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83053ADE-C9F4-4945-B430-B3FD718D4D76}" xr6:coauthVersionLast="47" xr6:coauthVersionMax="47" xr10:uidLastSave="{00000000-0000-0000-0000-000000000000}"/>
  <bookViews>
    <workbookView xWindow="-120" yWindow="-16320" windowWidth="29040" windowHeight="15840" tabRatio="885" xr2:uid="{00000000-000D-0000-FFFF-FFFF00000000}"/>
  </bookViews>
  <sheets>
    <sheet name="表紙" sheetId="192" r:id="rId1"/>
    <sheet name="説明" sheetId="96" r:id="rId2"/>
    <sheet name="【１】経営概要" sheetId="175" r:id="rId3"/>
    <sheet name="【２】生産物" sheetId="195" r:id="rId4"/>
    <sheet name="【３】１購入飼料～８その他の資材等" sheetId="180" r:id="rId5"/>
    <sheet name="【４】物件税～【７】出荷に要した経費" sheetId="181" r:id="rId6"/>
    <sheet name="【８】建物" sheetId="196" r:id="rId7"/>
    <sheet name="【９】自動車" sheetId="197" r:id="rId8"/>
    <sheet name="【10】農業機械" sheetId="198" r:id="rId9"/>
    <sheet name="減価償却費" sheetId="182" r:id="rId10"/>
    <sheet name="【11】農具購入費" sheetId="183" r:id="rId11"/>
    <sheet name="【12】労働時間" sheetId="199" r:id="rId12"/>
    <sheet name="【13】地代" sheetId="188" r:id="rId13"/>
    <sheet name="リスト" sheetId="200" state="hidden" r:id="rId14"/>
  </sheets>
  <functionGroups builtInGroupCount="19"/>
  <externalReferences>
    <externalReference r:id="rId15"/>
  </externalReferences>
  <definedNames>
    <definedName name="[01]住宅">リスト!$H$5:$H$13</definedName>
    <definedName name="[02]事務所">リスト!$H$14:$H$22</definedName>
    <definedName name="[03]納屋・倉庫">リスト!$H$23:$H$31</definedName>
    <definedName name="[04]作業場">リスト!$H$32:$H$40</definedName>
    <definedName name="[05]農用トラクター" localSheetId="13">リスト!$Z$10</definedName>
    <definedName name="[06]プラウ" localSheetId="13">リスト!$Z$11</definedName>
    <definedName name="[06]畜舎">リスト!$H$41:$H$49</definedName>
    <definedName name="[07]ハロー" localSheetId="13">リスト!$Z$12</definedName>
    <definedName name="[08]マニュアスプレッダー" localSheetId="13">リスト!$Z$13</definedName>
    <definedName name="[08]車庫">リスト!$H$50:$H$58</definedName>
    <definedName name="[09]たい肥舎・たい肥盤">リスト!$H$59:$H$67</definedName>
    <definedName name="[1]貨物自動車" comment="10_建物の型式コードのうち、種類コード[1]貨物自動車に対応するもの" localSheetId="13">リスト!$Q$5:$Q$7</definedName>
    <definedName name="[10]乾牧草収納庫">リスト!$H$68:$H$76</definedName>
    <definedName name="[11]牧草は種機" localSheetId="13">リスト!$Z$14</definedName>
    <definedName name="[13]その他の建築物">リスト!$H$77:$H$85</definedName>
    <definedName name="[16]中耕除草機" localSheetId="13">リスト!$Z$15</definedName>
    <definedName name="[17]動力噴霧機" localSheetId="13">リスト!$Z$16</definedName>
    <definedName name="[18]動力散粉機" localSheetId="13">リスト!$Z$17</definedName>
    <definedName name="[2]その他の自動車" comment="10_建物の型式コードのうち、[2]その他の自動車に対応するもの" localSheetId="13">リスト!$Q$8:$Q$10</definedName>
    <definedName name="[24]飼料用タンク">リスト!$H$86:$H$88</definedName>
    <definedName name="[26]ふん尿貯留槽">リスト!$H$89:$H$93</definedName>
    <definedName name="[27]浄化処理施設">リスト!$H$94:$H$98</definedName>
    <definedName name="[28]脱臭施設">リスト!$H$99:$H$103</definedName>
    <definedName name="[29]ﾌﾟﾗｽﾁｯｸﾊｳｽ利用乾燥施設">リスト!$H$104:$H$107</definedName>
    <definedName name="[30]その他のふん乾燥施設">リスト!$H$108:$H$112</definedName>
    <definedName name="[31]その他の構築物">リスト!$H$113:$H$119</definedName>
    <definedName name="[33]モアー" localSheetId="13">リスト!$Z$18</definedName>
    <definedName name="[34]カッター" localSheetId="13">リスト!$Z$19</definedName>
    <definedName name="[35]べーラー" localSheetId="13">リスト!$Z$20</definedName>
    <definedName name="[36]集草機" localSheetId="13">リスト!$Z$21</definedName>
    <definedName name="[37]他の牧草収穫機" localSheetId="13">リスト!$Z$22</definedName>
    <definedName name="[38]積込機" localSheetId="13">リスト!$Z$23</definedName>
    <definedName name="[39]搬送・吹上機" localSheetId="13">リスト!$Z$24</definedName>
    <definedName name="[40]飼料粉砕機" localSheetId="13">リスト!$Z$25</definedName>
    <definedName name="[41]飼料配合機" localSheetId="13">リスト!$Z$26</definedName>
    <definedName name="[42]バーンクリーナー" localSheetId="13">リスト!$Z$27</definedName>
    <definedName name="[43]ミルカー・バケット" localSheetId="13">リスト!$Z$28</definedName>
    <definedName name="[44]ミルカー・パイプライン" localSheetId="13">リスト!$Z$29</definedName>
    <definedName name="[45]搾乳ロボット" localSheetId="13">リスト!$Z$30</definedName>
    <definedName name="[46]牛乳冷却器" localSheetId="13">リスト!$Z$31</definedName>
    <definedName name="[47]バルククーラー" localSheetId="13">リスト!$Z$32</definedName>
    <definedName name="[48]自動給餌機" localSheetId="13">リスト!$Z$33</definedName>
    <definedName name="[49]ローダー" localSheetId="13">リスト!$Z$34</definedName>
    <definedName name="[50]バキュームカー" localSheetId="13">リスト!$Z$35</definedName>
    <definedName name="[51]ふん尿搬出機" localSheetId="13">リスト!$Z$36</definedName>
    <definedName name="[52]固液分離機" localSheetId="13">リスト!$Z$37</definedName>
    <definedName name="[53]自動給水機" localSheetId="13">リスト!$Z$38</definedName>
    <definedName name="[54]トレーラー" localSheetId="13">リスト!$Z$39</definedName>
    <definedName name="[55]運搬用機具" localSheetId="13">リスト!$Z$40</definedName>
    <definedName name="[56]その他の農機具" localSheetId="13">リスト!$Z$5:$Z$9</definedName>
    <definedName name="[57]パソコン" localSheetId="13">リスト!$Z$41</definedName>
    <definedName name="[58]その他の生産管理機器" localSheetId="13">リスト!$Z$42</definedName>
    <definedName name="_xlnm.Print_Area" localSheetId="2">【１】経営概要!$A$1:$V$34</definedName>
    <definedName name="_xlnm.Print_Area" localSheetId="8">【10】農業機械!$A$1:$AU$1030</definedName>
    <definedName name="_xlnm.Print_Area" localSheetId="11">【12】労働時間!$A$1:$AQ$32</definedName>
    <definedName name="_xlnm.Print_Area" localSheetId="12">【13】地代!$A$1:$M$39</definedName>
    <definedName name="_xlnm.Print_Area" localSheetId="3">【２】生産物!$A$1:$O$154</definedName>
    <definedName name="_xlnm.Print_Area" localSheetId="4">'【３】１購入飼料～８その他の資材等'!$A$1:$U$261</definedName>
    <definedName name="_xlnm.Print_Area" localSheetId="5">'【４】物件税～【７】出荷に要した経費'!$A$1:$Q$93</definedName>
    <definedName name="_xlnm.Print_Area" localSheetId="6">【８】建物!$A$1:$BA$1031</definedName>
    <definedName name="_xlnm.Print_Area" localSheetId="7">【９】自動車!$A$1:$AX$326</definedName>
    <definedName name="_xlnm.Print_Area" localSheetId="0">表紙!$A$1:$BU$67</definedName>
    <definedName name="_xlnm.Print_Titles" localSheetId="8">【10】農業機械!$C:$C,【10】農業機械!$11:$18</definedName>
    <definedName name="_xlnm.Print_Titles" localSheetId="6">【８】建物!$C:$C,【８】建物!$9:$16</definedName>
    <definedName name="_xlnm.Print_Titles" localSheetId="7">【９】自動車!$C:$C,【９】自動車!$9:$16</definedName>
    <definedName name="建築物" localSheetId="13">リスト!$H$5:$H$11</definedName>
    <definedName name="建築物種類コード" localSheetId="13">リスト!$E$5:$E$13</definedName>
    <definedName name="構築物" localSheetId="13">リスト!$H$12:$H$17</definedName>
    <definedName name="構築物種類コード" localSheetId="13">リスト!$E$14:$E$20</definedName>
    <definedName name="調査年">表紙!$BJ$5</definedName>
    <definedName name="内給飼料給与割合">[1]【３】２内給飼料!$T$29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9" i="195" l="1"/>
  <c r="O38" i="195"/>
  <c r="K12" i="195" s="1"/>
  <c r="J118" i="195"/>
  <c r="J138" i="195"/>
  <c r="K118" i="195"/>
  <c r="J78" i="195"/>
  <c r="K78" i="195"/>
  <c r="L78" i="195"/>
  <c r="M78" i="195"/>
  <c r="F13" i="182" l="1"/>
  <c r="F12" i="182"/>
  <c r="F11" i="182"/>
  <c r="F10" i="182"/>
  <c r="F9" i="182"/>
  <c r="F8" i="182"/>
  <c r="F7" i="182"/>
  <c r="H16" i="181"/>
  <c r="H17" i="181"/>
  <c r="U65" i="192"/>
  <c r="R65" i="192"/>
  <c r="O65" i="192"/>
  <c r="M65" i="192"/>
  <c r="J65" i="192"/>
  <c r="H65" i="192"/>
  <c r="K153" i="195" l="1"/>
  <c r="AF19" i="196"/>
  <c r="AF20" i="196"/>
  <c r="AF21" i="196"/>
  <c r="AF22" i="196"/>
  <c r="AF23" i="196"/>
  <c r="AF24" i="196"/>
  <c r="AF25" i="196"/>
  <c r="AF26" i="196"/>
  <c r="AF27" i="196"/>
  <c r="AF28" i="196"/>
  <c r="AF29" i="196"/>
  <c r="AF30" i="196"/>
  <c r="AF31" i="196"/>
  <c r="AF32" i="196"/>
  <c r="AF33" i="196"/>
  <c r="AF34" i="196"/>
  <c r="AF35" i="196"/>
  <c r="AF36" i="196"/>
  <c r="AF37" i="196"/>
  <c r="AF38" i="196"/>
  <c r="AF39" i="196"/>
  <c r="AF40" i="196"/>
  <c r="AF41" i="196"/>
  <c r="AF42" i="196"/>
  <c r="AF43" i="196"/>
  <c r="AF44" i="196"/>
  <c r="AF45" i="196"/>
  <c r="AF46" i="196"/>
  <c r="AF47" i="196"/>
  <c r="AF48" i="196"/>
  <c r="AF49" i="196"/>
  <c r="AF50" i="196"/>
  <c r="AF51" i="196"/>
  <c r="AF52" i="196"/>
  <c r="AF53" i="196"/>
  <c r="AF54" i="196"/>
  <c r="AF55" i="196"/>
  <c r="AF56" i="196"/>
  <c r="AF57" i="196"/>
  <c r="AF58" i="196"/>
  <c r="AF59" i="196"/>
  <c r="AF60" i="196"/>
  <c r="AF61" i="196"/>
  <c r="AF62" i="196"/>
  <c r="AF63" i="196"/>
  <c r="AF64" i="196"/>
  <c r="AF65" i="196"/>
  <c r="AF66" i="196"/>
  <c r="AF67" i="196"/>
  <c r="AF68" i="196"/>
  <c r="AF69" i="196"/>
  <c r="AF70" i="196"/>
  <c r="AF71" i="196"/>
  <c r="AF72" i="196"/>
  <c r="AF73" i="196"/>
  <c r="AF74" i="196"/>
  <c r="AF75" i="196"/>
  <c r="AF76" i="196"/>
  <c r="AF77" i="196"/>
  <c r="AF78" i="196"/>
  <c r="AF79" i="196"/>
  <c r="AF80" i="196"/>
  <c r="AF81" i="196"/>
  <c r="AF82" i="196"/>
  <c r="AF83" i="196"/>
  <c r="AF84" i="196"/>
  <c r="AF85" i="196"/>
  <c r="AF86" i="196"/>
  <c r="AF87" i="196"/>
  <c r="AF88" i="196"/>
  <c r="AF89" i="196"/>
  <c r="AF90" i="196"/>
  <c r="AF91" i="196"/>
  <c r="AF92" i="196"/>
  <c r="AF93" i="196"/>
  <c r="AF94" i="196"/>
  <c r="AF95" i="196"/>
  <c r="AF96" i="196"/>
  <c r="AF97" i="196"/>
  <c r="AF98" i="196"/>
  <c r="AF99" i="196"/>
  <c r="AF100" i="196"/>
  <c r="AF101" i="196"/>
  <c r="AF102" i="196"/>
  <c r="AF103" i="196"/>
  <c r="AF104" i="196"/>
  <c r="AF105" i="196"/>
  <c r="AF106" i="196"/>
  <c r="AF107" i="196"/>
  <c r="AF108" i="196"/>
  <c r="AF109" i="196"/>
  <c r="AF110" i="196"/>
  <c r="AF111" i="196"/>
  <c r="AF112" i="196"/>
  <c r="AF113" i="196"/>
  <c r="AF114" i="196"/>
  <c r="AF115" i="196"/>
  <c r="AF116" i="196"/>
  <c r="AF117" i="196"/>
  <c r="AF118" i="196"/>
  <c r="AF119" i="196"/>
  <c r="AF120" i="196"/>
  <c r="AF121" i="196"/>
  <c r="AF122" i="196"/>
  <c r="AF123" i="196"/>
  <c r="AF124" i="196"/>
  <c r="AF125" i="196"/>
  <c r="AF126" i="196"/>
  <c r="AF127" i="196"/>
  <c r="AF128" i="196"/>
  <c r="AF129" i="196"/>
  <c r="AF130" i="196"/>
  <c r="AF131" i="196"/>
  <c r="AF132" i="196"/>
  <c r="AF133" i="196"/>
  <c r="AF134" i="196"/>
  <c r="AF135" i="196"/>
  <c r="AF136" i="196"/>
  <c r="AF137" i="196"/>
  <c r="AF138" i="196"/>
  <c r="AF139" i="196"/>
  <c r="AF140" i="196"/>
  <c r="AF141" i="196"/>
  <c r="AF142" i="196"/>
  <c r="AF143" i="196"/>
  <c r="AF144" i="196"/>
  <c r="AF145" i="196"/>
  <c r="AF146" i="196"/>
  <c r="AF147" i="196"/>
  <c r="AF148" i="196"/>
  <c r="AF149" i="196"/>
  <c r="AF150" i="196"/>
  <c r="AF151" i="196"/>
  <c r="AF152" i="196"/>
  <c r="AF153" i="196"/>
  <c r="AF154" i="196"/>
  <c r="AF155" i="196"/>
  <c r="AF156" i="196"/>
  <c r="AF157" i="196"/>
  <c r="AF158" i="196"/>
  <c r="AF159" i="196"/>
  <c r="AF160" i="196"/>
  <c r="AF161" i="196"/>
  <c r="AF162" i="196"/>
  <c r="AF163" i="196"/>
  <c r="AF164" i="196"/>
  <c r="AF165" i="196"/>
  <c r="AF166" i="196"/>
  <c r="AF167" i="196"/>
  <c r="AF168" i="196"/>
  <c r="AF169" i="196"/>
  <c r="AF170" i="196"/>
  <c r="AF171" i="196"/>
  <c r="AF172" i="196"/>
  <c r="AF173" i="196"/>
  <c r="AF174" i="196"/>
  <c r="AF175" i="196"/>
  <c r="AF176" i="196"/>
  <c r="AF177" i="196"/>
  <c r="AF178" i="196"/>
  <c r="AF179" i="196"/>
  <c r="AF180" i="196"/>
  <c r="AF181" i="196"/>
  <c r="AF182" i="196"/>
  <c r="AF183" i="196"/>
  <c r="AF184" i="196"/>
  <c r="AF185" i="196"/>
  <c r="AF186" i="196"/>
  <c r="AF187" i="196"/>
  <c r="AF188" i="196"/>
  <c r="AF189" i="196"/>
  <c r="AF190" i="196"/>
  <c r="AF191" i="196"/>
  <c r="AF192" i="196"/>
  <c r="AF193" i="196"/>
  <c r="AF194" i="196"/>
  <c r="AF195" i="196"/>
  <c r="AF196" i="196"/>
  <c r="AF197" i="196"/>
  <c r="AF198" i="196"/>
  <c r="AF199" i="196"/>
  <c r="AF200" i="196"/>
  <c r="AF201" i="196"/>
  <c r="AF202" i="196"/>
  <c r="AF203" i="196"/>
  <c r="AF204" i="196"/>
  <c r="AF205" i="196"/>
  <c r="AF206" i="196"/>
  <c r="AF207" i="196"/>
  <c r="AF208" i="196"/>
  <c r="AF209" i="196"/>
  <c r="AF210" i="196"/>
  <c r="AF211" i="196"/>
  <c r="AF212" i="196"/>
  <c r="AF213" i="196"/>
  <c r="AF214" i="196"/>
  <c r="AF215" i="196"/>
  <c r="AF216" i="196"/>
  <c r="AF217" i="196"/>
  <c r="AF218" i="196"/>
  <c r="AF219" i="196"/>
  <c r="AF220" i="196"/>
  <c r="AF221" i="196"/>
  <c r="AF222" i="196"/>
  <c r="AF223" i="196"/>
  <c r="AF224" i="196"/>
  <c r="AF225" i="196"/>
  <c r="AF226" i="196"/>
  <c r="AF227" i="196"/>
  <c r="AF228" i="196"/>
  <c r="AF229" i="196"/>
  <c r="AF230" i="196"/>
  <c r="AF231" i="196"/>
  <c r="AF232" i="196"/>
  <c r="AF233" i="196"/>
  <c r="AF234" i="196"/>
  <c r="AF235" i="196"/>
  <c r="AF236" i="196"/>
  <c r="AF237" i="196"/>
  <c r="AF238" i="196"/>
  <c r="AF239" i="196"/>
  <c r="AF240" i="196"/>
  <c r="AF241" i="196"/>
  <c r="AF242" i="196"/>
  <c r="AF243" i="196"/>
  <c r="AF244" i="196"/>
  <c r="AF245" i="196"/>
  <c r="AF246" i="196"/>
  <c r="AF247" i="196"/>
  <c r="AF248" i="196"/>
  <c r="AF249" i="196"/>
  <c r="AF250" i="196"/>
  <c r="AF251" i="196"/>
  <c r="AF252" i="196"/>
  <c r="AF253" i="196"/>
  <c r="AF254" i="196"/>
  <c r="AF255" i="196"/>
  <c r="AF256" i="196"/>
  <c r="AF257" i="196"/>
  <c r="AF258" i="196"/>
  <c r="AF259" i="196"/>
  <c r="AF260" i="196"/>
  <c r="AF261" i="196"/>
  <c r="AF262" i="196"/>
  <c r="AF263" i="196"/>
  <c r="AF264" i="196"/>
  <c r="AF265" i="196"/>
  <c r="AF266" i="196"/>
  <c r="AF267" i="196"/>
  <c r="AF268" i="196"/>
  <c r="AF269" i="196"/>
  <c r="AF270" i="196"/>
  <c r="AF271" i="196"/>
  <c r="AF272" i="196"/>
  <c r="AF273" i="196"/>
  <c r="AF274" i="196"/>
  <c r="AF275" i="196"/>
  <c r="AF276" i="196"/>
  <c r="AF277" i="196"/>
  <c r="AF278" i="196"/>
  <c r="AF279" i="196"/>
  <c r="AF280" i="196"/>
  <c r="AF281" i="196"/>
  <c r="AF282" i="196"/>
  <c r="AF283" i="196"/>
  <c r="AF284" i="196"/>
  <c r="AF285" i="196"/>
  <c r="AF286" i="196"/>
  <c r="AF287" i="196"/>
  <c r="AF288" i="196"/>
  <c r="AF289" i="196"/>
  <c r="AF290" i="196"/>
  <c r="AF291" i="196"/>
  <c r="AF292" i="196"/>
  <c r="AF293" i="196"/>
  <c r="AF294" i="196"/>
  <c r="AF295" i="196"/>
  <c r="AF296" i="196"/>
  <c r="AF297" i="196"/>
  <c r="AF298" i="196"/>
  <c r="AF299" i="196"/>
  <c r="AF300" i="196"/>
  <c r="AF301" i="196"/>
  <c r="AF302" i="196"/>
  <c r="AF303" i="196"/>
  <c r="AF304" i="196"/>
  <c r="AF305" i="196"/>
  <c r="AF306" i="196"/>
  <c r="AF307" i="196"/>
  <c r="AF308" i="196"/>
  <c r="AF309" i="196"/>
  <c r="AF310" i="196"/>
  <c r="AF311" i="196"/>
  <c r="AF312" i="196"/>
  <c r="AF313" i="196"/>
  <c r="AF314" i="196"/>
  <c r="AF315" i="196"/>
  <c r="AF316" i="196"/>
  <c r="AF317" i="196"/>
  <c r="AF318" i="196"/>
  <c r="AF319" i="196"/>
  <c r="AF320" i="196"/>
  <c r="AF321" i="196"/>
  <c r="AF322" i="196"/>
  <c r="AF323" i="196"/>
  <c r="AF324" i="196"/>
  <c r="AF325" i="196"/>
  <c r="AF326" i="196"/>
  <c r="AF327" i="196"/>
  <c r="AF328" i="196"/>
  <c r="AF329" i="196"/>
  <c r="AF330" i="196"/>
  <c r="AF331" i="196"/>
  <c r="AF332" i="196"/>
  <c r="AF333" i="196"/>
  <c r="AF334" i="196"/>
  <c r="AF335" i="196"/>
  <c r="AF336" i="196"/>
  <c r="AF337" i="196"/>
  <c r="AF338" i="196"/>
  <c r="AF339" i="196"/>
  <c r="AF340" i="196"/>
  <c r="AF341" i="196"/>
  <c r="AF342" i="196"/>
  <c r="AF343" i="196"/>
  <c r="AF344" i="196"/>
  <c r="AF345" i="196"/>
  <c r="AF346" i="196"/>
  <c r="AF347" i="196"/>
  <c r="AF348" i="196"/>
  <c r="AF349" i="196"/>
  <c r="AF350" i="196"/>
  <c r="AF351" i="196"/>
  <c r="AF352" i="196"/>
  <c r="AF353" i="196"/>
  <c r="AF354" i="196"/>
  <c r="AF355" i="196"/>
  <c r="AF356" i="196"/>
  <c r="AF357" i="196"/>
  <c r="AF358" i="196"/>
  <c r="AF359" i="196"/>
  <c r="AF360" i="196"/>
  <c r="AF361" i="196"/>
  <c r="AF362" i="196"/>
  <c r="AF363" i="196"/>
  <c r="AF364" i="196"/>
  <c r="AF365" i="196"/>
  <c r="AF366" i="196"/>
  <c r="AF367" i="196"/>
  <c r="AF368" i="196"/>
  <c r="AF369" i="196"/>
  <c r="AF370" i="196"/>
  <c r="AF371" i="196"/>
  <c r="AF372" i="196"/>
  <c r="AF373" i="196"/>
  <c r="AF374" i="196"/>
  <c r="AF375" i="196"/>
  <c r="AF376" i="196"/>
  <c r="AF377" i="196"/>
  <c r="AF378" i="196"/>
  <c r="AF379" i="196"/>
  <c r="AF380" i="196"/>
  <c r="AF381" i="196"/>
  <c r="AF382" i="196"/>
  <c r="AF383" i="196"/>
  <c r="AF384" i="196"/>
  <c r="AF385" i="196"/>
  <c r="AF386" i="196"/>
  <c r="AF387" i="196"/>
  <c r="AF388" i="196"/>
  <c r="AF389" i="196"/>
  <c r="AF390" i="196"/>
  <c r="AF391" i="196"/>
  <c r="AF392" i="196"/>
  <c r="AF393" i="196"/>
  <c r="AF394" i="196"/>
  <c r="AF395" i="196"/>
  <c r="AF396" i="196"/>
  <c r="AF397" i="196"/>
  <c r="AF398" i="196"/>
  <c r="AF399" i="196"/>
  <c r="AF400" i="196"/>
  <c r="AF401" i="196"/>
  <c r="AF402" i="196"/>
  <c r="AF403" i="196"/>
  <c r="AF404" i="196"/>
  <c r="AF405" i="196"/>
  <c r="AF406" i="196"/>
  <c r="AF407" i="196"/>
  <c r="AF408" i="196"/>
  <c r="AF409" i="196"/>
  <c r="AF410" i="196"/>
  <c r="AF411" i="196"/>
  <c r="AF412" i="196"/>
  <c r="AF413" i="196"/>
  <c r="AF414" i="196"/>
  <c r="AF415" i="196"/>
  <c r="AF416" i="196"/>
  <c r="AF417" i="196"/>
  <c r="AF418" i="196"/>
  <c r="AF419" i="196"/>
  <c r="AF420" i="196"/>
  <c r="AF421" i="196"/>
  <c r="AF422" i="196"/>
  <c r="AF423" i="196"/>
  <c r="AF424" i="196"/>
  <c r="AF425" i="196"/>
  <c r="AF426" i="196"/>
  <c r="AF427" i="196"/>
  <c r="AF428" i="196"/>
  <c r="AF429" i="196"/>
  <c r="AF430" i="196"/>
  <c r="AF431" i="196"/>
  <c r="AF432" i="196"/>
  <c r="AF433" i="196"/>
  <c r="AF434" i="196"/>
  <c r="AF435" i="196"/>
  <c r="AF436" i="196"/>
  <c r="AF437" i="196"/>
  <c r="AF438" i="196"/>
  <c r="AF439" i="196"/>
  <c r="AF440" i="196"/>
  <c r="AF441" i="196"/>
  <c r="AF442" i="196"/>
  <c r="AF443" i="196"/>
  <c r="AF444" i="196"/>
  <c r="AF445" i="196"/>
  <c r="AF446" i="196"/>
  <c r="AF447" i="196"/>
  <c r="AF448" i="196"/>
  <c r="AF449" i="196"/>
  <c r="AF450" i="196"/>
  <c r="AF451" i="196"/>
  <c r="AF452" i="196"/>
  <c r="AF453" i="196"/>
  <c r="AF454" i="196"/>
  <c r="AF455" i="196"/>
  <c r="AF456" i="196"/>
  <c r="AF457" i="196"/>
  <c r="AF458" i="196"/>
  <c r="AF459" i="196"/>
  <c r="AF460" i="196"/>
  <c r="AF461" i="196"/>
  <c r="AF462" i="196"/>
  <c r="AF463" i="196"/>
  <c r="AF464" i="196"/>
  <c r="AF465" i="196"/>
  <c r="AF466" i="196"/>
  <c r="AF467" i="196"/>
  <c r="AF468" i="196"/>
  <c r="AF469" i="196"/>
  <c r="AF470" i="196"/>
  <c r="AF471" i="196"/>
  <c r="AF472" i="196"/>
  <c r="AF473" i="196"/>
  <c r="AF474" i="196"/>
  <c r="AF475" i="196"/>
  <c r="AF476" i="196"/>
  <c r="AF477" i="196"/>
  <c r="AF478" i="196"/>
  <c r="AF479" i="196"/>
  <c r="AF480" i="196"/>
  <c r="AF481" i="196"/>
  <c r="AF482" i="196"/>
  <c r="AF483" i="196"/>
  <c r="AF484" i="196"/>
  <c r="AF485" i="196"/>
  <c r="AF486" i="196"/>
  <c r="AF487" i="196"/>
  <c r="AF488" i="196"/>
  <c r="AF489" i="196"/>
  <c r="AF490" i="196"/>
  <c r="AF491" i="196"/>
  <c r="AF492" i="196"/>
  <c r="AF493" i="196"/>
  <c r="AF494" i="196"/>
  <c r="AF495" i="196"/>
  <c r="AF496" i="196"/>
  <c r="AF497" i="196"/>
  <c r="AF498" i="196"/>
  <c r="AF499" i="196"/>
  <c r="AF500" i="196"/>
  <c r="AF501" i="196"/>
  <c r="AF502" i="196"/>
  <c r="AF503" i="196"/>
  <c r="AF504" i="196"/>
  <c r="AF505" i="196"/>
  <c r="AF506" i="196"/>
  <c r="AF507" i="196"/>
  <c r="AF508" i="196"/>
  <c r="AF509" i="196"/>
  <c r="AF510" i="196"/>
  <c r="AF511" i="196"/>
  <c r="AF512" i="196"/>
  <c r="AF513" i="196"/>
  <c r="AF514" i="196"/>
  <c r="AF515" i="196"/>
  <c r="AF516" i="196"/>
  <c r="AF517" i="196"/>
  <c r="AF518" i="196"/>
  <c r="AF519" i="196"/>
  <c r="AF520" i="196"/>
  <c r="AF521" i="196"/>
  <c r="AF522" i="196"/>
  <c r="AF523" i="196"/>
  <c r="AF524" i="196"/>
  <c r="AF525" i="196"/>
  <c r="AF526" i="196"/>
  <c r="AF527" i="196"/>
  <c r="AF528" i="196"/>
  <c r="AF529" i="196"/>
  <c r="AF530" i="196"/>
  <c r="AF531" i="196"/>
  <c r="AF532" i="196"/>
  <c r="AF533" i="196"/>
  <c r="AF534" i="196"/>
  <c r="AF535" i="196"/>
  <c r="AF536" i="196"/>
  <c r="AF537" i="196"/>
  <c r="AF538" i="196"/>
  <c r="AF539" i="196"/>
  <c r="AF540" i="196"/>
  <c r="AF541" i="196"/>
  <c r="AF542" i="196"/>
  <c r="AF543" i="196"/>
  <c r="AF544" i="196"/>
  <c r="AF545" i="196"/>
  <c r="AF546" i="196"/>
  <c r="AF547" i="196"/>
  <c r="AF548" i="196"/>
  <c r="AF549" i="196"/>
  <c r="AF550" i="196"/>
  <c r="AF551" i="196"/>
  <c r="AF552" i="196"/>
  <c r="AF553" i="196"/>
  <c r="AF554" i="196"/>
  <c r="AF555" i="196"/>
  <c r="AF556" i="196"/>
  <c r="AF557" i="196"/>
  <c r="AF558" i="196"/>
  <c r="AF559" i="196"/>
  <c r="AF560" i="196"/>
  <c r="AF561" i="196"/>
  <c r="AF562" i="196"/>
  <c r="AF563" i="196"/>
  <c r="AF564" i="196"/>
  <c r="AF565" i="196"/>
  <c r="AF566" i="196"/>
  <c r="AF567" i="196"/>
  <c r="AF568" i="196"/>
  <c r="AF569" i="196"/>
  <c r="AF570" i="196"/>
  <c r="AF571" i="196"/>
  <c r="AF572" i="196"/>
  <c r="AF573" i="196"/>
  <c r="AF574" i="196"/>
  <c r="AF575" i="196"/>
  <c r="AF576" i="196"/>
  <c r="AF577" i="196"/>
  <c r="AF578" i="196"/>
  <c r="AF579" i="196"/>
  <c r="AF580" i="196"/>
  <c r="AF581" i="196"/>
  <c r="AF582" i="196"/>
  <c r="AF583" i="196"/>
  <c r="AF584" i="196"/>
  <c r="AF585" i="196"/>
  <c r="AF586" i="196"/>
  <c r="AF587" i="196"/>
  <c r="AF588" i="196"/>
  <c r="AF589" i="196"/>
  <c r="AF590" i="196"/>
  <c r="AF591" i="196"/>
  <c r="AF592" i="196"/>
  <c r="AF593" i="196"/>
  <c r="AF594" i="196"/>
  <c r="AF595" i="196"/>
  <c r="AF596" i="196"/>
  <c r="AF597" i="196"/>
  <c r="AF598" i="196"/>
  <c r="AF599" i="196"/>
  <c r="AF600" i="196"/>
  <c r="AF601" i="196"/>
  <c r="AF602" i="196"/>
  <c r="AF603" i="196"/>
  <c r="AF604" i="196"/>
  <c r="AF605" i="196"/>
  <c r="AF606" i="196"/>
  <c r="AF607" i="196"/>
  <c r="AF608" i="196"/>
  <c r="AF609" i="196"/>
  <c r="AF610" i="196"/>
  <c r="AF611" i="196"/>
  <c r="AF612" i="196"/>
  <c r="AF613" i="196"/>
  <c r="AF614" i="196"/>
  <c r="AF615" i="196"/>
  <c r="AF616" i="196"/>
  <c r="AF617" i="196"/>
  <c r="AF618" i="196"/>
  <c r="AF619" i="196"/>
  <c r="AF620" i="196"/>
  <c r="AF621" i="196"/>
  <c r="AF622" i="196"/>
  <c r="AF623" i="196"/>
  <c r="AF624" i="196"/>
  <c r="AF625" i="196"/>
  <c r="AF626" i="196"/>
  <c r="AF627" i="196"/>
  <c r="AF628" i="196"/>
  <c r="AF629" i="196"/>
  <c r="AF630" i="196"/>
  <c r="AF631" i="196"/>
  <c r="AF632" i="196"/>
  <c r="AF633" i="196"/>
  <c r="AF634" i="196"/>
  <c r="AF635" i="196"/>
  <c r="AF636" i="196"/>
  <c r="AF637" i="196"/>
  <c r="AF638" i="196"/>
  <c r="AF639" i="196"/>
  <c r="AF640" i="196"/>
  <c r="AF641" i="196"/>
  <c r="AF642" i="196"/>
  <c r="AF643" i="196"/>
  <c r="AF644" i="196"/>
  <c r="AF645" i="196"/>
  <c r="AF646" i="196"/>
  <c r="AF647" i="196"/>
  <c r="AF648" i="196"/>
  <c r="AF649" i="196"/>
  <c r="AF650" i="196"/>
  <c r="AF651" i="196"/>
  <c r="AF652" i="196"/>
  <c r="AF653" i="196"/>
  <c r="AF654" i="196"/>
  <c r="AF655" i="196"/>
  <c r="AF656" i="196"/>
  <c r="AF657" i="196"/>
  <c r="AF658" i="196"/>
  <c r="AF659" i="196"/>
  <c r="AF660" i="196"/>
  <c r="AF661" i="196"/>
  <c r="AF662" i="196"/>
  <c r="AF663" i="196"/>
  <c r="AF664" i="196"/>
  <c r="AF665" i="196"/>
  <c r="AF666" i="196"/>
  <c r="AF667" i="196"/>
  <c r="AF668" i="196"/>
  <c r="AF669" i="196"/>
  <c r="AF670" i="196"/>
  <c r="AF671" i="196"/>
  <c r="AF672" i="196"/>
  <c r="AF673" i="196"/>
  <c r="AF674" i="196"/>
  <c r="AF675" i="196"/>
  <c r="AF676" i="196"/>
  <c r="AF677" i="196"/>
  <c r="AF678" i="196"/>
  <c r="AF679" i="196"/>
  <c r="AF680" i="196"/>
  <c r="AF681" i="196"/>
  <c r="AF682" i="196"/>
  <c r="AF683" i="196"/>
  <c r="AF684" i="196"/>
  <c r="AF685" i="196"/>
  <c r="AF686" i="196"/>
  <c r="AF687" i="196"/>
  <c r="AF688" i="196"/>
  <c r="AF689" i="196"/>
  <c r="AF690" i="196"/>
  <c r="AF691" i="196"/>
  <c r="AF692" i="196"/>
  <c r="AF693" i="196"/>
  <c r="AF694" i="196"/>
  <c r="AF695" i="196"/>
  <c r="AF696" i="196"/>
  <c r="AF697" i="196"/>
  <c r="AF698" i="196"/>
  <c r="AF699" i="196"/>
  <c r="AF700" i="196"/>
  <c r="AF701" i="196"/>
  <c r="AF702" i="196"/>
  <c r="AF703" i="196"/>
  <c r="AF704" i="196"/>
  <c r="AF705" i="196"/>
  <c r="AF706" i="196"/>
  <c r="AF707" i="196"/>
  <c r="AF708" i="196"/>
  <c r="AF709" i="196"/>
  <c r="AF710" i="196"/>
  <c r="AF711" i="196"/>
  <c r="AF712" i="196"/>
  <c r="AF713" i="196"/>
  <c r="AF714" i="196"/>
  <c r="AF715" i="196"/>
  <c r="AF716" i="196"/>
  <c r="AF717" i="196"/>
  <c r="AF718" i="196"/>
  <c r="AF719" i="196"/>
  <c r="AF720" i="196"/>
  <c r="AF721" i="196"/>
  <c r="AF722" i="196"/>
  <c r="AF723" i="196"/>
  <c r="AF724" i="196"/>
  <c r="AF725" i="196"/>
  <c r="AF726" i="196"/>
  <c r="AF727" i="196"/>
  <c r="AF728" i="196"/>
  <c r="AF729" i="196"/>
  <c r="AF730" i="196"/>
  <c r="AF731" i="196"/>
  <c r="AF732" i="196"/>
  <c r="AF733" i="196"/>
  <c r="AF734" i="196"/>
  <c r="AF735" i="196"/>
  <c r="AF736" i="196"/>
  <c r="AF737" i="196"/>
  <c r="AF738" i="196"/>
  <c r="AF739" i="196"/>
  <c r="AF740" i="196"/>
  <c r="AF741" i="196"/>
  <c r="AF742" i="196"/>
  <c r="AF743" i="196"/>
  <c r="AF744" i="196"/>
  <c r="AF745" i="196"/>
  <c r="AF746" i="196"/>
  <c r="AF747" i="196"/>
  <c r="AF748" i="196"/>
  <c r="AF749" i="196"/>
  <c r="AF750" i="196"/>
  <c r="AF751" i="196"/>
  <c r="AF752" i="196"/>
  <c r="AF753" i="196"/>
  <c r="AF754" i="196"/>
  <c r="AF755" i="196"/>
  <c r="AF756" i="196"/>
  <c r="AF757" i="196"/>
  <c r="AF758" i="196"/>
  <c r="AF759" i="196"/>
  <c r="AF760" i="196"/>
  <c r="AF761" i="196"/>
  <c r="AF762" i="196"/>
  <c r="AF763" i="196"/>
  <c r="AF764" i="196"/>
  <c r="AF765" i="196"/>
  <c r="AF766" i="196"/>
  <c r="AF767" i="196"/>
  <c r="AF768" i="196"/>
  <c r="AF769" i="196"/>
  <c r="AF770" i="196"/>
  <c r="AF771" i="196"/>
  <c r="AF772" i="196"/>
  <c r="AF773" i="196"/>
  <c r="AF774" i="196"/>
  <c r="AF775" i="196"/>
  <c r="AF776" i="196"/>
  <c r="AF777" i="196"/>
  <c r="AF778" i="196"/>
  <c r="AF779" i="196"/>
  <c r="AF780" i="196"/>
  <c r="AF781" i="196"/>
  <c r="AF782" i="196"/>
  <c r="AF783" i="196"/>
  <c r="AF784" i="196"/>
  <c r="AF785" i="196"/>
  <c r="AF786" i="196"/>
  <c r="AF787" i="196"/>
  <c r="AF788" i="196"/>
  <c r="AF789" i="196"/>
  <c r="AF790" i="196"/>
  <c r="AF791" i="196"/>
  <c r="AF792" i="196"/>
  <c r="AF793" i="196"/>
  <c r="AF794" i="196"/>
  <c r="AF795" i="196"/>
  <c r="AF796" i="196"/>
  <c r="AF797" i="196"/>
  <c r="AF798" i="196"/>
  <c r="AF799" i="196"/>
  <c r="AF800" i="196"/>
  <c r="AF801" i="196"/>
  <c r="AF802" i="196"/>
  <c r="AF803" i="196"/>
  <c r="AF804" i="196"/>
  <c r="AF805" i="196"/>
  <c r="AF806" i="196"/>
  <c r="AF807" i="196"/>
  <c r="AF808" i="196"/>
  <c r="AF809" i="196"/>
  <c r="AF810" i="196"/>
  <c r="AF811" i="196"/>
  <c r="AF812" i="196"/>
  <c r="AF813" i="196"/>
  <c r="AF814" i="196"/>
  <c r="AF815" i="196"/>
  <c r="AF816" i="196"/>
  <c r="AF817" i="196"/>
  <c r="AF818" i="196"/>
  <c r="AF819" i="196"/>
  <c r="AF820" i="196"/>
  <c r="AF821" i="196"/>
  <c r="AF822" i="196"/>
  <c r="AF823" i="196"/>
  <c r="AF824" i="196"/>
  <c r="AF825" i="196"/>
  <c r="AF826" i="196"/>
  <c r="AF827" i="196"/>
  <c r="AF828" i="196"/>
  <c r="AF829" i="196"/>
  <c r="AF830" i="196"/>
  <c r="AF831" i="196"/>
  <c r="AF832" i="196"/>
  <c r="AF833" i="196"/>
  <c r="AF834" i="196"/>
  <c r="AF835" i="196"/>
  <c r="AF836" i="196"/>
  <c r="AF837" i="196"/>
  <c r="AF838" i="196"/>
  <c r="AF839" i="196"/>
  <c r="AF840" i="196"/>
  <c r="AF841" i="196"/>
  <c r="AF842" i="196"/>
  <c r="AF843" i="196"/>
  <c r="AF844" i="196"/>
  <c r="AF845" i="196"/>
  <c r="AF846" i="196"/>
  <c r="AF847" i="196"/>
  <c r="AF848" i="196"/>
  <c r="AF849" i="196"/>
  <c r="AF850" i="196"/>
  <c r="AF851" i="196"/>
  <c r="AF852" i="196"/>
  <c r="AF853" i="196"/>
  <c r="AF854" i="196"/>
  <c r="AF855" i="196"/>
  <c r="AF856" i="196"/>
  <c r="AF857" i="196"/>
  <c r="AF858" i="196"/>
  <c r="AF859" i="196"/>
  <c r="AF860" i="196"/>
  <c r="AF861" i="196"/>
  <c r="AF862" i="196"/>
  <c r="AF863" i="196"/>
  <c r="AF864" i="196"/>
  <c r="AF865" i="196"/>
  <c r="AF866" i="196"/>
  <c r="AF867" i="196"/>
  <c r="AF868" i="196"/>
  <c r="AF869" i="196"/>
  <c r="AF870" i="196"/>
  <c r="AF871" i="196"/>
  <c r="AF872" i="196"/>
  <c r="AF873" i="196"/>
  <c r="AF874" i="196"/>
  <c r="AF875" i="196"/>
  <c r="AF876" i="196"/>
  <c r="AF877" i="196"/>
  <c r="AF878" i="196"/>
  <c r="AF879" i="196"/>
  <c r="AF880" i="196"/>
  <c r="AF881" i="196"/>
  <c r="AF882" i="196"/>
  <c r="AF883" i="196"/>
  <c r="AF884" i="196"/>
  <c r="AF885" i="196"/>
  <c r="AF886" i="196"/>
  <c r="AF887" i="196"/>
  <c r="AF888" i="196"/>
  <c r="AF889" i="196"/>
  <c r="AF890" i="196"/>
  <c r="AF891" i="196"/>
  <c r="AF892" i="196"/>
  <c r="AF893" i="196"/>
  <c r="AF894" i="196"/>
  <c r="AF895" i="196"/>
  <c r="AF896" i="196"/>
  <c r="AF897" i="196"/>
  <c r="AF898" i="196"/>
  <c r="AF899" i="196"/>
  <c r="AF900" i="196"/>
  <c r="AF901" i="196"/>
  <c r="AF902" i="196"/>
  <c r="AF903" i="196"/>
  <c r="AF904" i="196"/>
  <c r="AF905" i="196"/>
  <c r="AF906" i="196"/>
  <c r="AF907" i="196"/>
  <c r="AF908" i="196"/>
  <c r="AF909" i="196"/>
  <c r="AF910" i="196"/>
  <c r="AF911" i="196"/>
  <c r="AF912" i="196"/>
  <c r="AF913" i="196"/>
  <c r="AF914" i="196"/>
  <c r="AF915" i="196"/>
  <c r="AF916" i="196"/>
  <c r="AF917" i="196"/>
  <c r="AF918" i="196"/>
  <c r="AF919" i="196"/>
  <c r="AF920" i="196"/>
  <c r="AF921" i="196"/>
  <c r="AF922" i="196"/>
  <c r="AF923" i="196"/>
  <c r="AF924" i="196"/>
  <c r="AF925" i="196"/>
  <c r="AF926" i="196"/>
  <c r="AF927" i="196"/>
  <c r="AF928" i="196"/>
  <c r="AF929" i="196"/>
  <c r="AF930" i="196"/>
  <c r="AF931" i="196"/>
  <c r="AF932" i="196"/>
  <c r="AF933" i="196"/>
  <c r="AF934" i="196"/>
  <c r="AF935" i="196"/>
  <c r="AF936" i="196"/>
  <c r="AF937" i="196"/>
  <c r="AF938" i="196"/>
  <c r="AF939" i="196"/>
  <c r="AF940" i="196"/>
  <c r="AF941" i="196"/>
  <c r="AF942" i="196"/>
  <c r="AF943" i="196"/>
  <c r="AF944" i="196"/>
  <c r="AF945" i="196"/>
  <c r="AF946" i="196"/>
  <c r="AF947" i="196"/>
  <c r="AF948" i="196"/>
  <c r="AF949" i="196"/>
  <c r="AF950" i="196"/>
  <c r="AF951" i="196"/>
  <c r="AF952" i="196"/>
  <c r="AF953" i="196"/>
  <c r="AF954" i="196"/>
  <c r="AF955" i="196"/>
  <c r="AF956" i="196"/>
  <c r="AF957" i="196"/>
  <c r="AF958" i="196"/>
  <c r="AF959" i="196"/>
  <c r="AF960" i="196"/>
  <c r="AF961" i="196"/>
  <c r="AF962" i="196"/>
  <c r="AF963" i="196"/>
  <c r="AF964" i="196"/>
  <c r="AF965" i="196"/>
  <c r="AF966" i="196"/>
  <c r="AF967" i="196"/>
  <c r="AF968" i="196"/>
  <c r="AF969" i="196"/>
  <c r="AF970" i="196"/>
  <c r="AF971" i="196"/>
  <c r="AF972" i="196"/>
  <c r="AF973" i="196"/>
  <c r="AF974" i="196"/>
  <c r="AF975" i="196"/>
  <c r="AF976" i="196"/>
  <c r="AF977" i="196"/>
  <c r="AF978" i="196"/>
  <c r="AF979" i="196"/>
  <c r="AF980" i="196"/>
  <c r="AF981" i="196"/>
  <c r="AF982" i="196"/>
  <c r="AF983" i="196"/>
  <c r="AF984" i="196"/>
  <c r="AF985" i="196"/>
  <c r="AF986" i="196"/>
  <c r="AF987" i="196"/>
  <c r="AF988" i="196"/>
  <c r="AF989" i="196"/>
  <c r="AF990" i="196"/>
  <c r="AF991" i="196"/>
  <c r="AF992" i="196"/>
  <c r="AF993" i="196"/>
  <c r="AF994" i="196"/>
  <c r="AF995" i="196"/>
  <c r="AF996" i="196"/>
  <c r="AF997" i="196"/>
  <c r="AF998" i="196"/>
  <c r="AF999" i="196"/>
  <c r="AF1000" i="196"/>
  <c r="AF1001" i="196"/>
  <c r="AF1002" i="196"/>
  <c r="AF1003" i="196"/>
  <c r="AF1004" i="196"/>
  <c r="AF1005" i="196"/>
  <c r="AF1006" i="196"/>
  <c r="AF1007" i="196"/>
  <c r="AF1008" i="196"/>
  <c r="AF1009" i="196"/>
  <c r="AF1010" i="196"/>
  <c r="AF1011" i="196"/>
  <c r="AF1012" i="196"/>
  <c r="AF1013" i="196"/>
  <c r="AF1014" i="196"/>
  <c r="AF1015" i="196"/>
  <c r="AF1016" i="196"/>
  <c r="AF18" i="196"/>
  <c r="AF17" i="196"/>
  <c r="AU19" i="198"/>
  <c r="K42" i="195" l="1"/>
  <c r="P30" i="181"/>
  <c r="P12" i="181"/>
  <c r="Z1017" i="198" l="1"/>
  <c r="AU1017" i="198"/>
  <c r="AT1017" i="198"/>
  <c r="AS1017" i="198"/>
  <c r="AR1017" i="198"/>
  <c r="AP1017" i="198"/>
  <c r="AO1017" i="198"/>
  <c r="AN1017" i="198"/>
  <c r="AM1017" i="198"/>
  <c r="AU1016" i="198"/>
  <c r="AT1016" i="198"/>
  <c r="AS1016" i="198"/>
  <c r="AR1016" i="198"/>
  <c r="AP1016" i="198"/>
  <c r="AO1016" i="198"/>
  <c r="AN1016" i="198"/>
  <c r="AM1016" i="198"/>
  <c r="Z1016" i="198"/>
  <c r="AU1015" i="198"/>
  <c r="AT1015" i="198"/>
  <c r="AS1015" i="198"/>
  <c r="AR1015" i="198"/>
  <c r="AP1015" i="198"/>
  <c r="AO1015" i="198"/>
  <c r="AN1015" i="198"/>
  <c r="AM1015" i="198"/>
  <c r="Z1015" i="198"/>
  <c r="AU1014" i="198"/>
  <c r="AT1014" i="198"/>
  <c r="AS1014" i="198"/>
  <c r="AR1014" i="198"/>
  <c r="AP1014" i="198"/>
  <c r="AO1014" i="198"/>
  <c r="AN1014" i="198"/>
  <c r="AM1014" i="198"/>
  <c r="Z1014" i="198"/>
  <c r="AU1013" i="198"/>
  <c r="AT1013" i="198"/>
  <c r="AS1013" i="198"/>
  <c r="AR1013" i="198"/>
  <c r="AP1013" i="198"/>
  <c r="AO1013" i="198"/>
  <c r="AN1013" i="198"/>
  <c r="AM1013" i="198"/>
  <c r="Z1013" i="198"/>
  <c r="AU1012" i="198"/>
  <c r="AT1012" i="198"/>
  <c r="AS1012" i="198"/>
  <c r="AR1012" i="198"/>
  <c r="AP1012" i="198"/>
  <c r="AO1012" i="198"/>
  <c r="AN1012" i="198"/>
  <c r="AM1012" i="198"/>
  <c r="Z1012" i="198"/>
  <c r="AU1011" i="198"/>
  <c r="AT1011" i="198"/>
  <c r="AS1011" i="198"/>
  <c r="AR1011" i="198"/>
  <c r="AP1011" i="198"/>
  <c r="AO1011" i="198"/>
  <c r="AN1011" i="198"/>
  <c r="AM1011" i="198"/>
  <c r="Z1011" i="198"/>
  <c r="AU1010" i="198"/>
  <c r="AT1010" i="198"/>
  <c r="AS1010" i="198"/>
  <c r="AR1010" i="198"/>
  <c r="AP1010" i="198"/>
  <c r="AO1010" i="198"/>
  <c r="AN1010" i="198"/>
  <c r="AM1010" i="198"/>
  <c r="Z1010" i="198"/>
  <c r="AU1009" i="198"/>
  <c r="AT1009" i="198"/>
  <c r="AS1009" i="198"/>
  <c r="AR1009" i="198"/>
  <c r="AP1009" i="198"/>
  <c r="AO1009" i="198"/>
  <c r="AN1009" i="198"/>
  <c r="AM1009" i="198"/>
  <c r="Z1009" i="198"/>
  <c r="AU1008" i="198"/>
  <c r="AT1008" i="198"/>
  <c r="AS1008" i="198"/>
  <c r="AR1008" i="198"/>
  <c r="AP1008" i="198"/>
  <c r="AO1008" i="198"/>
  <c r="AN1008" i="198"/>
  <c r="AM1008" i="198"/>
  <c r="Z1008" i="198"/>
  <c r="AU1007" i="198"/>
  <c r="AT1007" i="198"/>
  <c r="AS1007" i="198"/>
  <c r="AR1007" i="198"/>
  <c r="AP1007" i="198"/>
  <c r="AO1007" i="198"/>
  <c r="AN1007" i="198"/>
  <c r="AM1007" i="198"/>
  <c r="Z1007" i="198"/>
  <c r="AU1006" i="198"/>
  <c r="AT1006" i="198"/>
  <c r="AS1006" i="198"/>
  <c r="AR1006" i="198"/>
  <c r="AP1006" i="198"/>
  <c r="AO1006" i="198"/>
  <c r="AN1006" i="198"/>
  <c r="AM1006" i="198"/>
  <c r="Z1006" i="198"/>
  <c r="AU1005" i="198"/>
  <c r="AT1005" i="198"/>
  <c r="AS1005" i="198"/>
  <c r="AR1005" i="198"/>
  <c r="AP1005" i="198"/>
  <c r="AO1005" i="198"/>
  <c r="AN1005" i="198"/>
  <c r="AM1005" i="198"/>
  <c r="Z1005" i="198"/>
  <c r="AU1004" i="198"/>
  <c r="AT1004" i="198"/>
  <c r="AS1004" i="198"/>
  <c r="AR1004" i="198"/>
  <c r="AP1004" i="198"/>
  <c r="AO1004" i="198"/>
  <c r="AN1004" i="198"/>
  <c r="AM1004" i="198"/>
  <c r="Z1004" i="198"/>
  <c r="AU1003" i="198"/>
  <c r="AT1003" i="198"/>
  <c r="AS1003" i="198"/>
  <c r="AR1003" i="198"/>
  <c r="AP1003" i="198"/>
  <c r="AO1003" i="198"/>
  <c r="AN1003" i="198"/>
  <c r="AM1003" i="198"/>
  <c r="Z1003" i="198"/>
  <c r="AU1002" i="198"/>
  <c r="AT1002" i="198"/>
  <c r="AS1002" i="198"/>
  <c r="AR1002" i="198"/>
  <c r="AP1002" i="198"/>
  <c r="AO1002" i="198"/>
  <c r="AN1002" i="198"/>
  <c r="AM1002" i="198"/>
  <c r="Z1002" i="198"/>
  <c r="AU1001" i="198"/>
  <c r="AT1001" i="198"/>
  <c r="AS1001" i="198"/>
  <c r="AR1001" i="198"/>
  <c r="AP1001" i="198"/>
  <c r="AO1001" i="198"/>
  <c r="AN1001" i="198"/>
  <c r="AM1001" i="198"/>
  <c r="Z1001" i="198"/>
  <c r="AU1000" i="198"/>
  <c r="AT1000" i="198"/>
  <c r="AS1000" i="198"/>
  <c r="AR1000" i="198"/>
  <c r="AP1000" i="198"/>
  <c r="AO1000" i="198"/>
  <c r="AN1000" i="198"/>
  <c r="AM1000" i="198"/>
  <c r="Z1000" i="198"/>
  <c r="AU999" i="198"/>
  <c r="AT999" i="198"/>
  <c r="AS999" i="198"/>
  <c r="AR999" i="198"/>
  <c r="AP999" i="198"/>
  <c r="AO999" i="198"/>
  <c r="AN999" i="198"/>
  <c r="AM999" i="198"/>
  <c r="Z999" i="198"/>
  <c r="AU998" i="198"/>
  <c r="AT998" i="198"/>
  <c r="AS998" i="198"/>
  <c r="AR998" i="198"/>
  <c r="AP998" i="198"/>
  <c r="AO998" i="198"/>
  <c r="AN998" i="198"/>
  <c r="AM998" i="198"/>
  <c r="Z998" i="198"/>
  <c r="AU997" i="198"/>
  <c r="AT997" i="198"/>
  <c r="AS997" i="198"/>
  <c r="AR997" i="198"/>
  <c r="AP997" i="198"/>
  <c r="AO997" i="198"/>
  <c r="AN997" i="198"/>
  <c r="AM997" i="198"/>
  <c r="Z997" i="198"/>
  <c r="AU996" i="198"/>
  <c r="AT996" i="198"/>
  <c r="AS996" i="198"/>
  <c r="AR996" i="198"/>
  <c r="AP996" i="198"/>
  <c r="AO996" i="198"/>
  <c r="AN996" i="198"/>
  <c r="AM996" i="198"/>
  <c r="Z996" i="198"/>
  <c r="AU995" i="198"/>
  <c r="AT995" i="198"/>
  <c r="AS995" i="198"/>
  <c r="AR995" i="198"/>
  <c r="AP995" i="198"/>
  <c r="AO995" i="198"/>
  <c r="AN995" i="198"/>
  <c r="AM995" i="198"/>
  <c r="Z995" i="198"/>
  <c r="AU994" i="198"/>
  <c r="AT994" i="198"/>
  <c r="AS994" i="198"/>
  <c r="AR994" i="198"/>
  <c r="AP994" i="198"/>
  <c r="AO994" i="198"/>
  <c r="AN994" i="198"/>
  <c r="AM994" i="198"/>
  <c r="Z994" i="198"/>
  <c r="AU993" i="198"/>
  <c r="AT993" i="198"/>
  <c r="AS993" i="198"/>
  <c r="AR993" i="198"/>
  <c r="AP993" i="198"/>
  <c r="AO993" i="198"/>
  <c r="AN993" i="198"/>
  <c r="AM993" i="198"/>
  <c r="Z993" i="198"/>
  <c r="AU992" i="198"/>
  <c r="AT992" i="198"/>
  <c r="AS992" i="198"/>
  <c r="AR992" i="198"/>
  <c r="AP992" i="198"/>
  <c r="AO992" i="198"/>
  <c r="AN992" i="198"/>
  <c r="AM992" i="198"/>
  <c r="Z992" i="198"/>
  <c r="AU991" i="198"/>
  <c r="AT991" i="198"/>
  <c r="AS991" i="198"/>
  <c r="AR991" i="198"/>
  <c r="AP991" i="198"/>
  <c r="AO991" i="198"/>
  <c r="AN991" i="198"/>
  <c r="AM991" i="198"/>
  <c r="Z991" i="198"/>
  <c r="AU990" i="198"/>
  <c r="AT990" i="198"/>
  <c r="AS990" i="198"/>
  <c r="AR990" i="198"/>
  <c r="AP990" i="198"/>
  <c r="AO990" i="198"/>
  <c r="AN990" i="198"/>
  <c r="AM990" i="198"/>
  <c r="Z990" i="198"/>
  <c r="AU989" i="198"/>
  <c r="AT989" i="198"/>
  <c r="AS989" i="198"/>
  <c r="AR989" i="198"/>
  <c r="AP989" i="198"/>
  <c r="AO989" i="198"/>
  <c r="AN989" i="198"/>
  <c r="AM989" i="198"/>
  <c r="Z989" i="198"/>
  <c r="AU988" i="198"/>
  <c r="AT988" i="198"/>
  <c r="AS988" i="198"/>
  <c r="AR988" i="198"/>
  <c r="AP988" i="198"/>
  <c r="AO988" i="198"/>
  <c r="AN988" i="198"/>
  <c r="AM988" i="198"/>
  <c r="Z988" i="198"/>
  <c r="AU987" i="198"/>
  <c r="AT987" i="198"/>
  <c r="AS987" i="198"/>
  <c r="AR987" i="198"/>
  <c r="AP987" i="198"/>
  <c r="AO987" i="198"/>
  <c r="AN987" i="198"/>
  <c r="AM987" i="198"/>
  <c r="Z987" i="198"/>
  <c r="AU986" i="198"/>
  <c r="AT986" i="198"/>
  <c r="AS986" i="198"/>
  <c r="AR986" i="198"/>
  <c r="AP986" i="198"/>
  <c r="AO986" i="198"/>
  <c r="AN986" i="198"/>
  <c r="AM986" i="198"/>
  <c r="Z986" i="198"/>
  <c r="AU985" i="198"/>
  <c r="AT985" i="198"/>
  <c r="AS985" i="198"/>
  <c r="AR985" i="198"/>
  <c r="AP985" i="198"/>
  <c r="AO985" i="198"/>
  <c r="AN985" i="198"/>
  <c r="AM985" i="198"/>
  <c r="Z985" i="198"/>
  <c r="AU984" i="198"/>
  <c r="AT984" i="198"/>
  <c r="AS984" i="198"/>
  <c r="AR984" i="198"/>
  <c r="AP984" i="198"/>
  <c r="AO984" i="198"/>
  <c r="AN984" i="198"/>
  <c r="AM984" i="198"/>
  <c r="Z984" i="198"/>
  <c r="AU983" i="198"/>
  <c r="AT983" i="198"/>
  <c r="AS983" i="198"/>
  <c r="AR983" i="198"/>
  <c r="AP983" i="198"/>
  <c r="AO983" i="198"/>
  <c r="AN983" i="198"/>
  <c r="AM983" i="198"/>
  <c r="Z983" i="198"/>
  <c r="AU982" i="198"/>
  <c r="AT982" i="198"/>
  <c r="AS982" i="198"/>
  <c r="AR982" i="198"/>
  <c r="AP982" i="198"/>
  <c r="AO982" i="198"/>
  <c r="AN982" i="198"/>
  <c r="AM982" i="198"/>
  <c r="Z982" i="198"/>
  <c r="AU981" i="198"/>
  <c r="AT981" i="198"/>
  <c r="AS981" i="198"/>
  <c r="AR981" i="198"/>
  <c r="AP981" i="198"/>
  <c r="AO981" i="198"/>
  <c r="AN981" i="198"/>
  <c r="AM981" i="198"/>
  <c r="Z981" i="198"/>
  <c r="AU980" i="198"/>
  <c r="AT980" i="198"/>
  <c r="AS980" i="198"/>
  <c r="AR980" i="198"/>
  <c r="AP980" i="198"/>
  <c r="AO980" i="198"/>
  <c r="AN980" i="198"/>
  <c r="AM980" i="198"/>
  <c r="Z980" i="198"/>
  <c r="AU979" i="198"/>
  <c r="AT979" i="198"/>
  <c r="AS979" i="198"/>
  <c r="AR979" i="198"/>
  <c r="AP979" i="198"/>
  <c r="AO979" i="198"/>
  <c r="AN979" i="198"/>
  <c r="AM979" i="198"/>
  <c r="Z979" i="198"/>
  <c r="AU978" i="198"/>
  <c r="AT978" i="198"/>
  <c r="AS978" i="198"/>
  <c r="AR978" i="198"/>
  <c r="AP978" i="198"/>
  <c r="AO978" i="198"/>
  <c r="AN978" i="198"/>
  <c r="AM978" i="198"/>
  <c r="Z978" i="198"/>
  <c r="AU977" i="198"/>
  <c r="AT977" i="198"/>
  <c r="AS977" i="198"/>
  <c r="AR977" i="198"/>
  <c r="AP977" i="198"/>
  <c r="AO977" i="198"/>
  <c r="AN977" i="198"/>
  <c r="AM977" i="198"/>
  <c r="Z977" i="198"/>
  <c r="AU976" i="198"/>
  <c r="AT976" i="198"/>
  <c r="AS976" i="198"/>
  <c r="AR976" i="198"/>
  <c r="AP976" i="198"/>
  <c r="AO976" i="198"/>
  <c r="AN976" i="198"/>
  <c r="AM976" i="198"/>
  <c r="Z976" i="198"/>
  <c r="AU975" i="198"/>
  <c r="AT975" i="198"/>
  <c r="AS975" i="198"/>
  <c r="AR975" i="198"/>
  <c r="AP975" i="198"/>
  <c r="AO975" i="198"/>
  <c r="AN975" i="198"/>
  <c r="AM975" i="198"/>
  <c r="Z975" i="198"/>
  <c r="AU974" i="198"/>
  <c r="AT974" i="198"/>
  <c r="AS974" i="198"/>
  <c r="AR974" i="198"/>
  <c r="AP974" i="198"/>
  <c r="AO974" i="198"/>
  <c r="AN974" i="198"/>
  <c r="AM974" i="198"/>
  <c r="Z974" i="198"/>
  <c r="AU973" i="198"/>
  <c r="AT973" i="198"/>
  <c r="AS973" i="198"/>
  <c r="AR973" i="198"/>
  <c r="AP973" i="198"/>
  <c r="AO973" i="198"/>
  <c r="AN973" i="198"/>
  <c r="AM973" i="198"/>
  <c r="Z973" i="198"/>
  <c r="AU972" i="198"/>
  <c r="AT972" i="198"/>
  <c r="AS972" i="198"/>
  <c r="AR972" i="198"/>
  <c r="AP972" i="198"/>
  <c r="AO972" i="198"/>
  <c r="AN972" i="198"/>
  <c r="AM972" i="198"/>
  <c r="Z972" i="198"/>
  <c r="AU971" i="198"/>
  <c r="AT971" i="198"/>
  <c r="AS971" i="198"/>
  <c r="AR971" i="198"/>
  <c r="AP971" i="198"/>
  <c r="AO971" i="198"/>
  <c r="AN971" i="198"/>
  <c r="AM971" i="198"/>
  <c r="Z971" i="198"/>
  <c r="AU970" i="198"/>
  <c r="AT970" i="198"/>
  <c r="AS970" i="198"/>
  <c r="AR970" i="198"/>
  <c r="AP970" i="198"/>
  <c r="AO970" i="198"/>
  <c r="AN970" i="198"/>
  <c r="AM970" i="198"/>
  <c r="Z970" i="198"/>
  <c r="AU969" i="198"/>
  <c r="AT969" i="198"/>
  <c r="AS969" i="198"/>
  <c r="AR969" i="198"/>
  <c r="AP969" i="198"/>
  <c r="AO969" i="198"/>
  <c r="AN969" i="198"/>
  <c r="AM969" i="198"/>
  <c r="Z969" i="198"/>
  <c r="AU968" i="198"/>
  <c r="AT968" i="198"/>
  <c r="AS968" i="198"/>
  <c r="AR968" i="198"/>
  <c r="AP968" i="198"/>
  <c r="AO968" i="198"/>
  <c r="AN968" i="198"/>
  <c r="AM968" i="198"/>
  <c r="Z968" i="198"/>
  <c r="AU967" i="198"/>
  <c r="AT967" i="198"/>
  <c r="AS967" i="198"/>
  <c r="AR967" i="198"/>
  <c r="AP967" i="198"/>
  <c r="AO967" i="198"/>
  <c r="AN967" i="198"/>
  <c r="AM967" i="198"/>
  <c r="Z967" i="198"/>
  <c r="AU966" i="198"/>
  <c r="AT966" i="198"/>
  <c r="AS966" i="198"/>
  <c r="AR966" i="198"/>
  <c r="AP966" i="198"/>
  <c r="AO966" i="198"/>
  <c r="AN966" i="198"/>
  <c r="AM966" i="198"/>
  <c r="Z966" i="198"/>
  <c r="AU965" i="198"/>
  <c r="AT965" i="198"/>
  <c r="AS965" i="198"/>
  <c r="AR965" i="198"/>
  <c r="AP965" i="198"/>
  <c r="AO965" i="198"/>
  <c r="AN965" i="198"/>
  <c r="AM965" i="198"/>
  <c r="Z965" i="198"/>
  <c r="AU964" i="198"/>
  <c r="AT964" i="198"/>
  <c r="AS964" i="198"/>
  <c r="AR964" i="198"/>
  <c r="AP964" i="198"/>
  <c r="AO964" i="198"/>
  <c r="AN964" i="198"/>
  <c r="AM964" i="198"/>
  <c r="Z964" i="198"/>
  <c r="AU963" i="198"/>
  <c r="AT963" i="198"/>
  <c r="AS963" i="198"/>
  <c r="AR963" i="198"/>
  <c r="AP963" i="198"/>
  <c r="AO963" i="198"/>
  <c r="AN963" i="198"/>
  <c r="AM963" i="198"/>
  <c r="Z963" i="198"/>
  <c r="AU962" i="198"/>
  <c r="AT962" i="198"/>
  <c r="AS962" i="198"/>
  <c r="AR962" i="198"/>
  <c r="AP962" i="198"/>
  <c r="AO962" i="198"/>
  <c r="AN962" i="198"/>
  <c r="AM962" i="198"/>
  <c r="Z962" i="198"/>
  <c r="AC962" i="198" s="1"/>
  <c r="AU961" i="198"/>
  <c r="AT961" i="198"/>
  <c r="AS961" i="198"/>
  <c r="AR961" i="198"/>
  <c r="AP961" i="198"/>
  <c r="AO961" i="198"/>
  <c r="AN961" i="198"/>
  <c r="AM961" i="198"/>
  <c r="Z961" i="198"/>
  <c r="AU960" i="198"/>
  <c r="AT960" i="198"/>
  <c r="AS960" i="198"/>
  <c r="AR960" i="198"/>
  <c r="AP960" i="198"/>
  <c r="AO960" i="198"/>
  <c r="AN960" i="198"/>
  <c r="AM960" i="198"/>
  <c r="Z960" i="198"/>
  <c r="AU959" i="198"/>
  <c r="AT959" i="198"/>
  <c r="AS959" i="198"/>
  <c r="AR959" i="198"/>
  <c r="AP959" i="198"/>
  <c r="AO959" i="198"/>
  <c r="AN959" i="198"/>
  <c r="AM959" i="198"/>
  <c r="Z959" i="198"/>
  <c r="AU958" i="198"/>
  <c r="AT958" i="198"/>
  <c r="AS958" i="198"/>
  <c r="AR958" i="198"/>
  <c r="AP958" i="198"/>
  <c r="AO958" i="198"/>
  <c r="AN958" i="198"/>
  <c r="AM958" i="198"/>
  <c r="Z958" i="198"/>
  <c r="AU957" i="198"/>
  <c r="AT957" i="198"/>
  <c r="AS957" i="198"/>
  <c r="AR957" i="198"/>
  <c r="AP957" i="198"/>
  <c r="AO957" i="198"/>
  <c r="AN957" i="198"/>
  <c r="AM957" i="198"/>
  <c r="Z957" i="198"/>
  <c r="AU956" i="198"/>
  <c r="AT956" i="198"/>
  <c r="AS956" i="198"/>
  <c r="AR956" i="198"/>
  <c r="AP956" i="198"/>
  <c r="AO956" i="198"/>
  <c r="AN956" i="198"/>
  <c r="AM956" i="198"/>
  <c r="Z956" i="198"/>
  <c r="AU955" i="198"/>
  <c r="AT955" i="198"/>
  <c r="AS955" i="198"/>
  <c r="AR955" i="198"/>
  <c r="AP955" i="198"/>
  <c r="AO955" i="198"/>
  <c r="AN955" i="198"/>
  <c r="AM955" i="198"/>
  <c r="Z955" i="198"/>
  <c r="AU954" i="198"/>
  <c r="AT954" i="198"/>
  <c r="AS954" i="198"/>
  <c r="AR954" i="198"/>
  <c r="AP954" i="198"/>
  <c r="AO954" i="198"/>
  <c r="AN954" i="198"/>
  <c r="AM954" i="198"/>
  <c r="Z954" i="198"/>
  <c r="AU953" i="198"/>
  <c r="AT953" i="198"/>
  <c r="AS953" i="198"/>
  <c r="AR953" i="198"/>
  <c r="AP953" i="198"/>
  <c r="AO953" i="198"/>
  <c r="AN953" i="198"/>
  <c r="AM953" i="198"/>
  <c r="Z953" i="198"/>
  <c r="AU952" i="198"/>
  <c r="AT952" i="198"/>
  <c r="AS952" i="198"/>
  <c r="AR952" i="198"/>
  <c r="AP952" i="198"/>
  <c r="AO952" i="198"/>
  <c r="AN952" i="198"/>
  <c r="AM952" i="198"/>
  <c r="Z952" i="198"/>
  <c r="AU951" i="198"/>
  <c r="AT951" i="198"/>
  <c r="AS951" i="198"/>
  <c r="AR951" i="198"/>
  <c r="AP951" i="198"/>
  <c r="AO951" i="198"/>
  <c r="AN951" i="198"/>
  <c r="AM951" i="198"/>
  <c r="Z951" i="198"/>
  <c r="AU950" i="198"/>
  <c r="AT950" i="198"/>
  <c r="AS950" i="198"/>
  <c r="AR950" i="198"/>
  <c r="AP950" i="198"/>
  <c r="AO950" i="198"/>
  <c r="AN950" i="198"/>
  <c r="AM950" i="198"/>
  <c r="Z950" i="198"/>
  <c r="AU949" i="198"/>
  <c r="AT949" i="198"/>
  <c r="AS949" i="198"/>
  <c r="AR949" i="198"/>
  <c r="AP949" i="198"/>
  <c r="AO949" i="198"/>
  <c r="AN949" i="198"/>
  <c r="AM949" i="198"/>
  <c r="Z949" i="198"/>
  <c r="AU948" i="198"/>
  <c r="AT948" i="198"/>
  <c r="AS948" i="198"/>
  <c r="AR948" i="198"/>
  <c r="AP948" i="198"/>
  <c r="AO948" i="198"/>
  <c r="AN948" i="198"/>
  <c r="AM948" i="198"/>
  <c r="Z948" i="198"/>
  <c r="AU947" i="198"/>
  <c r="AT947" i="198"/>
  <c r="AS947" i="198"/>
  <c r="AR947" i="198"/>
  <c r="AP947" i="198"/>
  <c r="AO947" i="198"/>
  <c r="AN947" i="198"/>
  <c r="AM947" i="198"/>
  <c r="Z947" i="198"/>
  <c r="AU946" i="198"/>
  <c r="AT946" i="198"/>
  <c r="AS946" i="198"/>
  <c r="AR946" i="198"/>
  <c r="AP946" i="198"/>
  <c r="AO946" i="198"/>
  <c r="AN946" i="198"/>
  <c r="AM946" i="198"/>
  <c r="Z946" i="198"/>
  <c r="AU945" i="198"/>
  <c r="AT945" i="198"/>
  <c r="AS945" i="198"/>
  <c r="AR945" i="198"/>
  <c r="AP945" i="198"/>
  <c r="AO945" i="198"/>
  <c r="AN945" i="198"/>
  <c r="AM945" i="198"/>
  <c r="Z945" i="198"/>
  <c r="AU944" i="198"/>
  <c r="AT944" i="198"/>
  <c r="AS944" i="198"/>
  <c r="AR944" i="198"/>
  <c r="AP944" i="198"/>
  <c r="AO944" i="198"/>
  <c r="AN944" i="198"/>
  <c r="AM944" i="198"/>
  <c r="Z944" i="198"/>
  <c r="AU943" i="198"/>
  <c r="AT943" i="198"/>
  <c r="AS943" i="198"/>
  <c r="AR943" i="198"/>
  <c r="AP943" i="198"/>
  <c r="AO943" i="198"/>
  <c r="AN943" i="198"/>
  <c r="AM943" i="198"/>
  <c r="Z943" i="198"/>
  <c r="AU942" i="198"/>
  <c r="AT942" i="198"/>
  <c r="AS942" i="198"/>
  <c r="AR942" i="198"/>
  <c r="AP942" i="198"/>
  <c r="AO942" i="198"/>
  <c r="AN942" i="198"/>
  <c r="AM942" i="198"/>
  <c r="Z942" i="198"/>
  <c r="AU941" i="198"/>
  <c r="AT941" i="198"/>
  <c r="AS941" i="198"/>
  <c r="AR941" i="198"/>
  <c r="AP941" i="198"/>
  <c r="AO941" i="198"/>
  <c r="AN941" i="198"/>
  <c r="AM941" i="198"/>
  <c r="Z941" i="198"/>
  <c r="AU940" i="198"/>
  <c r="AT940" i="198"/>
  <c r="AS940" i="198"/>
  <c r="AR940" i="198"/>
  <c r="AP940" i="198"/>
  <c r="AO940" i="198"/>
  <c r="AN940" i="198"/>
  <c r="AM940" i="198"/>
  <c r="Z940" i="198"/>
  <c r="AU939" i="198"/>
  <c r="AT939" i="198"/>
  <c r="AS939" i="198"/>
  <c r="AR939" i="198"/>
  <c r="AP939" i="198"/>
  <c r="AO939" i="198"/>
  <c r="AN939" i="198"/>
  <c r="AM939" i="198"/>
  <c r="Z939" i="198"/>
  <c r="AU938" i="198"/>
  <c r="AT938" i="198"/>
  <c r="AS938" i="198"/>
  <c r="AR938" i="198"/>
  <c r="AP938" i="198"/>
  <c r="AO938" i="198"/>
  <c r="AN938" i="198"/>
  <c r="AM938" i="198"/>
  <c r="Z938" i="198"/>
  <c r="AU937" i="198"/>
  <c r="AT937" i="198"/>
  <c r="AS937" i="198"/>
  <c r="AR937" i="198"/>
  <c r="AP937" i="198"/>
  <c r="AO937" i="198"/>
  <c r="AN937" i="198"/>
  <c r="AM937" i="198"/>
  <c r="Z937" i="198"/>
  <c r="AU936" i="198"/>
  <c r="AT936" i="198"/>
  <c r="AS936" i="198"/>
  <c r="AR936" i="198"/>
  <c r="AP936" i="198"/>
  <c r="AO936" i="198"/>
  <c r="AN936" i="198"/>
  <c r="AM936" i="198"/>
  <c r="Z936" i="198"/>
  <c r="AU935" i="198"/>
  <c r="AT935" i="198"/>
  <c r="AS935" i="198"/>
  <c r="AR935" i="198"/>
  <c r="AP935" i="198"/>
  <c r="AO935" i="198"/>
  <c r="AN935" i="198"/>
  <c r="AM935" i="198"/>
  <c r="Z935" i="198"/>
  <c r="AU934" i="198"/>
  <c r="AT934" i="198"/>
  <c r="AS934" i="198"/>
  <c r="AR934" i="198"/>
  <c r="AP934" i="198"/>
  <c r="AO934" i="198"/>
  <c r="AN934" i="198"/>
  <c r="AM934" i="198"/>
  <c r="Z934" i="198"/>
  <c r="AU933" i="198"/>
  <c r="AT933" i="198"/>
  <c r="AS933" i="198"/>
  <c r="AR933" i="198"/>
  <c r="AP933" i="198"/>
  <c r="AO933" i="198"/>
  <c r="AN933" i="198"/>
  <c r="AM933" i="198"/>
  <c r="Z933" i="198"/>
  <c r="AU932" i="198"/>
  <c r="AT932" i="198"/>
  <c r="AS932" i="198"/>
  <c r="AR932" i="198"/>
  <c r="AP932" i="198"/>
  <c r="AO932" i="198"/>
  <c r="AN932" i="198"/>
  <c r="AM932" i="198"/>
  <c r="Z932" i="198"/>
  <c r="AU931" i="198"/>
  <c r="AT931" i="198"/>
  <c r="AS931" i="198"/>
  <c r="AR931" i="198"/>
  <c r="AP931" i="198"/>
  <c r="AO931" i="198"/>
  <c r="AN931" i="198"/>
  <c r="AM931" i="198"/>
  <c r="Z931" i="198"/>
  <c r="AU930" i="198"/>
  <c r="AT930" i="198"/>
  <c r="AS930" i="198"/>
  <c r="AR930" i="198"/>
  <c r="AP930" i="198"/>
  <c r="AO930" i="198"/>
  <c r="AN930" i="198"/>
  <c r="AM930" i="198"/>
  <c r="Z930" i="198"/>
  <c r="AU929" i="198"/>
  <c r="AT929" i="198"/>
  <c r="AS929" i="198"/>
  <c r="AR929" i="198"/>
  <c r="AP929" i="198"/>
  <c r="AO929" i="198"/>
  <c r="AN929" i="198"/>
  <c r="AM929" i="198"/>
  <c r="Z929" i="198"/>
  <c r="AU928" i="198"/>
  <c r="AT928" i="198"/>
  <c r="AS928" i="198"/>
  <c r="AR928" i="198"/>
  <c r="AP928" i="198"/>
  <c r="AO928" i="198"/>
  <c r="AN928" i="198"/>
  <c r="AM928" i="198"/>
  <c r="Z928" i="198"/>
  <c r="AU927" i="198"/>
  <c r="AT927" i="198"/>
  <c r="AS927" i="198"/>
  <c r="AR927" i="198"/>
  <c r="AP927" i="198"/>
  <c r="AO927" i="198"/>
  <c r="AN927" i="198"/>
  <c r="AM927" i="198"/>
  <c r="Z927" i="198"/>
  <c r="AU926" i="198"/>
  <c r="AT926" i="198"/>
  <c r="AS926" i="198"/>
  <c r="AR926" i="198"/>
  <c r="AP926" i="198"/>
  <c r="AO926" i="198"/>
  <c r="AN926" i="198"/>
  <c r="AM926" i="198"/>
  <c r="Z926" i="198"/>
  <c r="AU925" i="198"/>
  <c r="AT925" i="198"/>
  <c r="AS925" i="198"/>
  <c r="AR925" i="198"/>
  <c r="AP925" i="198"/>
  <c r="AO925" i="198"/>
  <c r="AN925" i="198"/>
  <c r="AM925" i="198"/>
  <c r="Z925" i="198"/>
  <c r="AU924" i="198"/>
  <c r="AT924" i="198"/>
  <c r="AS924" i="198"/>
  <c r="AR924" i="198"/>
  <c r="AP924" i="198"/>
  <c r="AO924" i="198"/>
  <c r="AN924" i="198"/>
  <c r="AM924" i="198"/>
  <c r="Z924" i="198"/>
  <c r="AU923" i="198"/>
  <c r="AT923" i="198"/>
  <c r="AS923" i="198"/>
  <c r="AR923" i="198"/>
  <c r="AP923" i="198"/>
  <c r="AO923" i="198"/>
  <c r="AN923" i="198"/>
  <c r="AM923" i="198"/>
  <c r="Z923" i="198"/>
  <c r="AU922" i="198"/>
  <c r="AT922" i="198"/>
  <c r="AS922" i="198"/>
  <c r="AR922" i="198"/>
  <c r="AP922" i="198"/>
  <c r="AO922" i="198"/>
  <c r="AN922" i="198"/>
  <c r="AM922" i="198"/>
  <c r="Z922" i="198"/>
  <c r="AU921" i="198"/>
  <c r="AT921" i="198"/>
  <c r="AS921" i="198"/>
  <c r="AR921" i="198"/>
  <c r="AP921" i="198"/>
  <c r="AO921" i="198"/>
  <c r="AN921" i="198"/>
  <c r="AM921" i="198"/>
  <c r="Z921" i="198"/>
  <c r="AU920" i="198"/>
  <c r="AT920" i="198"/>
  <c r="AS920" i="198"/>
  <c r="AR920" i="198"/>
  <c r="AP920" i="198"/>
  <c r="AO920" i="198"/>
  <c r="AN920" i="198"/>
  <c r="AM920" i="198"/>
  <c r="Z920" i="198"/>
  <c r="AU919" i="198"/>
  <c r="AT919" i="198"/>
  <c r="AS919" i="198"/>
  <c r="AR919" i="198"/>
  <c r="AP919" i="198"/>
  <c r="AO919" i="198"/>
  <c r="AN919" i="198"/>
  <c r="AM919" i="198"/>
  <c r="Z919" i="198"/>
  <c r="AU918" i="198"/>
  <c r="AT918" i="198"/>
  <c r="AS918" i="198"/>
  <c r="AR918" i="198"/>
  <c r="AP918" i="198"/>
  <c r="AO918" i="198"/>
  <c r="AN918" i="198"/>
  <c r="AM918" i="198"/>
  <c r="Z918" i="198"/>
  <c r="AU917" i="198"/>
  <c r="AT917" i="198"/>
  <c r="AS917" i="198"/>
  <c r="AR917" i="198"/>
  <c r="AP917" i="198"/>
  <c r="AO917" i="198"/>
  <c r="AN917" i="198"/>
  <c r="AM917" i="198"/>
  <c r="Z917" i="198"/>
  <c r="AU916" i="198"/>
  <c r="AT916" i="198"/>
  <c r="AS916" i="198"/>
  <c r="AR916" i="198"/>
  <c r="AP916" i="198"/>
  <c r="AO916" i="198"/>
  <c r="AN916" i="198"/>
  <c r="AM916" i="198"/>
  <c r="Z916" i="198"/>
  <c r="AU915" i="198"/>
  <c r="AT915" i="198"/>
  <c r="AS915" i="198"/>
  <c r="AR915" i="198"/>
  <c r="AP915" i="198"/>
  <c r="AO915" i="198"/>
  <c r="AN915" i="198"/>
  <c r="AM915" i="198"/>
  <c r="Z915" i="198"/>
  <c r="AU914" i="198"/>
  <c r="AT914" i="198"/>
  <c r="AS914" i="198"/>
  <c r="AR914" i="198"/>
  <c r="AP914" i="198"/>
  <c r="AO914" i="198"/>
  <c r="AN914" i="198"/>
  <c r="AM914" i="198"/>
  <c r="Z914" i="198"/>
  <c r="AU913" i="198"/>
  <c r="AT913" i="198"/>
  <c r="AS913" i="198"/>
  <c r="AR913" i="198"/>
  <c r="AP913" i="198"/>
  <c r="AO913" i="198"/>
  <c r="AN913" i="198"/>
  <c r="AM913" i="198"/>
  <c r="Z913" i="198"/>
  <c r="AU912" i="198"/>
  <c r="AT912" i="198"/>
  <c r="AS912" i="198"/>
  <c r="AR912" i="198"/>
  <c r="AP912" i="198"/>
  <c r="AO912" i="198"/>
  <c r="AN912" i="198"/>
  <c r="AM912" i="198"/>
  <c r="Z912" i="198"/>
  <c r="AU911" i="198"/>
  <c r="AT911" i="198"/>
  <c r="AS911" i="198"/>
  <c r="AR911" i="198"/>
  <c r="AP911" i="198"/>
  <c r="AO911" i="198"/>
  <c r="AN911" i="198"/>
  <c r="AM911" i="198"/>
  <c r="Z911" i="198"/>
  <c r="AU910" i="198"/>
  <c r="AT910" i="198"/>
  <c r="AS910" i="198"/>
  <c r="AR910" i="198"/>
  <c r="AP910" i="198"/>
  <c r="AO910" i="198"/>
  <c r="AN910" i="198"/>
  <c r="AM910" i="198"/>
  <c r="Z910" i="198"/>
  <c r="AU909" i="198"/>
  <c r="AT909" i="198"/>
  <c r="AS909" i="198"/>
  <c r="AR909" i="198"/>
  <c r="AP909" i="198"/>
  <c r="AO909" i="198"/>
  <c r="AN909" i="198"/>
  <c r="AM909" i="198"/>
  <c r="Z909" i="198"/>
  <c r="AU908" i="198"/>
  <c r="AT908" i="198"/>
  <c r="AS908" i="198"/>
  <c r="AR908" i="198"/>
  <c r="AP908" i="198"/>
  <c r="AO908" i="198"/>
  <c r="AN908" i="198"/>
  <c r="AM908" i="198"/>
  <c r="Z908" i="198"/>
  <c r="AU907" i="198"/>
  <c r="AT907" i="198"/>
  <c r="AS907" i="198"/>
  <c r="AR907" i="198"/>
  <c r="AP907" i="198"/>
  <c r="AO907" i="198"/>
  <c r="AN907" i="198"/>
  <c r="AM907" i="198"/>
  <c r="Z907" i="198"/>
  <c r="AU906" i="198"/>
  <c r="AT906" i="198"/>
  <c r="AS906" i="198"/>
  <c r="AR906" i="198"/>
  <c r="AP906" i="198"/>
  <c r="AO906" i="198"/>
  <c r="AN906" i="198"/>
  <c r="AM906" i="198"/>
  <c r="Z906" i="198"/>
  <c r="AU905" i="198"/>
  <c r="AT905" i="198"/>
  <c r="AS905" i="198"/>
  <c r="AR905" i="198"/>
  <c r="AP905" i="198"/>
  <c r="AO905" i="198"/>
  <c r="AN905" i="198"/>
  <c r="AM905" i="198"/>
  <c r="Z905" i="198"/>
  <c r="AU904" i="198"/>
  <c r="AT904" i="198"/>
  <c r="AS904" i="198"/>
  <c r="AR904" i="198"/>
  <c r="AP904" i="198"/>
  <c r="AO904" i="198"/>
  <c r="AN904" i="198"/>
  <c r="AM904" i="198"/>
  <c r="Z904" i="198"/>
  <c r="AU903" i="198"/>
  <c r="AT903" i="198"/>
  <c r="AS903" i="198"/>
  <c r="AR903" i="198"/>
  <c r="AP903" i="198"/>
  <c r="AO903" i="198"/>
  <c r="AN903" i="198"/>
  <c r="AM903" i="198"/>
  <c r="Z903" i="198"/>
  <c r="AU902" i="198"/>
  <c r="AT902" i="198"/>
  <c r="AS902" i="198"/>
  <c r="AR902" i="198"/>
  <c r="AP902" i="198"/>
  <c r="AO902" i="198"/>
  <c r="AN902" i="198"/>
  <c r="AM902" i="198"/>
  <c r="Z902" i="198"/>
  <c r="AU901" i="198"/>
  <c r="AT901" i="198"/>
  <c r="AS901" i="198"/>
  <c r="AR901" i="198"/>
  <c r="AP901" i="198"/>
  <c r="AO901" i="198"/>
  <c r="AN901" i="198"/>
  <c r="AM901" i="198"/>
  <c r="Z901" i="198"/>
  <c r="AU900" i="198"/>
  <c r="AT900" i="198"/>
  <c r="AS900" i="198"/>
  <c r="AR900" i="198"/>
  <c r="AP900" i="198"/>
  <c r="AO900" i="198"/>
  <c r="AN900" i="198"/>
  <c r="AM900" i="198"/>
  <c r="Z900" i="198"/>
  <c r="AU899" i="198"/>
  <c r="AT899" i="198"/>
  <c r="AS899" i="198"/>
  <c r="AR899" i="198"/>
  <c r="AP899" i="198"/>
  <c r="AO899" i="198"/>
  <c r="AN899" i="198"/>
  <c r="AM899" i="198"/>
  <c r="Z899" i="198"/>
  <c r="AU898" i="198"/>
  <c r="AT898" i="198"/>
  <c r="AS898" i="198"/>
  <c r="AR898" i="198"/>
  <c r="AP898" i="198"/>
  <c r="AO898" i="198"/>
  <c r="AN898" i="198"/>
  <c r="AM898" i="198"/>
  <c r="Z898" i="198"/>
  <c r="AU897" i="198"/>
  <c r="AT897" i="198"/>
  <c r="AS897" i="198"/>
  <c r="AR897" i="198"/>
  <c r="AP897" i="198"/>
  <c r="AO897" i="198"/>
  <c r="AN897" i="198"/>
  <c r="AM897" i="198"/>
  <c r="Z897" i="198"/>
  <c r="AU896" i="198"/>
  <c r="AT896" i="198"/>
  <c r="AS896" i="198"/>
  <c r="AR896" i="198"/>
  <c r="AP896" i="198"/>
  <c r="AO896" i="198"/>
  <c r="AN896" i="198"/>
  <c r="AM896" i="198"/>
  <c r="Z896" i="198"/>
  <c r="AU895" i="198"/>
  <c r="AT895" i="198"/>
  <c r="AS895" i="198"/>
  <c r="AR895" i="198"/>
  <c r="AP895" i="198"/>
  <c r="AO895" i="198"/>
  <c r="AN895" i="198"/>
  <c r="AM895" i="198"/>
  <c r="Z895" i="198"/>
  <c r="AU894" i="198"/>
  <c r="AT894" i="198"/>
  <c r="AS894" i="198"/>
  <c r="AR894" i="198"/>
  <c r="AP894" i="198"/>
  <c r="AO894" i="198"/>
  <c r="AN894" i="198"/>
  <c r="AM894" i="198"/>
  <c r="Z894" i="198"/>
  <c r="AU893" i="198"/>
  <c r="AT893" i="198"/>
  <c r="AS893" i="198"/>
  <c r="AR893" i="198"/>
  <c r="AP893" i="198"/>
  <c r="AO893" i="198"/>
  <c r="AN893" i="198"/>
  <c r="AM893" i="198"/>
  <c r="Z893" i="198"/>
  <c r="AU892" i="198"/>
  <c r="AT892" i="198"/>
  <c r="AS892" i="198"/>
  <c r="AR892" i="198"/>
  <c r="AP892" i="198"/>
  <c r="AO892" i="198"/>
  <c r="AN892" i="198"/>
  <c r="AM892" i="198"/>
  <c r="Z892" i="198"/>
  <c r="AU891" i="198"/>
  <c r="AT891" i="198"/>
  <c r="AS891" i="198"/>
  <c r="AR891" i="198"/>
  <c r="AP891" i="198"/>
  <c r="AO891" i="198"/>
  <c r="AN891" i="198"/>
  <c r="AM891" i="198"/>
  <c r="Z891" i="198"/>
  <c r="AU890" i="198"/>
  <c r="AT890" i="198"/>
  <c r="AS890" i="198"/>
  <c r="AR890" i="198"/>
  <c r="AP890" i="198"/>
  <c r="AO890" i="198"/>
  <c r="AN890" i="198"/>
  <c r="AM890" i="198"/>
  <c r="Z890" i="198"/>
  <c r="AU889" i="198"/>
  <c r="AT889" i="198"/>
  <c r="AS889" i="198"/>
  <c r="AR889" i="198"/>
  <c r="AP889" i="198"/>
  <c r="AO889" i="198"/>
  <c r="AN889" i="198"/>
  <c r="AM889" i="198"/>
  <c r="Z889" i="198"/>
  <c r="AU888" i="198"/>
  <c r="AT888" i="198"/>
  <c r="AS888" i="198"/>
  <c r="AR888" i="198"/>
  <c r="AP888" i="198"/>
  <c r="AO888" i="198"/>
  <c r="AN888" i="198"/>
  <c r="AM888" i="198"/>
  <c r="Z888" i="198"/>
  <c r="AU887" i="198"/>
  <c r="AT887" i="198"/>
  <c r="AS887" i="198"/>
  <c r="AR887" i="198"/>
  <c r="AP887" i="198"/>
  <c r="AO887" i="198"/>
  <c r="AN887" i="198"/>
  <c r="AM887" i="198"/>
  <c r="Z887" i="198"/>
  <c r="AU886" i="198"/>
  <c r="AT886" i="198"/>
  <c r="AS886" i="198"/>
  <c r="AR886" i="198"/>
  <c r="AP886" i="198"/>
  <c r="AO886" i="198"/>
  <c r="AN886" i="198"/>
  <c r="AM886" i="198"/>
  <c r="Z886" i="198"/>
  <c r="AU885" i="198"/>
  <c r="AT885" i="198"/>
  <c r="AS885" i="198"/>
  <c r="AR885" i="198"/>
  <c r="AP885" i="198"/>
  <c r="AO885" i="198"/>
  <c r="AN885" i="198"/>
  <c r="AM885" i="198"/>
  <c r="Z885" i="198"/>
  <c r="AU884" i="198"/>
  <c r="AT884" i="198"/>
  <c r="AS884" i="198"/>
  <c r="AR884" i="198"/>
  <c r="AP884" i="198"/>
  <c r="AO884" i="198"/>
  <c r="AN884" i="198"/>
  <c r="AM884" i="198"/>
  <c r="Z884" i="198"/>
  <c r="AU883" i="198"/>
  <c r="AT883" i="198"/>
  <c r="AS883" i="198"/>
  <c r="AR883" i="198"/>
  <c r="AP883" i="198"/>
  <c r="AO883" i="198"/>
  <c r="AN883" i="198"/>
  <c r="AM883" i="198"/>
  <c r="Z883" i="198"/>
  <c r="AU882" i="198"/>
  <c r="AT882" i="198"/>
  <c r="AS882" i="198"/>
  <c r="AR882" i="198"/>
  <c r="AP882" i="198"/>
  <c r="AO882" i="198"/>
  <c r="AN882" i="198"/>
  <c r="AM882" i="198"/>
  <c r="Z882" i="198"/>
  <c r="AU881" i="198"/>
  <c r="AT881" i="198"/>
  <c r="AS881" i="198"/>
  <c r="AR881" i="198"/>
  <c r="AP881" i="198"/>
  <c r="AO881" i="198"/>
  <c r="AN881" i="198"/>
  <c r="AM881" i="198"/>
  <c r="Z881" i="198"/>
  <c r="AU880" i="198"/>
  <c r="AT880" i="198"/>
  <c r="AS880" i="198"/>
  <c r="AR880" i="198"/>
  <c r="AP880" i="198"/>
  <c r="AO880" i="198"/>
  <c r="AN880" i="198"/>
  <c r="AM880" i="198"/>
  <c r="Z880" i="198"/>
  <c r="AU879" i="198"/>
  <c r="AT879" i="198"/>
  <c r="AS879" i="198"/>
  <c r="AR879" i="198"/>
  <c r="AP879" i="198"/>
  <c r="AO879" i="198"/>
  <c r="AN879" i="198"/>
  <c r="AM879" i="198"/>
  <c r="Z879" i="198"/>
  <c r="AU878" i="198"/>
  <c r="AT878" i="198"/>
  <c r="AS878" i="198"/>
  <c r="AR878" i="198"/>
  <c r="AP878" i="198"/>
  <c r="AO878" i="198"/>
  <c r="AN878" i="198"/>
  <c r="AM878" i="198"/>
  <c r="Z878" i="198"/>
  <c r="AU877" i="198"/>
  <c r="AT877" i="198"/>
  <c r="AS877" i="198"/>
  <c r="AR877" i="198"/>
  <c r="AP877" i="198"/>
  <c r="AO877" i="198"/>
  <c r="AN877" i="198"/>
  <c r="AM877" i="198"/>
  <c r="Z877" i="198"/>
  <c r="AU876" i="198"/>
  <c r="AT876" i="198"/>
  <c r="AS876" i="198"/>
  <c r="AR876" i="198"/>
  <c r="AP876" i="198"/>
  <c r="AO876" i="198"/>
  <c r="AN876" i="198"/>
  <c r="AM876" i="198"/>
  <c r="Z876" i="198"/>
  <c r="AU875" i="198"/>
  <c r="AT875" i="198"/>
  <c r="AS875" i="198"/>
  <c r="AR875" i="198"/>
  <c r="AP875" i="198"/>
  <c r="AO875" i="198"/>
  <c r="AN875" i="198"/>
  <c r="AM875" i="198"/>
  <c r="Z875" i="198"/>
  <c r="AU874" i="198"/>
  <c r="AT874" i="198"/>
  <c r="AS874" i="198"/>
  <c r="AR874" i="198"/>
  <c r="AP874" i="198"/>
  <c r="AO874" i="198"/>
  <c r="AN874" i="198"/>
  <c r="AM874" i="198"/>
  <c r="Z874" i="198"/>
  <c r="AU873" i="198"/>
  <c r="AT873" i="198"/>
  <c r="AS873" i="198"/>
  <c r="AR873" i="198"/>
  <c r="AP873" i="198"/>
  <c r="AO873" i="198"/>
  <c r="AN873" i="198"/>
  <c r="AM873" i="198"/>
  <c r="Z873" i="198"/>
  <c r="AU872" i="198"/>
  <c r="AT872" i="198"/>
  <c r="AS872" i="198"/>
  <c r="AR872" i="198"/>
  <c r="AP872" i="198"/>
  <c r="AO872" i="198"/>
  <c r="AN872" i="198"/>
  <c r="AM872" i="198"/>
  <c r="Z872" i="198"/>
  <c r="AU871" i="198"/>
  <c r="AT871" i="198"/>
  <c r="AS871" i="198"/>
  <c r="AR871" i="198"/>
  <c r="AP871" i="198"/>
  <c r="AO871" i="198"/>
  <c r="AN871" i="198"/>
  <c r="AM871" i="198"/>
  <c r="Z871" i="198"/>
  <c r="AU870" i="198"/>
  <c r="AT870" i="198"/>
  <c r="AS870" i="198"/>
  <c r="AR870" i="198"/>
  <c r="AP870" i="198"/>
  <c r="AO870" i="198"/>
  <c r="AN870" i="198"/>
  <c r="AM870" i="198"/>
  <c r="Z870" i="198"/>
  <c r="AU869" i="198"/>
  <c r="AT869" i="198"/>
  <c r="AS869" i="198"/>
  <c r="AR869" i="198"/>
  <c r="AP869" i="198"/>
  <c r="AO869" i="198"/>
  <c r="AN869" i="198"/>
  <c r="AM869" i="198"/>
  <c r="Z869" i="198"/>
  <c r="AU868" i="198"/>
  <c r="AT868" i="198"/>
  <c r="AS868" i="198"/>
  <c r="AR868" i="198"/>
  <c r="AP868" i="198"/>
  <c r="AO868" i="198"/>
  <c r="AN868" i="198"/>
  <c r="AM868" i="198"/>
  <c r="Z868" i="198"/>
  <c r="AU867" i="198"/>
  <c r="AT867" i="198"/>
  <c r="AS867" i="198"/>
  <c r="AR867" i="198"/>
  <c r="AP867" i="198"/>
  <c r="AO867" i="198"/>
  <c r="AN867" i="198"/>
  <c r="AM867" i="198"/>
  <c r="Z867" i="198"/>
  <c r="AU866" i="198"/>
  <c r="AT866" i="198"/>
  <c r="AS866" i="198"/>
  <c r="AR866" i="198"/>
  <c r="AP866" i="198"/>
  <c r="AO866" i="198"/>
  <c r="AN866" i="198"/>
  <c r="AM866" i="198"/>
  <c r="Z866" i="198"/>
  <c r="AU865" i="198"/>
  <c r="AT865" i="198"/>
  <c r="AS865" i="198"/>
  <c r="AR865" i="198"/>
  <c r="AP865" i="198"/>
  <c r="AO865" i="198"/>
  <c r="AN865" i="198"/>
  <c r="AM865" i="198"/>
  <c r="Z865" i="198"/>
  <c r="AU864" i="198"/>
  <c r="AT864" i="198"/>
  <c r="AS864" i="198"/>
  <c r="AR864" i="198"/>
  <c r="AP864" i="198"/>
  <c r="AO864" i="198"/>
  <c r="AN864" i="198"/>
  <c r="AM864" i="198"/>
  <c r="Z864" i="198"/>
  <c r="AU863" i="198"/>
  <c r="AT863" i="198"/>
  <c r="AS863" i="198"/>
  <c r="AR863" i="198"/>
  <c r="AP863" i="198"/>
  <c r="AO863" i="198"/>
  <c r="AN863" i="198"/>
  <c r="AM863" i="198"/>
  <c r="Z863" i="198"/>
  <c r="AU862" i="198"/>
  <c r="AT862" i="198"/>
  <c r="AS862" i="198"/>
  <c r="AR862" i="198"/>
  <c r="AP862" i="198"/>
  <c r="AO862" i="198"/>
  <c r="AN862" i="198"/>
  <c r="AM862" i="198"/>
  <c r="Z862" i="198"/>
  <c r="AU861" i="198"/>
  <c r="AT861" i="198"/>
  <c r="AS861" i="198"/>
  <c r="AR861" i="198"/>
  <c r="AP861" i="198"/>
  <c r="AO861" i="198"/>
  <c r="AN861" i="198"/>
  <c r="AM861" i="198"/>
  <c r="Z861" i="198"/>
  <c r="AU860" i="198"/>
  <c r="AT860" i="198"/>
  <c r="AS860" i="198"/>
  <c r="AR860" i="198"/>
  <c r="AP860" i="198"/>
  <c r="AO860" i="198"/>
  <c r="AN860" i="198"/>
  <c r="AM860" i="198"/>
  <c r="Z860" i="198"/>
  <c r="AU859" i="198"/>
  <c r="AT859" i="198"/>
  <c r="AS859" i="198"/>
  <c r="AR859" i="198"/>
  <c r="AP859" i="198"/>
  <c r="AO859" i="198"/>
  <c r="AN859" i="198"/>
  <c r="AM859" i="198"/>
  <c r="Z859" i="198"/>
  <c r="AU858" i="198"/>
  <c r="AT858" i="198"/>
  <c r="AS858" i="198"/>
  <c r="AR858" i="198"/>
  <c r="AP858" i="198"/>
  <c r="AO858" i="198"/>
  <c r="AN858" i="198"/>
  <c r="AM858" i="198"/>
  <c r="Z858" i="198"/>
  <c r="AU857" i="198"/>
  <c r="AT857" i="198"/>
  <c r="AS857" i="198"/>
  <c r="AR857" i="198"/>
  <c r="AP857" i="198"/>
  <c r="AO857" i="198"/>
  <c r="AN857" i="198"/>
  <c r="AM857" i="198"/>
  <c r="Z857" i="198"/>
  <c r="AU856" i="198"/>
  <c r="AT856" i="198"/>
  <c r="AS856" i="198"/>
  <c r="AR856" i="198"/>
  <c r="AP856" i="198"/>
  <c r="AO856" i="198"/>
  <c r="AN856" i="198"/>
  <c r="AM856" i="198"/>
  <c r="Z856" i="198"/>
  <c r="AU855" i="198"/>
  <c r="AT855" i="198"/>
  <c r="AS855" i="198"/>
  <c r="AR855" i="198"/>
  <c r="AP855" i="198"/>
  <c r="AO855" i="198"/>
  <c r="AN855" i="198"/>
  <c r="AM855" i="198"/>
  <c r="Z855" i="198"/>
  <c r="AU854" i="198"/>
  <c r="AT854" i="198"/>
  <c r="AS854" i="198"/>
  <c r="AR854" i="198"/>
  <c r="AP854" i="198"/>
  <c r="AO854" i="198"/>
  <c r="AN854" i="198"/>
  <c r="AM854" i="198"/>
  <c r="Z854" i="198"/>
  <c r="AU853" i="198"/>
  <c r="AT853" i="198"/>
  <c r="AS853" i="198"/>
  <c r="AR853" i="198"/>
  <c r="AP853" i="198"/>
  <c r="AO853" i="198"/>
  <c r="AN853" i="198"/>
  <c r="AM853" i="198"/>
  <c r="Z853" i="198"/>
  <c r="AU852" i="198"/>
  <c r="AT852" i="198"/>
  <c r="AS852" i="198"/>
  <c r="AR852" i="198"/>
  <c r="AP852" i="198"/>
  <c r="AO852" i="198"/>
  <c r="AN852" i="198"/>
  <c r="AM852" i="198"/>
  <c r="Z852" i="198"/>
  <c r="AU851" i="198"/>
  <c r="AT851" i="198"/>
  <c r="AS851" i="198"/>
  <c r="AR851" i="198"/>
  <c r="AP851" i="198"/>
  <c r="AO851" i="198"/>
  <c r="AN851" i="198"/>
  <c r="AM851" i="198"/>
  <c r="Z851" i="198"/>
  <c r="AU850" i="198"/>
  <c r="AT850" i="198"/>
  <c r="AS850" i="198"/>
  <c r="AR850" i="198"/>
  <c r="AP850" i="198"/>
  <c r="AO850" i="198"/>
  <c r="AN850" i="198"/>
  <c r="AM850" i="198"/>
  <c r="Z850" i="198"/>
  <c r="AU849" i="198"/>
  <c r="AT849" i="198"/>
  <c r="AS849" i="198"/>
  <c r="AR849" i="198"/>
  <c r="AP849" i="198"/>
  <c r="AO849" i="198"/>
  <c r="AN849" i="198"/>
  <c r="AM849" i="198"/>
  <c r="Z849" i="198"/>
  <c r="AU848" i="198"/>
  <c r="AT848" i="198"/>
  <c r="AS848" i="198"/>
  <c r="AR848" i="198"/>
  <c r="AP848" i="198"/>
  <c r="AO848" i="198"/>
  <c r="AN848" i="198"/>
  <c r="AM848" i="198"/>
  <c r="Z848" i="198"/>
  <c r="AU847" i="198"/>
  <c r="AT847" i="198"/>
  <c r="AS847" i="198"/>
  <c r="AR847" i="198"/>
  <c r="AP847" i="198"/>
  <c r="AO847" i="198"/>
  <c r="AN847" i="198"/>
  <c r="AM847" i="198"/>
  <c r="Z847" i="198"/>
  <c r="AU846" i="198"/>
  <c r="AT846" i="198"/>
  <c r="AS846" i="198"/>
  <c r="AR846" i="198"/>
  <c r="AP846" i="198"/>
  <c r="AO846" i="198"/>
  <c r="AN846" i="198"/>
  <c r="AM846" i="198"/>
  <c r="Z846" i="198"/>
  <c r="AU845" i="198"/>
  <c r="AT845" i="198"/>
  <c r="AS845" i="198"/>
  <c r="AR845" i="198"/>
  <c r="AP845" i="198"/>
  <c r="AO845" i="198"/>
  <c r="AN845" i="198"/>
  <c r="AM845" i="198"/>
  <c r="Z845" i="198"/>
  <c r="AU844" i="198"/>
  <c r="AT844" i="198"/>
  <c r="AS844" i="198"/>
  <c r="AR844" i="198"/>
  <c r="AP844" i="198"/>
  <c r="AO844" i="198"/>
  <c r="AN844" i="198"/>
  <c r="AM844" i="198"/>
  <c r="Z844" i="198"/>
  <c r="AU843" i="198"/>
  <c r="AT843" i="198"/>
  <c r="AS843" i="198"/>
  <c r="AR843" i="198"/>
  <c r="AP843" i="198"/>
  <c r="AO843" i="198"/>
  <c r="AN843" i="198"/>
  <c r="AM843" i="198"/>
  <c r="Z843" i="198"/>
  <c r="AU842" i="198"/>
  <c r="AT842" i="198"/>
  <c r="AS842" i="198"/>
  <c r="AR842" i="198"/>
  <c r="AP842" i="198"/>
  <c r="AO842" i="198"/>
  <c r="AN842" i="198"/>
  <c r="AM842" i="198"/>
  <c r="Z842" i="198"/>
  <c r="AU841" i="198"/>
  <c r="AT841" i="198"/>
  <c r="AS841" i="198"/>
  <c r="AR841" i="198"/>
  <c r="AP841" i="198"/>
  <c r="AO841" i="198"/>
  <c r="AN841" i="198"/>
  <c r="AM841" i="198"/>
  <c r="Z841" i="198"/>
  <c r="AU840" i="198"/>
  <c r="AT840" i="198"/>
  <c r="AS840" i="198"/>
  <c r="AR840" i="198"/>
  <c r="AP840" i="198"/>
  <c r="AO840" i="198"/>
  <c r="AN840" i="198"/>
  <c r="AM840" i="198"/>
  <c r="Z840" i="198"/>
  <c r="AU839" i="198"/>
  <c r="AT839" i="198"/>
  <c r="AS839" i="198"/>
  <c r="AR839" i="198"/>
  <c r="AP839" i="198"/>
  <c r="AO839" i="198"/>
  <c r="AN839" i="198"/>
  <c r="AM839" i="198"/>
  <c r="Z839" i="198"/>
  <c r="AU838" i="198"/>
  <c r="AT838" i="198"/>
  <c r="AS838" i="198"/>
  <c r="AR838" i="198"/>
  <c r="AP838" i="198"/>
  <c r="AO838" i="198"/>
  <c r="AN838" i="198"/>
  <c r="AM838" i="198"/>
  <c r="Z838" i="198"/>
  <c r="AU837" i="198"/>
  <c r="AT837" i="198"/>
  <c r="AS837" i="198"/>
  <c r="AR837" i="198"/>
  <c r="AP837" i="198"/>
  <c r="AO837" i="198"/>
  <c r="AN837" i="198"/>
  <c r="AM837" i="198"/>
  <c r="Z837" i="198"/>
  <c r="AU836" i="198"/>
  <c r="AT836" i="198"/>
  <c r="AS836" i="198"/>
  <c r="AR836" i="198"/>
  <c r="AP836" i="198"/>
  <c r="AO836" i="198"/>
  <c r="AN836" i="198"/>
  <c r="AM836" i="198"/>
  <c r="Z836" i="198"/>
  <c r="AU835" i="198"/>
  <c r="AT835" i="198"/>
  <c r="AS835" i="198"/>
  <c r="AR835" i="198"/>
  <c r="AP835" i="198"/>
  <c r="AO835" i="198"/>
  <c r="AN835" i="198"/>
  <c r="AM835" i="198"/>
  <c r="Z835" i="198"/>
  <c r="AU834" i="198"/>
  <c r="AT834" i="198"/>
  <c r="AS834" i="198"/>
  <c r="AR834" i="198"/>
  <c r="AP834" i="198"/>
  <c r="AO834" i="198"/>
  <c r="AN834" i="198"/>
  <c r="AM834" i="198"/>
  <c r="Z834" i="198"/>
  <c r="AU833" i="198"/>
  <c r="AT833" i="198"/>
  <c r="AS833" i="198"/>
  <c r="AR833" i="198"/>
  <c r="AP833" i="198"/>
  <c r="AO833" i="198"/>
  <c r="AN833" i="198"/>
  <c r="AM833" i="198"/>
  <c r="Z833" i="198"/>
  <c r="AU832" i="198"/>
  <c r="AT832" i="198"/>
  <c r="AS832" i="198"/>
  <c r="AR832" i="198"/>
  <c r="AP832" i="198"/>
  <c r="AO832" i="198"/>
  <c r="AN832" i="198"/>
  <c r="AM832" i="198"/>
  <c r="Z832" i="198"/>
  <c r="AU831" i="198"/>
  <c r="AT831" i="198"/>
  <c r="AS831" i="198"/>
  <c r="AR831" i="198"/>
  <c r="AP831" i="198"/>
  <c r="AO831" i="198"/>
  <c r="AN831" i="198"/>
  <c r="AM831" i="198"/>
  <c r="Z831" i="198"/>
  <c r="AU830" i="198"/>
  <c r="AT830" i="198"/>
  <c r="AS830" i="198"/>
  <c r="AR830" i="198"/>
  <c r="AP830" i="198"/>
  <c r="AO830" i="198"/>
  <c r="AN830" i="198"/>
  <c r="AM830" i="198"/>
  <c r="Z830" i="198"/>
  <c r="AU829" i="198"/>
  <c r="AT829" i="198"/>
  <c r="AS829" i="198"/>
  <c r="AR829" i="198"/>
  <c r="AP829" i="198"/>
  <c r="AO829" i="198"/>
  <c r="AN829" i="198"/>
  <c r="AM829" i="198"/>
  <c r="Z829" i="198"/>
  <c r="AU828" i="198"/>
  <c r="AT828" i="198"/>
  <c r="AS828" i="198"/>
  <c r="AR828" i="198"/>
  <c r="AP828" i="198"/>
  <c r="AO828" i="198"/>
  <c r="AN828" i="198"/>
  <c r="AM828" i="198"/>
  <c r="Z828" i="198"/>
  <c r="AU827" i="198"/>
  <c r="AT827" i="198"/>
  <c r="AS827" i="198"/>
  <c r="AR827" i="198"/>
  <c r="AP827" i="198"/>
  <c r="AO827" i="198"/>
  <c r="AN827" i="198"/>
  <c r="AM827" i="198"/>
  <c r="Z827" i="198"/>
  <c r="AU826" i="198"/>
  <c r="AT826" i="198"/>
  <c r="AS826" i="198"/>
  <c r="AR826" i="198"/>
  <c r="AP826" i="198"/>
  <c r="AO826" i="198"/>
  <c r="AN826" i="198"/>
  <c r="AM826" i="198"/>
  <c r="Z826" i="198"/>
  <c r="AU825" i="198"/>
  <c r="AT825" i="198"/>
  <c r="AS825" i="198"/>
  <c r="AR825" i="198"/>
  <c r="AP825" i="198"/>
  <c r="AO825" i="198"/>
  <c r="AN825" i="198"/>
  <c r="AM825" i="198"/>
  <c r="Z825" i="198"/>
  <c r="AU824" i="198"/>
  <c r="AT824" i="198"/>
  <c r="AS824" i="198"/>
  <c r="AR824" i="198"/>
  <c r="AP824" i="198"/>
  <c r="AO824" i="198"/>
  <c r="AN824" i="198"/>
  <c r="AM824" i="198"/>
  <c r="Z824" i="198"/>
  <c r="AU823" i="198"/>
  <c r="AT823" i="198"/>
  <c r="AS823" i="198"/>
  <c r="AR823" i="198"/>
  <c r="AP823" i="198"/>
  <c r="AO823" i="198"/>
  <c r="AN823" i="198"/>
  <c r="AM823" i="198"/>
  <c r="Z823" i="198"/>
  <c r="AU822" i="198"/>
  <c r="AT822" i="198"/>
  <c r="AS822" i="198"/>
  <c r="AR822" i="198"/>
  <c r="AP822" i="198"/>
  <c r="AO822" i="198"/>
  <c r="AN822" i="198"/>
  <c r="AM822" i="198"/>
  <c r="Z822" i="198"/>
  <c r="AU821" i="198"/>
  <c r="AT821" i="198"/>
  <c r="AS821" i="198"/>
  <c r="AR821" i="198"/>
  <c r="AP821" i="198"/>
  <c r="AO821" i="198"/>
  <c r="AN821" i="198"/>
  <c r="AM821" i="198"/>
  <c r="Z821" i="198"/>
  <c r="AU820" i="198"/>
  <c r="AT820" i="198"/>
  <c r="AS820" i="198"/>
  <c r="AR820" i="198"/>
  <c r="AP820" i="198"/>
  <c r="AO820" i="198"/>
  <c r="AN820" i="198"/>
  <c r="AM820" i="198"/>
  <c r="Z820" i="198"/>
  <c r="AU819" i="198"/>
  <c r="AT819" i="198"/>
  <c r="AS819" i="198"/>
  <c r="AR819" i="198"/>
  <c r="AP819" i="198"/>
  <c r="AO819" i="198"/>
  <c r="AN819" i="198"/>
  <c r="AM819" i="198"/>
  <c r="Z819" i="198"/>
  <c r="AU818" i="198"/>
  <c r="AT818" i="198"/>
  <c r="AS818" i="198"/>
  <c r="AR818" i="198"/>
  <c r="AP818" i="198"/>
  <c r="AO818" i="198"/>
  <c r="AN818" i="198"/>
  <c r="AM818" i="198"/>
  <c r="Z818" i="198"/>
  <c r="AU817" i="198"/>
  <c r="AT817" i="198"/>
  <c r="AS817" i="198"/>
  <c r="AR817" i="198"/>
  <c r="AP817" i="198"/>
  <c r="AO817" i="198"/>
  <c r="AN817" i="198"/>
  <c r="AM817" i="198"/>
  <c r="Z817" i="198"/>
  <c r="AU816" i="198"/>
  <c r="AT816" i="198"/>
  <c r="AS816" i="198"/>
  <c r="AR816" i="198"/>
  <c r="AP816" i="198"/>
  <c r="AO816" i="198"/>
  <c r="AN816" i="198"/>
  <c r="AM816" i="198"/>
  <c r="Z816" i="198"/>
  <c r="AU815" i="198"/>
  <c r="AT815" i="198"/>
  <c r="AS815" i="198"/>
  <c r="AR815" i="198"/>
  <c r="AP815" i="198"/>
  <c r="AO815" i="198"/>
  <c r="AN815" i="198"/>
  <c r="AM815" i="198"/>
  <c r="Z815" i="198"/>
  <c r="AU814" i="198"/>
  <c r="AT814" i="198"/>
  <c r="AS814" i="198"/>
  <c r="AR814" i="198"/>
  <c r="AP814" i="198"/>
  <c r="AO814" i="198"/>
  <c r="AN814" i="198"/>
  <c r="AM814" i="198"/>
  <c r="Z814" i="198"/>
  <c r="AU813" i="198"/>
  <c r="AT813" i="198"/>
  <c r="AS813" i="198"/>
  <c r="AR813" i="198"/>
  <c r="AP813" i="198"/>
  <c r="AO813" i="198"/>
  <c r="AN813" i="198"/>
  <c r="AM813" i="198"/>
  <c r="Z813" i="198"/>
  <c r="AU812" i="198"/>
  <c r="AT812" i="198"/>
  <c r="AS812" i="198"/>
  <c r="AR812" i="198"/>
  <c r="AP812" i="198"/>
  <c r="AO812" i="198"/>
  <c r="AN812" i="198"/>
  <c r="AM812" i="198"/>
  <c r="Z812" i="198"/>
  <c r="AU811" i="198"/>
  <c r="AT811" i="198"/>
  <c r="AS811" i="198"/>
  <c r="AR811" i="198"/>
  <c r="AP811" i="198"/>
  <c r="AO811" i="198"/>
  <c r="AN811" i="198"/>
  <c r="AM811" i="198"/>
  <c r="Z811" i="198"/>
  <c r="AU810" i="198"/>
  <c r="AT810" i="198"/>
  <c r="AS810" i="198"/>
  <c r="AR810" i="198"/>
  <c r="AP810" i="198"/>
  <c r="AO810" i="198"/>
  <c r="AN810" i="198"/>
  <c r="AM810" i="198"/>
  <c r="Z810" i="198"/>
  <c r="AU809" i="198"/>
  <c r="AT809" i="198"/>
  <c r="AS809" i="198"/>
  <c r="AR809" i="198"/>
  <c r="AP809" i="198"/>
  <c r="AO809" i="198"/>
  <c r="AN809" i="198"/>
  <c r="AM809" i="198"/>
  <c r="Z809" i="198"/>
  <c r="AU808" i="198"/>
  <c r="AT808" i="198"/>
  <c r="AS808" i="198"/>
  <c r="AR808" i="198"/>
  <c r="AP808" i="198"/>
  <c r="AO808" i="198"/>
  <c r="AN808" i="198"/>
  <c r="AM808" i="198"/>
  <c r="Z808" i="198"/>
  <c r="AU807" i="198"/>
  <c r="AT807" i="198"/>
  <c r="AS807" i="198"/>
  <c r="AR807" i="198"/>
  <c r="AP807" i="198"/>
  <c r="AO807" i="198"/>
  <c r="AN807" i="198"/>
  <c r="AM807" i="198"/>
  <c r="Z807" i="198"/>
  <c r="AU806" i="198"/>
  <c r="AT806" i="198"/>
  <c r="AS806" i="198"/>
  <c r="AR806" i="198"/>
  <c r="AP806" i="198"/>
  <c r="AO806" i="198"/>
  <c r="AN806" i="198"/>
  <c r="AM806" i="198"/>
  <c r="Z806" i="198"/>
  <c r="AU805" i="198"/>
  <c r="AT805" i="198"/>
  <c r="AS805" i="198"/>
  <c r="AR805" i="198"/>
  <c r="AP805" i="198"/>
  <c r="AO805" i="198"/>
  <c r="AN805" i="198"/>
  <c r="AM805" i="198"/>
  <c r="Z805" i="198"/>
  <c r="AU804" i="198"/>
  <c r="AT804" i="198"/>
  <c r="AS804" i="198"/>
  <c r="AR804" i="198"/>
  <c r="AP804" i="198"/>
  <c r="AO804" i="198"/>
  <c r="AN804" i="198"/>
  <c r="AM804" i="198"/>
  <c r="Z804" i="198"/>
  <c r="AU803" i="198"/>
  <c r="AT803" i="198"/>
  <c r="AS803" i="198"/>
  <c r="AR803" i="198"/>
  <c r="AP803" i="198"/>
  <c r="AO803" i="198"/>
  <c r="AN803" i="198"/>
  <c r="AM803" i="198"/>
  <c r="Z803" i="198"/>
  <c r="AU802" i="198"/>
  <c r="AT802" i="198"/>
  <c r="AS802" i="198"/>
  <c r="AR802" i="198"/>
  <c r="AP802" i="198"/>
  <c r="AO802" i="198"/>
  <c r="AN802" i="198"/>
  <c r="AM802" i="198"/>
  <c r="Z802" i="198"/>
  <c r="AU801" i="198"/>
  <c r="AT801" i="198"/>
  <c r="AS801" i="198"/>
  <c r="AR801" i="198"/>
  <c r="AP801" i="198"/>
  <c r="AO801" i="198"/>
  <c r="AN801" i="198"/>
  <c r="AM801" i="198"/>
  <c r="Z801" i="198"/>
  <c r="AU800" i="198"/>
  <c r="AT800" i="198"/>
  <c r="AS800" i="198"/>
  <c r="AR800" i="198"/>
  <c r="AP800" i="198"/>
  <c r="AO800" i="198"/>
  <c r="AN800" i="198"/>
  <c r="AM800" i="198"/>
  <c r="Z800" i="198"/>
  <c r="AU799" i="198"/>
  <c r="AT799" i="198"/>
  <c r="AS799" i="198"/>
  <c r="AR799" i="198"/>
  <c r="AP799" i="198"/>
  <c r="AO799" i="198"/>
  <c r="AN799" i="198"/>
  <c r="AM799" i="198"/>
  <c r="Z799" i="198"/>
  <c r="AU798" i="198"/>
  <c r="AT798" i="198"/>
  <c r="AS798" i="198"/>
  <c r="AR798" i="198"/>
  <c r="AP798" i="198"/>
  <c r="AO798" i="198"/>
  <c r="AN798" i="198"/>
  <c r="AM798" i="198"/>
  <c r="Z798" i="198"/>
  <c r="AU797" i="198"/>
  <c r="AT797" i="198"/>
  <c r="AS797" i="198"/>
  <c r="AR797" i="198"/>
  <c r="AP797" i="198"/>
  <c r="AO797" i="198"/>
  <c r="AN797" i="198"/>
  <c r="AM797" i="198"/>
  <c r="Z797" i="198"/>
  <c r="AU796" i="198"/>
  <c r="AT796" i="198"/>
  <c r="AS796" i="198"/>
  <c r="AR796" i="198"/>
  <c r="AP796" i="198"/>
  <c r="AO796" i="198"/>
  <c r="AN796" i="198"/>
  <c r="AM796" i="198"/>
  <c r="Z796" i="198"/>
  <c r="AU795" i="198"/>
  <c r="AT795" i="198"/>
  <c r="AS795" i="198"/>
  <c r="AR795" i="198"/>
  <c r="AP795" i="198"/>
  <c r="AO795" i="198"/>
  <c r="AN795" i="198"/>
  <c r="AM795" i="198"/>
  <c r="Z795" i="198"/>
  <c r="AU794" i="198"/>
  <c r="AT794" i="198"/>
  <c r="AS794" i="198"/>
  <c r="AR794" i="198"/>
  <c r="AP794" i="198"/>
  <c r="AO794" i="198"/>
  <c r="AN794" i="198"/>
  <c r="AM794" i="198"/>
  <c r="Z794" i="198"/>
  <c r="AU793" i="198"/>
  <c r="AT793" i="198"/>
  <c r="AS793" i="198"/>
  <c r="AR793" i="198"/>
  <c r="AP793" i="198"/>
  <c r="AO793" i="198"/>
  <c r="AN793" i="198"/>
  <c r="AM793" i="198"/>
  <c r="Z793" i="198"/>
  <c r="AU792" i="198"/>
  <c r="AT792" i="198"/>
  <c r="AS792" i="198"/>
  <c r="AR792" i="198"/>
  <c r="AP792" i="198"/>
  <c r="AO792" i="198"/>
  <c r="AN792" i="198"/>
  <c r="AM792" i="198"/>
  <c r="Z792" i="198"/>
  <c r="AU791" i="198"/>
  <c r="AT791" i="198"/>
  <c r="AS791" i="198"/>
  <c r="AR791" i="198"/>
  <c r="AP791" i="198"/>
  <c r="AO791" i="198"/>
  <c r="AN791" i="198"/>
  <c r="AM791" i="198"/>
  <c r="Z791" i="198"/>
  <c r="AU790" i="198"/>
  <c r="AT790" i="198"/>
  <c r="AS790" i="198"/>
  <c r="AR790" i="198"/>
  <c r="AP790" i="198"/>
  <c r="AO790" i="198"/>
  <c r="AN790" i="198"/>
  <c r="AM790" i="198"/>
  <c r="Z790" i="198"/>
  <c r="AU789" i="198"/>
  <c r="AT789" i="198"/>
  <c r="AS789" i="198"/>
  <c r="AR789" i="198"/>
  <c r="AP789" i="198"/>
  <c r="AO789" i="198"/>
  <c r="AN789" i="198"/>
  <c r="AM789" i="198"/>
  <c r="Z789" i="198"/>
  <c r="AU788" i="198"/>
  <c r="AT788" i="198"/>
  <c r="AS788" i="198"/>
  <c r="AR788" i="198"/>
  <c r="AP788" i="198"/>
  <c r="AO788" i="198"/>
  <c r="AN788" i="198"/>
  <c r="AM788" i="198"/>
  <c r="Z788" i="198"/>
  <c r="AU787" i="198"/>
  <c r="AT787" i="198"/>
  <c r="AS787" i="198"/>
  <c r="AR787" i="198"/>
  <c r="AP787" i="198"/>
  <c r="AO787" i="198"/>
  <c r="AN787" i="198"/>
  <c r="AM787" i="198"/>
  <c r="Z787" i="198"/>
  <c r="AU786" i="198"/>
  <c r="AT786" i="198"/>
  <c r="AS786" i="198"/>
  <c r="AR786" i="198"/>
  <c r="AP786" i="198"/>
  <c r="AO786" i="198"/>
  <c r="AN786" i="198"/>
  <c r="AM786" i="198"/>
  <c r="Z786" i="198"/>
  <c r="AU785" i="198"/>
  <c r="AT785" i="198"/>
  <c r="AS785" i="198"/>
  <c r="AR785" i="198"/>
  <c r="AP785" i="198"/>
  <c r="AO785" i="198"/>
  <c r="AN785" i="198"/>
  <c r="AM785" i="198"/>
  <c r="Z785" i="198"/>
  <c r="AU784" i="198"/>
  <c r="AT784" i="198"/>
  <c r="AS784" i="198"/>
  <c r="AR784" i="198"/>
  <c r="AP784" i="198"/>
  <c r="AO784" i="198"/>
  <c r="AN784" i="198"/>
  <c r="AM784" i="198"/>
  <c r="Z784" i="198"/>
  <c r="AU783" i="198"/>
  <c r="AT783" i="198"/>
  <c r="AS783" i="198"/>
  <c r="AR783" i="198"/>
  <c r="AP783" i="198"/>
  <c r="AO783" i="198"/>
  <c r="AN783" i="198"/>
  <c r="AM783" i="198"/>
  <c r="Z783" i="198"/>
  <c r="AU782" i="198"/>
  <c r="AT782" i="198"/>
  <c r="AS782" i="198"/>
  <c r="AR782" i="198"/>
  <c r="AP782" i="198"/>
  <c r="AO782" i="198"/>
  <c r="AN782" i="198"/>
  <c r="AM782" i="198"/>
  <c r="Z782" i="198"/>
  <c r="AU781" i="198"/>
  <c r="AT781" i="198"/>
  <c r="AS781" i="198"/>
  <c r="AR781" i="198"/>
  <c r="AP781" i="198"/>
  <c r="AO781" i="198"/>
  <c r="AN781" i="198"/>
  <c r="AM781" i="198"/>
  <c r="Z781" i="198"/>
  <c r="AU780" i="198"/>
  <c r="AT780" i="198"/>
  <c r="AS780" i="198"/>
  <c r="AR780" i="198"/>
  <c r="AP780" i="198"/>
  <c r="AO780" i="198"/>
  <c r="AN780" i="198"/>
  <c r="AM780" i="198"/>
  <c r="Z780" i="198"/>
  <c r="AU779" i="198"/>
  <c r="AT779" i="198"/>
  <c r="AS779" i="198"/>
  <c r="AR779" i="198"/>
  <c r="AP779" i="198"/>
  <c r="AO779" i="198"/>
  <c r="AN779" i="198"/>
  <c r="AM779" i="198"/>
  <c r="Z779" i="198"/>
  <c r="AU778" i="198"/>
  <c r="AT778" i="198"/>
  <c r="AS778" i="198"/>
  <c r="AR778" i="198"/>
  <c r="AP778" i="198"/>
  <c r="AO778" i="198"/>
  <c r="AN778" i="198"/>
  <c r="AM778" i="198"/>
  <c r="Z778" i="198"/>
  <c r="AU777" i="198"/>
  <c r="AT777" i="198"/>
  <c r="AS777" i="198"/>
  <c r="AR777" i="198"/>
  <c r="AP777" i="198"/>
  <c r="AO777" i="198"/>
  <c r="AN777" i="198"/>
  <c r="AM777" i="198"/>
  <c r="Z777" i="198"/>
  <c r="AU776" i="198"/>
  <c r="AT776" i="198"/>
  <c r="AS776" i="198"/>
  <c r="AR776" i="198"/>
  <c r="AP776" i="198"/>
  <c r="AO776" i="198"/>
  <c r="AN776" i="198"/>
  <c r="AM776" i="198"/>
  <c r="Z776" i="198"/>
  <c r="AU775" i="198"/>
  <c r="AT775" i="198"/>
  <c r="AS775" i="198"/>
  <c r="AR775" i="198"/>
  <c r="AP775" i="198"/>
  <c r="AO775" i="198"/>
  <c r="AN775" i="198"/>
  <c r="AM775" i="198"/>
  <c r="Z775" i="198"/>
  <c r="AU774" i="198"/>
  <c r="AT774" i="198"/>
  <c r="AS774" i="198"/>
  <c r="AR774" i="198"/>
  <c r="AP774" i="198"/>
  <c r="AO774" i="198"/>
  <c r="AN774" i="198"/>
  <c r="AM774" i="198"/>
  <c r="Z774" i="198"/>
  <c r="AU773" i="198"/>
  <c r="AT773" i="198"/>
  <c r="AS773" i="198"/>
  <c r="AR773" i="198"/>
  <c r="AP773" i="198"/>
  <c r="AO773" i="198"/>
  <c r="AN773" i="198"/>
  <c r="AM773" i="198"/>
  <c r="Z773" i="198"/>
  <c r="AU772" i="198"/>
  <c r="AT772" i="198"/>
  <c r="AS772" i="198"/>
  <c r="AR772" i="198"/>
  <c r="AP772" i="198"/>
  <c r="AO772" i="198"/>
  <c r="AN772" i="198"/>
  <c r="AM772" i="198"/>
  <c r="Z772" i="198"/>
  <c r="AU771" i="198"/>
  <c r="AT771" i="198"/>
  <c r="AS771" i="198"/>
  <c r="AR771" i="198"/>
  <c r="AP771" i="198"/>
  <c r="AO771" i="198"/>
  <c r="AN771" i="198"/>
  <c r="AM771" i="198"/>
  <c r="Z771" i="198"/>
  <c r="AU770" i="198"/>
  <c r="AT770" i="198"/>
  <c r="AS770" i="198"/>
  <c r="AR770" i="198"/>
  <c r="AP770" i="198"/>
  <c r="AO770" i="198"/>
  <c r="AN770" i="198"/>
  <c r="AM770" i="198"/>
  <c r="Z770" i="198"/>
  <c r="AU769" i="198"/>
  <c r="AT769" i="198"/>
  <c r="AS769" i="198"/>
  <c r="AR769" i="198"/>
  <c r="AP769" i="198"/>
  <c r="AO769" i="198"/>
  <c r="AN769" i="198"/>
  <c r="AM769" i="198"/>
  <c r="Z769" i="198"/>
  <c r="AU768" i="198"/>
  <c r="AT768" i="198"/>
  <c r="AS768" i="198"/>
  <c r="AR768" i="198"/>
  <c r="AP768" i="198"/>
  <c r="AO768" i="198"/>
  <c r="AN768" i="198"/>
  <c r="AM768" i="198"/>
  <c r="Z768" i="198"/>
  <c r="AU767" i="198"/>
  <c r="AT767" i="198"/>
  <c r="AS767" i="198"/>
  <c r="AR767" i="198"/>
  <c r="AP767" i="198"/>
  <c r="AO767" i="198"/>
  <c r="AN767" i="198"/>
  <c r="AM767" i="198"/>
  <c r="Z767" i="198"/>
  <c r="AU766" i="198"/>
  <c r="AT766" i="198"/>
  <c r="AS766" i="198"/>
  <c r="AR766" i="198"/>
  <c r="AP766" i="198"/>
  <c r="AO766" i="198"/>
  <c r="AN766" i="198"/>
  <c r="AM766" i="198"/>
  <c r="Z766" i="198"/>
  <c r="AU765" i="198"/>
  <c r="AT765" i="198"/>
  <c r="AS765" i="198"/>
  <c r="AR765" i="198"/>
  <c r="AP765" i="198"/>
  <c r="AO765" i="198"/>
  <c r="AN765" i="198"/>
  <c r="AM765" i="198"/>
  <c r="Z765" i="198"/>
  <c r="AU764" i="198"/>
  <c r="AT764" i="198"/>
  <c r="AS764" i="198"/>
  <c r="AR764" i="198"/>
  <c r="AP764" i="198"/>
  <c r="AO764" i="198"/>
  <c r="AN764" i="198"/>
  <c r="AM764" i="198"/>
  <c r="Z764" i="198"/>
  <c r="AU763" i="198"/>
  <c r="AT763" i="198"/>
  <c r="AS763" i="198"/>
  <c r="AR763" i="198"/>
  <c r="AP763" i="198"/>
  <c r="AO763" i="198"/>
  <c r="AN763" i="198"/>
  <c r="AM763" i="198"/>
  <c r="Z763" i="198"/>
  <c r="AU762" i="198"/>
  <c r="AT762" i="198"/>
  <c r="AS762" i="198"/>
  <c r="AR762" i="198"/>
  <c r="AP762" i="198"/>
  <c r="AO762" i="198"/>
  <c r="AN762" i="198"/>
  <c r="AM762" i="198"/>
  <c r="Z762" i="198"/>
  <c r="AU761" i="198"/>
  <c r="AT761" i="198"/>
  <c r="AS761" i="198"/>
  <c r="AR761" i="198"/>
  <c r="AP761" i="198"/>
  <c r="AO761" i="198"/>
  <c r="AN761" i="198"/>
  <c r="AM761" i="198"/>
  <c r="Z761" i="198"/>
  <c r="AU760" i="198"/>
  <c r="AT760" i="198"/>
  <c r="AS760" i="198"/>
  <c r="AR760" i="198"/>
  <c r="AP760" i="198"/>
  <c r="AO760" i="198"/>
  <c r="AN760" i="198"/>
  <c r="AM760" i="198"/>
  <c r="Z760" i="198"/>
  <c r="AU759" i="198"/>
  <c r="AT759" i="198"/>
  <c r="AS759" i="198"/>
  <c r="AR759" i="198"/>
  <c r="AP759" i="198"/>
  <c r="AO759" i="198"/>
  <c r="AN759" i="198"/>
  <c r="AM759" i="198"/>
  <c r="Z759" i="198"/>
  <c r="AU758" i="198"/>
  <c r="AT758" i="198"/>
  <c r="AS758" i="198"/>
  <c r="AR758" i="198"/>
  <c r="AP758" i="198"/>
  <c r="AO758" i="198"/>
  <c r="AN758" i="198"/>
  <c r="AM758" i="198"/>
  <c r="Z758" i="198"/>
  <c r="AU757" i="198"/>
  <c r="AT757" i="198"/>
  <c r="AS757" i="198"/>
  <c r="AR757" i="198"/>
  <c r="AP757" i="198"/>
  <c r="AO757" i="198"/>
  <c r="AN757" i="198"/>
  <c r="AM757" i="198"/>
  <c r="Z757" i="198"/>
  <c r="AU756" i="198"/>
  <c r="AT756" i="198"/>
  <c r="AS756" i="198"/>
  <c r="AR756" i="198"/>
  <c r="AP756" i="198"/>
  <c r="AO756" i="198"/>
  <c r="AN756" i="198"/>
  <c r="AM756" i="198"/>
  <c r="Z756" i="198"/>
  <c r="AU755" i="198"/>
  <c r="AT755" i="198"/>
  <c r="AS755" i="198"/>
  <c r="AR755" i="198"/>
  <c r="AP755" i="198"/>
  <c r="AO755" i="198"/>
  <c r="AN755" i="198"/>
  <c r="AM755" i="198"/>
  <c r="Z755" i="198"/>
  <c r="AU754" i="198"/>
  <c r="AT754" i="198"/>
  <c r="AS754" i="198"/>
  <c r="AR754" i="198"/>
  <c r="AP754" i="198"/>
  <c r="AO754" i="198"/>
  <c r="AN754" i="198"/>
  <c r="AM754" i="198"/>
  <c r="Z754" i="198"/>
  <c r="AU753" i="198"/>
  <c r="AT753" i="198"/>
  <c r="AS753" i="198"/>
  <c r="AR753" i="198"/>
  <c r="AP753" i="198"/>
  <c r="AO753" i="198"/>
  <c r="AN753" i="198"/>
  <c r="AM753" i="198"/>
  <c r="Z753" i="198"/>
  <c r="AU752" i="198"/>
  <c r="AT752" i="198"/>
  <c r="AS752" i="198"/>
  <c r="AR752" i="198"/>
  <c r="AP752" i="198"/>
  <c r="AO752" i="198"/>
  <c r="AN752" i="198"/>
  <c r="AM752" i="198"/>
  <c r="Z752" i="198"/>
  <c r="AU751" i="198"/>
  <c r="AT751" i="198"/>
  <c r="AS751" i="198"/>
  <c r="AR751" i="198"/>
  <c r="AP751" i="198"/>
  <c r="AO751" i="198"/>
  <c r="AN751" i="198"/>
  <c r="AM751" i="198"/>
  <c r="Z751" i="198"/>
  <c r="AU750" i="198"/>
  <c r="AT750" i="198"/>
  <c r="AS750" i="198"/>
  <c r="AR750" i="198"/>
  <c r="AP750" i="198"/>
  <c r="AO750" i="198"/>
  <c r="AN750" i="198"/>
  <c r="AM750" i="198"/>
  <c r="Z750" i="198"/>
  <c r="AU749" i="198"/>
  <c r="AT749" i="198"/>
  <c r="AS749" i="198"/>
  <c r="AR749" i="198"/>
  <c r="AP749" i="198"/>
  <c r="AO749" i="198"/>
  <c r="AN749" i="198"/>
  <c r="AM749" i="198"/>
  <c r="Z749" i="198"/>
  <c r="AU748" i="198"/>
  <c r="AT748" i="198"/>
  <c r="AS748" i="198"/>
  <c r="AR748" i="198"/>
  <c r="AP748" i="198"/>
  <c r="AO748" i="198"/>
  <c r="AN748" i="198"/>
  <c r="AM748" i="198"/>
  <c r="Z748" i="198"/>
  <c r="AU747" i="198"/>
  <c r="AT747" i="198"/>
  <c r="AS747" i="198"/>
  <c r="AR747" i="198"/>
  <c r="AP747" i="198"/>
  <c r="AO747" i="198"/>
  <c r="AN747" i="198"/>
  <c r="AM747" i="198"/>
  <c r="Z747" i="198"/>
  <c r="AU746" i="198"/>
  <c r="AT746" i="198"/>
  <c r="AS746" i="198"/>
  <c r="AR746" i="198"/>
  <c r="AP746" i="198"/>
  <c r="AO746" i="198"/>
  <c r="AN746" i="198"/>
  <c r="AM746" i="198"/>
  <c r="Z746" i="198"/>
  <c r="AU745" i="198"/>
  <c r="AT745" i="198"/>
  <c r="AS745" i="198"/>
  <c r="AR745" i="198"/>
  <c r="AP745" i="198"/>
  <c r="AO745" i="198"/>
  <c r="AN745" i="198"/>
  <c r="AM745" i="198"/>
  <c r="Z745" i="198"/>
  <c r="AU744" i="198"/>
  <c r="AT744" i="198"/>
  <c r="AS744" i="198"/>
  <c r="AR744" i="198"/>
  <c r="AP744" i="198"/>
  <c r="AO744" i="198"/>
  <c r="AN744" i="198"/>
  <c r="AM744" i="198"/>
  <c r="Z744" i="198"/>
  <c r="AU743" i="198"/>
  <c r="AT743" i="198"/>
  <c r="AS743" i="198"/>
  <c r="AR743" i="198"/>
  <c r="AP743" i="198"/>
  <c r="AO743" i="198"/>
  <c r="AN743" i="198"/>
  <c r="AM743" i="198"/>
  <c r="Z743" i="198"/>
  <c r="AU742" i="198"/>
  <c r="AT742" i="198"/>
  <c r="AS742" i="198"/>
  <c r="AR742" i="198"/>
  <c r="AP742" i="198"/>
  <c r="AO742" i="198"/>
  <c r="AN742" i="198"/>
  <c r="AM742" i="198"/>
  <c r="Z742" i="198"/>
  <c r="AU741" i="198"/>
  <c r="AT741" i="198"/>
  <c r="AS741" i="198"/>
  <c r="AR741" i="198"/>
  <c r="AP741" i="198"/>
  <c r="AO741" i="198"/>
  <c r="AN741" i="198"/>
  <c r="AM741" i="198"/>
  <c r="Z741" i="198"/>
  <c r="AU740" i="198"/>
  <c r="AT740" i="198"/>
  <c r="AS740" i="198"/>
  <c r="AR740" i="198"/>
  <c r="AP740" i="198"/>
  <c r="AO740" i="198"/>
  <c r="AN740" i="198"/>
  <c r="AM740" i="198"/>
  <c r="Z740" i="198"/>
  <c r="AU739" i="198"/>
  <c r="AT739" i="198"/>
  <c r="AS739" i="198"/>
  <c r="AR739" i="198"/>
  <c r="AP739" i="198"/>
  <c r="AO739" i="198"/>
  <c r="AN739" i="198"/>
  <c r="AM739" i="198"/>
  <c r="Z739" i="198"/>
  <c r="AU738" i="198"/>
  <c r="AT738" i="198"/>
  <c r="AS738" i="198"/>
  <c r="AR738" i="198"/>
  <c r="AP738" i="198"/>
  <c r="AO738" i="198"/>
  <c r="AN738" i="198"/>
  <c r="AM738" i="198"/>
  <c r="Z738" i="198"/>
  <c r="AU737" i="198"/>
  <c r="AT737" i="198"/>
  <c r="AS737" i="198"/>
  <c r="AR737" i="198"/>
  <c r="AP737" i="198"/>
  <c r="AO737" i="198"/>
  <c r="AN737" i="198"/>
  <c r="AM737" i="198"/>
  <c r="Z737" i="198"/>
  <c r="AU736" i="198"/>
  <c r="AT736" i="198"/>
  <c r="AS736" i="198"/>
  <c r="AR736" i="198"/>
  <c r="AP736" i="198"/>
  <c r="AO736" i="198"/>
  <c r="AN736" i="198"/>
  <c r="AM736" i="198"/>
  <c r="Z736" i="198"/>
  <c r="AU735" i="198"/>
  <c r="AT735" i="198"/>
  <c r="AS735" i="198"/>
  <c r="AR735" i="198"/>
  <c r="AP735" i="198"/>
  <c r="AO735" i="198"/>
  <c r="AN735" i="198"/>
  <c r="AM735" i="198"/>
  <c r="Z735" i="198"/>
  <c r="AU734" i="198"/>
  <c r="AT734" i="198"/>
  <c r="AS734" i="198"/>
  <c r="AR734" i="198"/>
  <c r="AP734" i="198"/>
  <c r="AO734" i="198"/>
  <c r="AN734" i="198"/>
  <c r="AM734" i="198"/>
  <c r="Z734" i="198"/>
  <c r="AU733" i="198"/>
  <c r="AT733" i="198"/>
  <c r="AS733" i="198"/>
  <c r="AR733" i="198"/>
  <c r="AP733" i="198"/>
  <c r="AO733" i="198"/>
  <c r="AN733" i="198"/>
  <c r="AM733" i="198"/>
  <c r="Z733" i="198"/>
  <c r="AU732" i="198"/>
  <c r="AT732" i="198"/>
  <c r="AS732" i="198"/>
  <c r="AR732" i="198"/>
  <c r="AP732" i="198"/>
  <c r="AO732" i="198"/>
  <c r="AN732" i="198"/>
  <c r="AM732" i="198"/>
  <c r="Z732" i="198"/>
  <c r="AU731" i="198"/>
  <c r="AT731" i="198"/>
  <c r="AS731" i="198"/>
  <c r="AR731" i="198"/>
  <c r="AP731" i="198"/>
  <c r="AO731" i="198"/>
  <c r="AN731" i="198"/>
  <c r="AM731" i="198"/>
  <c r="Z731" i="198"/>
  <c r="AU730" i="198"/>
  <c r="AT730" i="198"/>
  <c r="AS730" i="198"/>
  <c r="AR730" i="198"/>
  <c r="AP730" i="198"/>
  <c r="AO730" i="198"/>
  <c r="AN730" i="198"/>
  <c r="AM730" i="198"/>
  <c r="Z730" i="198"/>
  <c r="AU729" i="198"/>
  <c r="AT729" i="198"/>
  <c r="AS729" i="198"/>
  <c r="AR729" i="198"/>
  <c r="AP729" i="198"/>
  <c r="AO729" i="198"/>
  <c r="AN729" i="198"/>
  <c r="AM729" i="198"/>
  <c r="Z729" i="198"/>
  <c r="AU728" i="198"/>
  <c r="AT728" i="198"/>
  <c r="AS728" i="198"/>
  <c r="AR728" i="198"/>
  <c r="AP728" i="198"/>
  <c r="AO728" i="198"/>
  <c r="AN728" i="198"/>
  <c r="AM728" i="198"/>
  <c r="Z728" i="198"/>
  <c r="AU727" i="198"/>
  <c r="AT727" i="198"/>
  <c r="AS727" i="198"/>
  <c r="AR727" i="198"/>
  <c r="AP727" i="198"/>
  <c r="AO727" i="198"/>
  <c r="AN727" i="198"/>
  <c r="AM727" i="198"/>
  <c r="Z727" i="198"/>
  <c r="AU726" i="198"/>
  <c r="AT726" i="198"/>
  <c r="AS726" i="198"/>
  <c r="AR726" i="198"/>
  <c r="AP726" i="198"/>
  <c r="AO726" i="198"/>
  <c r="AN726" i="198"/>
  <c r="AM726" i="198"/>
  <c r="Z726" i="198"/>
  <c r="AU725" i="198"/>
  <c r="AT725" i="198"/>
  <c r="AS725" i="198"/>
  <c r="AR725" i="198"/>
  <c r="AP725" i="198"/>
  <c r="AO725" i="198"/>
  <c r="AN725" i="198"/>
  <c r="AM725" i="198"/>
  <c r="Z725" i="198"/>
  <c r="AU724" i="198"/>
  <c r="AT724" i="198"/>
  <c r="AS724" i="198"/>
  <c r="AR724" i="198"/>
  <c r="AP724" i="198"/>
  <c r="AO724" i="198"/>
  <c r="AN724" i="198"/>
  <c r="AM724" i="198"/>
  <c r="Z724" i="198"/>
  <c r="AU723" i="198"/>
  <c r="AT723" i="198"/>
  <c r="AS723" i="198"/>
  <c r="AR723" i="198"/>
  <c r="AP723" i="198"/>
  <c r="AO723" i="198"/>
  <c r="AN723" i="198"/>
  <c r="AM723" i="198"/>
  <c r="Z723" i="198"/>
  <c r="AU722" i="198"/>
  <c r="AT722" i="198"/>
  <c r="AS722" i="198"/>
  <c r="AR722" i="198"/>
  <c r="AP722" i="198"/>
  <c r="AO722" i="198"/>
  <c r="AN722" i="198"/>
  <c r="AM722" i="198"/>
  <c r="Z722" i="198"/>
  <c r="AU721" i="198"/>
  <c r="AT721" i="198"/>
  <c r="AS721" i="198"/>
  <c r="AR721" i="198"/>
  <c r="AP721" i="198"/>
  <c r="AO721" i="198"/>
  <c r="AN721" i="198"/>
  <c r="AM721" i="198"/>
  <c r="Z721" i="198"/>
  <c r="AU720" i="198"/>
  <c r="AT720" i="198"/>
  <c r="AS720" i="198"/>
  <c r="AR720" i="198"/>
  <c r="AP720" i="198"/>
  <c r="AO720" i="198"/>
  <c r="AN720" i="198"/>
  <c r="AM720" i="198"/>
  <c r="Z720" i="198"/>
  <c r="AU719" i="198"/>
  <c r="AT719" i="198"/>
  <c r="AS719" i="198"/>
  <c r="AR719" i="198"/>
  <c r="AP719" i="198"/>
  <c r="AO719" i="198"/>
  <c r="AN719" i="198"/>
  <c r="AM719" i="198"/>
  <c r="Z719" i="198"/>
  <c r="AU718" i="198"/>
  <c r="AT718" i="198"/>
  <c r="AS718" i="198"/>
  <c r="AR718" i="198"/>
  <c r="AP718" i="198"/>
  <c r="AO718" i="198"/>
  <c r="AN718" i="198"/>
  <c r="AM718" i="198"/>
  <c r="Z718" i="198"/>
  <c r="AU717" i="198"/>
  <c r="AT717" i="198"/>
  <c r="AS717" i="198"/>
  <c r="AR717" i="198"/>
  <c r="AP717" i="198"/>
  <c r="AO717" i="198"/>
  <c r="AN717" i="198"/>
  <c r="AM717" i="198"/>
  <c r="Z717" i="198"/>
  <c r="AU716" i="198"/>
  <c r="AT716" i="198"/>
  <c r="AS716" i="198"/>
  <c r="AR716" i="198"/>
  <c r="AP716" i="198"/>
  <c r="AO716" i="198"/>
  <c r="AN716" i="198"/>
  <c r="AM716" i="198"/>
  <c r="Z716" i="198"/>
  <c r="AU715" i="198"/>
  <c r="AT715" i="198"/>
  <c r="AS715" i="198"/>
  <c r="AR715" i="198"/>
  <c r="AP715" i="198"/>
  <c r="AO715" i="198"/>
  <c r="AN715" i="198"/>
  <c r="AM715" i="198"/>
  <c r="Z715" i="198"/>
  <c r="AU714" i="198"/>
  <c r="AT714" i="198"/>
  <c r="AS714" i="198"/>
  <c r="AR714" i="198"/>
  <c r="AP714" i="198"/>
  <c r="AO714" i="198"/>
  <c r="AN714" i="198"/>
  <c r="AM714" i="198"/>
  <c r="Z714" i="198"/>
  <c r="AU713" i="198"/>
  <c r="AT713" i="198"/>
  <c r="AS713" i="198"/>
  <c r="AR713" i="198"/>
  <c r="AP713" i="198"/>
  <c r="AO713" i="198"/>
  <c r="AN713" i="198"/>
  <c r="AM713" i="198"/>
  <c r="Z713" i="198"/>
  <c r="AU712" i="198"/>
  <c r="AT712" i="198"/>
  <c r="AS712" i="198"/>
  <c r="AR712" i="198"/>
  <c r="AP712" i="198"/>
  <c r="AO712" i="198"/>
  <c r="AN712" i="198"/>
  <c r="AM712" i="198"/>
  <c r="Z712" i="198"/>
  <c r="AU711" i="198"/>
  <c r="AT711" i="198"/>
  <c r="AS711" i="198"/>
  <c r="AR711" i="198"/>
  <c r="AP711" i="198"/>
  <c r="AO711" i="198"/>
  <c r="AN711" i="198"/>
  <c r="AM711" i="198"/>
  <c r="Z711" i="198"/>
  <c r="AU710" i="198"/>
  <c r="AT710" i="198"/>
  <c r="AS710" i="198"/>
  <c r="AR710" i="198"/>
  <c r="AP710" i="198"/>
  <c r="AO710" i="198"/>
  <c r="AN710" i="198"/>
  <c r="AM710" i="198"/>
  <c r="Z710" i="198"/>
  <c r="AU709" i="198"/>
  <c r="AT709" i="198"/>
  <c r="AS709" i="198"/>
  <c r="AR709" i="198"/>
  <c r="AP709" i="198"/>
  <c r="AO709" i="198"/>
  <c r="AN709" i="198"/>
  <c r="AM709" i="198"/>
  <c r="Z709" i="198"/>
  <c r="AU708" i="198"/>
  <c r="AT708" i="198"/>
  <c r="AS708" i="198"/>
  <c r="AR708" i="198"/>
  <c r="AP708" i="198"/>
  <c r="AO708" i="198"/>
  <c r="AN708" i="198"/>
  <c r="AM708" i="198"/>
  <c r="Z708" i="198"/>
  <c r="AU707" i="198"/>
  <c r="AT707" i="198"/>
  <c r="AS707" i="198"/>
  <c r="AR707" i="198"/>
  <c r="AP707" i="198"/>
  <c r="AO707" i="198"/>
  <c r="AN707" i="198"/>
  <c r="AM707" i="198"/>
  <c r="Z707" i="198"/>
  <c r="AU706" i="198"/>
  <c r="AT706" i="198"/>
  <c r="AS706" i="198"/>
  <c r="AR706" i="198"/>
  <c r="AP706" i="198"/>
  <c r="AO706" i="198"/>
  <c r="AN706" i="198"/>
  <c r="AM706" i="198"/>
  <c r="Z706" i="198"/>
  <c r="AU705" i="198"/>
  <c r="AT705" i="198"/>
  <c r="AS705" i="198"/>
  <c r="AR705" i="198"/>
  <c r="AP705" i="198"/>
  <c r="AO705" i="198"/>
  <c r="AN705" i="198"/>
  <c r="AM705" i="198"/>
  <c r="Z705" i="198"/>
  <c r="AU704" i="198"/>
  <c r="AT704" i="198"/>
  <c r="AS704" i="198"/>
  <c r="AR704" i="198"/>
  <c r="AP704" i="198"/>
  <c r="AO704" i="198"/>
  <c r="AN704" i="198"/>
  <c r="AM704" i="198"/>
  <c r="Z704" i="198"/>
  <c r="AU703" i="198"/>
  <c r="AT703" i="198"/>
  <c r="AS703" i="198"/>
  <c r="AR703" i="198"/>
  <c r="AP703" i="198"/>
  <c r="AO703" i="198"/>
  <c r="AN703" i="198"/>
  <c r="AM703" i="198"/>
  <c r="Z703" i="198"/>
  <c r="AU702" i="198"/>
  <c r="AT702" i="198"/>
  <c r="AS702" i="198"/>
  <c r="AR702" i="198"/>
  <c r="AP702" i="198"/>
  <c r="AO702" i="198"/>
  <c r="AN702" i="198"/>
  <c r="AM702" i="198"/>
  <c r="Z702" i="198"/>
  <c r="AU701" i="198"/>
  <c r="AT701" i="198"/>
  <c r="AS701" i="198"/>
  <c r="AR701" i="198"/>
  <c r="AP701" i="198"/>
  <c r="AO701" i="198"/>
  <c r="AN701" i="198"/>
  <c r="AM701" i="198"/>
  <c r="Z701" i="198"/>
  <c r="AU700" i="198"/>
  <c r="AT700" i="198"/>
  <c r="AS700" i="198"/>
  <c r="AR700" i="198"/>
  <c r="AP700" i="198"/>
  <c r="AO700" i="198"/>
  <c r="AN700" i="198"/>
  <c r="AM700" i="198"/>
  <c r="Z700" i="198"/>
  <c r="AU699" i="198"/>
  <c r="AT699" i="198"/>
  <c r="AS699" i="198"/>
  <c r="AR699" i="198"/>
  <c r="AP699" i="198"/>
  <c r="AO699" i="198"/>
  <c r="AN699" i="198"/>
  <c r="AM699" i="198"/>
  <c r="Z699" i="198"/>
  <c r="AU698" i="198"/>
  <c r="AT698" i="198"/>
  <c r="AS698" i="198"/>
  <c r="AR698" i="198"/>
  <c r="AP698" i="198"/>
  <c r="AO698" i="198"/>
  <c r="AN698" i="198"/>
  <c r="AM698" i="198"/>
  <c r="Z698" i="198"/>
  <c r="AU697" i="198"/>
  <c r="AT697" i="198"/>
  <c r="AS697" i="198"/>
  <c r="AR697" i="198"/>
  <c r="AP697" i="198"/>
  <c r="AO697" i="198"/>
  <c r="AN697" i="198"/>
  <c r="AM697" i="198"/>
  <c r="Z697" i="198"/>
  <c r="AU696" i="198"/>
  <c r="AT696" i="198"/>
  <c r="AS696" i="198"/>
  <c r="AR696" i="198"/>
  <c r="AP696" i="198"/>
  <c r="AO696" i="198"/>
  <c r="AN696" i="198"/>
  <c r="AM696" i="198"/>
  <c r="Z696" i="198"/>
  <c r="AU695" i="198"/>
  <c r="AT695" i="198"/>
  <c r="AS695" i="198"/>
  <c r="AR695" i="198"/>
  <c r="AP695" i="198"/>
  <c r="AO695" i="198"/>
  <c r="AN695" i="198"/>
  <c r="AM695" i="198"/>
  <c r="Z695" i="198"/>
  <c r="AU694" i="198"/>
  <c r="AT694" i="198"/>
  <c r="AS694" i="198"/>
  <c r="AR694" i="198"/>
  <c r="AP694" i="198"/>
  <c r="AO694" i="198"/>
  <c r="AN694" i="198"/>
  <c r="AM694" i="198"/>
  <c r="Z694" i="198"/>
  <c r="AU693" i="198"/>
  <c r="AT693" i="198"/>
  <c r="AS693" i="198"/>
  <c r="AR693" i="198"/>
  <c r="AP693" i="198"/>
  <c r="AO693" i="198"/>
  <c r="AN693" i="198"/>
  <c r="AM693" i="198"/>
  <c r="Z693" i="198"/>
  <c r="AU692" i="198"/>
  <c r="AT692" i="198"/>
  <c r="AS692" i="198"/>
  <c r="AR692" i="198"/>
  <c r="AP692" i="198"/>
  <c r="AO692" i="198"/>
  <c r="AN692" i="198"/>
  <c r="AM692" i="198"/>
  <c r="Z692" i="198"/>
  <c r="AU691" i="198"/>
  <c r="AT691" i="198"/>
  <c r="AS691" i="198"/>
  <c r="AR691" i="198"/>
  <c r="AP691" i="198"/>
  <c r="AO691" i="198"/>
  <c r="AN691" i="198"/>
  <c r="AM691" i="198"/>
  <c r="Z691" i="198"/>
  <c r="AU690" i="198"/>
  <c r="AT690" i="198"/>
  <c r="AS690" i="198"/>
  <c r="AR690" i="198"/>
  <c r="AP690" i="198"/>
  <c r="AO690" i="198"/>
  <c r="AN690" i="198"/>
  <c r="AM690" i="198"/>
  <c r="Z690" i="198"/>
  <c r="AU689" i="198"/>
  <c r="AT689" i="198"/>
  <c r="AS689" i="198"/>
  <c r="AR689" i="198"/>
  <c r="AP689" i="198"/>
  <c r="AO689" i="198"/>
  <c r="AN689" i="198"/>
  <c r="AM689" i="198"/>
  <c r="Z689" i="198"/>
  <c r="AU688" i="198"/>
  <c r="AT688" i="198"/>
  <c r="AS688" i="198"/>
  <c r="AR688" i="198"/>
  <c r="AP688" i="198"/>
  <c r="AO688" i="198"/>
  <c r="AN688" i="198"/>
  <c r="AM688" i="198"/>
  <c r="Z688" i="198"/>
  <c r="AU687" i="198"/>
  <c r="AT687" i="198"/>
  <c r="AS687" i="198"/>
  <c r="AR687" i="198"/>
  <c r="AP687" i="198"/>
  <c r="AO687" i="198"/>
  <c r="AN687" i="198"/>
  <c r="AM687" i="198"/>
  <c r="Z687" i="198"/>
  <c r="AU686" i="198"/>
  <c r="AT686" i="198"/>
  <c r="AS686" i="198"/>
  <c r="AR686" i="198"/>
  <c r="AP686" i="198"/>
  <c r="AO686" i="198"/>
  <c r="AN686" i="198"/>
  <c r="AM686" i="198"/>
  <c r="Z686" i="198"/>
  <c r="AU685" i="198"/>
  <c r="AT685" i="198"/>
  <c r="AS685" i="198"/>
  <c r="AR685" i="198"/>
  <c r="AP685" i="198"/>
  <c r="AO685" i="198"/>
  <c r="AN685" i="198"/>
  <c r="AM685" i="198"/>
  <c r="Z685" i="198"/>
  <c r="AU684" i="198"/>
  <c r="AT684" i="198"/>
  <c r="AS684" i="198"/>
  <c r="AR684" i="198"/>
  <c r="AP684" i="198"/>
  <c r="AO684" i="198"/>
  <c r="AN684" i="198"/>
  <c r="AM684" i="198"/>
  <c r="Z684" i="198"/>
  <c r="AU683" i="198"/>
  <c r="AT683" i="198"/>
  <c r="AS683" i="198"/>
  <c r="AR683" i="198"/>
  <c r="AP683" i="198"/>
  <c r="AO683" i="198"/>
  <c r="AN683" i="198"/>
  <c r="AM683" i="198"/>
  <c r="Z683" i="198"/>
  <c r="AU682" i="198"/>
  <c r="AT682" i="198"/>
  <c r="AS682" i="198"/>
  <c r="AR682" i="198"/>
  <c r="AP682" i="198"/>
  <c r="AO682" i="198"/>
  <c r="AN682" i="198"/>
  <c r="AM682" i="198"/>
  <c r="Z682" i="198"/>
  <c r="AU681" i="198"/>
  <c r="AT681" i="198"/>
  <c r="AS681" i="198"/>
  <c r="AR681" i="198"/>
  <c r="AP681" i="198"/>
  <c r="AO681" i="198"/>
  <c r="AN681" i="198"/>
  <c r="AM681" i="198"/>
  <c r="Z681" i="198"/>
  <c r="AU680" i="198"/>
  <c r="AT680" i="198"/>
  <c r="AS680" i="198"/>
  <c r="AR680" i="198"/>
  <c r="AP680" i="198"/>
  <c r="AO680" i="198"/>
  <c r="AN680" i="198"/>
  <c r="AM680" i="198"/>
  <c r="Z680" i="198"/>
  <c r="AU679" i="198"/>
  <c r="AT679" i="198"/>
  <c r="AS679" i="198"/>
  <c r="AR679" i="198"/>
  <c r="AP679" i="198"/>
  <c r="AO679" i="198"/>
  <c r="AN679" i="198"/>
  <c r="AM679" i="198"/>
  <c r="Z679" i="198"/>
  <c r="AU678" i="198"/>
  <c r="AT678" i="198"/>
  <c r="AS678" i="198"/>
  <c r="AR678" i="198"/>
  <c r="AP678" i="198"/>
  <c r="AO678" i="198"/>
  <c r="AN678" i="198"/>
  <c r="AM678" i="198"/>
  <c r="Z678" i="198"/>
  <c r="AU677" i="198"/>
  <c r="AT677" i="198"/>
  <c r="AS677" i="198"/>
  <c r="AR677" i="198"/>
  <c r="AP677" i="198"/>
  <c r="AO677" i="198"/>
  <c r="AN677" i="198"/>
  <c r="AM677" i="198"/>
  <c r="Z677" i="198"/>
  <c r="AU676" i="198"/>
  <c r="AT676" i="198"/>
  <c r="AS676" i="198"/>
  <c r="AR676" i="198"/>
  <c r="AP676" i="198"/>
  <c r="AO676" i="198"/>
  <c r="AN676" i="198"/>
  <c r="AM676" i="198"/>
  <c r="Z676" i="198"/>
  <c r="AU675" i="198"/>
  <c r="AT675" i="198"/>
  <c r="AS675" i="198"/>
  <c r="AR675" i="198"/>
  <c r="AP675" i="198"/>
  <c r="AO675" i="198"/>
  <c r="AN675" i="198"/>
  <c r="AM675" i="198"/>
  <c r="Z675" i="198"/>
  <c r="AU674" i="198"/>
  <c r="AT674" i="198"/>
  <c r="AS674" i="198"/>
  <c r="AR674" i="198"/>
  <c r="AP674" i="198"/>
  <c r="AO674" i="198"/>
  <c r="AN674" i="198"/>
  <c r="AM674" i="198"/>
  <c r="Z674" i="198"/>
  <c r="AU673" i="198"/>
  <c r="AT673" i="198"/>
  <c r="AS673" i="198"/>
  <c r="AR673" i="198"/>
  <c r="AP673" i="198"/>
  <c r="AO673" i="198"/>
  <c r="AN673" i="198"/>
  <c r="AM673" i="198"/>
  <c r="Z673" i="198"/>
  <c r="AU672" i="198"/>
  <c r="AT672" i="198"/>
  <c r="AS672" i="198"/>
  <c r="AR672" i="198"/>
  <c r="AP672" i="198"/>
  <c r="AO672" i="198"/>
  <c r="AN672" i="198"/>
  <c r="AM672" i="198"/>
  <c r="Z672" i="198"/>
  <c r="AU671" i="198"/>
  <c r="AT671" i="198"/>
  <c r="AS671" i="198"/>
  <c r="AR671" i="198"/>
  <c r="AP671" i="198"/>
  <c r="AO671" i="198"/>
  <c r="AN671" i="198"/>
  <c r="AM671" i="198"/>
  <c r="Z671" i="198"/>
  <c r="AU670" i="198"/>
  <c r="AT670" i="198"/>
  <c r="AS670" i="198"/>
  <c r="AR670" i="198"/>
  <c r="AP670" i="198"/>
  <c r="AO670" i="198"/>
  <c r="AN670" i="198"/>
  <c r="AM670" i="198"/>
  <c r="Z670" i="198"/>
  <c r="AU669" i="198"/>
  <c r="AT669" i="198"/>
  <c r="AS669" i="198"/>
  <c r="AR669" i="198"/>
  <c r="AP669" i="198"/>
  <c r="AO669" i="198"/>
  <c r="AN669" i="198"/>
  <c r="AM669" i="198"/>
  <c r="Z669" i="198"/>
  <c r="AU668" i="198"/>
  <c r="AT668" i="198"/>
  <c r="AS668" i="198"/>
  <c r="AR668" i="198"/>
  <c r="AP668" i="198"/>
  <c r="AO668" i="198"/>
  <c r="AN668" i="198"/>
  <c r="AM668" i="198"/>
  <c r="Z668" i="198"/>
  <c r="AU667" i="198"/>
  <c r="AT667" i="198"/>
  <c r="AS667" i="198"/>
  <c r="AR667" i="198"/>
  <c r="AP667" i="198"/>
  <c r="AO667" i="198"/>
  <c r="AN667" i="198"/>
  <c r="AM667" i="198"/>
  <c r="Z667" i="198"/>
  <c r="AU666" i="198"/>
  <c r="AT666" i="198"/>
  <c r="AS666" i="198"/>
  <c r="AR666" i="198"/>
  <c r="AP666" i="198"/>
  <c r="AO666" i="198"/>
  <c r="AN666" i="198"/>
  <c r="AM666" i="198"/>
  <c r="Z666" i="198"/>
  <c r="AU665" i="198"/>
  <c r="AT665" i="198"/>
  <c r="AS665" i="198"/>
  <c r="AR665" i="198"/>
  <c r="AP665" i="198"/>
  <c r="AO665" i="198"/>
  <c r="AN665" i="198"/>
  <c r="AM665" i="198"/>
  <c r="Z665" i="198"/>
  <c r="AU664" i="198"/>
  <c r="AT664" i="198"/>
  <c r="AS664" i="198"/>
  <c r="AR664" i="198"/>
  <c r="AP664" i="198"/>
  <c r="AO664" i="198"/>
  <c r="AN664" i="198"/>
  <c r="AM664" i="198"/>
  <c r="Z664" i="198"/>
  <c r="AU663" i="198"/>
  <c r="AT663" i="198"/>
  <c r="AS663" i="198"/>
  <c r="AR663" i="198"/>
  <c r="AP663" i="198"/>
  <c r="AO663" i="198"/>
  <c r="AN663" i="198"/>
  <c r="AM663" i="198"/>
  <c r="Z663" i="198"/>
  <c r="AU662" i="198"/>
  <c r="AT662" i="198"/>
  <c r="AS662" i="198"/>
  <c r="AR662" i="198"/>
  <c r="AP662" i="198"/>
  <c r="AO662" i="198"/>
  <c r="AN662" i="198"/>
  <c r="AM662" i="198"/>
  <c r="Z662" i="198"/>
  <c r="AU661" i="198"/>
  <c r="AT661" i="198"/>
  <c r="AS661" i="198"/>
  <c r="AR661" i="198"/>
  <c r="AP661" i="198"/>
  <c r="AO661" i="198"/>
  <c r="AN661" i="198"/>
  <c r="AM661" i="198"/>
  <c r="Z661" i="198"/>
  <c r="AU660" i="198"/>
  <c r="AT660" i="198"/>
  <c r="AS660" i="198"/>
  <c r="AR660" i="198"/>
  <c r="AP660" i="198"/>
  <c r="AO660" i="198"/>
  <c r="AN660" i="198"/>
  <c r="AM660" i="198"/>
  <c r="Z660" i="198"/>
  <c r="AU659" i="198"/>
  <c r="AT659" i="198"/>
  <c r="AS659" i="198"/>
  <c r="AR659" i="198"/>
  <c r="AP659" i="198"/>
  <c r="AO659" i="198"/>
  <c r="AN659" i="198"/>
  <c r="AM659" i="198"/>
  <c r="Z659" i="198"/>
  <c r="AU658" i="198"/>
  <c r="AT658" i="198"/>
  <c r="AS658" i="198"/>
  <c r="AR658" i="198"/>
  <c r="AP658" i="198"/>
  <c r="AO658" i="198"/>
  <c r="AN658" i="198"/>
  <c r="AM658" i="198"/>
  <c r="Z658" i="198"/>
  <c r="AU657" i="198"/>
  <c r="AT657" i="198"/>
  <c r="AS657" i="198"/>
  <c r="AR657" i="198"/>
  <c r="AP657" i="198"/>
  <c r="AO657" i="198"/>
  <c r="AN657" i="198"/>
  <c r="AM657" i="198"/>
  <c r="Z657" i="198"/>
  <c r="AU656" i="198"/>
  <c r="AT656" i="198"/>
  <c r="AS656" i="198"/>
  <c r="AR656" i="198"/>
  <c r="AP656" i="198"/>
  <c r="AO656" i="198"/>
  <c r="AN656" i="198"/>
  <c r="AM656" i="198"/>
  <c r="Z656" i="198"/>
  <c r="AU655" i="198"/>
  <c r="AT655" i="198"/>
  <c r="AS655" i="198"/>
  <c r="AR655" i="198"/>
  <c r="AP655" i="198"/>
  <c r="AO655" i="198"/>
  <c r="AN655" i="198"/>
  <c r="AM655" i="198"/>
  <c r="Z655" i="198"/>
  <c r="AU654" i="198"/>
  <c r="AT654" i="198"/>
  <c r="AS654" i="198"/>
  <c r="AR654" i="198"/>
  <c r="AP654" i="198"/>
  <c r="AO654" i="198"/>
  <c r="AN654" i="198"/>
  <c r="AM654" i="198"/>
  <c r="Z654" i="198"/>
  <c r="AU653" i="198"/>
  <c r="AT653" i="198"/>
  <c r="AS653" i="198"/>
  <c r="AR653" i="198"/>
  <c r="AP653" i="198"/>
  <c r="AO653" i="198"/>
  <c r="AN653" i="198"/>
  <c r="AM653" i="198"/>
  <c r="Z653" i="198"/>
  <c r="AU652" i="198"/>
  <c r="AT652" i="198"/>
  <c r="AS652" i="198"/>
  <c r="AR652" i="198"/>
  <c r="AP652" i="198"/>
  <c r="AO652" i="198"/>
  <c r="AN652" i="198"/>
  <c r="AM652" i="198"/>
  <c r="Z652" i="198"/>
  <c r="AU651" i="198"/>
  <c r="AT651" i="198"/>
  <c r="AS651" i="198"/>
  <c r="AR651" i="198"/>
  <c r="AP651" i="198"/>
  <c r="AO651" i="198"/>
  <c r="AN651" i="198"/>
  <c r="AM651" i="198"/>
  <c r="Z651" i="198"/>
  <c r="AU650" i="198"/>
  <c r="AT650" i="198"/>
  <c r="AS650" i="198"/>
  <c r="AR650" i="198"/>
  <c r="AP650" i="198"/>
  <c r="AO650" i="198"/>
  <c r="AN650" i="198"/>
  <c r="AM650" i="198"/>
  <c r="Z650" i="198"/>
  <c r="AU649" i="198"/>
  <c r="AT649" i="198"/>
  <c r="AS649" i="198"/>
  <c r="AR649" i="198"/>
  <c r="AP649" i="198"/>
  <c r="AO649" i="198"/>
  <c r="AN649" i="198"/>
  <c r="AM649" i="198"/>
  <c r="Z649" i="198"/>
  <c r="AU648" i="198"/>
  <c r="AT648" i="198"/>
  <c r="AS648" i="198"/>
  <c r="AR648" i="198"/>
  <c r="AP648" i="198"/>
  <c r="AO648" i="198"/>
  <c r="AN648" i="198"/>
  <c r="AM648" i="198"/>
  <c r="Z648" i="198"/>
  <c r="AU647" i="198"/>
  <c r="AT647" i="198"/>
  <c r="AS647" i="198"/>
  <c r="AR647" i="198"/>
  <c r="AP647" i="198"/>
  <c r="AO647" i="198"/>
  <c r="AN647" i="198"/>
  <c r="AM647" i="198"/>
  <c r="Z647" i="198"/>
  <c r="AU646" i="198"/>
  <c r="AT646" i="198"/>
  <c r="AS646" i="198"/>
  <c r="AR646" i="198"/>
  <c r="AP646" i="198"/>
  <c r="AO646" i="198"/>
  <c r="AN646" i="198"/>
  <c r="AM646" i="198"/>
  <c r="Z646" i="198"/>
  <c r="AU645" i="198"/>
  <c r="AT645" i="198"/>
  <c r="AS645" i="198"/>
  <c r="AR645" i="198"/>
  <c r="AP645" i="198"/>
  <c r="AO645" i="198"/>
  <c r="AN645" i="198"/>
  <c r="AM645" i="198"/>
  <c r="Z645" i="198"/>
  <c r="AU644" i="198"/>
  <c r="AT644" i="198"/>
  <c r="AS644" i="198"/>
  <c r="AR644" i="198"/>
  <c r="AP644" i="198"/>
  <c r="AO644" i="198"/>
  <c r="AN644" i="198"/>
  <c r="AM644" i="198"/>
  <c r="Z644" i="198"/>
  <c r="AU643" i="198"/>
  <c r="AT643" i="198"/>
  <c r="AS643" i="198"/>
  <c r="AR643" i="198"/>
  <c r="AP643" i="198"/>
  <c r="AO643" i="198"/>
  <c r="AN643" i="198"/>
  <c r="AM643" i="198"/>
  <c r="Z643" i="198"/>
  <c r="AU642" i="198"/>
  <c r="AT642" i="198"/>
  <c r="AS642" i="198"/>
  <c r="AR642" i="198"/>
  <c r="AP642" i="198"/>
  <c r="AO642" i="198"/>
  <c r="AN642" i="198"/>
  <c r="AM642" i="198"/>
  <c r="Z642" i="198"/>
  <c r="AU641" i="198"/>
  <c r="AT641" i="198"/>
  <c r="AS641" i="198"/>
  <c r="AR641" i="198"/>
  <c r="AP641" i="198"/>
  <c r="AO641" i="198"/>
  <c r="AN641" i="198"/>
  <c r="AM641" i="198"/>
  <c r="Z641" i="198"/>
  <c r="AU640" i="198"/>
  <c r="AT640" i="198"/>
  <c r="AS640" i="198"/>
  <c r="AR640" i="198"/>
  <c r="AP640" i="198"/>
  <c r="AO640" i="198"/>
  <c r="AN640" i="198"/>
  <c r="AM640" i="198"/>
  <c r="Z640" i="198"/>
  <c r="AU639" i="198"/>
  <c r="AT639" i="198"/>
  <c r="AS639" i="198"/>
  <c r="AR639" i="198"/>
  <c r="AP639" i="198"/>
  <c r="AO639" i="198"/>
  <c r="AN639" i="198"/>
  <c r="AM639" i="198"/>
  <c r="Z639" i="198"/>
  <c r="AU638" i="198"/>
  <c r="AT638" i="198"/>
  <c r="AS638" i="198"/>
  <c r="AR638" i="198"/>
  <c r="AP638" i="198"/>
  <c r="AO638" i="198"/>
  <c r="AN638" i="198"/>
  <c r="AM638" i="198"/>
  <c r="Z638" i="198"/>
  <c r="AU637" i="198"/>
  <c r="AT637" i="198"/>
  <c r="AS637" i="198"/>
  <c r="AR637" i="198"/>
  <c r="AP637" i="198"/>
  <c r="AO637" i="198"/>
  <c r="AN637" i="198"/>
  <c r="AM637" i="198"/>
  <c r="Z637" i="198"/>
  <c r="AU636" i="198"/>
  <c r="AT636" i="198"/>
  <c r="AS636" i="198"/>
  <c r="AR636" i="198"/>
  <c r="AP636" i="198"/>
  <c r="AO636" i="198"/>
  <c r="AN636" i="198"/>
  <c r="AM636" i="198"/>
  <c r="Z636" i="198"/>
  <c r="AU635" i="198"/>
  <c r="AT635" i="198"/>
  <c r="AS635" i="198"/>
  <c r="AR635" i="198"/>
  <c r="AP635" i="198"/>
  <c r="AO635" i="198"/>
  <c r="AN635" i="198"/>
  <c r="AM635" i="198"/>
  <c r="Z635" i="198"/>
  <c r="AU634" i="198"/>
  <c r="AT634" i="198"/>
  <c r="AS634" i="198"/>
  <c r="AR634" i="198"/>
  <c r="AP634" i="198"/>
  <c r="AO634" i="198"/>
  <c r="AN634" i="198"/>
  <c r="AM634" i="198"/>
  <c r="Z634" i="198"/>
  <c r="AU633" i="198"/>
  <c r="AT633" i="198"/>
  <c r="AS633" i="198"/>
  <c r="AR633" i="198"/>
  <c r="AP633" i="198"/>
  <c r="AO633" i="198"/>
  <c r="AN633" i="198"/>
  <c r="AM633" i="198"/>
  <c r="Z633" i="198"/>
  <c r="AU632" i="198"/>
  <c r="AT632" i="198"/>
  <c r="AS632" i="198"/>
  <c r="AR632" i="198"/>
  <c r="AP632" i="198"/>
  <c r="AO632" i="198"/>
  <c r="AN632" i="198"/>
  <c r="AM632" i="198"/>
  <c r="Z632" i="198"/>
  <c r="AU631" i="198"/>
  <c r="AT631" i="198"/>
  <c r="AS631" i="198"/>
  <c r="AR631" i="198"/>
  <c r="AP631" i="198"/>
  <c r="AO631" i="198"/>
  <c r="AN631" i="198"/>
  <c r="AM631" i="198"/>
  <c r="Z631" i="198"/>
  <c r="AU630" i="198"/>
  <c r="AT630" i="198"/>
  <c r="AS630" i="198"/>
  <c r="AR630" i="198"/>
  <c r="AP630" i="198"/>
  <c r="AO630" i="198"/>
  <c r="AN630" i="198"/>
  <c r="AM630" i="198"/>
  <c r="Z630" i="198"/>
  <c r="AU629" i="198"/>
  <c r="AT629" i="198"/>
  <c r="AS629" i="198"/>
  <c r="AR629" i="198"/>
  <c r="AP629" i="198"/>
  <c r="AO629" i="198"/>
  <c r="AN629" i="198"/>
  <c r="AM629" i="198"/>
  <c r="Z629" i="198"/>
  <c r="AU628" i="198"/>
  <c r="AT628" i="198"/>
  <c r="AS628" i="198"/>
  <c r="AR628" i="198"/>
  <c r="AP628" i="198"/>
  <c r="AO628" i="198"/>
  <c r="AN628" i="198"/>
  <c r="AM628" i="198"/>
  <c r="Z628" i="198"/>
  <c r="AU627" i="198"/>
  <c r="AT627" i="198"/>
  <c r="AS627" i="198"/>
  <c r="AR627" i="198"/>
  <c r="AP627" i="198"/>
  <c r="AO627" i="198"/>
  <c r="AN627" i="198"/>
  <c r="AM627" i="198"/>
  <c r="Z627" i="198"/>
  <c r="AU626" i="198"/>
  <c r="AT626" i="198"/>
  <c r="AS626" i="198"/>
  <c r="AR626" i="198"/>
  <c r="AP626" i="198"/>
  <c r="AO626" i="198"/>
  <c r="AN626" i="198"/>
  <c r="AM626" i="198"/>
  <c r="Z626" i="198"/>
  <c r="AU625" i="198"/>
  <c r="AT625" i="198"/>
  <c r="AS625" i="198"/>
  <c r="AR625" i="198"/>
  <c r="AP625" i="198"/>
  <c r="AO625" i="198"/>
  <c r="AN625" i="198"/>
  <c r="AM625" i="198"/>
  <c r="Z625" i="198"/>
  <c r="AU624" i="198"/>
  <c r="AT624" i="198"/>
  <c r="AS624" i="198"/>
  <c r="AR624" i="198"/>
  <c r="AP624" i="198"/>
  <c r="AO624" i="198"/>
  <c r="AN624" i="198"/>
  <c r="AM624" i="198"/>
  <c r="Z624" i="198"/>
  <c r="AU623" i="198"/>
  <c r="AT623" i="198"/>
  <c r="AS623" i="198"/>
  <c r="AR623" i="198"/>
  <c r="AP623" i="198"/>
  <c r="AO623" i="198"/>
  <c r="AN623" i="198"/>
  <c r="AM623" i="198"/>
  <c r="Z623" i="198"/>
  <c r="AU622" i="198"/>
  <c r="AT622" i="198"/>
  <c r="AS622" i="198"/>
  <c r="AR622" i="198"/>
  <c r="AP622" i="198"/>
  <c r="AO622" i="198"/>
  <c r="AN622" i="198"/>
  <c r="AM622" i="198"/>
  <c r="Z622" i="198"/>
  <c r="AU621" i="198"/>
  <c r="AT621" i="198"/>
  <c r="AS621" i="198"/>
  <c r="AR621" i="198"/>
  <c r="AP621" i="198"/>
  <c r="AO621" i="198"/>
  <c r="AN621" i="198"/>
  <c r="AM621" i="198"/>
  <c r="Z621" i="198"/>
  <c r="AU620" i="198"/>
  <c r="AT620" i="198"/>
  <c r="AS620" i="198"/>
  <c r="AR620" i="198"/>
  <c r="AP620" i="198"/>
  <c r="AO620" i="198"/>
  <c r="AN620" i="198"/>
  <c r="AM620" i="198"/>
  <c r="Z620" i="198"/>
  <c r="AU619" i="198"/>
  <c r="AT619" i="198"/>
  <c r="AS619" i="198"/>
  <c r="AR619" i="198"/>
  <c r="AP619" i="198"/>
  <c r="AO619" i="198"/>
  <c r="AN619" i="198"/>
  <c r="AM619" i="198"/>
  <c r="Z619" i="198"/>
  <c r="AU618" i="198"/>
  <c r="AT618" i="198"/>
  <c r="AS618" i="198"/>
  <c r="AR618" i="198"/>
  <c r="AP618" i="198"/>
  <c r="AO618" i="198"/>
  <c r="AN618" i="198"/>
  <c r="AM618" i="198"/>
  <c r="Z618" i="198"/>
  <c r="AU617" i="198"/>
  <c r="AT617" i="198"/>
  <c r="AS617" i="198"/>
  <c r="AR617" i="198"/>
  <c r="AP617" i="198"/>
  <c r="AO617" i="198"/>
  <c r="AN617" i="198"/>
  <c r="AM617" i="198"/>
  <c r="Z617" i="198"/>
  <c r="AU616" i="198"/>
  <c r="AT616" i="198"/>
  <c r="AS616" i="198"/>
  <c r="AR616" i="198"/>
  <c r="AP616" i="198"/>
  <c r="AO616" i="198"/>
  <c r="AN616" i="198"/>
  <c r="AM616" i="198"/>
  <c r="Z616" i="198"/>
  <c r="AU615" i="198"/>
  <c r="AT615" i="198"/>
  <c r="AS615" i="198"/>
  <c r="AR615" i="198"/>
  <c r="AP615" i="198"/>
  <c r="AO615" i="198"/>
  <c r="AN615" i="198"/>
  <c r="AM615" i="198"/>
  <c r="Z615" i="198"/>
  <c r="AU614" i="198"/>
  <c r="AT614" i="198"/>
  <c r="AS614" i="198"/>
  <c r="AR614" i="198"/>
  <c r="AP614" i="198"/>
  <c r="AO614" i="198"/>
  <c r="AN614" i="198"/>
  <c r="AM614" i="198"/>
  <c r="Z614" i="198"/>
  <c r="AU613" i="198"/>
  <c r="AT613" i="198"/>
  <c r="AS613" i="198"/>
  <c r="AR613" i="198"/>
  <c r="AP613" i="198"/>
  <c r="AO613" i="198"/>
  <c r="AN613" i="198"/>
  <c r="AM613" i="198"/>
  <c r="Z613" i="198"/>
  <c r="AU612" i="198"/>
  <c r="AT612" i="198"/>
  <c r="AS612" i="198"/>
  <c r="AR612" i="198"/>
  <c r="AP612" i="198"/>
  <c r="AO612" i="198"/>
  <c r="AN612" i="198"/>
  <c r="AM612" i="198"/>
  <c r="Z612" i="198"/>
  <c r="AU611" i="198"/>
  <c r="AT611" i="198"/>
  <c r="AS611" i="198"/>
  <c r="AR611" i="198"/>
  <c r="AP611" i="198"/>
  <c r="AO611" i="198"/>
  <c r="AN611" i="198"/>
  <c r="AM611" i="198"/>
  <c r="Z611" i="198"/>
  <c r="AU610" i="198"/>
  <c r="AT610" i="198"/>
  <c r="AS610" i="198"/>
  <c r="AR610" i="198"/>
  <c r="AP610" i="198"/>
  <c r="AO610" i="198"/>
  <c r="AN610" i="198"/>
  <c r="AM610" i="198"/>
  <c r="Z610" i="198"/>
  <c r="AU609" i="198"/>
  <c r="AT609" i="198"/>
  <c r="AS609" i="198"/>
  <c r="AR609" i="198"/>
  <c r="AP609" i="198"/>
  <c r="AO609" i="198"/>
  <c r="AN609" i="198"/>
  <c r="AM609" i="198"/>
  <c r="Z609" i="198"/>
  <c r="AU608" i="198"/>
  <c r="AT608" i="198"/>
  <c r="AS608" i="198"/>
  <c r="AR608" i="198"/>
  <c r="AP608" i="198"/>
  <c r="AO608" i="198"/>
  <c r="AN608" i="198"/>
  <c r="AM608" i="198"/>
  <c r="Z608" i="198"/>
  <c r="AU607" i="198"/>
  <c r="AT607" i="198"/>
  <c r="AS607" i="198"/>
  <c r="AR607" i="198"/>
  <c r="AP607" i="198"/>
  <c r="AO607" i="198"/>
  <c r="AN607" i="198"/>
  <c r="AM607" i="198"/>
  <c r="Z607" i="198"/>
  <c r="AU606" i="198"/>
  <c r="AT606" i="198"/>
  <c r="AS606" i="198"/>
  <c r="AR606" i="198"/>
  <c r="AP606" i="198"/>
  <c r="AO606" i="198"/>
  <c r="AN606" i="198"/>
  <c r="AM606" i="198"/>
  <c r="Z606" i="198"/>
  <c r="AU605" i="198"/>
  <c r="AT605" i="198"/>
  <c r="AS605" i="198"/>
  <c r="AR605" i="198"/>
  <c r="AP605" i="198"/>
  <c r="AO605" i="198"/>
  <c r="AN605" i="198"/>
  <c r="AM605" i="198"/>
  <c r="Z605" i="198"/>
  <c r="AU604" i="198"/>
  <c r="AT604" i="198"/>
  <c r="AS604" i="198"/>
  <c r="AR604" i="198"/>
  <c r="AP604" i="198"/>
  <c r="AO604" i="198"/>
  <c r="AN604" i="198"/>
  <c r="AM604" i="198"/>
  <c r="Z604" i="198"/>
  <c r="AU603" i="198"/>
  <c r="AT603" i="198"/>
  <c r="AS603" i="198"/>
  <c r="AR603" i="198"/>
  <c r="AP603" i="198"/>
  <c r="AO603" i="198"/>
  <c r="AN603" i="198"/>
  <c r="AM603" i="198"/>
  <c r="Z603" i="198"/>
  <c r="AU602" i="198"/>
  <c r="AT602" i="198"/>
  <c r="AS602" i="198"/>
  <c r="AR602" i="198"/>
  <c r="AP602" i="198"/>
  <c r="AO602" i="198"/>
  <c r="AN602" i="198"/>
  <c r="AM602" i="198"/>
  <c r="Z602" i="198"/>
  <c r="AU601" i="198"/>
  <c r="AT601" i="198"/>
  <c r="AS601" i="198"/>
  <c r="AR601" i="198"/>
  <c r="AP601" i="198"/>
  <c r="AO601" i="198"/>
  <c r="AN601" i="198"/>
  <c r="AM601" i="198"/>
  <c r="Z601" i="198"/>
  <c r="AU600" i="198"/>
  <c r="AT600" i="198"/>
  <c r="AS600" i="198"/>
  <c r="AR600" i="198"/>
  <c r="AP600" i="198"/>
  <c r="AO600" i="198"/>
  <c r="AN600" i="198"/>
  <c r="AM600" i="198"/>
  <c r="Z600" i="198"/>
  <c r="AU599" i="198"/>
  <c r="AT599" i="198"/>
  <c r="AS599" i="198"/>
  <c r="AR599" i="198"/>
  <c r="AP599" i="198"/>
  <c r="AO599" i="198"/>
  <c r="AN599" i="198"/>
  <c r="AM599" i="198"/>
  <c r="Z599" i="198"/>
  <c r="AU598" i="198"/>
  <c r="AT598" i="198"/>
  <c r="AS598" i="198"/>
  <c r="AR598" i="198"/>
  <c r="AP598" i="198"/>
  <c r="AO598" i="198"/>
  <c r="AN598" i="198"/>
  <c r="AM598" i="198"/>
  <c r="Z598" i="198"/>
  <c r="AU597" i="198"/>
  <c r="AT597" i="198"/>
  <c r="AS597" i="198"/>
  <c r="AR597" i="198"/>
  <c r="AP597" i="198"/>
  <c r="AO597" i="198"/>
  <c r="AN597" i="198"/>
  <c r="AM597" i="198"/>
  <c r="Z597" i="198"/>
  <c r="AU596" i="198"/>
  <c r="AT596" i="198"/>
  <c r="AS596" i="198"/>
  <c r="AR596" i="198"/>
  <c r="AP596" i="198"/>
  <c r="AO596" i="198"/>
  <c r="AN596" i="198"/>
  <c r="AM596" i="198"/>
  <c r="Z596" i="198"/>
  <c r="AU595" i="198"/>
  <c r="AT595" i="198"/>
  <c r="AS595" i="198"/>
  <c r="AR595" i="198"/>
  <c r="AP595" i="198"/>
  <c r="AO595" i="198"/>
  <c r="AN595" i="198"/>
  <c r="AM595" i="198"/>
  <c r="Z595" i="198"/>
  <c r="AU594" i="198"/>
  <c r="AT594" i="198"/>
  <c r="AS594" i="198"/>
  <c r="AR594" i="198"/>
  <c r="AP594" i="198"/>
  <c r="AO594" i="198"/>
  <c r="AN594" i="198"/>
  <c r="AM594" i="198"/>
  <c r="Z594" i="198"/>
  <c r="AU593" i="198"/>
  <c r="AT593" i="198"/>
  <c r="AS593" i="198"/>
  <c r="AR593" i="198"/>
  <c r="AP593" i="198"/>
  <c r="AO593" i="198"/>
  <c r="AN593" i="198"/>
  <c r="AM593" i="198"/>
  <c r="Z593" i="198"/>
  <c r="AU592" i="198"/>
  <c r="AT592" i="198"/>
  <c r="AS592" i="198"/>
  <c r="AR592" i="198"/>
  <c r="AP592" i="198"/>
  <c r="AO592" i="198"/>
  <c r="AN592" i="198"/>
  <c r="AM592" i="198"/>
  <c r="Z592" i="198"/>
  <c r="AU591" i="198"/>
  <c r="AT591" i="198"/>
  <c r="AS591" i="198"/>
  <c r="AR591" i="198"/>
  <c r="AP591" i="198"/>
  <c r="AO591" i="198"/>
  <c r="AN591" i="198"/>
  <c r="AM591" i="198"/>
  <c r="Z591" i="198"/>
  <c r="AU590" i="198"/>
  <c r="AT590" i="198"/>
  <c r="AS590" i="198"/>
  <c r="AR590" i="198"/>
  <c r="AP590" i="198"/>
  <c r="AO590" i="198"/>
  <c r="AN590" i="198"/>
  <c r="AM590" i="198"/>
  <c r="Z590" i="198"/>
  <c r="AU589" i="198"/>
  <c r="AT589" i="198"/>
  <c r="AS589" i="198"/>
  <c r="AR589" i="198"/>
  <c r="AP589" i="198"/>
  <c r="AO589" i="198"/>
  <c r="AN589" i="198"/>
  <c r="AM589" i="198"/>
  <c r="Z589" i="198"/>
  <c r="AU588" i="198"/>
  <c r="AT588" i="198"/>
  <c r="AS588" i="198"/>
  <c r="AR588" i="198"/>
  <c r="AP588" i="198"/>
  <c r="AO588" i="198"/>
  <c r="AN588" i="198"/>
  <c r="AM588" i="198"/>
  <c r="Z588" i="198"/>
  <c r="AU587" i="198"/>
  <c r="AT587" i="198"/>
  <c r="AS587" i="198"/>
  <c r="AR587" i="198"/>
  <c r="AP587" i="198"/>
  <c r="AO587" i="198"/>
  <c r="AN587" i="198"/>
  <c r="AM587" i="198"/>
  <c r="Z587" i="198"/>
  <c r="AU586" i="198"/>
  <c r="AT586" i="198"/>
  <c r="AS586" i="198"/>
  <c r="AR586" i="198"/>
  <c r="AP586" i="198"/>
  <c r="AO586" i="198"/>
  <c r="AN586" i="198"/>
  <c r="AM586" i="198"/>
  <c r="Z586" i="198"/>
  <c r="AU585" i="198"/>
  <c r="AT585" i="198"/>
  <c r="AS585" i="198"/>
  <c r="AR585" i="198"/>
  <c r="AP585" i="198"/>
  <c r="AO585" i="198"/>
  <c r="AN585" i="198"/>
  <c r="AM585" i="198"/>
  <c r="Z585" i="198"/>
  <c r="AU584" i="198"/>
  <c r="AT584" i="198"/>
  <c r="AS584" i="198"/>
  <c r="AR584" i="198"/>
  <c r="AP584" i="198"/>
  <c r="AO584" i="198"/>
  <c r="AN584" i="198"/>
  <c r="AM584" i="198"/>
  <c r="Z584" i="198"/>
  <c r="AU583" i="198"/>
  <c r="AT583" i="198"/>
  <c r="AS583" i="198"/>
  <c r="AR583" i="198"/>
  <c r="AP583" i="198"/>
  <c r="AO583" i="198"/>
  <c r="AN583" i="198"/>
  <c r="AM583" i="198"/>
  <c r="Z583" i="198"/>
  <c r="AU582" i="198"/>
  <c r="AT582" i="198"/>
  <c r="AS582" i="198"/>
  <c r="AR582" i="198"/>
  <c r="AP582" i="198"/>
  <c r="AO582" i="198"/>
  <c r="AN582" i="198"/>
  <c r="AM582" i="198"/>
  <c r="Z582" i="198"/>
  <c r="AU581" i="198"/>
  <c r="AT581" i="198"/>
  <c r="AS581" i="198"/>
  <c r="AR581" i="198"/>
  <c r="AP581" i="198"/>
  <c r="AO581" i="198"/>
  <c r="AN581" i="198"/>
  <c r="AM581" i="198"/>
  <c r="Z581" i="198"/>
  <c r="AU580" i="198"/>
  <c r="AT580" i="198"/>
  <c r="AS580" i="198"/>
  <c r="AR580" i="198"/>
  <c r="AP580" i="198"/>
  <c r="AO580" i="198"/>
  <c r="AN580" i="198"/>
  <c r="AM580" i="198"/>
  <c r="Z580" i="198"/>
  <c r="AU579" i="198"/>
  <c r="AT579" i="198"/>
  <c r="AS579" i="198"/>
  <c r="AR579" i="198"/>
  <c r="AP579" i="198"/>
  <c r="AO579" i="198"/>
  <c r="AN579" i="198"/>
  <c r="AM579" i="198"/>
  <c r="Z579" i="198"/>
  <c r="AU578" i="198"/>
  <c r="AT578" i="198"/>
  <c r="AS578" i="198"/>
  <c r="AR578" i="198"/>
  <c r="AP578" i="198"/>
  <c r="AO578" i="198"/>
  <c r="AN578" i="198"/>
  <c r="AM578" i="198"/>
  <c r="Z578" i="198"/>
  <c r="AU577" i="198"/>
  <c r="AT577" i="198"/>
  <c r="AS577" i="198"/>
  <c r="AR577" i="198"/>
  <c r="AP577" i="198"/>
  <c r="AO577" i="198"/>
  <c r="AN577" i="198"/>
  <c r="AM577" i="198"/>
  <c r="Z577" i="198"/>
  <c r="AU576" i="198"/>
  <c r="AT576" i="198"/>
  <c r="AS576" i="198"/>
  <c r="AR576" i="198"/>
  <c r="AP576" i="198"/>
  <c r="AO576" i="198"/>
  <c r="AN576" i="198"/>
  <c r="AM576" i="198"/>
  <c r="Z576" i="198"/>
  <c r="AU575" i="198"/>
  <c r="AT575" i="198"/>
  <c r="AS575" i="198"/>
  <c r="AR575" i="198"/>
  <c r="AP575" i="198"/>
  <c r="AO575" i="198"/>
  <c r="AN575" i="198"/>
  <c r="AM575" i="198"/>
  <c r="Z575" i="198"/>
  <c r="AU574" i="198"/>
  <c r="AT574" i="198"/>
  <c r="AS574" i="198"/>
  <c r="AR574" i="198"/>
  <c r="AP574" i="198"/>
  <c r="AO574" i="198"/>
  <c r="AN574" i="198"/>
  <c r="AM574" i="198"/>
  <c r="Z574" i="198"/>
  <c r="AU573" i="198"/>
  <c r="AT573" i="198"/>
  <c r="AS573" i="198"/>
  <c r="AR573" i="198"/>
  <c r="AP573" i="198"/>
  <c r="AO573" i="198"/>
  <c r="AN573" i="198"/>
  <c r="AM573" i="198"/>
  <c r="Z573" i="198"/>
  <c r="AU572" i="198"/>
  <c r="AT572" i="198"/>
  <c r="AS572" i="198"/>
  <c r="AR572" i="198"/>
  <c r="AP572" i="198"/>
  <c r="AO572" i="198"/>
  <c r="AN572" i="198"/>
  <c r="AM572" i="198"/>
  <c r="Z572" i="198"/>
  <c r="AU571" i="198"/>
  <c r="AT571" i="198"/>
  <c r="AS571" i="198"/>
  <c r="AR571" i="198"/>
  <c r="AP571" i="198"/>
  <c r="AO571" i="198"/>
  <c r="AN571" i="198"/>
  <c r="AM571" i="198"/>
  <c r="Z571" i="198"/>
  <c r="AU570" i="198"/>
  <c r="AT570" i="198"/>
  <c r="AS570" i="198"/>
  <c r="AR570" i="198"/>
  <c r="AP570" i="198"/>
  <c r="AO570" i="198"/>
  <c r="AN570" i="198"/>
  <c r="AM570" i="198"/>
  <c r="Z570" i="198"/>
  <c r="AU569" i="198"/>
  <c r="AT569" i="198"/>
  <c r="AS569" i="198"/>
  <c r="AR569" i="198"/>
  <c r="AP569" i="198"/>
  <c r="AO569" i="198"/>
  <c r="AN569" i="198"/>
  <c r="AM569" i="198"/>
  <c r="Z569" i="198"/>
  <c r="AU568" i="198"/>
  <c r="AT568" i="198"/>
  <c r="AS568" i="198"/>
  <c r="AR568" i="198"/>
  <c r="AP568" i="198"/>
  <c r="AO568" i="198"/>
  <c r="AN568" i="198"/>
  <c r="AM568" i="198"/>
  <c r="Z568" i="198"/>
  <c r="AU567" i="198"/>
  <c r="AT567" i="198"/>
  <c r="AS567" i="198"/>
  <c r="AR567" i="198"/>
  <c r="AP567" i="198"/>
  <c r="AO567" i="198"/>
  <c r="AN567" i="198"/>
  <c r="AM567" i="198"/>
  <c r="Z567" i="198"/>
  <c r="AU566" i="198"/>
  <c r="AT566" i="198"/>
  <c r="AS566" i="198"/>
  <c r="AR566" i="198"/>
  <c r="AP566" i="198"/>
  <c r="AO566" i="198"/>
  <c r="AN566" i="198"/>
  <c r="AM566" i="198"/>
  <c r="Z566" i="198"/>
  <c r="AU565" i="198"/>
  <c r="AT565" i="198"/>
  <c r="AS565" i="198"/>
  <c r="AR565" i="198"/>
  <c r="AP565" i="198"/>
  <c r="AO565" i="198"/>
  <c r="AN565" i="198"/>
  <c r="AM565" i="198"/>
  <c r="Z565" i="198"/>
  <c r="AU564" i="198"/>
  <c r="AT564" i="198"/>
  <c r="AS564" i="198"/>
  <c r="AR564" i="198"/>
  <c r="AP564" i="198"/>
  <c r="AO564" i="198"/>
  <c r="AN564" i="198"/>
  <c r="AM564" i="198"/>
  <c r="Z564" i="198"/>
  <c r="AU563" i="198"/>
  <c r="AT563" i="198"/>
  <c r="AS563" i="198"/>
  <c r="AR563" i="198"/>
  <c r="AP563" i="198"/>
  <c r="AO563" i="198"/>
  <c r="AN563" i="198"/>
  <c r="AM563" i="198"/>
  <c r="Z563" i="198"/>
  <c r="AU562" i="198"/>
  <c r="AT562" i="198"/>
  <c r="AS562" i="198"/>
  <c r="AR562" i="198"/>
  <c r="AP562" i="198"/>
  <c r="AO562" i="198"/>
  <c r="AN562" i="198"/>
  <c r="AM562" i="198"/>
  <c r="Z562" i="198"/>
  <c r="AU561" i="198"/>
  <c r="AT561" i="198"/>
  <c r="AS561" i="198"/>
  <c r="AR561" i="198"/>
  <c r="AP561" i="198"/>
  <c r="AO561" i="198"/>
  <c r="AN561" i="198"/>
  <c r="AM561" i="198"/>
  <c r="Z561" i="198"/>
  <c r="AU560" i="198"/>
  <c r="AT560" i="198"/>
  <c r="AS560" i="198"/>
  <c r="AR560" i="198"/>
  <c r="AP560" i="198"/>
  <c r="AO560" i="198"/>
  <c r="AN560" i="198"/>
  <c r="AM560" i="198"/>
  <c r="Z560" i="198"/>
  <c r="AU559" i="198"/>
  <c r="AT559" i="198"/>
  <c r="AS559" i="198"/>
  <c r="AR559" i="198"/>
  <c r="AP559" i="198"/>
  <c r="AO559" i="198"/>
  <c r="AN559" i="198"/>
  <c r="AM559" i="198"/>
  <c r="Z559" i="198"/>
  <c r="AU558" i="198"/>
  <c r="AT558" i="198"/>
  <c r="AS558" i="198"/>
  <c r="AR558" i="198"/>
  <c r="AP558" i="198"/>
  <c r="AO558" i="198"/>
  <c r="AN558" i="198"/>
  <c r="AM558" i="198"/>
  <c r="Z558" i="198"/>
  <c r="AU557" i="198"/>
  <c r="AT557" i="198"/>
  <c r="AS557" i="198"/>
  <c r="AR557" i="198"/>
  <c r="AP557" i="198"/>
  <c r="AO557" i="198"/>
  <c r="AN557" i="198"/>
  <c r="AM557" i="198"/>
  <c r="Z557" i="198"/>
  <c r="AU556" i="198"/>
  <c r="AT556" i="198"/>
  <c r="AS556" i="198"/>
  <c r="AR556" i="198"/>
  <c r="AP556" i="198"/>
  <c r="AO556" i="198"/>
  <c r="AN556" i="198"/>
  <c r="AM556" i="198"/>
  <c r="Z556" i="198"/>
  <c r="AU555" i="198"/>
  <c r="AT555" i="198"/>
  <c r="AS555" i="198"/>
  <c r="AR555" i="198"/>
  <c r="AP555" i="198"/>
  <c r="AO555" i="198"/>
  <c r="AN555" i="198"/>
  <c r="AM555" i="198"/>
  <c r="Z555" i="198"/>
  <c r="AU554" i="198"/>
  <c r="AT554" i="198"/>
  <c r="AS554" i="198"/>
  <c r="AR554" i="198"/>
  <c r="AP554" i="198"/>
  <c r="AO554" i="198"/>
  <c r="AN554" i="198"/>
  <c r="AM554" i="198"/>
  <c r="Z554" i="198"/>
  <c r="AU553" i="198"/>
  <c r="AT553" i="198"/>
  <c r="AS553" i="198"/>
  <c r="AR553" i="198"/>
  <c r="AP553" i="198"/>
  <c r="AO553" i="198"/>
  <c r="AN553" i="198"/>
  <c r="AM553" i="198"/>
  <c r="Z553" i="198"/>
  <c r="AU552" i="198"/>
  <c r="AT552" i="198"/>
  <c r="AS552" i="198"/>
  <c r="AR552" i="198"/>
  <c r="AP552" i="198"/>
  <c r="AO552" i="198"/>
  <c r="AN552" i="198"/>
  <c r="AM552" i="198"/>
  <c r="Z552" i="198"/>
  <c r="AU551" i="198"/>
  <c r="AT551" i="198"/>
  <c r="AS551" i="198"/>
  <c r="AR551" i="198"/>
  <c r="AP551" i="198"/>
  <c r="AO551" i="198"/>
  <c r="AN551" i="198"/>
  <c r="AM551" i="198"/>
  <c r="Z551" i="198"/>
  <c r="AU550" i="198"/>
  <c r="AT550" i="198"/>
  <c r="AS550" i="198"/>
  <c r="AR550" i="198"/>
  <c r="AP550" i="198"/>
  <c r="AO550" i="198"/>
  <c r="AN550" i="198"/>
  <c r="AM550" i="198"/>
  <c r="Z550" i="198"/>
  <c r="AU549" i="198"/>
  <c r="AT549" i="198"/>
  <c r="AS549" i="198"/>
  <c r="AR549" i="198"/>
  <c r="AP549" i="198"/>
  <c r="AO549" i="198"/>
  <c r="AN549" i="198"/>
  <c r="AM549" i="198"/>
  <c r="Z549" i="198"/>
  <c r="AU548" i="198"/>
  <c r="AT548" i="198"/>
  <c r="AS548" i="198"/>
  <c r="AR548" i="198"/>
  <c r="AP548" i="198"/>
  <c r="AO548" i="198"/>
  <c r="AN548" i="198"/>
  <c r="AM548" i="198"/>
  <c r="Z548" i="198"/>
  <c r="AU547" i="198"/>
  <c r="AT547" i="198"/>
  <c r="AS547" i="198"/>
  <c r="AR547" i="198"/>
  <c r="AP547" i="198"/>
  <c r="AO547" i="198"/>
  <c r="AN547" i="198"/>
  <c r="AM547" i="198"/>
  <c r="Z547" i="198"/>
  <c r="AU546" i="198"/>
  <c r="AT546" i="198"/>
  <c r="AS546" i="198"/>
  <c r="AR546" i="198"/>
  <c r="AP546" i="198"/>
  <c r="AO546" i="198"/>
  <c r="AN546" i="198"/>
  <c r="AM546" i="198"/>
  <c r="Z546" i="198"/>
  <c r="AU545" i="198"/>
  <c r="AT545" i="198"/>
  <c r="AS545" i="198"/>
  <c r="AR545" i="198"/>
  <c r="AP545" i="198"/>
  <c r="AO545" i="198"/>
  <c r="AN545" i="198"/>
  <c r="AM545" i="198"/>
  <c r="Z545" i="198"/>
  <c r="AU544" i="198"/>
  <c r="AT544" i="198"/>
  <c r="AS544" i="198"/>
  <c r="AR544" i="198"/>
  <c r="AP544" i="198"/>
  <c r="AO544" i="198"/>
  <c r="AN544" i="198"/>
  <c r="AM544" i="198"/>
  <c r="Z544" i="198"/>
  <c r="AU543" i="198"/>
  <c r="AT543" i="198"/>
  <c r="AS543" i="198"/>
  <c r="AR543" i="198"/>
  <c r="AP543" i="198"/>
  <c r="AO543" i="198"/>
  <c r="AN543" i="198"/>
  <c r="AM543" i="198"/>
  <c r="Z543" i="198"/>
  <c r="AU542" i="198"/>
  <c r="AT542" i="198"/>
  <c r="AS542" i="198"/>
  <c r="AR542" i="198"/>
  <c r="AP542" i="198"/>
  <c r="AO542" i="198"/>
  <c r="AN542" i="198"/>
  <c r="AM542" i="198"/>
  <c r="Z542" i="198"/>
  <c r="AU541" i="198"/>
  <c r="AT541" i="198"/>
  <c r="AS541" i="198"/>
  <c r="AR541" i="198"/>
  <c r="AP541" i="198"/>
  <c r="AO541" i="198"/>
  <c r="AN541" i="198"/>
  <c r="AM541" i="198"/>
  <c r="Z541" i="198"/>
  <c r="AU540" i="198"/>
  <c r="AT540" i="198"/>
  <c r="AS540" i="198"/>
  <c r="AR540" i="198"/>
  <c r="AP540" i="198"/>
  <c r="AO540" i="198"/>
  <c r="AN540" i="198"/>
  <c r="AM540" i="198"/>
  <c r="Z540" i="198"/>
  <c r="AU539" i="198"/>
  <c r="AT539" i="198"/>
  <c r="AS539" i="198"/>
  <c r="AR539" i="198"/>
  <c r="AP539" i="198"/>
  <c r="AO539" i="198"/>
  <c r="AN539" i="198"/>
  <c r="AM539" i="198"/>
  <c r="Z539" i="198"/>
  <c r="AU538" i="198"/>
  <c r="AT538" i="198"/>
  <c r="AS538" i="198"/>
  <c r="AR538" i="198"/>
  <c r="AP538" i="198"/>
  <c r="AO538" i="198"/>
  <c r="AN538" i="198"/>
  <c r="AM538" i="198"/>
  <c r="Z538" i="198"/>
  <c r="AU537" i="198"/>
  <c r="AT537" i="198"/>
  <c r="AS537" i="198"/>
  <c r="AR537" i="198"/>
  <c r="AP537" i="198"/>
  <c r="AO537" i="198"/>
  <c r="AN537" i="198"/>
  <c r="AM537" i="198"/>
  <c r="Z537" i="198"/>
  <c r="AU536" i="198"/>
  <c r="AT536" i="198"/>
  <c r="AS536" i="198"/>
  <c r="AR536" i="198"/>
  <c r="AP536" i="198"/>
  <c r="AO536" i="198"/>
  <c r="AN536" i="198"/>
  <c r="AM536" i="198"/>
  <c r="Z536" i="198"/>
  <c r="AU535" i="198"/>
  <c r="AT535" i="198"/>
  <c r="AS535" i="198"/>
  <c r="AR535" i="198"/>
  <c r="AP535" i="198"/>
  <c r="AO535" i="198"/>
  <c r="AN535" i="198"/>
  <c r="AM535" i="198"/>
  <c r="Z535" i="198"/>
  <c r="AU534" i="198"/>
  <c r="AT534" i="198"/>
  <c r="AS534" i="198"/>
  <c r="AR534" i="198"/>
  <c r="AP534" i="198"/>
  <c r="AO534" i="198"/>
  <c r="AN534" i="198"/>
  <c r="AM534" i="198"/>
  <c r="Z534" i="198"/>
  <c r="AU533" i="198"/>
  <c r="AT533" i="198"/>
  <c r="AS533" i="198"/>
  <c r="AR533" i="198"/>
  <c r="AP533" i="198"/>
  <c r="AO533" i="198"/>
  <c r="AN533" i="198"/>
  <c r="AM533" i="198"/>
  <c r="Z533" i="198"/>
  <c r="AU532" i="198"/>
  <c r="AT532" i="198"/>
  <c r="AS532" i="198"/>
  <c r="AR532" i="198"/>
  <c r="AP532" i="198"/>
  <c r="AO532" i="198"/>
  <c r="AN532" i="198"/>
  <c r="AM532" i="198"/>
  <c r="Z532" i="198"/>
  <c r="AU531" i="198"/>
  <c r="AT531" i="198"/>
  <c r="AS531" i="198"/>
  <c r="AR531" i="198"/>
  <c r="AP531" i="198"/>
  <c r="AO531" i="198"/>
  <c r="AN531" i="198"/>
  <c r="AM531" i="198"/>
  <c r="Z531" i="198"/>
  <c r="AU530" i="198"/>
  <c r="AT530" i="198"/>
  <c r="AS530" i="198"/>
  <c r="AR530" i="198"/>
  <c r="AP530" i="198"/>
  <c r="AO530" i="198"/>
  <c r="AN530" i="198"/>
  <c r="AM530" i="198"/>
  <c r="Z530" i="198"/>
  <c r="AU529" i="198"/>
  <c r="AT529" i="198"/>
  <c r="AS529" i="198"/>
  <c r="AR529" i="198"/>
  <c r="AP529" i="198"/>
  <c r="AO529" i="198"/>
  <c r="AN529" i="198"/>
  <c r="AM529" i="198"/>
  <c r="Z529" i="198"/>
  <c r="AU528" i="198"/>
  <c r="AT528" i="198"/>
  <c r="AS528" i="198"/>
  <c r="AR528" i="198"/>
  <c r="AP528" i="198"/>
  <c r="AO528" i="198"/>
  <c r="AN528" i="198"/>
  <c r="AM528" i="198"/>
  <c r="Z528" i="198"/>
  <c r="AU527" i="198"/>
  <c r="AT527" i="198"/>
  <c r="AS527" i="198"/>
  <c r="AR527" i="198"/>
  <c r="AP527" i="198"/>
  <c r="AO527" i="198"/>
  <c r="AN527" i="198"/>
  <c r="AM527" i="198"/>
  <c r="Z527" i="198"/>
  <c r="AU526" i="198"/>
  <c r="AT526" i="198"/>
  <c r="AS526" i="198"/>
  <c r="AR526" i="198"/>
  <c r="AP526" i="198"/>
  <c r="AO526" i="198"/>
  <c r="AN526" i="198"/>
  <c r="AM526" i="198"/>
  <c r="Z526" i="198"/>
  <c r="AU525" i="198"/>
  <c r="AT525" i="198"/>
  <c r="AS525" i="198"/>
  <c r="AR525" i="198"/>
  <c r="AP525" i="198"/>
  <c r="AO525" i="198"/>
  <c r="AN525" i="198"/>
  <c r="AM525" i="198"/>
  <c r="Z525" i="198"/>
  <c r="AU524" i="198"/>
  <c r="AT524" i="198"/>
  <c r="AS524" i="198"/>
  <c r="AR524" i="198"/>
  <c r="AP524" i="198"/>
  <c r="AO524" i="198"/>
  <c r="AN524" i="198"/>
  <c r="AM524" i="198"/>
  <c r="Z524" i="198"/>
  <c r="AU523" i="198"/>
  <c r="AT523" i="198"/>
  <c r="AS523" i="198"/>
  <c r="AR523" i="198"/>
  <c r="AP523" i="198"/>
  <c r="AO523" i="198"/>
  <c r="AN523" i="198"/>
  <c r="AM523" i="198"/>
  <c r="Z523" i="198"/>
  <c r="AU522" i="198"/>
  <c r="AT522" i="198"/>
  <c r="AS522" i="198"/>
  <c r="AR522" i="198"/>
  <c r="AP522" i="198"/>
  <c r="AO522" i="198"/>
  <c r="AN522" i="198"/>
  <c r="AM522" i="198"/>
  <c r="Z522" i="198"/>
  <c r="AU521" i="198"/>
  <c r="AT521" i="198"/>
  <c r="AS521" i="198"/>
  <c r="AR521" i="198"/>
  <c r="AP521" i="198"/>
  <c r="AO521" i="198"/>
  <c r="AN521" i="198"/>
  <c r="AM521" i="198"/>
  <c r="Z521" i="198"/>
  <c r="AU520" i="198"/>
  <c r="AT520" i="198"/>
  <c r="AS520" i="198"/>
  <c r="AR520" i="198"/>
  <c r="AP520" i="198"/>
  <c r="AO520" i="198"/>
  <c r="AN520" i="198"/>
  <c r="AM520" i="198"/>
  <c r="Z520" i="198"/>
  <c r="AU519" i="198"/>
  <c r="AT519" i="198"/>
  <c r="AS519" i="198"/>
  <c r="AR519" i="198"/>
  <c r="AP519" i="198"/>
  <c r="AO519" i="198"/>
  <c r="AN519" i="198"/>
  <c r="AM519" i="198"/>
  <c r="Z519" i="198"/>
  <c r="AU518" i="198"/>
  <c r="AT518" i="198"/>
  <c r="AS518" i="198"/>
  <c r="AR518" i="198"/>
  <c r="AP518" i="198"/>
  <c r="AO518" i="198"/>
  <c r="AN518" i="198"/>
  <c r="AM518" i="198"/>
  <c r="Z518" i="198"/>
  <c r="AU517" i="198"/>
  <c r="AT517" i="198"/>
  <c r="AS517" i="198"/>
  <c r="AR517" i="198"/>
  <c r="AP517" i="198"/>
  <c r="AO517" i="198"/>
  <c r="AN517" i="198"/>
  <c r="AM517" i="198"/>
  <c r="Z517" i="198"/>
  <c r="AU516" i="198"/>
  <c r="AT516" i="198"/>
  <c r="AS516" i="198"/>
  <c r="AR516" i="198"/>
  <c r="AP516" i="198"/>
  <c r="AO516" i="198"/>
  <c r="AN516" i="198"/>
  <c r="AM516" i="198"/>
  <c r="Z516" i="198"/>
  <c r="AU515" i="198"/>
  <c r="AT515" i="198"/>
  <c r="AS515" i="198"/>
  <c r="AR515" i="198"/>
  <c r="AP515" i="198"/>
  <c r="AO515" i="198"/>
  <c r="AN515" i="198"/>
  <c r="AM515" i="198"/>
  <c r="Z515" i="198"/>
  <c r="AU514" i="198"/>
  <c r="AT514" i="198"/>
  <c r="AS514" i="198"/>
  <c r="AR514" i="198"/>
  <c r="AP514" i="198"/>
  <c r="AO514" i="198"/>
  <c r="AN514" i="198"/>
  <c r="AM514" i="198"/>
  <c r="Z514" i="198"/>
  <c r="AU513" i="198"/>
  <c r="AT513" i="198"/>
  <c r="AS513" i="198"/>
  <c r="AR513" i="198"/>
  <c r="AP513" i="198"/>
  <c r="AO513" i="198"/>
  <c r="AN513" i="198"/>
  <c r="AM513" i="198"/>
  <c r="Z513" i="198"/>
  <c r="AU512" i="198"/>
  <c r="AT512" i="198"/>
  <c r="AS512" i="198"/>
  <c r="AR512" i="198"/>
  <c r="AP512" i="198"/>
  <c r="AO512" i="198"/>
  <c r="AN512" i="198"/>
  <c r="AM512" i="198"/>
  <c r="Z512" i="198"/>
  <c r="AU511" i="198"/>
  <c r="AT511" i="198"/>
  <c r="AS511" i="198"/>
  <c r="AR511" i="198"/>
  <c r="AP511" i="198"/>
  <c r="AO511" i="198"/>
  <c r="AN511" i="198"/>
  <c r="AM511" i="198"/>
  <c r="Z511" i="198"/>
  <c r="AU510" i="198"/>
  <c r="AT510" i="198"/>
  <c r="AS510" i="198"/>
  <c r="AR510" i="198"/>
  <c r="AP510" i="198"/>
  <c r="AO510" i="198"/>
  <c r="AN510" i="198"/>
  <c r="AM510" i="198"/>
  <c r="Z510" i="198"/>
  <c r="AU509" i="198"/>
  <c r="AT509" i="198"/>
  <c r="AS509" i="198"/>
  <c r="AR509" i="198"/>
  <c r="AP509" i="198"/>
  <c r="AO509" i="198"/>
  <c r="AN509" i="198"/>
  <c r="AM509" i="198"/>
  <c r="Z509" i="198"/>
  <c r="AU508" i="198"/>
  <c r="AT508" i="198"/>
  <c r="AS508" i="198"/>
  <c r="AR508" i="198"/>
  <c r="AP508" i="198"/>
  <c r="AO508" i="198"/>
  <c r="AN508" i="198"/>
  <c r="AM508" i="198"/>
  <c r="Z508" i="198"/>
  <c r="AU507" i="198"/>
  <c r="AT507" i="198"/>
  <c r="AS507" i="198"/>
  <c r="AR507" i="198"/>
  <c r="AP507" i="198"/>
  <c r="AO507" i="198"/>
  <c r="AN507" i="198"/>
  <c r="AM507" i="198"/>
  <c r="Z507" i="198"/>
  <c r="AU506" i="198"/>
  <c r="AT506" i="198"/>
  <c r="AS506" i="198"/>
  <c r="AR506" i="198"/>
  <c r="AP506" i="198"/>
  <c r="AO506" i="198"/>
  <c r="AN506" i="198"/>
  <c r="AM506" i="198"/>
  <c r="Z506" i="198"/>
  <c r="AU505" i="198"/>
  <c r="AT505" i="198"/>
  <c r="AS505" i="198"/>
  <c r="AR505" i="198"/>
  <c r="AP505" i="198"/>
  <c r="AO505" i="198"/>
  <c r="AN505" i="198"/>
  <c r="AM505" i="198"/>
  <c r="Z505" i="198"/>
  <c r="AU504" i="198"/>
  <c r="AT504" i="198"/>
  <c r="AS504" i="198"/>
  <c r="AR504" i="198"/>
  <c r="AP504" i="198"/>
  <c r="AO504" i="198"/>
  <c r="AN504" i="198"/>
  <c r="AM504" i="198"/>
  <c r="Z504" i="198"/>
  <c r="AU503" i="198"/>
  <c r="AT503" i="198"/>
  <c r="AS503" i="198"/>
  <c r="AR503" i="198"/>
  <c r="AP503" i="198"/>
  <c r="AO503" i="198"/>
  <c r="AN503" i="198"/>
  <c r="AM503" i="198"/>
  <c r="Z503" i="198"/>
  <c r="AU502" i="198"/>
  <c r="AT502" i="198"/>
  <c r="AS502" i="198"/>
  <c r="AR502" i="198"/>
  <c r="AP502" i="198"/>
  <c r="AO502" i="198"/>
  <c r="AN502" i="198"/>
  <c r="AM502" i="198"/>
  <c r="Z502" i="198"/>
  <c r="AU501" i="198"/>
  <c r="AT501" i="198"/>
  <c r="AS501" i="198"/>
  <c r="AR501" i="198"/>
  <c r="AP501" i="198"/>
  <c r="AO501" i="198"/>
  <c r="AN501" i="198"/>
  <c r="AM501" i="198"/>
  <c r="Z501" i="198"/>
  <c r="AU500" i="198"/>
  <c r="AT500" i="198"/>
  <c r="AS500" i="198"/>
  <c r="AR500" i="198"/>
  <c r="AP500" i="198"/>
  <c r="AO500" i="198"/>
  <c r="AN500" i="198"/>
  <c r="AM500" i="198"/>
  <c r="Z500" i="198"/>
  <c r="AU499" i="198"/>
  <c r="AT499" i="198"/>
  <c r="AS499" i="198"/>
  <c r="AR499" i="198"/>
  <c r="AP499" i="198"/>
  <c r="AO499" i="198"/>
  <c r="AN499" i="198"/>
  <c r="AM499" i="198"/>
  <c r="Z499" i="198"/>
  <c r="AU498" i="198"/>
  <c r="AT498" i="198"/>
  <c r="AS498" i="198"/>
  <c r="AR498" i="198"/>
  <c r="AP498" i="198"/>
  <c r="AO498" i="198"/>
  <c r="AN498" i="198"/>
  <c r="AM498" i="198"/>
  <c r="Z498" i="198"/>
  <c r="AU497" i="198"/>
  <c r="AT497" i="198"/>
  <c r="AS497" i="198"/>
  <c r="AR497" i="198"/>
  <c r="AP497" i="198"/>
  <c r="AO497" i="198"/>
  <c r="AN497" i="198"/>
  <c r="AM497" i="198"/>
  <c r="Z497" i="198"/>
  <c r="AU496" i="198"/>
  <c r="AT496" i="198"/>
  <c r="AS496" i="198"/>
  <c r="AR496" i="198"/>
  <c r="AP496" i="198"/>
  <c r="AO496" i="198"/>
  <c r="AN496" i="198"/>
  <c r="AM496" i="198"/>
  <c r="Z496" i="198"/>
  <c r="AU495" i="198"/>
  <c r="AT495" i="198"/>
  <c r="AS495" i="198"/>
  <c r="AR495" i="198"/>
  <c r="AP495" i="198"/>
  <c r="AO495" i="198"/>
  <c r="AN495" i="198"/>
  <c r="AM495" i="198"/>
  <c r="Z495" i="198"/>
  <c r="AU494" i="198"/>
  <c r="AT494" i="198"/>
  <c r="AS494" i="198"/>
  <c r="AR494" i="198"/>
  <c r="AP494" i="198"/>
  <c r="AO494" i="198"/>
  <c r="AN494" i="198"/>
  <c r="AM494" i="198"/>
  <c r="Z494" i="198"/>
  <c r="AU493" i="198"/>
  <c r="AT493" i="198"/>
  <c r="AS493" i="198"/>
  <c r="AR493" i="198"/>
  <c r="AP493" i="198"/>
  <c r="AO493" i="198"/>
  <c r="AN493" i="198"/>
  <c r="AM493" i="198"/>
  <c r="Z493" i="198"/>
  <c r="AU492" i="198"/>
  <c r="AT492" i="198"/>
  <c r="AS492" i="198"/>
  <c r="AR492" i="198"/>
  <c r="AP492" i="198"/>
  <c r="AO492" i="198"/>
  <c r="AN492" i="198"/>
  <c r="AM492" i="198"/>
  <c r="Z492" i="198"/>
  <c r="AU491" i="198"/>
  <c r="AT491" i="198"/>
  <c r="AS491" i="198"/>
  <c r="AR491" i="198"/>
  <c r="AP491" i="198"/>
  <c r="AO491" i="198"/>
  <c r="AN491" i="198"/>
  <c r="AM491" i="198"/>
  <c r="Z491" i="198"/>
  <c r="AU490" i="198"/>
  <c r="AT490" i="198"/>
  <c r="AS490" i="198"/>
  <c r="AR490" i="198"/>
  <c r="AP490" i="198"/>
  <c r="AO490" i="198"/>
  <c r="AN490" i="198"/>
  <c r="AM490" i="198"/>
  <c r="Z490" i="198"/>
  <c r="AU489" i="198"/>
  <c r="AT489" i="198"/>
  <c r="AS489" i="198"/>
  <c r="AR489" i="198"/>
  <c r="AP489" i="198"/>
  <c r="AO489" i="198"/>
  <c r="AN489" i="198"/>
  <c r="AM489" i="198"/>
  <c r="Z489" i="198"/>
  <c r="AU488" i="198"/>
  <c r="AT488" i="198"/>
  <c r="AS488" i="198"/>
  <c r="AR488" i="198"/>
  <c r="AP488" i="198"/>
  <c r="AO488" i="198"/>
  <c r="AN488" i="198"/>
  <c r="AM488" i="198"/>
  <c r="Z488" i="198"/>
  <c r="AU487" i="198"/>
  <c r="AT487" i="198"/>
  <c r="AS487" i="198"/>
  <c r="AR487" i="198"/>
  <c r="AP487" i="198"/>
  <c r="AO487" i="198"/>
  <c r="AN487" i="198"/>
  <c r="AM487" i="198"/>
  <c r="Z487" i="198"/>
  <c r="AU486" i="198"/>
  <c r="AT486" i="198"/>
  <c r="AS486" i="198"/>
  <c r="AR486" i="198"/>
  <c r="AP486" i="198"/>
  <c r="AO486" i="198"/>
  <c r="AN486" i="198"/>
  <c r="AM486" i="198"/>
  <c r="Z486" i="198"/>
  <c r="AU485" i="198"/>
  <c r="AT485" i="198"/>
  <c r="AS485" i="198"/>
  <c r="AR485" i="198"/>
  <c r="AP485" i="198"/>
  <c r="AO485" i="198"/>
  <c r="AN485" i="198"/>
  <c r="AM485" i="198"/>
  <c r="Z485" i="198"/>
  <c r="AU484" i="198"/>
  <c r="AT484" i="198"/>
  <c r="AS484" i="198"/>
  <c r="AR484" i="198"/>
  <c r="AP484" i="198"/>
  <c r="AO484" i="198"/>
  <c r="AN484" i="198"/>
  <c r="AM484" i="198"/>
  <c r="Z484" i="198"/>
  <c r="AU483" i="198"/>
  <c r="AT483" i="198"/>
  <c r="AS483" i="198"/>
  <c r="AR483" i="198"/>
  <c r="AP483" i="198"/>
  <c r="AO483" i="198"/>
  <c r="AN483" i="198"/>
  <c r="AM483" i="198"/>
  <c r="Z483" i="198"/>
  <c r="AU482" i="198"/>
  <c r="AT482" i="198"/>
  <c r="AS482" i="198"/>
  <c r="AR482" i="198"/>
  <c r="AP482" i="198"/>
  <c r="AO482" i="198"/>
  <c r="AN482" i="198"/>
  <c r="AM482" i="198"/>
  <c r="Z482" i="198"/>
  <c r="AU481" i="198"/>
  <c r="AT481" i="198"/>
  <c r="AS481" i="198"/>
  <c r="AR481" i="198"/>
  <c r="AP481" i="198"/>
  <c r="AO481" i="198"/>
  <c r="AN481" i="198"/>
  <c r="AM481" i="198"/>
  <c r="Z481" i="198"/>
  <c r="AU480" i="198"/>
  <c r="AT480" i="198"/>
  <c r="AS480" i="198"/>
  <c r="AR480" i="198"/>
  <c r="AP480" i="198"/>
  <c r="AO480" i="198"/>
  <c r="AN480" i="198"/>
  <c r="AM480" i="198"/>
  <c r="Z480" i="198"/>
  <c r="AU479" i="198"/>
  <c r="AT479" i="198"/>
  <c r="AS479" i="198"/>
  <c r="AR479" i="198"/>
  <c r="AP479" i="198"/>
  <c r="AO479" i="198"/>
  <c r="AN479" i="198"/>
  <c r="AM479" i="198"/>
  <c r="Z479" i="198"/>
  <c r="AU478" i="198"/>
  <c r="AT478" i="198"/>
  <c r="AS478" i="198"/>
  <c r="AR478" i="198"/>
  <c r="AP478" i="198"/>
  <c r="AO478" i="198"/>
  <c r="AN478" i="198"/>
  <c r="AM478" i="198"/>
  <c r="Z478" i="198"/>
  <c r="AU477" i="198"/>
  <c r="AT477" i="198"/>
  <c r="AS477" i="198"/>
  <c r="AR477" i="198"/>
  <c r="AP477" i="198"/>
  <c r="AO477" i="198"/>
  <c r="AN477" i="198"/>
  <c r="AM477" i="198"/>
  <c r="Z477" i="198"/>
  <c r="AU476" i="198"/>
  <c r="AT476" i="198"/>
  <c r="AS476" i="198"/>
  <c r="AR476" i="198"/>
  <c r="AP476" i="198"/>
  <c r="AO476" i="198"/>
  <c r="AN476" i="198"/>
  <c r="AM476" i="198"/>
  <c r="Z476" i="198"/>
  <c r="AU475" i="198"/>
  <c r="AT475" i="198"/>
  <c r="AS475" i="198"/>
  <c r="AR475" i="198"/>
  <c r="AP475" i="198"/>
  <c r="AO475" i="198"/>
  <c r="AN475" i="198"/>
  <c r="AM475" i="198"/>
  <c r="Z475" i="198"/>
  <c r="AU474" i="198"/>
  <c r="AT474" i="198"/>
  <c r="AS474" i="198"/>
  <c r="AR474" i="198"/>
  <c r="AP474" i="198"/>
  <c r="AO474" i="198"/>
  <c r="AN474" i="198"/>
  <c r="AM474" i="198"/>
  <c r="Z474" i="198"/>
  <c r="AU473" i="198"/>
  <c r="AT473" i="198"/>
  <c r="AS473" i="198"/>
  <c r="AR473" i="198"/>
  <c r="AP473" i="198"/>
  <c r="AO473" i="198"/>
  <c r="AN473" i="198"/>
  <c r="AM473" i="198"/>
  <c r="Z473" i="198"/>
  <c r="AU472" i="198"/>
  <c r="AT472" i="198"/>
  <c r="AS472" i="198"/>
  <c r="AR472" i="198"/>
  <c r="AP472" i="198"/>
  <c r="AO472" i="198"/>
  <c r="AN472" i="198"/>
  <c r="AM472" i="198"/>
  <c r="Z472" i="198"/>
  <c r="AU471" i="198"/>
  <c r="AT471" i="198"/>
  <c r="AS471" i="198"/>
  <c r="AR471" i="198"/>
  <c r="AP471" i="198"/>
  <c r="AO471" i="198"/>
  <c r="AN471" i="198"/>
  <c r="AM471" i="198"/>
  <c r="Z471" i="198"/>
  <c r="AU470" i="198"/>
  <c r="AT470" i="198"/>
  <c r="AS470" i="198"/>
  <c r="AR470" i="198"/>
  <c r="AP470" i="198"/>
  <c r="AO470" i="198"/>
  <c r="AN470" i="198"/>
  <c r="AM470" i="198"/>
  <c r="Z470" i="198"/>
  <c r="AU469" i="198"/>
  <c r="AT469" i="198"/>
  <c r="AS469" i="198"/>
  <c r="AR469" i="198"/>
  <c r="AP469" i="198"/>
  <c r="AO469" i="198"/>
  <c r="AN469" i="198"/>
  <c r="AM469" i="198"/>
  <c r="Z469" i="198"/>
  <c r="AU468" i="198"/>
  <c r="AT468" i="198"/>
  <c r="AS468" i="198"/>
  <c r="AR468" i="198"/>
  <c r="AP468" i="198"/>
  <c r="AO468" i="198"/>
  <c r="AN468" i="198"/>
  <c r="AM468" i="198"/>
  <c r="Z468" i="198"/>
  <c r="AU467" i="198"/>
  <c r="AT467" i="198"/>
  <c r="AS467" i="198"/>
  <c r="AR467" i="198"/>
  <c r="AP467" i="198"/>
  <c r="AO467" i="198"/>
  <c r="AN467" i="198"/>
  <c r="AM467" i="198"/>
  <c r="Z467" i="198"/>
  <c r="AU466" i="198"/>
  <c r="AT466" i="198"/>
  <c r="AS466" i="198"/>
  <c r="AR466" i="198"/>
  <c r="AP466" i="198"/>
  <c r="AO466" i="198"/>
  <c r="AN466" i="198"/>
  <c r="AM466" i="198"/>
  <c r="Z466" i="198"/>
  <c r="AU465" i="198"/>
  <c r="AT465" i="198"/>
  <c r="AS465" i="198"/>
  <c r="AR465" i="198"/>
  <c r="AP465" i="198"/>
  <c r="AO465" i="198"/>
  <c r="AN465" i="198"/>
  <c r="AM465" i="198"/>
  <c r="Z465" i="198"/>
  <c r="AU464" i="198"/>
  <c r="AT464" i="198"/>
  <c r="AS464" i="198"/>
  <c r="AR464" i="198"/>
  <c r="AP464" i="198"/>
  <c r="AO464" i="198"/>
  <c r="AN464" i="198"/>
  <c r="AM464" i="198"/>
  <c r="Z464" i="198"/>
  <c r="AU463" i="198"/>
  <c r="AT463" i="198"/>
  <c r="AS463" i="198"/>
  <c r="AR463" i="198"/>
  <c r="AP463" i="198"/>
  <c r="AO463" i="198"/>
  <c r="AN463" i="198"/>
  <c r="AM463" i="198"/>
  <c r="Z463" i="198"/>
  <c r="AU462" i="198"/>
  <c r="AT462" i="198"/>
  <c r="AS462" i="198"/>
  <c r="AR462" i="198"/>
  <c r="AP462" i="198"/>
  <c r="AO462" i="198"/>
  <c r="AN462" i="198"/>
  <c r="AM462" i="198"/>
  <c r="Z462" i="198"/>
  <c r="AU461" i="198"/>
  <c r="AT461" i="198"/>
  <c r="AS461" i="198"/>
  <c r="AR461" i="198"/>
  <c r="AP461" i="198"/>
  <c r="AO461" i="198"/>
  <c r="AN461" i="198"/>
  <c r="AM461" i="198"/>
  <c r="Z461" i="198"/>
  <c r="AU460" i="198"/>
  <c r="AT460" i="198"/>
  <c r="AS460" i="198"/>
  <c r="AR460" i="198"/>
  <c r="AP460" i="198"/>
  <c r="AO460" i="198"/>
  <c r="AN460" i="198"/>
  <c r="AM460" i="198"/>
  <c r="Z460" i="198"/>
  <c r="AU459" i="198"/>
  <c r="AT459" i="198"/>
  <c r="AS459" i="198"/>
  <c r="AR459" i="198"/>
  <c r="AP459" i="198"/>
  <c r="AO459" i="198"/>
  <c r="AN459" i="198"/>
  <c r="AM459" i="198"/>
  <c r="Z459" i="198"/>
  <c r="AU458" i="198"/>
  <c r="AT458" i="198"/>
  <c r="AS458" i="198"/>
  <c r="AR458" i="198"/>
  <c r="AP458" i="198"/>
  <c r="AO458" i="198"/>
  <c r="AN458" i="198"/>
  <c r="AM458" i="198"/>
  <c r="Z458" i="198"/>
  <c r="AU457" i="198"/>
  <c r="AT457" i="198"/>
  <c r="AS457" i="198"/>
  <c r="AR457" i="198"/>
  <c r="AP457" i="198"/>
  <c r="AO457" i="198"/>
  <c r="AN457" i="198"/>
  <c r="AM457" i="198"/>
  <c r="Z457" i="198"/>
  <c r="AU456" i="198"/>
  <c r="AT456" i="198"/>
  <c r="AS456" i="198"/>
  <c r="AR456" i="198"/>
  <c r="AP456" i="198"/>
  <c r="AO456" i="198"/>
  <c r="AN456" i="198"/>
  <c r="AM456" i="198"/>
  <c r="Z456" i="198"/>
  <c r="AU455" i="198"/>
  <c r="AT455" i="198"/>
  <c r="AS455" i="198"/>
  <c r="AR455" i="198"/>
  <c r="AP455" i="198"/>
  <c r="AO455" i="198"/>
  <c r="AN455" i="198"/>
  <c r="AM455" i="198"/>
  <c r="Z455" i="198"/>
  <c r="AU454" i="198"/>
  <c r="AT454" i="198"/>
  <c r="AS454" i="198"/>
  <c r="AR454" i="198"/>
  <c r="AP454" i="198"/>
  <c r="AO454" i="198"/>
  <c r="AN454" i="198"/>
  <c r="AM454" i="198"/>
  <c r="Z454" i="198"/>
  <c r="AU453" i="198"/>
  <c r="AT453" i="198"/>
  <c r="AS453" i="198"/>
  <c r="AR453" i="198"/>
  <c r="AP453" i="198"/>
  <c r="AO453" i="198"/>
  <c r="AN453" i="198"/>
  <c r="AM453" i="198"/>
  <c r="Z453" i="198"/>
  <c r="AU452" i="198"/>
  <c r="AT452" i="198"/>
  <c r="AS452" i="198"/>
  <c r="AR452" i="198"/>
  <c r="AP452" i="198"/>
  <c r="AO452" i="198"/>
  <c r="AN452" i="198"/>
  <c r="AM452" i="198"/>
  <c r="Z452" i="198"/>
  <c r="AU451" i="198"/>
  <c r="AT451" i="198"/>
  <c r="AS451" i="198"/>
  <c r="AR451" i="198"/>
  <c r="AP451" i="198"/>
  <c r="AO451" i="198"/>
  <c r="AN451" i="198"/>
  <c r="AM451" i="198"/>
  <c r="Z451" i="198"/>
  <c r="AU450" i="198"/>
  <c r="AT450" i="198"/>
  <c r="AS450" i="198"/>
  <c r="AR450" i="198"/>
  <c r="AP450" i="198"/>
  <c r="AO450" i="198"/>
  <c r="AN450" i="198"/>
  <c r="AM450" i="198"/>
  <c r="Z450" i="198"/>
  <c r="AU449" i="198"/>
  <c r="AT449" i="198"/>
  <c r="AS449" i="198"/>
  <c r="AR449" i="198"/>
  <c r="AP449" i="198"/>
  <c r="AO449" i="198"/>
  <c r="AN449" i="198"/>
  <c r="AM449" i="198"/>
  <c r="Z449" i="198"/>
  <c r="AU448" i="198"/>
  <c r="AT448" i="198"/>
  <c r="AS448" i="198"/>
  <c r="AR448" i="198"/>
  <c r="AP448" i="198"/>
  <c r="AO448" i="198"/>
  <c r="AN448" i="198"/>
  <c r="AM448" i="198"/>
  <c r="Z448" i="198"/>
  <c r="AU447" i="198"/>
  <c r="AT447" i="198"/>
  <c r="AS447" i="198"/>
  <c r="AR447" i="198"/>
  <c r="AP447" i="198"/>
  <c r="AO447" i="198"/>
  <c r="AN447" i="198"/>
  <c r="AM447" i="198"/>
  <c r="Z447" i="198"/>
  <c r="AU446" i="198"/>
  <c r="AT446" i="198"/>
  <c r="AS446" i="198"/>
  <c r="AR446" i="198"/>
  <c r="AP446" i="198"/>
  <c r="AO446" i="198"/>
  <c r="AN446" i="198"/>
  <c r="AM446" i="198"/>
  <c r="Z446" i="198"/>
  <c r="AU445" i="198"/>
  <c r="AT445" i="198"/>
  <c r="AS445" i="198"/>
  <c r="AR445" i="198"/>
  <c r="AP445" i="198"/>
  <c r="AO445" i="198"/>
  <c r="AN445" i="198"/>
  <c r="AM445" i="198"/>
  <c r="Z445" i="198"/>
  <c r="AU444" i="198"/>
  <c r="AT444" i="198"/>
  <c r="AS444" i="198"/>
  <c r="AR444" i="198"/>
  <c r="AP444" i="198"/>
  <c r="AO444" i="198"/>
  <c r="AN444" i="198"/>
  <c r="AM444" i="198"/>
  <c r="Z444" i="198"/>
  <c r="AU443" i="198"/>
  <c r="AT443" i="198"/>
  <c r="AS443" i="198"/>
  <c r="AR443" i="198"/>
  <c r="AP443" i="198"/>
  <c r="AO443" i="198"/>
  <c r="AN443" i="198"/>
  <c r="AM443" i="198"/>
  <c r="Z443" i="198"/>
  <c r="AU442" i="198"/>
  <c r="AT442" i="198"/>
  <c r="AS442" i="198"/>
  <c r="AR442" i="198"/>
  <c r="AP442" i="198"/>
  <c r="AO442" i="198"/>
  <c r="AN442" i="198"/>
  <c r="AM442" i="198"/>
  <c r="Z442" i="198"/>
  <c r="AU441" i="198"/>
  <c r="AT441" i="198"/>
  <c r="AS441" i="198"/>
  <c r="AR441" i="198"/>
  <c r="AP441" i="198"/>
  <c r="AO441" i="198"/>
  <c r="AN441" i="198"/>
  <c r="AM441" i="198"/>
  <c r="Z441" i="198"/>
  <c r="AU440" i="198"/>
  <c r="AT440" i="198"/>
  <c r="AS440" i="198"/>
  <c r="AR440" i="198"/>
  <c r="AP440" i="198"/>
  <c r="AO440" i="198"/>
  <c r="AN440" i="198"/>
  <c r="AM440" i="198"/>
  <c r="Z440" i="198"/>
  <c r="AU439" i="198"/>
  <c r="AT439" i="198"/>
  <c r="AS439" i="198"/>
  <c r="AR439" i="198"/>
  <c r="AP439" i="198"/>
  <c r="AO439" i="198"/>
  <c r="AN439" i="198"/>
  <c r="AM439" i="198"/>
  <c r="Z439" i="198"/>
  <c r="AU438" i="198"/>
  <c r="AT438" i="198"/>
  <c r="AS438" i="198"/>
  <c r="AR438" i="198"/>
  <c r="AP438" i="198"/>
  <c r="AO438" i="198"/>
  <c r="AN438" i="198"/>
  <c r="AM438" i="198"/>
  <c r="Z438" i="198"/>
  <c r="AU437" i="198"/>
  <c r="AT437" i="198"/>
  <c r="AS437" i="198"/>
  <c r="AR437" i="198"/>
  <c r="AP437" i="198"/>
  <c r="AO437" i="198"/>
  <c r="AN437" i="198"/>
  <c r="AM437" i="198"/>
  <c r="Z437" i="198"/>
  <c r="AU436" i="198"/>
  <c r="AT436" i="198"/>
  <c r="AS436" i="198"/>
  <c r="AR436" i="198"/>
  <c r="AP436" i="198"/>
  <c r="AO436" i="198"/>
  <c r="AN436" i="198"/>
  <c r="AM436" i="198"/>
  <c r="Z436" i="198"/>
  <c r="AU435" i="198"/>
  <c r="AT435" i="198"/>
  <c r="AS435" i="198"/>
  <c r="AR435" i="198"/>
  <c r="AP435" i="198"/>
  <c r="AO435" i="198"/>
  <c r="AN435" i="198"/>
  <c r="AM435" i="198"/>
  <c r="Z435" i="198"/>
  <c r="AU434" i="198"/>
  <c r="AT434" i="198"/>
  <c r="AS434" i="198"/>
  <c r="AR434" i="198"/>
  <c r="AP434" i="198"/>
  <c r="AO434" i="198"/>
  <c r="AN434" i="198"/>
  <c r="AM434" i="198"/>
  <c r="Z434" i="198"/>
  <c r="AU433" i="198"/>
  <c r="AT433" i="198"/>
  <c r="AS433" i="198"/>
  <c r="AR433" i="198"/>
  <c r="AP433" i="198"/>
  <c r="AO433" i="198"/>
  <c r="AN433" i="198"/>
  <c r="AM433" i="198"/>
  <c r="Z433" i="198"/>
  <c r="AU432" i="198"/>
  <c r="AT432" i="198"/>
  <c r="AS432" i="198"/>
  <c r="AR432" i="198"/>
  <c r="AP432" i="198"/>
  <c r="AO432" i="198"/>
  <c r="AN432" i="198"/>
  <c r="AM432" i="198"/>
  <c r="Z432" i="198"/>
  <c r="AU431" i="198"/>
  <c r="AT431" i="198"/>
  <c r="AS431" i="198"/>
  <c r="AR431" i="198"/>
  <c r="AP431" i="198"/>
  <c r="AO431" i="198"/>
  <c r="AN431" i="198"/>
  <c r="AM431" i="198"/>
  <c r="Z431" i="198"/>
  <c r="AU430" i="198"/>
  <c r="AT430" i="198"/>
  <c r="AS430" i="198"/>
  <c r="AR430" i="198"/>
  <c r="AP430" i="198"/>
  <c r="AO430" i="198"/>
  <c r="AN430" i="198"/>
  <c r="AM430" i="198"/>
  <c r="Z430" i="198"/>
  <c r="AU429" i="198"/>
  <c r="AT429" i="198"/>
  <c r="AS429" i="198"/>
  <c r="AR429" i="198"/>
  <c r="AP429" i="198"/>
  <c r="AO429" i="198"/>
  <c r="AN429" i="198"/>
  <c r="AM429" i="198"/>
  <c r="Z429" i="198"/>
  <c r="AU428" i="198"/>
  <c r="AT428" i="198"/>
  <c r="AS428" i="198"/>
  <c r="AR428" i="198"/>
  <c r="AP428" i="198"/>
  <c r="AO428" i="198"/>
  <c r="AN428" i="198"/>
  <c r="AM428" i="198"/>
  <c r="Z428" i="198"/>
  <c r="AU427" i="198"/>
  <c r="AT427" i="198"/>
  <c r="AS427" i="198"/>
  <c r="AR427" i="198"/>
  <c r="AP427" i="198"/>
  <c r="AO427" i="198"/>
  <c r="AN427" i="198"/>
  <c r="AM427" i="198"/>
  <c r="Z427" i="198"/>
  <c r="AU426" i="198"/>
  <c r="AT426" i="198"/>
  <c r="AS426" i="198"/>
  <c r="AR426" i="198"/>
  <c r="AP426" i="198"/>
  <c r="AO426" i="198"/>
  <c r="AN426" i="198"/>
  <c r="AM426" i="198"/>
  <c r="Z426" i="198"/>
  <c r="AU425" i="198"/>
  <c r="AT425" i="198"/>
  <c r="AS425" i="198"/>
  <c r="AR425" i="198"/>
  <c r="AP425" i="198"/>
  <c r="AO425" i="198"/>
  <c r="AN425" i="198"/>
  <c r="AM425" i="198"/>
  <c r="Z425" i="198"/>
  <c r="AU424" i="198"/>
  <c r="AT424" i="198"/>
  <c r="AS424" i="198"/>
  <c r="AR424" i="198"/>
  <c r="AP424" i="198"/>
  <c r="AO424" i="198"/>
  <c r="AN424" i="198"/>
  <c r="AM424" i="198"/>
  <c r="Z424" i="198"/>
  <c r="AU423" i="198"/>
  <c r="AT423" i="198"/>
  <c r="AS423" i="198"/>
  <c r="AR423" i="198"/>
  <c r="AP423" i="198"/>
  <c r="AO423" i="198"/>
  <c r="AN423" i="198"/>
  <c r="AM423" i="198"/>
  <c r="Z423" i="198"/>
  <c r="AU422" i="198"/>
  <c r="AT422" i="198"/>
  <c r="AS422" i="198"/>
  <c r="AR422" i="198"/>
  <c r="AP422" i="198"/>
  <c r="AO422" i="198"/>
  <c r="AN422" i="198"/>
  <c r="AM422" i="198"/>
  <c r="Z422" i="198"/>
  <c r="AU421" i="198"/>
  <c r="AT421" i="198"/>
  <c r="AS421" i="198"/>
  <c r="AR421" i="198"/>
  <c r="AP421" i="198"/>
  <c r="AO421" i="198"/>
  <c r="AN421" i="198"/>
  <c r="AM421" i="198"/>
  <c r="Z421" i="198"/>
  <c r="AU420" i="198"/>
  <c r="AT420" i="198"/>
  <c r="AS420" i="198"/>
  <c r="AR420" i="198"/>
  <c r="AP420" i="198"/>
  <c r="AO420" i="198"/>
  <c r="AN420" i="198"/>
  <c r="AM420" i="198"/>
  <c r="Z420" i="198"/>
  <c r="AU419" i="198"/>
  <c r="AT419" i="198"/>
  <c r="AS419" i="198"/>
  <c r="AR419" i="198"/>
  <c r="AP419" i="198"/>
  <c r="AO419" i="198"/>
  <c r="AN419" i="198"/>
  <c r="AM419" i="198"/>
  <c r="Z419" i="198"/>
  <c r="AU418" i="198"/>
  <c r="AT418" i="198"/>
  <c r="AS418" i="198"/>
  <c r="AR418" i="198"/>
  <c r="AP418" i="198"/>
  <c r="AO418" i="198"/>
  <c r="AN418" i="198"/>
  <c r="AM418" i="198"/>
  <c r="Z418" i="198"/>
  <c r="AU417" i="198"/>
  <c r="AT417" i="198"/>
  <c r="AS417" i="198"/>
  <c r="AR417" i="198"/>
  <c r="AP417" i="198"/>
  <c r="AO417" i="198"/>
  <c r="AN417" i="198"/>
  <c r="AM417" i="198"/>
  <c r="Z417" i="198"/>
  <c r="AU416" i="198"/>
  <c r="AT416" i="198"/>
  <c r="AS416" i="198"/>
  <c r="AR416" i="198"/>
  <c r="AP416" i="198"/>
  <c r="AO416" i="198"/>
  <c r="AN416" i="198"/>
  <c r="AM416" i="198"/>
  <c r="Z416" i="198"/>
  <c r="AU415" i="198"/>
  <c r="AT415" i="198"/>
  <c r="AS415" i="198"/>
  <c r="AR415" i="198"/>
  <c r="AP415" i="198"/>
  <c r="AO415" i="198"/>
  <c r="AN415" i="198"/>
  <c r="AM415" i="198"/>
  <c r="Z415" i="198"/>
  <c r="AU414" i="198"/>
  <c r="AT414" i="198"/>
  <c r="AS414" i="198"/>
  <c r="AR414" i="198"/>
  <c r="AP414" i="198"/>
  <c r="AO414" i="198"/>
  <c r="AN414" i="198"/>
  <c r="AM414" i="198"/>
  <c r="Z414" i="198"/>
  <c r="AU413" i="198"/>
  <c r="AT413" i="198"/>
  <c r="AS413" i="198"/>
  <c r="AR413" i="198"/>
  <c r="AP413" i="198"/>
  <c r="AO413" i="198"/>
  <c r="AN413" i="198"/>
  <c r="AM413" i="198"/>
  <c r="Z413" i="198"/>
  <c r="AU412" i="198"/>
  <c r="AT412" i="198"/>
  <c r="AS412" i="198"/>
  <c r="AR412" i="198"/>
  <c r="AP412" i="198"/>
  <c r="AO412" i="198"/>
  <c r="AN412" i="198"/>
  <c r="AM412" i="198"/>
  <c r="Z412" i="198"/>
  <c r="AU411" i="198"/>
  <c r="AT411" i="198"/>
  <c r="AS411" i="198"/>
  <c r="AR411" i="198"/>
  <c r="AP411" i="198"/>
  <c r="AO411" i="198"/>
  <c r="AN411" i="198"/>
  <c r="AM411" i="198"/>
  <c r="Z411" i="198"/>
  <c r="AU410" i="198"/>
  <c r="AT410" i="198"/>
  <c r="AS410" i="198"/>
  <c r="AR410" i="198"/>
  <c r="AP410" i="198"/>
  <c r="AO410" i="198"/>
  <c r="AN410" i="198"/>
  <c r="AM410" i="198"/>
  <c r="Z410" i="198"/>
  <c r="AU409" i="198"/>
  <c r="AT409" i="198"/>
  <c r="AS409" i="198"/>
  <c r="AR409" i="198"/>
  <c r="AP409" i="198"/>
  <c r="AO409" i="198"/>
  <c r="AN409" i="198"/>
  <c r="AM409" i="198"/>
  <c r="Z409" i="198"/>
  <c r="AU408" i="198"/>
  <c r="AT408" i="198"/>
  <c r="AS408" i="198"/>
  <c r="AR408" i="198"/>
  <c r="AP408" i="198"/>
  <c r="AO408" i="198"/>
  <c r="AN408" i="198"/>
  <c r="AM408" i="198"/>
  <c r="Z408" i="198"/>
  <c r="AU407" i="198"/>
  <c r="AT407" i="198"/>
  <c r="AS407" i="198"/>
  <c r="AR407" i="198"/>
  <c r="AP407" i="198"/>
  <c r="AO407" i="198"/>
  <c r="AN407" i="198"/>
  <c r="AM407" i="198"/>
  <c r="Z407" i="198"/>
  <c r="AU406" i="198"/>
  <c r="AT406" i="198"/>
  <c r="AS406" i="198"/>
  <c r="AR406" i="198"/>
  <c r="AP406" i="198"/>
  <c r="AO406" i="198"/>
  <c r="AN406" i="198"/>
  <c r="AM406" i="198"/>
  <c r="Z406" i="198"/>
  <c r="AU405" i="198"/>
  <c r="AT405" i="198"/>
  <c r="AS405" i="198"/>
  <c r="AR405" i="198"/>
  <c r="AP405" i="198"/>
  <c r="AO405" i="198"/>
  <c r="AN405" i="198"/>
  <c r="AM405" i="198"/>
  <c r="Z405" i="198"/>
  <c r="AU404" i="198"/>
  <c r="AT404" i="198"/>
  <c r="AS404" i="198"/>
  <c r="AR404" i="198"/>
  <c r="AP404" i="198"/>
  <c r="AO404" i="198"/>
  <c r="AN404" i="198"/>
  <c r="AM404" i="198"/>
  <c r="Z404" i="198"/>
  <c r="AU403" i="198"/>
  <c r="AT403" i="198"/>
  <c r="AS403" i="198"/>
  <c r="AR403" i="198"/>
  <c r="AP403" i="198"/>
  <c r="AO403" i="198"/>
  <c r="AN403" i="198"/>
  <c r="AM403" i="198"/>
  <c r="Z403" i="198"/>
  <c r="AU402" i="198"/>
  <c r="AT402" i="198"/>
  <c r="AS402" i="198"/>
  <c r="AR402" i="198"/>
  <c r="AP402" i="198"/>
  <c r="AO402" i="198"/>
  <c r="AN402" i="198"/>
  <c r="AM402" i="198"/>
  <c r="Z402" i="198"/>
  <c r="AU401" i="198"/>
  <c r="AT401" i="198"/>
  <c r="AS401" i="198"/>
  <c r="AR401" i="198"/>
  <c r="AP401" i="198"/>
  <c r="AO401" i="198"/>
  <c r="AN401" i="198"/>
  <c r="AM401" i="198"/>
  <c r="Z401" i="198"/>
  <c r="AU400" i="198"/>
  <c r="AT400" i="198"/>
  <c r="AS400" i="198"/>
  <c r="AR400" i="198"/>
  <c r="AP400" i="198"/>
  <c r="AO400" i="198"/>
  <c r="AN400" i="198"/>
  <c r="AM400" i="198"/>
  <c r="Z400" i="198"/>
  <c r="AU399" i="198"/>
  <c r="AT399" i="198"/>
  <c r="AS399" i="198"/>
  <c r="AR399" i="198"/>
  <c r="AP399" i="198"/>
  <c r="AO399" i="198"/>
  <c r="AN399" i="198"/>
  <c r="AM399" i="198"/>
  <c r="Z399" i="198"/>
  <c r="AU398" i="198"/>
  <c r="AT398" i="198"/>
  <c r="AS398" i="198"/>
  <c r="AR398" i="198"/>
  <c r="AP398" i="198"/>
  <c r="AO398" i="198"/>
  <c r="AN398" i="198"/>
  <c r="AM398" i="198"/>
  <c r="Z398" i="198"/>
  <c r="AU397" i="198"/>
  <c r="AT397" i="198"/>
  <c r="AS397" i="198"/>
  <c r="AR397" i="198"/>
  <c r="AP397" i="198"/>
  <c r="AO397" i="198"/>
  <c r="AN397" i="198"/>
  <c r="AM397" i="198"/>
  <c r="Z397" i="198"/>
  <c r="AU396" i="198"/>
  <c r="AT396" i="198"/>
  <c r="AS396" i="198"/>
  <c r="AR396" i="198"/>
  <c r="AP396" i="198"/>
  <c r="AO396" i="198"/>
  <c r="AN396" i="198"/>
  <c r="AM396" i="198"/>
  <c r="Z396" i="198"/>
  <c r="AU395" i="198"/>
  <c r="AT395" i="198"/>
  <c r="AS395" i="198"/>
  <c r="AR395" i="198"/>
  <c r="AP395" i="198"/>
  <c r="AO395" i="198"/>
  <c r="AN395" i="198"/>
  <c r="AM395" i="198"/>
  <c r="Z395" i="198"/>
  <c r="AU394" i="198"/>
  <c r="AT394" i="198"/>
  <c r="AS394" i="198"/>
  <c r="AR394" i="198"/>
  <c r="AP394" i="198"/>
  <c r="AO394" i="198"/>
  <c r="AN394" i="198"/>
  <c r="AM394" i="198"/>
  <c r="Z394" i="198"/>
  <c r="AU393" i="198"/>
  <c r="AT393" i="198"/>
  <c r="AS393" i="198"/>
  <c r="AR393" i="198"/>
  <c r="AP393" i="198"/>
  <c r="AO393" i="198"/>
  <c r="AN393" i="198"/>
  <c r="AM393" i="198"/>
  <c r="Z393" i="198"/>
  <c r="AU392" i="198"/>
  <c r="AT392" i="198"/>
  <c r="AS392" i="198"/>
  <c r="AR392" i="198"/>
  <c r="AP392" i="198"/>
  <c r="AO392" i="198"/>
  <c r="AN392" i="198"/>
  <c r="AM392" i="198"/>
  <c r="Z392" i="198"/>
  <c r="AU391" i="198"/>
  <c r="AT391" i="198"/>
  <c r="AS391" i="198"/>
  <c r="AR391" i="198"/>
  <c r="AP391" i="198"/>
  <c r="AO391" i="198"/>
  <c r="AN391" i="198"/>
  <c r="AM391" i="198"/>
  <c r="Z391" i="198"/>
  <c r="AU390" i="198"/>
  <c r="AT390" i="198"/>
  <c r="AS390" i="198"/>
  <c r="AR390" i="198"/>
  <c r="AP390" i="198"/>
  <c r="AO390" i="198"/>
  <c r="AN390" i="198"/>
  <c r="AM390" i="198"/>
  <c r="Z390" i="198"/>
  <c r="AU389" i="198"/>
  <c r="AT389" i="198"/>
  <c r="AS389" i="198"/>
  <c r="AR389" i="198"/>
  <c r="AP389" i="198"/>
  <c r="AO389" i="198"/>
  <c r="AN389" i="198"/>
  <c r="AM389" i="198"/>
  <c r="Z389" i="198"/>
  <c r="AU388" i="198"/>
  <c r="AT388" i="198"/>
  <c r="AS388" i="198"/>
  <c r="AR388" i="198"/>
  <c r="AP388" i="198"/>
  <c r="AO388" i="198"/>
  <c r="AN388" i="198"/>
  <c r="AM388" i="198"/>
  <c r="Z388" i="198"/>
  <c r="AU387" i="198"/>
  <c r="AT387" i="198"/>
  <c r="AS387" i="198"/>
  <c r="AR387" i="198"/>
  <c r="AP387" i="198"/>
  <c r="AO387" i="198"/>
  <c r="AN387" i="198"/>
  <c r="AM387" i="198"/>
  <c r="Z387" i="198"/>
  <c r="AU386" i="198"/>
  <c r="AT386" i="198"/>
  <c r="AS386" i="198"/>
  <c r="AR386" i="198"/>
  <c r="AP386" i="198"/>
  <c r="AO386" i="198"/>
  <c r="AN386" i="198"/>
  <c r="AM386" i="198"/>
  <c r="Z386" i="198"/>
  <c r="AU385" i="198"/>
  <c r="AT385" i="198"/>
  <c r="AS385" i="198"/>
  <c r="AR385" i="198"/>
  <c r="AP385" i="198"/>
  <c r="AO385" i="198"/>
  <c r="AN385" i="198"/>
  <c r="AM385" i="198"/>
  <c r="Z385" i="198"/>
  <c r="AU384" i="198"/>
  <c r="AT384" i="198"/>
  <c r="AS384" i="198"/>
  <c r="AR384" i="198"/>
  <c r="AP384" i="198"/>
  <c r="AO384" i="198"/>
  <c r="AN384" i="198"/>
  <c r="AM384" i="198"/>
  <c r="Z384" i="198"/>
  <c r="AU383" i="198"/>
  <c r="AT383" i="198"/>
  <c r="AS383" i="198"/>
  <c r="AR383" i="198"/>
  <c r="AP383" i="198"/>
  <c r="AO383" i="198"/>
  <c r="AN383" i="198"/>
  <c r="AM383" i="198"/>
  <c r="Z383" i="198"/>
  <c r="AU382" i="198"/>
  <c r="AT382" i="198"/>
  <c r="AS382" i="198"/>
  <c r="AR382" i="198"/>
  <c r="AP382" i="198"/>
  <c r="AO382" i="198"/>
  <c r="AN382" i="198"/>
  <c r="AM382" i="198"/>
  <c r="Z382" i="198"/>
  <c r="AU381" i="198"/>
  <c r="AT381" i="198"/>
  <c r="AS381" i="198"/>
  <c r="AR381" i="198"/>
  <c r="AP381" i="198"/>
  <c r="AO381" i="198"/>
  <c r="AN381" i="198"/>
  <c r="AM381" i="198"/>
  <c r="Z381" i="198"/>
  <c r="AU380" i="198"/>
  <c r="AT380" i="198"/>
  <c r="AS380" i="198"/>
  <c r="AR380" i="198"/>
  <c r="AP380" i="198"/>
  <c r="AO380" i="198"/>
  <c r="AN380" i="198"/>
  <c r="AM380" i="198"/>
  <c r="Z380" i="198"/>
  <c r="AU379" i="198"/>
  <c r="AT379" i="198"/>
  <c r="AS379" i="198"/>
  <c r="AR379" i="198"/>
  <c r="AP379" i="198"/>
  <c r="AO379" i="198"/>
  <c r="AN379" i="198"/>
  <c r="AM379" i="198"/>
  <c r="Z379" i="198"/>
  <c r="AU378" i="198"/>
  <c r="AT378" i="198"/>
  <c r="AS378" i="198"/>
  <c r="AR378" i="198"/>
  <c r="AP378" i="198"/>
  <c r="AO378" i="198"/>
  <c r="AN378" i="198"/>
  <c r="AM378" i="198"/>
  <c r="Z378" i="198"/>
  <c r="AU377" i="198"/>
  <c r="AT377" i="198"/>
  <c r="AS377" i="198"/>
  <c r="AR377" i="198"/>
  <c r="AP377" i="198"/>
  <c r="AO377" i="198"/>
  <c r="AN377" i="198"/>
  <c r="AM377" i="198"/>
  <c r="Z377" i="198"/>
  <c r="AU376" i="198"/>
  <c r="AT376" i="198"/>
  <c r="AS376" i="198"/>
  <c r="AR376" i="198"/>
  <c r="AP376" i="198"/>
  <c r="AO376" i="198"/>
  <c r="AN376" i="198"/>
  <c r="AM376" i="198"/>
  <c r="Z376" i="198"/>
  <c r="AU375" i="198"/>
  <c r="AT375" i="198"/>
  <c r="AS375" i="198"/>
  <c r="AR375" i="198"/>
  <c r="AP375" i="198"/>
  <c r="AO375" i="198"/>
  <c r="AN375" i="198"/>
  <c r="AM375" i="198"/>
  <c r="Z375" i="198"/>
  <c r="AU374" i="198"/>
  <c r="AT374" i="198"/>
  <c r="AS374" i="198"/>
  <c r="AR374" i="198"/>
  <c r="AP374" i="198"/>
  <c r="AO374" i="198"/>
  <c r="AN374" i="198"/>
  <c r="AM374" i="198"/>
  <c r="Z374" i="198"/>
  <c r="AU373" i="198"/>
  <c r="AT373" i="198"/>
  <c r="AS373" i="198"/>
  <c r="AR373" i="198"/>
  <c r="AP373" i="198"/>
  <c r="AO373" i="198"/>
  <c r="AN373" i="198"/>
  <c r="AM373" i="198"/>
  <c r="Z373" i="198"/>
  <c r="AU372" i="198"/>
  <c r="AT372" i="198"/>
  <c r="AS372" i="198"/>
  <c r="AR372" i="198"/>
  <c r="AP372" i="198"/>
  <c r="AO372" i="198"/>
  <c r="AN372" i="198"/>
  <c r="AM372" i="198"/>
  <c r="Z372" i="198"/>
  <c r="AU371" i="198"/>
  <c r="AT371" i="198"/>
  <c r="AS371" i="198"/>
  <c r="AR371" i="198"/>
  <c r="AP371" i="198"/>
  <c r="AO371" i="198"/>
  <c r="AN371" i="198"/>
  <c r="AM371" i="198"/>
  <c r="Z371" i="198"/>
  <c r="AU370" i="198"/>
  <c r="AT370" i="198"/>
  <c r="AS370" i="198"/>
  <c r="AR370" i="198"/>
  <c r="AP370" i="198"/>
  <c r="AO370" i="198"/>
  <c r="AN370" i="198"/>
  <c r="AM370" i="198"/>
  <c r="Z370" i="198"/>
  <c r="AU369" i="198"/>
  <c r="AT369" i="198"/>
  <c r="AS369" i="198"/>
  <c r="AR369" i="198"/>
  <c r="AP369" i="198"/>
  <c r="AO369" i="198"/>
  <c r="AN369" i="198"/>
  <c r="AM369" i="198"/>
  <c r="Z369" i="198"/>
  <c r="AU368" i="198"/>
  <c r="AT368" i="198"/>
  <c r="AS368" i="198"/>
  <c r="AR368" i="198"/>
  <c r="AP368" i="198"/>
  <c r="AO368" i="198"/>
  <c r="AN368" i="198"/>
  <c r="AM368" i="198"/>
  <c r="Z368" i="198"/>
  <c r="AU367" i="198"/>
  <c r="AT367" i="198"/>
  <c r="AS367" i="198"/>
  <c r="AR367" i="198"/>
  <c r="AP367" i="198"/>
  <c r="AO367" i="198"/>
  <c r="AN367" i="198"/>
  <c r="AM367" i="198"/>
  <c r="Z367" i="198"/>
  <c r="AU366" i="198"/>
  <c r="AT366" i="198"/>
  <c r="AS366" i="198"/>
  <c r="AR366" i="198"/>
  <c r="AP366" i="198"/>
  <c r="AO366" i="198"/>
  <c r="AN366" i="198"/>
  <c r="AM366" i="198"/>
  <c r="Z366" i="198"/>
  <c r="AU365" i="198"/>
  <c r="AT365" i="198"/>
  <c r="AS365" i="198"/>
  <c r="AR365" i="198"/>
  <c r="AP365" i="198"/>
  <c r="AO365" i="198"/>
  <c r="AN365" i="198"/>
  <c r="AM365" i="198"/>
  <c r="Z365" i="198"/>
  <c r="AU364" i="198"/>
  <c r="AT364" i="198"/>
  <c r="AS364" i="198"/>
  <c r="AR364" i="198"/>
  <c r="AP364" i="198"/>
  <c r="AO364" i="198"/>
  <c r="AN364" i="198"/>
  <c r="AM364" i="198"/>
  <c r="Z364" i="198"/>
  <c r="AU363" i="198"/>
  <c r="AT363" i="198"/>
  <c r="AS363" i="198"/>
  <c r="AR363" i="198"/>
  <c r="AP363" i="198"/>
  <c r="AO363" i="198"/>
  <c r="AN363" i="198"/>
  <c r="AM363" i="198"/>
  <c r="Z363" i="198"/>
  <c r="AU362" i="198"/>
  <c r="AT362" i="198"/>
  <c r="AS362" i="198"/>
  <c r="AR362" i="198"/>
  <c r="AP362" i="198"/>
  <c r="AO362" i="198"/>
  <c r="AN362" i="198"/>
  <c r="AM362" i="198"/>
  <c r="Z362" i="198"/>
  <c r="AU361" i="198"/>
  <c r="AT361" i="198"/>
  <c r="AS361" i="198"/>
  <c r="AR361" i="198"/>
  <c r="AP361" i="198"/>
  <c r="AO361" i="198"/>
  <c r="AN361" i="198"/>
  <c r="AM361" i="198"/>
  <c r="Z361" i="198"/>
  <c r="AU360" i="198"/>
  <c r="AT360" i="198"/>
  <c r="AS360" i="198"/>
  <c r="AR360" i="198"/>
  <c r="AP360" i="198"/>
  <c r="AO360" i="198"/>
  <c r="AN360" i="198"/>
  <c r="AM360" i="198"/>
  <c r="Z360" i="198"/>
  <c r="AU359" i="198"/>
  <c r="AT359" i="198"/>
  <c r="AS359" i="198"/>
  <c r="AR359" i="198"/>
  <c r="AP359" i="198"/>
  <c r="AO359" i="198"/>
  <c r="AN359" i="198"/>
  <c r="AM359" i="198"/>
  <c r="Z359" i="198"/>
  <c r="AU358" i="198"/>
  <c r="AT358" i="198"/>
  <c r="AS358" i="198"/>
  <c r="AR358" i="198"/>
  <c r="AP358" i="198"/>
  <c r="AO358" i="198"/>
  <c r="AN358" i="198"/>
  <c r="AM358" i="198"/>
  <c r="Z358" i="198"/>
  <c r="AU357" i="198"/>
  <c r="AT357" i="198"/>
  <c r="AS357" i="198"/>
  <c r="AR357" i="198"/>
  <c r="AP357" i="198"/>
  <c r="AO357" i="198"/>
  <c r="AN357" i="198"/>
  <c r="AM357" i="198"/>
  <c r="Z357" i="198"/>
  <c r="AU356" i="198"/>
  <c r="AT356" i="198"/>
  <c r="AS356" i="198"/>
  <c r="AR356" i="198"/>
  <c r="AP356" i="198"/>
  <c r="AO356" i="198"/>
  <c r="AN356" i="198"/>
  <c r="AM356" i="198"/>
  <c r="Z356" i="198"/>
  <c r="AU355" i="198"/>
  <c r="AT355" i="198"/>
  <c r="AS355" i="198"/>
  <c r="AR355" i="198"/>
  <c r="AP355" i="198"/>
  <c r="AO355" i="198"/>
  <c r="AN355" i="198"/>
  <c r="AM355" i="198"/>
  <c r="Z355" i="198"/>
  <c r="AU354" i="198"/>
  <c r="AT354" i="198"/>
  <c r="AS354" i="198"/>
  <c r="AR354" i="198"/>
  <c r="AP354" i="198"/>
  <c r="AO354" i="198"/>
  <c r="AN354" i="198"/>
  <c r="AM354" i="198"/>
  <c r="Z354" i="198"/>
  <c r="AU353" i="198"/>
  <c r="AT353" i="198"/>
  <c r="AS353" i="198"/>
  <c r="AR353" i="198"/>
  <c r="AP353" i="198"/>
  <c r="AO353" i="198"/>
  <c r="AN353" i="198"/>
  <c r="AM353" i="198"/>
  <c r="Z353" i="198"/>
  <c r="AU352" i="198"/>
  <c r="AT352" i="198"/>
  <c r="AS352" i="198"/>
  <c r="AR352" i="198"/>
  <c r="AP352" i="198"/>
  <c r="AO352" i="198"/>
  <c r="AN352" i="198"/>
  <c r="AM352" i="198"/>
  <c r="Z352" i="198"/>
  <c r="AU351" i="198"/>
  <c r="AT351" i="198"/>
  <c r="AS351" i="198"/>
  <c r="AR351" i="198"/>
  <c r="AP351" i="198"/>
  <c r="AO351" i="198"/>
  <c r="AN351" i="198"/>
  <c r="AM351" i="198"/>
  <c r="Z351" i="198"/>
  <c r="AU350" i="198"/>
  <c r="AT350" i="198"/>
  <c r="AS350" i="198"/>
  <c r="AR350" i="198"/>
  <c r="AP350" i="198"/>
  <c r="AO350" i="198"/>
  <c r="AN350" i="198"/>
  <c r="AM350" i="198"/>
  <c r="Z350" i="198"/>
  <c r="AU349" i="198"/>
  <c r="AT349" i="198"/>
  <c r="AS349" i="198"/>
  <c r="AR349" i="198"/>
  <c r="AP349" i="198"/>
  <c r="AO349" i="198"/>
  <c r="AN349" i="198"/>
  <c r="AM349" i="198"/>
  <c r="Z349" i="198"/>
  <c r="AU348" i="198"/>
  <c r="AT348" i="198"/>
  <c r="AS348" i="198"/>
  <c r="AR348" i="198"/>
  <c r="AP348" i="198"/>
  <c r="AO348" i="198"/>
  <c r="AN348" i="198"/>
  <c r="AM348" i="198"/>
  <c r="Z348" i="198"/>
  <c r="AU347" i="198"/>
  <c r="AT347" i="198"/>
  <c r="AS347" i="198"/>
  <c r="AR347" i="198"/>
  <c r="AP347" i="198"/>
  <c r="AO347" i="198"/>
  <c r="AN347" i="198"/>
  <c r="AM347" i="198"/>
  <c r="Z347" i="198"/>
  <c r="AU346" i="198"/>
  <c r="AT346" i="198"/>
  <c r="AS346" i="198"/>
  <c r="AR346" i="198"/>
  <c r="AP346" i="198"/>
  <c r="AO346" i="198"/>
  <c r="AN346" i="198"/>
  <c r="AM346" i="198"/>
  <c r="Z346" i="198"/>
  <c r="AU345" i="198"/>
  <c r="AT345" i="198"/>
  <c r="AS345" i="198"/>
  <c r="AR345" i="198"/>
  <c r="AP345" i="198"/>
  <c r="AO345" i="198"/>
  <c r="AN345" i="198"/>
  <c r="AM345" i="198"/>
  <c r="Z345" i="198"/>
  <c r="AU344" i="198"/>
  <c r="AT344" i="198"/>
  <c r="AS344" i="198"/>
  <c r="AR344" i="198"/>
  <c r="AP344" i="198"/>
  <c r="AO344" i="198"/>
  <c r="AN344" i="198"/>
  <c r="AM344" i="198"/>
  <c r="Z344" i="198"/>
  <c r="AU343" i="198"/>
  <c r="AT343" i="198"/>
  <c r="AS343" i="198"/>
  <c r="AR343" i="198"/>
  <c r="AP343" i="198"/>
  <c r="AO343" i="198"/>
  <c r="AN343" i="198"/>
  <c r="AM343" i="198"/>
  <c r="Z343" i="198"/>
  <c r="AU342" i="198"/>
  <c r="AT342" i="198"/>
  <c r="AS342" i="198"/>
  <c r="AR342" i="198"/>
  <c r="AP342" i="198"/>
  <c r="AO342" i="198"/>
  <c r="AN342" i="198"/>
  <c r="AM342" i="198"/>
  <c r="Z342" i="198"/>
  <c r="AU341" i="198"/>
  <c r="AT341" i="198"/>
  <c r="AS341" i="198"/>
  <c r="AR341" i="198"/>
  <c r="AP341" i="198"/>
  <c r="AO341" i="198"/>
  <c r="AN341" i="198"/>
  <c r="AM341" i="198"/>
  <c r="Z341" i="198"/>
  <c r="AU340" i="198"/>
  <c r="AT340" i="198"/>
  <c r="AS340" i="198"/>
  <c r="AR340" i="198"/>
  <c r="AP340" i="198"/>
  <c r="AO340" i="198"/>
  <c r="AN340" i="198"/>
  <c r="AM340" i="198"/>
  <c r="Z340" i="198"/>
  <c r="AU339" i="198"/>
  <c r="AT339" i="198"/>
  <c r="AS339" i="198"/>
  <c r="AR339" i="198"/>
  <c r="AP339" i="198"/>
  <c r="AO339" i="198"/>
  <c r="AN339" i="198"/>
  <c r="AM339" i="198"/>
  <c r="Z339" i="198"/>
  <c r="AU338" i="198"/>
  <c r="AT338" i="198"/>
  <c r="AS338" i="198"/>
  <c r="AR338" i="198"/>
  <c r="AP338" i="198"/>
  <c r="AO338" i="198"/>
  <c r="AN338" i="198"/>
  <c r="AM338" i="198"/>
  <c r="Z338" i="198"/>
  <c r="AU337" i="198"/>
  <c r="AT337" i="198"/>
  <c r="AS337" i="198"/>
  <c r="AR337" i="198"/>
  <c r="AP337" i="198"/>
  <c r="AO337" i="198"/>
  <c r="AN337" i="198"/>
  <c r="AM337" i="198"/>
  <c r="Z337" i="198"/>
  <c r="AU336" i="198"/>
  <c r="AT336" i="198"/>
  <c r="AS336" i="198"/>
  <c r="AR336" i="198"/>
  <c r="AP336" i="198"/>
  <c r="AO336" i="198"/>
  <c r="AN336" i="198"/>
  <c r="AM336" i="198"/>
  <c r="Z336" i="198"/>
  <c r="AU335" i="198"/>
  <c r="AT335" i="198"/>
  <c r="AS335" i="198"/>
  <c r="AR335" i="198"/>
  <c r="AP335" i="198"/>
  <c r="AO335" i="198"/>
  <c r="AN335" i="198"/>
  <c r="AM335" i="198"/>
  <c r="Z335" i="198"/>
  <c r="AU334" i="198"/>
  <c r="AT334" i="198"/>
  <c r="AS334" i="198"/>
  <c r="AR334" i="198"/>
  <c r="AP334" i="198"/>
  <c r="AO334" i="198"/>
  <c r="AN334" i="198"/>
  <c r="AM334" i="198"/>
  <c r="Z334" i="198"/>
  <c r="AU333" i="198"/>
  <c r="AT333" i="198"/>
  <c r="AS333" i="198"/>
  <c r="AR333" i="198"/>
  <c r="AP333" i="198"/>
  <c r="AO333" i="198"/>
  <c r="AN333" i="198"/>
  <c r="AM333" i="198"/>
  <c r="Z333" i="198"/>
  <c r="AU332" i="198"/>
  <c r="AT332" i="198"/>
  <c r="AS332" i="198"/>
  <c r="AR332" i="198"/>
  <c r="AP332" i="198"/>
  <c r="AO332" i="198"/>
  <c r="AN332" i="198"/>
  <c r="AM332" i="198"/>
  <c r="Z332" i="198"/>
  <c r="AU331" i="198"/>
  <c r="AT331" i="198"/>
  <c r="AS331" i="198"/>
  <c r="AR331" i="198"/>
  <c r="AP331" i="198"/>
  <c r="AO331" i="198"/>
  <c r="AN331" i="198"/>
  <c r="AM331" i="198"/>
  <c r="Z331" i="198"/>
  <c r="AU330" i="198"/>
  <c r="AT330" i="198"/>
  <c r="AS330" i="198"/>
  <c r="AR330" i="198"/>
  <c r="AP330" i="198"/>
  <c r="AO330" i="198"/>
  <c r="AN330" i="198"/>
  <c r="AM330" i="198"/>
  <c r="Z330" i="198"/>
  <c r="AU329" i="198"/>
  <c r="AT329" i="198"/>
  <c r="AS329" i="198"/>
  <c r="AR329" i="198"/>
  <c r="AP329" i="198"/>
  <c r="AO329" i="198"/>
  <c r="AN329" i="198"/>
  <c r="AM329" i="198"/>
  <c r="Z329" i="198"/>
  <c r="AU328" i="198"/>
  <c r="AT328" i="198"/>
  <c r="AS328" i="198"/>
  <c r="AR328" i="198"/>
  <c r="AP328" i="198"/>
  <c r="AO328" i="198"/>
  <c r="AN328" i="198"/>
  <c r="AM328" i="198"/>
  <c r="Z328" i="198"/>
  <c r="AU327" i="198"/>
  <c r="AT327" i="198"/>
  <c r="AS327" i="198"/>
  <c r="AR327" i="198"/>
  <c r="AP327" i="198"/>
  <c r="AO327" i="198"/>
  <c r="AN327" i="198"/>
  <c r="AM327" i="198"/>
  <c r="Z327" i="198"/>
  <c r="AU326" i="198"/>
  <c r="AT326" i="198"/>
  <c r="AS326" i="198"/>
  <c r="AR326" i="198"/>
  <c r="AP326" i="198"/>
  <c r="AO326" i="198"/>
  <c r="AN326" i="198"/>
  <c r="AM326" i="198"/>
  <c r="Z326" i="198"/>
  <c r="AU325" i="198"/>
  <c r="AT325" i="198"/>
  <c r="AS325" i="198"/>
  <c r="AR325" i="198"/>
  <c r="AP325" i="198"/>
  <c r="AO325" i="198"/>
  <c r="AN325" i="198"/>
  <c r="AM325" i="198"/>
  <c r="Z325" i="198"/>
  <c r="AU324" i="198"/>
  <c r="AT324" i="198"/>
  <c r="AS324" i="198"/>
  <c r="AR324" i="198"/>
  <c r="AP324" i="198"/>
  <c r="AO324" i="198"/>
  <c r="AN324" i="198"/>
  <c r="AM324" i="198"/>
  <c r="Z324" i="198"/>
  <c r="AU323" i="198"/>
  <c r="AT323" i="198"/>
  <c r="AS323" i="198"/>
  <c r="AR323" i="198"/>
  <c r="AP323" i="198"/>
  <c r="AO323" i="198"/>
  <c r="AN323" i="198"/>
  <c r="AM323" i="198"/>
  <c r="Z323" i="198"/>
  <c r="AU322" i="198"/>
  <c r="AT322" i="198"/>
  <c r="AS322" i="198"/>
  <c r="AR322" i="198"/>
  <c r="AP322" i="198"/>
  <c r="AO322" i="198"/>
  <c r="AN322" i="198"/>
  <c r="AM322" i="198"/>
  <c r="Z322" i="198"/>
  <c r="AU321" i="198"/>
  <c r="AT321" i="198"/>
  <c r="AS321" i="198"/>
  <c r="AR321" i="198"/>
  <c r="AP321" i="198"/>
  <c r="AO321" i="198"/>
  <c r="AN321" i="198"/>
  <c r="AM321" i="198"/>
  <c r="Z321" i="198"/>
  <c r="AU320" i="198"/>
  <c r="AT320" i="198"/>
  <c r="AS320" i="198"/>
  <c r="AR320" i="198"/>
  <c r="AP320" i="198"/>
  <c r="AO320" i="198"/>
  <c r="AN320" i="198"/>
  <c r="AM320" i="198"/>
  <c r="Z320" i="198"/>
  <c r="AU319" i="198"/>
  <c r="AT319" i="198"/>
  <c r="AS319" i="198"/>
  <c r="AR319" i="198"/>
  <c r="AP319" i="198"/>
  <c r="AO319" i="198"/>
  <c r="AN319" i="198"/>
  <c r="AM319" i="198"/>
  <c r="Z319" i="198"/>
  <c r="AU318" i="198"/>
  <c r="AT318" i="198"/>
  <c r="AS318" i="198"/>
  <c r="AR318" i="198"/>
  <c r="AP318" i="198"/>
  <c r="AO318" i="198"/>
  <c r="AN318" i="198"/>
  <c r="AM318" i="198"/>
  <c r="Z318" i="198"/>
  <c r="AT1015" i="196"/>
  <c r="BA1015" i="196"/>
  <c r="AY1015" i="196"/>
  <c r="AX1015" i="196"/>
  <c r="AW1015" i="196"/>
  <c r="AV1015" i="196"/>
  <c r="AU1015" i="196"/>
  <c r="AS1015" i="196"/>
  <c r="AL1015" i="196"/>
  <c r="L1015" i="196"/>
  <c r="BA1014" i="196"/>
  <c r="AY1014" i="196"/>
  <c r="AX1014" i="196"/>
  <c r="AW1014" i="196"/>
  <c r="AV1014" i="196"/>
  <c r="AU1014" i="196"/>
  <c r="AT1014" i="196"/>
  <c r="AS1014" i="196"/>
  <c r="L1014" i="196"/>
  <c r="BA1013" i="196"/>
  <c r="AY1013" i="196"/>
  <c r="AX1013" i="196"/>
  <c r="AW1013" i="196"/>
  <c r="AV1013" i="196"/>
  <c r="AU1013" i="196"/>
  <c r="AT1013" i="196"/>
  <c r="AS1013" i="196"/>
  <c r="L1013" i="196"/>
  <c r="BA1012" i="196"/>
  <c r="AY1012" i="196"/>
  <c r="AX1012" i="196"/>
  <c r="AW1012" i="196"/>
  <c r="AV1012" i="196"/>
  <c r="AU1012" i="196"/>
  <c r="AT1012" i="196"/>
  <c r="AS1012" i="196"/>
  <c r="AI1012" i="196"/>
  <c r="L1012" i="196"/>
  <c r="BA1011" i="196"/>
  <c r="AY1011" i="196"/>
  <c r="AX1011" i="196"/>
  <c r="AW1011" i="196"/>
  <c r="AV1011" i="196"/>
  <c r="AU1011" i="196"/>
  <c r="AT1011" i="196"/>
  <c r="AS1011" i="196"/>
  <c r="AI1011" i="196"/>
  <c r="L1011" i="196"/>
  <c r="BA1010" i="196"/>
  <c r="AY1010" i="196"/>
  <c r="AX1010" i="196"/>
  <c r="AW1010" i="196"/>
  <c r="AV1010" i="196"/>
  <c r="AU1010" i="196"/>
  <c r="AT1010" i="196"/>
  <c r="AS1010" i="196"/>
  <c r="AG1010" i="196"/>
  <c r="L1010" i="196"/>
  <c r="BA1009" i="196"/>
  <c r="AY1009" i="196"/>
  <c r="AX1009" i="196"/>
  <c r="AW1009" i="196"/>
  <c r="AV1009" i="196"/>
  <c r="AU1009" i="196"/>
  <c r="AT1009" i="196"/>
  <c r="AS1009" i="196"/>
  <c r="L1009" i="196"/>
  <c r="BA1008" i="196"/>
  <c r="AY1008" i="196"/>
  <c r="AX1008" i="196"/>
  <c r="AW1008" i="196"/>
  <c r="AV1008" i="196"/>
  <c r="AU1008" i="196"/>
  <c r="AT1008" i="196"/>
  <c r="AS1008" i="196"/>
  <c r="AI1008" i="196"/>
  <c r="L1008" i="196"/>
  <c r="BA1007" i="196"/>
  <c r="AY1007" i="196"/>
  <c r="AX1007" i="196"/>
  <c r="AW1007" i="196"/>
  <c r="AV1007" i="196"/>
  <c r="AU1007" i="196"/>
  <c r="AT1007" i="196"/>
  <c r="AS1007" i="196"/>
  <c r="AI1007" i="196"/>
  <c r="L1007" i="196"/>
  <c r="BA1006" i="196"/>
  <c r="AY1006" i="196"/>
  <c r="AX1006" i="196"/>
  <c r="AW1006" i="196"/>
  <c r="AV1006" i="196"/>
  <c r="AU1006" i="196"/>
  <c r="AT1006" i="196"/>
  <c r="AS1006" i="196"/>
  <c r="L1006" i="196"/>
  <c r="BA1005" i="196"/>
  <c r="AY1005" i="196"/>
  <c r="AX1005" i="196"/>
  <c r="AW1005" i="196"/>
  <c r="AV1005" i="196"/>
  <c r="AU1005" i="196"/>
  <c r="AT1005" i="196"/>
  <c r="AS1005" i="196"/>
  <c r="AI1005" i="196"/>
  <c r="L1005" i="196"/>
  <c r="BA1004" i="196"/>
  <c r="AY1004" i="196"/>
  <c r="AX1004" i="196"/>
  <c r="AW1004" i="196"/>
  <c r="AV1004" i="196"/>
  <c r="AU1004" i="196"/>
  <c r="AT1004" i="196"/>
  <c r="AS1004" i="196"/>
  <c r="L1004" i="196"/>
  <c r="BA1003" i="196"/>
  <c r="AY1003" i="196"/>
  <c r="AX1003" i="196"/>
  <c r="AW1003" i="196"/>
  <c r="AV1003" i="196"/>
  <c r="AU1003" i="196"/>
  <c r="AT1003" i="196"/>
  <c r="AS1003" i="196"/>
  <c r="AG1003" i="196"/>
  <c r="AH1003" i="196"/>
  <c r="L1003" i="196"/>
  <c r="BA1002" i="196"/>
  <c r="AY1002" i="196"/>
  <c r="AX1002" i="196"/>
  <c r="AW1002" i="196"/>
  <c r="AV1002" i="196"/>
  <c r="AU1002" i="196"/>
  <c r="AT1002" i="196"/>
  <c r="AS1002" i="196"/>
  <c r="AG1002" i="196"/>
  <c r="L1002" i="196"/>
  <c r="BA1001" i="196"/>
  <c r="AY1001" i="196"/>
  <c r="AX1001" i="196"/>
  <c r="AW1001" i="196"/>
  <c r="AV1001" i="196"/>
  <c r="AU1001" i="196"/>
  <c r="AT1001" i="196"/>
  <c r="AS1001" i="196"/>
  <c r="AG1001" i="196"/>
  <c r="L1001" i="196"/>
  <c r="BA1000" i="196"/>
  <c r="AY1000" i="196"/>
  <c r="AX1000" i="196"/>
  <c r="AW1000" i="196"/>
  <c r="AV1000" i="196"/>
  <c r="AU1000" i="196"/>
  <c r="AT1000" i="196"/>
  <c r="AS1000" i="196"/>
  <c r="AH1000" i="196"/>
  <c r="L1000" i="196"/>
  <c r="BA999" i="196"/>
  <c r="AY999" i="196"/>
  <c r="AX999" i="196"/>
  <c r="AW999" i="196"/>
  <c r="AV999" i="196"/>
  <c r="AU999" i="196"/>
  <c r="AT999" i="196"/>
  <c r="AS999" i="196"/>
  <c r="AL999" i="196"/>
  <c r="L999" i="196"/>
  <c r="BA998" i="196"/>
  <c r="AY998" i="196"/>
  <c r="AX998" i="196"/>
  <c r="AW998" i="196"/>
  <c r="AV998" i="196"/>
  <c r="AU998" i="196"/>
  <c r="AT998" i="196"/>
  <c r="AS998" i="196"/>
  <c r="AL998" i="196"/>
  <c r="L998" i="196"/>
  <c r="BA997" i="196"/>
  <c r="AY997" i="196"/>
  <c r="AX997" i="196"/>
  <c r="AW997" i="196"/>
  <c r="AV997" i="196"/>
  <c r="AU997" i="196"/>
  <c r="AT997" i="196"/>
  <c r="AS997" i="196"/>
  <c r="AI997" i="196"/>
  <c r="L997" i="196"/>
  <c r="BA996" i="196"/>
  <c r="AY996" i="196"/>
  <c r="AX996" i="196"/>
  <c r="AW996" i="196"/>
  <c r="AV996" i="196"/>
  <c r="AU996" i="196"/>
  <c r="AT996" i="196"/>
  <c r="AS996" i="196"/>
  <c r="AG996" i="196"/>
  <c r="L996" i="196"/>
  <c r="BA995" i="196"/>
  <c r="AY995" i="196"/>
  <c r="AX995" i="196"/>
  <c r="AW995" i="196"/>
  <c r="AV995" i="196"/>
  <c r="AU995" i="196"/>
  <c r="AT995" i="196"/>
  <c r="AS995" i="196"/>
  <c r="L995" i="196"/>
  <c r="BA994" i="196"/>
  <c r="AY994" i="196"/>
  <c r="AX994" i="196"/>
  <c r="AW994" i="196"/>
  <c r="AV994" i="196"/>
  <c r="AU994" i="196"/>
  <c r="AT994" i="196"/>
  <c r="AS994" i="196"/>
  <c r="AH994" i="196"/>
  <c r="L994" i="196"/>
  <c r="BA993" i="196"/>
  <c r="AY993" i="196"/>
  <c r="AX993" i="196"/>
  <c r="AW993" i="196"/>
  <c r="AV993" i="196"/>
  <c r="AU993" i="196"/>
  <c r="AT993" i="196"/>
  <c r="AS993" i="196"/>
  <c r="AL993" i="196"/>
  <c r="L993" i="196"/>
  <c r="BA992" i="196"/>
  <c r="AY992" i="196"/>
  <c r="AX992" i="196"/>
  <c r="AW992" i="196"/>
  <c r="AV992" i="196"/>
  <c r="AU992" i="196"/>
  <c r="AT992" i="196"/>
  <c r="AS992" i="196"/>
  <c r="L992" i="196"/>
  <c r="BA991" i="196"/>
  <c r="AY991" i="196"/>
  <c r="AX991" i="196"/>
  <c r="AW991" i="196"/>
  <c r="AV991" i="196"/>
  <c r="AU991" i="196"/>
  <c r="AT991" i="196"/>
  <c r="AS991" i="196"/>
  <c r="L991" i="196"/>
  <c r="BA990" i="196"/>
  <c r="AY990" i="196"/>
  <c r="AX990" i="196"/>
  <c r="AW990" i="196"/>
  <c r="AV990" i="196"/>
  <c r="AU990" i="196"/>
  <c r="AT990" i="196"/>
  <c r="AS990" i="196"/>
  <c r="L990" i="196"/>
  <c r="BA989" i="196"/>
  <c r="AY989" i="196"/>
  <c r="AX989" i="196"/>
  <c r="AW989" i="196"/>
  <c r="AV989" i="196"/>
  <c r="AU989" i="196"/>
  <c r="AT989" i="196"/>
  <c r="AS989" i="196"/>
  <c r="AG989" i="196"/>
  <c r="AI989" i="196"/>
  <c r="L989" i="196"/>
  <c r="BA988" i="196"/>
  <c r="AY988" i="196"/>
  <c r="AX988" i="196"/>
  <c r="AW988" i="196"/>
  <c r="AV988" i="196"/>
  <c r="AU988" i="196"/>
  <c r="AT988" i="196"/>
  <c r="AS988" i="196"/>
  <c r="AG988" i="196"/>
  <c r="L988" i="196"/>
  <c r="BA987" i="196"/>
  <c r="AY987" i="196"/>
  <c r="AX987" i="196"/>
  <c r="AW987" i="196"/>
  <c r="AV987" i="196"/>
  <c r="AU987" i="196"/>
  <c r="AT987" i="196"/>
  <c r="AS987" i="196"/>
  <c r="L987" i="196"/>
  <c r="BA986" i="196"/>
  <c r="AY986" i="196"/>
  <c r="AX986" i="196"/>
  <c r="AW986" i="196"/>
  <c r="AV986" i="196"/>
  <c r="AU986" i="196"/>
  <c r="AT986" i="196"/>
  <c r="AS986" i="196"/>
  <c r="AI986" i="196"/>
  <c r="L986" i="196"/>
  <c r="BA985" i="196"/>
  <c r="AY985" i="196"/>
  <c r="AX985" i="196"/>
  <c r="AW985" i="196"/>
  <c r="AV985" i="196"/>
  <c r="AU985" i="196"/>
  <c r="AT985" i="196"/>
  <c r="AS985" i="196"/>
  <c r="AI985" i="196"/>
  <c r="L985" i="196"/>
  <c r="BA984" i="196"/>
  <c r="AY984" i="196"/>
  <c r="AX984" i="196"/>
  <c r="AW984" i="196"/>
  <c r="AV984" i="196"/>
  <c r="AU984" i="196"/>
  <c r="AT984" i="196"/>
  <c r="AS984" i="196"/>
  <c r="AG984" i="196"/>
  <c r="L984" i="196"/>
  <c r="BA983" i="196"/>
  <c r="AY983" i="196"/>
  <c r="AX983" i="196"/>
  <c r="AW983" i="196"/>
  <c r="AV983" i="196"/>
  <c r="AU983" i="196"/>
  <c r="AT983" i="196"/>
  <c r="AS983" i="196"/>
  <c r="L983" i="196"/>
  <c r="BA982" i="196"/>
  <c r="AY982" i="196"/>
  <c r="AX982" i="196"/>
  <c r="AW982" i="196"/>
  <c r="AV982" i="196"/>
  <c r="AU982" i="196"/>
  <c r="AT982" i="196"/>
  <c r="AS982" i="196"/>
  <c r="AI982" i="196"/>
  <c r="L982" i="196"/>
  <c r="BA981" i="196"/>
  <c r="AY981" i="196"/>
  <c r="AX981" i="196"/>
  <c r="AW981" i="196"/>
  <c r="AV981" i="196"/>
  <c r="AU981" i="196"/>
  <c r="AT981" i="196"/>
  <c r="AS981" i="196"/>
  <c r="AI981" i="196"/>
  <c r="AG981" i="196"/>
  <c r="AH981" i="196"/>
  <c r="L981" i="196"/>
  <c r="BA980" i="196"/>
  <c r="AY980" i="196"/>
  <c r="AX980" i="196"/>
  <c r="AW980" i="196"/>
  <c r="AV980" i="196"/>
  <c r="AU980" i="196"/>
  <c r="AT980" i="196"/>
  <c r="AS980" i="196"/>
  <c r="AG980" i="196"/>
  <c r="L980" i="196"/>
  <c r="BA979" i="196"/>
  <c r="AY979" i="196"/>
  <c r="AX979" i="196"/>
  <c r="AW979" i="196"/>
  <c r="AV979" i="196"/>
  <c r="AU979" i="196"/>
  <c r="AT979" i="196"/>
  <c r="AS979" i="196"/>
  <c r="L979" i="196"/>
  <c r="BA978" i="196"/>
  <c r="AY978" i="196"/>
  <c r="AX978" i="196"/>
  <c r="AW978" i="196"/>
  <c r="AV978" i="196"/>
  <c r="AU978" i="196"/>
  <c r="AT978" i="196"/>
  <c r="AS978" i="196"/>
  <c r="L978" i="196"/>
  <c r="BA977" i="196"/>
  <c r="AY977" i="196"/>
  <c r="AX977" i="196"/>
  <c r="AW977" i="196"/>
  <c r="AV977" i="196"/>
  <c r="AU977" i="196"/>
  <c r="AT977" i="196"/>
  <c r="AS977" i="196"/>
  <c r="AI977" i="196"/>
  <c r="L977" i="196"/>
  <c r="BA976" i="196"/>
  <c r="AY976" i="196"/>
  <c r="AX976" i="196"/>
  <c r="AW976" i="196"/>
  <c r="AV976" i="196"/>
  <c r="AU976" i="196"/>
  <c r="AT976" i="196"/>
  <c r="AS976" i="196"/>
  <c r="L976" i="196"/>
  <c r="BA975" i="196"/>
  <c r="AY975" i="196"/>
  <c r="AX975" i="196"/>
  <c r="AW975" i="196"/>
  <c r="AV975" i="196"/>
  <c r="AU975" i="196"/>
  <c r="AT975" i="196"/>
  <c r="AS975" i="196"/>
  <c r="L975" i="196"/>
  <c r="BA974" i="196"/>
  <c r="AY974" i="196"/>
  <c r="AX974" i="196"/>
  <c r="AW974" i="196"/>
  <c r="AV974" i="196"/>
  <c r="AU974" i="196"/>
  <c r="AT974" i="196"/>
  <c r="AS974" i="196"/>
  <c r="AL974" i="196"/>
  <c r="L974" i="196"/>
  <c r="BA973" i="196"/>
  <c r="AY973" i="196"/>
  <c r="AX973" i="196"/>
  <c r="AW973" i="196"/>
  <c r="AV973" i="196"/>
  <c r="AU973" i="196"/>
  <c r="AT973" i="196"/>
  <c r="AS973" i="196"/>
  <c r="AI973" i="196"/>
  <c r="L973" i="196"/>
  <c r="BA972" i="196"/>
  <c r="AY972" i="196"/>
  <c r="AX972" i="196"/>
  <c r="AW972" i="196"/>
  <c r="AV972" i="196"/>
  <c r="AU972" i="196"/>
  <c r="AT972" i="196"/>
  <c r="AS972" i="196"/>
  <c r="L972" i="196"/>
  <c r="BA971" i="196"/>
  <c r="AY971" i="196"/>
  <c r="AX971" i="196"/>
  <c r="AW971" i="196"/>
  <c r="AV971" i="196"/>
  <c r="AU971" i="196"/>
  <c r="AT971" i="196"/>
  <c r="AS971" i="196"/>
  <c r="AI971" i="196"/>
  <c r="L971" i="196"/>
  <c r="BA970" i="196"/>
  <c r="AY970" i="196"/>
  <c r="AX970" i="196"/>
  <c r="AW970" i="196"/>
  <c r="AV970" i="196"/>
  <c r="AU970" i="196"/>
  <c r="AT970" i="196"/>
  <c r="AS970" i="196"/>
  <c r="AH970" i="196"/>
  <c r="L970" i="196"/>
  <c r="BA969" i="196"/>
  <c r="AY969" i="196"/>
  <c r="AX969" i="196"/>
  <c r="AW969" i="196"/>
  <c r="AV969" i="196"/>
  <c r="AU969" i="196"/>
  <c r="AT969" i="196"/>
  <c r="AS969" i="196"/>
  <c r="AI969" i="196"/>
  <c r="L969" i="196"/>
  <c r="BA968" i="196"/>
  <c r="AY968" i="196"/>
  <c r="AX968" i="196"/>
  <c r="AW968" i="196"/>
  <c r="AV968" i="196"/>
  <c r="AU968" i="196"/>
  <c r="AT968" i="196"/>
  <c r="AS968" i="196"/>
  <c r="L968" i="196"/>
  <c r="BA967" i="196"/>
  <c r="AY967" i="196"/>
  <c r="AX967" i="196"/>
  <c r="AW967" i="196"/>
  <c r="AV967" i="196"/>
  <c r="AU967" i="196"/>
  <c r="AT967" i="196"/>
  <c r="AS967" i="196"/>
  <c r="AI967" i="196"/>
  <c r="L967" i="196"/>
  <c r="BA966" i="196"/>
  <c r="AY966" i="196"/>
  <c r="AX966" i="196"/>
  <c r="AW966" i="196"/>
  <c r="AV966" i="196"/>
  <c r="AU966" i="196"/>
  <c r="AT966" i="196"/>
  <c r="AS966" i="196"/>
  <c r="AI966" i="196"/>
  <c r="L966" i="196"/>
  <c r="BA965" i="196"/>
  <c r="AY965" i="196"/>
  <c r="AX965" i="196"/>
  <c r="AW965" i="196"/>
  <c r="AV965" i="196"/>
  <c r="AU965" i="196"/>
  <c r="AT965" i="196"/>
  <c r="AS965" i="196"/>
  <c r="AH965" i="196"/>
  <c r="L965" i="196"/>
  <c r="BA964" i="196"/>
  <c r="AY964" i="196"/>
  <c r="AX964" i="196"/>
  <c r="AW964" i="196"/>
  <c r="AV964" i="196"/>
  <c r="AU964" i="196"/>
  <c r="AT964" i="196"/>
  <c r="AS964" i="196"/>
  <c r="L964" i="196"/>
  <c r="BA963" i="196"/>
  <c r="AY963" i="196"/>
  <c r="AX963" i="196"/>
  <c r="AW963" i="196"/>
  <c r="AV963" i="196"/>
  <c r="AU963" i="196"/>
  <c r="AT963" i="196"/>
  <c r="AS963" i="196"/>
  <c r="L963" i="196"/>
  <c r="BA962" i="196"/>
  <c r="AY962" i="196"/>
  <c r="AX962" i="196"/>
  <c r="AW962" i="196"/>
  <c r="AV962" i="196"/>
  <c r="AU962" i="196"/>
  <c r="AT962" i="196"/>
  <c r="AS962" i="196"/>
  <c r="AI962" i="196"/>
  <c r="L962" i="196"/>
  <c r="BA961" i="196"/>
  <c r="AY961" i="196"/>
  <c r="AX961" i="196"/>
  <c r="AW961" i="196"/>
  <c r="AV961" i="196"/>
  <c r="AU961" i="196"/>
  <c r="AT961" i="196"/>
  <c r="AS961" i="196"/>
  <c r="AI961" i="196"/>
  <c r="L961" i="196"/>
  <c r="BA960" i="196"/>
  <c r="AY960" i="196"/>
  <c r="AX960" i="196"/>
  <c r="AW960" i="196"/>
  <c r="AV960" i="196"/>
  <c r="AU960" i="196"/>
  <c r="AT960" i="196"/>
  <c r="AS960" i="196"/>
  <c r="AH960" i="196"/>
  <c r="L960" i="196"/>
  <c r="BA959" i="196"/>
  <c r="AY959" i="196"/>
  <c r="AX959" i="196"/>
  <c r="AW959" i="196"/>
  <c r="AV959" i="196"/>
  <c r="AU959" i="196"/>
  <c r="AT959" i="196"/>
  <c r="AS959" i="196"/>
  <c r="AI959" i="196"/>
  <c r="L959" i="196"/>
  <c r="BA958" i="196"/>
  <c r="AY958" i="196"/>
  <c r="AX958" i="196"/>
  <c r="AW958" i="196"/>
  <c r="AV958" i="196"/>
  <c r="AU958" i="196"/>
  <c r="AT958" i="196"/>
  <c r="AS958" i="196"/>
  <c r="AI958" i="196"/>
  <c r="L958" i="196"/>
  <c r="BA957" i="196"/>
  <c r="AY957" i="196"/>
  <c r="AX957" i="196"/>
  <c r="AW957" i="196"/>
  <c r="AV957" i="196"/>
  <c r="AU957" i="196"/>
  <c r="AT957" i="196"/>
  <c r="AS957" i="196"/>
  <c r="AH957" i="196"/>
  <c r="L957" i="196"/>
  <c r="BA956" i="196"/>
  <c r="AY956" i="196"/>
  <c r="AX956" i="196"/>
  <c r="AW956" i="196"/>
  <c r="AV956" i="196"/>
  <c r="AU956" i="196"/>
  <c r="AT956" i="196"/>
  <c r="AS956" i="196"/>
  <c r="AG956" i="196"/>
  <c r="L956" i="196"/>
  <c r="BA955" i="196"/>
  <c r="AY955" i="196"/>
  <c r="AX955" i="196"/>
  <c r="AW955" i="196"/>
  <c r="AV955" i="196"/>
  <c r="AU955" i="196"/>
  <c r="AT955" i="196"/>
  <c r="AS955" i="196"/>
  <c r="L955" i="196"/>
  <c r="BA954" i="196"/>
  <c r="AY954" i="196"/>
  <c r="AX954" i="196"/>
  <c r="AW954" i="196"/>
  <c r="AV954" i="196"/>
  <c r="AU954" i="196"/>
  <c r="AT954" i="196"/>
  <c r="AS954" i="196"/>
  <c r="AI954" i="196"/>
  <c r="L954" i="196"/>
  <c r="BA953" i="196"/>
  <c r="AY953" i="196"/>
  <c r="AX953" i="196"/>
  <c r="AW953" i="196"/>
  <c r="AV953" i="196"/>
  <c r="AU953" i="196"/>
  <c r="AT953" i="196"/>
  <c r="AS953" i="196"/>
  <c r="AL953" i="196"/>
  <c r="L953" i="196"/>
  <c r="BA952" i="196"/>
  <c r="AY952" i="196"/>
  <c r="AX952" i="196"/>
  <c r="AW952" i="196"/>
  <c r="AV952" i="196"/>
  <c r="AU952" i="196"/>
  <c r="AT952" i="196"/>
  <c r="AS952" i="196"/>
  <c r="AG952" i="196"/>
  <c r="L952" i="196"/>
  <c r="BA951" i="196"/>
  <c r="AY951" i="196"/>
  <c r="AX951" i="196"/>
  <c r="AW951" i="196"/>
  <c r="AV951" i="196"/>
  <c r="AU951" i="196"/>
  <c r="AT951" i="196"/>
  <c r="AS951" i="196"/>
  <c r="L951" i="196"/>
  <c r="BA950" i="196"/>
  <c r="AY950" i="196"/>
  <c r="AX950" i="196"/>
  <c r="AW950" i="196"/>
  <c r="AV950" i="196"/>
  <c r="AU950" i="196"/>
  <c r="AT950" i="196"/>
  <c r="AS950" i="196"/>
  <c r="AI950" i="196"/>
  <c r="L950" i="196"/>
  <c r="BA949" i="196"/>
  <c r="AY949" i="196"/>
  <c r="AX949" i="196"/>
  <c r="AW949" i="196"/>
  <c r="AV949" i="196"/>
  <c r="AU949" i="196"/>
  <c r="AT949" i="196"/>
  <c r="AS949" i="196"/>
  <c r="AL949" i="196"/>
  <c r="L949" i="196"/>
  <c r="BA948" i="196"/>
  <c r="AY948" i="196"/>
  <c r="AX948" i="196"/>
  <c r="AW948" i="196"/>
  <c r="AV948" i="196"/>
  <c r="AU948" i="196"/>
  <c r="AT948" i="196"/>
  <c r="AS948" i="196"/>
  <c r="AG948" i="196"/>
  <c r="L948" i="196"/>
  <c r="BA947" i="196"/>
  <c r="AY947" i="196"/>
  <c r="AX947" i="196"/>
  <c r="AW947" i="196"/>
  <c r="AV947" i="196"/>
  <c r="AU947" i="196"/>
  <c r="AT947" i="196"/>
  <c r="AS947" i="196"/>
  <c r="L947" i="196"/>
  <c r="BA946" i="196"/>
  <c r="AY946" i="196"/>
  <c r="AX946" i="196"/>
  <c r="AW946" i="196"/>
  <c r="AV946" i="196"/>
  <c r="AU946" i="196"/>
  <c r="AT946" i="196"/>
  <c r="AS946" i="196"/>
  <c r="AI946" i="196"/>
  <c r="L946" i="196"/>
  <c r="BA945" i="196"/>
  <c r="AY945" i="196"/>
  <c r="AX945" i="196"/>
  <c r="AW945" i="196"/>
  <c r="AV945" i="196"/>
  <c r="AU945" i="196"/>
  <c r="AT945" i="196"/>
  <c r="AS945" i="196"/>
  <c r="AL945" i="196"/>
  <c r="L945" i="196"/>
  <c r="BA944" i="196"/>
  <c r="AY944" i="196"/>
  <c r="AX944" i="196"/>
  <c r="AW944" i="196"/>
  <c r="AV944" i="196"/>
  <c r="AU944" i="196"/>
  <c r="AT944" i="196"/>
  <c r="AS944" i="196"/>
  <c r="L944" i="196"/>
  <c r="BA943" i="196"/>
  <c r="AY943" i="196"/>
  <c r="AX943" i="196"/>
  <c r="AW943" i="196"/>
  <c r="AV943" i="196"/>
  <c r="AU943" i="196"/>
  <c r="AT943" i="196"/>
  <c r="AS943" i="196"/>
  <c r="L943" i="196"/>
  <c r="BA942" i="196"/>
  <c r="AY942" i="196"/>
  <c r="AX942" i="196"/>
  <c r="AW942" i="196"/>
  <c r="AV942" i="196"/>
  <c r="AU942" i="196"/>
  <c r="AT942" i="196"/>
  <c r="AS942" i="196"/>
  <c r="AH942" i="196"/>
  <c r="AI942" i="196"/>
  <c r="L942" i="196"/>
  <c r="BA941" i="196"/>
  <c r="AY941" i="196"/>
  <c r="AX941" i="196"/>
  <c r="AW941" i="196"/>
  <c r="AV941" i="196"/>
  <c r="AU941" i="196"/>
  <c r="AT941" i="196"/>
  <c r="AS941" i="196"/>
  <c r="AG941" i="196"/>
  <c r="AI941" i="196"/>
  <c r="L941" i="196"/>
  <c r="BA940" i="196"/>
  <c r="AY940" i="196"/>
  <c r="AX940" i="196"/>
  <c r="AW940" i="196"/>
  <c r="AV940" i="196"/>
  <c r="AU940" i="196"/>
  <c r="AT940" i="196"/>
  <c r="AS940" i="196"/>
  <c r="AG940" i="196"/>
  <c r="L940" i="196"/>
  <c r="BA939" i="196"/>
  <c r="AY939" i="196"/>
  <c r="AX939" i="196"/>
  <c r="AW939" i="196"/>
  <c r="AV939" i="196"/>
  <c r="AU939" i="196"/>
  <c r="AT939" i="196"/>
  <c r="AS939" i="196"/>
  <c r="L939" i="196"/>
  <c r="BA938" i="196"/>
  <c r="AY938" i="196"/>
  <c r="AX938" i="196"/>
  <c r="AW938" i="196"/>
  <c r="AV938" i="196"/>
  <c r="AU938" i="196"/>
  <c r="AT938" i="196"/>
  <c r="AS938" i="196"/>
  <c r="L938" i="196"/>
  <c r="BA937" i="196"/>
  <c r="AY937" i="196"/>
  <c r="AX937" i="196"/>
  <c r="AW937" i="196"/>
  <c r="AV937" i="196"/>
  <c r="AU937" i="196"/>
  <c r="AT937" i="196"/>
  <c r="AS937" i="196"/>
  <c r="L937" i="196"/>
  <c r="BA936" i="196"/>
  <c r="AY936" i="196"/>
  <c r="AX936" i="196"/>
  <c r="AW936" i="196"/>
  <c r="AV936" i="196"/>
  <c r="AU936" i="196"/>
  <c r="AT936" i="196"/>
  <c r="AS936" i="196"/>
  <c r="AG936" i="196"/>
  <c r="L936" i="196"/>
  <c r="BA935" i="196"/>
  <c r="AY935" i="196"/>
  <c r="AX935" i="196"/>
  <c r="AW935" i="196"/>
  <c r="AV935" i="196"/>
  <c r="AU935" i="196"/>
  <c r="AT935" i="196"/>
  <c r="AS935" i="196"/>
  <c r="L935" i="196"/>
  <c r="BA934" i="196"/>
  <c r="AY934" i="196"/>
  <c r="AX934" i="196"/>
  <c r="AW934" i="196"/>
  <c r="AV934" i="196"/>
  <c r="AU934" i="196"/>
  <c r="AT934" i="196"/>
  <c r="AS934" i="196"/>
  <c r="L934" i="196"/>
  <c r="BA933" i="196"/>
  <c r="AY933" i="196"/>
  <c r="AX933" i="196"/>
  <c r="AW933" i="196"/>
  <c r="AV933" i="196"/>
  <c r="AU933" i="196"/>
  <c r="AT933" i="196"/>
  <c r="AS933" i="196"/>
  <c r="L933" i="196"/>
  <c r="BA932" i="196"/>
  <c r="AY932" i="196"/>
  <c r="AX932" i="196"/>
  <c r="AW932" i="196"/>
  <c r="AV932" i="196"/>
  <c r="AU932" i="196"/>
  <c r="AT932" i="196"/>
  <c r="AS932" i="196"/>
  <c r="AG932" i="196"/>
  <c r="L932" i="196"/>
  <c r="BA931" i="196"/>
  <c r="AY931" i="196"/>
  <c r="AX931" i="196"/>
  <c r="AW931" i="196"/>
  <c r="AV931" i="196"/>
  <c r="AU931" i="196"/>
  <c r="AT931" i="196"/>
  <c r="AS931" i="196"/>
  <c r="L931" i="196"/>
  <c r="BA930" i="196"/>
  <c r="AY930" i="196"/>
  <c r="AX930" i="196"/>
  <c r="AW930" i="196"/>
  <c r="AV930" i="196"/>
  <c r="AU930" i="196"/>
  <c r="AT930" i="196"/>
  <c r="AS930" i="196"/>
  <c r="L930" i="196"/>
  <c r="BA929" i="196"/>
  <c r="AY929" i="196"/>
  <c r="AX929" i="196"/>
  <c r="AW929" i="196"/>
  <c r="AV929" i="196"/>
  <c r="AU929" i="196"/>
  <c r="AT929" i="196"/>
  <c r="AS929" i="196"/>
  <c r="AG929" i="196"/>
  <c r="AI929" i="196"/>
  <c r="L929" i="196"/>
  <c r="BA928" i="196"/>
  <c r="AY928" i="196"/>
  <c r="AX928" i="196"/>
  <c r="AW928" i="196"/>
  <c r="AV928" i="196"/>
  <c r="AU928" i="196"/>
  <c r="AT928" i="196"/>
  <c r="AS928" i="196"/>
  <c r="L928" i="196"/>
  <c r="BA927" i="196"/>
  <c r="AY927" i="196"/>
  <c r="AX927" i="196"/>
  <c r="AW927" i="196"/>
  <c r="AV927" i="196"/>
  <c r="AU927" i="196"/>
  <c r="AT927" i="196"/>
  <c r="AS927" i="196"/>
  <c r="AI927" i="196"/>
  <c r="L927" i="196"/>
  <c r="BA926" i="196"/>
  <c r="AY926" i="196"/>
  <c r="AX926" i="196"/>
  <c r="AW926" i="196"/>
  <c r="AV926" i="196"/>
  <c r="AU926" i="196"/>
  <c r="AT926" i="196"/>
  <c r="AS926" i="196"/>
  <c r="L926" i="196"/>
  <c r="BA925" i="196"/>
  <c r="AY925" i="196"/>
  <c r="AX925" i="196"/>
  <c r="AW925" i="196"/>
  <c r="AV925" i="196"/>
  <c r="AU925" i="196"/>
  <c r="AT925" i="196"/>
  <c r="AS925" i="196"/>
  <c r="AL925" i="196"/>
  <c r="L925" i="196"/>
  <c r="BA924" i="196"/>
  <c r="AY924" i="196"/>
  <c r="AX924" i="196"/>
  <c r="AW924" i="196"/>
  <c r="AV924" i="196"/>
  <c r="AU924" i="196"/>
  <c r="AT924" i="196"/>
  <c r="AS924" i="196"/>
  <c r="AG924" i="196"/>
  <c r="L924" i="196"/>
  <c r="BA923" i="196"/>
  <c r="AY923" i="196"/>
  <c r="AX923" i="196"/>
  <c r="AW923" i="196"/>
  <c r="AV923" i="196"/>
  <c r="AU923" i="196"/>
  <c r="AT923" i="196"/>
  <c r="AS923" i="196"/>
  <c r="L923" i="196"/>
  <c r="BA922" i="196"/>
  <c r="AY922" i="196"/>
  <c r="AX922" i="196"/>
  <c r="AW922" i="196"/>
  <c r="AV922" i="196"/>
  <c r="AU922" i="196"/>
  <c r="AT922" i="196"/>
  <c r="AS922" i="196"/>
  <c r="L922" i="196"/>
  <c r="BA921" i="196"/>
  <c r="AY921" i="196"/>
  <c r="AX921" i="196"/>
  <c r="AW921" i="196"/>
  <c r="AV921" i="196"/>
  <c r="AU921" i="196"/>
  <c r="AT921" i="196"/>
  <c r="AS921" i="196"/>
  <c r="AL921" i="196"/>
  <c r="L921" i="196"/>
  <c r="BA920" i="196"/>
  <c r="AY920" i="196"/>
  <c r="AX920" i="196"/>
  <c r="AW920" i="196"/>
  <c r="AV920" i="196"/>
  <c r="AU920" i="196"/>
  <c r="AT920" i="196"/>
  <c r="AS920" i="196"/>
  <c r="L920" i="196"/>
  <c r="BA919" i="196"/>
  <c r="AY919" i="196"/>
  <c r="AX919" i="196"/>
  <c r="AW919" i="196"/>
  <c r="AV919" i="196"/>
  <c r="AU919" i="196"/>
  <c r="AT919" i="196"/>
  <c r="AS919" i="196"/>
  <c r="L919" i="196"/>
  <c r="BA918" i="196"/>
  <c r="AY918" i="196"/>
  <c r="AX918" i="196"/>
  <c r="AW918" i="196"/>
  <c r="AV918" i="196"/>
  <c r="AU918" i="196"/>
  <c r="AT918" i="196"/>
  <c r="AS918" i="196"/>
  <c r="L918" i="196"/>
  <c r="BA917" i="196"/>
  <c r="AY917" i="196"/>
  <c r="AX917" i="196"/>
  <c r="AW917" i="196"/>
  <c r="AV917" i="196"/>
  <c r="AU917" i="196"/>
  <c r="AT917" i="196"/>
  <c r="AS917" i="196"/>
  <c r="AI917" i="196"/>
  <c r="L917" i="196"/>
  <c r="BA916" i="196"/>
  <c r="AY916" i="196"/>
  <c r="AX916" i="196"/>
  <c r="AW916" i="196"/>
  <c r="AV916" i="196"/>
  <c r="AU916" i="196"/>
  <c r="AT916" i="196"/>
  <c r="AS916" i="196"/>
  <c r="AH916" i="196"/>
  <c r="L916" i="196"/>
  <c r="BA915" i="196"/>
  <c r="AY915" i="196"/>
  <c r="AX915" i="196"/>
  <c r="AW915" i="196"/>
  <c r="AV915" i="196"/>
  <c r="AU915" i="196"/>
  <c r="AT915" i="196"/>
  <c r="AS915" i="196"/>
  <c r="AI915" i="196"/>
  <c r="L915" i="196"/>
  <c r="BA914" i="196"/>
  <c r="AY914" i="196"/>
  <c r="AX914" i="196"/>
  <c r="AW914" i="196"/>
  <c r="AV914" i="196"/>
  <c r="AU914" i="196"/>
  <c r="AT914" i="196"/>
  <c r="AS914" i="196"/>
  <c r="AI914" i="196"/>
  <c r="L914" i="196"/>
  <c r="BA913" i="196"/>
  <c r="AY913" i="196"/>
  <c r="AX913" i="196"/>
  <c r="AW913" i="196"/>
  <c r="AV913" i="196"/>
  <c r="AU913" i="196"/>
  <c r="AT913" i="196"/>
  <c r="AS913" i="196"/>
  <c r="AG913" i="196"/>
  <c r="AL913" i="196"/>
  <c r="L913" i="196"/>
  <c r="BA912" i="196"/>
  <c r="AY912" i="196"/>
  <c r="AX912" i="196"/>
  <c r="AW912" i="196"/>
  <c r="AV912" i="196"/>
  <c r="AU912" i="196"/>
  <c r="AT912" i="196"/>
  <c r="AS912" i="196"/>
  <c r="AH912" i="196"/>
  <c r="AG912" i="196"/>
  <c r="AL912" i="196"/>
  <c r="L912" i="196"/>
  <c r="BA911" i="196"/>
  <c r="AY911" i="196"/>
  <c r="AX911" i="196"/>
  <c r="AW911" i="196"/>
  <c r="AV911" i="196"/>
  <c r="AU911" i="196"/>
  <c r="AT911" i="196"/>
  <c r="AS911" i="196"/>
  <c r="AL911" i="196"/>
  <c r="L911" i="196"/>
  <c r="BA910" i="196"/>
  <c r="AY910" i="196"/>
  <c r="AX910" i="196"/>
  <c r="AW910" i="196"/>
  <c r="AV910" i="196"/>
  <c r="AU910" i="196"/>
  <c r="AT910" i="196"/>
  <c r="AS910" i="196"/>
  <c r="AL910" i="196"/>
  <c r="L910" i="196"/>
  <c r="BA909" i="196"/>
  <c r="AY909" i="196"/>
  <c r="AX909" i="196"/>
  <c r="AW909" i="196"/>
  <c r="AV909" i="196"/>
  <c r="AU909" i="196"/>
  <c r="AT909" i="196"/>
  <c r="AS909" i="196"/>
  <c r="AG909" i="196"/>
  <c r="AI909" i="196"/>
  <c r="L909" i="196"/>
  <c r="BA908" i="196"/>
  <c r="AY908" i="196"/>
  <c r="AX908" i="196"/>
  <c r="AW908" i="196"/>
  <c r="AV908" i="196"/>
  <c r="AU908" i="196"/>
  <c r="AT908" i="196"/>
  <c r="AS908" i="196"/>
  <c r="L908" i="196"/>
  <c r="BA907" i="196"/>
  <c r="AY907" i="196"/>
  <c r="AX907" i="196"/>
  <c r="AW907" i="196"/>
  <c r="AV907" i="196"/>
  <c r="AU907" i="196"/>
  <c r="AT907" i="196"/>
  <c r="AS907" i="196"/>
  <c r="L907" i="196"/>
  <c r="BA906" i="196"/>
  <c r="AY906" i="196"/>
  <c r="AX906" i="196"/>
  <c r="AW906" i="196"/>
  <c r="AV906" i="196"/>
  <c r="AU906" i="196"/>
  <c r="AT906" i="196"/>
  <c r="AS906" i="196"/>
  <c r="L906" i="196"/>
  <c r="BA905" i="196"/>
  <c r="AY905" i="196"/>
  <c r="AX905" i="196"/>
  <c r="AW905" i="196"/>
  <c r="AV905" i="196"/>
  <c r="AU905" i="196"/>
  <c r="AT905" i="196"/>
  <c r="AS905" i="196"/>
  <c r="AL905" i="196"/>
  <c r="L905" i="196"/>
  <c r="BA904" i="196"/>
  <c r="AY904" i="196"/>
  <c r="AX904" i="196"/>
  <c r="AW904" i="196"/>
  <c r="AV904" i="196"/>
  <c r="AU904" i="196"/>
  <c r="AT904" i="196"/>
  <c r="AS904" i="196"/>
  <c r="L904" i="196"/>
  <c r="BA903" i="196"/>
  <c r="AY903" i="196"/>
  <c r="AX903" i="196"/>
  <c r="AW903" i="196"/>
  <c r="AV903" i="196"/>
  <c r="AU903" i="196"/>
  <c r="AT903" i="196"/>
  <c r="AS903" i="196"/>
  <c r="AI903" i="196"/>
  <c r="AL903" i="196"/>
  <c r="L903" i="196"/>
  <c r="BA902" i="196"/>
  <c r="AY902" i="196"/>
  <c r="AX902" i="196"/>
  <c r="AW902" i="196"/>
  <c r="AV902" i="196"/>
  <c r="AU902" i="196"/>
  <c r="AT902" i="196"/>
  <c r="AS902" i="196"/>
  <c r="L902" i="196"/>
  <c r="BA901" i="196"/>
  <c r="AY901" i="196"/>
  <c r="AX901" i="196"/>
  <c r="AW901" i="196"/>
  <c r="AV901" i="196"/>
  <c r="AU901" i="196"/>
  <c r="AT901" i="196"/>
  <c r="AS901" i="196"/>
  <c r="AL901" i="196"/>
  <c r="L901" i="196"/>
  <c r="BA900" i="196"/>
  <c r="AY900" i="196"/>
  <c r="AX900" i="196"/>
  <c r="AW900" i="196"/>
  <c r="AV900" i="196"/>
  <c r="AU900" i="196"/>
  <c r="AT900" i="196"/>
  <c r="AS900" i="196"/>
  <c r="L900" i="196"/>
  <c r="BA899" i="196"/>
  <c r="AY899" i="196"/>
  <c r="AX899" i="196"/>
  <c r="AW899" i="196"/>
  <c r="AV899" i="196"/>
  <c r="AU899" i="196"/>
  <c r="AT899" i="196"/>
  <c r="AS899" i="196"/>
  <c r="L899" i="196"/>
  <c r="BA898" i="196"/>
  <c r="AY898" i="196"/>
  <c r="AX898" i="196"/>
  <c r="AW898" i="196"/>
  <c r="AV898" i="196"/>
  <c r="AU898" i="196"/>
  <c r="AT898" i="196"/>
  <c r="AS898" i="196"/>
  <c r="AH898" i="196"/>
  <c r="AL898" i="196"/>
  <c r="L898" i="196"/>
  <c r="BA897" i="196"/>
  <c r="AY897" i="196"/>
  <c r="AX897" i="196"/>
  <c r="AW897" i="196"/>
  <c r="AV897" i="196"/>
  <c r="AU897" i="196"/>
  <c r="AT897" i="196"/>
  <c r="AS897" i="196"/>
  <c r="AL897" i="196"/>
  <c r="L897" i="196"/>
  <c r="BA896" i="196"/>
  <c r="AY896" i="196"/>
  <c r="AX896" i="196"/>
  <c r="AW896" i="196"/>
  <c r="AV896" i="196"/>
  <c r="AU896" i="196"/>
  <c r="AT896" i="196"/>
  <c r="AS896" i="196"/>
  <c r="L896" i="196"/>
  <c r="BA895" i="196"/>
  <c r="AY895" i="196"/>
  <c r="AX895" i="196"/>
  <c r="AW895" i="196"/>
  <c r="AV895" i="196"/>
  <c r="AU895" i="196"/>
  <c r="AT895" i="196"/>
  <c r="AS895" i="196"/>
  <c r="L895" i="196"/>
  <c r="BA894" i="196"/>
  <c r="AY894" i="196"/>
  <c r="AX894" i="196"/>
  <c r="AW894" i="196"/>
  <c r="AV894" i="196"/>
  <c r="AU894" i="196"/>
  <c r="AT894" i="196"/>
  <c r="AS894" i="196"/>
  <c r="AL894" i="196"/>
  <c r="L894" i="196"/>
  <c r="BA893" i="196"/>
  <c r="AY893" i="196"/>
  <c r="AX893" i="196"/>
  <c r="AW893" i="196"/>
  <c r="AV893" i="196"/>
  <c r="AU893" i="196"/>
  <c r="AT893" i="196"/>
  <c r="AS893" i="196"/>
  <c r="L893" i="196"/>
  <c r="BA892" i="196"/>
  <c r="AY892" i="196"/>
  <c r="AX892" i="196"/>
  <c r="AW892" i="196"/>
  <c r="AV892" i="196"/>
  <c r="AU892" i="196"/>
  <c r="AT892" i="196"/>
  <c r="AS892" i="196"/>
  <c r="L892" i="196"/>
  <c r="BA891" i="196"/>
  <c r="AY891" i="196"/>
  <c r="AX891" i="196"/>
  <c r="AW891" i="196"/>
  <c r="AV891" i="196"/>
  <c r="AU891" i="196"/>
  <c r="AT891" i="196"/>
  <c r="AS891" i="196"/>
  <c r="L891" i="196"/>
  <c r="BA890" i="196"/>
  <c r="AY890" i="196"/>
  <c r="AX890" i="196"/>
  <c r="AW890" i="196"/>
  <c r="AV890" i="196"/>
  <c r="AU890" i="196"/>
  <c r="AT890" i="196"/>
  <c r="AS890" i="196"/>
  <c r="AL890" i="196"/>
  <c r="L890" i="196"/>
  <c r="BA889" i="196"/>
  <c r="AY889" i="196"/>
  <c r="AX889" i="196"/>
  <c r="AW889" i="196"/>
  <c r="AV889" i="196"/>
  <c r="AU889" i="196"/>
  <c r="AT889" i="196"/>
  <c r="AS889" i="196"/>
  <c r="AI889" i="196"/>
  <c r="L889" i="196"/>
  <c r="BA888" i="196"/>
  <c r="AY888" i="196"/>
  <c r="AX888" i="196"/>
  <c r="AW888" i="196"/>
  <c r="AV888" i="196"/>
  <c r="AU888" i="196"/>
  <c r="AT888" i="196"/>
  <c r="AS888" i="196"/>
  <c r="AG888" i="196"/>
  <c r="L888" i="196"/>
  <c r="BA887" i="196"/>
  <c r="AY887" i="196"/>
  <c r="AX887" i="196"/>
  <c r="AW887" i="196"/>
  <c r="AV887" i="196"/>
  <c r="AU887" i="196"/>
  <c r="AT887" i="196"/>
  <c r="AS887" i="196"/>
  <c r="AI887" i="196"/>
  <c r="L887" i="196"/>
  <c r="BA886" i="196"/>
  <c r="AY886" i="196"/>
  <c r="AX886" i="196"/>
  <c r="AW886" i="196"/>
  <c r="AV886" i="196"/>
  <c r="AU886" i="196"/>
  <c r="AT886" i="196"/>
  <c r="AS886" i="196"/>
  <c r="AH886" i="196"/>
  <c r="AL886" i="196"/>
  <c r="L886" i="196"/>
  <c r="BA885" i="196"/>
  <c r="AY885" i="196"/>
  <c r="AX885" i="196"/>
  <c r="AW885" i="196"/>
  <c r="AV885" i="196"/>
  <c r="AU885" i="196"/>
  <c r="AT885" i="196"/>
  <c r="AS885" i="196"/>
  <c r="AL885" i="196"/>
  <c r="AG885" i="196"/>
  <c r="AI885" i="196"/>
  <c r="L885" i="196"/>
  <c r="BA884" i="196"/>
  <c r="AY884" i="196"/>
  <c r="AX884" i="196"/>
  <c r="AW884" i="196"/>
  <c r="AV884" i="196"/>
  <c r="AU884" i="196"/>
  <c r="AT884" i="196"/>
  <c r="AS884" i="196"/>
  <c r="L884" i="196"/>
  <c r="BA883" i="196"/>
  <c r="AY883" i="196"/>
  <c r="AX883" i="196"/>
  <c r="AW883" i="196"/>
  <c r="AV883" i="196"/>
  <c r="AU883" i="196"/>
  <c r="AT883" i="196"/>
  <c r="AS883" i="196"/>
  <c r="L883" i="196"/>
  <c r="BA882" i="196"/>
  <c r="AY882" i="196"/>
  <c r="AX882" i="196"/>
  <c r="AW882" i="196"/>
  <c r="AV882" i="196"/>
  <c r="AU882" i="196"/>
  <c r="AT882" i="196"/>
  <c r="AS882" i="196"/>
  <c r="AL882" i="196"/>
  <c r="L882" i="196"/>
  <c r="BA881" i="196"/>
  <c r="AY881" i="196"/>
  <c r="AX881" i="196"/>
  <c r="AW881" i="196"/>
  <c r="AV881" i="196"/>
  <c r="AU881" i="196"/>
  <c r="AT881" i="196"/>
  <c r="AS881" i="196"/>
  <c r="L881" i="196"/>
  <c r="BA880" i="196"/>
  <c r="AY880" i="196"/>
  <c r="AX880" i="196"/>
  <c r="AW880" i="196"/>
  <c r="AV880" i="196"/>
  <c r="AU880" i="196"/>
  <c r="AT880" i="196"/>
  <c r="AS880" i="196"/>
  <c r="L880" i="196"/>
  <c r="BA879" i="196"/>
  <c r="AY879" i="196"/>
  <c r="AX879" i="196"/>
  <c r="AW879" i="196"/>
  <c r="AV879" i="196"/>
  <c r="AU879" i="196"/>
  <c r="AT879" i="196"/>
  <c r="AS879" i="196"/>
  <c r="AL879" i="196"/>
  <c r="L879" i="196"/>
  <c r="BA878" i="196"/>
  <c r="AY878" i="196"/>
  <c r="AX878" i="196"/>
  <c r="AW878" i="196"/>
  <c r="AV878" i="196"/>
  <c r="AU878" i="196"/>
  <c r="AT878" i="196"/>
  <c r="AS878" i="196"/>
  <c r="AI878" i="196"/>
  <c r="AH878" i="196"/>
  <c r="L878" i="196"/>
  <c r="BA877" i="196"/>
  <c r="AY877" i="196"/>
  <c r="AX877" i="196"/>
  <c r="AW877" i="196"/>
  <c r="AV877" i="196"/>
  <c r="AU877" i="196"/>
  <c r="AT877" i="196"/>
  <c r="AS877" i="196"/>
  <c r="L877" i="196"/>
  <c r="BA876" i="196"/>
  <c r="AY876" i="196"/>
  <c r="AX876" i="196"/>
  <c r="AW876" i="196"/>
  <c r="AV876" i="196"/>
  <c r="AU876" i="196"/>
  <c r="AT876" i="196"/>
  <c r="AS876" i="196"/>
  <c r="L876" i="196"/>
  <c r="BA875" i="196"/>
  <c r="AY875" i="196"/>
  <c r="AX875" i="196"/>
  <c r="AW875" i="196"/>
  <c r="AV875" i="196"/>
  <c r="AU875" i="196"/>
  <c r="AT875" i="196"/>
  <c r="AS875" i="196"/>
  <c r="AL875" i="196"/>
  <c r="L875" i="196"/>
  <c r="BA874" i="196"/>
  <c r="AY874" i="196"/>
  <c r="AX874" i="196"/>
  <c r="AW874" i="196"/>
  <c r="AV874" i="196"/>
  <c r="AU874" i="196"/>
  <c r="AT874" i="196"/>
  <c r="AS874" i="196"/>
  <c r="AG874" i="196"/>
  <c r="AI874" i="196"/>
  <c r="L874" i="196"/>
  <c r="BA873" i="196"/>
  <c r="AY873" i="196"/>
  <c r="AX873" i="196"/>
  <c r="AW873" i="196"/>
  <c r="AV873" i="196"/>
  <c r="AU873" i="196"/>
  <c r="AT873" i="196"/>
  <c r="AS873" i="196"/>
  <c r="AL873" i="196"/>
  <c r="L873" i="196"/>
  <c r="BA872" i="196"/>
  <c r="AY872" i="196"/>
  <c r="AX872" i="196"/>
  <c r="AW872" i="196"/>
  <c r="AV872" i="196"/>
  <c r="AU872" i="196"/>
  <c r="AT872" i="196"/>
  <c r="AS872" i="196"/>
  <c r="L872" i="196"/>
  <c r="BA871" i="196"/>
  <c r="AY871" i="196"/>
  <c r="AX871" i="196"/>
  <c r="AW871" i="196"/>
  <c r="AV871" i="196"/>
  <c r="AU871" i="196"/>
  <c r="AT871" i="196"/>
  <c r="AS871" i="196"/>
  <c r="AL871" i="196"/>
  <c r="L871" i="196"/>
  <c r="BA870" i="196"/>
  <c r="AY870" i="196"/>
  <c r="AX870" i="196"/>
  <c r="AW870" i="196"/>
  <c r="AV870" i="196"/>
  <c r="AU870" i="196"/>
  <c r="AT870" i="196"/>
  <c r="AS870" i="196"/>
  <c r="L870" i="196"/>
  <c r="BA869" i="196"/>
  <c r="AY869" i="196"/>
  <c r="AX869" i="196"/>
  <c r="AW869" i="196"/>
  <c r="AV869" i="196"/>
  <c r="AU869" i="196"/>
  <c r="AT869" i="196"/>
  <c r="AS869" i="196"/>
  <c r="L869" i="196"/>
  <c r="BA868" i="196"/>
  <c r="AY868" i="196"/>
  <c r="AX868" i="196"/>
  <c r="AW868" i="196"/>
  <c r="AV868" i="196"/>
  <c r="AU868" i="196"/>
  <c r="AT868" i="196"/>
  <c r="AS868" i="196"/>
  <c r="L868" i="196"/>
  <c r="BA867" i="196"/>
  <c r="AY867" i="196"/>
  <c r="AX867" i="196"/>
  <c r="AW867" i="196"/>
  <c r="AV867" i="196"/>
  <c r="AU867" i="196"/>
  <c r="AT867" i="196"/>
  <c r="AS867" i="196"/>
  <c r="AI867" i="196"/>
  <c r="AL867" i="196"/>
  <c r="L867" i="196"/>
  <c r="BA866" i="196"/>
  <c r="AY866" i="196"/>
  <c r="AX866" i="196"/>
  <c r="AW866" i="196"/>
  <c r="AV866" i="196"/>
  <c r="AU866" i="196"/>
  <c r="AT866" i="196"/>
  <c r="AS866" i="196"/>
  <c r="AG866" i="196"/>
  <c r="AI866" i="196"/>
  <c r="L866" i="196"/>
  <c r="BA865" i="196"/>
  <c r="AY865" i="196"/>
  <c r="AX865" i="196"/>
  <c r="AW865" i="196"/>
  <c r="AV865" i="196"/>
  <c r="AU865" i="196"/>
  <c r="AT865" i="196"/>
  <c r="AS865" i="196"/>
  <c r="L865" i="196"/>
  <c r="BA864" i="196"/>
  <c r="AY864" i="196"/>
  <c r="AX864" i="196"/>
  <c r="AW864" i="196"/>
  <c r="AV864" i="196"/>
  <c r="AU864" i="196"/>
  <c r="AT864" i="196"/>
  <c r="AS864" i="196"/>
  <c r="L864" i="196"/>
  <c r="BA863" i="196"/>
  <c r="AY863" i="196"/>
  <c r="AX863" i="196"/>
  <c r="AW863" i="196"/>
  <c r="AV863" i="196"/>
  <c r="AU863" i="196"/>
  <c r="AT863" i="196"/>
  <c r="AS863" i="196"/>
  <c r="L863" i="196"/>
  <c r="BA862" i="196"/>
  <c r="AY862" i="196"/>
  <c r="AX862" i="196"/>
  <c r="AW862" i="196"/>
  <c r="AV862" i="196"/>
  <c r="AU862" i="196"/>
  <c r="AT862" i="196"/>
  <c r="AS862" i="196"/>
  <c r="L862" i="196"/>
  <c r="BA861" i="196"/>
  <c r="AY861" i="196"/>
  <c r="AX861" i="196"/>
  <c r="AW861" i="196"/>
  <c r="AV861" i="196"/>
  <c r="AU861" i="196"/>
  <c r="AT861" i="196"/>
  <c r="AS861" i="196"/>
  <c r="AL861" i="196"/>
  <c r="L861" i="196"/>
  <c r="BA860" i="196"/>
  <c r="AY860" i="196"/>
  <c r="AX860" i="196"/>
  <c r="AW860" i="196"/>
  <c r="AV860" i="196"/>
  <c r="AU860" i="196"/>
  <c r="AT860" i="196"/>
  <c r="AS860" i="196"/>
  <c r="L860" i="196"/>
  <c r="BA859" i="196"/>
  <c r="AY859" i="196"/>
  <c r="AX859" i="196"/>
  <c r="AW859" i="196"/>
  <c r="AV859" i="196"/>
  <c r="AU859" i="196"/>
  <c r="AT859" i="196"/>
  <c r="AS859" i="196"/>
  <c r="AI859" i="196"/>
  <c r="AL859" i="196"/>
  <c r="L859" i="196"/>
  <c r="BA858" i="196"/>
  <c r="AY858" i="196"/>
  <c r="AX858" i="196"/>
  <c r="AW858" i="196"/>
  <c r="AV858" i="196"/>
  <c r="AU858" i="196"/>
  <c r="AT858" i="196"/>
  <c r="AS858" i="196"/>
  <c r="AI858" i="196"/>
  <c r="L858" i="196"/>
  <c r="BA857" i="196"/>
  <c r="AY857" i="196"/>
  <c r="AX857" i="196"/>
  <c r="AW857" i="196"/>
  <c r="AV857" i="196"/>
  <c r="AU857" i="196"/>
  <c r="AT857" i="196"/>
  <c r="AS857" i="196"/>
  <c r="L857" i="196"/>
  <c r="BA856" i="196"/>
  <c r="AY856" i="196"/>
  <c r="AX856" i="196"/>
  <c r="AW856" i="196"/>
  <c r="AV856" i="196"/>
  <c r="AU856" i="196"/>
  <c r="AT856" i="196"/>
  <c r="AS856" i="196"/>
  <c r="L856" i="196"/>
  <c r="BA855" i="196"/>
  <c r="AY855" i="196"/>
  <c r="AX855" i="196"/>
  <c r="AW855" i="196"/>
  <c r="AV855" i="196"/>
  <c r="AU855" i="196"/>
  <c r="AT855" i="196"/>
  <c r="AS855" i="196"/>
  <c r="L855" i="196"/>
  <c r="BA854" i="196"/>
  <c r="AY854" i="196"/>
  <c r="AX854" i="196"/>
  <c r="AW854" i="196"/>
  <c r="AV854" i="196"/>
  <c r="AU854" i="196"/>
  <c r="AT854" i="196"/>
  <c r="AS854" i="196"/>
  <c r="AL854" i="196"/>
  <c r="L854" i="196"/>
  <c r="BA853" i="196"/>
  <c r="AY853" i="196"/>
  <c r="AX853" i="196"/>
  <c r="AW853" i="196"/>
  <c r="AV853" i="196"/>
  <c r="AU853" i="196"/>
  <c r="AT853" i="196"/>
  <c r="AS853" i="196"/>
  <c r="AL853" i="196"/>
  <c r="L853" i="196"/>
  <c r="BA852" i="196"/>
  <c r="AY852" i="196"/>
  <c r="AX852" i="196"/>
  <c r="AW852" i="196"/>
  <c r="AV852" i="196"/>
  <c r="AU852" i="196"/>
  <c r="AT852" i="196"/>
  <c r="AS852" i="196"/>
  <c r="L852" i="196"/>
  <c r="BA851" i="196"/>
  <c r="AY851" i="196"/>
  <c r="AX851" i="196"/>
  <c r="AW851" i="196"/>
  <c r="AV851" i="196"/>
  <c r="AU851" i="196"/>
  <c r="AT851" i="196"/>
  <c r="AS851" i="196"/>
  <c r="AL851" i="196"/>
  <c r="L851" i="196"/>
  <c r="BA850" i="196"/>
  <c r="AY850" i="196"/>
  <c r="AX850" i="196"/>
  <c r="AW850" i="196"/>
  <c r="AV850" i="196"/>
  <c r="AU850" i="196"/>
  <c r="AT850" i="196"/>
  <c r="AS850" i="196"/>
  <c r="AI850" i="196"/>
  <c r="L850" i="196"/>
  <c r="BA849" i="196"/>
  <c r="AY849" i="196"/>
  <c r="AX849" i="196"/>
  <c r="AW849" i="196"/>
  <c r="AV849" i="196"/>
  <c r="AU849" i="196"/>
  <c r="AT849" i="196"/>
  <c r="AS849" i="196"/>
  <c r="AG849" i="196"/>
  <c r="L849" i="196"/>
  <c r="BA848" i="196"/>
  <c r="AY848" i="196"/>
  <c r="AX848" i="196"/>
  <c r="AW848" i="196"/>
  <c r="AV848" i="196"/>
  <c r="AU848" i="196"/>
  <c r="AT848" i="196"/>
  <c r="AS848" i="196"/>
  <c r="L848" i="196"/>
  <c r="BA847" i="196"/>
  <c r="AY847" i="196"/>
  <c r="AX847" i="196"/>
  <c r="AW847" i="196"/>
  <c r="AV847" i="196"/>
  <c r="AU847" i="196"/>
  <c r="AT847" i="196"/>
  <c r="AS847" i="196"/>
  <c r="AI847" i="196"/>
  <c r="AL847" i="196"/>
  <c r="L847" i="196"/>
  <c r="BA846" i="196"/>
  <c r="AY846" i="196"/>
  <c r="AX846" i="196"/>
  <c r="AW846" i="196"/>
  <c r="AV846" i="196"/>
  <c r="AU846" i="196"/>
  <c r="AT846" i="196"/>
  <c r="AS846" i="196"/>
  <c r="AI846" i="196"/>
  <c r="L846" i="196"/>
  <c r="BA845" i="196"/>
  <c r="AY845" i="196"/>
  <c r="AX845" i="196"/>
  <c r="AW845" i="196"/>
  <c r="AV845" i="196"/>
  <c r="AU845" i="196"/>
  <c r="AT845" i="196"/>
  <c r="AS845" i="196"/>
  <c r="AL845" i="196"/>
  <c r="L845" i="196"/>
  <c r="BA844" i="196"/>
  <c r="AY844" i="196"/>
  <c r="AX844" i="196"/>
  <c r="AW844" i="196"/>
  <c r="AV844" i="196"/>
  <c r="AU844" i="196"/>
  <c r="AT844" i="196"/>
  <c r="AS844" i="196"/>
  <c r="L844" i="196"/>
  <c r="BA843" i="196"/>
  <c r="AY843" i="196"/>
  <c r="AX843" i="196"/>
  <c r="AW843" i="196"/>
  <c r="AV843" i="196"/>
  <c r="AU843" i="196"/>
  <c r="AT843" i="196"/>
  <c r="AS843" i="196"/>
  <c r="L843" i="196"/>
  <c r="BA842" i="196"/>
  <c r="AY842" i="196"/>
  <c r="AX842" i="196"/>
  <c r="AW842" i="196"/>
  <c r="AV842" i="196"/>
  <c r="AU842" i="196"/>
  <c r="AT842" i="196"/>
  <c r="AS842" i="196"/>
  <c r="AL842" i="196"/>
  <c r="L842" i="196"/>
  <c r="BA841" i="196"/>
  <c r="AY841" i="196"/>
  <c r="AX841" i="196"/>
  <c r="AW841" i="196"/>
  <c r="AV841" i="196"/>
  <c r="AU841" i="196"/>
  <c r="AT841" i="196"/>
  <c r="AS841" i="196"/>
  <c r="AG841" i="196"/>
  <c r="L841" i="196"/>
  <c r="BA840" i="196"/>
  <c r="AY840" i="196"/>
  <c r="AX840" i="196"/>
  <c r="AW840" i="196"/>
  <c r="AV840" i="196"/>
  <c r="AU840" i="196"/>
  <c r="AT840" i="196"/>
  <c r="AS840" i="196"/>
  <c r="L840" i="196"/>
  <c r="BA839" i="196"/>
  <c r="AY839" i="196"/>
  <c r="AX839" i="196"/>
  <c r="AW839" i="196"/>
  <c r="AV839" i="196"/>
  <c r="AU839" i="196"/>
  <c r="AT839" i="196"/>
  <c r="AS839" i="196"/>
  <c r="AI839" i="196"/>
  <c r="AL839" i="196"/>
  <c r="L839" i="196"/>
  <c r="BA838" i="196"/>
  <c r="AY838" i="196"/>
  <c r="AX838" i="196"/>
  <c r="AW838" i="196"/>
  <c r="AV838" i="196"/>
  <c r="AU838" i="196"/>
  <c r="AT838" i="196"/>
  <c r="AS838" i="196"/>
  <c r="L838" i="196"/>
  <c r="BA837" i="196"/>
  <c r="AY837" i="196"/>
  <c r="AX837" i="196"/>
  <c r="AW837" i="196"/>
  <c r="AV837" i="196"/>
  <c r="AU837" i="196"/>
  <c r="AT837" i="196"/>
  <c r="AS837" i="196"/>
  <c r="AL837" i="196"/>
  <c r="L837" i="196"/>
  <c r="BA836" i="196"/>
  <c r="AY836" i="196"/>
  <c r="AX836" i="196"/>
  <c r="AW836" i="196"/>
  <c r="AV836" i="196"/>
  <c r="AU836" i="196"/>
  <c r="AT836" i="196"/>
  <c r="AS836" i="196"/>
  <c r="L836" i="196"/>
  <c r="BA835" i="196"/>
  <c r="AY835" i="196"/>
  <c r="AX835" i="196"/>
  <c r="AW835" i="196"/>
  <c r="AV835" i="196"/>
  <c r="AU835" i="196"/>
  <c r="AT835" i="196"/>
  <c r="AS835" i="196"/>
  <c r="L835" i="196"/>
  <c r="BA834" i="196"/>
  <c r="AY834" i="196"/>
  <c r="AX834" i="196"/>
  <c r="AW834" i="196"/>
  <c r="AV834" i="196"/>
  <c r="AU834" i="196"/>
  <c r="AT834" i="196"/>
  <c r="AS834" i="196"/>
  <c r="AG834" i="196"/>
  <c r="AL834" i="196"/>
  <c r="L834" i="196"/>
  <c r="BA833" i="196"/>
  <c r="AY833" i="196"/>
  <c r="AX833" i="196"/>
  <c r="AW833" i="196"/>
  <c r="AV833" i="196"/>
  <c r="AU833" i="196"/>
  <c r="AT833" i="196"/>
  <c r="AS833" i="196"/>
  <c r="AL833" i="196"/>
  <c r="L833" i="196"/>
  <c r="BA832" i="196"/>
  <c r="AY832" i="196"/>
  <c r="AX832" i="196"/>
  <c r="AW832" i="196"/>
  <c r="AV832" i="196"/>
  <c r="AU832" i="196"/>
  <c r="AT832" i="196"/>
  <c r="AS832" i="196"/>
  <c r="L832" i="196"/>
  <c r="BA831" i="196"/>
  <c r="AY831" i="196"/>
  <c r="AX831" i="196"/>
  <c r="AW831" i="196"/>
  <c r="AV831" i="196"/>
  <c r="AU831" i="196"/>
  <c r="AT831" i="196"/>
  <c r="AS831" i="196"/>
  <c r="L831" i="196"/>
  <c r="BA830" i="196"/>
  <c r="AY830" i="196"/>
  <c r="AX830" i="196"/>
  <c r="AW830" i="196"/>
  <c r="AV830" i="196"/>
  <c r="AU830" i="196"/>
  <c r="AT830" i="196"/>
  <c r="AS830" i="196"/>
  <c r="L830" i="196"/>
  <c r="BA829" i="196"/>
  <c r="AY829" i="196"/>
  <c r="AX829" i="196"/>
  <c r="AW829" i="196"/>
  <c r="AV829" i="196"/>
  <c r="AU829" i="196"/>
  <c r="AT829" i="196"/>
  <c r="AS829" i="196"/>
  <c r="L829" i="196"/>
  <c r="BA828" i="196"/>
  <c r="AY828" i="196"/>
  <c r="AX828" i="196"/>
  <c r="AW828" i="196"/>
  <c r="AV828" i="196"/>
  <c r="AU828" i="196"/>
  <c r="AT828" i="196"/>
  <c r="AS828" i="196"/>
  <c r="L828" i="196"/>
  <c r="BA827" i="196"/>
  <c r="AY827" i="196"/>
  <c r="AX827" i="196"/>
  <c r="AW827" i="196"/>
  <c r="AV827" i="196"/>
  <c r="AU827" i="196"/>
  <c r="AT827" i="196"/>
  <c r="AS827" i="196"/>
  <c r="AI827" i="196"/>
  <c r="L827" i="196"/>
  <c r="BA826" i="196"/>
  <c r="AY826" i="196"/>
  <c r="AX826" i="196"/>
  <c r="AW826" i="196"/>
  <c r="AV826" i="196"/>
  <c r="AU826" i="196"/>
  <c r="AT826" i="196"/>
  <c r="AS826" i="196"/>
  <c r="AL826" i="196"/>
  <c r="L826" i="196"/>
  <c r="BA825" i="196"/>
  <c r="AY825" i="196"/>
  <c r="AX825" i="196"/>
  <c r="AW825" i="196"/>
  <c r="AV825" i="196"/>
  <c r="AU825" i="196"/>
  <c r="AT825" i="196"/>
  <c r="AS825" i="196"/>
  <c r="AL825" i="196"/>
  <c r="L825" i="196"/>
  <c r="BA824" i="196"/>
  <c r="AY824" i="196"/>
  <c r="AX824" i="196"/>
  <c r="AW824" i="196"/>
  <c r="AV824" i="196"/>
  <c r="AU824" i="196"/>
  <c r="AT824" i="196"/>
  <c r="AS824" i="196"/>
  <c r="AG824" i="196"/>
  <c r="L824" i="196"/>
  <c r="BA823" i="196"/>
  <c r="AY823" i="196"/>
  <c r="AX823" i="196"/>
  <c r="AW823" i="196"/>
  <c r="AV823" i="196"/>
  <c r="AU823" i="196"/>
  <c r="AT823" i="196"/>
  <c r="AS823" i="196"/>
  <c r="L823" i="196"/>
  <c r="BA822" i="196"/>
  <c r="AY822" i="196"/>
  <c r="AX822" i="196"/>
  <c r="AW822" i="196"/>
  <c r="AV822" i="196"/>
  <c r="AU822" i="196"/>
  <c r="AT822" i="196"/>
  <c r="AS822" i="196"/>
  <c r="AG822" i="196"/>
  <c r="AL822" i="196"/>
  <c r="L822" i="196"/>
  <c r="BA821" i="196"/>
  <c r="AY821" i="196"/>
  <c r="AX821" i="196"/>
  <c r="AW821" i="196"/>
  <c r="AV821" i="196"/>
  <c r="AU821" i="196"/>
  <c r="AT821" i="196"/>
  <c r="AS821" i="196"/>
  <c r="AL821" i="196"/>
  <c r="L821" i="196"/>
  <c r="BA820" i="196"/>
  <c r="AY820" i="196"/>
  <c r="AX820" i="196"/>
  <c r="AW820" i="196"/>
  <c r="AV820" i="196"/>
  <c r="AU820" i="196"/>
  <c r="AT820" i="196"/>
  <c r="AS820" i="196"/>
  <c r="L820" i="196"/>
  <c r="BA819" i="196"/>
  <c r="AY819" i="196"/>
  <c r="AX819" i="196"/>
  <c r="AW819" i="196"/>
  <c r="AV819" i="196"/>
  <c r="AU819" i="196"/>
  <c r="AT819" i="196"/>
  <c r="AS819" i="196"/>
  <c r="AI819" i="196"/>
  <c r="L819" i="196"/>
  <c r="BA818" i="196"/>
  <c r="AY818" i="196"/>
  <c r="AX818" i="196"/>
  <c r="AW818" i="196"/>
  <c r="AV818" i="196"/>
  <c r="AU818" i="196"/>
  <c r="AT818" i="196"/>
  <c r="AS818" i="196"/>
  <c r="AL818" i="196"/>
  <c r="L818" i="196"/>
  <c r="BA817" i="196"/>
  <c r="AY817" i="196"/>
  <c r="AX817" i="196"/>
  <c r="AW817" i="196"/>
  <c r="AV817" i="196"/>
  <c r="AU817" i="196"/>
  <c r="AT817" i="196"/>
  <c r="AS817" i="196"/>
  <c r="AG817" i="196"/>
  <c r="AL817" i="196"/>
  <c r="L817" i="196"/>
  <c r="BA816" i="196"/>
  <c r="AY816" i="196"/>
  <c r="AX816" i="196"/>
  <c r="AW816" i="196"/>
  <c r="AV816" i="196"/>
  <c r="AU816" i="196"/>
  <c r="AT816" i="196"/>
  <c r="AS816" i="196"/>
  <c r="AG816" i="196"/>
  <c r="L816" i="196"/>
  <c r="BA815" i="196"/>
  <c r="AY815" i="196"/>
  <c r="AX815" i="196"/>
  <c r="AW815" i="196"/>
  <c r="AV815" i="196"/>
  <c r="AU815" i="196"/>
  <c r="AT815" i="196"/>
  <c r="AS815" i="196"/>
  <c r="L815" i="196"/>
  <c r="BA814" i="196"/>
  <c r="AY814" i="196"/>
  <c r="AX814" i="196"/>
  <c r="AW814" i="196"/>
  <c r="AV814" i="196"/>
  <c r="AU814" i="196"/>
  <c r="AT814" i="196"/>
  <c r="AS814" i="196"/>
  <c r="L814" i="196"/>
  <c r="BA813" i="196"/>
  <c r="AY813" i="196"/>
  <c r="AX813" i="196"/>
  <c r="AW813" i="196"/>
  <c r="AV813" i="196"/>
  <c r="AU813" i="196"/>
  <c r="AT813" i="196"/>
  <c r="AS813" i="196"/>
  <c r="L813" i="196"/>
  <c r="BA812" i="196"/>
  <c r="AY812" i="196"/>
  <c r="AX812" i="196"/>
  <c r="AW812" i="196"/>
  <c r="AV812" i="196"/>
  <c r="AU812" i="196"/>
  <c r="AT812" i="196"/>
  <c r="AS812" i="196"/>
  <c r="AG812" i="196"/>
  <c r="L812" i="196"/>
  <c r="BA811" i="196"/>
  <c r="AY811" i="196"/>
  <c r="AX811" i="196"/>
  <c r="AW811" i="196"/>
  <c r="AV811" i="196"/>
  <c r="AU811" i="196"/>
  <c r="AT811" i="196"/>
  <c r="AS811" i="196"/>
  <c r="AH811" i="196"/>
  <c r="L811" i="196"/>
  <c r="BA810" i="196"/>
  <c r="AY810" i="196"/>
  <c r="AX810" i="196"/>
  <c r="AW810" i="196"/>
  <c r="AV810" i="196"/>
  <c r="AU810" i="196"/>
  <c r="AT810" i="196"/>
  <c r="AS810" i="196"/>
  <c r="L810" i="196"/>
  <c r="BA809" i="196"/>
  <c r="AY809" i="196"/>
  <c r="AX809" i="196"/>
  <c r="AW809" i="196"/>
  <c r="AV809" i="196"/>
  <c r="AU809" i="196"/>
  <c r="AT809" i="196"/>
  <c r="AS809" i="196"/>
  <c r="L809" i="196"/>
  <c r="BA808" i="196"/>
  <c r="AY808" i="196"/>
  <c r="AX808" i="196"/>
  <c r="AW808" i="196"/>
  <c r="AV808" i="196"/>
  <c r="AU808" i="196"/>
  <c r="AT808" i="196"/>
  <c r="AS808" i="196"/>
  <c r="L808" i="196"/>
  <c r="BA807" i="196"/>
  <c r="AY807" i="196"/>
  <c r="AX807" i="196"/>
  <c r="AW807" i="196"/>
  <c r="AV807" i="196"/>
  <c r="AU807" i="196"/>
  <c r="AT807" i="196"/>
  <c r="AS807" i="196"/>
  <c r="L807" i="196"/>
  <c r="BA806" i="196"/>
  <c r="AY806" i="196"/>
  <c r="AX806" i="196"/>
  <c r="AW806" i="196"/>
  <c r="AV806" i="196"/>
  <c r="AU806" i="196"/>
  <c r="AT806" i="196"/>
  <c r="AS806" i="196"/>
  <c r="AI806" i="196"/>
  <c r="AL806" i="196"/>
  <c r="L806" i="196"/>
  <c r="BA805" i="196"/>
  <c r="AY805" i="196"/>
  <c r="AX805" i="196"/>
  <c r="AW805" i="196"/>
  <c r="AV805" i="196"/>
  <c r="AU805" i="196"/>
  <c r="AT805" i="196"/>
  <c r="AS805" i="196"/>
  <c r="L805" i="196"/>
  <c r="BA804" i="196"/>
  <c r="AY804" i="196"/>
  <c r="AX804" i="196"/>
  <c r="AW804" i="196"/>
  <c r="AV804" i="196"/>
  <c r="AU804" i="196"/>
  <c r="AT804" i="196"/>
  <c r="AS804" i="196"/>
  <c r="L804" i="196"/>
  <c r="BA803" i="196"/>
  <c r="AY803" i="196"/>
  <c r="AX803" i="196"/>
  <c r="AW803" i="196"/>
  <c r="AV803" i="196"/>
  <c r="AU803" i="196"/>
  <c r="AT803" i="196"/>
  <c r="AS803" i="196"/>
  <c r="AH803" i="196"/>
  <c r="L803" i="196"/>
  <c r="BA802" i="196"/>
  <c r="AY802" i="196"/>
  <c r="AX802" i="196"/>
  <c r="AW802" i="196"/>
  <c r="AV802" i="196"/>
  <c r="AU802" i="196"/>
  <c r="AT802" i="196"/>
  <c r="AS802" i="196"/>
  <c r="L802" i="196"/>
  <c r="BA801" i="196"/>
  <c r="AY801" i="196"/>
  <c r="AX801" i="196"/>
  <c r="AW801" i="196"/>
  <c r="AV801" i="196"/>
  <c r="AU801" i="196"/>
  <c r="AT801" i="196"/>
  <c r="AS801" i="196"/>
  <c r="AH801" i="196"/>
  <c r="L801" i="196"/>
  <c r="BA800" i="196"/>
  <c r="AY800" i="196"/>
  <c r="AX800" i="196"/>
  <c r="AW800" i="196"/>
  <c r="AV800" i="196"/>
  <c r="AU800" i="196"/>
  <c r="AT800" i="196"/>
  <c r="AS800" i="196"/>
  <c r="AI800" i="196"/>
  <c r="L800" i="196"/>
  <c r="BA799" i="196"/>
  <c r="AY799" i="196"/>
  <c r="AX799" i="196"/>
  <c r="AW799" i="196"/>
  <c r="AV799" i="196"/>
  <c r="AU799" i="196"/>
  <c r="AT799" i="196"/>
  <c r="AS799" i="196"/>
  <c r="AI799" i="196"/>
  <c r="L799" i="196"/>
  <c r="BA798" i="196"/>
  <c r="AY798" i="196"/>
  <c r="AX798" i="196"/>
  <c r="AW798" i="196"/>
  <c r="AV798" i="196"/>
  <c r="AU798" i="196"/>
  <c r="AT798" i="196"/>
  <c r="AS798" i="196"/>
  <c r="L798" i="196"/>
  <c r="BA797" i="196"/>
  <c r="AY797" i="196"/>
  <c r="AX797" i="196"/>
  <c r="AW797" i="196"/>
  <c r="AV797" i="196"/>
  <c r="AU797" i="196"/>
  <c r="AT797" i="196"/>
  <c r="AS797" i="196"/>
  <c r="L797" i="196"/>
  <c r="BA796" i="196"/>
  <c r="AY796" i="196"/>
  <c r="AX796" i="196"/>
  <c r="AW796" i="196"/>
  <c r="AV796" i="196"/>
  <c r="AU796" i="196"/>
  <c r="AT796" i="196"/>
  <c r="AS796" i="196"/>
  <c r="AG796" i="196"/>
  <c r="L796" i="196"/>
  <c r="BA795" i="196"/>
  <c r="AY795" i="196"/>
  <c r="AX795" i="196"/>
  <c r="AW795" i="196"/>
  <c r="AV795" i="196"/>
  <c r="AU795" i="196"/>
  <c r="AT795" i="196"/>
  <c r="AS795" i="196"/>
  <c r="AH795" i="196"/>
  <c r="L795" i="196"/>
  <c r="BA794" i="196"/>
  <c r="AY794" i="196"/>
  <c r="AX794" i="196"/>
  <c r="AW794" i="196"/>
  <c r="AV794" i="196"/>
  <c r="AU794" i="196"/>
  <c r="AT794" i="196"/>
  <c r="AS794" i="196"/>
  <c r="L794" i="196"/>
  <c r="BA793" i="196"/>
  <c r="AY793" i="196"/>
  <c r="AX793" i="196"/>
  <c r="AW793" i="196"/>
  <c r="AV793" i="196"/>
  <c r="AU793" i="196"/>
  <c r="AT793" i="196"/>
  <c r="AS793" i="196"/>
  <c r="L793" i="196"/>
  <c r="BA792" i="196"/>
  <c r="AY792" i="196"/>
  <c r="AX792" i="196"/>
  <c r="AW792" i="196"/>
  <c r="AV792" i="196"/>
  <c r="AU792" i="196"/>
  <c r="AT792" i="196"/>
  <c r="AS792" i="196"/>
  <c r="L792" i="196"/>
  <c r="BA791" i="196"/>
  <c r="AY791" i="196"/>
  <c r="AX791" i="196"/>
  <c r="AW791" i="196"/>
  <c r="AV791" i="196"/>
  <c r="AU791" i="196"/>
  <c r="AT791" i="196"/>
  <c r="AS791" i="196"/>
  <c r="L791" i="196"/>
  <c r="BA790" i="196"/>
  <c r="AY790" i="196"/>
  <c r="AX790" i="196"/>
  <c r="AW790" i="196"/>
  <c r="AV790" i="196"/>
  <c r="AU790" i="196"/>
  <c r="AT790" i="196"/>
  <c r="AS790" i="196"/>
  <c r="L790" i="196"/>
  <c r="BA789" i="196"/>
  <c r="AY789" i="196"/>
  <c r="AX789" i="196"/>
  <c r="AW789" i="196"/>
  <c r="AV789" i="196"/>
  <c r="AU789" i="196"/>
  <c r="AT789" i="196"/>
  <c r="AS789" i="196"/>
  <c r="AL789" i="196"/>
  <c r="L789" i="196"/>
  <c r="BA788" i="196"/>
  <c r="AY788" i="196"/>
  <c r="AX788" i="196"/>
  <c r="AW788" i="196"/>
  <c r="AV788" i="196"/>
  <c r="AU788" i="196"/>
  <c r="AT788" i="196"/>
  <c r="AS788" i="196"/>
  <c r="L788" i="196"/>
  <c r="BA787" i="196"/>
  <c r="AY787" i="196"/>
  <c r="AX787" i="196"/>
  <c r="AW787" i="196"/>
  <c r="AV787" i="196"/>
  <c r="AU787" i="196"/>
  <c r="AT787" i="196"/>
  <c r="AS787" i="196"/>
  <c r="L787" i="196"/>
  <c r="BA786" i="196"/>
  <c r="AY786" i="196"/>
  <c r="AX786" i="196"/>
  <c r="AW786" i="196"/>
  <c r="AV786" i="196"/>
  <c r="AU786" i="196"/>
  <c r="AT786" i="196"/>
  <c r="AS786" i="196"/>
  <c r="L786" i="196"/>
  <c r="BA785" i="196"/>
  <c r="AY785" i="196"/>
  <c r="AX785" i="196"/>
  <c r="AW785" i="196"/>
  <c r="AV785" i="196"/>
  <c r="AU785" i="196"/>
  <c r="AT785" i="196"/>
  <c r="AS785" i="196"/>
  <c r="L785" i="196"/>
  <c r="BA784" i="196"/>
  <c r="AY784" i="196"/>
  <c r="AX784" i="196"/>
  <c r="AW784" i="196"/>
  <c r="AV784" i="196"/>
  <c r="AU784" i="196"/>
  <c r="AT784" i="196"/>
  <c r="AS784" i="196"/>
  <c r="L784" i="196"/>
  <c r="BA783" i="196"/>
  <c r="AY783" i="196"/>
  <c r="AX783" i="196"/>
  <c r="AW783" i="196"/>
  <c r="AV783" i="196"/>
  <c r="AU783" i="196"/>
  <c r="AT783" i="196"/>
  <c r="AS783" i="196"/>
  <c r="AL783" i="196"/>
  <c r="L783" i="196"/>
  <c r="BA782" i="196"/>
  <c r="AY782" i="196"/>
  <c r="AX782" i="196"/>
  <c r="AW782" i="196"/>
  <c r="AV782" i="196"/>
  <c r="AU782" i="196"/>
  <c r="AT782" i="196"/>
  <c r="AS782" i="196"/>
  <c r="AL782" i="196"/>
  <c r="L782" i="196"/>
  <c r="BA781" i="196"/>
  <c r="AY781" i="196"/>
  <c r="AX781" i="196"/>
  <c r="AW781" i="196"/>
  <c r="AV781" i="196"/>
  <c r="AU781" i="196"/>
  <c r="AT781" i="196"/>
  <c r="AS781" i="196"/>
  <c r="AI781" i="196"/>
  <c r="L781" i="196"/>
  <c r="BA780" i="196"/>
  <c r="AY780" i="196"/>
  <c r="AX780" i="196"/>
  <c r="AW780" i="196"/>
  <c r="AV780" i="196"/>
  <c r="AU780" i="196"/>
  <c r="AT780" i="196"/>
  <c r="AS780" i="196"/>
  <c r="L780" i="196"/>
  <c r="BA779" i="196"/>
  <c r="AY779" i="196"/>
  <c r="AX779" i="196"/>
  <c r="AW779" i="196"/>
  <c r="AV779" i="196"/>
  <c r="AU779" i="196"/>
  <c r="AT779" i="196"/>
  <c r="AS779" i="196"/>
  <c r="AL779" i="196"/>
  <c r="L779" i="196"/>
  <c r="BA778" i="196"/>
  <c r="AY778" i="196"/>
  <c r="AX778" i="196"/>
  <c r="AW778" i="196"/>
  <c r="AV778" i="196"/>
  <c r="AU778" i="196"/>
  <c r="AT778" i="196"/>
  <c r="AS778" i="196"/>
  <c r="AL778" i="196"/>
  <c r="L778" i="196"/>
  <c r="BA777" i="196"/>
  <c r="AY777" i="196"/>
  <c r="AX777" i="196"/>
  <c r="AW777" i="196"/>
  <c r="AV777" i="196"/>
  <c r="AU777" i="196"/>
  <c r="AT777" i="196"/>
  <c r="AS777" i="196"/>
  <c r="AL777" i="196"/>
  <c r="L777" i="196"/>
  <c r="BA776" i="196"/>
  <c r="AY776" i="196"/>
  <c r="AX776" i="196"/>
  <c r="AW776" i="196"/>
  <c r="AV776" i="196"/>
  <c r="AU776" i="196"/>
  <c r="AT776" i="196"/>
  <c r="AS776" i="196"/>
  <c r="L776" i="196"/>
  <c r="BA775" i="196"/>
  <c r="AY775" i="196"/>
  <c r="AX775" i="196"/>
  <c r="AW775" i="196"/>
  <c r="AV775" i="196"/>
  <c r="AU775" i="196"/>
  <c r="AT775" i="196"/>
  <c r="AS775" i="196"/>
  <c r="AI775" i="196"/>
  <c r="AL775" i="196"/>
  <c r="L775" i="196"/>
  <c r="BA774" i="196"/>
  <c r="AY774" i="196"/>
  <c r="AX774" i="196"/>
  <c r="AW774" i="196"/>
  <c r="AV774" i="196"/>
  <c r="AU774" i="196"/>
  <c r="AT774" i="196"/>
  <c r="AS774" i="196"/>
  <c r="AL774" i="196"/>
  <c r="L774" i="196"/>
  <c r="BA773" i="196"/>
  <c r="AY773" i="196"/>
  <c r="AX773" i="196"/>
  <c r="AW773" i="196"/>
  <c r="AV773" i="196"/>
  <c r="AU773" i="196"/>
  <c r="AT773" i="196"/>
  <c r="AS773" i="196"/>
  <c r="AL773" i="196"/>
  <c r="L773" i="196"/>
  <c r="BA772" i="196"/>
  <c r="AY772" i="196"/>
  <c r="AX772" i="196"/>
  <c r="AW772" i="196"/>
  <c r="AV772" i="196"/>
  <c r="AU772" i="196"/>
  <c r="AT772" i="196"/>
  <c r="AS772" i="196"/>
  <c r="L772" i="196"/>
  <c r="BA771" i="196"/>
  <c r="AY771" i="196"/>
  <c r="AX771" i="196"/>
  <c r="AW771" i="196"/>
  <c r="AV771" i="196"/>
  <c r="AU771" i="196"/>
  <c r="AT771" i="196"/>
  <c r="AS771" i="196"/>
  <c r="L771" i="196"/>
  <c r="BA770" i="196"/>
  <c r="AY770" i="196"/>
  <c r="AX770" i="196"/>
  <c r="AW770" i="196"/>
  <c r="AV770" i="196"/>
  <c r="AU770" i="196"/>
  <c r="AT770" i="196"/>
  <c r="AS770" i="196"/>
  <c r="L770" i="196"/>
  <c r="BA769" i="196"/>
  <c r="AY769" i="196"/>
  <c r="AX769" i="196"/>
  <c r="AW769" i="196"/>
  <c r="AV769" i="196"/>
  <c r="AU769" i="196"/>
  <c r="AT769" i="196"/>
  <c r="AS769" i="196"/>
  <c r="AI769" i="196"/>
  <c r="L769" i="196"/>
  <c r="BA768" i="196"/>
  <c r="AY768" i="196"/>
  <c r="AX768" i="196"/>
  <c r="AW768" i="196"/>
  <c r="AV768" i="196"/>
  <c r="AU768" i="196"/>
  <c r="AT768" i="196"/>
  <c r="AS768" i="196"/>
  <c r="L768" i="196"/>
  <c r="BA767" i="196"/>
  <c r="AY767" i="196"/>
  <c r="AX767" i="196"/>
  <c r="AW767" i="196"/>
  <c r="AV767" i="196"/>
  <c r="AU767" i="196"/>
  <c r="AT767" i="196"/>
  <c r="AS767" i="196"/>
  <c r="L767" i="196"/>
  <c r="BA766" i="196"/>
  <c r="AY766" i="196"/>
  <c r="AX766" i="196"/>
  <c r="AW766" i="196"/>
  <c r="AV766" i="196"/>
  <c r="AU766" i="196"/>
  <c r="AT766" i="196"/>
  <c r="AS766" i="196"/>
  <c r="AH766" i="196"/>
  <c r="AL766" i="196"/>
  <c r="L766" i="196"/>
  <c r="BA765" i="196"/>
  <c r="AY765" i="196"/>
  <c r="AX765" i="196"/>
  <c r="AW765" i="196"/>
  <c r="AV765" i="196"/>
  <c r="AU765" i="196"/>
  <c r="AT765" i="196"/>
  <c r="AS765" i="196"/>
  <c r="L765" i="196"/>
  <c r="BA764" i="196"/>
  <c r="AY764" i="196"/>
  <c r="AX764" i="196"/>
  <c r="AW764" i="196"/>
  <c r="AV764" i="196"/>
  <c r="AU764" i="196"/>
  <c r="AT764" i="196"/>
  <c r="AS764" i="196"/>
  <c r="L764" i="196"/>
  <c r="BA763" i="196"/>
  <c r="AY763" i="196"/>
  <c r="AX763" i="196"/>
  <c r="AW763" i="196"/>
  <c r="AV763" i="196"/>
  <c r="AU763" i="196"/>
  <c r="AT763" i="196"/>
  <c r="AS763" i="196"/>
  <c r="L763" i="196"/>
  <c r="BA762" i="196"/>
  <c r="AY762" i="196"/>
  <c r="AX762" i="196"/>
  <c r="AW762" i="196"/>
  <c r="AV762" i="196"/>
  <c r="AU762" i="196"/>
  <c r="AT762" i="196"/>
  <c r="AS762" i="196"/>
  <c r="L762" i="196"/>
  <c r="BA761" i="196"/>
  <c r="AY761" i="196"/>
  <c r="AX761" i="196"/>
  <c r="AW761" i="196"/>
  <c r="AV761" i="196"/>
  <c r="AU761" i="196"/>
  <c r="AT761" i="196"/>
  <c r="AS761" i="196"/>
  <c r="AG761" i="196"/>
  <c r="AL761" i="196"/>
  <c r="L761" i="196"/>
  <c r="BA760" i="196"/>
  <c r="AY760" i="196"/>
  <c r="AX760" i="196"/>
  <c r="AW760" i="196"/>
  <c r="AV760" i="196"/>
  <c r="AU760" i="196"/>
  <c r="AT760" i="196"/>
  <c r="AS760" i="196"/>
  <c r="L760" i="196"/>
  <c r="BA759" i="196"/>
  <c r="AY759" i="196"/>
  <c r="AX759" i="196"/>
  <c r="AW759" i="196"/>
  <c r="AV759" i="196"/>
  <c r="AU759" i="196"/>
  <c r="AT759" i="196"/>
  <c r="AS759" i="196"/>
  <c r="AL759" i="196"/>
  <c r="L759" i="196"/>
  <c r="BA758" i="196"/>
  <c r="AY758" i="196"/>
  <c r="AX758" i="196"/>
  <c r="AW758" i="196"/>
  <c r="AV758" i="196"/>
  <c r="AU758" i="196"/>
  <c r="AT758" i="196"/>
  <c r="AS758" i="196"/>
  <c r="AL758" i="196"/>
  <c r="L758" i="196"/>
  <c r="BA757" i="196"/>
  <c r="AY757" i="196"/>
  <c r="AX757" i="196"/>
  <c r="AW757" i="196"/>
  <c r="AV757" i="196"/>
  <c r="AU757" i="196"/>
  <c r="AT757" i="196"/>
  <c r="AS757" i="196"/>
  <c r="L757" i="196"/>
  <c r="BA756" i="196"/>
  <c r="AY756" i="196"/>
  <c r="AX756" i="196"/>
  <c r="AW756" i="196"/>
  <c r="AV756" i="196"/>
  <c r="AU756" i="196"/>
  <c r="AT756" i="196"/>
  <c r="AS756" i="196"/>
  <c r="L756" i="196"/>
  <c r="BA755" i="196"/>
  <c r="AY755" i="196"/>
  <c r="AX755" i="196"/>
  <c r="AW755" i="196"/>
  <c r="AV755" i="196"/>
  <c r="AU755" i="196"/>
  <c r="AT755" i="196"/>
  <c r="AS755" i="196"/>
  <c r="AG755" i="196"/>
  <c r="AL755" i="196"/>
  <c r="L755" i="196"/>
  <c r="BA754" i="196"/>
  <c r="AY754" i="196"/>
  <c r="AX754" i="196"/>
  <c r="AW754" i="196"/>
  <c r="AV754" i="196"/>
  <c r="AU754" i="196"/>
  <c r="AT754" i="196"/>
  <c r="AS754" i="196"/>
  <c r="L754" i="196"/>
  <c r="BA753" i="196"/>
  <c r="AY753" i="196"/>
  <c r="AX753" i="196"/>
  <c r="AW753" i="196"/>
  <c r="AV753" i="196"/>
  <c r="AU753" i="196"/>
  <c r="AT753" i="196"/>
  <c r="AS753" i="196"/>
  <c r="L753" i="196"/>
  <c r="BA752" i="196"/>
  <c r="AY752" i="196"/>
  <c r="AX752" i="196"/>
  <c r="AW752" i="196"/>
  <c r="AV752" i="196"/>
  <c r="AU752" i="196"/>
  <c r="AT752" i="196"/>
  <c r="AS752" i="196"/>
  <c r="L752" i="196"/>
  <c r="BA751" i="196"/>
  <c r="AY751" i="196"/>
  <c r="AX751" i="196"/>
  <c r="AW751" i="196"/>
  <c r="AV751" i="196"/>
  <c r="AU751" i="196"/>
  <c r="AT751" i="196"/>
  <c r="AS751" i="196"/>
  <c r="AL751" i="196"/>
  <c r="L751" i="196"/>
  <c r="BA750" i="196"/>
  <c r="AY750" i="196"/>
  <c r="AX750" i="196"/>
  <c r="AW750" i="196"/>
  <c r="AV750" i="196"/>
  <c r="AU750" i="196"/>
  <c r="AT750" i="196"/>
  <c r="AS750" i="196"/>
  <c r="AL750" i="196"/>
  <c r="L750" i="196"/>
  <c r="BA749" i="196"/>
  <c r="AY749" i="196"/>
  <c r="AX749" i="196"/>
  <c r="AW749" i="196"/>
  <c r="AV749" i="196"/>
  <c r="AU749" i="196"/>
  <c r="AT749" i="196"/>
  <c r="AS749" i="196"/>
  <c r="AL749" i="196"/>
  <c r="L749" i="196"/>
  <c r="BA748" i="196"/>
  <c r="AY748" i="196"/>
  <c r="AX748" i="196"/>
  <c r="AW748" i="196"/>
  <c r="AV748" i="196"/>
  <c r="AU748" i="196"/>
  <c r="AT748" i="196"/>
  <c r="AS748" i="196"/>
  <c r="AH748" i="196"/>
  <c r="AL748" i="196"/>
  <c r="L748" i="196"/>
  <c r="BA747" i="196"/>
  <c r="AY747" i="196"/>
  <c r="AX747" i="196"/>
  <c r="AW747" i="196"/>
  <c r="AV747" i="196"/>
  <c r="AU747" i="196"/>
  <c r="AT747" i="196"/>
  <c r="AS747" i="196"/>
  <c r="AI747" i="196"/>
  <c r="AG747" i="196"/>
  <c r="AL747" i="196"/>
  <c r="L747" i="196"/>
  <c r="BA746" i="196"/>
  <c r="AY746" i="196"/>
  <c r="AX746" i="196"/>
  <c r="AW746" i="196"/>
  <c r="AV746" i="196"/>
  <c r="AU746" i="196"/>
  <c r="AT746" i="196"/>
  <c r="AS746" i="196"/>
  <c r="AL746" i="196"/>
  <c r="L746" i="196"/>
  <c r="BA745" i="196"/>
  <c r="AY745" i="196"/>
  <c r="AX745" i="196"/>
  <c r="AW745" i="196"/>
  <c r="AV745" i="196"/>
  <c r="AU745" i="196"/>
  <c r="AT745" i="196"/>
  <c r="AS745" i="196"/>
  <c r="AL745" i="196"/>
  <c r="L745" i="196"/>
  <c r="BA744" i="196"/>
  <c r="AY744" i="196"/>
  <c r="AX744" i="196"/>
  <c r="AW744" i="196"/>
  <c r="AV744" i="196"/>
  <c r="AU744" i="196"/>
  <c r="AT744" i="196"/>
  <c r="AS744" i="196"/>
  <c r="L744" i="196"/>
  <c r="BA743" i="196"/>
  <c r="AY743" i="196"/>
  <c r="AX743" i="196"/>
  <c r="AW743" i="196"/>
  <c r="AV743" i="196"/>
  <c r="AU743" i="196"/>
  <c r="AT743" i="196"/>
  <c r="AS743" i="196"/>
  <c r="L743" i="196"/>
  <c r="BA742" i="196"/>
  <c r="AY742" i="196"/>
  <c r="AX742" i="196"/>
  <c r="AW742" i="196"/>
  <c r="AV742" i="196"/>
  <c r="AU742" i="196"/>
  <c r="AT742" i="196"/>
  <c r="AS742" i="196"/>
  <c r="AL742" i="196"/>
  <c r="L742" i="196"/>
  <c r="BA741" i="196"/>
  <c r="AY741" i="196"/>
  <c r="AX741" i="196"/>
  <c r="AW741" i="196"/>
  <c r="AV741" i="196"/>
  <c r="AU741" i="196"/>
  <c r="AT741" i="196"/>
  <c r="AS741" i="196"/>
  <c r="AL741" i="196"/>
  <c r="L741" i="196"/>
  <c r="BA740" i="196"/>
  <c r="AY740" i="196"/>
  <c r="AX740" i="196"/>
  <c r="AW740" i="196"/>
  <c r="AV740" i="196"/>
  <c r="AU740" i="196"/>
  <c r="AT740" i="196"/>
  <c r="AS740" i="196"/>
  <c r="AH740" i="196"/>
  <c r="L740" i="196"/>
  <c r="BA739" i="196"/>
  <c r="AY739" i="196"/>
  <c r="AX739" i="196"/>
  <c r="AW739" i="196"/>
  <c r="AV739" i="196"/>
  <c r="AU739" i="196"/>
  <c r="AT739" i="196"/>
  <c r="AS739" i="196"/>
  <c r="AL739" i="196"/>
  <c r="L739" i="196"/>
  <c r="BA738" i="196"/>
  <c r="AY738" i="196"/>
  <c r="AX738" i="196"/>
  <c r="AW738" i="196"/>
  <c r="AV738" i="196"/>
  <c r="AU738" i="196"/>
  <c r="AT738" i="196"/>
  <c r="AS738" i="196"/>
  <c r="AL738" i="196"/>
  <c r="L738" i="196"/>
  <c r="BA737" i="196"/>
  <c r="AY737" i="196"/>
  <c r="AX737" i="196"/>
  <c r="AW737" i="196"/>
  <c r="AV737" i="196"/>
  <c r="AU737" i="196"/>
  <c r="AT737" i="196"/>
  <c r="AS737" i="196"/>
  <c r="L737" i="196"/>
  <c r="BA736" i="196"/>
  <c r="AY736" i="196"/>
  <c r="AX736" i="196"/>
  <c r="AW736" i="196"/>
  <c r="AV736" i="196"/>
  <c r="AU736" i="196"/>
  <c r="AT736" i="196"/>
  <c r="AS736" i="196"/>
  <c r="AH736" i="196"/>
  <c r="L736" i="196"/>
  <c r="BA735" i="196"/>
  <c r="AY735" i="196"/>
  <c r="AX735" i="196"/>
  <c r="AW735" i="196"/>
  <c r="AV735" i="196"/>
  <c r="AU735" i="196"/>
  <c r="AT735" i="196"/>
  <c r="AS735" i="196"/>
  <c r="L735" i="196"/>
  <c r="BA734" i="196"/>
  <c r="AY734" i="196"/>
  <c r="AX734" i="196"/>
  <c r="AW734" i="196"/>
  <c r="AV734" i="196"/>
  <c r="AU734" i="196"/>
  <c r="AT734" i="196"/>
  <c r="AS734" i="196"/>
  <c r="L734" i="196"/>
  <c r="BA733" i="196"/>
  <c r="AY733" i="196"/>
  <c r="AX733" i="196"/>
  <c r="AW733" i="196"/>
  <c r="AV733" i="196"/>
  <c r="AU733" i="196"/>
  <c r="AT733" i="196"/>
  <c r="AS733" i="196"/>
  <c r="L733" i="196"/>
  <c r="BA732" i="196"/>
  <c r="AY732" i="196"/>
  <c r="AX732" i="196"/>
  <c r="AW732" i="196"/>
  <c r="AV732" i="196"/>
  <c r="AU732" i="196"/>
  <c r="AT732" i="196"/>
  <c r="AS732" i="196"/>
  <c r="L732" i="196"/>
  <c r="BA731" i="196"/>
  <c r="AY731" i="196"/>
  <c r="AX731" i="196"/>
  <c r="AW731" i="196"/>
  <c r="AV731" i="196"/>
  <c r="AU731" i="196"/>
  <c r="AT731" i="196"/>
  <c r="AS731" i="196"/>
  <c r="L731" i="196"/>
  <c r="BA730" i="196"/>
  <c r="AY730" i="196"/>
  <c r="AX730" i="196"/>
  <c r="AW730" i="196"/>
  <c r="AV730" i="196"/>
  <c r="AU730" i="196"/>
  <c r="AT730" i="196"/>
  <c r="AS730" i="196"/>
  <c r="AL730" i="196"/>
  <c r="L730" i="196"/>
  <c r="BA729" i="196"/>
  <c r="AY729" i="196"/>
  <c r="AX729" i="196"/>
  <c r="AW729" i="196"/>
  <c r="AV729" i="196"/>
  <c r="AU729" i="196"/>
  <c r="AT729" i="196"/>
  <c r="AS729" i="196"/>
  <c r="AI729" i="196"/>
  <c r="L729" i="196"/>
  <c r="BA728" i="196"/>
  <c r="AY728" i="196"/>
  <c r="AX728" i="196"/>
  <c r="AW728" i="196"/>
  <c r="AV728" i="196"/>
  <c r="AU728" i="196"/>
  <c r="AT728" i="196"/>
  <c r="AS728" i="196"/>
  <c r="AH728" i="196"/>
  <c r="L728" i="196"/>
  <c r="BA727" i="196"/>
  <c r="AY727" i="196"/>
  <c r="AX727" i="196"/>
  <c r="AW727" i="196"/>
  <c r="AV727" i="196"/>
  <c r="AU727" i="196"/>
  <c r="AT727" i="196"/>
  <c r="AS727" i="196"/>
  <c r="L727" i="196"/>
  <c r="BA726" i="196"/>
  <c r="AY726" i="196"/>
  <c r="AX726" i="196"/>
  <c r="AW726" i="196"/>
  <c r="AV726" i="196"/>
  <c r="AU726" i="196"/>
  <c r="AT726" i="196"/>
  <c r="AS726" i="196"/>
  <c r="AG726" i="196"/>
  <c r="L726" i="196"/>
  <c r="BA725" i="196"/>
  <c r="AY725" i="196"/>
  <c r="AX725" i="196"/>
  <c r="AW725" i="196"/>
  <c r="AV725" i="196"/>
  <c r="AU725" i="196"/>
  <c r="AT725" i="196"/>
  <c r="AS725" i="196"/>
  <c r="L725" i="196"/>
  <c r="BA724" i="196"/>
  <c r="AY724" i="196"/>
  <c r="AX724" i="196"/>
  <c r="AW724" i="196"/>
  <c r="AV724" i="196"/>
  <c r="AU724" i="196"/>
  <c r="AT724" i="196"/>
  <c r="AS724" i="196"/>
  <c r="AL724" i="196"/>
  <c r="L724" i="196"/>
  <c r="BA723" i="196"/>
  <c r="AY723" i="196"/>
  <c r="AX723" i="196"/>
  <c r="AW723" i="196"/>
  <c r="AV723" i="196"/>
  <c r="AU723" i="196"/>
  <c r="AT723" i="196"/>
  <c r="AS723" i="196"/>
  <c r="AI723" i="196"/>
  <c r="L723" i="196"/>
  <c r="BA722" i="196"/>
  <c r="AY722" i="196"/>
  <c r="AX722" i="196"/>
  <c r="AW722" i="196"/>
  <c r="AV722" i="196"/>
  <c r="AU722" i="196"/>
  <c r="AT722" i="196"/>
  <c r="AS722" i="196"/>
  <c r="AG722" i="196"/>
  <c r="L722" i="196"/>
  <c r="BA721" i="196"/>
  <c r="AY721" i="196"/>
  <c r="AX721" i="196"/>
  <c r="AW721" i="196"/>
  <c r="AV721" i="196"/>
  <c r="AU721" i="196"/>
  <c r="AT721" i="196"/>
  <c r="AS721" i="196"/>
  <c r="L721" i="196"/>
  <c r="BA720" i="196"/>
  <c r="AY720" i="196"/>
  <c r="AX720" i="196"/>
  <c r="AW720" i="196"/>
  <c r="AV720" i="196"/>
  <c r="AU720" i="196"/>
  <c r="AT720" i="196"/>
  <c r="AS720" i="196"/>
  <c r="AL720" i="196"/>
  <c r="L720" i="196"/>
  <c r="BA719" i="196"/>
  <c r="AY719" i="196"/>
  <c r="AX719" i="196"/>
  <c r="AW719" i="196"/>
  <c r="AV719" i="196"/>
  <c r="AU719" i="196"/>
  <c r="AT719" i="196"/>
  <c r="AS719" i="196"/>
  <c r="AG719" i="196"/>
  <c r="L719" i="196"/>
  <c r="BA718" i="196"/>
  <c r="AY718" i="196"/>
  <c r="AX718" i="196"/>
  <c r="AW718" i="196"/>
  <c r="AV718" i="196"/>
  <c r="AU718" i="196"/>
  <c r="AT718" i="196"/>
  <c r="AS718" i="196"/>
  <c r="AG718" i="196"/>
  <c r="L718" i="196"/>
  <c r="BA717" i="196"/>
  <c r="AY717" i="196"/>
  <c r="AX717" i="196"/>
  <c r="AW717" i="196"/>
  <c r="AV717" i="196"/>
  <c r="AU717" i="196"/>
  <c r="AT717" i="196"/>
  <c r="AS717" i="196"/>
  <c r="L717" i="196"/>
  <c r="BA716" i="196"/>
  <c r="AY716" i="196"/>
  <c r="AX716" i="196"/>
  <c r="AW716" i="196"/>
  <c r="AV716" i="196"/>
  <c r="AU716" i="196"/>
  <c r="AT716" i="196"/>
  <c r="AS716" i="196"/>
  <c r="L716" i="196"/>
  <c r="BA715" i="196"/>
  <c r="AY715" i="196"/>
  <c r="AX715" i="196"/>
  <c r="AW715" i="196"/>
  <c r="AV715" i="196"/>
  <c r="AU715" i="196"/>
  <c r="AT715" i="196"/>
  <c r="AS715" i="196"/>
  <c r="AI715" i="196"/>
  <c r="AH715" i="196"/>
  <c r="L715" i="196"/>
  <c r="BA714" i="196"/>
  <c r="AY714" i="196"/>
  <c r="AX714" i="196"/>
  <c r="AW714" i="196"/>
  <c r="AV714" i="196"/>
  <c r="AU714" i="196"/>
  <c r="AT714" i="196"/>
  <c r="AS714" i="196"/>
  <c r="AG714" i="196"/>
  <c r="L714" i="196"/>
  <c r="BA713" i="196"/>
  <c r="AY713" i="196"/>
  <c r="AX713" i="196"/>
  <c r="AW713" i="196"/>
  <c r="AV713" i="196"/>
  <c r="AU713" i="196"/>
  <c r="AT713" i="196"/>
  <c r="AS713" i="196"/>
  <c r="L713" i="196"/>
  <c r="BA712" i="196"/>
  <c r="AY712" i="196"/>
  <c r="AX712" i="196"/>
  <c r="AW712" i="196"/>
  <c r="AV712" i="196"/>
  <c r="AU712" i="196"/>
  <c r="AT712" i="196"/>
  <c r="AS712" i="196"/>
  <c r="AL712" i="196"/>
  <c r="L712" i="196"/>
  <c r="BA711" i="196"/>
  <c r="AY711" i="196"/>
  <c r="AX711" i="196"/>
  <c r="AW711" i="196"/>
  <c r="AV711" i="196"/>
  <c r="AU711" i="196"/>
  <c r="AT711" i="196"/>
  <c r="AS711" i="196"/>
  <c r="AI711" i="196"/>
  <c r="L711" i="196"/>
  <c r="BA710" i="196"/>
  <c r="AY710" i="196"/>
  <c r="AX710" i="196"/>
  <c r="AW710" i="196"/>
  <c r="AV710" i="196"/>
  <c r="AU710" i="196"/>
  <c r="AT710" i="196"/>
  <c r="AS710" i="196"/>
  <c r="L710" i="196"/>
  <c r="BA709" i="196"/>
  <c r="AY709" i="196"/>
  <c r="AX709" i="196"/>
  <c r="AW709" i="196"/>
  <c r="AV709" i="196"/>
  <c r="AU709" i="196"/>
  <c r="AT709" i="196"/>
  <c r="AS709" i="196"/>
  <c r="L709" i="196"/>
  <c r="BA708" i="196"/>
  <c r="AY708" i="196"/>
  <c r="AX708" i="196"/>
  <c r="AW708" i="196"/>
  <c r="AV708" i="196"/>
  <c r="AU708" i="196"/>
  <c r="AT708" i="196"/>
  <c r="AS708" i="196"/>
  <c r="AH708" i="196"/>
  <c r="L708" i="196"/>
  <c r="BA707" i="196"/>
  <c r="AY707" i="196"/>
  <c r="AX707" i="196"/>
  <c r="AW707" i="196"/>
  <c r="AV707" i="196"/>
  <c r="AU707" i="196"/>
  <c r="AT707" i="196"/>
  <c r="AS707" i="196"/>
  <c r="L707" i="196"/>
  <c r="BA706" i="196"/>
  <c r="AY706" i="196"/>
  <c r="AX706" i="196"/>
  <c r="AW706" i="196"/>
  <c r="AV706" i="196"/>
  <c r="AU706" i="196"/>
  <c r="AT706" i="196"/>
  <c r="AS706" i="196"/>
  <c r="L706" i="196"/>
  <c r="BA705" i="196"/>
  <c r="AY705" i="196"/>
  <c r="AX705" i="196"/>
  <c r="AW705" i="196"/>
  <c r="AV705" i="196"/>
  <c r="AU705" i="196"/>
  <c r="AT705" i="196"/>
  <c r="AS705" i="196"/>
  <c r="L705" i="196"/>
  <c r="BA704" i="196"/>
  <c r="AY704" i="196"/>
  <c r="AX704" i="196"/>
  <c r="AW704" i="196"/>
  <c r="AV704" i="196"/>
  <c r="AU704" i="196"/>
  <c r="AT704" i="196"/>
  <c r="AS704" i="196"/>
  <c r="AI704" i="196"/>
  <c r="AH704" i="196"/>
  <c r="AL704" i="196"/>
  <c r="L704" i="196"/>
  <c r="BA703" i="196"/>
  <c r="AY703" i="196"/>
  <c r="AX703" i="196"/>
  <c r="AW703" i="196"/>
  <c r="AV703" i="196"/>
  <c r="AU703" i="196"/>
  <c r="AT703" i="196"/>
  <c r="AS703" i="196"/>
  <c r="L703" i="196"/>
  <c r="BA702" i="196"/>
  <c r="AY702" i="196"/>
  <c r="AX702" i="196"/>
  <c r="AW702" i="196"/>
  <c r="AV702" i="196"/>
  <c r="AU702" i="196"/>
  <c r="AT702" i="196"/>
  <c r="AS702" i="196"/>
  <c r="AG702" i="196"/>
  <c r="L702" i="196"/>
  <c r="BA701" i="196"/>
  <c r="AY701" i="196"/>
  <c r="AX701" i="196"/>
  <c r="AW701" i="196"/>
  <c r="AV701" i="196"/>
  <c r="AU701" i="196"/>
  <c r="AT701" i="196"/>
  <c r="AS701" i="196"/>
  <c r="L701" i="196"/>
  <c r="BA700" i="196"/>
  <c r="AY700" i="196"/>
  <c r="AX700" i="196"/>
  <c r="AW700" i="196"/>
  <c r="AV700" i="196"/>
  <c r="AU700" i="196"/>
  <c r="AT700" i="196"/>
  <c r="AS700" i="196"/>
  <c r="AL700" i="196"/>
  <c r="L700" i="196"/>
  <c r="BA699" i="196"/>
  <c r="AY699" i="196"/>
  <c r="AX699" i="196"/>
  <c r="AW699" i="196"/>
  <c r="AV699" i="196"/>
  <c r="AU699" i="196"/>
  <c r="AT699" i="196"/>
  <c r="AS699" i="196"/>
  <c r="AL699" i="196"/>
  <c r="L699" i="196"/>
  <c r="BA698" i="196"/>
  <c r="AY698" i="196"/>
  <c r="AX698" i="196"/>
  <c r="AW698" i="196"/>
  <c r="AV698" i="196"/>
  <c r="AU698" i="196"/>
  <c r="AT698" i="196"/>
  <c r="AS698" i="196"/>
  <c r="AG698" i="196"/>
  <c r="L698" i="196"/>
  <c r="BA697" i="196"/>
  <c r="AY697" i="196"/>
  <c r="AX697" i="196"/>
  <c r="AW697" i="196"/>
  <c r="AV697" i="196"/>
  <c r="AU697" i="196"/>
  <c r="AT697" i="196"/>
  <c r="AS697" i="196"/>
  <c r="L697" i="196"/>
  <c r="BA696" i="196"/>
  <c r="AY696" i="196"/>
  <c r="AX696" i="196"/>
  <c r="AW696" i="196"/>
  <c r="AV696" i="196"/>
  <c r="AU696" i="196"/>
  <c r="AT696" i="196"/>
  <c r="AS696" i="196"/>
  <c r="AL696" i="196"/>
  <c r="L696" i="196"/>
  <c r="BA695" i="196"/>
  <c r="AY695" i="196"/>
  <c r="AX695" i="196"/>
  <c r="AW695" i="196"/>
  <c r="AV695" i="196"/>
  <c r="AU695" i="196"/>
  <c r="AT695" i="196"/>
  <c r="AS695" i="196"/>
  <c r="L695" i="196"/>
  <c r="BA694" i="196"/>
  <c r="AY694" i="196"/>
  <c r="AX694" i="196"/>
  <c r="AW694" i="196"/>
  <c r="AV694" i="196"/>
  <c r="AU694" i="196"/>
  <c r="AT694" i="196"/>
  <c r="AS694" i="196"/>
  <c r="AG694" i="196"/>
  <c r="L694" i="196"/>
  <c r="BA693" i="196"/>
  <c r="AY693" i="196"/>
  <c r="AX693" i="196"/>
  <c r="AW693" i="196"/>
  <c r="AV693" i="196"/>
  <c r="AU693" i="196"/>
  <c r="AT693" i="196"/>
  <c r="AS693" i="196"/>
  <c r="L693" i="196"/>
  <c r="BA692" i="196"/>
  <c r="AY692" i="196"/>
  <c r="AX692" i="196"/>
  <c r="AW692" i="196"/>
  <c r="AV692" i="196"/>
  <c r="AU692" i="196"/>
  <c r="AT692" i="196"/>
  <c r="AS692" i="196"/>
  <c r="L692" i="196"/>
  <c r="BA691" i="196"/>
  <c r="AY691" i="196"/>
  <c r="AX691" i="196"/>
  <c r="AW691" i="196"/>
  <c r="AV691" i="196"/>
  <c r="AU691" i="196"/>
  <c r="AT691" i="196"/>
  <c r="AS691" i="196"/>
  <c r="AG691" i="196"/>
  <c r="L691" i="196"/>
  <c r="BA690" i="196"/>
  <c r="AY690" i="196"/>
  <c r="AX690" i="196"/>
  <c r="AW690" i="196"/>
  <c r="AV690" i="196"/>
  <c r="AU690" i="196"/>
  <c r="AT690" i="196"/>
  <c r="AS690" i="196"/>
  <c r="AG690" i="196"/>
  <c r="L690" i="196"/>
  <c r="BA689" i="196"/>
  <c r="AY689" i="196"/>
  <c r="AX689" i="196"/>
  <c r="AW689" i="196"/>
  <c r="AV689" i="196"/>
  <c r="AU689" i="196"/>
  <c r="AT689" i="196"/>
  <c r="AS689" i="196"/>
  <c r="L689" i="196"/>
  <c r="BA688" i="196"/>
  <c r="AY688" i="196"/>
  <c r="AX688" i="196"/>
  <c r="AW688" i="196"/>
  <c r="AV688" i="196"/>
  <c r="AU688" i="196"/>
  <c r="AT688" i="196"/>
  <c r="AS688" i="196"/>
  <c r="AI688" i="196"/>
  <c r="L688" i="196"/>
  <c r="BA687" i="196"/>
  <c r="AY687" i="196"/>
  <c r="AX687" i="196"/>
  <c r="AW687" i="196"/>
  <c r="AV687" i="196"/>
  <c r="AU687" i="196"/>
  <c r="AT687" i="196"/>
  <c r="AS687" i="196"/>
  <c r="AG687" i="196"/>
  <c r="L687" i="196"/>
  <c r="BA686" i="196"/>
  <c r="AY686" i="196"/>
  <c r="AX686" i="196"/>
  <c r="AW686" i="196"/>
  <c r="AV686" i="196"/>
  <c r="AU686" i="196"/>
  <c r="AT686" i="196"/>
  <c r="AS686" i="196"/>
  <c r="AG686" i="196"/>
  <c r="L686" i="196"/>
  <c r="BA685" i="196"/>
  <c r="AY685" i="196"/>
  <c r="AX685" i="196"/>
  <c r="AW685" i="196"/>
  <c r="AV685" i="196"/>
  <c r="AU685" i="196"/>
  <c r="AT685" i="196"/>
  <c r="AS685" i="196"/>
  <c r="L685" i="196"/>
  <c r="BA684" i="196"/>
  <c r="AY684" i="196"/>
  <c r="AX684" i="196"/>
  <c r="AW684" i="196"/>
  <c r="AV684" i="196"/>
  <c r="AU684" i="196"/>
  <c r="AT684" i="196"/>
  <c r="AS684" i="196"/>
  <c r="AI684" i="196"/>
  <c r="L684" i="196"/>
  <c r="BA683" i="196"/>
  <c r="AY683" i="196"/>
  <c r="AX683" i="196"/>
  <c r="AW683" i="196"/>
  <c r="AV683" i="196"/>
  <c r="AU683" i="196"/>
  <c r="AT683" i="196"/>
  <c r="AS683" i="196"/>
  <c r="AG683" i="196"/>
  <c r="L683" i="196"/>
  <c r="BA682" i="196"/>
  <c r="AY682" i="196"/>
  <c r="AX682" i="196"/>
  <c r="AW682" i="196"/>
  <c r="AV682" i="196"/>
  <c r="AU682" i="196"/>
  <c r="AT682" i="196"/>
  <c r="AS682" i="196"/>
  <c r="AG682" i="196"/>
  <c r="L682" i="196"/>
  <c r="BA681" i="196"/>
  <c r="AY681" i="196"/>
  <c r="AX681" i="196"/>
  <c r="AW681" i="196"/>
  <c r="AV681" i="196"/>
  <c r="AU681" i="196"/>
  <c r="AT681" i="196"/>
  <c r="AS681" i="196"/>
  <c r="L681" i="196"/>
  <c r="BA680" i="196"/>
  <c r="AY680" i="196"/>
  <c r="AX680" i="196"/>
  <c r="AW680" i="196"/>
  <c r="AV680" i="196"/>
  <c r="AU680" i="196"/>
  <c r="AT680" i="196"/>
  <c r="AS680" i="196"/>
  <c r="AL680" i="196"/>
  <c r="L680" i="196"/>
  <c r="BA679" i="196"/>
  <c r="AY679" i="196"/>
  <c r="AX679" i="196"/>
  <c r="AW679" i="196"/>
  <c r="AV679" i="196"/>
  <c r="AU679" i="196"/>
  <c r="AT679" i="196"/>
  <c r="AS679" i="196"/>
  <c r="AL679" i="196"/>
  <c r="L679" i="196"/>
  <c r="BA678" i="196"/>
  <c r="AY678" i="196"/>
  <c r="AX678" i="196"/>
  <c r="AW678" i="196"/>
  <c r="AV678" i="196"/>
  <c r="AU678" i="196"/>
  <c r="AT678" i="196"/>
  <c r="AS678" i="196"/>
  <c r="L678" i="196"/>
  <c r="BA677" i="196"/>
  <c r="AY677" i="196"/>
  <c r="AX677" i="196"/>
  <c r="AW677" i="196"/>
  <c r="AV677" i="196"/>
  <c r="AU677" i="196"/>
  <c r="AT677" i="196"/>
  <c r="AS677" i="196"/>
  <c r="L677" i="196"/>
  <c r="BA676" i="196"/>
  <c r="AY676" i="196"/>
  <c r="AX676" i="196"/>
  <c r="AW676" i="196"/>
  <c r="AV676" i="196"/>
  <c r="AU676" i="196"/>
  <c r="AT676" i="196"/>
  <c r="AS676" i="196"/>
  <c r="AL676" i="196"/>
  <c r="L676" i="196"/>
  <c r="BA675" i="196"/>
  <c r="AY675" i="196"/>
  <c r="AX675" i="196"/>
  <c r="AW675" i="196"/>
  <c r="AV675" i="196"/>
  <c r="AU675" i="196"/>
  <c r="AT675" i="196"/>
  <c r="AS675" i="196"/>
  <c r="AI675" i="196"/>
  <c r="L675" i="196"/>
  <c r="BA674" i="196"/>
  <c r="AY674" i="196"/>
  <c r="AX674" i="196"/>
  <c r="AW674" i="196"/>
  <c r="AV674" i="196"/>
  <c r="AU674" i="196"/>
  <c r="AT674" i="196"/>
  <c r="AS674" i="196"/>
  <c r="L674" i="196"/>
  <c r="BA673" i="196"/>
  <c r="AY673" i="196"/>
  <c r="AX673" i="196"/>
  <c r="AW673" i="196"/>
  <c r="AV673" i="196"/>
  <c r="AU673" i="196"/>
  <c r="AT673" i="196"/>
  <c r="AS673" i="196"/>
  <c r="L673" i="196"/>
  <c r="BA672" i="196"/>
  <c r="AY672" i="196"/>
  <c r="AX672" i="196"/>
  <c r="AW672" i="196"/>
  <c r="AV672" i="196"/>
  <c r="AU672" i="196"/>
  <c r="AT672" i="196"/>
  <c r="AS672" i="196"/>
  <c r="AL672" i="196"/>
  <c r="L672" i="196"/>
  <c r="BA671" i="196"/>
  <c r="AY671" i="196"/>
  <c r="AX671" i="196"/>
  <c r="AW671" i="196"/>
  <c r="AV671" i="196"/>
  <c r="AU671" i="196"/>
  <c r="AT671" i="196"/>
  <c r="AS671" i="196"/>
  <c r="AI671" i="196"/>
  <c r="L671" i="196"/>
  <c r="BA670" i="196"/>
  <c r="AY670" i="196"/>
  <c r="AX670" i="196"/>
  <c r="AW670" i="196"/>
  <c r="AV670" i="196"/>
  <c r="AU670" i="196"/>
  <c r="AT670" i="196"/>
  <c r="AS670" i="196"/>
  <c r="AG670" i="196"/>
  <c r="L670" i="196"/>
  <c r="BA669" i="196"/>
  <c r="AY669" i="196"/>
  <c r="AX669" i="196"/>
  <c r="AW669" i="196"/>
  <c r="AV669" i="196"/>
  <c r="AU669" i="196"/>
  <c r="AT669" i="196"/>
  <c r="AS669" i="196"/>
  <c r="L669" i="196"/>
  <c r="BA668" i="196"/>
  <c r="AY668" i="196"/>
  <c r="AX668" i="196"/>
  <c r="AW668" i="196"/>
  <c r="AV668" i="196"/>
  <c r="AU668" i="196"/>
  <c r="AT668" i="196"/>
  <c r="AS668" i="196"/>
  <c r="AL668" i="196"/>
  <c r="L668" i="196"/>
  <c r="BA667" i="196"/>
  <c r="AY667" i="196"/>
  <c r="AX667" i="196"/>
  <c r="AW667" i="196"/>
  <c r="AV667" i="196"/>
  <c r="AU667" i="196"/>
  <c r="AT667" i="196"/>
  <c r="AS667" i="196"/>
  <c r="AI667" i="196"/>
  <c r="L667" i="196"/>
  <c r="BA666" i="196"/>
  <c r="AY666" i="196"/>
  <c r="AX666" i="196"/>
  <c r="AW666" i="196"/>
  <c r="AV666" i="196"/>
  <c r="AU666" i="196"/>
  <c r="AT666" i="196"/>
  <c r="AS666" i="196"/>
  <c r="L666" i="196"/>
  <c r="BA665" i="196"/>
  <c r="AY665" i="196"/>
  <c r="AX665" i="196"/>
  <c r="AW665" i="196"/>
  <c r="AV665" i="196"/>
  <c r="AU665" i="196"/>
  <c r="AT665" i="196"/>
  <c r="AS665" i="196"/>
  <c r="L665" i="196"/>
  <c r="BA664" i="196"/>
  <c r="AY664" i="196"/>
  <c r="AX664" i="196"/>
  <c r="AW664" i="196"/>
  <c r="AV664" i="196"/>
  <c r="AU664" i="196"/>
  <c r="AT664" i="196"/>
  <c r="AS664" i="196"/>
  <c r="AL664" i="196"/>
  <c r="AH664" i="196"/>
  <c r="L664" i="196"/>
  <c r="BA663" i="196"/>
  <c r="AY663" i="196"/>
  <c r="AX663" i="196"/>
  <c r="AW663" i="196"/>
  <c r="AV663" i="196"/>
  <c r="AU663" i="196"/>
  <c r="AT663" i="196"/>
  <c r="AS663" i="196"/>
  <c r="L663" i="196"/>
  <c r="BA662" i="196"/>
  <c r="AY662" i="196"/>
  <c r="AX662" i="196"/>
  <c r="AW662" i="196"/>
  <c r="AV662" i="196"/>
  <c r="AU662" i="196"/>
  <c r="AT662" i="196"/>
  <c r="AS662" i="196"/>
  <c r="L662" i="196"/>
  <c r="BA661" i="196"/>
  <c r="AY661" i="196"/>
  <c r="AX661" i="196"/>
  <c r="AW661" i="196"/>
  <c r="AV661" i="196"/>
  <c r="AU661" i="196"/>
  <c r="AT661" i="196"/>
  <c r="AS661" i="196"/>
  <c r="L661" i="196"/>
  <c r="BA660" i="196"/>
  <c r="AY660" i="196"/>
  <c r="AX660" i="196"/>
  <c r="AW660" i="196"/>
  <c r="AV660" i="196"/>
  <c r="AU660" i="196"/>
  <c r="AT660" i="196"/>
  <c r="AS660" i="196"/>
  <c r="AI660" i="196"/>
  <c r="L660" i="196"/>
  <c r="BA659" i="196"/>
  <c r="AY659" i="196"/>
  <c r="AX659" i="196"/>
  <c r="AW659" i="196"/>
  <c r="AV659" i="196"/>
  <c r="AU659" i="196"/>
  <c r="AT659" i="196"/>
  <c r="AS659" i="196"/>
  <c r="AH659" i="196"/>
  <c r="L659" i="196"/>
  <c r="BA658" i="196"/>
  <c r="AY658" i="196"/>
  <c r="AX658" i="196"/>
  <c r="AW658" i="196"/>
  <c r="AV658" i="196"/>
  <c r="AU658" i="196"/>
  <c r="AT658" i="196"/>
  <c r="AS658" i="196"/>
  <c r="AG658" i="196"/>
  <c r="L658" i="196"/>
  <c r="BA657" i="196"/>
  <c r="AY657" i="196"/>
  <c r="AX657" i="196"/>
  <c r="AW657" i="196"/>
  <c r="AV657" i="196"/>
  <c r="AU657" i="196"/>
  <c r="AT657" i="196"/>
  <c r="AS657" i="196"/>
  <c r="L657" i="196"/>
  <c r="BA656" i="196"/>
  <c r="AY656" i="196"/>
  <c r="AX656" i="196"/>
  <c r="AW656" i="196"/>
  <c r="AV656" i="196"/>
  <c r="AU656" i="196"/>
  <c r="AT656" i="196"/>
  <c r="AS656" i="196"/>
  <c r="AI656" i="196"/>
  <c r="L656" i="196"/>
  <c r="BA655" i="196"/>
  <c r="AY655" i="196"/>
  <c r="AX655" i="196"/>
  <c r="AW655" i="196"/>
  <c r="AV655" i="196"/>
  <c r="AU655" i="196"/>
  <c r="AT655" i="196"/>
  <c r="AS655" i="196"/>
  <c r="AH655" i="196"/>
  <c r="L655" i="196"/>
  <c r="BA654" i="196"/>
  <c r="AY654" i="196"/>
  <c r="AX654" i="196"/>
  <c r="AW654" i="196"/>
  <c r="AV654" i="196"/>
  <c r="AU654" i="196"/>
  <c r="AT654" i="196"/>
  <c r="AS654" i="196"/>
  <c r="AG654" i="196"/>
  <c r="L654" i="196"/>
  <c r="BA653" i="196"/>
  <c r="AY653" i="196"/>
  <c r="AX653" i="196"/>
  <c r="AW653" i="196"/>
  <c r="AV653" i="196"/>
  <c r="AU653" i="196"/>
  <c r="AT653" i="196"/>
  <c r="AS653" i="196"/>
  <c r="L653" i="196"/>
  <c r="BA652" i="196"/>
  <c r="AY652" i="196"/>
  <c r="AX652" i="196"/>
  <c r="AW652" i="196"/>
  <c r="AV652" i="196"/>
  <c r="AU652" i="196"/>
  <c r="AT652" i="196"/>
  <c r="AS652" i="196"/>
  <c r="AI652" i="196"/>
  <c r="L652" i="196"/>
  <c r="BA651" i="196"/>
  <c r="AY651" i="196"/>
  <c r="AX651" i="196"/>
  <c r="AW651" i="196"/>
  <c r="AV651" i="196"/>
  <c r="AU651" i="196"/>
  <c r="AT651" i="196"/>
  <c r="AS651" i="196"/>
  <c r="AI651" i="196"/>
  <c r="AH651" i="196"/>
  <c r="L651" i="196"/>
  <c r="BA650" i="196"/>
  <c r="AY650" i="196"/>
  <c r="AX650" i="196"/>
  <c r="AW650" i="196"/>
  <c r="AV650" i="196"/>
  <c r="AU650" i="196"/>
  <c r="AT650" i="196"/>
  <c r="AS650" i="196"/>
  <c r="AG650" i="196"/>
  <c r="L650" i="196"/>
  <c r="BA649" i="196"/>
  <c r="AY649" i="196"/>
  <c r="AX649" i="196"/>
  <c r="AW649" i="196"/>
  <c r="AV649" i="196"/>
  <c r="AU649" i="196"/>
  <c r="AT649" i="196"/>
  <c r="AS649" i="196"/>
  <c r="L649" i="196"/>
  <c r="BA648" i="196"/>
  <c r="AY648" i="196"/>
  <c r="AX648" i="196"/>
  <c r="AW648" i="196"/>
  <c r="AV648" i="196"/>
  <c r="AU648" i="196"/>
  <c r="AT648" i="196"/>
  <c r="AS648" i="196"/>
  <c r="AL648" i="196"/>
  <c r="L648" i="196"/>
  <c r="BA647" i="196"/>
  <c r="AY647" i="196"/>
  <c r="AX647" i="196"/>
  <c r="AW647" i="196"/>
  <c r="AV647" i="196"/>
  <c r="AU647" i="196"/>
  <c r="AT647" i="196"/>
  <c r="AS647" i="196"/>
  <c r="AG647" i="196"/>
  <c r="L647" i="196"/>
  <c r="BA646" i="196"/>
  <c r="AY646" i="196"/>
  <c r="AX646" i="196"/>
  <c r="AW646" i="196"/>
  <c r="AV646" i="196"/>
  <c r="AU646" i="196"/>
  <c r="AT646" i="196"/>
  <c r="AS646" i="196"/>
  <c r="L646" i="196"/>
  <c r="BA645" i="196"/>
  <c r="AY645" i="196"/>
  <c r="AX645" i="196"/>
  <c r="AW645" i="196"/>
  <c r="AV645" i="196"/>
  <c r="AU645" i="196"/>
  <c r="AT645" i="196"/>
  <c r="AS645" i="196"/>
  <c r="L645" i="196"/>
  <c r="BA644" i="196"/>
  <c r="AY644" i="196"/>
  <c r="AX644" i="196"/>
  <c r="AW644" i="196"/>
  <c r="AV644" i="196"/>
  <c r="AU644" i="196"/>
  <c r="AT644" i="196"/>
  <c r="AS644" i="196"/>
  <c r="AL644" i="196"/>
  <c r="AI644" i="196"/>
  <c r="L644" i="196"/>
  <c r="BA643" i="196"/>
  <c r="AY643" i="196"/>
  <c r="AX643" i="196"/>
  <c r="AW643" i="196"/>
  <c r="AV643" i="196"/>
  <c r="AU643" i="196"/>
  <c r="AT643" i="196"/>
  <c r="AS643" i="196"/>
  <c r="AL643" i="196"/>
  <c r="L643" i="196"/>
  <c r="BA642" i="196"/>
  <c r="AY642" i="196"/>
  <c r="AX642" i="196"/>
  <c r="AW642" i="196"/>
  <c r="AV642" i="196"/>
  <c r="AU642" i="196"/>
  <c r="AT642" i="196"/>
  <c r="AS642" i="196"/>
  <c r="AG642" i="196"/>
  <c r="L642" i="196"/>
  <c r="BA641" i="196"/>
  <c r="AY641" i="196"/>
  <c r="AX641" i="196"/>
  <c r="AW641" i="196"/>
  <c r="AV641" i="196"/>
  <c r="AU641" i="196"/>
  <c r="AT641" i="196"/>
  <c r="AS641" i="196"/>
  <c r="AG641" i="196"/>
  <c r="L641" i="196"/>
  <c r="BA640" i="196"/>
  <c r="AY640" i="196"/>
  <c r="AX640" i="196"/>
  <c r="AW640" i="196"/>
  <c r="AV640" i="196"/>
  <c r="AU640" i="196"/>
  <c r="AT640" i="196"/>
  <c r="AS640" i="196"/>
  <c r="AH640" i="196"/>
  <c r="L640" i="196"/>
  <c r="BA639" i="196"/>
  <c r="AY639" i="196"/>
  <c r="AX639" i="196"/>
  <c r="AW639" i="196"/>
  <c r="AV639" i="196"/>
  <c r="AU639" i="196"/>
  <c r="AT639" i="196"/>
  <c r="AS639" i="196"/>
  <c r="AI639" i="196"/>
  <c r="L639" i="196"/>
  <c r="BA638" i="196"/>
  <c r="AY638" i="196"/>
  <c r="AX638" i="196"/>
  <c r="AW638" i="196"/>
  <c r="AV638" i="196"/>
  <c r="AU638" i="196"/>
  <c r="AT638" i="196"/>
  <c r="AS638" i="196"/>
  <c r="L638" i="196"/>
  <c r="BA637" i="196"/>
  <c r="AY637" i="196"/>
  <c r="AX637" i="196"/>
  <c r="AW637" i="196"/>
  <c r="AV637" i="196"/>
  <c r="AU637" i="196"/>
  <c r="AT637" i="196"/>
  <c r="AS637" i="196"/>
  <c r="L637" i="196"/>
  <c r="BA636" i="196"/>
  <c r="AY636" i="196"/>
  <c r="AX636" i="196"/>
  <c r="AW636" i="196"/>
  <c r="AV636" i="196"/>
  <c r="AU636" i="196"/>
  <c r="AT636" i="196"/>
  <c r="AS636" i="196"/>
  <c r="L636" i="196"/>
  <c r="BA635" i="196"/>
  <c r="AY635" i="196"/>
  <c r="AX635" i="196"/>
  <c r="AW635" i="196"/>
  <c r="AV635" i="196"/>
  <c r="AU635" i="196"/>
  <c r="AT635" i="196"/>
  <c r="AS635" i="196"/>
  <c r="AI635" i="196"/>
  <c r="AH635" i="196"/>
  <c r="L635" i="196"/>
  <c r="BA634" i="196"/>
  <c r="AY634" i="196"/>
  <c r="AX634" i="196"/>
  <c r="AW634" i="196"/>
  <c r="AV634" i="196"/>
  <c r="AU634" i="196"/>
  <c r="AT634" i="196"/>
  <c r="AS634" i="196"/>
  <c r="AG634" i="196"/>
  <c r="L634" i="196"/>
  <c r="BA633" i="196"/>
  <c r="AY633" i="196"/>
  <c r="AX633" i="196"/>
  <c r="AW633" i="196"/>
  <c r="AV633" i="196"/>
  <c r="AU633" i="196"/>
  <c r="AT633" i="196"/>
  <c r="AS633" i="196"/>
  <c r="AH633" i="196"/>
  <c r="L633" i="196"/>
  <c r="BA632" i="196"/>
  <c r="AY632" i="196"/>
  <c r="AX632" i="196"/>
  <c r="AW632" i="196"/>
  <c r="AV632" i="196"/>
  <c r="AU632" i="196"/>
  <c r="AT632" i="196"/>
  <c r="AS632" i="196"/>
  <c r="L632" i="196"/>
  <c r="BA631" i="196"/>
  <c r="AY631" i="196"/>
  <c r="AX631" i="196"/>
  <c r="AW631" i="196"/>
  <c r="AV631" i="196"/>
  <c r="AU631" i="196"/>
  <c r="AT631" i="196"/>
  <c r="AS631" i="196"/>
  <c r="AL631" i="196"/>
  <c r="L631" i="196"/>
  <c r="BA630" i="196"/>
  <c r="AY630" i="196"/>
  <c r="AX630" i="196"/>
  <c r="AW630" i="196"/>
  <c r="AV630" i="196"/>
  <c r="AU630" i="196"/>
  <c r="AT630" i="196"/>
  <c r="AS630" i="196"/>
  <c r="AI630" i="196"/>
  <c r="L630" i="196"/>
  <c r="BA629" i="196"/>
  <c r="AY629" i="196"/>
  <c r="AX629" i="196"/>
  <c r="AW629" i="196"/>
  <c r="AV629" i="196"/>
  <c r="AU629" i="196"/>
  <c r="AT629" i="196"/>
  <c r="AS629" i="196"/>
  <c r="AG629" i="196"/>
  <c r="L629" i="196"/>
  <c r="BA628" i="196"/>
  <c r="AY628" i="196"/>
  <c r="AX628" i="196"/>
  <c r="AW628" i="196"/>
  <c r="AV628" i="196"/>
  <c r="AU628" i="196"/>
  <c r="AT628" i="196"/>
  <c r="AS628" i="196"/>
  <c r="L628" i="196"/>
  <c r="BA627" i="196"/>
  <c r="AY627" i="196"/>
  <c r="AX627" i="196"/>
  <c r="AW627" i="196"/>
  <c r="AV627" i="196"/>
  <c r="AU627" i="196"/>
  <c r="AT627" i="196"/>
  <c r="AS627" i="196"/>
  <c r="AL627" i="196"/>
  <c r="L627" i="196"/>
  <c r="BA626" i="196"/>
  <c r="AY626" i="196"/>
  <c r="AX626" i="196"/>
  <c r="AW626" i="196"/>
  <c r="AV626" i="196"/>
  <c r="AU626" i="196"/>
  <c r="AT626" i="196"/>
  <c r="AS626" i="196"/>
  <c r="AH626" i="196"/>
  <c r="L626" i="196"/>
  <c r="BA625" i="196"/>
  <c r="AY625" i="196"/>
  <c r="AX625" i="196"/>
  <c r="AW625" i="196"/>
  <c r="AV625" i="196"/>
  <c r="AU625" i="196"/>
  <c r="AT625" i="196"/>
  <c r="AS625" i="196"/>
  <c r="AL625" i="196"/>
  <c r="L625" i="196"/>
  <c r="BA624" i="196"/>
  <c r="AY624" i="196"/>
  <c r="AX624" i="196"/>
  <c r="AW624" i="196"/>
  <c r="AV624" i="196"/>
  <c r="AU624" i="196"/>
  <c r="AT624" i="196"/>
  <c r="AS624" i="196"/>
  <c r="L624" i="196"/>
  <c r="BA623" i="196"/>
  <c r="AY623" i="196"/>
  <c r="AX623" i="196"/>
  <c r="AW623" i="196"/>
  <c r="AV623" i="196"/>
  <c r="AU623" i="196"/>
  <c r="AT623" i="196"/>
  <c r="AS623" i="196"/>
  <c r="AL623" i="196"/>
  <c r="L623" i="196"/>
  <c r="BA622" i="196"/>
  <c r="AY622" i="196"/>
  <c r="AX622" i="196"/>
  <c r="AW622" i="196"/>
  <c r="AV622" i="196"/>
  <c r="AU622" i="196"/>
  <c r="AT622" i="196"/>
  <c r="AS622" i="196"/>
  <c r="AI622" i="196"/>
  <c r="L622" i="196"/>
  <c r="BA621" i="196"/>
  <c r="AY621" i="196"/>
  <c r="AX621" i="196"/>
  <c r="AW621" i="196"/>
  <c r="AV621" i="196"/>
  <c r="AU621" i="196"/>
  <c r="AT621" i="196"/>
  <c r="AS621" i="196"/>
  <c r="AH621" i="196"/>
  <c r="L621" i="196"/>
  <c r="BA620" i="196"/>
  <c r="AY620" i="196"/>
  <c r="AX620" i="196"/>
  <c r="AW620" i="196"/>
  <c r="AV620" i="196"/>
  <c r="AU620" i="196"/>
  <c r="AT620" i="196"/>
  <c r="AS620" i="196"/>
  <c r="L620" i="196"/>
  <c r="BA619" i="196"/>
  <c r="AY619" i="196"/>
  <c r="AX619" i="196"/>
  <c r="AW619" i="196"/>
  <c r="AV619" i="196"/>
  <c r="AU619" i="196"/>
  <c r="AT619" i="196"/>
  <c r="AS619" i="196"/>
  <c r="AI619" i="196"/>
  <c r="AL619" i="196"/>
  <c r="L619" i="196"/>
  <c r="BA618" i="196"/>
  <c r="AY618" i="196"/>
  <c r="AX618" i="196"/>
  <c r="AW618" i="196"/>
  <c r="AV618" i="196"/>
  <c r="AU618" i="196"/>
  <c r="AT618" i="196"/>
  <c r="AS618" i="196"/>
  <c r="AI618" i="196"/>
  <c r="L618" i="196"/>
  <c r="BA617" i="196"/>
  <c r="AY617" i="196"/>
  <c r="AX617" i="196"/>
  <c r="AW617" i="196"/>
  <c r="AV617" i="196"/>
  <c r="AU617" i="196"/>
  <c r="AT617" i="196"/>
  <c r="AS617" i="196"/>
  <c r="AL617" i="196"/>
  <c r="L617" i="196"/>
  <c r="BA616" i="196"/>
  <c r="AY616" i="196"/>
  <c r="AX616" i="196"/>
  <c r="AW616" i="196"/>
  <c r="AV616" i="196"/>
  <c r="AU616" i="196"/>
  <c r="AT616" i="196"/>
  <c r="AS616" i="196"/>
  <c r="L616" i="196"/>
  <c r="BA615" i="196"/>
  <c r="AY615" i="196"/>
  <c r="AX615" i="196"/>
  <c r="AW615" i="196"/>
  <c r="AV615" i="196"/>
  <c r="AU615" i="196"/>
  <c r="AT615" i="196"/>
  <c r="AS615" i="196"/>
  <c r="AL615" i="196"/>
  <c r="L615" i="196"/>
  <c r="BA614" i="196"/>
  <c r="AY614" i="196"/>
  <c r="AX614" i="196"/>
  <c r="AW614" i="196"/>
  <c r="AV614" i="196"/>
  <c r="AU614" i="196"/>
  <c r="AT614" i="196"/>
  <c r="AS614" i="196"/>
  <c r="AI614" i="196"/>
  <c r="L614" i="196"/>
  <c r="BA613" i="196"/>
  <c r="AY613" i="196"/>
  <c r="AX613" i="196"/>
  <c r="AW613" i="196"/>
  <c r="AV613" i="196"/>
  <c r="AU613" i="196"/>
  <c r="AT613" i="196"/>
  <c r="AS613" i="196"/>
  <c r="AG613" i="196"/>
  <c r="L613" i="196"/>
  <c r="BA612" i="196"/>
  <c r="AY612" i="196"/>
  <c r="AX612" i="196"/>
  <c r="AW612" i="196"/>
  <c r="AV612" i="196"/>
  <c r="AU612" i="196"/>
  <c r="AT612" i="196"/>
  <c r="AS612" i="196"/>
  <c r="L612" i="196"/>
  <c r="BA611" i="196"/>
  <c r="AY611" i="196"/>
  <c r="AX611" i="196"/>
  <c r="AW611" i="196"/>
  <c r="AV611" i="196"/>
  <c r="AU611" i="196"/>
  <c r="AT611" i="196"/>
  <c r="AS611" i="196"/>
  <c r="AL611" i="196"/>
  <c r="L611" i="196"/>
  <c r="BA610" i="196"/>
  <c r="AY610" i="196"/>
  <c r="AX610" i="196"/>
  <c r="AW610" i="196"/>
  <c r="AV610" i="196"/>
  <c r="AU610" i="196"/>
  <c r="AT610" i="196"/>
  <c r="AS610" i="196"/>
  <c r="AH610" i="196"/>
  <c r="L610" i="196"/>
  <c r="BA609" i="196"/>
  <c r="AY609" i="196"/>
  <c r="AX609" i="196"/>
  <c r="AW609" i="196"/>
  <c r="AV609" i="196"/>
  <c r="AU609" i="196"/>
  <c r="AT609" i="196"/>
  <c r="AS609" i="196"/>
  <c r="AL609" i="196"/>
  <c r="L609" i="196"/>
  <c r="BA608" i="196"/>
  <c r="AY608" i="196"/>
  <c r="AX608" i="196"/>
  <c r="AW608" i="196"/>
  <c r="AV608" i="196"/>
  <c r="AU608" i="196"/>
  <c r="AT608" i="196"/>
  <c r="AS608" i="196"/>
  <c r="L608" i="196"/>
  <c r="BA607" i="196"/>
  <c r="AY607" i="196"/>
  <c r="AX607" i="196"/>
  <c r="AW607" i="196"/>
  <c r="AV607" i="196"/>
  <c r="AU607" i="196"/>
  <c r="AT607" i="196"/>
  <c r="AS607" i="196"/>
  <c r="AL607" i="196"/>
  <c r="L607" i="196"/>
  <c r="BA606" i="196"/>
  <c r="AY606" i="196"/>
  <c r="AX606" i="196"/>
  <c r="AW606" i="196"/>
  <c r="AV606" i="196"/>
  <c r="AU606" i="196"/>
  <c r="AT606" i="196"/>
  <c r="AS606" i="196"/>
  <c r="AI606" i="196"/>
  <c r="L606" i="196"/>
  <c r="BA605" i="196"/>
  <c r="AY605" i="196"/>
  <c r="AX605" i="196"/>
  <c r="AW605" i="196"/>
  <c r="AV605" i="196"/>
  <c r="AU605" i="196"/>
  <c r="AT605" i="196"/>
  <c r="AS605" i="196"/>
  <c r="AG605" i="196"/>
  <c r="L605" i="196"/>
  <c r="BA604" i="196"/>
  <c r="AY604" i="196"/>
  <c r="AX604" i="196"/>
  <c r="AW604" i="196"/>
  <c r="AV604" i="196"/>
  <c r="AU604" i="196"/>
  <c r="AT604" i="196"/>
  <c r="AS604" i="196"/>
  <c r="L604" i="196"/>
  <c r="BA603" i="196"/>
  <c r="AY603" i="196"/>
  <c r="AX603" i="196"/>
  <c r="AW603" i="196"/>
  <c r="AV603" i="196"/>
  <c r="AU603" i="196"/>
  <c r="AT603" i="196"/>
  <c r="AS603" i="196"/>
  <c r="AI603" i="196"/>
  <c r="AL603" i="196"/>
  <c r="L603" i="196"/>
  <c r="BA602" i="196"/>
  <c r="AY602" i="196"/>
  <c r="AX602" i="196"/>
  <c r="AW602" i="196"/>
  <c r="AV602" i="196"/>
  <c r="AU602" i="196"/>
  <c r="AT602" i="196"/>
  <c r="AS602" i="196"/>
  <c r="AG602" i="196"/>
  <c r="L602" i="196"/>
  <c r="BA601" i="196"/>
  <c r="AY601" i="196"/>
  <c r="AX601" i="196"/>
  <c r="AW601" i="196"/>
  <c r="AV601" i="196"/>
  <c r="AU601" i="196"/>
  <c r="AT601" i="196"/>
  <c r="AS601" i="196"/>
  <c r="AH601" i="196"/>
  <c r="L601" i="196"/>
  <c r="BA600" i="196"/>
  <c r="AY600" i="196"/>
  <c r="AX600" i="196"/>
  <c r="AW600" i="196"/>
  <c r="AV600" i="196"/>
  <c r="AU600" i="196"/>
  <c r="AT600" i="196"/>
  <c r="AS600" i="196"/>
  <c r="L600" i="196"/>
  <c r="BA599" i="196"/>
  <c r="AY599" i="196"/>
  <c r="AX599" i="196"/>
  <c r="AW599" i="196"/>
  <c r="AV599" i="196"/>
  <c r="AU599" i="196"/>
  <c r="AT599" i="196"/>
  <c r="AS599" i="196"/>
  <c r="AL599" i="196"/>
  <c r="L599" i="196"/>
  <c r="BA598" i="196"/>
  <c r="AY598" i="196"/>
  <c r="AX598" i="196"/>
  <c r="AW598" i="196"/>
  <c r="AV598" i="196"/>
  <c r="AU598" i="196"/>
  <c r="AT598" i="196"/>
  <c r="AS598" i="196"/>
  <c r="AI598" i="196"/>
  <c r="L598" i="196"/>
  <c r="BA597" i="196"/>
  <c r="AY597" i="196"/>
  <c r="AX597" i="196"/>
  <c r="AW597" i="196"/>
  <c r="AV597" i="196"/>
  <c r="AU597" i="196"/>
  <c r="AT597" i="196"/>
  <c r="AS597" i="196"/>
  <c r="AH597" i="196"/>
  <c r="L597" i="196"/>
  <c r="BA596" i="196"/>
  <c r="AY596" i="196"/>
  <c r="AX596" i="196"/>
  <c r="AW596" i="196"/>
  <c r="AV596" i="196"/>
  <c r="AU596" i="196"/>
  <c r="AT596" i="196"/>
  <c r="AS596" i="196"/>
  <c r="L596" i="196"/>
  <c r="BA595" i="196"/>
  <c r="AY595" i="196"/>
  <c r="AX595" i="196"/>
  <c r="AW595" i="196"/>
  <c r="AV595" i="196"/>
  <c r="AU595" i="196"/>
  <c r="AT595" i="196"/>
  <c r="AS595" i="196"/>
  <c r="AL595" i="196"/>
  <c r="L595" i="196"/>
  <c r="BA594" i="196"/>
  <c r="AY594" i="196"/>
  <c r="AX594" i="196"/>
  <c r="AW594" i="196"/>
  <c r="AV594" i="196"/>
  <c r="AU594" i="196"/>
  <c r="AT594" i="196"/>
  <c r="AS594" i="196"/>
  <c r="AI594" i="196"/>
  <c r="AH594" i="196"/>
  <c r="L594" i="196"/>
  <c r="BA593" i="196"/>
  <c r="AY593" i="196"/>
  <c r="AX593" i="196"/>
  <c r="AW593" i="196"/>
  <c r="AV593" i="196"/>
  <c r="AU593" i="196"/>
  <c r="AT593" i="196"/>
  <c r="AS593" i="196"/>
  <c r="AL593" i="196"/>
  <c r="L593" i="196"/>
  <c r="BA592" i="196"/>
  <c r="AY592" i="196"/>
  <c r="AX592" i="196"/>
  <c r="AW592" i="196"/>
  <c r="AV592" i="196"/>
  <c r="AU592" i="196"/>
  <c r="AT592" i="196"/>
  <c r="AS592" i="196"/>
  <c r="L592" i="196"/>
  <c r="BA591" i="196"/>
  <c r="AY591" i="196"/>
  <c r="AX591" i="196"/>
  <c r="AW591" i="196"/>
  <c r="AV591" i="196"/>
  <c r="AU591" i="196"/>
  <c r="AT591" i="196"/>
  <c r="AS591" i="196"/>
  <c r="AG591" i="196"/>
  <c r="L591" i="196"/>
  <c r="BA590" i="196"/>
  <c r="AY590" i="196"/>
  <c r="AX590" i="196"/>
  <c r="AW590" i="196"/>
  <c r="AV590" i="196"/>
  <c r="AU590" i="196"/>
  <c r="AT590" i="196"/>
  <c r="AS590" i="196"/>
  <c r="AI590" i="196"/>
  <c r="L590" i="196"/>
  <c r="BA589" i="196"/>
  <c r="AY589" i="196"/>
  <c r="AX589" i="196"/>
  <c r="AW589" i="196"/>
  <c r="AV589" i="196"/>
  <c r="AU589" i="196"/>
  <c r="AT589" i="196"/>
  <c r="AS589" i="196"/>
  <c r="AG589" i="196"/>
  <c r="AI589" i="196"/>
  <c r="L589" i="196"/>
  <c r="BA588" i="196"/>
  <c r="AY588" i="196"/>
  <c r="AX588" i="196"/>
  <c r="AW588" i="196"/>
  <c r="AV588" i="196"/>
  <c r="AU588" i="196"/>
  <c r="AT588" i="196"/>
  <c r="AS588" i="196"/>
  <c r="AG588" i="196"/>
  <c r="L588" i="196"/>
  <c r="BA587" i="196"/>
  <c r="AY587" i="196"/>
  <c r="AX587" i="196"/>
  <c r="AW587" i="196"/>
  <c r="AV587" i="196"/>
  <c r="AU587" i="196"/>
  <c r="AT587" i="196"/>
  <c r="AS587" i="196"/>
  <c r="L587" i="196"/>
  <c r="BA586" i="196"/>
  <c r="AY586" i="196"/>
  <c r="AX586" i="196"/>
  <c r="AW586" i="196"/>
  <c r="AV586" i="196"/>
  <c r="AU586" i="196"/>
  <c r="AT586" i="196"/>
  <c r="AS586" i="196"/>
  <c r="L586" i="196"/>
  <c r="BA585" i="196"/>
  <c r="AY585" i="196"/>
  <c r="AX585" i="196"/>
  <c r="AW585" i="196"/>
  <c r="AV585" i="196"/>
  <c r="AU585" i="196"/>
  <c r="AT585" i="196"/>
  <c r="AS585" i="196"/>
  <c r="AI585" i="196"/>
  <c r="L585" i="196"/>
  <c r="BA584" i="196"/>
  <c r="AY584" i="196"/>
  <c r="AX584" i="196"/>
  <c r="AW584" i="196"/>
  <c r="AV584" i="196"/>
  <c r="AU584" i="196"/>
  <c r="AT584" i="196"/>
  <c r="AS584" i="196"/>
  <c r="AL584" i="196"/>
  <c r="L584" i="196"/>
  <c r="BA583" i="196"/>
  <c r="AY583" i="196"/>
  <c r="AX583" i="196"/>
  <c r="AW583" i="196"/>
  <c r="AV583" i="196"/>
  <c r="AU583" i="196"/>
  <c r="AT583" i="196"/>
  <c r="AS583" i="196"/>
  <c r="L583" i="196"/>
  <c r="BA582" i="196"/>
  <c r="AY582" i="196"/>
  <c r="AX582" i="196"/>
  <c r="AW582" i="196"/>
  <c r="AV582" i="196"/>
  <c r="AU582" i="196"/>
  <c r="AT582" i="196"/>
  <c r="AS582" i="196"/>
  <c r="AI582" i="196"/>
  <c r="L582" i="196"/>
  <c r="BA581" i="196"/>
  <c r="AY581" i="196"/>
  <c r="AX581" i="196"/>
  <c r="AW581" i="196"/>
  <c r="AV581" i="196"/>
  <c r="AU581" i="196"/>
  <c r="AT581" i="196"/>
  <c r="AS581" i="196"/>
  <c r="AI581" i="196"/>
  <c r="L581" i="196"/>
  <c r="BA580" i="196"/>
  <c r="AY580" i="196"/>
  <c r="AX580" i="196"/>
  <c r="AW580" i="196"/>
  <c r="AV580" i="196"/>
  <c r="AU580" i="196"/>
  <c r="AT580" i="196"/>
  <c r="AS580" i="196"/>
  <c r="AL580" i="196"/>
  <c r="L580" i="196"/>
  <c r="BA579" i="196"/>
  <c r="AY579" i="196"/>
  <c r="AX579" i="196"/>
  <c r="AW579" i="196"/>
  <c r="AV579" i="196"/>
  <c r="AU579" i="196"/>
  <c r="AT579" i="196"/>
  <c r="AS579" i="196"/>
  <c r="L579" i="196"/>
  <c r="BA578" i="196"/>
  <c r="AY578" i="196"/>
  <c r="AX578" i="196"/>
  <c r="AW578" i="196"/>
  <c r="AV578" i="196"/>
  <c r="AU578" i="196"/>
  <c r="AT578" i="196"/>
  <c r="AS578" i="196"/>
  <c r="AL578" i="196"/>
  <c r="L578" i="196"/>
  <c r="BA577" i="196"/>
  <c r="AY577" i="196"/>
  <c r="AX577" i="196"/>
  <c r="AW577" i="196"/>
  <c r="AV577" i="196"/>
  <c r="AU577" i="196"/>
  <c r="AT577" i="196"/>
  <c r="AS577" i="196"/>
  <c r="AI577" i="196"/>
  <c r="L577" i="196"/>
  <c r="BA576" i="196"/>
  <c r="AY576" i="196"/>
  <c r="AX576" i="196"/>
  <c r="AW576" i="196"/>
  <c r="AV576" i="196"/>
  <c r="AU576" i="196"/>
  <c r="AT576" i="196"/>
  <c r="AS576" i="196"/>
  <c r="AH576" i="196"/>
  <c r="L576" i="196"/>
  <c r="BA575" i="196"/>
  <c r="AY575" i="196"/>
  <c r="AX575" i="196"/>
  <c r="AW575" i="196"/>
  <c r="AV575" i="196"/>
  <c r="AU575" i="196"/>
  <c r="AT575" i="196"/>
  <c r="AS575" i="196"/>
  <c r="AI575" i="196"/>
  <c r="L575" i="196"/>
  <c r="BA574" i="196"/>
  <c r="AY574" i="196"/>
  <c r="AX574" i="196"/>
  <c r="AW574" i="196"/>
  <c r="AV574" i="196"/>
  <c r="AU574" i="196"/>
  <c r="AT574" i="196"/>
  <c r="AS574" i="196"/>
  <c r="AL574" i="196"/>
  <c r="L574" i="196"/>
  <c r="BA573" i="196"/>
  <c r="AY573" i="196"/>
  <c r="AX573" i="196"/>
  <c r="AW573" i="196"/>
  <c r="AV573" i="196"/>
  <c r="AU573" i="196"/>
  <c r="AT573" i="196"/>
  <c r="AS573" i="196"/>
  <c r="AL573" i="196"/>
  <c r="L573" i="196"/>
  <c r="BA572" i="196"/>
  <c r="AY572" i="196"/>
  <c r="AX572" i="196"/>
  <c r="AW572" i="196"/>
  <c r="AV572" i="196"/>
  <c r="AU572" i="196"/>
  <c r="AT572" i="196"/>
  <c r="AS572" i="196"/>
  <c r="AH572" i="196"/>
  <c r="L572" i="196"/>
  <c r="BA571" i="196"/>
  <c r="AY571" i="196"/>
  <c r="AX571" i="196"/>
  <c r="AW571" i="196"/>
  <c r="AV571" i="196"/>
  <c r="AU571" i="196"/>
  <c r="AT571" i="196"/>
  <c r="AS571" i="196"/>
  <c r="AG571" i="196"/>
  <c r="L571" i="196"/>
  <c r="BA570" i="196"/>
  <c r="AY570" i="196"/>
  <c r="AX570" i="196"/>
  <c r="AW570" i="196"/>
  <c r="AV570" i="196"/>
  <c r="AU570" i="196"/>
  <c r="AT570" i="196"/>
  <c r="AS570" i="196"/>
  <c r="AI570" i="196"/>
  <c r="L570" i="196"/>
  <c r="BA569" i="196"/>
  <c r="AY569" i="196"/>
  <c r="AX569" i="196"/>
  <c r="AW569" i="196"/>
  <c r="AV569" i="196"/>
  <c r="AU569" i="196"/>
  <c r="AT569" i="196"/>
  <c r="AS569" i="196"/>
  <c r="AI569" i="196"/>
  <c r="L569" i="196"/>
  <c r="BA568" i="196"/>
  <c r="AY568" i="196"/>
  <c r="AX568" i="196"/>
  <c r="AW568" i="196"/>
  <c r="AV568" i="196"/>
  <c r="AU568" i="196"/>
  <c r="AT568" i="196"/>
  <c r="AS568" i="196"/>
  <c r="L568" i="196"/>
  <c r="BA567" i="196"/>
  <c r="AY567" i="196"/>
  <c r="AX567" i="196"/>
  <c r="AW567" i="196"/>
  <c r="AV567" i="196"/>
  <c r="AU567" i="196"/>
  <c r="AT567" i="196"/>
  <c r="AS567" i="196"/>
  <c r="AI567" i="196"/>
  <c r="L567" i="196"/>
  <c r="BA566" i="196"/>
  <c r="AY566" i="196"/>
  <c r="AX566" i="196"/>
  <c r="AW566" i="196"/>
  <c r="AV566" i="196"/>
  <c r="AU566" i="196"/>
  <c r="AT566" i="196"/>
  <c r="AS566" i="196"/>
  <c r="L566" i="196"/>
  <c r="BA565" i="196"/>
  <c r="AY565" i="196"/>
  <c r="AX565" i="196"/>
  <c r="AW565" i="196"/>
  <c r="AV565" i="196"/>
  <c r="AU565" i="196"/>
  <c r="AT565" i="196"/>
  <c r="AS565" i="196"/>
  <c r="AL565" i="196"/>
  <c r="L565" i="196"/>
  <c r="BA564" i="196"/>
  <c r="AY564" i="196"/>
  <c r="AX564" i="196"/>
  <c r="AW564" i="196"/>
  <c r="AV564" i="196"/>
  <c r="AU564" i="196"/>
  <c r="AT564" i="196"/>
  <c r="AS564" i="196"/>
  <c r="L564" i="196"/>
  <c r="BA563" i="196"/>
  <c r="AY563" i="196"/>
  <c r="AX563" i="196"/>
  <c r="AW563" i="196"/>
  <c r="AV563" i="196"/>
  <c r="AU563" i="196"/>
  <c r="AT563" i="196"/>
  <c r="AS563" i="196"/>
  <c r="AG563" i="196"/>
  <c r="L563" i="196"/>
  <c r="BA562" i="196"/>
  <c r="AY562" i="196"/>
  <c r="AX562" i="196"/>
  <c r="AW562" i="196"/>
  <c r="AV562" i="196"/>
  <c r="AU562" i="196"/>
  <c r="AT562" i="196"/>
  <c r="AS562" i="196"/>
  <c r="L562" i="196"/>
  <c r="BA561" i="196"/>
  <c r="AY561" i="196"/>
  <c r="AX561" i="196"/>
  <c r="AW561" i="196"/>
  <c r="AV561" i="196"/>
  <c r="AU561" i="196"/>
  <c r="AT561" i="196"/>
  <c r="AS561" i="196"/>
  <c r="AI561" i="196"/>
  <c r="L561" i="196"/>
  <c r="BA560" i="196"/>
  <c r="AY560" i="196"/>
  <c r="AX560" i="196"/>
  <c r="AW560" i="196"/>
  <c r="AV560" i="196"/>
  <c r="AU560" i="196"/>
  <c r="AT560" i="196"/>
  <c r="AS560" i="196"/>
  <c r="AH560" i="196"/>
  <c r="L560" i="196"/>
  <c r="BA559" i="196"/>
  <c r="AY559" i="196"/>
  <c r="AX559" i="196"/>
  <c r="AW559" i="196"/>
  <c r="AV559" i="196"/>
  <c r="AU559" i="196"/>
  <c r="AT559" i="196"/>
  <c r="AS559" i="196"/>
  <c r="AI559" i="196"/>
  <c r="L559" i="196"/>
  <c r="BA558" i="196"/>
  <c r="AY558" i="196"/>
  <c r="AX558" i="196"/>
  <c r="AW558" i="196"/>
  <c r="AV558" i="196"/>
  <c r="AU558" i="196"/>
  <c r="AT558" i="196"/>
  <c r="AS558" i="196"/>
  <c r="AL558" i="196"/>
  <c r="L558" i="196"/>
  <c r="BA557" i="196"/>
  <c r="AY557" i="196"/>
  <c r="AX557" i="196"/>
  <c r="AW557" i="196"/>
  <c r="AV557" i="196"/>
  <c r="AU557" i="196"/>
  <c r="AT557" i="196"/>
  <c r="AS557" i="196"/>
  <c r="AI557" i="196"/>
  <c r="L557" i="196"/>
  <c r="BA556" i="196"/>
  <c r="AY556" i="196"/>
  <c r="AX556" i="196"/>
  <c r="AW556" i="196"/>
  <c r="AV556" i="196"/>
  <c r="AU556" i="196"/>
  <c r="AT556" i="196"/>
  <c r="AS556" i="196"/>
  <c r="AI556" i="196"/>
  <c r="L556" i="196"/>
  <c r="BA555" i="196"/>
  <c r="AY555" i="196"/>
  <c r="AX555" i="196"/>
  <c r="AW555" i="196"/>
  <c r="AV555" i="196"/>
  <c r="AU555" i="196"/>
  <c r="AT555" i="196"/>
  <c r="AS555" i="196"/>
  <c r="AL555" i="196"/>
  <c r="L555" i="196"/>
  <c r="BA554" i="196"/>
  <c r="AY554" i="196"/>
  <c r="AX554" i="196"/>
  <c r="AW554" i="196"/>
  <c r="AV554" i="196"/>
  <c r="AU554" i="196"/>
  <c r="AT554" i="196"/>
  <c r="AS554" i="196"/>
  <c r="AI554" i="196"/>
  <c r="L554" i="196"/>
  <c r="BA553" i="196"/>
  <c r="AY553" i="196"/>
  <c r="AX553" i="196"/>
  <c r="AW553" i="196"/>
  <c r="AV553" i="196"/>
  <c r="AU553" i="196"/>
  <c r="AT553" i="196"/>
  <c r="AS553" i="196"/>
  <c r="AI553" i="196"/>
  <c r="L553" i="196"/>
  <c r="BA552" i="196"/>
  <c r="AY552" i="196"/>
  <c r="AX552" i="196"/>
  <c r="AW552" i="196"/>
  <c r="AV552" i="196"/>
  <c r="AU552" i="196"/>
  <c r="AT552" i="196"/>
  <c r="AS552" i="196"/>
  <c r="AI552" i="196"/>
  <c r="L552" i="196"/>
  <c r="BA551" i="196"/>
  <c r="AY551" i="196"/>
  <c r="AX551" i="196"/>
  <c r="AW551" i="196"/>
  <c r="AV551" i="196"/>
  <c r="AU551" i="196"/>
  <c r="AT551" i="196"/>
  <c r="AS551" i="196"/>
  <c r="AL551" i="196"/>
  <c r="L551" i="196"/>
  <c r="BA550" i="196"/>
  <c r="AY550" i="196"/>
  <c r="AX550" i="196"/>
  <c r="AW550" i="196"/>
  <c r="AV550" i="196"/>
  <c r="AU550" i="196"/>
  <c r="AT550" i="196"/>
  <c r="AS550" i="196"/>
  <c r="L550" i="196"/>
  <c r="BA549" i="196"/>
  <c r="AY549" i="196"/>
  <c r="AX549" i="196"/>
  <c r="AW549" i="196"/>
  <c r="AV549" i="196"/>
  <c r="AU549" i="196"/>
  <c r="AT549" i="196"/>
  <c r="AS549" i="196"/>
  <c r="AL549" i="196"/>
  <c r="L549" i="196"/>
  <c r="BA548" i="196"/>
  <c r="AY548" i="196"/>
  <c r="AX548" i="196"/>
  <c r="AW548" i="196"/>
  <c r="AV548" i="196"/>
  <c r="AU548" i="196"/>
  <c r="AT548" i="196"/>
  <c r="AS548" i="196"/>
  <c r="AI548" i="196"/>
  <c r="L548" i="196"/>
  <c r="BA547" i="196"/>
  <c r="AY547" i="196"/>
  <c r="AX547" i="196"/>
  <c r="AW547" i="196"/>
  <c r="AV547" i="196"/>
  <c r="AU547" i="196"/>
  <c r="AT547" i="196"/>
  <c r="AS547" i="196"/>
  <c r="L547" i="196"/>
  <c r="BA546" i="196"/>
  <c r="AY546" i="196"/>
  <c r="AX546" i="196"/>
  <c r="AW546" i="196"/>
  <c r="AV546" i="196"/>
  <c r="AU546" i="196"/>
  <c r="AT546" i="196"/>
  <c r="AS546" i="196"/>
  <c r="L546" i="196"/>
  <c r="BA545" i="196"/>
  <c r="AY545" i="196"/>
  <c r="AX545" i="196"/>
  <c r="AW545" i="196"/>
  <c r="AV545" i="196"/>
  <c r="AU545" i="196"/>
  <c r="AT545" i="196"/>
  <c r="AS545" i="196"/>
  <c r="L545" i="196"/>
  <c r="BA544" i="196"/>
  <c r="AY544" i="196"/>
  <c r="AX544" i="196"/>
  <c r="AW544" i="196"/>
  <c r="AV544" i="196"/>
  <c r="AU544" i="196"/>
  <c r="AT544" i="196"/>
  <c r="AS544" i="196"/>
  <c r="AI544" i="196"/>
  <c r="L544" i="196"/>
  <c r="BA543" i="196"/>
  <c r="AY543" i="196"/>
  <c r="AX543" i="196"/>
  <c r="AW543" i="196"/>
  <c r="AV543" i="196"/>
  <c r="AU543" i="196"/>
  <c r="AT543" i="196"/>
  <c r="AS543" i="196"/>
  <c r="AH543" i="196"/>
  <c r="L543" i="196"/>
  <c r="BA542" i="196"/>
  <c r="AY542" i="196"/>
  <c r="AX542" i="196"/>
  <c r="AW542" i="196"/>
  <c r="AV542" i="196"/>
  <c r="AU542" i="196"/>
  <c r="AT542" i="196"/>
  <c r="AS542" i="196"/>
  <c r="AI542" i="196"/>
  <c r="L542" i="196"/>
  <c r="BA541" i="196"/>
  <c r="AY541" i="196"/>
  <c r="AX541" i="196"/>
  <c r="AW541" i="196"/>
  <c r="AV541" i="196"/>
  <c r="AU541" i="196"/>
  <c r="AT541" i="196"/>
  <c r="AS541" i="196"/>
  <c r="AI541" i="196"/>
  <c r="L541" i="196"/>
  <c r="BA540" i="196"/>
  <c r="AY540" i="196"/>
  <c r="AX540" i="196"/>
  <c r="AW540" i="196"/>
  <c r="AV540" i="196"/>
  <c r="AU540" i="196"/>
  <c r="AT540" i="196"/>
  <c r="AS540" i="196"/>
  <c r="AH540" i="196"/>
  <c r="L540" i="196"/>
  <c r="BA539" i="196"/>
  <c r="AY539" i="196"/>
  <c r="AX539" i="196"/>
  <c r="AW539" i="196"/>
  <c r="AV539" i="196"/>
  <c r="AU539" i="196"/>
  <c r="AT539" i="196"/>
  <c r="AS539" i="196"/>
  <c r="L539" i="196"/>
  <c r="BA538" i="196"/>
  <c r="AY538" i="196"/>
  <c r="AX538" i="196"/>
  <c r="AW538" i="196"/>
  <c r="AV538" i="196"/>
  <c r="AU538" i="196"/>
  <c r="AT538" i="196"/>
  <c r="AS538" i="196"/>
  <c r="AI538" i="196"/>
  <c r="L538" i="196"/>
  <c r="BA537" i="196"/>
  <c r="AY537" i="196"/>
  <c r="AX537" i="196"/>
  <c r="AW537" i="196"/>
  <c r="AV537" i="196"/>
  <c r="AU537" i="196"/>
  <c r="AT537" i="196"/>
  <c r="AS537" i="196"/>
  <c r="AI537" i="196"/>
  <c r="L537" i="196"/>
  <c r="BA536" i="196"/>
  <c r="AY536" i="196"/>
  <c r="AX536" i="196"/>
  <c r="AW536" i="196"/>
  <c r="AV536" i="196"/>
  <c r="AU536" i="196"/>
  <c r="AT536" i="196"/>
  <c r="AS536" i="196"/>
  <c r="AI536" i="196"/>
  <c r="L536" i="196"/>
  <c r="BA535" i="196"/>
  <c r="AY535" i="196"/>
  <c r="AX535" i="196"/>
  <c r="AW535" i="196"/>
  <c r="AV535" i="196"/>
  <c r="AU535" i="196"/>
  <c r="AT535" i="196"/>
  <c r="AS535" i="196"/>
  <c r="L535" i="196"/>
  <c r="BA534" i="196"/>
  <c r="AY534" i="196"/>
  <c r="AX534" i="196"/>
  <c r="AW534" i="196"/>
  <c r="AV534" i="196"/>
  <c r="AU534" i="196"/>
  <c r="AT534" i="196"/>
  <c r="AS534" i="196"/>
  <c r="L534" i="196"/>
  <c r="BA533" i="196"/>
  <c r="AY533" i="196"/>
  <c r="AX533" i="196"/>
  <c r="AW533" i="196"/>
  <c r="AV533" i="196"/>
  <c r="AU533" i="196"/>
  <c r="AT533" i="196"/>
  <c r="AS533" i="196"/>
  <c r="L533" i="196"/>
  <c r="BA532" i="196"/>
  <c r="AY532" i="196"/>
  <c r="AX532" i="196"/>
  <c r="AW532" i="196"/>
  <c r="AV532" i="196"/>
  <c r="AU532" i="196"/>
  <c r="AT532" i="196"/>
  <c r="AS532" i="196"/>
  <c r="L532" i="196"/>
  <c r="BA531" i="196"/>
  <c r="AY531" i="196"/>
  <c r="AX531" i="196"/>
  <c r="AW531" i="196"/>
  <c r="AV531" i="196"/>
  <c r="AU531" i="196"/>
  <c r="AT531" i="196"/>
  <c r="AS531" i="196"/>
  <c r="L531" i="196"/>
  <c r="BA530" i="196"/>
  <c r="AY530" i="196"/>
  <c r="AX530" i="196"/>
  <c r="AW530" i="196"/>
  <c r="AV530" i="196"/>
  <c r="AU530" i="196"/>
  <c r="AT530" i="196"/>
  <c r="AS530" i="196"/>
  <c r="L530" i="196"/>
  <c r="BA529" i="196"/>
  <c r="AY529" i="196"/>
  <c r="AX529" i="196"/>
  <c r="AW529" i="196"/>
  <c r="AV529" i="196"/>
  <c r="AU529" i="196"/>
  <c r="AT529" i="196"/>
  <c r="AS529" i="196"/>
  <c r="AL529" i="196"/>
  <c r="L529" i="196"/>
  <c r="BA528" i="196"/>
  <c r="AY528" i="196"/>
  <c r="AX528" i="196"/>
  <c r="AW528" i="196"/>
  <c r="AV528" i="196"/>
  <c r="AU528" i="196"/>
  <c r="AT528" i="196"/>
  <c r="AS528" i="196"/>
  <c r="AI528" i="196"/>
  <c r="L528" i="196"/>
  <c r="BA527" i="196"/>
  <c r="AY527" i="196"/>
  <c r="AX527" i="196"/>
  <c r="AW527" i="196"/>
  <c r="AV527" i="196"/>
  <c r="AU527" i="196"/>
  <c r="AT527" i="196"/>
  <c r="AS527" i="196"/>
  <c r="AH527" i="196"/>
  <c r="L527" i="196"/>
  <c r="BA526" i="196"/>
  <c r="AY526" i="196"/>
  <c r="AX526" i="196"/>
  <c r="AW526" i="196"/>
  <c r="AV526" i="196"/>
  <c r="AU526" i="196"/>
  <c r="AT526" i="196"/>
  <c r="AS526" i="196"/>
  <c r="AI526" i="196"/>
  <c r="L526" i="196"/>
  <c r="BA525" i="196"/>
  <c r="AY525" i="196"/>
  <c r="AX525" i="196"/>
  <c r="AW525" i="196"/>
  <c r="AV525" i="196"/>
  <c r="AU525" i="196"/>
  <c r="AT525" i="196"/>
  <c r="AS525" i="196"/>
  <c r="AI525" i="196"/>
  <c r="L525" i="196"/>
  <c r="BA524" i="196"/>
  <c r="AY524" i="196"/>
  <c r="AX524" i="196"/>
  <c r="AW524" i="196"/>
  <c r="AV524" i="196"/>
  <c r="AU524" i="196"/>
  <c r="AT524" i="196"/>
  <c r="AS524" i="196"/>
  <c r="AL524" i="196"/>
  <c r="L524" i="196"/>
  <c r="BA523" i="196"/>
  <c r="AY523" i="196"/>
  <c r="AX523" i="196"/>
  <c r="AW523" i="196"/>
  <c r="AV523" i="196"/>
  <c r="AU523" i="196"/>
  <c r="AT523" i="196"/>
  <c r="AS523" i="196"/>
  <c r="L523" i="196"/>
  <c r="BA522" i="196"/>
  <c r="AY522" i="196"/>
  <c r="AX522" i="196"/>
  <c r="AW522" i="196"/>
  <c r="AV522" i="196"/>
  <c r="AU522" i="196"/>
  <c r="AT522" i="196"/>
  <c r="AS522" i="196"/>
  <c r="L522" i="196"/>
  <c r="BA521" i="196"/>
  <c r="AY521" i="196"/>
  <c r="AX521" i="196"/>
  <c r="AW521" i="196"/>
  <c r="AV521" i="196"/>
  <c r="AU521" i="196"/>
  <c r="AT521" i="196"/>
  <c r="AS521" i="196"/>
  <c r="AL521" i="196"/>
  <c r="L521" i="196"/>
  <c r="BA520" i="196"/>
  <c r="AY520" i="196"/>
  <c r="AX520" i="196"/>
  <c r="AW520" i="196"/>
  <c r="AV520" i="196"/>
  <c r="AU520" i="196"/>
  <c r="AT520" i="196"/>
  <c r="AS520" i="196"/>
  <c r="AI520" i="196"/>
  <c r="L520" i="196"/>
  <c r="BA519" i="196"/>
  <c r="AY519" i="196"/>
  <c r="AX519" i="196"/>
  <c r="AW519" i="196"/>
  <c r="AV519" i="196"/>
  <c r="AU519" i="196"/>
  <c r="AT519" i="196"/>
  <c r="AS519" i="196"/>
  <c r="L519" i="196"/>
  <c r="BA518" i="196"/>
  <c r="AY518" i="196"/>
  <c r="AX518" i="196"/>
  <c r="AW518" i="196"/>
  <c r="AV518" i="196"/>
  <c r="AU518" i="196"/>
  <c r="AT518" i="196"/>
  <c r="AS518" i="196"/>
  <c r="L518" i="196"/>
  <c r="BA517" i="196"/>
  <c r="AY517" i="196"/>
  <c r="AX517" i="196"/>
  <c r="AW517" i="196"/>
  <c r="AV517" i="196"/>
  <c r="AU517" i="196"/>
  <c r="AT517" i="196"/>
  <c r="AS517" i="196"/>
  <c r="L517" i="196"/>
  <c r="BA516" i="196"/>
  <c r="AY516" i="196"/>
  <c r="AX516" i="196"/>
  <c r="AW516" i="196"/>
  <c r="AV516" i="196"/>
  <c r="AU516" i="196"/>
  <c r="AT516" i="196"/>
  <c r="AS516" i="196"/>
  <c r="AI516" i="196"/>
  <c r="L516" i="196"/>
  <c r="BA515" i="196"/>
  <c r="AY515" i="196"/>
  <c r="AX515" i="196"/>
  <c r="AW515" i="196"/>
  <c r="AV515" i="196"/>
  <c r="AU515" i="196"/>
  <c r="AT515" i="196"/>
  <c r="AS515" i="196"/>
  <c r="AH515" i="196"/>
  <c r="L515" i="196"/>
  <c r="BA514" i="196"/>
  <c r="AY514" i="196"/>
  <c r="AX514" i="196"/>
  <c r="AW514" i="196"/>
  <c r="AV514" i="196"/>
  <c r="AU514" i="196"/>
  <c r="AT514" i="196"/>
  <c r="AS514" i="196"/>
  <c r="AI514" i="196"/>
  <c r="L514" i="196"/>
  <c r="BA513" i="196"/>
  <c r="AY513" i="196"/>
  <c r="AX513" i="196"/>
  <c r="AW513" i="196"/>
  <c r="AV513" i="196"/>
  <c r="AU513" i="196"/>
  <c r="AT513" i="196"/>
  <c r="AS513" i="196"/>
  <c r="AI513" i="196"/>
  <c r="L513" i="196"/>
  <c r="BA512" i="196"/>
  <c r="AY512" i="196"/>
  <c r="AX512" i="196"/>
  <c r="AW512" i="196"/>
  <c r="AV512" i="196"/>
  <c r="AU512" i="196"/>
  <c r="AT512" i="196"/>
  <c r="AS512" i="196"/>
  <c r="AH512" i="196"/>
  <c r="L512" i="196"/>
  <c r="BA511" i="196"/>
  <c r="AY511" i="196"/>
  <c r="AX511" i="196"/>
  <c r="AW511" i="196"/>
  <c r="AV511" i="196"/>
  <c r="AU511" i="196"/>
  <c r="AT511" i="196"/>
  <c r="AS511" i="196"/>
  <c r="L511" i="196"/>
  <c r="BA510" i="196"/>
  <c r="AY510" i="196"/>
  <c r="AX510" i="196"/>
  <c r="AW510" i="196"/>
  <c r="AV510" i="196"/>
  <c r="AU510" i="196"/>
  <c r="AT510" i="196"/>
  <c r="AS510" i="196"/>
  <c r="AI510" i="196"/>
  <c r="L510" i="196"/>
  <c r="BA509" i="196"/>
  <c r="AY509" i="196"/>
  <c r="AX509" i="196"/>
  <c r="AW509" i="196"/>
  <c r="AV509" i="196"/>
  <c r="AU509" i="196"/>
  <c r="AT509" i="196"/>
  <c r="AS509" i="196"/>
  <c r="AI509" i="196"/>
  <c r="L509" i="196"/>
  <c r="BA508" i="196"/>
  <c r="AY508" i="196"/>
  <c r="AX508" i="196"/>
  <c r="AW508" i="196"/>
  <c r="AV508" i="196"/>
  <c r="AU508" i="196"/>
  <c r="AT508" i="196"/>
  <c r="AS508" i="196"/>
  <c r="AI508" i="196"/>
  <c r="L508" i="196"/>
  <c r="BA507" i="196"/>
  <c r="AY507" i="196"/>
  <c r="AX507" i="196"/>
  <c r="AW507" i="196"/>
  <c r="AV507" i="196"/>
  <c r="AU507" i="196"/>
  <c r="AT507" i="196"/>
  <c r="AS507" i="196"/>
  <c r="L507" i="196"/>
  <c r="BA506" i="196"/>
  <c r="AY506" i="196"/>
  <c r="AX506" i="196"/>
  <c r="AW506" i="196"/>
  <c r="AV506" i="196"/>
  <c r="AU506" i="196"/>
  <c r="AT506" i="196"/>
  <c r="AS506" i="196"/>
  <c r="L506" i="196"/>
  <c r="BA505" i="196"/>
  <c r="AY505" i="196"/>
  <c r="AX505" i="196"/>
  <c r="AW505" i="196"/>
  <c r="AV505" i="196"/>
  <c r="AU505" i="196"/>
  <c r="AT505" i="196"/>
  <c r="AS505" i="196"/>
  <c r="L505" i="196"/>
  <c r="BA504" i="196"/>
  <c r="AY504" i="196"/>
  <c r="AX504" i="196"/>
  <c r="AW504" i="196"/>
  <c r="AV504" i="196"/>
  <c r="AU504" i="196"/>
  <c r="AT504" i="196"/>
  <c r="AS504" i="196"/>
  <c r="AH504" i="196"/>
  <c r="L504" i="196"/>
  <c r="BA503" i="196"/>
  <c r="AY503" i="196"/>
  <c r="AX503" i="196"/>
  <c r="AW503" i="196"/>
  <c r="AV503" i="196"/>
  <c r="AU503" i="196"/>
  <c r="AT503" i="196"/>
  <c r="AS503" i="196"/>
  <c r="L503" i="196"/>
  <c r="BA502" i="196"/>
  <c r="AY502" i="196"/>
  <c r="AX502" i="196"/>
  <c r="AW502" i="196"/>
  <c r="AV502" i="196"/>
  <c r="AU502" i="196"/>
  <c r="AT502" i="196"/>
  <c r="AS502" i="196"/>
  <c r="L502" i="196"/>
  <c r="BA501" i="196"/>
  <c r="AY501" i="196"/>
  <c r="AX501" i="196"/>
  <c r="AW501" i="196"/>
  <c r="AV501" i="196"/>
  <c r="AU501" i="196"/>
  <c r="AT501" i="196"/>
  <c r="AS501" i="196"/>
  <c r="AL501" i="196"/>
  <c r="L501" i="196"/>
  <c r="BA500" i="196"/>
  <c r="AY500" i="196"/>
  <c r="AX500" i="196"/>
  <c r="AW500" i="196"/>
  <c r="AV500" i="196"/>
  <c r="AU500" i="196"/>
  <c r="AT500" i="196"/>
  <c r="AS500" i="196"/>
  <c r="AI500" i="196"/>
  <c r="L500" i="196"/>
  <c r="BA499" i="196"/>
  <c r="AY499" i="196"/>
  <c r="AX499" i="196"/>
  <c r="AW499" i="196"/>
  <c r="AV499" i="196"/>
  <c r="AU499" i="196"/>
  <c r="AT499" i="196"/>
  <c r="AS499" i="196"/>
  <c r="AH499" i="196"/>
  <c r="L499" i="196"/>
  <c r="BA498" i="196"/>
  <c r="AY498" i="196"/>
  <c r="AX498" i="196"/>
  <c r="AW498" i="196"/>
  <c r="AV498" i="196"/>
  <c r="AU498" i="196"/>
  <c r="AT498" i="196"/>
  <c r="AS498" i="196"/>
  <c r="AI498" i="196"/>
  <c r="L498" i="196"/>
  <c r="BA497" i="196"/>
  <c r="AY497" i="196"/>
  <c r="AX497" i="196"/>
  <c r="AW497" i="196"/>
  <c r="AV497" i="196"/>
  <c r="AU497" i="196"/>
  <c r="AT497" i="196"/>
  <c r="AS497" i="196"/>
  <c r="AI497" i="196"/>
  <c r="L497" i="196"/>
  <c r="BA496" i="196"/>
  <c r="AY496" i="196"/>
  <c r="AX496" i="196"/>
  <c r="AW496" i="196"/>
  <c r="AV496" i="196"/>
  <c r="AU496" i="196"/>
  <c r="AT496" i="196"/>
  <c r="AS496" i="196"/>
  <c r="AL496" i="196"/>
  <c r="L496" i="196"/>
  <c r="BA495" i="196"/>
  <c r="AY495" i="196"/>
  <c r="AX495" i="196"/>
  <c r="AW495" i="196"/>
  <c r="AV495" i="196"/>
  <c r="AU495" i="196"/>
  <c r="AT495" i="196"/>
  <c r="AS495" i="196"/>
  <c r="AL495" i="196"/>
  <c r="L495" i="196"/>
  <c r="BA494" i="196"/>
  <c r="AY494" i="196"/>
  <c r="AX494" i="196"/>
  <c r="AW494" i="196"/>
  <c r="AV494" i="196"/>
  <c r="AU494" i="196"/>
  <c r="AT494" i="196"/>
  <c r="AS494" i="196"/>
  <c r="L494" i="196"/>
  <c r="BA493" i="196"/>
  <c r="AY493" i="196"/>
  <c r="AX493" i="196"/>
  <c r="AW493" i="196"/>
  <c r="AV493" i="196"/>
  <c r="AU493" i="196"/>
  <c r="AT493" i="196"/>
  <c r="AS493" i="196"/>
  <c r="AI493" i="196"/>
  <c r="L493" i="196"/>
  <c r="BA492" i="196"/>
  <c r="AY492" i="196"/>
  <c r="AX492" i="196"/>
  <c r="AW492" i="196"/>
  <c r="AV492" i="196"/>
  <c r="AU492" i="196"/>
  <c r="AT492" i="196"/>
  <c r="AS492" i="196"/>
  <c r="AI492" i="196"/>
  <c r="L492" i="196"/>
  <c r="BA491" i="196"/>
  <c r="AY491" i="196"/>
  <c r="AX491" i="196"/>
  <c r="AW491" i="196"/>
  <c r="AV491" i="196"/>
  <c r="AU491" i="196"/>
  <c r="AT491" i="196"/>
  <c r="AS491" i="196"/>
  <c r="AL491" i="196"/>
  <c r="L491" i="196"/>
  <c r="BA490" i="196"/>
  <c r="AY490" i="196"/>
  <c r="AX490" i="196"/>
  <c r="AW490" i="196"/>
  <c r="AV490" i="196"/>
  <c r="AU490" i="196"/>
  <c r="AT490" i="196"/>
  <c r="AS490" i="196"/>
  <c r="AG490" i="196"/>
  <c r="L490" i="196"/>
  <c r="BA489" i="196"/>
  <c r="AY489" i="196"/>
  <c r="AX489" i="196"/>
  <c r="AW489" i="196"/>
  <c r="AV489" i="196"/>
  <c r="AU489" i="196"/>
  <c r="AT489" i="196"/>
  <c r="AS489" i="196"/>
  <c r="AL489" i="196"/>
  <c r="L489" i="196"/>
  <c r="BA488" i="196"/>
  <c r="AY488" i="196"/>
  <c r="AX488" i="196"/>
  <c r="AW488" i="196"/>
  <c r="AV488" i="196"/>
  <c r="AU488" i="196"/>
  <c r="AT488" i="196"/>
  <c r="AS488" i="196"/>
  <c r="L488" i="196"/>
  <c r="BA487" i="196"/>
  <c r="AY487" i="196"/>
  <c r="AX487" i="196"/>
  <c r="AW487" i="196"/>
  <c r="AV487" i="196"/>
  <c r="AU487" i="196"/>
  <c r="AT487" i="196"/>
  <c r="AS487" i="196"/>
  <c r="L487" i="196"/>
  <c r="BA486" i="196"/>
  <c r="AY486" i="196"/>
  <c r="AX486" i="196"/>
  <c r="AW486" i="196"/>
  <c r="AV486" i="196"/>
  <c r="AU486" i="196"/>
  <c r="AT486" i="196"/>
  <c r="AS486" i="196"/>
  <c r="L486" i="196"/>
  <c r="BA485" i="196"/>
  <c r="AY485" i="196"/>
  <c r="AX485" i="196"/>
  <c r="AW485" i="196"/>
  <c r="AV485" i="196"/>
  <c r="AU485" i="196"/>
  <c r="AT485" i="196"/>
  <c r="AS485" i="196"/>
  <c r="L485" i="196"/>
  <c r="BA484" i="196"/>
  <c r="AY484" i="196"/>
  <c r="AX484" i="196"/>
  <c r="AW484" i="196"/>
  <c r="AV484" i="196"/>
  <c r="AU484" i="196"/>
  <c r="AT484" i="196"/>
  <c r="AS484" i="196"/>
  <c r="AG484" i="196"/>
  <c r="L484" i="196"/>
  <c r="BA483" i="196"/>
  <c r="AY483" i="196"/>
  <c r="AX483" i="196"/>
  <c r="AW483" i="196"/>
  <c r="AV483" i="196"/>
  <c r="AU483" i="196"/>
  <c r="AT483" i="196"/>
  <c r="AS483" i="196"/>
  <c r="AH483" i="196"/>
  <c r="L483" i="196"/>
  <c r="BA482" i="196"/>
  <c r="AY482" i="196"/>
  <c r="AX482" i="196"/>
  <c r="AW482" i="196"/>
  <c r="AV482" i="196"/>
  <c r="AU482" i="196"/>
  <c r="AT482" i="196"/>
  <c r="AS482" i="196"/>
  <c r="AI482" i="196"/>
  <c r="L482" i="196"/>
  <c r="BA481" i="196"/>
  <c r="AY481" i="196"/>
  <c r="AX481" i="196"/>
  <c r="AW481" i="196"/>
  <c r="AV481" i="196"/>
  <c r="AU481" i="196"/>
  <c r="AT481" i="196"/>
  <c r="AS481" i="196"/>
  <c r="AI481" i="196"/>
  <c r="L481" i="196"/>
  <c r="BA480" i="196"/>
  <c r="AY480" i="196"/>
  <c r="AX480" i="196"/>
  <c r="AW480" i="196"/>
  <c r="AV480" i="196"/>
  <c r="AU480" i="196"/>
  <c r="AT480" i="196"/>
  <c r="AS480" i="196"/>
  <c r="AL480" i="196"/>
  <c r="L480" i="196"/>
  <c r="BA479" i="196"/>
  <c r="AY479" i="196"/>
  <c r="AX479" i="196"/>
  <c r="AW479" i="196"/>
  <c r="AV479" i="196"/>
  <c r="AU479" i="196"/>
  <c r="AT479" i="196"/>
  <c r="AS479" i="196"/>
  <c r="AL479" i="196"/>
  <c r="L479" i="196"/>
  <c r="BA478" i="196"/>
  <c r="AY478" i="196"/>
  <c r="AX478" i="196"/>
  <c r="AW478" i="196"/>
  <c r="AV478" i="196"/>
  <c r="AU478" i="196"/>
  <c r="AT478" i="196"/>
  <c r="AS478" i="196"/>
  <c r="L478" i="196"/>
  <c r="BA477" i="196"/>
  <c r="AY477" i="196"/>
  <c r="AX477" i="196"/>
  <c r="AW477" i="196"/>
  <c r="AV477" i="196"/>
  <c r="AU477" i="196"/>
  <c r="AT477" i="196"/>
  <c r="AS477" i="196"/>
  <c r="AI477" i="196"/>
  <c r="L477" i="196"/>
  <c r="BA476" i="196"/>
  <c r="AY476" i="196"/>
  <c r="AX476" i="196"/>
  <c r="AW476" i="196"/>
  <c r="AV476" i="196"/>
  <c r="AU476" i="196"/>
  <c r="AT476" i="196"/>
  <c r="AS476" i="196"/>
  <c r="AH476" i="196"/>
  <c r="L476" i="196"/>
  <c r="BA475" i="196"/>
  <c r="AY475" i="196"/>
  <c r="AX475" i="196"/>
  <c r="AW475" i="196"/>
  <c r="AV475" i="196"/>
  <c r="AU475" i="196"/>
  <c r="AT475" i="196"/>
  <c r="AS475" i="196"/>
  <c r="AL475" i="196"/>
  <c r="L475" i="196"/>
  <c r="BA474" i="196"/>
  <c r="AY474" i="196"/>
  <c r="AX474" i="196"/>
  <c r="AW474" i="196"/>
  <c r="AV474" i="196"/>
  <c r="AU474" i="196"/>
  <c r="AT474" i="196"/>
  <c r="AS474" i="196"/>
  <c r="L474" i="196"/>
  <c r="BA473" i="196"/>
  <c r="AY473" i="196"/>
  <c r="AX473" i="196"/>
  <c r="AW473" i="196"/>
  <c r="AV473" i="196"/>
  <c r="AU473" i="196"/>
  <c r="AT473" i="196"/>
  <c r="AS473" i="196"/>
  <c r="L473" i="196"/>
  <c r="BA472" i="196"/>
  <c r="AY472" i="196"/>
  <c r="AX472" i="196"/>
  <c r="AW472" i="196"/>
  <c r="AV472" i="196"/>
  <c r="AU472" i="196"/>
  <c r="AT472" i="196"/>
  <c r="AS472" i="196"/>
  <c r="AI472" i="196"/>
  <c r="L472" i="196"/>
  <c r="BA471" i="196"/>
  <c r="AY471" i="196"/>
  <c r="AX471" i="196"/>
  <c r="AW471" i="196"/>
  <c r="AV471" i="196"/>
  <c r="AU471" i="196"/>
  <c r="AT471" i="196"/>
  <c r="AS471" i="196"/>
  <c r="L471" i="196"/>
  <c r="BA470" i="196"/>
  <c r="AY470" i="196"/>
  <c r="AX470" i="196"/>
  <c r="AW470" i="196"/>
  <c r="AV470" i="196"/>
  <c r="AU470" i="196"/>
  <c r="AT470" i="196"/>
  <c r="AS470" i="196"/>
  <c r="L470" i="196"/>
  <c r="BA469" i="196"/>
  <c r="AY469" i="196"/>
  <c r="AX469" i="196"/>
  <c r="AW469" i="196"/>
  <c r="AV469" i="196"/>
  <c r="AU469" i="196"/>
  <c r="AT469" i="196"/>
  <c r="AS469" i="196"/>
  <c r="AL469" i="196"/>
  <c r="L469" i="196"/>
  <c r="BA468" i="196"/>
  <c r="AY468" i="196"/>
  <c r="AX468" i="196"/>
  <c r="AW468" i="196"/>
  <c r="AV468" i="196"/>
  <c r="AU468" i="196"/>
  <c r="AT468" i="196"/>
  <c r="AS468" i="196"/>
  <c r="AL468" i="196"/>
  <c r="L468" i="196"/>
  <c r="BA467" i="196"/>
  <c r="AY467" i="196"/>
  <c r="AX467" i="196"/>
  <c r="AW467" i="196"/>
  <c r="AV467" i="196"/>
  <c r="AU467" i="196"/>
  <c r="AT467" i="196"/>
  <c r="AS467" i="196"/>
  <c r="AH467" i="196"/>
  <c r="L467" i="196"/>
  <c r="BA466" i="196"/>
  <c r="AY466" i="196"/>
  <c r="AX466" i="196"/>
  <c r="AW466" i="196"/>
  <c r="AV466" i="196"/>
  <c r="AU466" i="196"/>
  <c r="AT466" i="196"/>
  <c r="AS466" i="196"/>
  <c r="L466" i="196"/>
  <c r="BA465" i="196"/>
  <c r="AY465" i="196"/>
  <c r="AX465" i="196"/>
  <c r="AW465" i="196"/>
  <c r="AV465" i="196"/>
  <c r="AU465" i="196"/>
  <c r="AT465" i="196"/>
  <c r="AS465" i="196"/>
  <c r="L465" i="196"/>
  <c r="BA464" i="196"/>
  <c r="AY464" i="196"/>
  <c r="AX464" i="196"/>
  <c r="AW464" i="196"/>
  <c r="AV464" i="196"/>
  <c r="AU464" i="196"/>
  <c r="AT464" i="196"/>
  <c r="AS464" i="196"/>
  <c r="AL464" i="196"/>
  <c r="L464" i="196"/>
  <c r="BA463" i="196"/>
  <c r="AY463" i="196"/>
  <c r="AX463" i="196"/>
  <c r="AW463" i="196"/>
  <c r="AV463" i="196"/>
  <c r="AU463" i="196"/>
  <c r="AT463" i="196"/>
  <c r="AS463" i="196"/>
  <c r="AH463" i="196"/>
  <c r="L463" i="196"/>
  <c r="BA462" i="196"/>
  <c r="AY462" i="196"/>
  <c r="AX462" i="196"/>
  <c r="AW462" i="196"/>
  <c r="AV462" i="196"/>
  <c r="AU462" i="196"/>
  <c r="AT462" i="196"/>
  <c r="AS462" i="196"/>
  <c r="AI462" i="196"/>
  <c r="L462" i="196"/>
  <c r="BA461" i="196"/>
  <c r="AY461" i="196"/>
  <c r="AX461" i="196"/>
  <c r="AW461" i="196"/>
  <c r="AV461" i="196"/>
  <c r="AU461" i="196"/>
  <c r="AT461" i="196"/>
  <c r="AS461" i="196"/>
  <c r="AI461" i="196"/>
  <c r="L461" i="196"/>
  <c r="BA460" i="196"/>
  <c r="AY460" i="196"/>
  <c r="AX460" i="196"/>
  <c r="AW460" i="196"/>
  <c r="AV460" i="196"/>
  <c r="AU460" i="196"/>
  <c r="AT460" i="196"/>
  <c r="AS460" i="196"/>
  <c r="L460" i="196"/>
  <c r="BA459" i="196"/>
  <c r="AY459" i="196"/>
  <c r="AX459" i="196"/>
  <c r="AW459" i="196"/>
  <c r="AV459" i="196"/>
  <c r="AU459" i="196"/>
  <c r="AT459" i="196"/>
  <c r="AS459" i="196"/>
  <c r="AH459" i="196"/>
  <c r="L459" i="196"/>
  <c r="BA458" i="196"/>
  <c r="AY458" i="196"/>
  <c r="AX458" i="196"/>
  <c r="AW458" i="196"/>
  <c r="AV458" i="196"/>
  <c r="AU458" i="196"/>
  <c r="AT458" i="196"/>
  <c r="AS458" i="196"/>
  <c r="AI458" i="196"/>
  <c r="L458" i="196"/>
  <c r="BA457" i="196"/>
  <c r="AY457" i="196"/>
  <c r="AX457" i="196"/>
  <c r="AW457" i="196"/>
  <c r="AV457" i="196"/>
  <c r="AU457" i="196"/>
  <c r="AT457" i="196"/>
  <c r="AS457" i="196"/>
  <c r="L457" i="196"/>
  <c r="BA456" i="196"/>
  <c r="AY456" i="196"/>
  <c r="AX456" i="196"/>
  <c r="AW456" i="196"/>
  <c r="AV456" i="196"/>
  <c r="AU456" i="196"/>
  <c r="AT456" i="196"/>
  <c r="AS456" i="196"/>
  <c r="AI456" i="196"/>
  <c r="L456" i="196"/>
  <c r="BA455" i="196"/>
  <c r="AY455" i="196"/>
  <c r="AX455" i="196"/>
  <c r="AW455" i="196"/>
  <c r="AV455" i="196"/>
  <c r="AU455" i="196"/>
  <c r="AT455" i="196"/>
  <c r="AS455" i="196"/>
  <c r="AL455" i="196"/>
  <c r="L455" i="196"/>
  <c r="BA454" i="196"/>
  <c r="AY454" i="196"/>
  <c r="AX454" i="196"/>
  <c r="AW454" i="196"/>
  <c r="AV454" i="196"/>
  <c r="AU454" i="196"/>
  <c r="AT454" i="196"/>
  <c r="AS454" i="196"/>
  <c r="AI454" i="196"/>
  <c r="L454" i="196"/>
  <c r="BA453" i="196"/>
  <c r="AY453" i="196"/>
  <c r="AX453" i="196"/>
  <c r="AW453" i="196"/>
  <c r="AV453" i="196"/>
  <c r="AU453" i="196"/>
  <c r="AT453" i="196"/>
  <c r="AS453" i="196"/>
  <c r="L453" i="196"/>
  <c r="BA452" i="196"/>
  <c r="AY452" i="196"/>
  <c r="AX452" i="196"/>
  <c r="AW452" i="196"/>
  <c r="AV452" i="196"/>
  <c r="AU452" i="196"/>
  <c r="AT452" i="196"/>
  <c r="AS452" i="196"/>
  <c r="L452" i="196"/>
  <c r="BA451" i="196"/>
  <c r="AY451" i="196"/>
  <c r="AX451" i="196"/>
  <c r="AW451" i="196"/>
  <c r="AV451" i="196"/>
  <c r="AU451" i="196"/>
  <c r="AT451" i="196"/>
  <c r="AS451" i="196"/>
  <c r="AL451" i="196"/>
  <c r="L451" i="196"/>
  <c r="BA450" i="196"/>
  <c r="AY450" i="196"/>
  <c r="AX450" i="196"/>
  <c r="AW450" i="196"/>
  <c r="AV450" i="196"/>
  <c r="AU450" i="196"/>
  <c r="AT450" i="196"/>
  <c r="AS450" i="196"/>
  <c r="AL450" i="196"/>
  <c r="L450" i="196"/>
  <c r="BA449" i="196"/>
  <c r="AY449" i="196"/>
  <c r="AX449" i="196"/>
  <c r="AW449" i="196"/>
  <c r="AV449" i="196"/>
  <c r="AU449" i="196"/>
  <c r="AT449" i="196"/>
  <c r="AS449" i="196"/>
  <c r="L449" i="196"/>
  <c r="BA448" i="196"/>
  <c r="AY448" i="196"/>
  <c r="AX448" i="196"/>
  <c r="AW448" i="196"/>
  <c r="AV448" i="196"/>
  <c r="AU448" i="196"/>
  <c r="AT448" i="196"/>
  <c r="AS448" i="196"/>
  <c r="AI448" i="196"/>
  <c r="L448" i="196"/>
  <c r="BA447" i="196"/>
  <c r="AY447" i="196"/>
  <c r="AX447" i="196"/>
  <c r="AW447" i="196"/>
  <c r="AV447" i="196"/>
  <c r="AU447" i="196"/>
  <c r="AT447" i="196"/>
  <c r="AS447" i="196"/>
  <c r="AI447" i="196"/>
  <c r="L447" i="196"/>
  <c r="BA446" i="196"/>
  <c r="AY446" i="196"/>
  <c r="AX446" i="196"/>
  <c r="AW446" i="196"/>
  <c r="AV446" i="196"/>
  <c r="AU446" i="196"/>
  <c r="AT446" i="196"/>
  <c r="AS446" i="196"/>
  <c r="AI446" i="196"/>
  <c r="L446" i="196"/>
  <c r="BA445" i="196"/>
  <c r="AY445" i="196"/>
  <c r="AX445" i="196"/>
  <c r="AW445" i="196"/>
  <c r="AV445" i="196"/>
  <c r="AU445" i="196"/>
  <c r="AT445" i="196"/>
  <c r="AS445" i="196"/>
  <c r="AG445" i="196"/>
  <c r="L445" i="196"/>
  <c r="BA444" i="196"/>
  <c r="AY444" i="196"/>
  <c r="AX444" i="196"/>
  <c r="AW444" i="196"/>
  <c r="AV444" i="196"/>
  <c r="AU444" i="196"/>
  <c r="AT444" i="196"/>
  <c r="AS444" i="196"/>
  <c r="L444" i="196"/>
  <c r="BA443" i="196"/>
  <c r="AY443" i="196"/>
  <c r="AX443" i="196"/>
  <c r="AW443" i="196"/>
  <c r="AV443" i="196"/>
  <c r="AU443" i="196"/>
  <c r="AT443" i="196"/>
  <c r="AS443" i="196"/>
  <c r="AL443" i="196"/>
  <c r="L443" i="196"/>
  <c r="BA442" i="196"/>
  <c r="AY442" i="196"/>
  <c r="AX442" i="196"/>
  <c r="AW442" i="196"/>
  <c r="AV442" i="196"/>
  <c r="AU442" i="196"/>
  <c r="AT442" i="196"/>
  <c r="AS442" i="196"/>
  <c r="AL442" i="196"/>
  <c r="L442" i="196"/>
  <c r="BA441" i="196"/>
  <c r="AY441" i="196"/>
  <c r="AX441" i="196"/>
  <c r="AW441" i="196"/>
  <c r="AV441" i="196"/>
  <c r="AU441" i="196"/>
  <c r="AT441" i="196"/>
  <c r="AS441" i="196"/>
  <c r="L441" i="196"/>
  <c r="BA440" i="196"/>
  <c r="AY440" i="196"/>
  <c r="AX440" i="196"/>
  <c r="AW440" i="196"/>
  <c r="AV440" i="196"/>
  <c r="AU440" i="196"/>
  <c r="AT440" i="196"/>
  <c r="AS440" i="196"/>
  <c r="AI440" i="196"/>
  <c r="L440" i="196"/>
  <c r="BA439" i="196"/>
  <c r="AY439" i="196"/>
  <c r="AX439" i="196"/>
  <c r="AW439" i="196"/>
  <c r="AV439" i="196"/>
  <c r="AU439" i="196"/>
  <c r="AT439" i="196"/>
  <c r="AS439" i="196"/>
  <c r="AL439" i="196"/>
  <c r="L439" i="196"/>
  <c r="BA438" i="196"/>
  <c r="AY438" i="196"/>
  <c r="AX438" i="196"/>
  <c r="AW438" i="196"/>
  <c r="AV438" i="196"/>
  <c r="AU438" i="196"/>
  <c r="AT438" i="196"/>
  <c r="AS438" i="196"/>
  <c r="L438" i="196"/>
  <c r="BA437" i="196"/>
  <c r="AY437" i="196"/>
  <c r="AX437" i="196"/>
  <c r="AW437" i="196"/>
  <c r="AV437" i="196"/>
  <c r="AU437" i="196"/>
  <c r="AT437" i="196"/>
  <c r="AS437" i="196"/>
  <c r="L437" i="196"/>
  <c r="BA436" i="196"/>
  <c r="AY436" i="196"/>
  <c r="AX436" i="196"/>
  <c r="AW436" i="196"/>
  <c r="AV436" i="196"/>
  <c r="AU436" i="196"/>
  <c r="AT436" i="196"/>
  <c r="AS436" i="196"/>
  <c r="L436" i="196"/>
  <c r="BA435" i="196"/>
  <c r="AY435" i="196"/>
  <c r="AX435" i="196"/>
  <c r="AW435" i="196"/>
  <c r="AV435" i="196"/>
  <c r="AU435" i="196"/>
  <c r="AT435" i="196"/>
  <c r="AS435" i="196"/>
  <c r="AL435" i="196"/>
  <c r="L435" i="196"/>
  <c r="BA434" i="196"/>
  <c r="AY434" i="196"/>
  <c r="AX434" i="196"/>
  <c r="AW434" i="196"/>
  <c r="AV434" i="196"/>
  <c r="AU434" i="196"/>
  <c r="AT434" i="196"/>
  <c r="AS434" i="196"/>
  <c r="AH434" i="196"/>
  <c r="L434" i="196"/>
  <c r="BA433" i="196"/>
  <c r="AY433" i="196"/>
  <c r="AX433" i="196"/>
  <c r="AW433" i="196"/>
  <c r="AV433" i="196"/>
  <c r="AU433" i="196"/>
  <c r="AT433" i="196"/>
  <c r="AS433" i="196"/>
  <c r="L433" i="196"/>
  <c r="BA432" i="196"/>
  <c r="AY432" i="196"/>
  <c r="AX432" i="196"/>
  <c r="AW432" i="196"/>
  <c r="AV432" i="196"/>
  <c r="AU432" i="196"/>
  <c r="AT432" i="196"/>
  <c r="AS432" i="196"/>
  <c r="L432" i="196"/>
  <c r="BA431" i="196"/>
  <c r="AY431" i="196"/>
  <c r="AX431" i="196"/>
  <c r="AW431" i="196"/>
  <c r="AV431" i="196"/>
  <c r="AU431" i="196"/>
  <c r="AT431" i="196"/>
  <c r="AS431" i="196"/>
  <c r="AL431" i="196"/>
  <c r="L431" i="196"/>
  <c r="BA430" i="196"/>
  <c r="AY430" i="196"/>
  <c r="AX430" i="196"/>
  <c r="AW430" i="196"/>
  <c r="AV430" i="196"/>
  <c r="AU430" i="196"/>
  <c r="AT430" i="196"/>
  <c r="AS430" i="196"/>
  <c r="AI430" i="196"/>
  <c r="L430" i="196"/>
  <c r="BA429" i="196"/>
  <c r="AY429" i="196"/>
  <c r="AX429" i="196"/>
  <c r="AW429" i="196"/>
  <c r="AV429" i="196"/>
  <c r="AU429" i="196"/>
  <c r="AT429" i="196"/>
  <c r="AS429" i="196"/>
  <c r="AG429" i="196"/>
  <c r="L429" i="196"/>
  <c r="BA428" i="196"/>
  <c r="AY428" i="196"/>
  <c r="AX428" i="196"/>
  <c r="AW428" i="196"/>
  <c r="AV428" i="196"/>
  <c r="AU428" i="196"/>
  <c r="AT428" i="196"/>
  <c r="AS428" i="196"/>
  <c r="L428" i="196"/>
  <c r="BA427" i="196"/>
  <c r="AY427" i="196"/>
  <c r="AX427" i="196"/>
  <c r="AW427" i="196"/>
  <c r="AV427" i="196"/>
  <c r="AU427" i="196"/>
  <c r="AT427" i="196"/>
  <c r="AS427" i="196"/>
  <c r="AL427" i="196"/>
  <c r="L427" i="196"/>
  <c r="BA426" i="196"/>
  <c r="AY426" i="196"/>
  <c r="AX426" i="196"/>
  <c r="AW426" i="196"/>
  <c r="AV426" i="196"/>
  <c r="AU426" i="196"/>
  <c r="AT426" i="196"/>
  <c r="AS426" i="196"/>
  <c r="AL426" i="196"/>
  <c r="L426" i="196"/>
  <c r="BA425" i="196"/>
  <c r="AY425" i="196"/>
  <c r="AX425" i="196"/>
  <c r="AW425" i="196"/>
  <c r="AV425" i="196"/>
  <c r="AU425" i="196"/>
  <c r="AT425" i="196"/>
  <c r="AS425" i="196"/>
  <c r="L425" i="196"/>
  <c r="BA424" i="196"/>
  <c r="AY424" i="196"/>
  <c r="AX424" i="196"/>
  <c r="AW424" i="196"/>
  <c r="AV424" i="196"/>
  <c r="AU424" i="196"/>
  <c r="AT424" i="196"/>
  <c r="AS424" i="196"/>
  <c r="AI424" i="196"/>
  <c r="L424" i="196"/>
  <c r="BA423" i="196"/>
  <c r="AY423" i="196"/>
  <c r="AX423" i="196"/>
  <c r="AW423" i="196"/>
  <c r="AV423" i="196"/>
  <c r="AU423" i="196"/>
  <c r="AT423" i="196"/>
  <c r="AS423" i="196"/>
  <c r="AH423" i="196"/>
  <c r="L423" i="196"/>
  <c r="BA422" i="196"/>
  <c r="AY422" i="196"/>
  <c r="AX422" i="196"/>
  <c r="AW422" i="196"/>
  <c r="AV422" i="196"/>
  <c r="AU422" i="196"/>
  <c r="AT422" i="196"/>
  <c r="AS422" i="196"/>
  <c r="AH422" i="196"/>
  <c r="L422" i="196"/>
  <c r="BA421" i="196"/>
  <c r="AY421" i="196"/>
  <c r="AX421" i="196"/>
  <c r="AW421" i="196"/>
  <c r="AV421" i="196"/>
  <c r="AU421" i="196"/>
  <c r="AT421" i="196"/>
  <c r="AS421" i="196"/>
  <c r="L421" i="196"/>
  <c r="BA420" i="196"/>
  <c r="AY420" i="196"/>
  <c r="AX420" i="196"/>
  <c r="AW420" i="196"/>
  <c r="AV420" i="196"/>
  <c r="AU420" i="196"/>
  <c r="AT420" i="196"/>
  <c r="AS420" i="196"/>
  <c r="L420" i="196"/>
  <c r="BA419" i="196"/>
  <c r="AY419" i="196"/>
  <c r="AX419" i="196"/>
  <c r="AW419" i="196"/>
  <c r="AV419" i="196"/>
  <c r="AU419" i="196"/>
  <c r="AT419" i="196"/>
  <c r="AS419" i="196"/>
  <c r="AH419" i="196"/>
  <c r="L419" i="196"/>
  <c r="BA418" i="196"/>
  <c r="AY418" i="196"/>
  <c r="AX418" i="196"/>
  <c r="AW418" i="196"/>
  <c r="AV418" i="196"/>
  <c r="AU418" i="196"/>
  <c r="AT418" i="196"/>
  <c r="AS418" i="196"/>
  <c r="AI418" i="196"/>
  <c r="L418" i="196"/>
  <c r="BA417" i="196"/>
  <c r="AY417" i="196"/>
  <c r="AX417" i="196"/>
  <c r="AW417" i="196"/>
  <c r="AV417" i="196"/>
  <c r="AU417" i="196"/>
  <c r="AT417" i="196"/>
  <c r="AS417" i="196"/>
  <c r="L417" i="196"/>
  <c r="BA416" i="196"/>
  <c r="AY416" i="196"/>
  <c r="AX416" i="196"/>
  <c r="AW416" i="196"/>
  <c r="AV416" i="196"/>
  <c r="AU416" i="196"/>
  <c r="AT416" i="196"/>
  <c r="AS416" i="196"/>
  <c r="L416" i="196"/>
  <c r="BA415" i="196"/>
  <c r="AY415" i="196"/>
  <c r="AX415" i="196"/>
  <c r="AW415" i="196"/>
  <c r="AV415" i="196"/>
  <c r="AU415" i="196"/>
  <c r="AT415" i="196"/>
  <c r="AS415" i="196"/>
  <c r="AL415" i="196"/>
  <c r="L415" i="196"/>
  <c r="BA414" i="196"/>
  <c r="AY414" i="196"/>
  <c r="AX414" i="196"/>
  <c r="AW414" i="196"/>
  <c r="AV414" i="196"/>
  <c r="AU414" i="196"/>
  <c r="AT414" i="196"/>
  <c r="AS414" i="196"/>
  <c r="AL414" i="196"/>
  <c r="L414" i="196"/>
  <c r="BA413" i="196"/>
  <c r="AY413" i="196"/>
  <c r="AX413" i="196"/>
  <c r="AW413" i="196"/>
  <c r="AV413" i="196"/>
  <c r="AU413" i="196"/>
  <c r="AT413" i="196"/>
  <c r="AS413" i="196"/>
  <c r="AG413" i="196"/>
  <c r="L413" i="196"/>
  <c r="BA412" i="196"/>
  <c r="AY412" i="196"/>
  <c r="AX412" i="196"/>
  <c r="AW412" i="196"/>
  <c r="AV412" i="196"/>
  <c r="AU412" i="196"/>
  <c r="AT412" i="196"/>
  <c r="AS412" i="196"/>
  <c r="L412" i="196"/>
  <c r="BA411" i="196"/>
  <c r="AY411" i="196"/>
  <c r="AX411" i="196"/>
  <c r="AW411" i="196"/>
  <c r="AV411" i="196"/>
  <c r="AU411" i="196"/>
  <c r="AT411" i="196"/>
  <c r="AS411" i="196"/>
  <c r="AH411" i="196"/>
  <c r="L411" i="196"/>
  <c r="BA410" i="196"/>
  <c r="AY410" i="196"/>
  <c r="AX410" i="196"/>
  <c r="AW410" i="196"/>
  <c r="AV410" i="196"/>
  <c r="AU410" i="196"/>
  <c r="AT410" i="196"/>
  <c r="AS410" i="196"/>
  <c r="AH410" i="196"/>
  <c r="AG410" i="196"/>
  <c r="AL410" i="196"/>
  <c r="L410" i="196"/>
  <c r="BA409" i="196"/>
  <c r="AY409" i="196"/>
  <c r="AX409" i="196"/>
  <c r="AW409" i="196"/>
  <c r="AV409" i="196"/>
  <c r="AU409" i="196"/>
  <c r="AT409" i="196"/>
  <c r="AS409" i="196"/>
  <c r="L409" i="196"/>
  <c r="BA408" i="196"/>
  <c r="AY408" i="196"/>
  <c r="AX408" i="196"/>
  <c r="AW408" i="196"/>
  <c r="AV408" i="196"/>
  <c r="AU408" i="196"/>
  <c r="AT408" i="196"/>
  <c r="AS408" i="196"/>
  <c r="AI408" i="196"/>
  <c r="L408" i="196"/>
  <c r="BA407" i="196"/>
  <c r="AY407" i="196"/>
  <c r="AX407" i="196"/>
  <c r="AW407" i="196"/>
  <c r="AV407" i="196"/>
  <c r="AU407" i="196"/>
  <c r="AT407" i="196"/>
  <c r="AS407" i="196"/>
  <c r="AH407" i="196"/>
  <c r="AI407" i="196"/>
  <c r="L407" i="196"/>
  <c r="BA406" i="196"/>
  <c r="AY406" i="196"/>
  <c r="AX406" i="196"/>
  <c r="AW406" i="196"/>
  <c r="AV406" i="196"/>
  <c r="AU406" i="196"/>
  <c r="AT406" i="196"/>
  <c r="AS406" i="196"/>
  <c r="AL406" i="196"/>
  <c r="L406" i="196"/>
  <c r="BA405" i="196"/>
  <c r="AY405" i="196"/>
  <c r="AX405" i="196"/>
  <c r="AW405" i="196"/>
  <c r="AV405" i="196"/>
  <c r="AU405" i="196"/>
  <c r="AT405" i="196"/>
  <c r="AS405" i="196"/>
  <c r="L405" i="196"/>
  <c r="BA404" i="196"/>
  <c r="AY404" i="196"/>
  <c r="AX404" i="196"/>
  <c r="AW404" i="196"/>
  <c r="AV404" i="196"/>
  <c r="AU404" i="196"/>
  <c r="AT404" i="196"/>
  <c r="AS404" i="196"/>
  <c r="L404" i="196"/>
  <c r="BA403" i="196"/>
  <c r="AY403" i="196"/>
  <c r="AX403" i="196"/>
  <c r="AW403" i="196"/>
  <c r="AV403" i="196"/>
  <c r="AU403" i="196"/>
  <c r="AT403" i="196"/>
  <c r="AS403" i="196"/>
  <c r="AI403" i="196"/>
  <c r="L403" i="196"/>
  <c r="BA402" i="196"/>
  <c r="AY402" i="196"/>
  <c r="AX402" i="196"/>
  <c r="AW402" i="196"/>
  <c r="AV402" i="196"/>
  <c r="AU402" i="196"/>
  <c r="AT402" i="196"/>
  <c r="AS402" i="196"/>
  <c r="AG402" i="196"/>
  <c r="AL402" i="196"/>
  <c r="L402" i="196"/>
  <c r="BA401" i="196"/>
  <c r="AY401" i="196"/>
  <c r="AX401" i="196"/>
  <c r="AW401" i="196"/>
  <c r="AV401" i="196"/>
  <c r="AU401" i="196"/>
  <c r="AT401" i="196"/>
  <c r="AS401" i="196"/>
  <c r="L401" i="196"/>
  <c r="BA400" i="196"/>
  <c r="AY400" i="196"/>
  <c r="AX400" i="196"/>
  <c r="AW400" i="196"/>
  <c r="AV400" i="196"/>
  <c r="AU400" i="196"/>
  <c r="AT400" i="196"/>
  <c r="AS400" i="196"/>
  <c r="L400" i="196"/>
  <c r="BA399" i="196"/>
  <c r="AY399" i="196"/>
  <c r="AX399" i="196"/>
  <c r="AW399" i="196"/>
  <c r="AV399" i="196"/>
  <c r="AU399" i="196"/>
  <c r="AT399" i="196"/>
  <c r="AS399" i="196"/>
  <c r="AH399" i="196"/>
  <c r="L399" i="196"/>
  <c r="BA398" i="196"/>
  <c r="AY398" i="196"/>
  <c r="AX398" i="196"/>
  <c r="AW398" i="196"/>
  <c r="AV398" i="196"/>
  <c r="AU398" i="196"/>
  <c r="AT398" i="196"/>
  <c r="AS398" i="196"/>
  <c r="AL398" i="196"/>
  <c r="L398" i="196"/>
  <c r="BA397" i="196"/>
  <c r="AY397" i="196"/>
  <c r="AX397" i="196"/>
  <c r="AW397" i="196"/>
  <c r="AV397" i="196"/>
  <c r="AU397" i="196"/>
  <c r="AT397" i="196"/>
  <c r="AS397" i="196"/>
  <c r="AG397" i="196"/>
  <c r="L397" i="196"/>
  <c r="BA396" i="196"/>
  <c r="AY396" i="196"/>
  <c r="AX396" i="196"/>
  <c r="AW396" i="196"/>
  <c r="AV396" i="196"/>
  <c r="AU396" i="196"/>
  <c r="AT396" i="196"/>
  <c r="AS396" i="196"/>
  <c r="L396" i="196"/>
  <c r="BA395" i="196"/>
  <c r="AY395" i="196"/>
  <c r="AX395" i="196"/>
  <c r="AW395" i="196"/>
  <c r="AV395" i="196"/>
  <c r="AU395" i="196"/>
  <c r="AT395" i="196"/>
  <c r="AS395" i="196"/>
  <c r="AI395" i="196"/>
  <c r="L395" i="196"/>
  <c r="BA394" i="196"/>
  <c r="AY394" i="196"/>
  <c r="AX394" i="196"/>
  <c r="AW394" i="196"/>
  <c r="AV394" i="196"/>
  <c r="AU394" i="196"/>
  <c r="AT394" i="196"/>
  <c r="AS394" i="196"/>
  <c r="AI394" i="196"/>
  <c r="L394" i="196"/>
  <c r="BA393" i="196"/>
  <c r="AY393" i="196"/>
  <c r="AX393" i="196"/>
  <c r="AW393" i="196"/>
  <c r="AV393" i="196"/>
  <c r="AU393" i="196"/>
  <c r="AT393" i="196"/>
  <c r="AS393" i="196"/>
  <c r="L393" i="196"/>
  <c r="BA392" i="196"/>
  <c r="AY392" i="196"/>
  <c r="AX392" i="196"/>
  <c r="AW392" i="196"/>
  <c r="AV392" i="196"/>
  <c r="AU392" i="196"/>
  <c r="AT392" i="196"/>
  <c r="AS392" i="196"/>
  <c r="AI392" i="196"/>
  <c r="L392" i="196"/>
  <c r="BA391" i="196"/>
  <c r="AY391" i="196"/>
  <c r="AX391" i="196"/>
  <c r="AW391" i="196"/>
  <c r="AV391" i="196"/>
  <c r="AU391" i="196"/>
  <c r="AT391" i="196"/>
  <c r="AS391" i="196"/>
  <c r="AL391" i="196"/>
  <c r="L391" i="196"/>
  <c r="BA390" i="196"/>
  <c r="AY390" i="196"/>
  <c r="AX390" i="196"/>
  <c r="AW390" i="196"/>
  <c r="AV390" i="196"/>
  <c r="AU390" i="196"/>
  <c r="AT390" i="196"/>
  <c r="AS390" i="196"/>
  <c r="AI390" i="196"/>
  <c r="L390" i="196"/>
  <c r="BA389" i="196"/>
  <c r="AY389" i="196"/>
  <c r="AX389" i="196"/>
  <c r="AW389" i="196"/>
  <c r="AV389" i="196"/>
  <c r="AU389" i="196"/>
  <c r="AT389" i="196"/>
  <c r="AS389" i="196"/>
  <c r="L389" i="196"/>
  <c r="BA388" i="196"/>
  <c r="AY388" i="196"/>
  <c r="AX388" i="196"/>
  <c r="AW388" i="196"/>
  <c r="AV388" i="196"/>
  <c r="AU388" i="196"/>
  <c r="AT388" i="196"/>
  <c r="AS388" i="196"/>
  <c r="L388" i="196"/>
  <c r="BA387" i="196"/>
  <c r="AY387" i="196"/>
  <c r="AX387" i="196"/>
  <c r="AW387" i="196"/>
  <c r="AV387" i="196"/>
  <c r="AU387" i="196"/>
  <c r="AT387" i="196"/>
  <c r="AS387" i="196"/>
  <c r="AL387" i="196"/>
  <c r="L387" i="196"/>
  <c r="BA386" i="196"/>
  <c r="AY386" i="196"/>
  <c r="AX386" i="196"/>
  <c r="AW386" i="196"/>
  <c r="AV386" i="196"/>
  <c r="AU386" i="196"/>
  <c r="AT386" i="196"/>
  <c r="AS386" i="196"/>
  <c r="AG386" i="196"/>
  <c r="L386" i="196"/>
  <c r="BA385" i="196"/>
  <c r="AY385" i="196"/>
  <c r="AX385" i="196"/>
  <c r="AW385" i="196"/>
  <c r="AV385" i="196"/>
  <c r="AU385" i="196"/>
  <c r="AT385" i="196"/>
  <c r="AS385" i="196"/>
  <c r="L385" i="196"/>
  <c r="BA384" i="196"/>
  <c r="AY384" i="196"/>
  <c r="AX384" i="196"/>
  <c r="AW384" i="196"/>
  <c r="AV384" i="196"/>
  <c r="AU384" i="196"/>
  <c r="AT384" i="196"/>
  <c r="AS384" i="196"/>
  <c r="L384" i="196"/>
  <c r="BA383" i="196"/>
  <c r="AY383" i="196"/>
  <c r="AX383" i="196"/>
  <c r="AW383" i="196"/>
  <c r="AV383" i="196"/>
  <c r="AU383" i="196"/>
  <c r="AT383" i="196"/>
  <c r="AS383" i="196"/>
  <c r="AI383" i="196"/>
  <c r="L383" i="196"/>
  <c r="BA382" i="196"/>
  <c r="AY382" i="196"/>
  <c r="AX382" i="196"/>
  <c r="AW382" i="196"/>
  <c r="AV382" i="196"/>
  <c r="AU382" i="196"/>
  <c r="AT382" i="196"/>
  <c r="AS382" i="196"/>
  <c r="AI382" i="196"/>
  <c r="L382" i="196"/>
  <c r="BA381" i="196"/>
  <c r="AY381" i="196"/>
  <c r="AX381" i="196"/>
  <c r="AW381" i="196"/>
  <c r="AV381" i="196"/>
  <c r="AU381" i="196"/>
  <c r="AT381" i="196"/>
  <c r="AS381" i="196"/>
  <c r="AG381" i="196"/>
  <c r="L381" i="196"/>
  <c r="BA380" i="196"/>
  <c r="AY380" i="196"/>
  <c r="AX380" i="196"/>
  <c r="AW380" i="196"/>
  <c r="AV380" i="196"/>
  <c r="AU380" i="196"/>
  <c r="AT380" i="196"/>
  <c r="AS380" i="196"/>
  <c r="L380" i="196"/>
  <c r="BA379" i="196"/>
  <c r="AY379" i="196"/>
  <c r="AX379" i="196"/>
  <c r="AW379" i="196"/>
  <c r="AV379" i="196"/>
  <c r="AU379" i="196"/>
  <c r="AT379" i="196"/>
  <c r="AS379" i="196"/>
  <c r="AL379" i="196"/>
  <c r="L379" i="196"/>
  <c r="BA378" i="196"/>
  <c r="AY378" i="196"/>
  <c r="AX378" i="196"/>
  <c r="AW378" i="196"/>
  <c r="AV378" i="196"/>
  <c r="AU378" i="196"/>
  <c r="AT378" i="196"/>
  <c r="AS378" i="196"/>
  <c r="AL378" i="196"/>
  <c r="L378" i="196"/>
  <c r="BA377" i="196"/>
  <c r="AY377" i="196"/>
  <c r="AX377" i="196"/>
  <c r="AW377" i="196"/>
  <c r="AV377" i="196"/>
  <c r="AU377" i="196"/>
  <c r="AT377" i="196"/>
  <c r="AS377" i="196"/>
  <c r="AH377" i="196"/>
  <c r="L377" i="196"/>
  <c r="BA376" i="196"/>
  <c r="AY376" i="196"/>
  <c r="AX376" i="196"/>
  <c r="AW376" i="196"/>
  <c r="AV376" i="196"/>
  <c r="AU376" i="196"/>
  <c r="AT376" i="196"/>
  <c r="AS376" i="196"/>
  <c r="AI376" i="196"/>
  <c r="L376" i="196"/>
  <c r="BA375" i="196"/>
  <c r="AY375" i="196"/>
  <c r="AX375" i="196"/>
  <c r="AW375" i="196"/>
  <c r="AV375" i="196"/>
  <c r="AU375" i="196"/>
  <c r="AT375" i="196"/>
  <c r="AS375" i="196"/>
  <c r="AI375" i="196"/>
  <c r="L375" i="196"/>
  <c r="BA374" i="196"/>
  <c r="AY374" i="196"/>
  <c r="AX374" i="196"/>
  <c r="AW374" i="196"/>
  <c r="AV374" i="196"/>
  <c r="AU374" i="196"/>
  <c r="AT374" i="196"/>
  <c r="AS374" i="196"/>
  <c r="AH374" i="196"/>
  <c r="AG374" i="196"/>
  <c r="L374" i="196"/>
  <c r="BA373" i="196"/>
  <c r="AY373" i="196"/>
  <c r="AX373" i="196"/>
  <c r="AW373" i="196"/>
  <c r="AV373" i="196"/>
  <c r="AU373" i="196"/>
  <c r="AT373" i="196"/>
  <c r="AS373" i="196"/>
  <c r="AG373" i="196"/>
  <c r="AH373" i="196"/>
  <c r="L373" i="196"/>
  <c r="BA372" i="196"/>
  <c r="AY372" i="196"/>
  <c r="AX372" i="196"/>
  <c r="AW372" i="196"/>
  <c r="AV372" i="196"/>
  <c r="AU372" i="196"/>
  <c r="AT372" i="196"/>
  <c r="AS372" i="196"/>
  <c r="AI372" i="196"/>
  <c r="L372" i="196"/>
  <c r="BA371" i="196"/>
  <c r="AY371" i="196"/>
  <c r="AX371" i="196"/>
  <c r="AW371" i="196"/>
  <c r="AV371" i="196"/>
  <c r="AU371" i="196"/>
  <c r="AT371" i="196"/>
  <c r="AS371" i="196"/>
  <c r="AI371" i="196"/>
  <c r="L371" i="196"/>
  <c r="BA370" i="196"/>
  <c r="AY370" i="196"/>
  <c r="AX370" i="196"/>
  <c r="AW370" i="196"/>
  <c r="AV370" i="196"/>
  <c r="AU370" i="196"/>
  <c r="AT370" i="196"/>
  <c r="AS370" i="196"/>
  <c r="AI370" i="196"/>
  <c r="L370" i="196"/>
  <c r="BA369" i="196"/>
  <c r="AY369" i="196"/>
  <c r="AX369" i="196"/>
  <c r="AW369" i="196"/>
  <c r="AV369" i="196"/>
  <c r="AU369" i="196"/>
  <c r="AT369" i="196"/>
  <c r="AS369" i="196"/>
  <c r="L369" i="196"/>
  <c r="BA368" i="196"/>
  <c r="AY368" i="196"/>
  <c r="AX368" i="196"/>
  <c r="AW368" i="196"/>
  <c r="AV368" i="196"/>
  <c r="AU368" i="196"/>
  <c r="AT368" i="196"/>
  <c r="AS368" i="196"/>
  <c r="AL368" i="196"/>
  <c r="L368" i="196"/>
  <c r="BA367" i="196"/>
  <c r="AY367" i="196"/>
  <c r="AX367" i="196"/>
  <c r="AW367" i="196"/>
  <c r="AV367" i="196"/>
  <c r="AU367" i="196"/>
  <c r="AT367" i="196"/>
  <c r="AS367" i="196"/>
  <c r="AI367" i="196"/>
  <c r="L367" i="196"/>
  <c r="BA366" i="196"/>
  <c r="AY366" i="196"/>
  <c r="AX366" i="196"/>
  <c r="AW366" i="196"/>
  <c r="AV366" i="196"/>
  <c r="AU366" i="196"/>
  <c r="AT366" i="196"/>
  <c r="AS366" i="196"/>
  <c r="AH366" i="196"/>
  <c r="L366" i="196"/>
  <c r="BA365" i="196"/>
  <c r="AY365" i="196"/>
  <c r="AX365" i="196"/>
  <c r="AW365" i="196"/>
  <c r="AV365" i="196"/>
  <c r="AU365" i="196"/>
  <c r="AT365" i="196"/>
  <c r="AS365" i="196"/>
  <c r="L365" i="196"/>
  <c r="BA364" i="196"/>
  <c r="AY364" i="196"/>
  <c r="AX364" i="196"/>
  <c r="AW364" i="196"/>
  <c r="AV364" i="196"/>
  <c r="AU364" i="196"/>
  <c r="AT364" i="196"/>
  <c r="AS364" i="196"/>
  <c r="AL364" i="196"/>
  <c r="L364" i="196"/>
  <c r="BA363" i="196"/>
  <c r="AY363" i="196"/>
  <c r="AX363" i="196"/>
  <c r="AW363" i="196"/>
  <c r="AV363" i="196"/>
  <c r="AU363" i="196"/>
  <c r="AT363" i="196"/>
  <c r="AS363" i="196"/>
  <c r="AI363" i="196"/>
  <c r="L363" i="196"/>
  <c r="BA362" i="196"/>
  <c r="AY362" i="196"/>
  <c r="AX362" i="196"/>
  <c r="AW362" i="196"/>
  <c r="AV362" i="196"/>
  <c r="AU362" i="196"/>
  <c r="AT362" i="196"/>
  <c r="AS362" i="196"/>
  <c r="AH362" i="196"/>
  <c r="L362" i="196"/>
  <c r="BA361" i="196"/>
  <c r="AY361" i="196"/>
  <c r="AX361" i="196"/>
  <c r="AW361" i="196"/>
  <c r="AV361" i="196"/>
  <c r="AU361" i="196"/>
  <c r="AT361" i="196"/>
  <c r="AS361" i="196"/>
  <c r="L361" i="196"/>
  <c r="BA360" i="196"/>
  <c r="AY360" i="196"/>
  <c r="AX360" i="196"/>
  <c r="AW360" i="196"/>
  <c r="AV360" i="196"/>
  <c r="AU360" i="196"/>
  <c r="AT360" i="196"/>
  <c r="AS360" i="196"/>
  <c r="AL360" i="196"/>
  <c r="L360" i="196"/>
  <c r="BA359" i="196"/>
  <c r="AY359" i="196"/>
  <c r="AX359" i="196"/>
  <c r="AW359" i="196"/>
  <c r="AV359" i="196"/>
  <c r="AU359" i="196"/>
  <c r="AT359" i="196"/>
  <c r="AS359" i="196"/>
  <c r="AI359" i="196"/>
  <c r="L359" i="196"/>
  <c r="BA358" i="196"/>
  <c r="AY358" i="196"/>
  <c r="AX358" i="196"/>
  <c r="AW358" i="196"/>
  <c r="AV358" i="196"/>
  <c r="AU358" i="196"/>
  <c r="AT358" i="196"/>
  <c r="AS358" i="196"/>
  <c r="AI358" i="196"/>
  <c r="L358" i="196"/>
  <c r="BA357" i="196"/>
  <c r="AY357" i="196"/>
  <c r="AX357" i="196"/>
  <c r="AW357" i="196"/>
  <c r="AV357" i="196"/>
  <c r="AU357" i="196"/>
  <c r="AT357" i="196"/>
  <c r="AS357" i="196"/>
  <c r="L357" i="196"/>
  <c r="BA356" i="196"/>
  <c r="AY356" i="196"/>
  <c r="AX356" i="196"/>
  <c r="AW356" i="196"/>
  <c r="AV356" i="196"/>
  <c r="AU356" i="196"/>
  <c r="AT356" i="196"/>
  <c r="AS356" i="196"/>
  <c r="AL356" i="196"/>
  <c r="L356" i="196"/>
  <c r="BA355" i="196"/>
  <c r="AY355" i="196"/>
  <c r="AX355" i="196"/>
  <c r="AW355" i="196"/>
  <c r="AV355" i="196"/>
  <c r="AU355" i="196"/>
  <c r="AT355" i="196"/>
  <c r="AS355" i="196"/>
  <c r="AI355" i="196"/>
  <c r="L355" i="196"/>
  <c r="BA354" i="196"/>
  <c r="AY354" i="196"/>
  <c r="AX354" i="196"/>
  <c r="AW354" i="196"/>
  <c r="AV354" i="196"/>
  <c r="AU354" i="196"/>
  <c r="AT354" i="196"/>
  <c r="AS354" i="196"/>
  <c r="AI354" i="196"/>
  <c r="L354" i="196"/>
  <c r="BA353" i="196"/>
  <c r="AY353" i="196"/>
  <c r="AX353" i="196"/>
  <c r="AW353" i="196"/>
  <c r="AV353" i="196"/>
  <c r="AU353" i="196"/>
  <c r="AT353" i="196"/>
  <c r="AS353" i="196"/>
  <c r="L353" i="196"/>
  <c r="BA352" i="196"/>
  <c r="AY352" i="196"/>
  <c r="AX352" i="196"/>
  <c r="AW352" i="196"/>
  <c r="AV352" i="196"/>
  <c r="AU352" i="196"/>
  <c r="AT352" i="196"/>
  <c r="AS352" i="196"/>
  <c r="AL352" i="196"/>
  <c r="L352" i="196"/>
  <c r="BA351" i="196"/>
  <c r="AY351" i="196"/>
  <c r="AX351" i="196"/>
  <c r="AW351" i="196"/>
  <c r="AV351" i="196"/>
  <c r="AU351" i="196"/>
  <c r="AT351" i="196"/>
  <c r="AS351" i="196"/>
  <c r="AI351" i="196"/>
  <c r="L351" i="196"/>
  <c r="BA350" i="196"/>
  <c r="AY350" i="196"/>
  <c r="AX350" i="196"/>
  <c r="AW350" i="196"/>
  <c r="AV350" i="196"/>
  <c r="AU350" i="196"/>
  <c r="AT350" i="196"/>
  <c r="AS350" i="196"/>
  <c r="AH350" i="196"/>
  <c r="AI350" i="196"/>
  <c r="L350" i="196"/>
  <c r="BA349" i="196"/>
  <c r="AY349" i="196"/>
  <c r="AX349" i="196"/>
  <c r="AW349" i="196"/>
  <c r="AV349" i="196"/>
  <c r="AU349" i="196"/>
  <c r="AT349" i="196"/>
  <c r="AS349" i="196"/>
  <c r="L349" i="196"/>
  <c r="BA348" i="196"/>
  <c r="AY348" i="196"/>
  <c r="AX348" i="196"/>
  <c r="AW348" i="196"/>
  <c r="AV348" i="196"/>
  <c r="AU348" i="196"/>
  <c r="AT348" i="196"/>
  <c r="AS348" i="196"/>
  <c r="AL348" i="196"/>
  <c r="L348" i="196"/>
  <c r="BA347" i="196"/>
  <c r="AY347" i="196"/>
  <c r="AX347" i="196"/>
  <c r="AW347" i="196"/>
  <c r="AV347" i="196"/>
  <c r="AU347" i="196"/>
  <c r="AT347" i="196"/>
  <c r="AS347" i="196"/>
  <c r="AI347" i="196"/>
  <c r="L347" i="196"/>
  <c r="BA346" i="196"/>
  <c r="AY346" i="196"/>
  <c r="AX346" i="196"/>
  <c r="AW346" i="196"/>
  <c r="AV346" i="196"/>
  <c r="AU346" i="196"/>
  <c r="AT346" i="196"/>
  <c r="AS346" i="196"/>
  <c r="AH346" i="196"/>
  <c r="L346" i="196"/>
  <c r="BA345" i="196"/>
  <c r="AY345" i="196"/>
  <c r="AX345" i="196"/>
  <c r="AW345" i="196"/>
  <c r="AV345" i="196"/>
  <c r="AU345" i="196"/>
  <c r="AT345" i="196"/>
  <c r="AS345" i="196"/>
  <c r="L345" i="196"/>
  <c r="BA344" i="196"/>
  <c r="AY344" i="196"/>
  <c r="AX344" i="196"/>
  <c r="AW344" i="196"/>
  <c r="AV344" i="196"/>
  <c r="AU344" i="196"/>
  <c r="AT344" i="196"/>
  <c r="AS344" i="196"/>
  <c r="AL344" i="196"/>
  <c r="L344" i="196"/>
  <c r="BA343" i="196"/>
  <c r="AY343" i="196"/>
  <c r="AX343" i="196"/>
  <c r="AW343" i="196"/>
  <c r="AV343" i="196"/>
  <c r="AU343" i="196"/>
  <c r="AT343" i="196"/>
  <c r="AS343" i="196"/>
  <c r="AI343" i="196"/>
  <c r="L343" i="196"/>
  <c r="BA342" i="196"/>
  <c r="AY342" i="196"/>
  <c r="AX342" i="196"/>
  <c r="AW342" i="196"/>
  <c r="AV342" i="196"/>
  <c r="AU342" i="196"/>
  <c r="AT342" i="196"/>
  <c r="AS342" i="196"/>
  <c r="AI342" i="196"/>
  <c r="L342" i="196"/>
  <c r="BA341" i="196"/>
  <c r="AY341" i="196"/>
  <c r="AX341" i="196"/>
  <c r="AW341" i="196"/>
  <c r="AV341" i="196"/>
  <c r="AU341" i="196"/>
  <c r="AT341" i="196"/>
  <c r="AS341" i="196"/>
  <c r="L341" i="196"/>
  <c r="BA340" i="196"/>
  <c r="AY340" i="196"/>
  <c r="AX340" i="196"/>
  <c r="AW340" i="196"/>
  <c r="AV340" i="196"/>
  <c r="AU340" i="196"/>
  <c r="AT340" i="196"/>
  <c r="AS340" i="196"/>
  <c r="AL340" i="196"/>
  <c r="L340" i="196"/>
  <c r="BA339" i="196"/>
  <c r="AY339" i="196"/>
  <c r="AX339" i="196"/>
  <c r="AW339" i="196"/>
  <c r="AV339" i="196"/>
  <c r="AU339" i="196"/>
  <c r="AT339" i="196"/>
  <c r="AS339" i="196"/>
  <c r="AI339" i="196"/>
  <c r="L339" i="196"/>
  <c r="BA338" i="196"/>
  <c r="AY338" i="196"/>
  <c r="AX338" i="196"/>
  <c r="AW338" i="196"/>
  <c r="AV338" i="196"/>
  <c r="AU338" i="196"/>
  <c r="AT338" i="196"/>
  <c r="AS338" i="196"/>
  <c r="AI338" i="196"/>
  <c r="L338" i="196"/>
  <c r="BA337" i="196"/>
  <c r="AY337" i="196"/>
  <c r="AX337" i="196"/>
  <c r="AW337" i="196"/>
  <c r="AV337" i="196"/>
  <c r="AU337" i="196"/>
  <c r="AT337" i="196"/>
  <c r="AS337" i="196"/>
  <c r="L337" i="196"/>
  <c r="BA336" i="196"/>
  <c r="AY336" i="196"/>
  <c r="AX336" i="196"/>
  <c r="AW336" i="196"/>
  <c r="AV336" i="196"/>
  <c r="AU336" i="196"/>
  <c r="AT336" i="196"/>
  <c r="AS336" i="196"/>
  <c r="AL336" i="196"/>
  <c r="L336" i="196"/>
  <c r="BA335" i="196"/>
  <c r="AY335" i="196"/>
  <c r="AX335" i="196"/>
  <c r="AW335" i="196"/>
  <c r="AV335" i="196"/>
  <c r="AU335" i="196"/>
  <c r="AT335" i="196"/>
  <c r="AS335" i="196"/>
  <c r="AI335" i="196"/>
  <c r="L335" i="196"/>
  <c r="BA334" i="196"/>
  <c r="AY334" i="196"/>
  <c r="AX334" i="196"/>
  <c r="AW334" i="196"/>
  <c r="AV334" i="196"/>
  <c r="AU334" i="196"/>
  <c r="AT334" i="196"/>
  <c r="AS334" i="196"/>
  <c r="AG334" i="196"/>
  <c r="L334" i="196"/>
  <c r="BA333" i="196"/>
  <c r="AY333" i="196"/>
  <c r="AX333" i="196"/>
  <c r="AW333" i="196"/>
  <c r="AV333" i="196"/>
  <c r="AU333" i="196"/>
  <c r="AT333" i="196"/>
  <c r="AS333" i="196"/>
  <c r="L333" i="196"/>
  <c r="BA332" i="196"/>
  <c r="AY332" i="196"/>
  <c r="AX332" i="196"/>
  <c r="AW332" i="196"/>
  <c r="AV332" i="196"/>
  <c r="AU332" i="196"/>
  <c r="AT332" i="196"/>
  <c r="AS332" i="196"/>
  <c r="AL332" i="196"/>
  <c r="L332" i="196"/>
  <c r="BA331" i="196"/>
  <c r="AY331" i="196"/>
  <c r="AX331" i="196"/>
  <c r="AW331" i="196"/>
  <c r="AV331" i="196"/>
  <c r="AU331" i="196"/>
  <c r="AT331" i="196"/>
  <c r="AS331" i="196"/>
  <c r="AI331" i="196"/>
  <c r="L331" i="196"/>
  <c r="BA330" i="196"/>
  <c r="AY330" i="196"/>
  <c r="AX330" i="196"/>
  <c r="AW330" i="196"/>
  <c r="AV330" i="196"/>
  <c r="AU330" i="196"/>
  <c r="AT330" i="196"/>
  <c r="AS330" i="196"/>
  <c r="AI330" i="196"/>
  <c r="AH330" i="196"/>
  <c r="L330" i="196"/>
  <c r="BA329" i="196"/>
  <c r="AY329" i="196"/>
  <c r="AX329" i="196"/>
  <c r="AW329" i="196"/>
  <c r="AV329" i="196"/>
  <c r="AU329" i="196"/>
  <c r="AT329" i="196"/>
  <c r="AS329" i="196"/>
  <c r="L329" i="196"/>
  <c r="BA328" i="196"/>
  <c r="AY328" i="196"/>
  <c r="AX328" i="196"/>
  <c r="AW328" i="196"/>
  <c r="AV328" i="196"/>
  <c r="AU328" i="196"/>
  <c r="AT328" i="196"/>
  <c r="AS328" i="196"/>
  <c r="AL328" i="196"/>
  <c r="L328" i="196"/>
  <c r="BA327" i="196"/>
  <c r="AY327" i="196"/>
  <c r="AX327" i="196"/>
  <c r="AW327" i="196"/>
  <c r="AV327" i="196"/>
  <c r="AU327" i="196"/>
  <c r="AT327" i="196"/>
  <c r="AS327" i="196"/>
  <c r="AI327" i="196"/>
  <c r="L327" i="196"/>
  <c r="BA326" i="196"/>
  <c r="AY326" i="196"/>
  <c r="AX326" i="196"/>
  <c r="AW326" i="196"/>
  <c r="AV326" i="196"/>
  <c r="AU326" i="196"/>
  <c r="AT326" i="196"/>
  <c r="AS326" i="196"/>
  <c r="AI326" i="196"/>
  <c r="L326" i="196"/>
  <c r="BA325" i="196"/>
  <c r="AY325" i="196"/>
  <c r="AX325" i="196"/>
  <c r="AW325" i="196"/>
  <c r="AV325" i="196"/>
  <c r="AU325" i="196"/>
  <c r="AT325" i="196"/>
  <c r="AS325" i="196"/>
  <c r="L325" i="196"/>
  <c r="BA324" i="196"/>
  <c r="AY324" i="196"/>
  <c r="AX324" i="196"/>
  <c r="AW324" i="196"/>
  <c r="AV324" i="196"/>
  <c r="AU324" i="196"/>
  <c r="AT324" i="196"/>
  <c r="AS324" i="196"/>
  <c r="AL324" i="196"/>
  <c r="L324" i="196"/>
  <c r="BA323" i="196"/>
  <c r="AY323" i="196"/>
  <c r="AX323" i="196"/>
  <c r="AW323" i="196"/>
  <c r="AV323" i="196"/>
  <c r="AU323" i="196"/>
  <c r="AT323" i="196"/>
  <c r="AS323" i="196"/>
  <c r="AI323" i="196"/>
  <c r="L323" i="196"/>
  <c r="BA322" i="196"/>
  <c r="AY322" i="196"/>
  <c r="AX322" i="196"/>
  <c r="AW322" i="196"/>
  <c r="AV322" i="196"/>
  <c r="AU322" i="196"/>
  <c r="AT322" i="196"/>
  <c r="AS322" i="196"/>
  <c r="AI322" i="196"/>
  <c r="L322" i="196"/>
  <c r="BA321" i="196"/>
  <c r="AY321" i="196"/>
  <c r="AX321" i="196"/>
  <c r="AW321" i="196"/>
  <c r="AV321" i="196"/>
  <c r="AU321" i="196"/>
  <c r="AT321" i="196"/>
  <c r="AS321" i="196"/>
  <c r="L321" i="196"/>
  <c r="BA320" i="196"/>
  <c r="AY320" i="196"/>
  <c r="AX320" i="196"/>
  <c r="AW320" i="196"/>
  <c r="AV320" i="196"/>
  <c r="AU320" i="196"/>
  <c r="AT320" i="196"/>
  <c r="AS320" i="196"/>
  <c r="AL320" i="196"/>
  <c r="L320" i="196"/>
  <c r="BA319" i="196"/>
  <c r="AY319" i="196"/>
  <c r="AX319" i="196"/>
  <c r="AW319" i="196"/>
  <c r="AV319" i="196"/>
  <c r="AU319" i="196"/>
  <c r="AT319" i="196"/>
  <c r="AS319" i="196"/>
  <c r="AI319" i="196"/>
  <c r="L319" i="196"/>
  <c r="BA318" i="196"/>
  <c r="AY318" i="196"/>
  <c r="AX318" i="196"/>
  <c r="AW318" i="196"/>
  <c r="AV318" i="196"/>
  <c r="AU318" i="196"/>
  <c r="AT318" i="196"/>
  <c r="AS318" i="196"/>
  <c r="AH318" i="196"/>
  <c r="L318" i="196"/>
  <c r="BA317" i="196"/>
  <c r="AY317" i="196"/>
  <c r="AX317" i="196"/>
  <c r="AW317" i="196"/>
  <c r="AV317" i="196"/>
  <c r="AU317" i="196"/>
  <c r="AT317" i="196"/>
  <c r="AS317" i="196"/>
  <c r="L317" i="196"/>
  <c r="BA316" i="196"/>
  <c r="AY316" i="196"/>
  <c r="AX316" i="196"/>
  <c r="AW316" i="196"/>
  <c r="AV316" i="196"/>
  <c r="AU316" i="196"/>
  <c r="AT316" i="196"/>
  <c r="AS316" i="196"/>
  <c r="AL316" i="196"/>
  <c r="L316" i="196"/>
  <c r="AR747" i="196" l="1"/>
  <c r="AR755" i="196"/>
  <c r="AR817" i="196"/>
  <c r="AR761" i="196"/>
  <c r="AZ761" i="196" s="1"/>
  <c r="AR834" i="196"/>
  <c r="AZ834" i="196" s="1"/>
  <c r="AR885" i="196"/>
  <c r="AZ885" i="196" s="1"/>
  <c r="AR912" i="196"/>
  <c r="AZ912" i="196" s="1"/>
  <c r="AR913" i="196"/>
  <c r="AZ913" i="196" s="1"/>
  <c r="AB779" i="198"/>
  <c r="AC906" i="198"/>
  <c r="AR822" i="196"/>
  <c r="AR402" i="196"/>
  <c r="AR410" i="196"/>
  <c r="AF325" i="198"/>
  <c r="AF333" i="198"/>
  <c r="AB365" i="198"/>
  <c r="AC369" i="198"/>
  <c r="AF397" i="198"/>
  <c r="AF401" i="198"/>
  <c r="AF417" i="198"/>
  <c r="AF425" i="198"/>
  <c r="AC453" i="198"/>
  <c r="AC477" i="198"/>
  <c r="AC489" i="198"/>
  <c r="AC493" i="198"/>
  <c r="AC509" i="198"/>
  <c r="AF525" i="198"/>
  <c r="AC529" i="198"/>
  <c r="AF541" i="198"/>
  <c r="AB549" i="198"/>
  <c r="AC553" i="198"/>
  <c r="AA561" i="198"/>
  <c r="AI561" i="198" s="1"/>
  <c r="AC565" i="198"/>
  <c r="AC577" i="198"/>
  <c r="AC581" i="198"/>
  <c r="AA613" i="198"/>
  <c r="AA649" i="198"/>
  <c r="AA665" i="198"/>
  <c r="AH665" i="198" s="1"/>
  <c r="AA701" i="198"/>
  <c r="AH701" i="198" s="1"/>
  <c r="AA729" i="198"/>
  <c r="AG729" i="198" s="1"/>
  <c r="AA757" i="198"/>
  <c r="AA765" i="198"/>
  <c r="AA800" i="198"/>
  <c r="AA816" i="198"/>
  <c r="AA828" i="198"/>
  <c r="AF852" i="198"/>
  <c r="AF892" i="198"/>
  <c r="AB896" i="198"/>
  <c r="AF900" i="198"/>
  <c r="AC923" i="198"/>
  <c r="AC931" i="198"/>
  <c r="AC939" i="198"/>
  <c r="AC951" i="198"/>
  <c r="AC955" i="198"/>
  <c r="AA959" i="198"/>
  <c r="AH959" i="198" s="1"/>
  <c r="AC970" i="198"/>
  <c r="AC974" i="198"/>
  <c r="AA982" i="198"/>
  <c r="AF990" i="198"/>
  <c r="AF337" i="198"/>
  <c r="AF345" i="198"/>
  <c r="AC353" i="198"/>
  <c r="AB357" i="198"/>
  <c r="AC377" i="198"/>
  <c r="AF405" i="198"/>
  <c r="AF409" i="198"/>
  <c r="AF413" i="198"/>
  <c r="AF421" i="198"/>
  <c r="AF429" i="198"/>
  <c r="AC457" i="198"/>
  <c r="AC469" i="198"/>
  <c r="AC481" i="198"/>
  <c r="AC557" i="198"/>
  <c r="AB573" i="198"/>
  <c r="AA589" i="198"/>
  <c r="AA605" i="198"/>
  <c r="AA641" i="198"/>
  <c r="AA645" i="198"/>
  <c r="AA661" i="198"/>
  <c r="AA689" i="198"/>
  <c r="AG689" i="198" s="1"/>
  <c r="AA693" i="198"/>
  <c r="AA745" i="198"/>
  <c r="AA780" i="198"/>
  <c r="AA808" i="198"/>
  <c r="AA820" i="198"/>
  <c r="AA832" i="198"/>
  <c r="AK832" i="198" s="1"/>
  <c r="AB860" i="198"/>
  <c r="AF876" i="198"/>
  <c r="AF880" i="198"/>
  <c r="AC907" i="198"/>
  <c r="AA911" i="198"/>
  <c r="AA915" i="198"/>
  <c r="AC994" i="198"/>
  <c r="AA998" i="198"/>
  <c r="AC1006" i="198"/>
  <c r="AC1010" i="198"/>
  <c r="AB318" i="198"/>
  <c r="AB322" i="198"/>
  <c r="AC330" i="198"/>
  <c r="AB334" i="198"/>
  <c r="AC338" i="198"/>
  <c r="AB342" i="198"/>
  <c r="AC346" i="198"/>
  <c r="AC350" i="198"/>
  <c r="AF354" i="198"/>
  <c r="AB358" i="198"/>
  <c r="AF362" i="198"/>
  <c r="AB366" i="198"/>
  <c r="AA370" i="198"/>
  <c r="AF374" i="198"/>
  <c r="AF378" i="198"/>
  <c r="AB386" i="198"/>
  <c r="AF390" i="198"/>
  <c r="AA394" i="198"/>
  <c r="AA398" i="198"/>
  <c r="AF402" i="198"/>
  <c r="AF410" i="198"/>
  <c r="AA414" i="198"/>
  <c r="AH414" i="198" s="1"/>
  <c r="AB418" i="198"/>
  <c r="AF422" i="198"/>
  <c r="AA426" i="198"/>
  <c r="AA430" i="198"/>
  <c r="AC434" i="198"/>
  <c r="AA438" i="198"/>
  <c r="AB442" i="198"/>
  <c r="AB446" i="198"/>
  <c r="AF450" i="198"/>
  <c r="AB454" i="198"/>
  <c r="AF458" i="198"/>
  <c r="AB462" i="198"/>
  <c r="AF466" i="198"/>
  <c r="AF470" i="198"/>
  <c r="AF474" i="198"/>
  <c r="AB478" i="198"/>
  <c r="AA498" i="198"/>
  <c r="AH498" i="198" s="1"/>
  <c r="AF506" i="198"/>
  <c r="AA514" i="198"/>
  <c r="AA530" i="198"/>
  <c r="AK530" i="198" s="1"/>
  <c r="AC542" i="198"/>
  <c r="AA546" i="198"/>
  <c r="AG546" i="198" s="1"/>
  <c r="AC550" i="198"/>
  <c r="AC554" i="198"/>
  <c r="AC558" i="198"/>
  <c r="AC562" i="198"/>
  <c r="AF566" i="198"/>
  <c r="AB570" i="198"/>
  <c r="AA574" i="198"/>
  <c r="AF578" i="198"/>
  <c r="AF582" i="198"/>
  <c r="AF586" i="198"/>
  <c r="AC590" i="198"/>
  <c r="AB594" i="198"/>
  <c r="AC598" i="198"/>
  <c r="AB606" i="198"/>
  <c r="AC614" i="198"/>
  <c r="AA618" i="198"/>
  <c r="AF622" i="198"/>
  <c r="AF626" i="198"/>
  <c r="AC630" i="198"/>
  <c r="AA634" i="198"/>
  <c r="AG634" i="198" s="1"/>
  <c r="AC638" i="198"/>
  <c r="AF642" i="198"/>
  <c r="AB646" i="198"/>
  <c r="AF650" i="198"/>
  <c r="AB654" i="198"/>
  <c r="AC658" i="198"/>
  <c r="AB662" i="198"/>
  <c r="AC670" i="198"/>
  <c r="AC674" i="198"/>
  <c r="AC678" i="198"/>
  <c r="AC686" i="198"/>
  <c r="AC690" i="198"/>
  <c r="AB694" i="198"/>
  <c r="AC698" i="198"/>
  <c r="AC702" i="198"/>
  <c r="AC706" i="198"/>
  <c r="AB710" i="198"/>
  <c r="AC714" i="198"/>
  <c r="AC718" i="198"/>
  <c r="AC722" i="198"/>
  <c r="AB726" i="198"/>
  <c r="AC734" i="198"/>
  <c r="AC738" i="198"/>
  <c r="AB742" i="198"/>
  <c r="AC750" i="198"/>
  <c r="AC754" i="198"/>
  <c r="AB758" i="198"/>
  <c r="AA778" i="198"/>
  <c r="AB789" i="198"/>
  <c r="AC805" i="198"/>
  <c r="AC809" i="198"/>
  <c r="AB813" i="198"/>
  <c r="AB817" i="198"/>
  <c r="AB821" i="198"/>
  <c r="AC829" i="198"/>
  <c r="AA833" i="198"/>
  <c r="AC837" i="198"/>
  <c r="AC841" i="198"/>
  <c r="AA845" i="198"/>
  <c r="AG845" i="198" s="1"/>
  <c r="AB849" i="198"/>
  <c r="AB857" i="198"/>
  <c r="AC861" i="198"/>
  <c r="AB865" i="198"/>
  <c r="AC869" i="198"/>
  <c r="AC873" i="198"/>
  <c r="AC877" i="198"/>
  <c r="AC889" i="198"/>
  <c r="AC897" i="198"/>
  <c r="AC905" i="198"/>
  <c r="AF912" i="198"/>
  <c r="AF916" i="198"/>
  <c r="AF920" i="198"/>
  <c r="AF928" i="198"/>
  <c r="AF932" i="198"/>
  <c r="AB936" i="198"/>
  <c r="AF940" i="198"/>
  <c r="AF944" i="198"/>
  <c r="AF956" i="198"/>
  <c r="AF960" i="198"/>
  <c r="AA975" i="198"/>
  <c r="AH975" i="198" s="1"/>
  <c r="AA991" i="198"/>
  <c r="AA995" i="198"/>
  <c r="AG995" i="198" s="1"/>
  <c r="AB999" i="198"/>
  <c r="AC1003" i="198"/>
  <c r="AF1007" i="198"/>
  <c r="AF1011" i="198"/>
  <c r="AB1015" i="198"/>
  <c r="AF321" i="198"/>
  <c r="AF329" i="198"/>
  <c r="AF341" i="198"/>
  <c r="AC361" i="198"/>
  <c r="AF393" i="198"/>
  <c r="AC445" i="198"/>
  <c r="AC449" i="198"/>
  <c r="AC461" i="198"/>
  <c r="AC465" i="198"/>
  <c r="AC517" i="198"/>
  <c r="AB545" i="198"/>
  <c r="AA657" i="198"/>
  <c r="AG657" i="198" s="1"/>
  <c r="AA677" i="198"/>
  <c r="AA681" i="198"/>
  <c r="AA685" i="198"/>
  <c r="AA697" i="198"/>
  <c r="AA705" i="198"/>
  <c r="AA709" i="198"/>
  <c r="AA713" i="198"/>
  <c r="AA717" i="198"/>
  <c r="AA721" i="198"/>
  <c r="AA725" i="198"/>
  <c r="AA749" i="198"/>
  <c r="AA753" i="198"/>
  <c r="AA761" i="198"/>
  <c r="AC773" i="198"/>
  <c r="AA788" i="198"/>
  <c r="AA804" i="198"/>
  <c r="AK804" i="198" s="1"/>
  <c r="AA812" i="198"/>
  <c r="AH812" i="198" s="1"/>
  <c r="AA824" i="198"/>
  <c r="AF331" i="198"/>
  <c r="AC363" i="198"/>
  <c r="AC371" i="198"/>
  <c r="AC375" i="198"/>
  <c r="AC379" i="198"/>
  <c r="AC383" i="198"/>
  <c r="AC387" i="198"/>
  <c r="AC391" i="198"/>
  <c r="AF395" i="198"/>
  <c r="AF399" i="198"/>
  <c r="AF403" i="198"/>
  <c r="AF407" i="198"/>
  <c r="AF411" i="198"/>
  <c r="AF415" i="198"/>
  <c r="AF419" i="198"/>
  <c r="AF423" i="198"/>
  <c r="AF427" i="198"/>
  <c r="AF431" i="198"/>
  <c r="AC435" i="198"/>
  <c r="AC439" i="198"/>
  <c r="AF443" i="198"/>
  <c r="AC483" i="198"/>
  <c r="AC487" i="198"/>
  <c r="AC491" i="198"/>
  <c r="AB495" i="198"/>
  <c r="AC499" i="198"/>
  <c r="AB503" i="198"/>
  <c r="AC507" i="198"/>
  <c r="AB511" i="198"/>
  <c r="AC515" i="198"/>
  <c r="AB519" i="198"/>
  <c r="AC523" i="198"/>
  <c r="AC527" i="198"/>
  <c r="AC531" i="198"/>
  <c r="AB535" i="198"/>
  <c r="AB539" i="198"/>
  <c r="AB543" i="198"/>
  <c r="AC547" i="198"/>
  <c r="AC555" i="198"/>
  <c r="AF571" i="198"/>
  <c r="AA587" i="198"/>
  <c r="AA595" i="198"/>
  <c r="AA603" i="198"/>
  <c r="AA611" i="198"/>
  <c r="AA619" i="198"/>
  <c r="AH619" i="198" s="1"/>
  <c r="AA623" i="198"/>
  <c r="AH623" i="198" s="1"/>
  <c r="AA627" i="198"/>
  <c r="AA635" i="198"/>
  <c r="AA643" i="198"/>
  <c r="AA647" i="198"/>
  <c r="AA651" i="198"/>
  <c r="AA655" i="198"/>
  <c r="AA659" i="198"/>
  <c r="AA663" i="198"/>
  <c r="AG663" i="198" s="1"/>
  <c r="AA667" i="198"/>
  <c r="AH667" i="198" s="1"/>
  <c r="AA671" i="198"/>
  <c r="AA675" i="198"/>
  <c r="AA679" i="198"/>
  <c r="AA683" i="198"/>
  <c r="AA687" i="198"/>
  <c r="AA691" i="198"/>
  <c r="AA695" i="198"/>
  <c r="AI695" i="198" s="1"/>
  <c r="AA699" i="198"/>
  <c r="AH699" i="198" s="1"/>
  <c r="AA703" i="198"/>
  <c r="AA707" i="198"/>
  <c r="AA711" i="198"/>
  <c r="AA715" i="198"/>
  <c r="AA719" i="198"/>
  <c r="AA723" i="198"/>
  <c r="AA727" i="198"/>
  <c r="AI727" i="198" s="1"/>
  <c r="AA731" i="198"/>
  <c r="AG731" i="198" s="1"/>
  <c r="AA735" i="198"/>
  <c r="AA739" i="198"/>
  <c r="AA743" i="198"/>
  <c r="AA747" i="198"/>
  <c r="AA751" i="198"/>
  <c r="AA755" i="198"/>
  <c r="AI755" i="198" s="1"/>
  <c r="AA759" i="198"/>
  <c r="AG759" i="198" s="1"/>
  <c r="AA763" i="198"/>
  <c r="AC767" i="198"/>
  <c r="AA771" i="198"/>
  <c r="AG771" i="198" s="1"/>
  <c r="AC775" i="198"/>
  <c r="AA779" i="198"/>
  <c r="AA786" i="198"/>
  <c r="AA834" i="198"/>
  <c r="AA842" i="198"/>
  <c r="AK842" i="198" s="1"/>
  <c r="AA850" i="198"/>
  <c r="AG850" i="198" s="1"/>
  <c r="AF858" i="198"/>
  <c r="AA862" i="198"/>
  <c r="AF866" i="198"/>
  <c r="AA870" i="198"/>
  <c r="AF878" i="198"/>
  <c r="AC886" i="198"/>
  <c r="AA890" i="198"/>
  <c r="AH890" i="198" s="1"/>
  <c r="AA894" i="198"/>
  <c r="AF898" i="198"/>
  <c r="AC902" i="198"/>
  <c r="AC913" i="198"/>
  <c r="AC917" i="198"/>
  <c r="AC929" i="198"/>
  <c r="AA964" i="198"/>
  <c r="AG964" i="198" s="1"/>
  <c r="AF968" i="198"/>
  <c r="AA980" i="198"/>
  <c r="AH980" i="198" s="1"/>
  <c r="AC984" i="198"/>
  <c r="AC992" i="198"/>
  <c r="AC385" i="198"/>
  <c r="AC473" i="198"/>
  <c r="AC485" i="198"/>
  <c r="AB501" i="198"/>
  <c r="AC533" i="198"/>
  <c r="AA597" i="198"/>
  <c r="AA653" i="198"/>
  <c r="AA669" i="198"/>
  <c r="AA673" i="198"/>
  <c r="AA733" i="198"/>
  <c r="AA737" i="198"/>
  <c r="AA741" i="198"/>
  <c r="AI741" i="198" s="1"/>
  <c r="AA792" i="198"/>
  <c r="AK792" i="198" s="1"/>
  <c r="AA796" i="198"/>
  <c r="AH796" i="198" s="1"/>
  <c r="AA844" i="198"/>
  <c r="AF986" i="198"/>
  <c r="AF319" i="198"/>
  <c r="AF323" i="198"/>
  <c r="AF327" i="198"/>
  <c r="AF335" i="198"/>
  <c r="AF339" i="198"/>
  <c r="AF343" i="198"/>
  <c r="AB355" i="198"/>
  <c r="AC320" i="198"/>
  <c r="AC324" i="198"/>
  <c r="AC328" i="198"/>
  <c r="AC332" i="198"/>
  <c r="AC336" i="198"/>
  <c r="AC340" i="198"/>
  <c r="AA344" i="198"/>
  <c r="AI344" i="198" s="1"/>
  <c r="AB348" i="198"/>
  <c r="AF352" i="198"/>
  <c r="AF360" i="198"/>
  <c r="AA368" i="198"/>
  <c r="AH368" i="198" s="1"/>
  <c r="AA376" i="198"/>
  <c r="AF380" i="198"/>
  <c r="AB384" i="198"/>
  <c r="AF388" i="198"/>
  <c r="AF392" i="198"/>
  <c r="AB396" i="198"/>
  <c r="AB400" i="198"/>
  <c r="AF404" i="198"/>
  <c r="AA408" i="198"/>
  <c r="AF412" i="198"/>
  <c r="AB416" i="198"/>
  <c r="AA420" i="198"/>
  <c r="AH420" i="198" s="1"/>
  <c r="AF424" i="198"/>
  <c r="AC432" i="198"/>
  <c r="AF436" i="198"/>
  <c r="AC440" i="198"/>
  <c r="AA444" i="198"/>
  <c r="AC448" i="198"/>
  <c r="AA452" i="198"/>
  <c r="AH452" i="198" s="1"/>
  <c r="AC456" i="198"/>
  <c r="AA460" i="198"/>
  <c r="AC464" i="198"/>
  <c r="AA468" i="198"/>
  <c r="AC472" i="198"/>
  <c r="AA476" i="198"/>
  <c r="AB480" i="198"/>
  <c r="AB484" i="198"/>
  <c r="AB496" i="198"/>
  <c r="AF500" i="198"/>
  <c r="AB504" i="198"/>
  <c r="AA508" i="198"/>
  <c r="AB512" i="198"/>
  <c r="AF516" i="198"/>
  <c r="AB520" i="198"/>
  <c r="AA524" i="198"/>
  <c r="AC528" i="198"/>
  <c r="AC532" i="198"/>
  <c r="AC536" i="198"/>
  <c r="AC548" i="198"/>
  <c r="AF564" i="198"/>
  <c r="AF576" i="198"/>
  <c r="AA580" i="198"/>
  <c r="AI580" i="198" s="1"/>
  <c r="AF584" i="198"/>
  <c r="AC588" i="198"/>
  <c r="AC592" i="198"/>
  <c r="AC596" i="198"/>
  <c r="AB600" i="198"/>
  <c r="AC604" i="198"/>
  <c r="AA608" i="198"/>
  <c r="AC612" i="198"/>
  <c r="AB616" i="198"/>
  <c r="AC624" i="198"/>
  <c r="AF628" i="198"/>
  <c r="AB632" i="198"/>
  <c r="AF636" i="198"/>
  <c r="AB640" i="198"/>
  <c r="AA648" i="198"/>
  <c r="AA656" i="198"/>
  <c r="AF660" i="198"/>
  <c r="AC664" i="198"/>
  <c r="AF668" i="198"/>
  <c r="AB672" i="198"/>
  <c r="AC680" i="198"/>
  <c r="AB688" i="198"/>
  <c r="AA696" i="198"/>
  <c r="AF700" i="198"/>
  <c r="AB704" i="198"/>
  <c r="AA712" i="198"/>
  <c r="AC720" i="198"/>
  <c r="AC728" i="198"/>
  <c r="AF732" i="198"/>
  <c r="AB736" i="198"/>
  <c r="AC744" i="198"/>
  <c r="AC752" i="198"/>
  <c r="AF756" i="198"/>
  <c r="AA760" i="198"/>
  <c r="AH760" i="198" s="1"/>
  <c r="AF764" i="198"/>
  <c r="AA772" i="198"/>
  <c r="AI772" i="198" s="1"/>
  <c r="AC783" i="198"/>
  <c r="AC787" i="198"/>
  <c r="AF795" i="198"/>
  <c r="AF799" i="198"/>
  <c r="AF811" i="198"/>
  <c r="AF815" i="198"/>
  <c r="AF827" i="198"/>
  <c r="AF831" i="198"/>
  <c r="AF835" i="198"/>
  <c r="AF839" i="198"/>
  <c r="AB847" i="198"/>
  <c r="AF851" i="198"/>
  <c r="AF859" i="198"/>
  <c r="AC863" i="198"/>
  <c r="AF867" i="198"/>
  <c r="AB871" i="198"/>
  <c r="AA895" i="198"/>
  <c r="AC903" i="198"/>
  <c r="AF910" i="198"/>
  <c r="AA918" i="198"/>
  <c r="AG918" i="198" s="1"/>
  <c r="AA922" i="198"/>
  <c r="AK922" i="198" s="1"/>
  <c r="AF926" i="198"/>
  <c r="AB930" i="198"/>
  <c r="AF934" i="198"/>
  <c r="AA938" i="198"/>
  <c r="AF942" i="198"/>
  <c r="AA946" i="198"/>
  <c r="AF950" i="198"/>
  <c r="AF954" i="198"/>
  <c r="AA958" i="198"/>
  <c r="AF962" i="198"/>
  <c r="AA969" i="198"/>
  <c r="AI969" i="198" s="1"/>
  <c r="AA977" i="198"/>
  <c r="AI977" i="198" s="1"/>
  <c r="AA985" i="198"/>
  <c r="AA993" i="198"/>
  <c r="AK993" i="198" s="1"/>
  <c r="AC1001" i="198"/>
  <c r="AA1005" i="198"/>
  <c r="AH1005" i="198" s="1"/>
  <c r="AB1017" i="198"/>
  <c r="AO602" i="196"/>
  <c r="AQ642" i="196"/>
  <c r="AO670" i="196"/>
  <c r="AO687" i="196"/>
  <c r="AO719" i="196"/>
  <c r="AQ816" i="196"/>
  <c r="AM834" i="196"/>
  <c r="AO866" i="196"/>
  <c r="AO940" i="196"/>
  <c r="AO981" i="196"/>
  <c r="AO989" i="196"/>
  <c r="AQ397" i="196"/>
  <c r="AQ429" i="196"/>
  <c r="AO683" i="196"/>
  <c r="AQ924" i="196"/>
  <c r="AO980" i="196"/>
  <c r="AO1003" i="196"/>
  <c r="AO402" i="196"/>
  <c r="AQ445" i="196"/>
  <c r="AO634" i="196"/>
  <c r="AO650" i="196"/>
  <c r="AO929" i="196"/>
  <c r="AO984" i="196"/>
  <c r="AM484" i="196"/>
  <c r="AO589" i="196"/>
  <c r="AQ373" i="196"/>
  <c r="AQ381" i="196"/>
  <c r="AQ413" i="196"/>
  <c r="AQ571" i="196"/>
  <c r="AO682" i="196"/>
  <c r="AO691" i="196"/>
  <c r="AO694" i="196"/>
  <c r="AO941" i="196"/>
  <c r="AB861" i="198"/>
  <c r="AC438" i="198"/>
  <c r="AA720" i="198"/>
  <c r="AB470" i="198"/>
  <c r="AC876" i="198"/>
  <c r="AA898" i="198"/>
  <c r="AH898" i="198" s="1"/>
  <c r="AC608" i="198"/>
  <c r="AC821" i="198"/>
  <c r="AC831" i="198"/>
  <c r="AB718" i="198"/>
  <c r="AA736" i="198"/>
  <c r="AC742" i="198"/>
  <c r="AB809" i="198"/>
  <c r="AB890" i="198"/>
  <c r="AC898" i="198"/>
  <c r="AA470" i="198"/>
  <c r="AC758" i="198"/>
  <c r="AC839" i="198"/>
  <c r="AC895" i="198"/>
  <c r="AC322" i="198"/>
  <c r="AC458" i="198"/>
  <c r="AC545" i="198"/>
  <c r="AD545" i="198" s="1"/>
  <c r="AE545" i="198" s="1"/>
  <c r="AC606" i="198"/>
  <c r="AC616" i="198"/>
  <c r="AB622" i="198"/>
  <c r="AC672" i="198"/>
  <c r="AC817" i="198"/>
  <c r="AF870" i="198"/>
  <c r="AB876" i="198"/>
  <c r="AD876" i="198" s="1"/>
  <c r="AE876" i="198" s="1"/>
  <c r="AA892" i="198"/>
  <c r="AL892" i="198" s="1"/>
  <c r="AC911" i="198"/>
  <c r="AA920" i="198"/>
  <c r="AC940" i="198"/>
  <c r="AA955" i="198"/>
  <c r="AC956" i="198"/>
  <c r="AA458" i="198"/>
  <c r="AL458" i="198" s="1"/>
  <c r="AB670" i="198"/>
  <c r="AA672" i="198"/>
  <c r="AK672" i="198" s="1"/>
  <c r="AB720" i="198"/>
  <c r="AB734" i="198"/>
  <c r="AB771" i="198"/>
  <c r="AC789" i="198"/>
  <c r="AA841" i="198"/>
  <c r="AI841" i="198" s="1"/>
  <c r="AC847" i="198"/>
  <c r="AD847" i="198" s="1"/>
  <c r="AE847" i="198" s="1"/>
  <c r="AA860" i="198"/>
  <c r="AC871" i="198"/>
  <c r="AB912" i="198"/>
  <c r="AA939" i="198"/>
  <c r="AH939" i="198" s="1"/>
  <c r="AB458" i="198"/>
  <c r="AC470" i="198"/>
  <c r="AB728" i="198"/>
  <c r="AB858" i="198"/>
  <c r="AF860" i="198"/>
  <c r="AA902" i="198"/>
  <c r="AI902" i="198" s="1"/>
  <c r="AB916" i="198"/>
  <c r="AB956" i="198"/>
  <c r="AC339" i="198"/>
  <c r="AA354" i="198"/>
  <c r="AA360" i="198"/>
  <c r="AH360" i="198" s="1"/>
  <c r="AB363" i="198"/>
  <c r="AF420" i="198"/>
  <c r="AA462" i="198"/>
  <c r="AK462" i="198" s="1"/>
  <c r="AC474" i="198"/>
  <c r="AB533" i="198"/>
  <c r="AA570" i="198"/>
  <c r="AC600" i="198"/>
  <c r="AC646" i="198"/>
  <c r="AD646" i="198" s="1"/>
  <c r="AE646" i="198" s="1"/>
  <c r="AC648" i="198"/>
  <c r="AC654" i="198"/>
  <c r="AC656" i="198"/>
  <c r="AC662" i="198"/>
  <c r="AB664" i="198"/>
  <c r="AC736" i="198"/>
  <c r="AC760" i="198"/>
  <c r="AB787" i="198"/>
  <c r="AD787" i="198" s="1"/>
  <c r="AE787" i="198" s="1"/>
  <c r="AC813" i="198"/>
  <c r="AB922" i="198"/>
  <c r="AC942" i="198"/>
  <c r="AC944" i="198"/>
  <c r="AB960" i="198"/>
  <c r="AA962" i="198"/>
  <c r="AC980" i="198"/>
  <c r="AB982" i="198"/>
  <c r="AB1005" i="198"/>
  <c r="AB1011" i="198"/>
  <c r="AF386" i="198"/>
  <c r="AC779" i="198"/>
  <c r="AD779" i="198" s="1"/>
  <c r="AE779" i="198" s="1"/>
  <c r="AB863" i="198"/>
  <c r="AB869" i="198"/>
  <c r="AB886" i="198"/>
  <c r="AB894" i="198"/>
  <c r="AA903" i="198"/>
  <c r="AC912" i="198"/>
  <c r="AC922" i="198"/>
  <c r="AA928" i="198"/>
  <c r="AA951" i="198"/>
  <c r="AA956" i="198"/>
  <c r="AC960" i="198"/>
  <c r="AB962" i="198"/>
  <c r="AC982" i="198"/>
  <c r="AC1005" i="198"/>
  <c r="AC1011" i="198"/>
  <c r="AB398" i="198"/>
  <c r="AA400" i="198"/>
  <c r="AB450" i="198"/>
  <c r="AB452" i="198"/>
  <c r="AH514" i="198"/>
  <c r="AB541" i="198"/>
  <c r="AB598" i="198"/>
  <c r="AD598" i="198" s="1"/>
  <c r="AE598" i="198" s="1"/>
  <c r="AA600" i="198"/>
  <c r="AI600" i="198" s="1"/>
  <c r="AC622" i="198"/>
  <c r="AC632" i="198"/>
  <c r="AA642" i="198"/>
  <c r="AB678" i="198"/>
  <c r="AA680" i="198"/>
  <c r="AK680" i="198" s="1"/>
  <c r="AC894" i="198"/>
  <c r="AB928" i="198"/>
  <c r="AA328" i="198"/>
  <c r="AK328" i="198" s="1"/>
  <c r="AC331" i="198"/>
  <c r="AF398" i="198"/>
  <c r="AF416" i="198"/>
  <c r="AB426" i="198"/>
  <c r="AC429" i="198"/>
  <c r="AC450" i="198"/>
  <c r="AC541" i="198"/>
  <c r="AB608" i="198"/>
  <c r="AC640" i="198"/>
  <c r="AB648" i="198"/>
  <c r="AB656" i="198"/>
  <c r="AA664" i="198"/>
  <c r="AB680" i="198"/>
  <c r="AA690" i="198"/>
  <c r="AA706" i="198"/>
  <c r="AG706" i="198" s="1"/>
  <c r="AC726" i="198"/>
  <c r="AD726" i="198" s="1"/>
  <c r="AE726" i="198" s="1"/>
  <c r="AB744" i="198"/>
  <c r="AA754" i="198"/>
  <c r="AB760" i="198"/>
  <c r="AC771" i="198"/>
  <c r="AA787" i="198"/>
  <c r="AB841" i="198"/>
  <c r="AA852" i="198"/>
  <c r="AG852" i="198" s="1"/>
  <c r="AC890" i="198"/>
  <c r="AC896" i="198"/>
  <c r="AB898" i="198"/>
  <c r="AA900" i="198"/>
  <c r="AB902" i="198"/>
  <c r="AA912" i="198"/>
  <c r="AI912" i="198" s="1"/>
  <c r="AC916" i="198"/>
  <c r="AA923" i="198"/>
  <c r="AI923" i="198" s="1"/>
  <c r="AC928" i="198"/>
  <c r="AB934" i="198"/>
  <c r="AA942" i="198"/>
  <c r="AA944" i="198"/>
  <c r="AB980" i="198"/>
  <c r="AG610" i="196"/>
  <c r="AI626" i="196"/>
  <c r="AI811" i="196"/>
  <c r="AJ811" i="196" s="1"/>
  <c r="AK811" i="196" s="1"/>
  <c r="AI812" i="196"/>
  <c r="AG837" i="196"/>
  <c r="AR837" i="196" s="1"/>
  <c r="AI842" i="196"/>
  <c r="AG845" i="196"/>
  <c r="AR845" i="196" s="1"/>
  <c r="AG846" i="196"/>
  <c r="AO846" i="196" s="1"/>
  <c r="AH909" i="196"/>
  <c r="AJ909" i="196" s="1"/>
  <c r="AK909" i="196" s="1"/>
  <c r="AH910" i="196"/>
  <c r="AI911" i="196"/>
  <c r="AH347" i="196"/>
  <c r="AJ347" i="196" s="1"/>
  <c r="AK347" i="196" s="1"/>
  <c r="AG350" i="196"/>
  <c r="AM350" i="196" s="1"/>
  <c r="AL383" i="196"/>
  <c r="AH402" i="196"/>
  <c r="AL407" i="196"/>
  <c r="AH521" i="196"/>
  <c r="AH602" i="196"/>
  <c r="AH609" i="196"/>
  <c r="AI610" i="196"/>
  <c r="AJ610" i="196" s="1"/>
  <c r="AK610" i="196" s="1"/>
  <c r="AH634" i="196"/>
  <c r="AI659" i="196"/>
  <c r="AI712" i="196"/>
  <c r="AG773" i="196"/>
  <c r="AR773" i="196" s="1"/>
  <c r="AH774" i="196"/>
  <c r="AG775" i="196"/>
  <c r="AR775" i="196" s="1"/>
  <c r="AH845" i="196"/>
  <c r="AG861" i="196"/>
  <c r="AR861" i="196" s="1"/>
  <c r="AH866" i="196"/>
  <c r="AJ866" i="196" s="1"/>
  <c r="AK866" i="196" s="1"/>
  <c r="AI871" i="196"/>
  <c r="AI879" i="196"/>
  <c r="AG889" i="196"/>
  <c r="AQ889" i="196" s="1"/>
  <c r="AH890" i="196"/>
  <c r="AL909" i="196"/>
  <c r="AR909" i="196" s="1"/>
  <c r="AZ909" i="196" s="1"/>
  <c r="AI910" i="196"/>
  <c r="AH949" i="196"/>
  <c r="AH982" i="196"/>
  <c r="AJ982" i="196" s="1"/>
  <c r="AK982" i="196" s="1"/>
  <c r="AG985" i="196"/>
  <c r="AH986" i="196"/>
  <c r="AJ986" i="196" s="1"/>
  <c r="AK986" i="196" s="1"/>
  <c r="AH1008" i="196"/>
  <c r="AJ1008" i="196" s="1"/>
  <c r="AK1008" i="196" s="1"/>
  <c r="AG1011" i="196"/>
  <c r="AL347" i="196"/>
  <c r="AI521" i="196"/>
  <c r="AI641" i="196"/>
  <c r="AL711" i="196"/>
  <c r="AG739" i="196"/>
  <c r="AR739" i="196" s="1"/>
  <c r="AH773" i="196"/>
  <c r="AL889" i="196"/>
  <c r="AI890" i="196"/>
  <c r="AL982" i="196"/>
  <c r="AH985" i="196"/>
  <c r="AJ985" i="196" s="1"/>
  <c r="AK985" i="196" s="1"/>
  <c r="AL1008" i="196"/>
  <c r="AH1011" i="196"/>
  <c r="AJ1011" i="196" s="1"/>
  <c r="AK1011" i="196" s="1"/>
  <c r="AL373" i="196"/>
  <c r="AR373" i="196" s="1"/>
  <c r="AZ373" i="196" s="1"/>
  <c r="AG594" i="196"/>
  <c r="AG626" i="196"/>
  <c r="AN626" i="196" s="1"/>
  <c r="AI640" i="196"/>
  <c r="AJ640" i="196" s="1"/>
  <c r="AK640" i="196" s="1"/>
  <c r="AL708" i="196"/>
  <c r="AI739" i="196"/>
  <c r="AG751" i="196"/>
  <c r="AR751" i="196" s="1"/>
  <c r="AH758" i="196"/>
  <c r="AH761" i="196"/>
  <c r="AG789" i="196"/>
  <c r="AI875" i="196"/>
  <c r="AH941" i="196"/>
  <c r="AG957" i="196"/>
  <c r="AH998" i="196"/>
  <c r="AJ942" i="196"/>
  <c r="AK942" i="196" s="1"/>
  <c r="AB468" i="198"/>
  <c r="AB712" i="198"/>
  <c r="AA722" i="198"/>
  <c r="AA738" i="198"/>
  <c r="AC762" i="198"/>
  <c r="AB805" i="198"/>
  <c r="AB829" i="198"/>
  <c r="AD829" i="198" s="1"/>
  <c r="AE829" i="198" s="1"/>
  <c r="AA829" i="198"/>
  <c r="AG829" i="198" s="1"/>
  <c r="AC833" i="198"/>
  <c r="AB833" i="198"/>
  <c r="AA838" i="198"/>
  <c r="AC845" i="198"/>
  <c r="AB845" i="198"/>
  <c r="AF914" i="198"/>
  <c r="AB914" i="198"/>
  <c r="AA914" i="198"/>
  <c r="AH914" i="198" s="1"/>
  <c r="AF946" i="198"/>
  <c r="AC946" i="198"/>
  <c r="AB964" i="198"/>
  <c r="AC964" i="198"/>
  <c r="AB976" i="198"/>
  <c r="AC976" i="198"/>
  <c r="AB978" i="198"/>
  <c r="AA978" i="198"/>
  <c r="AH978" i="198" s="1"/>
  <c r="AC666" i="198"/>
  <c r="AA666" i="198"/>
  <c r="AF766" i="198"/>
  <c r="AC766" i="198"/>
  <c r="AB766" i="198"/>
  <c r="AC781" i="198"/>
  <c r="AB781" i="198"/>
  <c r="AF995" i="198"/>
  <c r="AC995" i="198"/>
  <c r="AC419" i="198"/>
  <c r="AA434" i="198"/>
  <c r="AA466" i="198"/>
  <c r="AL466" i="198" s="1"/>
  <c r="AA500" i="198"/>
  <c r="AA506" i="198"/>
  <c r="AB517" i="198"/>
  <c r="AD517" i="198" s="1"/>
  <c r="AE517" i="198" s="1"/>
  <c r="AC535" i="198"/>
  <c r="AB565" i="198"/>
  <c r="AA624" i="198"/>
  <c r="AB696" i="198"/>
  <c r="AA336" i="198"/>
  <c r="AK336" i="198" s="1"/>
  <c r="AB338" i="198"/>
  <c r="AD338" i="198" s="1"/>
  <c r="AE338" i="198" s="1"/>
  <c r="AB344" i="198"/>
  <c r="AC401" i="198"/>
  <c r="AA416" i="198"/>
  <c r="AH416" i="198" s="1"/>
  <c r="AC417" i="198"/>
  <c r="AB430" i="198"/>
  <c r="AA432" i="198"/>
  <c r="AA534" i="198"/>
  <c r="AG534" i="198" s="1"/>
  <c r="AB580" i="198"/>
  <c r="AB584" i="198"/>
  <c r="AA586" i="198"/>
  <c r="AI586" i="198" s="1"/>
  <c r="AB590" i="198"/>
  <c r="AA592" i="198"/>
  <c r="AB614" i="198"/>
  <c r="AA616" i="198"/>
  <c r="AK616" i="198" s="1"/>
  <c r="AB624" i="198"/>
  <c r="AA632" i="198"/>
  <c r="AI632" i="198" s="1"/>
  <c r="AB638" i="198"/>
  <c r="AD638" i="198" s="1"/>
  <c r="AE638" i="198" s="1"/>
  <c r="AA640" i="198"/>
  <c r="AA674" i="198"/>
  <c r="AA688" i="198"/>
  <c r="AH688" i="198" s="1"/>
  <c r="AC694" i="198"/>
  <c r="AD694" i="198" s="1"/>
  <c r="AE694" i="198" s="1"/>
  <c r="AC696" i="198"/>
  <c r="AA698" i="198"/>
  <c r="AA704" i="198"/>
  <c r="AC710" i="198"/>
  <c r="AC712" i="198"/>
  <c r="AA714" i="198"/>
  <c r="AI714" i="198" s="1"/>
  <c r="AB750" i="198"/>
  <c r="AD750" i="198" s="1"/>
  <c r="AE750" i="198" s="1"/>
  <c r="AA762" i="198"/>
  <c r="AB767" i="198"/>
  <c r="AC793" i="198"/>
  <c r="AB793" i="198"/>
  <c r="AF868" i="198"/>
  <c r="AB868" i="198"/>
  <c r="AF884" i="198"/>
  <c r="AB884" i="198"/>
  <c r="AC935" i="198"/>
  <c r="AA935" i="198"/>
  <c r="AA976" i="198"/>
  <c r="AK976" i="198" s="1"/>
  <c r="AC978" i="198"/>
  <c r="AB984" i="198"/>
  <c r="AC1013" i="198"/>
  <c r="AB1013" i="198"/>
  <c r="AA1013" i="198"/>
  <c r="AH1013" i="198" s="1"/>
  <c r="AC682" i="198"/>
  <c r="AA682" i="198"/>
  <c r="AB752" i="198"/>
  <c r="AA752" i="198"/>
  <c r="AC801" i="198"/>
  <c r="AB801" i="198"/>
  <c r="AC825" i="198"/>
  <c r="AB825" i="198"/>
  <c r="AA846" i="198"/>
  <c r="AH846" i="198" s="1"/>
  <c r="AF846" i="198"/>
  <c r="AF918" i="198"/>
  <c r="AB918" i="198"/>
  <c r="AF924" i="198"/>
  <c r="AB924" i="198"/>
  <c r="AF958" i="198"/>
  <c r="AC958" i="198"/>
  <c r="AB958" i="198"/>
  <c r="AB966" i="198"/>
  <c r="AC966" i="198"/>
  <c r="AA966" i="198"/>
  <c r="AC972" i="198"/>
  <c r="AB972" i="198"/>
  <c r="AB992" i="198"/>
  <c r="AA992" i="198"/>
  <c r="AC413" i="198"/>
  <c r="AB460" i="198"/>
  <c r="AC543" i="198"/>
  <c r="AA550" i="198"/>
  <c r="AA558" i="198"/>
  <c r="AG558" i="198" s="1"/>
  <c r="AA658" i="198"/>
  <c r="AG658" i="198" s="1"/>
  <c r="AB346" i="198"/>
  <c r="AB376" i="198"/>
  <c r="AA386" i="198"/>
  <c r="AB394" i="198"/>
  <c r="AC397" i="198"/>
  <c r="AA404" i="198"/>
  <c r="AH404" i="198" s="1"/>
  <c r="AA446" i="198"/>
  <c r="AC466" i="198"/>
  <c r="AA478" i="198"/>
  <c r="AK478" i="198" s="1"/>
  <c r="AB498" i="198"/>
  <c r="AB506" i="198"/>
  <c r="AB514" i="198"/>
  <c r="AB574" i="198"/>
  <c r="AA576" i="198"/>
  <c r="AB630" i="198"/>
  <c r="AB336" i="198"/>
  <c r="AC344" i="198"/>
  <c r="AB368" i="198"/>
  <c r="AA374" i="198"/>
  <c r="AF384" i="198"/>
  <c r="AF414" i="198"/>
  <c r="AB420" i="198"/>
  <c r="AB422" i="198"/>
  <c r="AF430" i="198"/>
  <c r="AB438" i="198"/>
  <c r="AD438" i="198" s="1"/>
  <c r="AE438" i="198" s="1"/>
  <c r="AB444" i="198"/>
  <c r="AA450" i="198"/>
  <c r="AA454" i="198"/>
  <c r="AA474" i="198"/>
  <c r="AB476" i="198"/>
  <c r="AC478" i="198"/>
  <c r="AB493" i="198"/>
  <c r="AB509" i="198"/>
  <c r="AF514" i="198"/>
  <c r="AA532" i="198"/>
  <c r="AA533" i="198"/>
  <c r="AA536" i="198"/>
  <c r="AA541" i="198"/>
  <c r="AC549" i="198"/>
  <c r="AA562" i="198"/>
  <c r="AI562" i="198" s="1"/>
  <c r="AF574" i="198"/>
  <c r="AB576" i="198"/>
  <c r="AF580" i="198"/>
  <c r="AB586" i="198"/>
  <c r="AB592" i="198"/>
  <c r="AB686" i="198"/>
  <c r="AC688" i="198"/>
  <c r="AK696" i="198"/>
  <c r="AB702" i="198"/>
  <c r="AC704" i="198"/>
  <c r="AA728" i="198"/>
  <c r="AC730" i="198"/>
  <c r="AA730" i="198"/>
  <c r="AA744" i="198"/>
  <c r="AC746" i="198"/>
  <c r="AA746" i="198"/>
  <c r="AB773" i="198"/>
  <c r="AD773" i="198" s="1"/>
  <c r="AE773" i="198" s="1"/>
  <c r="AC797" i="198"/>
  <c r="AB797" i="198"/>
  <c r="AB837" i="198"/>
  <c r="AD837" i="198" s="1"/>
  <c r="AE837" i="198" s="1"/>
  <c r="AA837" i="198"/>
  <c r="AB866" i="198"/>
  <c r="AA878" i="198"/>
  <c r="AG878" i="198" s="1"/>
  <c r="AA884" i="198"/>
  <c r="AG884" i="198" s="1"/>
  <c r="AF906" i="198"/>
  <c r="AB906" i="198"/>
  <c r="AD906" i="198" s="1"/>
  <c r="AE906" i="198" s="1"/>
  <c r="AA906" i="198"/>
  <c r="AK906" i="198" s="1"/>
  <c r="AB926" i="198"/>
  <c r="AC959" i="198"/>
  <c r="AB974" i="198"/>
  <c r="AD974" i="198" s="1"/>
  <c r="AE974" i="198" s="1"/>
  <c r="AB997" i="198"/>
  <c r="AC997" i="198"/>
  <c r="AA997" i="198"/>
  <c r="AF1003" i="198"/>
  <c r="AB1003" i="198"/>
  <c r="AA1003" i="198"/>
  <c r="AI1003" i="198" s="1"/>
  <c r="AA1014" i="198"/>
  <c r="AA858" i="198"/>
  <c r="AI858" i="198" s="1"/>
  <c r="AA876" i="198"/>
  <c r="AA916" i="198"/>
  <c r="AL916" i="198" s="1"/>
  <c r="AA931" i="198"/>
  <c r="AB938" i="198"/>
  <c r="AA940" i="198"/>
  <c r="AA960" i="198"/>
  <c r="AB970" i="198"/>
  <c r="AB1001" i="198"/>
  <c r="AA1006" i="198"/>
  <c r="AA1011" i="198"/>
  <c r="AH1011" i="198" s="1"/>
  <c r="AC1017" i="198"/>
  <c r="AF531" i="198"/>
  <c r="AF551" i="198"/>
  <c r="AF559" i="198"/>
  <c r="AF602" i="198"/>
  <c r="AB620" i="198"/>
  <c r="AK648" i="198"/>
  <c r="AB652" i="198"/>
  <c r="AA652" i="198"/>
  <c r="AC692" i="198"/>
  <c r="AB692" i="198"/>
  <c r="AA692" i="198"/>
  <c r="AC724" i="198"/>
  <c r="AB724" i="198"/>
  <c r="AA724" i="198"/>
  <c r="AA770" i="198"/>
  <c r="AK770" i="198" s="1"/>
  <c r="AC770" i="198"/>
  <c r="AK778" i="198"/>
  <c r="AC819" i="198"/>
  <c r="AB819" i="198"/>
  <c r="AA819" i="198"/>
  <c r="AF819" i="198"/>
  <c r="AA320" i="198"/>
  <c r="AC323" i="198"/>
  <c r="AB328" i="198"/>
  <c r="AB330" i="198"/>
  <c r="AD330" i="198" s="1"/>
  <c r="AE330" i="198" s="1"/>
  <c r="AB350" i="198"/>
  <c r="AB360" i="198"/>
  <c r="AB380" i="198"/>
  <c r="AA388" i="198"/>
  <c r="AI388" i="198" s="1"/>
  <c r="AA390" i="198"/>
  <c r="AL390" i="198" s="1"/>
  <c r="AF400" i="198"/>
  <c r="AA402" i="198"/>
  <c r="AI402" i="198" s="1"/>
  <c r="AC403" i="198"/>
  <c r="AB408" i="198"/>
  <c r="AC415" i="198"/>
  <c r="AA418" i="198"/>
  <c r="AA436" i="198"/>
  <c r="AC446" i="198"/>
  <c r="AC454" i="198"/>
  <c r="AC462" i="198"/>
  <c r="AD462" i="198" s="1"/>
  <c r="AE462" i="198" s="1"/>
  <c r="AA516" i="198"/>
  <c r="AK516" i="198" s="1"/>
  <c r="AA529" i="198"/>
  <c r="AH529" i="198" s="1"/>
  <c r="AA531" i="198"/>
  <c r="AF535" i="198"/>
  <c r="AA537" i="198"/>
  <c r="AA539" i="198"/>
  <c r="AF543" i="198"/>
  <c r="AF545" i="198"/>
  <c r="AA547" i="198"/>
  <c r="AH547" i="198" s="1"/>
  <c r="AF549" i="198"/>
  <c r="AA551" i="198"/>
  <c r="AA553" i="198"/>
  <c r="AF555" i="198"/>
  <c r="AF557" i="198"/>
  <c r="AA559" i="198"/>
  <c r="AH559" i="198" s="1"/>
  <c r="AA564" i="198"/>
  <c r="AG564" i="198" s="1"/>
  <c r="AF588" i="198"/>
  <c r="AA594" i="198"/>
  <c r="AF596" i="198"/>
  <c r="AA602" i="198"/>
  <c r="AL602" i="198" s="1"/>
  <c r="AF604" i="198"/>
  <c r="AA610" i="198"/>
  <c r="AF612" i="198"/>
  <c r="AA620" i="198"/>
  <c r="AI620" i="198" s="1"/>
  <c r="AC626" i="198"/>
  <c r="AB628" i="198"/>
  <c r="AB644" i="198"/>
  <c r="AA644" i="198"/>
  <c r="AH644" i="198" s="1"/>
  <c r="AC652" i="198"/>
  <c r="AC684" i="198"/>
  <c r="AB684" i="198"/>
  <c r="AA684" i="198"/>
  <c r="AF692" i="198"/>
  <c r="AC716" i="198"/>
  <c r="AB716" i="198"/>
  <c r="AA716" i="198"/>
  <c r="AI716" i="198" s="1"/>
  <c r="AF724" i="198"/>
  <c r="AC748" i="198"/>
  <c r="AB748" i="198"/>
  <c r="AA748" i="198"/>
  <c r="AA776" i="198"/>
  <c r="AH776" i="198" s="1"/>
  <c r="AK786" i="198"/>
  <c r="AC803" i="198"/>
  <c r="AB803" i="198"/>
  <c r="AA803" i="198"/>
  <c r="AF803" i="198"/>
  <c r="AK824" i="198"/>
  <c r="AI824" i="198"/>
  <c r="AF529" i="198"/>
  <c r="AF547" i="198"/>
  <c r="AF553" i="198"/>
  <c r="AF594" i="198"/>
  <c r="AF610" i="198"/>
  <c r="AC618" i="198"/>
  <c r="AA631" i="198"/>
  <c r="AC634" i="198"/>
  <c r="AB634" i="198"/>
  <c r="AC660" i="198"/>
  <c r="AB660" i="198"/>
  <c r="AA660" i="198"/>
  <c r="AC943" i="198"/>
  <c r="AA943" i="198"/>
  <c r="AI943" i="198" s="1"/>
  <c r="AB320" i="198"/>
  <c r="AC355" i="198"/>
  <c r="AA384" i="198"/>
  <c r="AI384" i="198" s="1"/>
  <c r="AB390" i="198"/>
  <c r="AC399" i="198"/>
  <c r="AB402" i="198"/>
  <c r="AB412" i="198"/>
  <c r="AF418" i="198"/>
  <c r="AC431" i="198"/>
  <c r="AB436" i="198"/>
  <c r="AC443" i="198"/>
  <c r="AF508" i="198"/>
  <c r="AA525" i="198"/>
  <c r="AA527" i="198"/>
  <c r="AA528" i="198"/>
  <c r="AB529" i="198"/>
  <c r="AB531" i="198"/>
  <c r="AD531" i="198" s="1"/>
  <c r="AE531" i="198" s="1"/>
  <c r="AA535" i="198"/>
  <c r="AG535" i="198" s="1"/>
  <c r="AB537" i="198"/>
  <c r="AA543" i="198"/>
  <c r="AA545" i="198"/>
  <c r="AB547" i="198"/>
  <c r="AA549" i="198"/>
  <c r="AH549" i="198" s="1"/>
  <c r="AB551" i="198"/>
  <c r="AB553" i="198"/>
  <c r="AA554" i="198"/>
  <c r="AK554" i="198" s="1"/>
  <c r="AA555" i="198"/>
  <c r="AI555" i="198" s="1"/>
  <c r="AA557" i="198"/>
  <c r="AB559" i="198"/>
  <c r="AB561" i="198"/>
  <c r="AF570" i="198"/>
  <c r="AA578" i="198"/>
  <c r="AI578" i="198" s="1"/>
  <c r="AA582" i="198"/>
  <c r="AA588" i="198"/>
  <c r="AI588" i="198" s="1"/>
  <c r="AF590" i="198"/>
  <c r="AA591" i="198"/>
  <c r="AA596" i="198"/>
  <c r="AF598" i="198"/>
  <c r="AA599" i="198"/>
  <c r="AB602" i="198"/>
  <c r="AA604" i="198"/>
  <c r="AF606" i="198"/>
  <c r="AA607" i="198"/>
  <c r="AB610" i="198"/>
  <c r="AA612" i="198"/>
  <c r="AF614" i="198"/>
  <c r="AA615" i="198"/>
  <c r="AB618" i="198"/>
  <c r="AC620" i="198"/>
  <c r="AA621" i="198"/>
  <c r="AH621" i="198" s="1"/>
  <c r="AA626" i="198"/>
  <c r="AA628" i="198"/>
  <c r="AF634" i="198"/>
  <c r="AB636" i="198"/>
  <c r="AA636" i="198"/>
  <c r="AL636" i="198" s="1"/>
  <c r="AA637" i="198"/>
  <c r="AG642" i="198"/>
  <c r="AC644" i="198"/>
  <c r="AC650" i="198"/>
  <c r="AB650" i="198"/>
  <c r="AF652" i="198"/>
  <c r="AC676" i="198"/>
  <c r="AB676" i="198"/>
  <c r="AA676" i="198"/>
  <c r="AH676" i="198" s="1"/>
  <c r="AF684" i="198"/>
  <c r="AC708" i="198"/>
  <c r="AB708" i="198"/>
  <c r="AA708" i="198"/>
  <c r="AF716" i="198"/>
  <c r="AC740" i="198"/>
  <c r="AB740" i="198"/>
  <c r="AA740" i="198"/>
  <c r="AI740" i="198" s="1"/>
  <c r="AF748" i="198"/>
  <c r="AA784" i="198"/>
  <c r="AF537" i="198"/>
  <c r="AF539" i="198"/>
  <c r="AF561" i="198"/>
  <c r="AG608" i="198"/>
  <c r="AA625" i="198"/>
  <c r="AI625" i="198" s="1"/>
  <c r="AC756" i="198"/>
  <c r="AB756" i="198"/>
  <c r="AA756" i="198"/>
  <c r="AF854" i="198"/>
  <c r="AA854" i="198"/>
  <c r="AI432" i="198"/>
  <c r="AC436" i="198"/>
  <c r="AB527" i="198"/>
  <c r="AF533" i="198"/>
  <c r="AC537" i="198"/>
  <c r="AC539" i="198"/>
  <c r="AD539" i="198" s="1"/>
  <c r="AE539" i="198" s="1"/>
  <c r="AC551" i="198"/>
  <c r="AB555" i="198"/>
  <c r="AB557" i="198"/>
  <c r="AC559" i="198"/>
  <c r="AC561" i="198"/>
  <c r="AB578" i="198"/>
  <c r="AB582" i="198"/>
  <c r="AA584" i="198"/>
  <c r="AG584" i="198" s="1"/>
  <c r="AB588" i="198"/>
  <c r="AA590" i="198"/>
  <c r="AF592" i="198"/>
  <c r="AA593" i="198"/>
  <c r="AC594" i="198"/>
  <c r="AB596" i="198"/>
  <c r="AA598" i="198"/>
  <c r="AH598" i="198" s="1"/>
  <c r="AF600" i="198"/>
  <c r="AA601" i="198"/>
  <c r="AH601" i="198" s="1"/>
  <c r="AC602" i="198"/>
  <c r="AB604" i="198"/>
  <c r="AA606" i="198"/>
  <c r="AF608" i="198"/>
  <c r="AA609" i="198"/>
  <c r="AC610" i="198"/>
  <c r="AB612" i="198"/>
  <c r="AA614" i="198"/>
  <c r="AI614" i="198" s="1"/>
  <c r="AF616" i="198"/>
  <c r="AA617" i="198"/>
  <c r="AF618" i="198"/>
  <c r="AF620" i="198"/>
  <c r="AA622" i="198"/>
  <c r="AL622" i="198" s="1"/>
  <c r="AB626" i="198"/>
  <c r="AC628" i="198"/>
  <c r="AA629" i="198"/>
  <c r="AI629" i="198" s="1"/>
  <c r="AC636" i="198"/>
  <c r="AA639" i="198"/>
  <c r="AC642" i="198"/>
  <c r="AB642" i="198"/>
  <c r="AF644" i="198"/>
  <c r="AA650" i="198"/>
  <c r="AI650" i="198" s="1"/>
  <c r="AC668" i="198"/>
  <c r="AB668" i="198"/>
  <c r="AA668" i="198"/>
  <c r="AF676" i="198"/>
  <c r="AC700" i="198"/>
  <c r="AB700" i="198"/>
  <c r="AA700" i="198"/>
  <c r="AI700" i="198" s="1"/>
  <c r="AF708" i="198"/>
  <c r="AC732" i="198"/>
  <c r="AB732" i="198"/>
  <c r="AA732" i="198"/>
  <c r="AF740" i="198"/>
  <c r="AC764" i="198"/>
  <c r="AB764" i="198"/>
  <c r="AA764" i="198"/>
  <c r="AL764" i="198" s="1"/>
  <c r="AB769" i="198"/>
  <c r="AF769" i="198"/>
  <c r="AC769" i="198"/>
  <c r="AA769" i="198"/>
  <c r="AF630" i="198"/>
  <c r="AF638" i="198"/>
  <c r="AF646" i="198"/>
  <c r="AF654" i="198"/>
  <c r="AB658" i="198"/>
  <c r="AF662" i="198"/>
  <c r="AB666" i="198"/>
  <c r="AF670" i="198"/>
  <c r="AB674" i="198"/>
  <c r="AD674" i="198" s="1"/>
  <c r="AE674" i="198" s="1"/>
  <c r="AF678" i="198"/>
  <c r="AB682" i="198"/>
  <c r="AF686" i="198"/>
  <c r="AB690" i="198"/>
  <c r="AD690" i="198" s="1"/>
  <c r="AE690" i="198" s="1"/>
  <c r="AF694" i="198"/>
  <c r="AB698" i="198"/>
  <c r="AF702" i="198"/>
  <c r="AB706" i="198"/>
  <c r="AF710" i="198"/>
  <c r="AB714" i="198"/>
  <c r="AF718" i="198"/>
  <c r="AB722" i="198"/>
  <c r="AD722" i="198" s="1"/>
  <c r="AE722" i="198" s="1"/>
  <c r="AF726" i="198"/>
  <c r="AB730" i="198"/>
  <c r="AF734" i="198"/>
  <c r="AB738" i="198"/>
  <c r="AF742" i="198"/>
  <c r="AB746" i="198"/>
  <c r="AF750" i="198"/>
  <c r="AB754" i="198"/>
  <c r="AF758" i="198"/>
  <c r="AB762" i="198"/>
  <c r="AF767" i="198"/>
  <c r="AC777" i="198"/>
  <c r="AB777" i="198"/>
  <c r="AA777" i="198"/>
  <c r="AI777" i="198" s="1"/>
  <c r="AC785" i="198"/>
  <c r="AB785" i="198"/>
  <c r="AA785" i="198"/>
  <c r="AC791" i="198"/>
  <c r="AB791" i="198"/>
  <c r="AA791" i="198"/>
  <c r="AC807" i="198"/>
  <c r="AB807" i="198"/>
  <c r="AA807" i="198"/>
  <c r="AC823" i="198"/>
  <c r="AB823" i="198"/>
  <c r="AA823" i="198"/>
  <c r="AI823" i="198" s="1"/>
  <c r="AK828" i="198"/>
  <c r="AI828" i="198"/>
  <c r="AC887" i="198"/>
  <c r="AA887" i="198"/>
  <c r="AK887" i="198" s="1"/>
  <c r="AC908" i="198"/>
  <c r="AB908" i="198"/>
  <c r="AA908" i="198"/>
  <c r="AH908" i="198" s="1"/>
  <c r="AF908" i="198"/>
  <c r="AC988" i="198"/>
  <c r="AB988" i="198"/>
  <c r="AA988" i="198"/>
  <c r="AF988" i="198"/>
  <c r="AF624" i="198"/>
  <c r="AA630" i="198"/>
  <c r="AF632" i="198"/>
  <c r="AA633" i="198"/>
  <c r="AH633" i="198" s="1"/>
  <c r="AA638" i="198"/>
  <c r="AF640" i="198"/>
  <c r="AA646" i="198"/>
  <c r="AF648" i="198"/>
  <c r="AA654" i="198"/>
  <c r="AL654" i="198" s="1"/>
  <c r="AF656" i="198"/>
  <c r="AA662" i="198"/>
  <c r="AF664" i="198"/>
  <c r="AA670" i="198"/>
  <c r="AF672" i="198"/>
  <c r="AA678" i="198"/>
  <c r="AL678" i="198" s="1"/>
  <c r="AF680" i="198"/>
  <c r="AA686" i="198"/>
  <c r="AL686" i="198" s="1"/>
  <c r="AF688" i="198"/>
  <c r="AA694" i="198"/>
  <c r="AF696" i="198"/>
  <c r="AA702" i="198"/>
  <c r="AF704" i="198"/>
  <c r="AA710" i="198"/>
  <c r="AL710" i="198" s="1"/>
  <c r="AF712" i="198"/>
  <c r="AA718" i="198"/>
  <c r="AL718" i="198" s="1"/>
  <c r="AF720" i="198"/>
  <c r="AA726" i="198"/>
  <c r="AF728" i="198"/>
  <c r="AA734" i="198"/>
  <c r="AF736" i="198"/>
  <c r="AA742" i="198"/>
  <c r="AL742" i="198" s="1"/>
  <c r="AF744" i="198"/>
  <c r="AA750" i="198"/>
  <c r="AL750" i="198" s="1"/>
  <c r="AF752" i="198"/>
  <c r="AA758" i="198"/>
  <c r="AF760" i="198"/>
  <c r="AA766" i="198"/>
  <c r="AL766" i="198" s="1"/>
  <c r="AA767" i="198"/>
  <c r="AH767" i="198" s="1"/>
  <c r="AF777" i="198"/>
  <c r="AK780" i="198"/>
  <c r="AF785" i="198"/>
  <c r="AF791" i="198"/>
  <c r="AC795" i="198"/>
  <c r="AB795" i="198"/>
  <c r="AA795" i="198"/>
  <c r="AK800" i="198"/>
  <c r="AI800" i="198"/>
  <c r="AF807" i="198"/>
  <c r="AC811" i="198"/>
  <c r="AB811" i="198"/>
  <c r="AA811" i="198"/>
  <c r="AH811" i="198" s="1"/>
  <c r="AF823" i="198"/>
  <c r="AC827" i="198"/>
  <c r="AB827" i="198"/>
  <c r="AA827" i="198"/>
  <c r="AL827" i="198" s="1"/>
  <c r="AF658" i="198"/>
  <c r="AF666" i="198"/>
  <c r="AF674" i="198"/>
  <c r="AF682" i="198"/>
  <c r="AF690" i="198"/>
  <c r="AF698" i="198"/>
  <c r="AF706" i="198"/>
  <c r="AF714" i="198"/>
  <c r="AF722" i="198"/>
  <c r="AF730" i="198"/>
  <c r="AF738" i="198"/>
  <c r="AF746" i="198"/>
  <c r="AF754" i="198"/>
  <c r="AF762" i="198"/>
  <c r="AC799" i="198"/>
  <c r="AB799" i="198"/>
  <c r="AA799" i="198"/>
  <c r="AI799" i="198" s="1"/>
  <c r="AC815" i="198"/>
  <c r="AB815" i="198"/>
  <c r="AA815" i="198"/>
  <c r="AK820" i="198"/>
  <c r="AI820" i="198"/>
  <c r="AA830" i="198"/>
  <c r="AG837" i="198"/>
  <c r="AB843" i="198"/>
  <c r="AA843" i="198"/>
  <c r="AF843" i="198"/>
  <c r="AC843" i="198"/>
  <c r="AF775" i="198"/>
  <c r="AF783" i="198"/>
  <c r="AC855" i="198"/>
  <c r="AB855" i="198"/>
  <c r="AC888" i="198"/>
  <c r="AB888" i="198"/>
  <c r="AA888" i="198"/>
  <c r="AC919" i="198"/>
  <c r="AA919" i="198"/>
  <c r="AI919" i="198" s="1"/>
  <c r="AK1006" i="198"/>
  <c r="AG1006" i="198"/>
  <c r="AC1009" i="198"/>
  <c r="AB1009" i="198"/>
  <c r="AA1009" i="198"/>
  <c r="AK1009" i="198" s="1"/>
  <c r="AF1009" i="198"/>
  <c r="AF773" i="198"/>
  <c r="AA774" i="198"/>
  <c r="AA775" i="198"/>
  <c r="AF781" i="198"/>
  <c r="AA782" i="198"/>
  <c r="AH782" i="198" s="1"/>
  <c r="AA783" i="198"/>
  <c r="AH783" i="198" s="1"/>
  <c r="AF789" i="198"/>
  <c r="AA790" i="198"/>
  <c r="AH790" i="198" s="1"/>
  <c r="AF793" i="198"/>
  <c r="AA794" i="198"/>
  <c r="AH794" i="198" s="1"/>
  <c r="AF797" i="198"/>
  <c r="AA798" i="198"/>
  <c r="AF801" i="198"/>
  <c r="AA802" i="198"/>
  <c r="AH802" i="198" s="1"/>
  <c r="AF805" i="198"/>
  <c r="AA806" i="198"/>
  <c r="AG806" i="198" s="1"/>
  <c r="AF809" i="198"/>
  <c r="AA810" i="198"/>
  <c r="AH810" i="198" s="1"/>
  <c r="AF813" i="198"/>
  <c r="AA814" i="198"/>
  <c r="AF817" i="198"/>
  <c r="AA818" i="198"/>
  <c r="AF821" i="198"/>
  <c r="AA822" i="198"/>
  <c r="AG822" i="198" s="1"/>
  <c r="AF825" i="198"/>
  <c r="AA826" i="198"/>
  <c r="AB831" i="198"/>
  <c r="AD831" i="198" s="1"/>
  <c r="AE831" i="198" s="1"/>
  <c r="AB835" i="198"/>
  <c r="AA835" i="198"/>
  <c r="AL835" i="198" s="1"/>
  <c r="AA836" i="198"/>
  <c r="AC874" i="198"/>
  <c r="AB874" i="198"/>
  <c r="AA874" i="198"/>
  <c r="AG874" i="198" s="1"/>
  <c r="AC882" i="198"/>
  <c r="AB882" i="198"/>
  <c r="AA882" i="198"/>
  <c r="AF888" i="198"/>
  <c r="AC904" i="198"/>
  <c r="AB904" i="198"/>
  <c r="AA904" i="198"/>
  <c r="AG976" i="198"/>
  <c r="AC1002" i="198"/>
  <c r="AA1002" i="198"/>
  <c r="AF771" i="198"/>
  <c r="AA773" i="198"/>
  <c r="AB775" i="198"/>
  <c r="AD775" i="198" s="1"/>
  <c r="AE775" i="198" s="1"/>
  <c r="AF779" i="198"/>
  <c r="AA781" i="198"/>
  <c r="AI781" i="198" s="1"/>
  <c r="AB783" i="198"/>
  <c r="AF787" i="198"/>
  <c r="AA789" i="198"/>
  <c r="AA793" i="198"/>
  <c r="AA797" i="198"/>
  <c r="AA801" i="198"/>
  <c r="AA805" i="198"/>
  <c r="AI805" i="198" s="1"/>
  <c r="AA809" i="198"/>
  <c r="AI809" i="198" s="1"/>
  <c r="AA813" i="198"/>
  <c r="AA817" i="198"/>
  <c r="AI817" i="198" s="1"/>
  <c r="AA821" i="198"/>
  <c r="AA825" i="198"/>
  <c r="AA831" i="198"/>
  <c r="AL831" i="198" s="1"/>
  <c r="AC835" i="198"/>
  <c r="AB839" i="198"/>
  <c r="AA839" i="198"/>
  <c r="AA840" i="198"/>
  <c r="AH840" i="198" s="1"/>
  <c r="AC853" i="198"/>
  <c r="AB853" i="198"/>
  <c r="AF874" i="198"/>
  <c r="AC880" i="198"/>
  <c r="AB880" i="198"/>
  <c r="AA880" i="198"/>
  <c r="AL880" i="198" s="1"/>
  <c r="AQ880" i="198" s="1"/>
  <c r="AF882" i="198"/>
  <c r="AF904" i="198"/>
  <c r="AC910" i="198"/>
  <c r="AB910" i="198"/>
  <c r="AA910" i="198"/>
  <c r="AB850" i="198"/>
  <c r="AB852" i="198"/>
  <c r="AF862" i="198"/>
  <c r="AB878" i="198"/>
  <c r="AC884" i="198"/>
  <c r="AF886" i="198"/>
  <c r="AF890" i="198"/>
  <c r="AB892" i="198"/>
  <c r="AF896" i="198"/>
  <c r="AB900" i="198"/>
  <c r="AC914" i="198"/>
  <c r="AC918" i="198"/>
  <c r="AD918" i="198" s="1"/>
  <c r="AE918" i="198" s="1"/>
  <c r="AB920" i="198"/>
  <c r="AF922" i="198"/>
  <c r="AA930" i="198"/>
  <c r="AI930" i="198" s="1"/>
  <c r="AC930" i="198"/>
  <c r="AD930" i="198" s="1"/>
  <c r="AE930" i="198" s="1"/>
  <c r="AC947" i="198"/>
  <c r="AA947" i="198"/>
  <c r="AK947" i="198" s="1"/>
  <c r="AC950" i="198"/>
  <c r="AB950" i="198"/>
  <c r="AA950" i="198"/>
  <c r="AC954" i="198"/>
  <c r="AB954" i="198"/>
  <c r="AA954" i="198"/>
  <c r="AC986" i="198"/>
  <c r="AB986" i="198"/>
  <c r="AA986" i="198"/>
  <c r="AC1007" i="198"/>
  <c r="AB1007" i="198"/>
  <c r="AA1007" i="198"/>
  <c r="AL1007" i="198" s="1"/>
  <c r="AF829" i="198"/>
  <c r="AF833" i="198"/>
  <c r="AF837" i="198"/>
  <c r="AF841" i="198"/>
  <c r="AF845" i="198"/>
  <c r="AF850" i="198"/>
  <c r="AA866" i="198"/>
  <c r="AK866" i="198" s="1"/>
  <c r="AA868" i="198"/>
  <c r="AC878" i="198"/>
  <c r="AA879" i="198"/>
  <c r="AA886" i="198"/>
  <c r="AG886" i="198" s="1"/>
  <c r="AC892" i="198"/>
  <c r="AF894" i="198"/>
  <c r="AA896" i="198"/>
  <c r="AC900" i="198"/>
  <c r="AF902" i="198"/>
  <c r="AC920" i="198"/>
  <c r="AA932" i="198"/>
  <c r="AC932" i="198"/>
  <c r="AC948" i="198"/>
  <c r="AB948" i="198"/>
  <c r="AA948" i="198"/>
  <c r="AC952" i="198"/>
  <c r="AB952" i="198"/>
  <c r="AA952" i="198"/>
  <c r="AC968" i="198"/>
  <c r="AB968" i="198"/>
  <c r="AA968" i="198"/>
  <c r="AH968" i="198" s="1"/>
  <c r="AI876" i="198"/>
  <c r="AI918" i="198"/>
  <c r="AC924" i="198"/>
  <c r="AA924" i="198"/>
  <c r="AG924" i="198" s="1"/>
  <c r="AA926" i="198"/>
  <c r="AC926" i="198"/>
  <c r="AF930" i="198"/>
  <c r="AB932" i="198"/>
  <c r="AA934" i="198"/>
  <c r="AC934" i="198"/>
  <c r="AF948" i="198"/>
  <c r="AF952" i="198"/>
  <c r="AA983" i="198"/>
  <c r="AC990" i="198"/>
  <c r="AB990" i="198"/>
  <c r="AA990" i="198"/>
  <c r="AL990" i="198" s="1"/>
  <c r="AC936" i="198"/>
  <c r="AC938" i="198"/>
  <c r="AB940" i="198"/>
  <c r="AD940" i="198" s="1"/>
  <c r="AE940" i="198" s="1"/>
  <c r="AI940" i="198"/>
  <c r="AB942" i="198"/>
  <c r="AB944" i="198"/>
  <c r="AB946" i="198"/>
  <c r="AD946" i="198" s="1"/>
  <c r="AE946" i="198" s="1"/>
  <c r="AI975" i="198"/>
  <c r="AF978" i="198"/>
  <c r="AF980" i="198"/>
  <c r="AF982" i="198"/>
  <c r="AF992" i="198"/>
  <c r="AB995" i="198"/>
  <c r="AC999" i="198"/>
  <c r="AF1005" i="198"/>
  <c r="AC1015" i="198"/>
  <c r="AD1015" i="198" s="1"/>
  <c r="AE1015" i="198" s="1"/>
  <c r="AF936" i="198"/>
  <c r="AF938" i="198"/>
  <c r="AL938" i="198" s="1"/>
  <c r="AG956" i="198"/>
  <c r="AF970" i="198"/>
  <c r="AF972" i="198"/>
  <c r="AF974" i="198"/>
  <c r="AF984" i="198"/>
  <c r="AF999" i="198"/>
  <c r="AF1001" i="198"/>
  <c r="AF1015" i="198"/>
  <c r="AF1017" i="198"/>
  <c r="AA936" i="198"/>
  <c r="AH936" i="198" s="1"/>
  <c r="AI956" i="198"/>
  <c r="AF964" i="198"/>
  <c r="AF966" i="198"/>
  <c r="AA967" i="198"/>
  <c r="AK967" i="198" s="1"/>
  <c r="AA970" i="198"/>
  <c r="AI970" i="198" s="1"/>
  <c r="AA972" i="198"/>
  <c r="AA974" i="198"/>
  <c r="AH974" i="198" s="1"/>
  <c r="AF976" i="198"/>
  <c r="AA984" i="198"/>
  <c r="AA994" i="198"/>
  <c r="AF997" i="198"/>
  <c r="AC998" i="198"/>
  <c r="AA999" i="198"/>
  <c r="AA1001" i="198"/>
  <c r="AI1006" i="198"/>
  <c r="AJ1006" i="198" s="1"/>
  <c r="AH1006" i="198"/>
  <c r="AA1010" i="198"/>
  <c r="AF1013" i="198"/>
  <c r="AC1014" i="198"/>
  <c r="AA1015" i="198"/>
  <c r="AH1015" i="198" s="1"/>
  <c r="AA1017" i="198"/>
  <c r="AK1017" i="198" s="1"/>
  <c r="AF334" i="198"/>
  <c r="AF342" i="198"/>
  <c r="AF348" i="198"/>
  <c r="AF442" i="198"/>
  <c r="AF488" i="198"/>
  <c r="AA318" i="198"/>
  <c r="AI318" i="198" s="1"/>
  <c r="AC321" i="198"/>
  <c r="AF324" i="198"/>
  <c r="AA326" i="198"/>
  <c r="AC329" i="198"/>
  <c r="AF332" i="198"/>
  <c r="AA334" i="198"/>
  <c r="AC337" i="198"/>
  <c r="AF340" i="198"/>
  <c r="AA342" i="198"/>
  <c r="AK342" i="198" s="1"/>
  <c r="AC345" i="198"/>
  <c r="AA348" i="198"/>
  <c r="AA352" i="198"/>
  <c r="AI352" i="198" s="1"/>
  <c r="AF368" i="198"/>
  <c r="AI370" i="198"/>
  <c r="AB371" i="198"/>
  <c r="AF376" i="198"/>
  <c r="AA378" i="198"/>
  <c r="AA382" i="198"/>
  <c r="AA392" i="198"/>
  <c r="AC393" i="198"/>
  <c r="AF394" i="198"/>
  <c r="AA396" i="198"/>
  <c r="AH396" i="198" s="1"/>
  <c r="AA406" i="198"/>
  <c r="AI406" i="198" s="1"/>
  <c r="AC407" i="198"/>
  <c r="AF408" i="198"/>
  <c r="AA410" i="198"/>
  <c r="AL410" i="198" s="1"/>
  <c r="AC411" i="198"/>
  <c r="AC421" i="198"/>
  <c r="AA424" i="198"/>
  <c r="AI424" i="198" s="1"/>
  <c r="AC425" i="198"/>
  <c r="AF426" i="198"/>
  <c r="AA428" i="198"/>
  <c r="AH428" i="198" s="1"/>
  <c r="AF432" i="198"/>
  <c r="AF434" i="198"/>
  <c r="AA439" i="198"/>
  <c r="AA440" i="198"/>
  <c r="AA442" i="198"/>
  <c r="AC444" i="198"/>
  <c r="AF446" i="198"/>
  <c r="AA448" i="198"/>
  <c r="AI448" i="198" s="1"/>
  <c r="AC452" i="198"/>
  <c r="AF454" i="198"/>
  <c r="AA456" i="198"/>
  <c r="AC460" i="198"/>
  <c r="AF462" i="198"/>
  <c r="AA464" i="198"/>
  <c r="AB466" i="198"/>
  <c r="AC468" i="198"/>
  <c r="AA472" i="198"/>
  <c r="AI472" i="198" s="1"/>
  <c r="AB474" i="198"/>
  <c r="AC476" i="198"/>
  <c r="AF478" i="198"/>
  <c r="AA480" i="198"/>
  <c r="AH480" i="198" s="1"/>
  <c r="AA482" i="198"/>
  <c r="AA484" i="198"/>
  <c r="AA486" i="198"/>
  <c r="AK486" i="198" s="1"/>
  <c r="AA488" i="198"/>
  <c r="AH488" i="198" s="1"/>
  <c r="AA490" i="198"/>
  <c r="AG490" i="198" s="1"/>
  <c r="AF498" i="198"/>
  <c r="AC501" i="198"/>
  <c r="AC525" i="198"/>
  <c r="AB525" i="198"/>
  <c r="AD592" i="198"/>
  <c r="AE592" i="198" s="1"/>
  <c r="AD600" i="198"/>
  <c r="AE600" i="198" s="1"/>
  <c r="AD604" i="198"/>
  <c r="AE604" i="198" s="1"/>
  <c r="AD614" i="198"/>
  <c r="AE614" i="198" s="1"/>
  <c r="AF318" i="198"/>
  <c r="AF448" i="198"/>
  <c r="AF456" i="198"/>
  <c r="AF480" i="198"/>
  <c r="AF484" i="198"/>
  <c r="AF490" i="198"/>
  <c r="AB523" i="198"/>
  <c r="AD523" i="198" s="1"/>
  <c r="AE523" i="198" s="1"/>
  <c r="AF523" i="198"/>
  <c r="AA523" i="198"/>
  <c r="AI593" i="198"/>
  <c r="AI601" i="198"/>
  <c r="AI603" i="198"/>
  <c r="AI611" i="198"/>
  <c r="AI635" i="198"/>
  <c r="AC319" i="198"/>
  <c r="AF322" i="198"/>
  <c r="AA324" i="198"/>
  <c r="AH324" i="198" s="1"/>
  <c r="AB326" i="198"/>
  <c r="AC327" i="198"/>
  <c r="AF330" i="198"/>
  <c r="AA332" i="198"/>
  <c r="AC335" i="198"/>
  <c r="AF338" i="198"/>
  <c r="AA340" i="198"/>
  <c r="AH340" i="198" s="1"/>
  <c r="AC343" i="198"/>
  <c r="AF346" i="198"/>
  <c r="AF350" i="198"/>
  <c r="AB352" i="198"/>
  <c r="AD363" i="198"/>
  <c r="AE363" i="198" s="1"/>
  <c r="AB378" i="198"/>
  <c r="AB382" i="198"/>
  <c r="AB392" i="198"/>
  <c r="AB406" i="198"/>
  <c r="AB410" i="198"/>
  <c r="AB424" i="198"/>
  <c r="AB428" i="198"/>
  <c r="AG432" i="198"/>
  <c r="AB440" i="198"/>
  <c r="AF444" i="198"/>
  <c r="AB448" i="198"/>
  <c r="AF452" i="198"/>
  <c r="AB456" i="198"/>
  <c r="AF460" i="198"/>
  <c r="AB464" i="198"/>
  <c r="AD464" i="198" s="1"/>
  <c r="AE464" i="198" s="1"/>
  <c r="AF468" i="198"/>
  <c r="AB472" i="198"/>
  <c r="AF476" i="198"/>
  <c r="AB482" i="198"/>
  <c r="AB486" i="198"/>
  <c r="AB488" i="198"/>
  <c r="AB490" i="198"/>
  <c r="AI641" i="198"/>
  <c r="AI645" i="198"/>
  <c r="AI647" i="198"/>
  <c r="AI649" i="198"/>
  <c r="AI653" i="198"/>
  <c r="AI671" i="198"/>
  <c r="AI679" i="198"/>
  <c r="AI681" i="198"/>
  <c r="AD686" i="198"/>
  <c r="AE686" i="198" s="1"/>
  <c r="AI687" i="198"/>
  <c r="AI693" i="198"/>
  <c r="AI703" i="198"/>
  <c r="AI709" i="198"/>
  <c r="AD710" i="198"/>
  <c r="AE710" i="198" s="1"/>
  <c r="AI711" i="198"/>
  <c r="AD718" i="198"/>
  <c r="AE718" i="198" s="1"/>
  <c r="AI725" i="198"/>
  <c r="AI735" i="198"/>
  <c r="AI737" i="198"/>
  <c r="AI743" i="198"/>
  <c r="AI753" i="198"/>
  <c r="AI757" i="198"/>
  <c r="AD758" i="198"/>
  <c r="AE758" i="198" s="1"/>
  <c r="AF326" i="198"/>
  <c r="AF440" i="198"/>
  <c r="AF464" i="198"/>
  <c r="AF472" i="198"/>
  <c r="AF482" i="198"/>
  <c r="AF486" i="198"/>
  <c r="AI589" i="198"/>
  <c r="AC318" i="198"/>
  <c r="AD318" i="198" s="1"/>
  <c r="AE318" i="198" s="1"/>
  <c r="AF320" i="198"/>
  <c r="AA322" i="198"/>
  <c r="AB324" i="198"/>
  <c r="AD324" i="198" s="1"/>
  <c r="AE324" i="198" s="1"/>
  <c r="AC325" i="198"/>
  <c r="AC326" i="198"/>
  <c r="AF328" i="198"/>
  <c r="AA330" i="198"/>
  <c r="AB332" i="198"/>
  <c r="AD332" i="198" s="1"/>
  <c r="AE332" i="198" s="1"/>
  <c r="AC333" i="198"/>
  <c r="AC334" i="198"/>
  <c r="AF336" i="198"/>
  <c r="AA338" i="198"/>
  <c r="AG338" i="198" s="1"/>
  <c r="AB340" i="198"/>
  <c r="AC341" i="198"/>
  <c r="AC342" i="198"/>
  <c r="AF344" i="198"/>
  <c r="AA346" i="198"/>
  <c r="AC348" i="198"/>
  <c r="AA350" i="198"/>
  <c r="AA362" i="198"/>
  <c r="AL362" i="198" s="1"/>
  <c r="AF370" i="198"/>
  <c r="AB374" i="198"/>
  <c r="AA380" i="198"/>
  <c r="AF382" i="198"/>
  <c r="AB388" i="198"/>
  <c r="AC395" i="198"/>
  <c r="AF396" i="198"/>
  <c r="AB404" i="198"/>
  <c r="AC405" i="198"/>
  <c r="AF406" i="198"/>
  <c r="AC409" i="198"/>
  <c r="AA412" i="198"/>
  <c r="AH412" i="198" s="1"/>
  <c r="AB414" i="198"/>
  <c r="AA422" i="198"/>
  <c r="AG422" i="198" s="1"/>
  <c r="AC423" i="198"/>
  <c r="AC427" i="198"/>
  <c r="AF428" i="198"/>
  <c r="AB432" i="198"/>
  <c r="AB434" i="198"/>
  <c r="AD434" i="198" s="1"/>
  <c r="AE434" i="198" s="1"/>
  <c r="AA435" i="198"/>
  <c r="AK435" i="198" s="1"/>
  <c r="AF438" i="198"/>
  <c r="AC442" i="198"/>
  <c r="AD442" i="198" s="1"/>
  <c r="AE442" i="198" s="1"/>
  <c r="AA443" i="198"/>
  <c r="AC480" i="198"/>
  <c r="AC482" i="198"/>
  <c r="AC484" i="198"/>
  <c r="AC486" i="198"/>
  <c r="AC488" i="198"/>
  <c r="AC490" i="198"/>
  <c r="AC524" i="198"/>
  <c r="AC587" i="198"/>
  <c r="AF587" i="198"/>
  <c r="AB587" i="198"/>
  <c r="AG589" i="198"/>
  <c r="AC589" i="198"/>
  <c r="AF589" i="198"/>
  <c r="AB589" i="198"/>
  <c r="AH589" i="198"/>
  <c r="AG591" i="198"/>
  <c r="AC591" i="198"/>
  <c r="AF591" i="198"/>
  <c r="AB591" i="198"/>
  <c r="AH591" i="198"/>
  <c r="AG593" i="198"/>
  <c r="AC593" i="198"/>
  <c r="AF593" i="198"/>
  <c r="AB593" i="198"/>
  <c r="AH593" i="198"/>
  <c r="AC595" i="198"/>
  <c r="AF595" i="198"/>
  <c r="AB595" i="198"/>
  <c r="AC597" i="198"/>
  <c r="AF597" i="198"/>
  <c r="AB597" i="198"/>
  <c r="AC599" i="198"/>
  <c r="AF599" i="198"/>
  <c r="AB599" i="198"/>
  <c r="AC601" i="198"/>
  <c r="AF601" i="198"/>
  <c r="AB601" i="198"/>
  <c r="AG603" i="198"/>
  <c r="AC603" i="198"/>
  <c r="AF603" i="198"/>
  <c r="AB603" i="198"/>
  <c r="AH603" i="198"/>
  <c r="AC605" i="198"/>
  <c r="AF605" i="198"/>
  <c r="AB605" i="198"/>
  <c r="AC607" i="198"/>
  <c r="AF607" i="198"/>
  <c r="AB607" i="198"/>
  <c r="AC609" i="198"/>
  <c r="AF609" i="198"/>
  <c r="AB609" i="198"/>
  <c r="AG611" i="198"/>
  <c r="AC611" i="198"/>
  <c r="AF611" i="198"/>
  <c r="AB611" i="198"/>
  <c r="AH611" i="198"/>
  <c r="AC613" i="198"/>
  <c r="AF613" i="198"/>
  <c r="AB613" i="198"/>
  <c r="AC615" i="198"/>
  <c r="AF615" i="198"/>
  <c r="AB615" i="198"/>
  <c r="AC617" i="198"/>
  <c r="AF617" i="198"/>
  <c r="AB617" i="198"/>
  <c r="AC619" i="198"/>
  <c r="AF619" i="198"/>
  <c r="AB619" i="198"/>
  <c r="AC621" i="198"/>
  <c r="AF621" i="198"/>
  <c r="AB621" i="198"/>
  <c r="AC623" i="198"/>
  <c r="AF623" i="198"/>
  <c r="AB623" i="198"/>
  <c r="AC625" i="198"/>
  <c r="AF625" i="198"/>
  <c r="AB625" i="198"/>
  <c r="AC627" i="198"/>
  <c r="AF627" i="198"/>
  <c r="AB627" i="198"/>
  <c r="AC629" i="198"/>
  <c r="AF629" i="198"/>
  <c r="AB629" i="198"/>
  <c r="AC631" i="198"/>
  <c r="AF631" i="198"/>
  <c r="AB631" i="198"/>
  <c r="AC633" i="198"/>
  <c r="AF633" i="198"/>
  <c r="AB633" i="198"/>
  <c r="AG635" i="198"/>
  <c r="AC635" i="198"/>
  <c r="AF635" i="198"/>
  <c r="AB635" i="198"/>
  <c r="AH635" i="198"/>
  <c r="AC637" i="198"/>
  <c r="AF637" i="198"/>
  <c r="AB637" i="198"/>
  <c r="AG639" i="198"/>
  <c r="AC639" i="198"/>
  <c r="AF639" i="198"/>
  <c r="AB639" i="198"/>
  <c r="AF768" i="198"/>
  <c r="AB768" i="198"/>
  <c r="AC768" i="198"/>
  <c r="AA768" i="198"/>
  <c r="AF875" i="198"/>
  <c r="AB875" i="198"/>
  <c r="AC875" i="198"/>
  <c r="AA875" i="198"/>
  <c r="AH596" i="198"/>
  <c r="AH606" i="198"/>
  <c r="AH608" i="198"/>
  <c r="AH612" i="198"/>
  <c r="AH616" i="198"/>
  <c r="AH628" i="198"/>
  <c r="AB641" i="198"/>
  <c r="AF641" i="198"/>
  <c r="AH642" i="198"/>
  <c r="AB643" i="198"/>
  <c r="AF643" i="198"/>
  <c r="AB645" i="198"/>
  <c r="AF645" i="198"/>
  <c r="AB647" i="198"/>
  <c r="AF647" i="198"/>
  <c r="AH648" i="198"/>
  <c r="AB649" i="198"/>
  <c r="AF649" i="198"/>
  <c r="AB651" i="198"/>
  <c r="AF651" i="198"/>
  <c r="AB653" i="198"/>
  <c r="AF653" i="198"/>
  <c r="AB655" i="198"/>
  <c r="AF655" i="198"/>
  <c r="AB657" i="198"/>
  <c r="AF657" i="198"/>
  <c r="AB659" i="198"/>
  <c r="AF659" i="198"/>
  <c r="AB661" i="198"/>
  <c r="AF661" i="198"/>
  <c r="AB663" i="198"/>
  <c r="AF663" i="198"/>
  <c r="AB665" i="198"/>
  <c r="AF665" i="198"/>
  <c r="AB667" i="198"/>
  <c r="AF667" i="198"/>
  <c r="AB669" i="198"/>
  <c r="AF669" i="198"/>
  <c r="AB671" i="198"/>
  <c r="AF671" i="198"/>
  <c r="AB673" i="198"/>
  <c r="AF673" i="198"/>
  <c r="AB675" i="198"/>
  <c r="AF675" i="198"/>
  <c r="AB677" i="198"/>
  <c r="AF677" i="198"/>
  <c r="AB679" i="198"/>
  <c r="AF679" i="198"/>
  <c r="AH680" i="198"/>
  <c r="AB681" i="198"/>
  <c r="AF681" i="198"/>
  <c r="AB683" i="198"/>
  <c r="AF683" i="198"/>
  <c r="AB685" i="198"/>
  <c r="AF685" i="198"/>
  <c r="AB687" i="198"/>
  <c r="AF687" i="198"/>
  <c r="AB689" i="198"/>
  <c r="AF689" i="198"/>
  <c r="AB691" i="198"/>
  <c r="AF691" i="198"/>
  <c r="AB693" i="198"/>
  <c r="AF693" i="198"/>
  <c r="AB695" i="198"/>
  <c r="AF695" i="198"/>
  <c r="AH696" i="198"/>
  <c r="AB697" i="198"/>
  <c r="AF697" i="198"/>
  <c r="AB699" i="198"/>
  <c r="AF699" i="198"/>
  <c r="AB701" i="198"/>
  <c r="AF701" i="198"/>
  <c r="AB703" i="198"/>
  <c r="AF703" i="198"/>
  <c r="AB705" i="198"/>
  <c r="AF705" i="198"/>
  <c r="AB707" i="198"/>
  <c r="AF707" i="198"/>
  <c r="AH708" i="198"/>
  <c r="AB709" i="198"/>
  <c r="AF709" i="198"/>
  <c r="AB711" i="198"/>
  <c r="AF711" i="198"/>
  <c r="AB713" i="198"/>
  <c r="AF713" i="198"/>
  <c r="AB715" i="198"/>
  <c r="AF715" i="198"/>
  <c r="AB717" i="198"/>
  <c r="AF717" i="198"/>
  <c r="AB719" i="198"/>
  <c r="AF719" i="198"/>
  <c r="AB721" i="198"/>
  <c r="AF721" i="198"/>
  <c r="AB723" i="198"/>
  <c r="AF723" i="198"/>
  <c r="AB725" i="198"/>
  <c r="AF725" i="198"/>
  <c r="AB727" i="198"/>
  <c r="AF727" i="198"/>
  <c r="AH728" i="198"/>
  <c r="AB729" i="198"/>
  <c r="AF729" i="198"/>
  <c r="AB731" i="198"/>
  <c r="AF731" i="198"/>
  <c r="AB733" i="198"/>
  <c r="AF733" i="198"/>
  <c r="AB735" i="198"/>
  <c r="AF735" i="198"/>
  <c r="AB737" i="198"/>
  <c r="AF737" i="198"/>
  <c r="AB739" i="198"/>
  <c r="AF739" i="198"/>
  <c r="AB741" i="198"/>
  <c r="AF741" i="198"/>
  <c r="AB743" i="198"/>
  <c r="AF743" i="198"/>
  <c r="AB745" i="198"/>
  <c r="AF745" i="198"/>
  <c r="AB747" i="198"/>
  <c r="AF747" i="198"/>
  <c r="AB749" i="198"/>
  <c r="AF749" i="198"/>
  <c r="AB751" i="198"/>
  <c r="AF751" i="198"/>
  <c r="AH752" i="198"/>
  <c r="AB753" i="198"/>
  <c r="AF753" i="198"/>
  <c r="AB755" i="198"/>
  <c r="AF755" i="198"/>
  <c r="AB757" i="198"/>
  <c r="AF757" i="198"/>
  <c r="AB759" i="198"/>
  <c r="AF759" i="198"/>
  <c r="AB761" i="198"/>
  <c r="AF761" i="198"/>
  <c r="AB763" i="198"/>
  <c r="AF763" i="198"/>
  <c r="AB765" i="198"/>
  <c r="AF765" i="198"/>
  <c r="AI766" i="198"/>
  <c r="AG772" i="198"/>
  <c r="AC772" i="198"/>
  <c r="AF772" i="198"/>
  <c r="AB772" i="198"/>
  <c r="AH772" i="198"/>
  <c r="AC774" i="198"/>
  <c r="AF774" i="198"/>
  <c r="AB774" i="198"/>
  <c r="AC776" i="198"/>
  <c r="AF776" i="198"/>
  <c r="AB776" i="198"/>
  <c r="AC778" i="198"/>
  <c r="AF778" i="198"/>
  <c r="AB778" i="198"/>
  <c r="AG780" i="198"/>
  <c r="AC780" i="198"/>
  <c r="AF780" i="198"/>
  <c r="AB780" i="198"/>
  <c r="AH780" i="198"/>
  <c r="AC782" i="198"/>
  <c r="AF782" i="198"/>
  <c r="AB782" i="198"/>
  <c r="AC784" i="198"/>
  <c r="AF784" i="198"/>
  <c r="AB784" i="198"/>
  <c r="AG786" i="198"/>
  <c r="AC786" i="198"/>
  <c r="AF786" i="198"/>
  <c r="AB786" i="198"/>
  <c r="AH786" i="198"/>
  <c r="AC788" i="198"/>
  <c r="AF788" i="198"/>
  <c r="AB788" i="198"/>
  <c r="AC848" i="198"/>
  <c r="AB848" i="198"/>
  <c r="AF848" i="198"/>
  <c r="AA848" i="198"/>
  <c r="AI854" i="198"/>
  <c r="AC856" i="198"/>
  <c r="AB856" i="198"/>
  <c r="AF856" i="198"/>
  <c r="AA856" i="198"/>
  <c r="AC864" i="198"/>
  <c r="AB864" i="198"/>
  <c r="AF864" i="198"/>
  <c r="AA864" i="198"/>
  <c r="AC872" i="198"/>
  <c r="AB872" i="198"/>
  <c r="AF872" i="198"/>
  <c r="AA872" i="198"/>
  <c r="AK879" i="198"/>
  <c r="AF883" i="198"/>
  <c r="AB883" i="198"/>
  <c r="AA883" i="198"/>
  <c r="AC883" i="198"/>
  <c r="AF885" i="198"/>
  <c r="AB885" i="198"/>
  <c r="AA885" i="198"/>
  <c r="AC885" i="198"/>
  <c r="AF1004" i="198"/>
  <c r="AB1004" i="198"/>
  <c r="AC1004" i="198"/>
  <c r="AA1004" i="198"/>
  <c r="AF527" i="198"/>
  <c r="AI596" i="198"/>
  <c r="AI606" i="198"/>
  <c r="AI608" i="198"/>
  <c r="AJ608" i="198" s="1"/>
  <c r="AI612" i="198"/>
  <c r="AI616" i="198"/>
  <c r="AI624" i="198"/>
  <c r="AI628" i="198"/>
  <c r="AC641" i="198"/>
  <c r="AG641" i="198"/>
  <c r="AI642" i="198"/>
  <c r="AC643" i="198"/>
  <c r="AI644" i="198"/>
  <c r="AC645" i="198"/>
  <c r="AC647" i="198"/>
  <c r="AG647" i="198"/>
  <c r="AI648" i="198"/>
  <c r="AC649" i="198"/>
  <c r="AG649" i="198"/>
  <c r="AC651" i="198"/>
  <c r="AC653" i="198"/>
  <c r="AG653" i="198"/>
  <c r="AC655" i="198"/>
  <c r="AC657" i="198"/>
  <c r="AC659" i="198"/>
  <c r="AC661" i="198"/>
  <c r="AC663" i="198"/>
  <c r="AI664" i="198"/>
  <c r="AC665" i="198"/>
  <c r="AC667" i="198"/>
  <c r="AC669" i="198"/>
  <c r="AG669" i="198"/>
  <c r="AI670" i="198"/>
  <c r="AC671" i="198"/>
  <c r="AG671" i="198"/>
  <c r="AC673" i="198"/>
  <c r="AC675" i="198"/>
  <c r="AC677" i="198"/>
  <c r="AC679" i="198"/>
  <c r="AG679" i="198"/>
  <c r="AI680" i="198"/>
  <c r="AC681" i="198"/>
  <c r="AG681" i="198"/>
  <c r="AC683" i="198"/>
  <c r="AC685" i="198"/>
  <c r="AC687" i="198"/>
  <c r="AG687" i="198"/>
  <c r="AC689" i="198"/>
  <c r="AC691" i="198"/>
  <c r="AC693" i="198"/>
  <c r="AG693" i="198"/>
  <c r="AC695" i="198"/>
  <c r="AI696" i="198"/>
  <c r="AC697" i="198"/>
  <c r="AC699" i="198"/>
  <c r="AC701" i="198"/>
  <c r="AC703" i="198"/>
  <c r="AG703" i="198"/>
  <c r="AC705" i="198"/>
  <c r="AC707" i="198"/>
  <c r="AI708" i="198"/>
  <c r="AC709" i="198"/>
  <c r="AG709" i="198"/>
  <c r="AC711" i="198"/>
  <c r="AG711" i="198"/>
  <c r="AC713" i="198"/>
  <c r="AC715" i="198"/>
  <c r="AC717" i="198"/>
  <c r="AC719" i="198"/>
  <c r="AC721" i="198"/>
  <c r="AC723" i="198"/>
  <c r="AC725" i="198"/>
  <c r="AG725" i="198"/>
  <c r="AC727" i="198"/>
  <c r="AI728" i="198"/>
  <c r="AC729" i="198"/>
  <c r="AI730" i="198"/>
  <c r="AC731" i="198"/>
  <c r="AC733" i="198"/>
  <c r="AC735" i="198"/>
  <c r="AG735" i="198"/>
  <c r="AC737" i="198"/>
  <c r="AG737" i="198"/>
  <c r="AC739" i="198"/>
  <c r="AC741" i="198"/>
  <c r="AC743" i="198"/>
  <c r="AG743" i="198"/>
  <c r="AC745" i="198"/>
  <c r="AC747" i="198"/>
  <c r="AG747" i="198"/>
  <c r="AC749" i="198"/>
  <c r="AC751" i="198"/>
  <c r="AI752" i="198"/>
  <c r="AC753" i="198"/>
  <c r="AG753" i="198"/>
  <c r="AC755" i="198"/>
  <c r="AC757" i="198"/>
  <c r="AG757" i="198"/>
  <c r="AC759" i="198"/>
  <c r="AC761" i="198"/>
  <c r="AC763" i="198"/>
  <c r="AC765" i="198"/>
  <c r="AF770" i="198"/>
  <c r="AB770" i="198"/>
  <c r="AI780" i="198"/>
  <c r="AI786" i="198"/>
  <c r="AK854" i="198"/>
  <c r="AF881" i="198"/>
  <c r="AB881" i="198"/>
  <c r="AA881" i="198"/>
  <c r="AC881" i="198"/>
  <c r="AF891" i="198"/>
  <c r="AB891" i="198"/>
  <c r="AA891" i="198"/>
  <c r="AC891" i="198"/>
  <c r="AF893" i="198"/>
  <c r="AB893" i="198"/>
  <c r="AA893" i="198"/>
  <c r="AC893" i="198"/>
  <c r="AF899" i="198"/>
  <c r="AB899" i="198"/>
  <c r="AA899" i="198"/>
  <c r="AC899" i="198"/>
  <c r="AH641" i="198"/>
  <c r="AH647" i="198"/>
  <c r="AH649" i="198"/>
  <c r="AH651" i="198"/>
  <c r="AH653" i="198"/>
  <c r="AH671" i="198"/>
  <c r="AH679" i="198"/>
  <c r="AH681" i="198"/>
  <c r="AH685" i="198"/>
  <c r="AH687" i="198"/>
  <c r="AH693" i="198"/>
  <c r="AH703" i="198"/>
  <c r="AH707" i="198"/>
  <c r="AH709" i="198"/>
  <c r="AH711" i="198"/>
  <c r="AH725" i="198"/>
  <c r="AH735" i="198"/>
  <c r="AH737" i="198"/>
  <c r="AH743" i="198"/>
  <c r="AH751" i="198"/>
  <c r="AH753" i="198"/>
  <c r="AH757" i="198"/>
  <c r="AH761" i="198"/>
  <c r="AA851" i="198"/>
  <c r="AC851" i="198"/>
  <c r="AB851" i="198"/>
  <c r="AA859" i="198"/>
  <c r="AC859" i="198"/>
  <c r="AB859" i="198"/>
  <c r="AA867" i="198"/>
  <c r="AC867" i="198"/>
  <c r="AB867" i="198"/>
  <c r="AH771" i="198"/>
  <c r="AH789" i="198"/>
  <c r="AB790" i="198"/>
  <c r="AF790" i="198"/>
  <c r="AB792" i="198"/>
  <c r="AF792" i="198"/>
  <c r="AB794" i="198"/>
  <c r="AF794" i="198"/>
  <c r="AB796" i="198"/>
  <c r="AF796" i="198"/>
  <c r="AB798" i="198"/>
  <c r="AF798" i="198"/>
  <c r="AB800" i="198"/>
  <c r="AF800" i="198"/>
  <c r="AB802" i="198"/>
  <c r="AF802" i="198"/>
  <c r="AH803" i="198"/>
  <c r="AB804" i="198"/>
  <c r="AF804" i="198"/>
  <c r="AB806" i="198"/>
  <c r="AF806" i="198"/>
  <c r="AB808" i="198"/>
  <c r="AF808" i="198"/>
  <c r="AH809" i="198"/>
  <c r="AB810" i="198"/>
  <c r="AF810" i="198"/>
  <c r="AB812" i="198"/>
  <c r="AF812" i="198"/>
  <c r="AB814" i="198"/>
  <c r="AF814" i="198"/>
  <c r="AB816" i="198"/>
  <c r="AF816" i="198"/>
  <c r="AB818" i="198"/>
  <c r="AF818" i="198"/>
  <c r="AB820" i="198"/>
  <c r="AF820" i="198"/>
  <c r="AH821" i="198"/>
  <c r="AB822" i="198"/>
  <c r="AF822" i="198"/>
  <c r="AB824" i="198"/>
  <c r="AF824" i="198"/>
  <c r="AB826" i="198"/>
  <c r="AF826" i="198"/>
  <c r="AB828" i="198"/>
  <c r="AF828" i="198"/>
  <c r="AB830" i="198"/>
  <c r="AF830" i="198"/>
  <c r="AB832" i="198"/>
  <c r="AF832" i="198"/>
  <c r="AB834" i="198"/>
  <c r="AF834" i="198"/>
  <c r="AB836" i="198"/>
  <c r="AF836" i="198"/>
  <c r="AH837" i="198"/>
  <c r="AB838" i="198"/>
  <c r="AF838" i="198"/>
  <c r="AB840" i="198"/>
  <c r="AF840" i="198"/>
  <c r="AB842" i="198"/>
  <c r="AF842" i="198"/>
  <c r="AB844" i="198"/>
  <c r="AF844" i="198"/>
  <c r="AB846" i="198"/>
  <c r="AC849" i="198"/>
  <c r="AC850" i="198"/>
  <c r="AA853" i="198"/>
  <c r="AF853" i="198"/>
  <c r="AB854" i="198"/>
  <c r="AH854" i="198"/>
  <c r="AC857" i="198"/>
  <c r="AD857" i="198" s="1"/>
  <c r="AE857" i="198" s="1"/>
  <c r="AG858" i="198"/>
  <c r="AJ858" i="198" s="1"/>
  <c r="AC858" i="198"/>
  <c r="AA861" i="198"/>
  <c r="AF861" i="198"/>
  <c r="AB862" i="198"/>
  <c r="AC865" i="198"/>
  <c r="AD865" i="198" s="1"/>
  <c r="AE865" i="198" s="1"/>
  <c r="AC866" i="198"/>
  <c r="AA869" i="198"/>
  <c r="AF869" i="198"/>
  <c r="AB870" i="198"/>
  <c r="AC879" i="198"/>
  <c r="AK919" i="198"/>
  <c r="AI942" i="198"/>
  <c r="AG942" i="198"/>
  <c r="AK942" i="198"/>
  <c r="AF1000" i="198"/>
  <c r="AB1000" i="198"/>
  <c r="AC1000" i="198"/>
  <c r="AA1000" i="198"/>
  <c r="AF1016" i="198"/>
  <c r="AB1016" i="198"/>
  <c r="AC1016" i="198"/>
  <c r="AA1016" i="198"/>
  <c r="AI771" i="198"/>
  <c r="AJ771" i="198" s="1"/>
  <c r="AI789" i="198"/>
  <c r="AC790" i="198"/>
  <c r="AC792" i="198"/>
  <c r="AI793" i="198"/>
  <c r="AC794" i="198"/>
  <c r="AC796" i="198"/>
  <c r="AC798" i="198"/>
  <c r="AG798" i="198"/>
  <c r="AC800" i="198"/>
  <c r="AG800" i="198"/>
  <c r="AC802" i="198"/>
  <c r="AI803" i="198"/>
  <c r="AC804" i="198"/>
  <c r="AC806" i="198"/>
  <c r="AC808" i="198"/>
  <c r="AC810" i="198"/>
  <c r="AC812" i="198"/>
  <c r="AC814" i="198"/>
  <c r="AG814" i="198"/>
  <c r="AC816" i="198"/>
  <c r="AC818" i="198"/>
  <c r="AC820" i="198"/>
  <c r="AG820" i="198"/>
  <c r="AI821" i="198"/>
  <c r="AC822" i="198"/>
  <c r="AC824" i="198"/>
  <c r="AG824" i="198"/>
  <c r="AC826" i="198"/>
  <c r="AC828" i="198"/>
  <c r="AG828" i="198"/>
  <c r="AC830" i="198"/>
  <c r="AC832" i="198"/>
  <c r="AC834" i="198"/>
  <c r="AC836" i="198"/>
  <c r="AI837" i="198"/>
  <c r="AC838" i="198"/>
  <c r="AG838" i="198"/>
  <c r="AC840" i="198"/>
  <c r="AC842" i="198"/>
  <c r="AC844" i="198"/>
  <c r="AA847" i="198"/>
  <c r="AF847" i="198"/>
  <c r="AC852" i="198"/>
  <c r="AA855" i="198"/>
  <c r="AF855" i="198"/>
  <c r="AC860" i="198"/>
  <c r="AA863" i="198"/>
  <c r="AF863" i="198"/>
  <c r="AC868" i="198"/>
  <c r="AA871" i="198"/>
  <c r="AF871" i="198"/>
  <c r="AF877" i="198"/>
  <c r="AB877" i="198"/>
  <c r="AA877" i="198"/>
  <c r="AG915" i="198"/>
  <c r="AF996" i="198"/>
  <c r="AB996" i="198"/>
  <c r="AC996" i="198"/>
  <c r="AA996" i="198"/>
  <c r="AF1012" i="198"/>
  <c r="AB1012" i="198"/>
  <c r="AC1012" i="198"/>
  <c r="AA1012" i="198"/>
  <c r="AH798" i="198"/>
  <c r="AH800" i="198"/>
  <c r="AH814" i="198"/>
  <c r="AH820" i="198"/>
  <c r="AH824" i="198"/>
  <c r="AH828" i="198"/>
  <c r="AH838" i="198"/>
  <c r="AC846" i="198"/>
  <c r="AA849" i="198"/>
  <c r="AF849" i="198"/>
  <c r="AG854" i="198"/>
  <c r="AC854" i="198"/>
  <c r="AA857" i="198"/>
  <c r="AF857" i="198"/>
  <c r="AG862" i="198"/>
  <c r="AC862" i="198"/>
  <c r="AA865" i="198"/>
  <c r="AF865" i="198"/>
  <c r="AG870" i="198"/>
  <c r="AC870" i="198"/>
  <c r="AF873" i="198"/>
  <c r="AB873" i="198"/>
  <c r="AD873" i="198" s="1"/>
  <c r="AE873" i="198" s="1"/>
  <c r="AA873" i="198"/>
  <c r="AF879" i="198"/>
  <c r="AB879" i="198"/>
  <c r="AI879" i="198"/>
  <c r="AG879" i="198"/>
  <c r="AK903" i="198"/>
  <c r="AC965" i="198"/>
  <c r="AF965" i="198"/>
  <c r="AB965" i="198"/>
  <c r="AA965" i="198"/>
  <c r="AC973" i="198"/>
  <c r="AF973" i="198"/>
  <c r="AB973" i="198"/>
  <c r="AA973" i="198"/>
  <c r="AC981" i="198"/>
  <c r="AF981" i="198"/>
  <c r="AB981" i="198"/>
  <c r="AA981" i="198"/>
  <c r="AC989" i="198"/>
  <c r="AF989" i="198"/>
  <c r="AB989" i="198"/>
  <c r="AA989" i="198"/>
  <c r="AF1008" i="198"/>
  <c r="AB1008" i="198"/>
  <c r="AC1008" i="198"/>
  <c r="AA1008" i="198"/>
  <c r="AF889" i="198"/>
  <c r="AB889" i="198"/>
  <c r="AA889" i="198"/>
  <c r="AF895" i="198"/>
  <c r="AB895" i="198"/>
  <c r="AG895" i="198"/>
  <c r="AF905" i="198"/>
  <c r="AB905" i="198"/>
  <c r="AD905" i="198" s="1"/>
  <c r="AE905" i="198" s="1"/>
  <c r="AA905" i="198"/>
  <c r="AF909" i="198"/>
  <c r="AB909" i="198"/>
  <c r="AC909" i="198"/>
  <c r="AA909" i="198"/>
  <c r="AK951" i="198"/>
  <c r="AH951" i="198"/>
  <c r="AG951" i="198"/>
  <c r="AK975" i="198"/>
  <c r="AF901" i="198"/>
  <c r="AB901" i="198"/>
  <c r="AA901" i="198"/>
  <c r="AG906" i="198"/>
  <c r="AF907" i="198"/>
  <c r="AB907" i="198"/>
  <c r="AD907" i="198" s="1"/>
  <c r="AE907" i="198" s="1"/>
  <c r="AI938" i="198"/>
  <c r="AG938" i="198"/>
  <c r="AK938" i="198"/>
  <c r="AI946" i="198"/>
  <c r="AG946" i="198"/>
  <c r="AK946" i="198"/>
  <c r="AI962" i="198"/>
  <c r="AK962" i="198"/>
  <c r="AG962" i="198"/>
  <c r="AF887" i="198"/>
  <c r="AB887" i="198"/>
  <c r="AF897" i="198"/>
  <c r="AB897" i="198"/>
  <c r="AA897" i="198"/>
  <c r="AC901" i="198"/>
  <c r="AF903" i="198"/>
  <c r="AB903" i="198"/>
  <c r="AD903" i="198" s="1"/>
  <c r="AE903" i="198" s="1"/>
  <c r="AI903" i="198"/>
  <c r="AG903" i="198"/>
  <c r="AI906" i="198"/>
  <c r="AA907" i="198"/>
  <c r="AG910" i="198"/>
  <c r="AF915" i="198"/>
  <c r="AB915" i="198"/>
  <c r="AI915" i="198"/>
  <c r="AC915" i="198"/>
  <c r="AF925" i="198"/>
  <c r="AB925" i="198"/>
  <c r="AA925" i="198"/>
  <c r="AC925" i="198"/>
  <c r="AK939" i="198"/>
  <c r="AG939" i="198"/>
  <c r="AG920" i="198"/>
  <c r="AF921" i="198"/>
  <c r="AB921" i="198"/>
  <c r="AA921" i="198"/>
  <c r="AF927" i="198"/>
  <c r="AB927" i="198"/>
  <c r="AC963" i="198"/>
  <c r="AF963" i="198"/>
  <c r="AB963" i="198"/>
  <c r="AC971" i="198"/>
  <c r="AF971" i="198"/>
  <c r="AB971" i="198"/>
  <c r="AC979" i="198"/>
  <c r="AF979" i="198"/>
  <c r="AB979" i="198"/>
  <c r="AC987" i="198"/>
  <c r="AF987" i="198"/>
  <c r="AB987" i="198"/>
  <c r="AF917" i="198"/>
  <c r="AB917" i="198"/>
  <c r="AD917" i="198" s="1"/>
  <c r="AE917" i="198" s="1"/>
  <c r="AA917" i="198"/>
  <c r="AI920" i="198"/>
  <c r="AC921" i="198"/>
  <c r="AF923" i="198"/>
  <c r="AB923" i="198"/>
  <c r="AD923" i="198" s="1"/>
  <c r="AE923" i="198" s="1"/>
  <c r="AA927" i="198"/>
  <c r="AF933" i="198"/>
  <c r="AB933" i="198"/>
  <c r="AC933" i="198"/>
  <c r="AA933" i="198"/>
  <c r="AF937" i="198"/>
  <c r="AB937" i="198"/>
  <c r="AC937" i="198"/>
  <c r="AA937" i="198"/>
  <c r="AF941" i="198"/>
  <c r="AB941" i="198"/>
  <c r="AC941" i="198"/>
  <c r="AA941" i="198"/>
  <c r="AF945" i="198"/>
  <c r="AB945" i="198"/>
  <c r="AC945" i="198"/>
  <c r="AA945" i="198"/>
  <c r="AF949" i="198"/>
  <c r="AB949" i="198"/>
  <c r="AC949" i="198"/>
  <c r="AA949" i="198"/>
  <c r="AF953" i="198"/>
  <c r="AB953" i="198"/>
  <c r="AC953" i="198"/>
  <c r="AA953" i="198"/>
  <c r="AF957" i="198"/>
  <c r="AB957" i="198"/>
  <c r="AC957" i="198"/>
  <c r="AA957" i="198"/>
  <c r="AF961" i="198"/>
  <c r="AB961" i="198"/>
  <c r="AC961" i="198"/>
  <c r="AA961" i="198"/>
  <c r="AA963" i="198"/>
  <c r="AG969" i="198"/>
  <c r="AJ969" i="198" s="1"/>
  <c r="AC969" i="198"/>
  <c r="AF969" i="198"/>
  <c r="AB969" i="198"/>
  <c r="AA971" i="198"/>
  <c r="AG977" i="198"/>
  <c r="AJ977" i="198" s="1"/>
  <c r="AC977" i="198"/>
  <c r="AF977" i="198"/>
  <c r="AB977" i="198"/>
  <c r="AA979" i="198"/>
  <c r="AG985" i="198"/>
  <c r="AC985" i="198"/>
  <c r="AF985" i="198"/>
  <c r="AB985" i="198"/>
  <c r="AA987" i="198"/>
  <c r="AC993" i="198"/>
  <c r="AB993" i="198"/>
  <c r="AF993" i="198"/>
  <c r="AF911" i="198"/>
  <c r="AB911" i="198"/>
  <c r="AF913" i="198"/>
  <c r="AB913" i="198"/>
  <c r="AD913" i="198" s="1"/>
  <c r="AE913" i="198" s="1"/>
  <c r="AA913" i="198"/>
  <c r="AF919" i="198"/>
  <c r="AB919" i="198"/>
  <c r="AC927" i="198"/>
  <c r="AF929" i="198"/>
  <c r="AB929" i="198"/>
  <c r="AD929" i="198" s="1"/>
  <c r="AE929" i="198" s="1"/>
  <c r="AA929" i="198"/>
  <c r="AI939" i="198"/>
  <c r="AI951" i="198"/>
  <c r="AC967" i="198"/>
  <c r="AF967" i="198"/>
  <c r="AB967" i="198"/>
  <c r="AK969" i="198"/>
  <c r="AG975" i="198"/>
  <c r="AC975" i="198"/>
  <c r="AF975" i="198"/>
  <c r="AB975" i="198"/>
  <c r="AK977" i="198"/>
  <c r="AC983" i="198"/>
  <c r="AF983" i="198"/>
  <c r="AB983" i="198"/>
  <c r="AK985" i="198"/>
  <c r="AC991" i="198"/>
  <c r="AF991" i="198"/>
  <c r="AB991" i="198"/>
  <c r="AH874" i="198"/>
  <c r="AH876" i="198"/>
  <c r="AH880" i="198"/>
  <c r="AH906" i="198"/>
  <c r="AD962" i="198"/>
  <c r="AE962" i="198" s="1"/>
  <c r="AF931" i="198"/>
  <c r="AB931" i="198"/>
  <c r="AF935" i="198"/>
  <c r="AB935" i="198"/>
  <c r="AD935" i="198" s="1"/>
  <c r="AE935" i="198" s="1"/>
  <c r="AF939" i="198"/>
  <c r="AB939" i="198"/>
  <c r="AD939" i="198" s="1"/>
  <c r="AE939" i="198" s="1"/>
  <c r="AF943" i="198"/>
  <c r="AB943" i="198"/>
  <c r="AF947" i="198"/>
  <c r="AB947" i="198"/>
  <c r="AF951" i="198"/>
  <c r="AB951" i="198"/>
  <c r="AD951" i="198" s="1"/>
  <c r="AE951" i="198" s="1"/>
  <c r="AF955" i="198"/>
  <c r="AB955" i="198"/>
  <c r="AF959" i="198"/>
  <c r="AB959" i="198"/>
  <c r="AI1001" i="198"/>
  <c r="AG1001" i="198"/>
  <c r="AH912" i="198"/>
  <c r="AH920" i="198"/>
  <c r="AH932" i="198"/>
  <c r="AH938" i="198"/>
  <c r="AH940" i="198"/>
  <c r="AH942" i="198"/>
  <c r="AH946" i="198"/>
  <c r="AH952" i="198"/>
  <c r="AH956" i="198"/>
  <c r="AH962" i="198"/>
  <c r="AH966" i="198"/>
  <c r="AH970" i="198"/>
  <c r="AH976" i="198"/>
  <c r="AH984" i="198"/>
  <c r="AI974" i="198"/>
  <c r="AI976" i="198"/>
  <c r="AI984" i="198"/>
  <c r="AF994" i="198"/>
  <c r="AB994" i="198"/>
  <c r="AD994" i="198" s="1"/>
  <c r="AE994" i="198" s="1"/>
  <c r="AF998" i="198"/>
  <c r="AB998" i="198"/>
  <c r="AF1002" i="198"/>
  <c r="AB1002" i="198"/>
  <c r="AF1006" i="198"/>
  <c r="AB1006" i="198"/>
  <c r="AF1010" i="198"/>
  <c r="AB1010" i="198"/>
  <c r="AF1014" i="198"/>
  <c r="AB1014" i="198"/>
  <c r="AH995" i="198"/>
  <c r="AH999" i="198"/>
  <c r="AH1001" i="198"/>
  <c r="AI320" i="198"/>
  <c r="AI326" i="198"/>
  <c r="AC364" i="198"/>
  <c r="AA367" i="198"/>
  <c r="AC372" i="198"/>
  <c r="AI400" i="198"/>
  <c r="AI408" i="198"/>
  <c r="AA319" i="198"/>
  <c r="AG320" i="198"/>
  <c r="AA321" i="198"/>
  <c r="AL321" i="198" s="1"/>
  <c r="AA323" i="198"/>
  <c r="AA325" i="198"/>
  <c r="AL325" i="198" s="1"/>
  <c r="AG326" i="198"/>
  <c r="AA327" i="198"/>
  <c r="AA329" i="198"/>
  <c r="AL329" i="198" s="1"/>
  <c r="AA331" i="198"/>
  <c r="AA333" i="198"/>
  <c r="AA335" i="198"/>
  <c r="AA337" i="198"/>
  <c r="AA339" i="198"/>
  <c r="AA341" i="198"/>
  <c r="AL341" i="198" s="1"/>
  <c r="AA343" i="198"/>
  <c r="AA345" i="198"/>
  <c r="AL345" i="198" s="1"/>
  <c r="AA347" i="198"/>
  <c r="AG348" i="198"/>
  <c r="AK348" i="198"/>
  <c r="AA349" i="198"/>
  <c r="AB351" i="198"/>
  <c r="AA353" i="198"/>
  <c r="AF353" i="198"/>
  <c r="AB354" i="198"/>
  <c r="AA356" i="198"/>
  <c r="AF356" i="198"/>
  <c r="AC357" i="198"/>
  <c r="AC358" i="198"/>
  <c r="AB359" i="198"/>
  <c r="AI360" i="198"/>
  <c r="AA361" i="198"/>
  <c r="AF361" i="198"/>
  <c r="AB362" i="198"/>
  <c r="AA364" i="198"/>
  <c r="AF364" i="198"/>
  <c r="AC365" i="198"/>
  <c r="AC366" i="198"/>
  <c r="AD366" i="198" s="1"/>
  <c r="AE366" i="198" s="1"/>
  <c r="AB367" i="198"/>
  <c r="AI368" i="198"/>
  <c r="AA369" i="198"/>
  <c r="AF369" i="198"/>
  <c r="AB370" i="198"/>
  <c r="AH370" i="198"/>
  <c r="AA372" i="198"/>
  <c r="AF372" i="198"/>
  <c r="AF373" i="198"/>
  <c r="AB373" i="198"/>
  <c r="AA373" i="198"/>
  <c r="AI374" i="198"/>
  <c r="AF381" i="198"/>
  <c r="AB381" i="198"/>
  <c r="AA381" i="198"/>
  <c r="AI382" i="198"/>
  <c r="AF389" i="198"/>
  <c r="AB389" i="198"/>
  <c r="AA389" i="198"/>
  <c r="AI390" i="198"/>
  <c r="AI398" i="198"/>
  <c r="AI422" i="198"/>
  <c r="AI430" i="198"/>
  <c r="AA351" i="198"/>
  <c r="AF351" i="198"/>
  <c r="AC356" i="198"/>
  <c r="AA359" i="198"/>
  <c r="AF359" i="198"/>
  <c r="AF367" i="198"/>
  <c r="AF375" i="198"/>
  <c r="AB375" i="198"/>
  <c r="AD375" i="198" s="1"/>
  <c r="AE375" i="198" s="1"/>
  <c r="AA375" i="198"/>
  <c r="AI376" i="198"/>
  <c r="AF383" i="198"/>
  <c r="AB383" i="198"/>
  <c r="AA383" i="198"/>
  <c r="AF391" i="198"/>
  <c r="AB391" i="198"/>
  <c r="AD391" i="198" s="1"/>
  <c r="AE391" i="198" s="1"/>
  <c r="AA391" i="198"/>
  <c r="AI392" i="198"/>
  <c r="AK508" i="198"/>
  <c r="AF575" i="198"/>
  <c r="AB575" i="198"/>
  <c r="AA575" i="198"/>
  <c r="AC575" i="198"/>
  <c r="AB319" i="198"/>
  <c r="AD319" i="198" s="1"/>
  <c r="AE319" i="198" s="1"/>
  <c r="AH320" i="198"/>
  <c r="AB321" i="198"/>
  <c r="AB323" i="198"/>
  <c r="AB325" i="198"/>
  <c r="AH326" i="198"/>
  <c r="AB327" i="198"/>
  <c r="AD327" i="198" s="1"/>
  <c r="AE327" i="198" s="1"/>
  <c r="AB329" i="198"/>
  <c r="AB331" i="198"/>
  <c r="AB333" i="198"/>
  <c r="AB335" i="198"/>
  <c r="AB337" i="198"/>
  <c r="AH338" i="198"/>
  <c r="AB339" i="198"/>
  <c r="AD339" i="198" s="1"/>
  <c r="AE339" i="198" s="1"/>
  <c r="AB341" i="198"/>
  <c r="AB343" i="198"/>
  <c r="AB345" i="198"/>
  <c r="AB347" i="198"/>
  <c r="AF347" i="198"/>
  <c r="AB349" i="198"/>
  <c r="AF349" i="198"/>
  <c r="AH350" i="198"/>
  <c r="AC351" i="198"/>
  <c r="AC352" i="198"/>
  <c r="AB353" i="198"/>
  <c r="AD353" i="198" s="1"/>
  <c r="AE353" i="198" s="1"/>
  <c r="AA355" i="198"/>
  <c r="AF355" i="198"/>
  <c r="AB356" i="198"/>
  <c r="AA358" i="198"/>
  <c r="AF358" i="198"/>
  <c r="AC359" i="198"/>
  <c r="AG360" i="198"/>
  <c r="AC360" i="198"/>
  <c r="AD360" i="198" s="1"/>
  <c r="AE360" i="198" s="1"/>
  <c r="AB361" i="198"/>
  <c r="AA363" i="198"/>
  <c r="AF363" i="198"/>
  <c r="AB364" i="198"/>
  <c r="AA366" i="198"/>
  <c r="AF366" i="198"/>
  <c r="AC367" i="198"/>
  <c r="AG368" i="198"/>
  <c r="AC368" i="198"/>
  <c r="AB369" i="198"/>
  <c r="AA371" i="198"/>
  <c r="AF371" i="198"/>
  <c r="AB372" i="198"/>
  <c r="AC373" i="198"/>
  <c r="AF379" i="198"/>
  <c r="AB379" i="198"/>
  <c r="AA379" i="198"/>
  <c r="AC381" i="198"/>
  <c r="AF387" i="198"/>
  <c r="AB387" i="198"/>
  <c r="AA387" i="198"/>
  <c r="AC389" i="198"/>
  <c r="AI396" i="198"/>
  <c r="AF455" i="198"/>
  <c r="AB455" i="198"/>
  <c r="AC455" i="198"/>
  <c r="AA455" i="198"/>
  <c r="AC347" i="198"/>
  <c r="AC349" i="198"/>
  <c r="AI350" i="198"/>
  <c r="AC354" i="198"/>
  <c r="AA357" i="198"/>
  <c r="AF357" i="198"/>
  <c r="AC362" i="198"/>
  <c r="AA365" i="198"/>
  <c r="AF365" i="198"/>
  <c r="AG370" i="198"/>
  <c r="AC370" i="198"/>
  <c r="AF377" i="198"/>
  <c r="AB377" i="198"/>
  <c r="AA377" i="198"/>
  <c r="AF385" i="198"/>
  <c r="AB385" i="198"/>
  <c r="AA385" i="198"/>
  <c r="AI394" i="198"/>
  <c r="AF471" i="198"/>
  <c r="AB471" i="198"/>
  <c r="AC471" i="198"/>
  <c r="AA471" i="198"/>
  <c r="AF433" i="198"/>
  <c r="AB433" i="198"/>
  <c r="AK434" i="198"/>
  <c r="AF437" i="198"/>
  <c r="AB437" i="198"/>
  <c r="AK438" i="198"/>
  <c r="AF441" i="198"/>
  <c r="AB441" i="198"/>
  <c r="AF451" i="198"/>
  <c r="AB451" i="198"/>
  <c r="AC451" i="198"/>
  <c r="AA451" i="198"/>
  <c r="AF467" i="198"/>
  <c r="AB467" i="198"/>
  <c r="AC467" i="198"/>
  <c r="AA467" i="198"/>
  <c r="AI468" i="198"/>
  <c r="AG468" i="198"/>
  <c r="AK468" i="198"/>
  <c r="AK500" i="198"/>
  <c r="AF522" i="198"/>
  <c r="AB522" i="198"/>
  <c r="AC522" i="198"/>
  <c r="AA522" i="198"/>
  <c r="AC374" i="198"/>
  <c r="AC376" i="198"/>
  <c r="AD376" i="198" s="1"/>
  <c r="AE376" i="198" s="1"/>
  <c r="AG376" i="198"/>
  <c r="AC378" i="198"/>
  <c r="AC380" i="198"/>
  <c r="AC382" i="198"/>
  <c r="AC384" i="198"/>
  <c r="AC386" i="198"/>
  <c r="AC388" i="198"/>
  <c r="AG388" i="198"/>
  <c r="AC390" i="198"/>
  <c r="AG390" i="198"/>
  <c r="AC392" i="198"/>
  <c r="AG392" i="198"/>
  <c r="AA393" i="198"/>
  <c r="AC394" i="198"/>
  <c r="AD394" i="198" s="1"/>
  <c r="AE394" i="198" s="1"/>
  <c r="AA395" i="198"/>
  <c r="AL395" i="198" s="1"/>
  <c r="AC396" i="198"/>
  <c r="AD396" i="198" s="1"/>
  <c r="AE396" i="198" s="1"/>
  <c r="AA397" i="198"/>
  <c r="AL397" i="198" s="1"/>
  <c r="AC398" i="198"/>
  <c r="AG398" i="198"/>
  <c r="AA399" i="198"/>
  <c r="AC400" i="198"/>
  <c r="AG400" i="198"/>
  <c r="AA401" i="198"/>
  <c r="AL401" i="198" s="1"/>
  <c r="AC402" i="198"/>
  <c r="AA403" i="198"/>
  <c r="AL403" i="198" s="1"/>
  <c r="AC404" i="198"/>
  <c r="AA405" i="198"/>
  <c r="AL405" i="198" s="1"/>
  <c r="AC406" i="198"/>
  <c r="AD406" i="198" s="1"/>
  <c r="AE406" i="198" s="1"/>
  <c r="AG406" i="198"/>
  <c r="AA407" i="198"/>
  <c r="AC408" i="198"/>
  <c r="AG408" i="198"/>
  <c r="AA409" i="198"/>
  <c r="AL409" i="198" s="1"/>
  <c r="AC410" i="198"/>
  <c r="AG410" i="198"/>
  <c r="AA411" i="198"/>
  <c r="AC412" i="198"/>
  <c r="AA413" i="198"/>
  <c r="AL413" i="198" s="1"/>
  <c r="AC414" i="198"/>
  <c r="AA415" i="198"/>
  <c r="AC416" i="198"/>
  <c r="AA417" i="198"/>
  <c r="AL417" i="198" s="1"/>
  <c r="AC418" i="198"/>
  <c r="AA419" i="198"/>
  <c r="AC420" i="198"/>
  <c r="AA421" i="198"/>
  <c r="AL421" i="198" s="1"/>
  <c r="AC422" i="198"/>
  <c r="AA423" i="198"/>
  <c r="AC424" i="198"/>
  <c r="AA425" i="198"/>
  <c r="AL425" i="198" s="1"/>
  <c r="AC426" i="198"/>
  <c r="AD426" i="198" s="1"/>
  <c r="AE426" i="198" s="1"/>
  <c r="AG426" i="198"/>
  <c r="AA427" i="198"/>
  <c r="AL427" i="198" s="1"/>
  <c r="AC428" i="198"/>
  <c r="AA429" i="198"/>
  <c r="AL429" i="198" s="1"/>
  <c r="AC430" i="198"/>
  <c r="AD430" i="198" s="1"/>
  <c r="AE430" i="198" s="1"/>
  <c r="AG430" i="198"/>
  <c r="AA431" i="198"/>
  <c r="AA433" i="198"/>
  <c r="AG434" i="198"/>
  <c r="AA437" i="198"/>
  <c r="AG438" i="198"/>
  <c r="AA441" i="198"/>
  <c r="AG443" i="198"/>
  <c r="AF447" i="198"/>
  <c r="AB447" i="198"/>
  <c r="AC447" i="198"/>
  <c r="AA447" i="198"/>
  <c r="AF463" i="198"/>
  <c r="AB463" i="198"/>
  <c r="AC463" i="198"/>
  <c r="AA463" i="198"/>
  <c r="AF479" i="198"/>
  <c r="AB479" i="198"/>
  <c r="AC479" i="198"/>
  <c r="AA479" i="198"/>
  <c r="AC492" i="198"/>
  <c r="AB492" i="198"/>
  <c r="AF492" i="198"/>
  <c r="AA492" i="198"/>
  <c r="AH376" i="198"/>
  <c r="AH388" i="198"/>
  <c r="AH390" i="198"/>
  <c r="AH392" i="198"/>
  <c r="AB393" i="198"/>
  <c r="AB395" i="198"/>
  <c r="AB397" i="198"/>
  <c r="AD397" i="198" s="1"/>
  <c r="AE397" i="198" s="1"/>
  <c r="AH398" i="198"/>
  <c r="AB399" i="198"/>
  <c r="AD399" i="198" s="1"/>
  <c r="AE399" i="198" s="1"/>
  <c r="AH400" i="198"/>
  <c r="AB401" i="198"/>
  <c r="AB403" i="198"/>
  <c r="AB405" i="198"/>
  <c r="AH406" i="198"/>
  <c r="AB407" i="198"/>
  <c r="AH408" i="198"/>
  <c r="AB409" i="198"/>
  <c r="AB411" i="198"/>
  <c r="AD411" i="198" s="1"/>
  <c r="AE411" i="198" s="1"/>
  <c r="AB413" i="198"/>
  <c r="AD413" i="198" s="1"/>
  <c r="AE413" i="198" s="1"/>
  <c r="AB415" i="198"/>
  <c r="AD415" i="198" s="1"/>
  <c r="AE415" i="198" s="1"/>
  <c r="AB417" i="198"/>
  <c r="AB419" i="198"/>
  <c r="AB421" i="198"/>
  <c r="AB423" i="198"/>
  <c r="AD423" i="198" s="1"/>
  <c r="AE423" i="198" s="1"/>
  <c r="AB425" i="198"/>
  <c r="AB427" i="198"/>
  <c r="AB429" i="198"/>
  <c r="AD429" i="198" s="1"/>
  <c r="AE429" i="198" s="1"/>
  <c r="AH430" i="198"/>
  <c r="AB431" i="198"/>
  <c r="AC433" i="198"/>
  <c r="AF435" i="198"/>
  <c r="AB435" i="198"/>
  <c r="AC437" i="198"/>
  <c r="AF439" i="198"/>
  <c r="AB439" i="198"/>
  <c r="AD439" i="198" s="1"/>
  <c r="AE439" i="198" s="1"/>
  <c r="AC441" i="198"/>
  <c r="AI444" i="198"/>
  <c r="AG444" i="198"/>
  <c r="AK444" i="198"/>
  <c r="AF459" i="198"/>
  <c r="AB459" i="198"/>
  <c r="AC459" i="198"/>
  <c r="AA459" i="198"/>
  <c r="AI460" i="198"/>
  <c r="AG460" i="198"/>
  <c r="AK460" i="198"/>
  <c r="AF475" i="198"/>
  <c r="AB475" i="198"/>
  <c r="AC475" i="198"/>
  <c r="AA475" i="198"/>
  <c r="AI476" i="198"/>
  <c r="AG476" i="198"/>
  <c r="AK476" i="198"/>
  <c r="AC494" i="198"/>
  <c r="AB494" i="198"/>
  <c r="AF494" i="198"/>
  <c r="AA494" i="198"/>
  <c r="AG545" i="198"/>
  <c r="AK545" i="198"/>
  <c r="AI545" i="198"/>
  <c r="AH443" i="198"/>
  <c r="AD472" i="198"/>
  <c r="AE472" i="198" s="1"/>
  <c r="AA495" i="198"/>
  <c r="AC495" i="198"/>
  <c r="AD495" i="198" s="1"/>
  <c r="AE495" i="198" s="1"/>
  <c r="AK546" i="198"/>
  <c r="AF560" i="198"/>
  <c r="AB560" i="198"/>
  <c r="AC560" i="198"/>
  <c r="AA560" i="198"/>
  <c r="AF445" i="198"/>
  <c r="AB445" i="198"/>
  <c r="AD445" i="198" s="1"/>
  <c r="AE445" i="198" s="1"/>
  <c r="AF449" i="198"/>
  <c r="AB449" i="198"/>
  <c r="AD449" i="198" s="1"/>
  <c r="AE449" i="198" s="1"/>
  <c r="AF453" i="198"/>
  <c r="AB453" i="198"/>
  <c r="AK454" i="198"/>
  <c r="AF457" i="198"/>
  <c r="AB457" i="198"/>
  <c r="AD457" i="198" s="1"/>
  <c r="AE457" i="198" s="1"/>
  <c r="AK458" i="198"/>
  <c r="AF461" i="198"/>
  <c r="AB461" i="198"/>
  <c r="AD461" i="198" s="1"/>
  <c r="AE461" i="198" s="1"/>
  <c r="AF465" i="198"/>
  <c r="AB465" i="198"/>
  <c r="AD465" i="198" s="1"/>
  <c r="AE465" i="198" s="1"/>
  <c r="AF469" i="198"/>
  <c r="AB469" i="198"/>
  <c r="AK470" i="198"/>
  <c r="AF473" i="198"/>
  <c r="AB473" i="198"/>
  <c r="AD473" i="198" s="1"/>
  <c r="AE473" i="198" s="1"/>
  <c r="AF477" i="198"/>
  <c r="AB477" i="198"/>
  <c r="AA497" i="198"/>
  <c r="AC497" i="198"/>
  <c r="AB497" i="198"/>
  <c r="AA505" i="198"/>
  <c r="AC505" i="198"/>
  <c r="AB505" i="198"/>
  <c r="AA513" i="198"/>
  <c r="AC513" i="198"/>
  <c r="AB513" i="198"/>
  <c r="AF521" i="198"/>
  <c r="AA521" i="198"/>
  <c r="AC521" i="198"/>
  <c r="AB521" i="198"/>
  <c r="AF540" i="198"/>
  <c r="AB540" i="198"/>
  <c r="AA540" i="198"/>
  <c r="AC540" i="198"/>
  <c r="AA563" i="198"/>
  <c r="AB563" i="198"/>
  <c r="AC563" i="198"/>
  <c r="AF563" i="198"/>
  <c r="AH432" i="198"/>
  <c r="AH434" i="198"/>
  <c r="AH436" i="198"/>
  <c r="AH438" i="198"/>
  <c r="AB443" i="198"/>
  <c r="AD443" i="198" s="1"/>
  <c r="AE443" i="198" s="1"/>
  <c r="AA445" i="198"/>
  <c r="AA449" i="198"/>
  <c r="AD450" i="198"/>
  <c r="AE450" i="198" s="1"/>
  <c r="AA453" i="198"/>
  <c r="AA457" i="198"/>
  <c r="AG458" i="198"/>
  <c r="AA461" i="198"/>
  <c r="AA465" i="198"/>
  <c r="AA469" i="198"/>
  <c r="AG470" i="198"/>
  <c r="AA473" i="198"/>
  <c r="AA477" i="198"/>
  <c r="AF481" i="198"/>
  <c r="AB481" i="198"/>
  <c r="AA481" i="198"/>
  <c r="AF483" i="198"/>
  <c r="AB483" i="198"/>
  <c r="AA483" i="198"/>
  <c r="AF485" i="198"/>
  <c r="AB485" i="198"/>
  <c r="AD485" i="198" s="1"/>
  <c r="AE485" i="198" s="1"/>
  <c r="AA485" i="198"/>
  <c r="AF487" i="198"/>
  <c r="AB487" i="198"/>
  <c r="AA487" i="198"/>
  <c r="AF489" i="198"/>
  <c r="AB489" i="198"/>
  <c r="AA489" i="198"/>
  <c r="AB491" i="198"/>
  <c r="AD491" i="198" s="1"/>
  <c r="AE491" i="198" s="1"/>
  <c r="AF491" i="198"/>
  <c r="AA491" i="198"/>
  <c r="AF495" i="198"/>
  <c r="AF497" i="198"/>
  <c r="AI500" i="198"/>
  <c r="AC502" i="198"/>
  <c r="AB502" i="198"/>
  <c r="AF502" i="198"/>
  <c r="AA502" i="198"/>
  <c r="AF505" i="198"/>
  <c r="AI508" i="198"/>
  <c r="AC510" i="198"/>
  <c r="AB510" i="198"/>
  <c r="AF510" i="198"/>
  <c r="AA510" i="198"/>
  <c r="AF513" i="198"/>
  <c r="AC518" i="198"/>
  <c r="AB518" i="198"/>
  <c r="AF518" i="198"/>
  <c r="AA518" i="198"/>
  <c r="AF538" i="198"/>
  <c r="AB538" i="198"/>
  <c r="AC538" i="198"/>
  <c r="AA538" i="198"/>
  <c r="AC496" i="198"/>
  <c r="AA499" i="198"/>
  <c r="AF499" i="198"/>
  <c r="AB500" i="198"/>
  <c r="AH500" i="198"/>
  <c r="AC503" i="198"/>
  <c r="AD503" i="198" s="1"/>
  <c r="AE503" i="198" s="1"/>
  <c r="AC504" i="198"/>
  <c r="AD504" i="198" s="1"/>
  <c r="AE504" i="198" s="1"/>
  <c r="AA507" i="198"/>
  <c r="AF507" i="198"/>
  <c r="AB508" i="198"/>
  <c r="AH508" i="198"/>
  <c r="AC511" i="198"/>
  <c r="AC512" i="198"/>
  <c r="AD512" i="198" s="1"/>
  <c r="AE512" i="198" s="1"/>
  <c r="AI514" i="198"/>
  <c r="AA515" i="198"/>
  <c r="AF515" i="198"/>
  <c r="AB516" i="198"/>
  <c r="AC519" i="198"/>
  <c r="AC520" i="198"/>
  <c r="AF526" i="198"/>
  <c r="AB526" i="198"/>
  <c r="AC526" i="198"/>
  <c r="AF544" i="198"/>
  <c r="AB544" i="198"/>
  <c r="AA544" i="198"/>
  <c r="AK550" i="198"/>
  <c r="AI550" i="198"/>
  <c r="AC572" i="198"/>
  <c r="AF572" i="198"/>
  <c r="AA572" i="198"/>
  <c r="AB572" i="198"/>
  <c r="AH444" i="198"/>
  <c r="AH454" i="198"/>
  <c r="AH458" i="198"/>
  <c r="AH460" i="198"/>
  <c r="AH468" i="198"/>
  <c r="AH470" i="198"/>
  <c r="AH476" i="198"/>
  <c r="AA493" i="198"/>
  <c r="AF493" i="198"/>
  <c r="AA496" i="198"/>
  <c r="AF496" i="198"/>
  <c r="AC498" i="198"/>
  <c r="AB499" i="198"/>
  <c r="AD499" i="198" s="1"/>
  <c r="AE499" i="198" s="1"/>
  <c r="AA501" i="198"/>
  <c r="AF501" i="198"/>
  <c r="AA504" i="198"/>
  <c r="AF504" i="198"/>
  <c r="AC506" i="198"/>
  <c r="AB507" i="198"/>
  <c r="AD507" i="198" s="1"/>
  <c r="AE507" i="198" s="1"/>
  <c r="AA509" i="198"/>
  <c r="AF509" i="198"/>
  <c r="AA512" i="198"/>
  <c r="AF512" i="198"/>
  <c r="AG514" i="198"/>
  <c r="AC514" i="198"/>
  <c r="AB515" i="198"/>
  <c r="AA517" i="198"/>
  <c r="AF517" i="198"/>
  <c r="AA520" i="198"/>
  <c r="AF520" i="198"/>
  <c r="AG523" i="198"/>
  <c r="AA526" i="198"/>
  <c r="AF530" i="198"/>
  <c r="AB530" i="198"/>
  <c r="AH530" i="198"/>
  <c r="AC530" i="198"/>
  <c r="AG530" i="198"/>
  <c r="AK531" i="198"/>
  <c r="AH536" i="198"/>
  <c r="AF542" i="198"/>
  <c r="AB542" i="198"/>
  <c r="AD542" i="198" s="1"/>
  <c r="AE542" i="198" s="1"/>
  <c r="AA542" i="198"/>
  <c r="AG543" i="198"/>
  <c r="AC544" i="198"/>
  <c r="AF552" i="198"/>
  <c r="AB552" i="198"/>
  <c r="AC552" i="198"/>
  <c r="AA552" i="198"/>
  <c r="AG500" i="198"/>
  <c r="AC500" i="198"/>
  <c r="AA503" i="198"/>
  <c r="AF503" i="198"/>
  <c r="AG508" i="198"/>
  <c r="AC508" i="198"/>
  <c r="AA511" i="198"/>
  <c r="AF511" i="198"/>
  <c r="AC516" i="198"/>
  <c r="AA519" i="198"/>
  <c r="AF519" i="198"/>
  <c r="AI530" i="198"/>
  <c r="AF534" i="198"/>
  <c r="AB534" i="198"/>
  <c r="AC534" i="198"/>
  <c r="AF546" i="198"/>
  <c r="AB546" i="198"/>
  <c r="AI546" i="198"/>
  <c r="AC546" i="198"/>
  <c r="AH546" i="198"/>
  <c r="AG553" i="198"/>
  <c r="AF556" i="198"/>
  <c r="AB556" i="198"/>
  <c r="AC556" i="198"/>
  <c r="AA556" i="198"/>
  <c r="AF524" i="198"/>
  <c r="AB524" i="198"/>
  <c r="AF528" i="198"/>
  <c r="AB528" i="198"/>
  <c r="AF532" i="198"/>
  <c r="AB532" i="198"/>
  <c r="AD532" i="198" s="1"/>
  <c r="AE532" i="198" s="1"/>
  <c r="AF536" i="198"/>
  <c r="AB536" i="198"/>
  <c r="AD536" i="198" s="1"/>
  <c r="AE536" i="198" s="1"/>
  <c r="AF548" i="198"/>
  <c r="AB548" i="198"/>
  <c r="AA548" i="198"/>
  <c r="AC566" i="198"/>
  <c r="AB566" i="198"/>
  <c r="AA566" i="198"/>
  <c r="AL566" i="198" s="1"/>
  <c r="AA567" i="198"/>
  <c r="AC567" i="198"/>
  <c r="AB567" i="198"/>
  <c r="AC568" i="198"/>
  <c r="AF568" i="198"/>
  <c r="AA568" i="198"/>
  <c r="AB568" i="198"/>
  <c r="AA569" i="198"/>
  <c r="AC569" i="198"/>
  <c r="AB569" i="198"/>
  <c r="AK580" i="198"/>
  <c r="AI557" i="198"/>
  <c r="AK558" i="198"/>
  <c r="AI558" i="198"/>
  <c r="AD559" i="198"/>
  <c r="AE559" i="198" s="1"/>
  <c r="AC564" i="198"/>
  <c r="AB564" i="198"/>
  <c r="AF567" i="198"/>
  <c r="AF569" i="198"/>
  <c r="AF579" i="198"/>
  <c r="AB579" i="198"/>
  <c r="AA579" i="198"/>
  <c r="AC579" i="198"/>
  <c r="AH570" i="198"/>
  <c r="AA571" i="198"/>
  <c r="AL571" i="198" s="1"/>
  <c r="AB571" i="198"/>
  <c r="AK574" i="198"/>
  <c r="AH574" i="198"/>
  <c r="AI574" i="198"/>
  <c r="AF550" i="198"/>
  <c r="AB550" i="198"/>
  <c r="AD550" i="198" s="1"/>
  <c r="AE550" i="198" s="1"/>
  <c r="AF554" i="198"/>
  <c r="AB554" i="198"/>
  <c r="AD554" i="198" s="1"/>
  <c r="AE554" i="198" s="1"/>
  <c r="AF558" i="198"/>
  <c r="AB558" i="198"/>
  <c r="AF562" i="198"/>
  <c r="AB562" i="198"/>
  <c r="AI570" i="198"/>
  <c r="AC571" i="198"/>
  <c r="AH523" i="198"/>
  <c r="AH525" i="198"/>
  <c r="AH531" i="198"/>
  <c r="AH533" i="198"/>
  <c r="AH537" i="198"/>
  <c r="AH543" i="198"/>
  <c r="AH545" i="198"/>
  <c r="AH551" i="198"/>
  <c r="AH557" i="198"/>
  <c r="AA565" i="198"/>
  <c r="AF565" i="198"/>
  <c r="AG570" i="198"/>
  <c r="AC570" i="198"/>
  <c r="AD570" i="198" s="1"/>
  <c r="AE570" i="198" s="1"/>
  <c r="AA573" i="198"/>
  <c r="AF573" i="198"/>
  <c r="AF577" i="198"/>
  <c r="AB577" i="198"/>
  <c r="AD577" i="198" s="1"/>
  <c r="AE577" i="198" s="1"/>
  <c r="AA577" i="198"/>
  <c r="AF585" i="198"/>
  <c r="AB585" i="198"/>
  <c r="AA585" i="198"/>
  <c r="AF583" i="198"/>
  <c r="AB583" i="198"/>
  <c r="AA583" i="198"/>
  <c r="AC585" i="198"/>
  <c r="AC573" i="198"/>
  <c r="AD573" i="198" s="1"/>
  <c r="AE573" i="198" s="1"/>
  <c r="AG574" i="198"/>
  <c r="AC574" i="198"/>
  <c r="AF581" i="198"/>
  <c r="AB581" i="198"/>
  <c r="AD581" i="198" s="1"/>
  <c r="AE581" i="198" s="1"/>
  <c r="AA581" i="198"/>
  <c r="AC583" i="198"/>
  <c r="AC576" i="198"/>
  <c r="AD576" i="198" s="1"/>
  <c r="AE576" i="198" s="1"/>
  <c r="AC578" i="198"/>
  <c r="AC580" i="198"/>
  <c r="AC582" i="198"/>
  <c r="AC584" i="198"/>
  <c r="AC586" i="198"/>
  <c r="AH370" i="196"/>
  <c r="AJ370" i="196" s="1"/>
  <c r="AK370" i="196" s="1"/>
  <c r="AH565" i="196"/>
  <c r="AH588" i="196"/>
  <c r="AH625" i="196"/>
  <c r="AL633" i="196"/>
  <c r="AG655" i="196"/>
  <c r="AQ655" i="196" s="1"/>
  <c r="AH966" i="196"/>
  <c r="AJ966" i="196" s="1"/>
  <c r="AK966" i="196" s="1"/>
  <c r="AG969" i="196"/>
  <c r="AM969" i="196" s="1"/>
  <c r="AG997" i="196"/>
  <c r="AN997" i="196" s="1"/>
  <c r="AL1012" i="196"/>
  <c r="AH338" i="196"/>
  <c r="AJ338" i="196" s="1"/>
  <c r="AK338" i="196" s="1"/>
  <c r="AH524" i="196"/>
  <c r="AH593" i="196"/>
  <c r="AL601" i="196"/>
  <c r="AG741" i="196"/>
  <c r="AR741" i="196" s="1"/>
  <c r="AG779" i="196"/>
  <c r="AR779" i="196" s="1"/>
  <c r="AI851" i="196"/>
  <c r="AG905" i="196"/>
  <c r="AH335" i="196"/>
  <c r="AJ335" i="196" s="1"/>
  <c r="AK335" i="196" s="1"/>
  <c r="AL367" i="196"/>
  <c r="AI439" i="196"/>
  <c r="AI476" i="196"/>
  <c r="AJ476" i="196" s="1"/>
  <c r="AK476" i="196" s="1"/>
  <c r="AJ651" i="196"/>
  <c r="AK651" i="196" s="1"/>
  <c r="AI655" i="196"/>
  <c r="AJ655" i="196" s="1"/>
  <c r="AK655" i="196" s="1"/>
  <c r="AJ659" i="196"/>
  <c r="AK659" i="196" s="1"/>
  <c r="AI679" i="196"/>
  <c r="AH680" i="196"/>
  <c r="AL684" i="196"/>
  <c r="AH719" i="196"/>
  <c r="AH720" i="196"/>
  <c r="AH723" i="196"/>
  <c r="AJ723" i="196" s="1"/>
  <c r="AK723" i="196" s="1"/>
  <c r="AQ739" i="196"/>
  <c r="AL740" i="196"/>
  <c r="AH741" i="196"/>
  <c r="AG749" i="196"/>
  <c r="AR749" i="196" s="1"/>
  <c r="AG759" i="196"/>
  <c r="AR759" i="196" s="1"/>
  <c r="AG769" i="196"/>
  <c r="AM769" i="196" s="1"/>
  <c r="AH777" i="196"/>
  <c r="AH778" i="196"/>
  <c r="AG781" i="196"/>
  <c r="AQ781" i="196" s="1"/>
  <c r="AH782" i="196"/>
  <c r="AG783" i="196"/>
  <c r="AR783" i="196" s="1"/>
  <c r="AI795" i="196"/>
  <c r="AJ795" i="196" s="1"/>
  <c r="AK795" i="196" s="1"/>
  <c r="AI796" i="196"/>
  <c r="AG806" i="196"/>
  <c r="AM806" i="196" s="1"/>
  <c r="AO824" i="196"/>
  <c r="AH825" i="196"/>
  <c r="AG850" i="196"/>
  <c r="AN850" i="196" s="1"/>
  <c r="AG853" i="196"/>
  <c r="AO853" i="196" s="1"/>
  <c r="AG858" i="196"/>
  <c r="AM858" i="196" s="1"/>
  <c r="AG878" i="196"/>
  <c r="AH894" i="196"/>
  <c r="AG901" i="196"/>
  <c r="AN901" i="196" s="1"/>
  <c r="AH905" i="196"/>
  <c r="AG917" i="196"/>
  <c r="AH945" i="196"/>
  <c r="AH953" i="196"/>
  <c r="AG961" i="196"/>
  <c r="AH962" i="196"/>
  <c r="AJ962" i="196" s="1"/>
  <c r="AK962" i="196" s="1"/>
  <c r="AL966" i="196"/>
  <c r="AH969" i="196"/>
  <c r="AJ969" i="196" s="1"/>
  <c r="AK969" i="196" s="1"/>
  <c r="AI970" i="196"/>
  <c r="AJ970" i="196" s="1"/>
  <c r="AK970" i="196" s="1"/>
  <c r="AG973" i="196"/>
  <c r="AM973" i="196" s="1"/>
  <c r="AH974" i="196"/>
  <c r="AH977" i="196"/>
  <c r="AJ977" i="196" s="1"/>
  <c r="AK977" i="196" s="1"/>
  <c r="AI994" i="196"/>
  <c r="AJ994" i="196" s="1"/>
  <c r="AK994" i="196" s="1"/>
  <c r="AH687" i="196"/>
  <c r="AG723" i="196"/>
  <c r="AM723" i="196" s="1"/>
  <c r="AG729" i="196"/>
  <c r="AG777" i="196"/>
  <c r="AR777" i="196" s="1"/>
  <c r="AG821" i="196"/>
  <c r="AR821" i="196" s="1"/>
  <c r="AG825" i="196"/>
  <c r="AR825" i="196" s="1"/>
  <c r="AG826" i="196"/>
  <c r="AG833" i="196"/>
  <c r="AR833" i="196" s="1"/>
  <c r="AG873" i="196"/>
  <c r="AR873" i="196" s="1"/>
  <c r="AH334" i="196"/>
  <c r="AI318" i="196"/>
  <c r="AJ318" i="196" s="1"/>
  <c r="AK318" i="196" s="1"/>
  <c r="AL331" i="196"/>
  <c r="AI334" i="196"/>
  <c r="AI366" i="196"/>
  <c r="AJ366" i="196" s="1"/>
  <c r="AK366" i="196" s="1"/>
  <c r="AH383" i="196"/>
  <c r="AJ383" i="196" s="1"/>
  <c r="AK383" i="196" s="1"/>
  <c r="AH386" i="196"/>
  <c r="AL430" i="196"/>
  <c r="AH480" i="196"/>
  <c r="AJ594" i="196"/>
  <c r="AK594" i="196" s="1"/>
  <c r="AJ626" i="196"/>
  <c r="AK626" i="196" s="1"/>
  <c r="AG635" i="196"/>
  <c r="AN635" i="196" s="1"/>
  <c r="AG651" i="196"/>
  <c r="AN651" i="196" s="1"/>
  <c r="AG659" i="196"/>
  <c r="AN659" i="196" s="1"/>
  <c r="AI664" i="196"/>
  <c r="AJ664" i="196" s="1"/>
  <c r="AK664" i="196" s="1"/>
  <c r="AI680" i="196"/>
  <c r="AH683" i="196"/>
  <c r="AH691" i="196"/>
  <c r="AI708" i="196"/>
  <c r="AJ708" i="196" s="1"/>
  <c r="AK708" i="196" s="1"/>
  <c r="AH712" i="196"/>
  <c r="AI719" i="196"/>
  <c r="AI777" i="196"/>
  <c r="AL781" i="196"/>
  <c r="AI783" i="196"/>
  <c r="AH806" i="196"/>
  <c r="AJ806" i="196" s="1"/>
  <c r="AK806" i="196" s="1"/>
  <c r="AH858" i="196"/>
  <c r="AJ858" i="196" s="1"/>
  <c r="AK858" i="196" s="1"/>
  <c r="AH901" i="196"/>
  <c r="AH917" i="196"/>
  <c r="AJ917" i="196" s="1"/>
  <c r="AK917" i="196" s="1"/>
  <c r="AL962" i="196"/>
  <c r="AI974" i="196"/>
  <c r="AH447" i="196"/>
  <c r="AJ447" i="196" s="1"/>
  <c r="AK447" i="196" s="1"/>
  <c r="AG450" i="196"/>
  <c r="AR450" i="196" s="1"/>
  <c r="AG555" i="196"/>
  <c r="AR555" i="196" s="1"/>
  <c r="AG567" i="196"/>
  <c r="AG581" i="196"/>
  <c r="AQ581" i="196" s="1"/>
  <c r="AI595" i="196"/>
  <c r="AI602" i="196"/>
  <c r="AJ602" i="196" s="1"/>
  <c r="AK602" i="196" s="1"/>
  <c r="AH617" i="196"/>
  <c r="AG618" i="196"/>
  <c r="AN618" i="196" s="1"/>
  <c r="AI627" i="196"/>
  <c r="AI634" i="196"/>
  <c r="AG643" i="196"/>
  <c r="AR643" i="196" s="1"/>
  <c r="AH647" i="196"/>
  <c r="AL652" i="196"/>
  <c r="AL656" i="196"/>
  <c r="AL660" i="196"/>
  <c r="AH668" i="196"/>
  <c r="AH672" i="196"/>
  <c r="AH676" i="196"/>
  <c r="AI683" i="196"/>
  <c r="AI687" i="196"/>
  <c r="AI691" i="196"/>
  <c r="AG699" i="196"/>
  <c r="AR699" i="196" s="1"/>
  <c r="AH700" i="196"/>
  <c r="AL736" i="196"/>
  <c r="AG736" i="196"/>
  <c r="AM736" i="196" s="1"/>
  <c r="AL771" i="196"/>
  <c r="AI771" i="196"/>
  <c r="AG771" i="196"/>
  <c r="AN771" i="196" s="1"/>
  <c r="AI794" i="196"/>
  <c r="AL794" i="196"/>
  <c r="AH794" i="196"/>
  <c r="AG794" i="196"/>
  <c r="AN794" i="196" s="1"/>
  <c r="AI810" i="196"/>
  <c r="AL810" i="196"/>
  <c r="AH810" i="196"/>
  <c r="AG810" i="196"/>
  <c r="AQ810" i="196" s="1"/>
  <c r="AG892" i="196"/>
  <c r="AL930" i="196"/>
  <c r="AH930" i="196"/>
  <c r="AI990" i="196"/>
  <c r="AL990" i="196"/>
  <c r="AH990" i="196"/>
  <c r="AO484" i="196"/>
  <c r="AL743" i="196"/>
  <c r="AG743" i="196"/>
  <c r="AL786" i="196"/>
  <c r="AH786" i="196"/>
  <c r="AI802" i="196"/>
  <c r="AH802" i="196"/>
  <c r="AG802" i="196"/>
  <c r="AN802" i="196" s="1"/>
  <c r="AI870" i="196"/>
  <c r="AH870" i="196"/>
  <c r="AG870" i="196"/>
  <c r="AL926" i="196"/>
  <c r="AH926" i="196"/>
  <c r="AI346" i="196"/>
  <c r="AJ346" i="196" s="1"/>
  <c r="AK346" i="196" s="1"/>
  <c r="AH351" i="196"/>
  <c r="AJ351" i="196" s="1"/>
  <c r="AK351" i="196" s="1"/>
  <c r="AG354" i="196"/>
  <c r="AM354" i="196" s="1"/>
  <c r="AH395" i="196"/>
  <c r="AJ395" i="196" s="1"/>
  <c r="AK395" i="196" s="1"/>
  <c r="AG398" i="196"/>
  <c r="AR398" i="196" s="1"/>
  <c r="AH415" i="196"/>
  <c r="AL351" i="196"/>
  <c r="AH354" i="196"/>
  <c r="AJ354" i="196" s="1"/>
  <c r="AK354" i="196" s="1"/>
  <c r="AH394" i="196"/>
  <c r="AJ394" i="196" s="1"/>
  <c r="AK394" i="196" s="1"/>
  <c r="AH555" i="196"/>
  <c r="AH581" i="196"/>
  <c r="AJ581" i="196" s="1"/>
  <c r="AK581" i="196" s="1"/>
  <c r="AH618" i="196"/>
  <c r="AJ618" i="196" s="1"/>
  <c r="AK618" i="196" s="1"/>
  <c r="AH643" i="196"/>
  <c r="AI647" i="196"/>
  <c r="AI668" i="196"/>
  <c r="AI672" i="196"/>
  <c r="AI676" i="196"/>
  <c r="AI695" i="196"/>
  <c r="AH695" i="196"/>
  <c r="AI700" i="196"/>
  <c r="AL716" i="196"/>
  <c r="AH716" i="196"/>
  <c r="AI727" i="196"/>
  <c r="AH727" i="196"/>
  <c r="AI733" i="196"/>
  <c r="AG733" i="196"/>
  <c r="AM747" i="196"/>
  <c r="AQ747" i="196"/>
  <c r="AI785" i="196"/>
  <c r="AH785" i="196"/>
  <c r="AG785" i="196"/>
  <c r="AM785" i="196" s="1"/>
  <c r="AL787" i="196"/>
  <c r="AI787" i="196"/>
  <c r="AG787" i="196"/>
  <c r="AL798" i="196"/>
  <c r="AH798" i="196"/>
  <c r="AG798" i="196"/>
  <c r="AN798" i="196" s="1"/>
  <c r="AI814" i="196"/>
  <c r="AH814" i="196"/>
  <c r="AG814" i="196"/>
  <c r="AG829" i="196"/>
  <c r="AL829" i="196"/>
  <c r="AH829" i="196"/>
  <c r="AL857" i="196"/>
  <c r="AH857" i="196"/>
  <c r="AG857" i="196"/>
  <c r="AQ857" i="196" s="1"/>
  <c r="AL907" i="196"/>
  <c r="AI907" i="196"/>
  <c r="AL922" i="196"/>
  <c r="AI922" i="196"/>
  <c r="AH922" i="196"/>
  <c r="AL754" i="196"/>
  <c r="AH754" i="196"/>
  <c r="AL767" i="196"/>
  <c r="AG767" i="196"/>
  <c r="AN767" i="196" s="1"/>
  <c r="AL830" i="196"/>
  <c r="AG830" i="196"/>
  <c r="AQ830" i="196" s="1"/>
  <c r="AG372" i="196"/>
  <c r="AM372" i="196" s="1"/>
  <c r="AI423" i="196"/>
  <c r="AJ423" i="196" s="1"/>
  <c r="AK423" i="196" s="1"/>
  <c r="AG318" i="196"/>
  <c r="AM318" i="196" s="1"/>
  <c r="AG322" i="196"/>
  <c r="AM322" i="196" s="1"/>
  <c r="AH363" i="196"/>
  <c r="AJ363" i="196" s="1"/>
  <c r="AK363" i="196" s="1"/>
  <c r="AG366" i="196"/>
  <c r="AM366" i="196" s="1"/>
  <c r="AL395" i="196"/>
  <c r="AH398" i="196"/>
  <c r="AI415" i="196"/>
  <c r="AI422" i="196"/>
  <c r="AJ422" i="196" s="1"/>
  <c r="AK422" i="196" s="1"/>
  <c r="AL447" i="196"/>
  <c r="AH450" i="196"/>
  <c r="AH484" i="196"/>
  <c r="AH319" i="196"/>
  <c r="AJ319" i="196" s="1"/>
  <c r="AK319" i="196" s="1"/>
  <c r="AH322" i="196"/>
  <c r="AJ322" i="196" s="1"/>
  <c r="AK322" i="196" s="1"/>
  <c r="AH331" i="196"/>
  <c r="AJ331" i="196" s="1"/>
  <c r="AK331" i="196" s="1"/>
  <c r="AG338" i="196"/>
  <c r="AI362" i="196"/>
  <c r="AJ362" i="196" s="1"/>
  <c r="AK362" i="196" s="1"/>
  <c r="AL363" i="196"/>
  <c r="AH367" i="196"/>
  <c r="AJ367" i="196" s="1"/>
  <c r="AK367" i="196" s="1"/>
  <c r="AG370" i="196"/>
  <c r="AI398" i="196"/>
  <c r="AI419" i="196"/>
  <c r="AJ419" i="196" s="1"/>
  <c r="AK419" i="196" s="1"/>
  <c r="AH439" i="196"/>
  <c r="AL463" i="196"/>
  <c r="AG480" i="196"/>
  <c r="AR480" i="196" s="1"/>
  <c r="AL520" i="196"/>
  <c r="AG524" i="196"/>
  <c r="AR524" i="196" s="1"/>
  <c r="AG565" i="196"/>
  <c r="AR565" i="196" s="1"/>
  <c r="AL588" i="196"/>
  <c r="AR588" i="196" s="1"/>
  <c r="AZ588" i="196" s="1"/>
  <c r="AH589" i="196"/>
  <c r="AJ589" i="196" s="1"/>
  <c r="AK589" i="196" s="1"/>
  <c r="AI611" i="196"/>
  <c r="AI643" i="196"/>
  <c r="AG695" i="196"/>
  <c r="AO714" i="196"/>
  <c r="AG715" i="196"/>
  <c r="AQ715" i="196" s="1"/>
  <c r="AH724" i="196"/>
  <c r="AO726" i="196"/>
  <c r="AG727" i="196"/>
  <c r="AM727" i="196" s="1"/>
  <c r="AH733" i="196"/>
  <c r="AL757" i="196"/>
  <c r="AG757" i="196"/>
  <c r="AL770" i="196"/>
  <c r="AH770" i="196"/>
  <c r="AI838" i="196"/>
  <c r="AH838" i="196"/>
  <c r="AG838" i="196"/>
  <c r="AN838" i="196" s="1"/>
  <c r="AL865" i="196"/>
  <c r="AH865" i="196"/>
  <c r="AG865" i="196"/>
  <c r="AO865" i="196" s="1"/>
  <c r="AH881" i="196"/>
  <c r="AG881" i="196"/>
  <c r="AL893" i="196"/>
  <c r="AI893" i="196"/>
  <c r="AH893" i="196"/>
  <c r="AG893" i="196"/>
  <c r="AQ893" i="196" s="1"/>
  <c r="AH749" i="196"/>
  <c r="AI759" i="196"/>
  <c r="AM775" i="196"/>
  <c r="AH789" i="196"/>
  <c r="AH821" i="196"/>
  <c r="AI822" i="196"/>
  <c r="AH826" i="196"/>
  <c r="AH833" i="196"/>
  <c r="AH837" i="196"/>
  <c r="AH846" i="196"/>
  <c r="AJ846" i="196" s="1"/>
  <c r="AK846" i="196" s="1"/>
  <c r="AH850" i="196"/>
  <c r="AJ850" i="196" s="1"/>
  <c r="AK850" i="196" s="1"/>
  <c r="AH873" i="196"/>
  <c r="AI901" i="196"/>
  <c r="AH929" i="196"/>
  <c r="AJ929" i="196" s="1"/>
  <c r="AK929" i="196" s="1"/>
  <c r="AL942" i="196"/>
  <c r="AI957" i="196"/>
  <c r="AJ957" i="196" s="1"/>
  <c r="AK957" i="196" s="1"/>
  <c r="AL986" i="196"/>
  <c r="AH989" i="196"/>
  <c r="AJ989" i="196" s="1"/>
  <c r="AK989" i="196" s="1"/>
  <c r="AI998" i="196"/>
  <c r="AI1003" i="196"/>
  <c r="AJ1003" i="196" s="1"/>
  <c r="AK1003" i="196" s="1"/>
  <c r="AI789" i="196"/>
  <c r="AO888" i="196"/>
  <c r="AH1007" i="196"/>
  <c r="AJ1007" i="196" s="1"/>
  <c r="AK1007" i="196" s="1"/>
  <c r="AH1012" i="196"/>
  <c r="AJ1012" i="196" s="1"/>
  <c r="AK1012" i="196" s="1"/>
  <c r="AL552" i="196"/>
  <c r="AM602" i="196"/>
  <c r="AP602" i="196" s="1"/>
  <c r="AM610" i="196"/>
  <c r="AM634" i="196"/>
  <c r="AI703" i="196"/>
  <c r="AH703" i="196"/>
  <c r="AL319" i="196"/>
  <c r="AH323" i="196"/>
  <c r="AJ323" i="196" s="1"/>
  <c r="AK323" i="196" s="1"/>
  <c r="AG326" i="196"/>
  <c r="AQ326" i="196" s="1"/>
  <c r="AL335" i="196"/>
  <c r="AH339" i="196"/>
  <c r="AJ339" i="196" s="1"/>
  <c r="AK339" i="196" s="1"/>
  <c r="AG342" i="196"/>
  <c r="AN342" i="196" s="1"/>
  <c r="AH355" i="196"/>
  <c r="AJ355" i="196" s="1"/>
  <c r="AK355" i="196" s="1"/>
  <c r="AG358" i="196"/>
  <c r="AM358" i="196" s="1"/>
  <c r="AH371" i="196"/>
  <c r="AJ371" i="196" s="1"/>
  <c r="AK371" i="196" s="1"/>
  <c r="AG378" i="196"/>
  <c r="AR378" i="196" s="1"/>
  <c r="AH382" i="196"/>
  <c r="AJ382" i="196" s="1"/>
  <c r="AK382" i="196" s="1"/>
  <c r="AG390" i="196"/>
  <c r="AQ390" i="196" s="1"/>
  <c r="AI399" i="196"/>
  <c r="AJ399" i="196" s="1"/>
  <c r="AK399" i="196" s="1"/>
  <c r="AH403" i="196"/>
  <c r="AJ403" i="196" s="1"/>
  <c r="AK403" i="196" s="1"/>
  <c r="AH406" i="196"/>
  <c r="AH427" i="196"/>
  <c r="AG434" i="196"/>
  <c r="AH435" i="196"/>
  <c r="AG442" i="196"/>
  <c r="AR442" i="196" s="1"/>
  <c r="AH446" i="196"/>
  <c r="AJ446" i="196" s="1"/>
  <c r="AK446" i="196" s="1"/>
  <c r="AL476" i="196"/>
  <c r="AH477" i="196"/>
  <c r="AJ477" i="196" s="1"/>
  <c r="AK477" i="196" s="1"/>
  <c r="AG478" i="196"/>
  <c r="AO478" i="196" s="1"/>
  <c r="AG491" i="196"/>
  <c r="AR491" i="196" s="1"/>
  <c r="AG492" i="196"/>
  <c r="AQ492" i="196" s="1"/>
  <c r="AG496" i="196"/>
  <c r="AR496" i="196" s="1"/>
  <c r="AG539" i="196"/>
  <c r="AM539" i="196" s="1"/>
  <c r="AI540" i="196"/>
  <c r="AJ540" i="196" s="1"/>
  <c r="AK540" i="196" s="1"/>
  <c r="AG548" i="196"/>
  <c r="AQ548" i="196" s="1"/>
  <c r="AH549" i="196"/>
  <c r="AG550" i="196"/>
  <c r="AQ550" i="196" s="1"/>
  <c r="AG551" i="196"/>
  <c r="AR551" i="196" s="1"/>
  <c r="AG552" i="196"/>
  <c r="AM552" i="196" s="1"/>
  <c r="AH570" i="196"/>
  <c r="AJ570" i="196" s="1"/>
  <c r="AK570" i="196" s="1"/>
  <c r="AG573" i="196"/>
  <c r="AR573" i="196" s="1"/>
  <c r="AI574" i="196"/>
  <c r="AG585" i="196"/>
  <c r="AN585" i="196" s="1"/>
  <c r="AG597" i="196"/>
  <c r="AL598" i="196"/>
  <c r="AQ602" i="196"/>
  <c r="AL606" i="196"/>
  <c r="AL614" i="196"/>
  <c r="AG621" i="196"/>
  <c r="AL622" i="196"/>
  <c r="AL630" i="196"/>
  <c r="AQ634" i="196"/>
  <c r="AL639" i="196"/>
  <c r="AH648" i="196"/>
  <c r="AG662" i="196"/>
  <c r="AM662" i="196" s="1"/>
  <c r="AG663" i="196"/>
  <c r="AL667" i="196"/>
  <c r="AL671" i="196"/>
  <c r="AL675" i="196"/>
  <c r="AH688" i="196"/>
  <c r="AJ688" i="196" s="1"/>
  <c r="AK688" i="196" s="1"/>
  <c r="AG703" i="196"/>
  <c r="AI707" i="196"/>
  <c r="AH707" i="196"/>
  <c r="AI734" i="196"/>
  <c r="AH734" i="196"/>
  <c r="AO755" i="196"/>
  <c r="AQ755" i="196"/>
  <c r="AL763" i="196"/>
  <c r="AI763" i="196"/>
  <c r="AG763" i="196"/>
  <c r="AN763" i="196" s="1"/>
  <c r="AL790" i="196"/>
  <c r="AH790" i="196"/>
  <c r="AL813" i="196"/>
  <c r="AH813" i="196"/>
  <c r="AG813" i="196"/>
  <c r="AQ813" i="196" s="1"/>
  <c r="AL877" i="196"/>
  <c r="AH877" i="196"/>
  <c r="AG877" i="196"/>
  <c r="AL902" i="196"/>
  <c r="AI902" i="196"/>
  <c r="AH902" i="196"/>
  <c r="AL938" i="196"/>
  <c r="AH938" i="196"/>
  <c r="AI938" i="196"/>
  <c r="AO571" i="196"/>
  <c r="AG710" i="196"/>
  <c r="AI745" i="196"/>
  <c r="AH745" i="196"/>
  <c r="AG745" i="196"/>
  <c r="AI862" i="196"/>
  <c r="AH862" i="196"/>
  <c r="AG862" i="196"/>
  <c r="AN862" i="196" s="1"/>
  <c r="AL862" i="196"/>
  <c r="AL323" i="196"/>
  <c r="AH326" i="196"/>
  <c r="AJ326" i="196" s="1"/>
  <c r="AK326" i="196" s="1"/>
  <c r="AH327" i="196"/>
  <c r="AJ327" i="196" s="1"/>
  <c r="AK327" i="196" s="1"/>
  <c r="AG330" i="196"/>
  <c r="AL339" i="196"/>
  <c r="AH342" i="196"/>
  <c r="AJ342" i="196" s="1"/>
  <c r="AK342" i="196" s="1"/>
  <c r="AH343" i="196"/>
  <c r="AJ343" i="196" s="1"/>
  <c r="AK343" i="196" s="1"/>
  <c r="AG346" i="196"/>
  <c r="AQ346" i="196" s="1"/>
  <c r="AL355" i="196"/>
  <c r="AH358" i="196"/>
  <c r="AJ358" i="196" s="1"/>
  <c r="AK358" i="196" s="1"/>
  <c r="AH359" i="196"/>
  <c r="AJ359" i="196" s="1"/>
  <c r="AK359" i="196" s="1"/>
  <c r="AG362" i="196"/>
  <c r="AI378" i="196"/>
  <c r="AI402" i="196"/>
  <c r="AL403" i="196"/>
  <c r="AI410" i="196"/>
  <c r="AJ410" i="196" s="1"/>
  <c r="AK410" i="196" s="1"/>
  <c r="AI411" i="196"/>
  <c r="AJ411" i="196" s="1"/>
  <c r="AK411" i="196" s="1"/>
  <c r="AG422" i="196"/>
  <c r="AQ422" i="196" s="1"/>
  <c r="AI427" i="196"/>
  <c r="AG430" i="196"/>
  <c r="AO430" i="196" s="1"/>
  <c r="AI434" i="196"/>
  <c r="AJ434" i="196" s="1"/>
  <c r="AK434" i="196" s="1"/>
  <c r="AI435" i="196"/>
  <c r="AI442" i="196"/>
  <c r="AI450" i="196"/>
  <c r="AG464" i="196"/>
  <c r="AR464" i="196" s="1"/>
  <c r="AG476" i="196"/>
  <c r="AI478" i="196"/>
  <c r="AI480" i="196"/>
  <c r="AI484" i="196"/>
  <c r="AH489" i="196"/>
  <c r="AH492" i="196"/>
  <c r="AJ492" i="196" s="1"/>
  <c r="AK492" i="196" s="1"/>
  <c r="AH493" i="196"/>
  <c r="AJ493" i="196" s="1"/>
  <c r="AK493" i="196" s="1"/>
  <c r="AG494" i="196"/>
  <c r="AH496" i="196"/>
  <c r="AG511" i="196"/>
  <c r="AQ511" i="196" s="1"/>
  <c r="AI512" i="196"/>
  <c r="AJ512" i="196" s="1"/>
  <c r="AK512" i="196" s="1"/>
  <c r="AG520" i="196"/>
  <c r="AM520" i="196" s="1"/>
  <c r="AI524" i="196"/>
  <c r="AH539" i="196"/>
  <c r="AH548" i="196"/>
  <c r="AJ548" i="196" s="1"/>
  <c r="AK548" i="196" s="1"/>
  <c r="AH552" i="196"/>
  <c r="AJ552" i="196" s="1"/>
  <c r="AK552" i="196" s="1"/>
  <c r="AG561" i="196"/>
  <c r="AQ561" i="196" s="1"/>
  <c r="AI565" i="196"/>
  <c r="AI571" i="196"/>
  <c r="AL572" i="196"/>
  <c r="AH573" i="196"/>
  <c r="AH585" i="196"/>
  <c r="AJ585" i="196" s="1"/>
  <c r="AK585" i="196" s="1"/>
  <c r="AG598" i="196"/>
  <c r="AI599" i="196"/>
  <c r="AH605" i="196"/>
  <c r="AG606" i="196"/>
  <c r="AI607" i="196"/>
  <c r="AH613" i="196"/>
  <c r="AG614" i="196"/>
  <c r="AI615" i="196"/>
  <c r="AG622" i="196"/>
  <c r="AI623" i="196"/>
  <c r="AH629" i="196"/>
  <c r="AG630" i="196"/>
  <c r="AI631" i="196"/>
  <c r="AG639" i="196"/>
  <c r="AO639" i="196" s="1"/>
  <c r="AH644" i="196"/>
  <c r="AJ644" i="196" s="1"/>
  <c r="AK644" i="196" s="1"/>
  <c r="AL647" i="196"/>
  <c r="AR647" i="196" s="1"/>
  <c r="AZ647" i="196" s="1"/>
  <c r="AI648" i="196"/>
  <c r="AH652" i="196"/>
  <c r="AJ652" i="196" s="1"/>
  <c r="AK652" i="196" s="1"/>
  <c r="AH656" i="196"/>
  <c r="AJ656" i="196" s="1"/>
  <c r="AK656" i="196" s="1"/>
  <c r="AH660" i="196"/>
  <c r="AJ660" i="196" s="1"/>
  <c r="AK660" i="196" s="1"/>
  <c r="AH663" i="196"/>
  <c r="AG666" i="196"/>
  <c r="AM666" i="196" s="1"/>
  <c r="AG667" i="196"/>
  <c r="AG671" i="196"/>
  <c r="AM671" i="196" s="1"/>
  <c r="AG675" i="196"/>
  <c r="AG679" i="196"/>
  <c r="AL688" i="196"/>
  <c r="AL692" i="196"/>
  <c r="AI692" i="196"/>
  <c r="AL703" i="196"/>
  <c r="AG707" i="196"/>
  <c r="AH711" i="196"/>
  <c r="AJ711" i="196" s="1"/>
  <c r="AK711" i="196" s="1"/>
  <c r="AG711" i="196"/>
  <c r="AI737" i="196"/>
  <c r="AH737" i="196"/>
  <c r="AG737" i="196"/>
  <c r="AO737" i="196" s="1"/>
  <c r="AL744" i="196"/>
  <c r="AH744" i="196"/>
  <c r="AI753" i="196"/>
  <c r="AH753" i="196"/>
  <c r="AL753" i="196"/>
  <c r="AG753" i="196"/>
  <c r="AO753" i="196" s="1"/>
  <c r="AI765" i="196"/>
  <c r="AH765" i="196"/>
  <c r="AL765" i="196"/>
  <c r="AG765" i="196"/>
  <c r="AM765" i="196" s="1"/>
  <c r="AL805" i="196"/>
  <c r="AG805" i="196"/>
  <c r="AO874" i="196"/>
  <c r="AQ874" i="196"/>
  <c r="AM874" i="196"/>
  <c r="AL663" i="196"/>
  <c r="AO698" i="196"/>
  <c r="AL752" i="196"/>
  <c r="AH752" i="196"/>
  <c r="AL797" i="196"/>
  <c r="AH797" i="196"/>
  <c r="AG797" i="196"/>
  <c r="AG804" i="196"/>
  <c r="AN804" i="196" s="1"/>
  <c r="AI818" i="196"/>
  <c r="AH818" i="196"/>
  <c r="AG818" i="196"/>
  <c r="AR818" i="196" s="1"/>
  <c r="AL327" i="196"/>
  <c r="AL343" i="196"/>
  <c r="AL359" i="196"/>
  <c r="AH464" i="196"/>
  <c r="AL492" i="196"/>
  <c r="AI494" i="196"/>
  <c r="AI496" i="196"/>
  <c r="AH511" i="196"/>
  <c r="AH520" i="196"/>
  <c r="AJ520" i="196" s="1"/>
  <c r="AK520" i="196" s="1"/>
  <c r="AH561" i="196"/>
  <c r="AJ561" i="196" s="1"/>
  <c r="AK561" i="196" s="1"/>
  <c r="AM571" i="196"/>
  <c r="AG593" i="196"/>
  <c r="AR593" i="196" s="1"/>
  <c r="AL594" i="196"/>
  <c r="AL597" i="196"/>
  <c r="AH598" i="196"/>
  <c r="AJ598" i="196" s="1"/>
  <c r="AK598" i="196" s="1"/>
  <c r="AG601" i="196"/>
  <c r="AL602" i="196"/>
  <c r="AR602" i="196" s="1"/>
  <c r="AZ602" i="196" s="1"/>
  <c r="AL605" i="196"/>
  <c r="AR605" i="196" s="1"/>
  <c r="AZ605" i="196" s="1"/>
  <c r="AH606" i="196"/>
  <c r="AJ606" i="196" s="1"/>
  <c r="AK606" i="196" s="1"/>
  <c r="AG609" i="196"/>
  <c r="AR609" i="196" s="1"/>
  <c r="AL610" i="196"/>
  <c r="AL613" i="196"/>
  <c r="AR613" i="196" s="1"/>
  <c r="AZ613" i="196" s="1"/>
  <c r="AH614" i="196"/>
  <c r="AJ614" i="196" s="1"/>
  <c r="AK614" i="196" s="1"/>
  <c r="AG617" i="196"/>
  <c r="AR617" i="196" s="1"/>
  <c r="AL618" i="196"/>
  <c r="AL621" i="196"/>
  <c r="AH622" i="196"/>
  <c r="AJ622" i="196" s="1"/>
  <c r="AK622" i="196" s="1"/>
  <c r="AG625" i="196"/>
  <c r="AR625" i="196" s="1"/>
  <c r="AL626" i="196"/>
  <c r="AL629" i="196"/>
  <c r="AR629" i="196" s="1"/>
  <c r="AZ629" i="196" s="1"/>
  <c r="AH630" i="196"/>
  <c r="AJ630" i="196" s="1"/>
  <c r="AK630" i="196" s="1"/>
  <c r="AG633" i="196"/>
  <c r="AM633" i="196" s="1"/>
  <c r="AL634" i="196"/>
  <c r="AR634" i="196" s="1"/>
  <c r="AZ634" i="196" s="1"/>
  <c r="AL635" i="196"/>
  <c r="AH639" i="196"/>
  <c r="AJ639" i="196" s="1"/>
  <c r="AK639" i="196" s="1"/>
  <c r="AL651" i="196"/>
  <c r="AL655" i="196"/>
  <c r="AL659" i="196"/>
  <c r="AI663" i="196"/>
  <c r="AH667" i="196"/>
  <c r="AJ667" i="196" s="1"/>
  <c r="AK667" i="196" s="1"/>
  <c r="AH671" i="196"/>
  <c r="AJ671" i="196" s="1"/>
  <c r="AK671" i="196" s="1"/>
  <c r="AG674" i="196"/>
  <c r="AO674" i="196" s="1"/>
  <c r="AH675" i="196"/>
  <c r="AJ675" i="196" s="1"/>
  <c r="AK675" i="196" s="1"/>
  <c r="AG678" i="196"/>
  <c r="AH679" i="196"/>
  <c r="AH684" i="196"/>
  <c r="AJ684" i="196" s="1"/>
  <c r="AK684" i="196" s="1"/>
  <c r="AH692" i="196"/>
  <c r="AI696" i="196"/>
  <c r="AH696" i="196"/>
  <c r="AI699" i="196"/>
  <c r="AH699" i="196"/>
  <c r="AG706" i="196"/>
  <c r="AL707" i="196"/>
  <c r="AI735" i="196"/>
  <c r="AG735" i="196"/>
  <c r="AN735" i="196" s="1"/>
  <c r="AL737" i="196"/>
  <c r="AL762" i="196"/>
  <c r="AH762" i="196"/>
  <c r="AL791" i="196"/>
  <c r="AI791" i="196"/>
  <c r="AG791" i="196"/>
  <c r="AL683" i="196"/>
  <c r="AR683" i="196" s="1"/>
  <c r="AZ683" i="196" s="1"/>
  <c r="AL687" i="196"/>
  <c r="AR687" i="196" s="1"/>
  <c r="AZ687" i="196" s="1"/>
  <c r="AL691" i="196"/>
  <c r="AR691" i="196" s="1"/>
  <c r="AZ691" i="196" s="1"/>
  <c r="AL715" i="196"/>
  <c r="AI716" i="196"/>
  <c r="AL719" i="196"/>
  <c r="AR719" i="196" s="1"/>
  <c r="AZ719" i="196" s="1"/>
  <c r="AI720" i="196"/>
  <c r="AL723" i="196"/>
  <c r="AI724" i="196"/>
  <c r="AH729" i="196"/>
  <c r="AJ729" i="196" s="1"/>
  <c r="AK729" i="196" s="1"/>
  <c r="AI741" i="196"/>
  <c r="AI743" i="196"/>
  <c r="AI749" i="196"/>
  <c r="AI751" i="196"/>
  <c r="AI755" i="196"/>
  <c r="AH757" i="196"/>
  <c r="AI761" i="196"/>
  <c r="AJ761" i="196" s="1"/>
  <c r="AK761" i="196" s="1"/>
  <c r="AI767" i="196"/>
  <c r="AH769" i="196"/>
  <c r="AJ769" i="196" s="1"/>
  <c r="AK769" i="196" s="1"/>
  <c r="AI773" i="196"/>
  <c r="AQ775" i="196"/>
  <c r="AI779" i="196"/>
  <c r="AH781" i="196"/>
  <c r="AJ781" i="196" s="1"/>
  <c r="AK781" i="196" s="1"/>
  <c r="AM796" i="196"/>
  <c r="AI798" i="196"/>
  <c r="AL802" i="196"/>
  <c r="AM812" i="196"/>
  <c r="AH817" i="196"/>
  <c r="AH822" i="196"/>
  <c r="AM822" i="196"/>
  <c r="AH830" i="196"/>
  <c r="AI897" i="196"/>
  <c r="AH897" i="196"/>
  <c r="AG897" i="196"/>
  <c r="AR897" i="196" s="1"/>
  <c r="AG933" i="196"/>
  <c r="AQ933" i="196" s="1"/>
  <c r="AI933" i="196"/>
  <c r="AL933" i="196"/>
  <c r="AH933" i="196"/>
  <c r="AL695" i="196"/>
  <c r="AJ704" i="196"/>
  <c r="AK704" i="196" s="1"/>
  <c r="AL727" i="196"/>
  <c r="AL733" i="196"/>
  <c r="AM755" i="196"/>
  <c r="AI757" i="196"/>
  <c r="AL785" i="196"/>
  <c r="AL814" i="196"/>
  <c r="AO822" i="196"/>
  <c r="AQ822" i="196"/>
  <c r="AI826" i="196"/>
  <c r="AI834" i="196"/>
  <c r="AH834" i="196"/>
  <c r="AH842" i="196"/>
  <c r="AJ842" i="196" s="1"/>
  <c r="AK842" i="196" s="1"/>
  <c r="AG842" i="196"/>
  <c r="AR842" i="196" s="1"/>
  <c r="AL843" i="196"/>
  <c r="AI843" i="196"/>
  <c r="AO849" i="196"/>
  <c r="AL855" i="196"/>
  <c r="AI855" i="196"/>
  <c r="AL869" i="196"/>
  <c r="AH869" i="196"/>
  <c r="AG869" i="196"/>
  <c r="AO869" i="196" s="1"/>
  <c r="AI921" i="196"/>
  <c r="AH921" i="196"/>
  <c r="AG921" i="196"/>
  <c r="AR921" i="196" s="1"/>
  <c r="AI925" i="196"/>
  <c r="AH925" i="196"/>
  <c r="AG925" i="196"/>
  <c r="AN925" i="196" s="1"/>
  <c r="AG937" i="196"/>
  <c r="AI937" i="196"/>
  <c r="AL937" i="196"/>
  <c r="AH937" i="196"/>
  <c r="AJ715" i="196"/>
  <c r="AK715" i="196" s="1"/>
  <c r="AL729" i="196"/>
  <c r="AL769" i="196"/>
  <c r="AI830" i="196"/>
  <c r="AO834" i="196"/>
  <c r="AQ834" i="196"/>
  <c r="AL835" i="196"/>
  <c r="AI835" i="196"/>
  <c r="AL841" i="196"/>
  <c r="AR841" i="196" s="1"/>
  <c r="AZ841" i="196" s="1"/>
  <c r="AH841" i="196"/>
  <c r="AI854" i="196"/>
  <c r="AH854" i="196"/>
  <c r="AG854" i="196"/>
  <c r="AR854" i="196" s="1"/>
  <c r="AL863" i="196"/>
  <c r="AI863" i="196"/>
  <c r="AL899" i="196"/>
  <c r="AI899" i="196"/>
  <c r="AL906" i="196"/>
  <c r="AI906" i="196"/>
  <c r="AH906" i="196"/>
  <c r="AL934" i="196"/>
  <c r="AH934" i="196"/>
  <c r="AI934" i="196"/>
  <c r="AH849" i="196"/>
  <c r="AL850" i="196"/>
  <c r="AH853" i="196"/>
  <c r="AH861" i="196"/>
  <c r="AQ866" i="196"/>
  <c r="AL870" i="196"/>
  <c r="AH874" i="196"/>
  <c r="AJ874" i="196" s="1"/>
  <c r="AK874" i="196" s="1"/>
  <c r="AL878" i="196"/>
  <c r="AL881" i="196"/>
  <c r="AH885" i="196"/>
  <c r="AJ885" i="196" s="1"/>
  <c r="AK885" i="196" s="1"/>
  <c r="AO885" i="196"/>
  <c r="AI886" i="196"/>
  <c r="AJ886" i="196" s="1"/>
  <c r="AK886" i="196" s="1"/>
  <c r="AH889" i="196"/>
  <c r="AJ889" i="196" s="1"/>
  <c r="AK889" i="196" s="1"/>
  <c r="AI894" i="196"/>
  <c r="AI898" i="196"/>
  <c r="AJ898" i="196" s="1"/>
  <c r="AK898" i="196" s="1"/>
  <c r="AI905" i="196"/>
  <c r="AH913" i="196"/>
  <c r="AI926" i="196"/>
  <c r="AL929" i="196"/>
  <c r="AR929" i="196" s="1"/>
  <c r="AZ929" i="196" s="1"/>
  <c r="AI930" i="196"/>
  <c r="AM957" i="196"/>
  <c r="AL978" i="196"/>
  <c r="AI978" i="196"/>
  <c r="AH978" i="196"/>
  <c r="AG992" i="196"/>
  <c r="AN992" i="196" s="1"/>
  <c r="AI1015" i="196"/>
  <c r="AH1015" i="196"/>
  <c r="AG1015" i="196"/>
  <c r="AR1015" i="196" s="1"/>
  <c r="AL838" i="196"/>
  <c r="AL846" i="196"/>
  <c r="AL849" i="196"/>
  <c r="AR849" i="196" s="1"/>
  <c r="AZ849" i="196" s="1"/>
  <c r="AL858" i="196"/>
  <c r="AL866" i="196"/>
  <c r="AR866" i="196" s="1"/>
  <c r="AZ866" i="196" s="1"/>
  <c r="AI913" i="196"/>
  <c r="AL917" i="196"/>
  <c r="AI945" i="196"/>
  <c r="AG945" i="196"/>
  <c r="AR945" i="196" s="1"/>
  <c r="AH946" i="196"/>
  <c r="AJ946" i="196" s="1"/>
  <c r="AK946" i="196" s="1"/>
  <c r="AL946" i="196"/>
  <c r="AI949" i="196"/>
  <c r="AG949" i="196"/>
  <c r="AR949" i="196" s="1"/>
  <c r="AH950" i="196"/>
  <c r="AJ950" i="196" s="1"/>
  <c r="AK950" i="196" s="1"/>
  <c r="AL950" i="196"/>
  <c r="AI953" i="196"/>
  <c r="AG953" i="196"/>
  <c r="AR953" i="196" s="1"/>
  <c r="AH954" i="196"/>
  <c r="AJ954" i="196" s="1"/>
  <c r="AK954" i="196" s="1"/>
  <c r="AL954" i="196"/>
  <c r="AL1004" i="196"/>
  <c r="AI1004" i="196"/>
  <c r="AH1004" i="196"/>
  <c r="AM866" i="196"/>
  <c r="AL874" i="196"/>
  <c r="AR874" i="196" s="1"/>
  <c r="AZ874" i="196" s="1"/>
  <c r="AJ878" i="196"/>
  <c r="AK878" i="196" s="1"/>
  <c r="AG944" i="196"/>
  <c r="AM944" i="196" s="1"/>
  <c r="AO956" i="196"/>
  <c r="AI993" i="196"/>
  <c r="AH993" i="196"/>
  <c r="AG993" i="196"/>
  <c r="AN993" i="196" s="1"/>
  <c r="AI999" i="196"/>
  <c r="AH999" i="196"/>
  <c r="AG999" i="196"/>
  <c r="AR999" i="196" s="1"/>
  <c r="AG1014" i="196"/>
  <c r="AJ941" i="196"/>
  <c r="AK941" i="196" s="1"/>
  <c r="AL957" i="196"/>
  <c r="AL961" i="196"/>
  <c r="AI965" i="196"/>
  <c r="AJ965" i="196" s="1"/>
  <c r="AK965" i="196" s="1"/>
  <c r="AL970" i="196"/>
  <c r="AL973" i="196"/>
  <c r="AJ981" i="196"/>
  <c r="AK981" i="196" s="1"/>
  <c r="AL994" i="196"/>
  <c r="AL997" i="196"/>
  <c r="AO1002" i="196"/>
  <c r="AL1003" i="196"/>
  <c r="AR1003" i="196" s="1"/>
  <c r="AZ1003" i="196" s="1"/>
  <c r="AL965" i="196"/>
  <c r="AL977" i="196"/>
  <c r="AL1007" i="196"/>
  <c r="AL941" i="196"/>
  <c r="AR941" i="196" s="1"/>
  <c r="AZ941" i="196" s="1"/>
  <c r="AH961" i="196"/>
  <c r="AJ961" i="196" s="1"/>
  <c r="AK961" i="196" s="1"/>
  <c r="AG965" i="196"/>
  <c r="AL969" i="196"/>
  <c r="AG972" i="196"/>
  <c r="AQ972" i="196" s="1"/>
  <c r="AH973" i="196"/>
  <c r="AJ973" i="196" s="1"/>
  <c r="AK973" i="196" s="1"/>
  <c r="AG976" i="196"/>
  <c r="AN976" i="196" s="1"/>
  <c r="AG977" i="196"/>
  <c r="AM977" i="196" s="1"/>
  <c r="AL981" i="196"/>
  <c r="AR981" i="196" s="1"/>
  <c r="AZ981" i="196" s="1"/>
  <c r="AL985" i="196"/>
  <c r="AL989" i="196"/>
  <c r="AR989" i="196" s="1"/>
  <c r="AZ989" i="196" s="1"/>
  <c r="AO996" i="196"/>
  <c r="AH997" i="196"/>
  <c r="AJ997" i="196" s="1"/>
  <c r="AK997" i="196" s="1"/>
  <c r="AL1002" i="196"/>
  <c r="AR1002" i="196" s="1"/>
  <c r="AZ1002" i="196" s="1"/>
  <c r="AG1007" i="196"/>
  <c r="AL1011" i="196"/>
  <c r="AL532" i="196"/>
  <c r="AL556" i="196"/>
  <c r="AO613" i="196"/>
  <c r="AL636" i="196"/>
  <c r="AL645" i="196"/>
  <c r="AH645" i="196"/>
  <c r="AG645" i="196"/>
  <c r="AI649" i="196"/>
  <c r="AL649" i="196"/>
  <c r="AH649" i="196"/>
  <c r="AG649" i="196"/>
  <c r="AQ702" i="196"/>
  <c r="AQ718" i="196"/>
  <c r="AQ988" i="196"/>
  <c r="AO988" i="196"/>
  <c r="AJ330" i="196"/>
  <c r="AK330" i="196" s="1"/>
  <c r="AJ350" i="196"/>
  <c r="AK350" i="196" s="1"/>
  <c r="AI374" i="196"/>
  <c r="AJ374" i="196" s="1"/>
  <c r="AK374" i="196" s="1"/>
  <c r="AH379" i="196"/>
  <c r="AI386" i="196"/>
  <c r="AH387" i="196"/>
  <c r="AL390" i="196"/>
  <c r="AH391" i="196"/>
  <c r="AL399" i="196"/>
  <c r="AI406" i="196"/>
  <c r="AL411" i="196"/>
  <c r="AG414" i="196"/>
  <c r="AR414" i="196" s="1"/>
  <c r="AG418" i="196"/>
  <c r="AL419" i="196"/>
  <c r="AL423" i="196"/>
  <c r="AG426" i="196"/>
  <c r="AR426" i="196" s="1"/>
  <c r="AH431" i="196"/>
  <c r="AL434" i="196"/>
  <c r="AG438" i="196"/>
  <c r="AH443" i="196"/>
  <c r="AH451" i="196"/>
  <c r="AL454" i="196"/>
  <c r="AH455" i="196"/>
  <c r="AG460" i="196"/>
  <c r="AN460" i="196" s="1"/>
  <c r="AH461" i="196"/>
  <c r="AJ461" i="196" s="1"/>
  <c r="AK461" i="196" s="1"/>
  <c r="AG468" i="196"/>
  <c r="AR468" i="196" s="1"/>
  <c r="AL472" i="196"/>
  <c r="AG479" i="196"/>
  <c r="AR479" i="196" s="1"/>
  <c r="AG488" i="196"/>
  <c r="AM488" i="196" s="1"/>
  <c r="AG495" i="196"/>
  <c r="AR495" i="196" s="1"/>
  <c r="AL500" i="196"/>
  <c r="AG504" i="196"/>
  <c r="AN504" i="196" s="1"/>
  <c r="AL512" i="196"/>
  <c r="AL516" i="196"/>
  <c r="AL528" i="196"/>
  <c r="AG532" i="196"/>
  <c r="AN532" i="196" s="1"/>
  <c r="AL540" i="196"/>
  <c r="AL544" i="196"/>
  <c r="AG556" i="196"/>
  <c r="AQ556" i="196" s="1"/>
  <c r="AL577" i="196"/>
  <c r="AG579" i="196"/>
  <c r="AM579" i="196" s="1"/>
  <c r="AG584" i="196"/>
  <c r="AN584" i="196" s="1"/>
  <c r="AG592" i="196"/>
  <c r="AG596" i="196"/>
  <c r="AG600" i="196"/>
  <c r="AG604" i="196"/>
  <c r="AG608" i="196"/>
  <c r="AG612" i="196"/>
  <c r="AG616" i="196"/>
  <c r="AG620" i="196"/>
  <c r="AG624" i="196"/>
  <c r="AG628" i="196"/>
  <c r="AG632" i="196"/>
  <c r="AH636" i="196"/>
  <c r="AG637" i="196"/>
  <c r="AG638" i="196"/>
  <c r="AM638" i="196" s="1"/>
  <c r="AL638" i="196"/>
  <c r="AN641" i="196"/>
  <c r="AI645" i="196"/>
  <c r="AI646" i="196"/>
  <c r="AL646" i="196"/>
  <c r="AH646" i="196"/>
  <c r="AI653" i="196"/>
  <c r="AL653" i="196"/>
  <c r="AH653" i="196"/>
  <c r="AG653" i="196"/>
  <c r="AQ658" i="196"/>
  <c r="AI669" i="196"/>
  <c r="AL669" i="196"/>
  <c r="AH669" i="196"/>
  <c r="AG669" i="196"/>
  <c r="AI685" i="196"/>
  <c r="AL685" i="196"/>
  <c r="AH685" i="196"/>
  <c r="AG685" i="196"/>
  <c r="AQ690" i="196"/>
  <c r="AI701" i="196"/>
  <c r="AL701" i="196"/>
  <c r="AH701" i="196"/>
  <c r="AG701" i="196"/>
  <c r="AI717" i="196"/>
  <c r="AL717" i="196"/>
  <c r="AH717" i="196"/>
  <c r="AG717" i="196"/>
  <c r="AQ722" i="196"/>
  <c r="AI756" i="196"/>
  <c r="AL756" i="196"/>
  <c r="AH756" i="196"/>
  <c r="AG756" i="196"/>
  <c r="AQ761" i="196"/>
  <c r="AM761" i="196"/>
  <c r="AO761" i="196"/>
  <c r="AI772" i="196"/>
  <c r="AL772" i="196"/>
  <c r="AH772" i="196"/>
  <c r="AG772" i="196"/>
  <c r="AI788" i="196"/>
  <c r="AL788" i="196"/>
  <c r="AH788" i="196"/>
  <c r="AG788" i="196"/>
  <c r="AL418" i="196"/>
  <c r="AL438" i="196"/>
  <c r="AO605" i="196"/>
  <c r="AO629" i="196"/>
  <c r="AG636" i="196"/>
  <c r="AQ654" i="196"/>
  <c r="AI665" i="196"/>
  <c r="AL665" i="196"/>
  <c r="AH665" i="196"/>
  <c r="AG665" i="196"/>
  <c r="AI681" i="196"/>
  <c r="AL681" i="196"/>
  <c r="AH681" i="196"/>
  <c r="AG681" i="196"/>
  <c r="AQ686" i="196"/>
  <c r="AI697" i="196"/>
  <c r="AL697" i="196"/>
  <c r="AH697" i="196"/>
  <c r="AG697" i="196"/>
  <c r="AI713" i="196"/>
  <c r="AL713" i="196"/>
  <c r="AH713" i="196"/>
  <c r="AG713" i="196"/>
  <c r="AL374" i="196"/>
  <c r="AR374" i="196" s="1"/>
  <c r="AZ374" i="196" s="1"/>
  <c r="AL386" i="196"/>
  <c r="AR386" i="196" s="1"/>
  <c r="AZ386" i="196" s="1"/>
  <c r="AI391" i="196"/>
  <c r="AH418" i="196"/>
  <c r="AJ418" i="196" s="1"/>
  <c r="AK418" i="196" s="1"/>
  <c r="AH438" i="196"/>
  <c r="AI443" i="196"/>
  <c r="AI451" i="196"/>
  <c r="AG454" i="196"/>
  <c r="AM454" i="196" s="1"/>
  <c r="AI455" i="196"/>
  <c r="AH460" i="196"/>
  <c r="AG462" i="196"/>
  <c r="AO462" i="196" s="1"/>
  <c r="AG463" i="196"/>
  <c r="AI464" i="196"/>
  <c r="AH468" i="196"/>
  <c r="AG472" i="196"/>
  <c r="AN472" i="196" s="1"/>
  <c r="AH479" i="196"/>
  <c r="AL484" i="196"/>
  <c r="AR484" i="196" s="1"/>
  <c r="AZ484" i="196" s="1"/>
  <c r="AH488" i="196"/>
  <c r="AH495" i="196"/>
  <c r="AG500" i="196"/>
  <c r="AR500" i="196" s="1"/>
  <c r="AG508" i="196"/>
  <c r="AO508" i="196" s="1"/>
  <c r="AL508" i="196"/>
  <c r="AH509" i="196"/>
  <c r="AJ509" i="196" s="1"/>
  <c r="AK509" i="196" s="1"/>
  <c r="AG510" i="196"/>
  <c r="AQ510" i="196" s="1"/>
  <c r="AL511" i="196"/>
  <c r="AG512" i="196"/>
  <c r="AG516" i="196"/>
  <c r="AG523" i="196"/>
  <c r="AN523" i="196" s="1"/>
  <c r="AG528" i="196"/>
  <c r="AH532" i="196"/>
  <c r="AG536" i="196"/>
  <c r="AO536" i="196" s="1"/>
  <c r="AL536" i="196"/>
  <c r="AH537" i="196"/>
  <c r="AJ537" i="196" s="1"/>
  <c r="AK537" i="196" s="1"/>
  <c r="AG538" i="196"/>
  <c r="AO538" i="196" s="1"/>
  <c r="AL539" i="196"/>
  <c r="AG540" i="196"/>
  <c r="AG544" i="196"/>
  <c r="AH553" i="196"/>
  <c r="AJ553" i="196" s="1"/>
  <c r="AK553" i="196" s="1"/>
  <c r="AG554" i="196"/>
  <c r="AO554" i="196" s="1"/>
  <c r="AH556" i="196"/>
  <c r="AJ556" i="196" s="1"/>
  <c r="AK556" i="196" s="1"/>
  <c r="AI558" i="196"/>
  <c r="AG569" i="196"/>
  <c r="AN569" i="196" s="1"/>
  <c r="AL569" i="196"/>
  <c r="AG572" i="196"/>
  <c r="AO572" i="196" s="1"/>
  <c r="AI573" i="196"/>
  <c r="AG577" i="196"/>
  <c r="AQ577" i="196" s="1"/>
  <c r="AG580" i="196"/>
  <c r="AR580" i="196" s="1"/>
  <c r="AL581" i="196"/>
  <c r="AH584" i="196"/>
  <c r="AL585" i="196"/>
  <c r="AQ589" i="196"/>
  <c r="AH592" i="196"/>
  <c r="AL592" i="196"/>
  <c r="AI593" i="196"/>
  <c r="AG595" i="196"/>
  <c r="AR595" i="196" s="1"/>
  <c r="AH596" i="196"/>
  <c r="AL596" i="196"/>
  <c r="AI597" i="196"/>
  <c r="AJ597" i="196" s="1"/>
  <c r="AK597" i="196" s="1"/>
  <c r="AG599" i="196"/>
  <c r="AR599" i="196" s="1"/>
  <c r="AH600" i="196"/>
  <c r="AL600" i="196"/>
  <c r="AI601" i="196"/>
  <c r="AJ601" i="196" s="1"/>
  <c r="AK601" i="196" s="1"/>
  <c r="AN602" i="196"/>
  <c r="AG603" i="196"/>
  <c r="AR603" i="196" s="1"/>
  <c r="AH604" i="196"/>
  <c r="AL604" i="196"/>
  <c r="AI605" i="196"/>
  <c r="AM605" i="196"/>
  <c r="AQ605" i="196"/>
  <c r="AG607" i="196"/>
  <c r="AR607" i="196" s="1"/>
  <c r="AH608" i="196"/>
  <c r="AL608" i="196"/>
  <c r="AI609" i="196"/>
  <c r="AN610" i="196"/>
  <c r="AG611" i="196"/>
  <c r="AR611" i="196" s="1"/>
  <c r="AH612" i="196"/>
  <c r="AL612" i="196"/>
  <c r="AI613" i="196"/>
  <c r="AM613" i="196"/>
  <c r="AQ613" i="196"/>
  <c r="AG615" i="196"/>
  <c r="AR615" i="196" s="1"/>
  <c r="AH616" i="196"/>
  <c r="AL616" i="196"/>
  <c r="AI617" i="196"/>
  <c r="AG619" i="196"/>
  <c r="AR619" i="196" s="1"/>
  <c r="AH620" i="196"/>
  <c r="AL620" i="196"/>
  <c r="AI621" i="196"/>
  <c r="AJ621" i="196" s="1"/>
  <c r="AK621" i="196" s="1"/>
  <c r="AG623" i="196"/>
  <c r="AR623" i="196" s="1"/>
  <c r="AH624" i="196"/>
  <c r="AL624" i="196"/>
  <c r="AI625" i="196"/>
  <c r="AG627" i="196"/>
  <c r="AR627" i="196" s="1"/>
  <c r="AH628" i="196"/>
  <c r="AL628" i="196"/>
  <c r="AI629" i="196"/>
  <c r="AM629" i="196"/>
  <c r="AQ629" i="196"/>
  <c r="AG631" i="196"/>
  <c r="AR631" i="196" s="1"/>
  <c r="AH632" i="196"/>
  <c r="AL632" i="196"/>
  <c r="AI633" i="196"/>
  <c r="AJ633" i="196" s="1"/>
  <c r="AK633" i="196" s="1"/>
  <c r="AN634" i="196"/>
  <c r="AI636" i="196"/>
  <c r="AI637" i="196"/>
  <c r="AH638" i="196"/>
  <c r="AQ641" i="196"/>
  <c r="AM642" i="196"/>
  <c r="AI642" i="196"/>
  <c r="AL642" i="196"/>
  <c r="AR642" i="196" s="1"/>
  <c r="AZ642" i="196" s="1"/>
  <c r="AH642" i="196"/>
  <c r="AN642" i="196"/>
  <c r="AG646" i="196"/>
  <c r="AO654" i="196"/>
  <c r="AI657" i="196"/>
  <c r="AL657" i="196"/>
  <c r="AH657" i="196"/>
  <c r="AG657" i="196"/>
  <c r="AI673" i="196"/>
  <c r="AL673" i="196"/>
  <c r="AH673" i="196"/>
  <c r="AG673" i="196"/>
  <c r="AO686" i="196"/>
  <c r="AI689" i="196"/>
  <c r="AL689" i="196"/>
  <c r="AH689" i="196"/>
  <c r="AG689" i="196"/>
  <c r="AQ694" i="196"/>
  <c r="AO702" i="196"/>
  <c r="AI705" i="196"/>
  <c r="AL705" i="196"/>
  <c r="AH705" i="196"/>
  <c r="AG705" i="196"/>
  <c r="AO718" i="196"/>
  <c r="AI721" i="196"/>
  <c r="AL721" i="196"/>
  <c r="AH721" i="196"/>
  <c r="AG721" i="196"/>
  <c r="AQ726" i="196"/>
  <c r="AG730" i="196"/>
  <c r="AR730" i="196" s="1"/>
  <c r="AI730" i="196"/>
  <c r="AH730" i="196"/>
  <c r="AL731" i="196"/>
  <c r="AH731" i="196"/>
  <c r="AI731" i="196"/>
  <c r="AG731" i="196"/>
  <c r="AI732" i="196"/>
  <c r="AH732" i="196"/>
  <c r="AL732" i="196"/>
  <c r="AG732" i="196"/>
  <c r="AI820" i="196"/>
  <c r="AL820" i="196"/>
  <c r="AH820" i="196"/>
  <c r="AG820" i="196"/>
  <c r="AL460" i="196"/>
  <c r="AL488" i="196"/>
  <c r="AL504" i="196"/>
  <c r="AM589" i="196"/>
  <c r="AP589" i="196" s="1"/>
  <c r="AL637" i="196"/>
  <c r="AH637" i="196"/>
  <c r="AI638" i="196"/>
  <c r="AM641" i="196"/>
  <c r="AQ670" i="196"/>
  <c r="AI379" i="196"/>
  <c r="AI387" i="196"/>
  <c r="AJ407" i="196"/>
  <c r="AK407" i="196" s="1"/>
  <c r="AH414" i="196"/>
  <c r="AH426" i="196"/>
  <c r="AI431" i="196"/>
  <c r="AI316" i="196"/>
  <c r="AL318" i="196"/>
  <c r="AI320" i="196"/>
  <c r="AL322" i="196"/>
  <c r="AI324" i="196"/>
  <c r="AL326" i="196"/>
  <c r="AI328" i="196"/>
  <c r="AL330" i="196"/>
  <c r="AI332" i="196"/>
  <c r="AL334" i="196"/>
  <c r="AR334" i="196" s="1"/>
  <c r="AZ334" i="196" s="1"/>
  <c r="AI336" i="196"/>
  <c r="AL338" i="196"/>
  <c r="AI340" i="196"/>
  <c r="AL342" i="196"/>
  <c r="AI344" i="196"/>
  <c r="AL346" i="196"/>
  <c r="AI348" i="196"/>
  <c r="AL350" i="196"/>
  <c r="AI352" i="196"/>
  <c r="AL354" i="196"/>
  <c r="AI356" i="196"/>
  <c r="AL358" i="196"/>
  <c r="AI360" i="196"/>
  <c r="AL362" i="196"/>
  <c r="AI364" i="196"/>
  <c r="AL366" i="196"/>
  <c r="AI368" i="196"/>
  <c r="AL370" i="196"/>
  <c r="AH378" i="196"/>
  <c r="AG382" i="196"/>
  <c r="AM382" i="196" s="1"/>
  <c r="AL382" i="196"/>
  <c r="AH390" i="196"/>
  <c r="AJ390" i="196" s="1"/>
  <c r="AK390" i="196" s="1"/>
  <c r="AG394" i="196"/>
  <c r="AO394" i="196" s="1"/>
  <c r="AL394" i="196"/>
  <c r="AG406" i="196"/>
  <c r="AR406" i="196" s="1"/>
  <c r="AZ410" i="196"/>
  <c r="AI414" i="196"/>
  <c r="AL422" i="196"/>
  <c r="AI426" i="196"/>
  <c r="AH430" i="196"/>
  <c r="AJ430" i="196" s="1"/>
  <c r="AK430" i="196" s="1"/>
  <c r="AI438" i="196"/>
  <c r="AH442" i="196"/>
  <c r="AG446" i="196"/>
  <c r="AL446" i="196"/>
  <c r="AH454" i="196"/>
  <c r="AJ454" i="196" s="1"/>
  <c r="AK454" i="196" s="1"/>
  <c r="AI460" i="196"/>
  <c r="AI468" i="196"/>
  <c r="AH472" i="196"/>
  <c r="AJ472" i="196" s="1"/>
  <c r="AK472" i="196" s="1"/>
  <c r="AI488" i="196"/>
  <c r="AH500" i="196"/>
  <c r="AJ500" i="196" s="1"/>
  <c r="AK500" i="196" s="1"/>
  <c r="AI504" i="196"/>
  <c r="AJ504" i="196" s="1"/>
  <c r="AK504" i="196" s="1"/>
  <c r="AH508" i="196"/>
  <c r="AJ508" i="196" s="1"/>
  <c r="AK508" i="196" s="1"/>
  <c r="AH516" i="196"/>
  <c r="AJ516" i="196" s="1"/>
  <c r="AK516" i="196" s="1"/>
  <c r="AH528" i="196"/>
  <c r="AJ528" i="196" s="1"/>
  <c r="AK528" i="196" s="1"/>
  <c r="AI532" i="196"/>
  <c r="AH536" i="196"/>
  <c r="AJ536" i="196" s="1"/>
  <c r="AK536" i="196" s="1"/>
  <c r="AH544" i="196"/>
  <c r="AJ544" i="196" s="1"/>
  <c r="AK544" i="196" s="1"/>
  <c r="AL548" i="196"/>
  <c r="AL561" i="196"/>
  <c r="AH569" i="196"/>
  <c r="AJ569" i="196" s="1"/>
  <c r="AK569" i="196" s="1"/>
  <c r="AH577" i="196"/>
  <c r="AJ577" i="196" s="1"/>
  <c r="AK577" i="196" s="1"/>
  <c r="AL589" i="196"/>
  <c r="AR589" i="196" s="1"/>
  <c r="AZ589" i="196" s="1"/>
  <c r="AI592" i="196"/>
  <c r="AH595" i="196"/>
  <c r="AI596" i="196"/>
  <c r="AH599" i="196"/>
  <c r="AI600" i="196"/>
  <c r="AH603" i="196"/>
  <c r="AJ603" i="196" s="1"/>
  <c r="AK603" i="196" s="1"/>
  <c r="AI604" i="196"/>
  <c r="AN605" i="196"/>
  <c r="AH607" i="196"/>
  <c r="AI608" i="196"/>
  <c r="AH611" i="196"/>
  <c r="AI612" i="196"/>
  <c r="AN613" i="196"/>
  <c r="AH615" i="196"/>
  <c r="AI616" i="196"/>
  <c r="AH619" i="196"/>
  <c r="AJ619" i="196" s="1"/>
  <c r="AK619" i="196" s="1"/>
  <c r="AI620" i="196"/>
  <c r="AH623" i="196"/>
  <c r="AI624" i="196"/>
  <c r="AH627" i="196"/>
  <c r="AI628" i="196"/>
  <c r="AN629" i="196"/>
  <c r="AH631" i="196"/>
  <c r="AI632" i="196"/>
  <c r="AJ635" i="196"/>
  <c r="AK635" i="196" s="1"/>
  <c r="AG640" i="196"/>
  <c r="AL640" i="196"/>
  <c r="AL641" i="196"/>
  <c r="AR641" i="196" s="1"/>
  <c r="AZ641" i="196" s="1"/>
  <c r="AH641" i="196"/>
  <c r="AO641" i="196"/>
  <c r="AO642" i="196"/>
  <c r="AO647" i="196"/>
  <c r="AQ647" i="196"/>
  <c r="AM647" i="196"/>
  <c r="AQ650" i="196"/>
  <c r="AO658" i="196"/>
  <c r="AI661" i="196"/>
  <c r="AL661" i="196"/>
  <c r="AH661" i="196"/>
  <c r="AG661" i="196"/>
  <c r="AI677" i="196"/>
  <c r="AL677" i="196"/>
  <c r="AH677" i="196"/>
  <c r="AG677" i="196"/>
  <c r="AQ682" i="196"/>
  <c r="AO690" i="196"/>
  <c r="AI693" i="196"/>
  <c r="AL693" i="196"/>
  <c r="AH693" i="196"/>
  <c r="AG693" i="196"/>
  <c r="AQ698" i="196"/>
  <c r="AI709" i="196"/>
  <c r="AL709" i="196"/>
  <c r="AH709" i="196"/>
  <c r="AG709" i="196"/>
  <c r="AQ714" i="196"/>
  <c r="AO722" i="196"/>
  <c r="AI725" i="196"/>
  <c r="AL725" i="196"/>
  <c r="AH725" i="196"/>
  <c r="AG725" i="196"/>
  <c r="AI852" i="196"/>
  <c r="AL852" i="196"/>
  <c r="AH852" i="196"/>
  <c r="AG852" i="196"/>
  <c r="AH650" i="196"/>
  <c r="AL650" i="196"/>
  <c r="AR650" i="196" s="1"/>
  <c r="AZ650" i="196" s="1"/>
  <c r="AH654" i="196"/>
  <c r="AL654" i="196"/>
  <c r="AR654" i="196" s="1"/>
  <c r="AZ654" i="196" s="1"/>
  <c r="AH658" i="196"/>
  <c r="AL658" i="196"/>
  <c r="AR658" i="196" s="1"/>
  <c r="AZ658" i="196" s="1"/>
  <c r="AH662" i="196"/>
  <c r="AL662" i="196"/>
  <c r="AH666" i="196"/>
  <c r="AL666" i="196"/>
  <c r="AH670" i="196"/>
  <c r="AL670" i="196"/>
  <c r="AR670" i="196" s="1"/>
  <c r="AZ670" i="196" s="1"/>
  <c r="AH674" i="196"/>
  <c r="AL674" i="196"/>
  <c r="AH678" i="196"/>
  <c r="AL678" i="196"/>
  <c r="AH682" i="196"/>
  <c r="AL682" i="196"/>
  <c r="AR682" i="196" s="1"/>
  <c r="AZ682" i="196" s="1"/>
  <c r="AM683" i="196"/>
  <c r="AQ683" i="196"/>
  <c r="AH686" i="196"/>
  <c r="AL686" i="196"/>
  <c r="AR686" i="196" s="1"/>
  <c r="AZ686" i="196" s="1"/>
  <c r="AM687" i="196"/>
  <c r="AQ687" i="196"/>
  <c r="AH690" i="196"/>
  <c r="AL690" i="196"/>
  <c r="AR690" i="196" s="1"/>
  <c r="AZ690" i="196" s="1"/>
  <c r="AM691" i="196"/>
  <c r="AQ691" i="196"/>
  <c r="AH694" i="196"/>
  <c r="AL694" i="196"/>
  <c r="AR694" i="196" s="1"/>
  <c r="AZ694" i="196" s="1"/>
  <c r="AH698" i="196"/>
  <c r="AL698" i="196"/>
  <c r="AR698" i="196" s="1"/>
  <c r="AZ698" i="196" s="1"/>
  <c r="AH702" i="196"/>
  <c r="AL702" i="196"/>
  <c r="AR702" i="196" s="1"/>
  <c r="AZ702" i="196" s="1"/>
  <c r="AH706" i="196"/>
  <c r="AL706" i="196"/>
  <c r="AH710" i="196"/>
  <c r="AL710" i="196"/>
  <c r="AH714" i="196"/>
  <c r="AL714" i="196"/>
  <c r="AR714" i="196" s="1"/>
  <c r="AZ714" i="196" s="1"/>
  <c r="AH718" i="196"/>
  <c r="AL718" i="196"/>
  <c r="AR718" i="196" s="1"/>
  <c r="AZ718" i="196" s="1"/>
  <c r="AM719" i="196"/>
  <c r="AQ719" i="196"/>
  <c r="AH722" i="196"/>
  <c r="AL722" i="196"/>
  <c r="AR722" i="196" s="1"/>
  <c r="AZ722" i="196" s="1"/>
  <c r="AH726" i="196"/>
  <c r="AL726" i="196"/>
  <c r="AR726" i="196" s="1"/>
  <c r="AZ726" i="196" s="1"/>
  <c r="AI728" i="196"/>
  <c r="AJ728" i="196" s="1"/>
  <c r="AK728" i="196" s="1"/>
  <c r="AG738" i="196"/>
  <c r="AR738" i="196" s="1"/>
  <c r="AI738" i="196"/>
  <c r="AG742" i="196"/>
  <c r="AR742" i="196" s="1"/>
  <c r="AI742" i="196"/>
  <c r="AG746" i="196"/>
  <c r="AR746" i="196" s="1"/>
  <c r="AI746" i="196"/>
  <c r="AG750" i="196"/>
  <c r="AR750" i="196" s="1"/>
  <c r="AI750" i="196"/>
  <c r="AI760" i="196"/>
  <c r="AL760" i="196"/>
  <c r="AH760" i="196"/>
  <c r="AG760" i="196"/>
  <c r="AI776" i="196"/>
  <c r="AL776" i="196"/>
  <c r="AH776" i="196"/>
  <c r="AG776" i="196"/>
  <c r="AL792" i="196"/>
  <c r="AH792" i="196"/>
  <c r="AI792" i="196"/>
  <c r="AG792" i="196"/>
  <c r="AI793" i="196"/>
  <c r="AH793" i="196"/>
  <c r="AL793" i="196"/>
  <c r="AG793" i="196"/>
  <c r="AG807" i="196"/>
  <c r="AI807" i="196"/>
  <c r="AH807" i="196"/>
  <c r="AL808" i="196"/>
  <c r="AH808" i="196"/>
  <c r="AI808" i="196"/>
  <c r="AG808" i="196"/>
  <c r="AI809" i="196"/>
  <c r="AH809" i="196"/>
  <c r="AL809" i="196"/>
  <c r="AG809" i="196"/>
  <c r="AI868" i="196"/>
  <c r="AL868" i="196"/>
  <c r="AH868" i="196"/>
  <c r="AG868" i="196"/>
  <c r="AG644" i="196"/>
  <c r="AR644" i="196" s="1"/>
  <c r="AN647" i="196"/>
  <c r="AG648" i="196"/>
  <c r="AR648" i="196" s="1"/>
  <c r="AI650" i="196"/>
  <c r="AM650" i="196"/>
  <c r="AG652" i="196"/>
  <c r="AI654" i="196"/>
  <c r="AM654" i="196"/>
  <c r="AG656" i="196"/>
  <c r="AI658" i="196"/>
  <c r="AM658" i="196"/>
  <c r="AG660" i="196"/>
  <c r="AI662" i="196"/>
  <c r="AG664" i="196"/>
  <c r="AR664" i="196" s="1"/>
  <c r="AI666" i="196"/>
  <c r="AG668" i="196"/>
  <c r="AR668" i="196" s="1"/>
  <c r="AI670" i="196"/>
  <c r="AM670" i="196"/>
  <c r="AP670" i="196" s="1"/>
  <c r="AG672" i="196"/>
  <c r="AR672" i="196" s="1"/>
  <c r="AI674" i="196"/>
  <c r="AG676" i="196"/>
  <c r="AR676" i="196" s="1"/>
  <c r="AI678" i="196"/>
  <c r="AG680" i="196"/>
  <c r="AR680" i="196" s="1"/>
  <c r="AI682" i="196"/>
  <c r="AM682" i="196"/>
  <c r="AP682" i="196" s="1"/>
  <c r="AN683" i="196"/>
  <c r="AG684" i="196"/>
  <c r="AI686" i="196"/>
  <c r="AM686" i="196"/>
  <c r="AN687" i="196"/>
  <c r="AG688" i="196"/>
  <c r="AI690" i="196"/>
  <c r="AM690" i="196"/>
  <c r="AN691" i="196"/>
  <c r="AG692" i="196"/>
  <c r="AI694" i="196"/>
  <c r="AM694" i="196"/>
  <c r="AG696" i="196"/>
  <c r="AR696" i="196" s="1"/>
  <c r="AI698" i="196"/>
  <c r="AM698" i="196"/>
  <c r="AG700" i="196"/>
  <c r="AR700" i="196" s="1"/>
  <c r="AI702" i="196"/>
  <c r="AM702" i="196"/>
  <c r="AG704" i="196"/>
  <c r="AR704" i="196" s="1"/>
  <c r="AI706" i="196"/>
  <c r="AG708" i="196"/>
  <c r="AI710" i="196"/>
  <c r="AG712" i="196"/>
  <c r="AR712" i="196" s="1"/>
  <c r="AI714" i="196"/>
  <c r="AM714" i="196"/>
  <c r="AG716" i="196"/>
  <c r="AI718" i="196"/>
  <c r="AM718" i="196"/>
  <c r="AN719" i="196"/>
  <c r="AG720" i="196"/>
  <c r="AR720" i="196" s="1"/>
  <c r="AI722" i="196"/>
  <c r="AM722" i="196"/>
  <c r="AG724" i="196"/>
  <c r="AR724" i="196" s="1"/>
  <c r="AI726" i="196"/>
  <c r="AM726" i="196"/>
  <c r="AG728" i="196"/>
  <c r="AL728" i="196"/>
  <c r="AH738" i="196"/>
  <c r="AI740" i="196"/>
  <c r="AJ740" i="196" s="1"/>
  <c r="AK740" i="196" s="1"/>
  <c r="AG740" i="196"/>
  <c r="AH742" i="196"/>
  <c r="AI744" i="196"/>
  <c r="AG744" i="196"/>
  <c r="AH746" i="196"/>
  <c r="AI748" i="196"/>
  <c r="AJ748" i="196" s="1"/>
  <c r="AK748" i="196" s="1"/>
  <c r="AG748" i="196"/>
  <c r="AR748" i="196" s="1"/>
  <c r="AH750" i="196"/>
  <c r="AI752" i="196"/>
  <c r="AG752" i="196"/>
  <c r="AI764" i="196"/>
  <c r="AL764" i="196"/>
  <c r="AH764" i="196"/>
  <c r="AG764" i="196"/>
  <c r="AI780" i="196"/>
  <c r="AL780" i="196"/>
  <c r="AH780" i="196"/>
  <c r="AG780" i="196"/>
  <c r="AQ796" i="196"/>
  <c r="AO796" i="196"/>
  <c r="AN796" i="196"/>
  <c r="AL807" i="196"/>
  <c r="AQ812" i="196"/>
  <c r="AO812" i="196"/>
  <c r="AN812" i="196"/>
  <c r="AL815" i="196"/>
  <c r="AH815" i="196"/>
  <c r="AG815" i="196"/>
  <c r="AI815" i="196"/>
  <c r="AN650" i="196"/>
  <c r="AN654" i="196"/>
  <c r="AN658" i="196"/>
  <c r="AN670" i="196"/>
  <c r="AN682" i="196"/>
  <c r="AN686" i="196"/>
  <c r="AN690" i="196"/>
  <c r="AN694" i="196"/>
  <c r="AN698" i="196"/>
  <c r="AN702" i="196"/>
  <c r="AN714" i="196"/>
  <c r="AN718" i="196"/>
  <c r="AN722" i="196"/>
  <c r="AN726" i="196"/>
  <c r="AG734" i="196"/>
  <c r="AL734" i="196"/>
  <c r="AL735" i="196"/>
  <c r="AH735" i="196"/>
  <c r="AI736" i="196"/>
  <c r="AJ736" i="196" s="1"/>
  <c r="AK736" i="196" s="1"/>
  <c r="AO739" i="196"/>
  <c r="AO747" i="196"/>
  <c r="AI768" i="196"/>
  <c r="AL768" i="196"/>
  <c r="AH768" i="196"/>
  <c r="AG768" i="196"/>
  <c r="AM773" i="196"/>
  <c r="AI784" i="196"/>
  <c r="AL784" i="196"/>
  <c r="AH784" i="196"/>
  <c r="AG784" i="196"/>
  <c r="AQ789" i="196"/>
  <c r="AQ824" i="196"/>
  <c r="AL831" i="196"/>
  <c r="AH831" i="196"/>
  <c r="AG831" i="196"/>
  <c r="AI831" i="196"/>
  <c r="AI836" i="196"/>
  <c r="AL836" i="196"/>
  <c r="AH836" i="196"/>
  <c r="AG836" i="196"/>
  <c r="AQ849" i="196"/>
  <c r="AN739" i="196"/>
  <c r="AN747" i="196"/>
  <c r="AZ747" i="196"/>
  <c r="AI754" i="196"/>
  <c r="AN755" i="196"/>
  <c r="AZ755" i="196"/>
  <c r="AI758" i="196"/>
  <c r="AI762" i="196"/>
  <c r="AI766" i="196"/>
  <c r="AJ766" i="196" s="1"/>
  <c r="AK766" i="196" s="1"/>
  <c r="AI770" i="196"/>
  <c r="AI774" i="196"/>
  <c r="AJ774" i="196" s="1"/>
  <c r="AK774" i="196" s="1"/>
  <c r="AN775" i="196"/>
  <c r="AI778" i="196"/>
  <c r="AI782" i="196"/>
  <c r="AI786" i="196"/>
  <c r="AI790" i="196"/>
  <c r="AQ794" i="196"/>
  <c r="AG803" i="196"/>
  <c r="AL803" i="196"/>
  <c r="AL804" i="196"/>
  <c r="AH804" i="196"/>
  <c r="AI805" i="196"/>
  <c r="AM816" i="196"/>
  <c r="AI816" i="196"/>
  <c r="AL816" i="196"/>
  <c r="AR816" i="196" s="1"/>
  <c r="AZ816" i="196" s="1"/>
  <c r="AH816" i="196"/>
  <c r="AN816" i="196"/>
  <c r="AL827" i="196"/>
  <c r="AH827" i="196"/>
  <c r="AJ827" i="196" s="1"/>
  <c r="AK827" i="196" s="1"/>
  <c r="AG827" i="196"/>
  <c r="AI832" i="196"/>
  <c r="AL832" i="196"/>
  <c r="AH832" i="196"/>
  <c r="AI848" i="196"/>
  <c r="AL848" i="196"/>
  <c r="AH848" i="196"/>
  <c r="AG848" i="196"/>
  <c r="AI864" i="196"/>
  <c r="AL864" i="196"/>
  <c r="AH864" i="196"/>
  <c r="AG864" i="196"/>
  <c r="AI880" i="196"/>
  <c r="AL880" i="196"/>
  <c r="AH880" i="196"/>
  <c r="AG880" i="196"/>
  <c r="AI900" i="196"/>
  <c r="AL900" i="196"/>
  <c r="AH900" i="196"/>
  <c r="AG900" i="196"/>
  <c r="AO913" i="196"/>
  <c r="AM913" i="196"/>
  <c r="AQ913" i="196"/>
  <c r="AG799" i="196"/>
  <c r="AL799" i="196"/>
  <c r="AL800" i="196"/>
  <c r="AH800" i="196"/>
  <c r="AJ800" i="196" s="1"/>
  <c r="AK800" i="196" s="1"/>
  <c r="AI801" i="196"/>
  <c r="AJ801" i="196" s="1"/>
  <c r="AK801" i="196" s="1"/>
  <c r="AO816" i="196"/>
  <c r="AL823" i="196"/>
  <c r="AH823" i="196"/>
  <c r="AG823" i="196"/>
  <c r="AI828" i="196"/>
  <c r="AL828" i="196"/>
  <c r="AH828" i="196"/>
  <c r="AG832" i="196"/>
  <c r="AQ841" i="196"/>
  <c r="AO841" i="196"/>
  <c r="AI844" i="196"/>
  <c r="AL844" i="196"/>
  <c r="AH844" i="196"/>
  <c r="AG844" i="196"/>
  <c r="AI860" i="196"/>
  <c r="AL860" i="196"/>
  <c r="AH860" i="196"/>
  <c r="AG860" i="196"/>
  <c r="AI876" i="196"/>
  <c r="AL876" i="196"/>
  <c r="AH876" i="196"/>
  <c r="AG876" i="196"/>
  <c r="AG882" i="196"/>
  <c r="AR882" i="196" s="1"/>
  <c r="AI882" i="196"/>
  <c r="AH882" i="196"/>
  <c r="AL883" i="196"/>
  <c r="AH883" i="196"/>
  <c r="AI883" i="196"/>
  <c r="AG883" i="196"/>
  <c r="AI884" i="196"/>
  <c r="AL884" i="196"/>
  <c r="AH884" i="196"/>
  <c r="AG884" i="196"/>
  <c r="AH739" i="196"/>
  <c r="AH743" i="196"/>
  <c r="AH747" i="196"/>
  <c r="AJ747" i="196" s="1"/>
  <c r="AK747" i="196" s="1"/>
  <c r="AH751" i="196"/>
  <c r="AG754" i="196"/>
  <c r="AH755" i="196"/>
  <c r="AG758" i="196"/>
  <c r="AR758" i="196" s="1"/>
  <c r="AH759" i="196"/>
  <c r="AN761" i="196"/>
  <c r="AG762" i="196"/>
  <c r="AH763" i="196"/>
  <c r="AG766" i="196"/>
  <c r="AR766" i="196" s="1"/>
  <c r="AH767" i="196"/>
  <c r="AG770" i="196"/>
  <c r="AH771" i="196"/>
  <c r="AN773" i="196"/>
  <c r="AG774" i="196"/>
  <c r="AR774" i="196" s="1"/>
  <c r="AH775" i="196"/>
  <c r="AJ775" i="196" s="1"/>
  <c r="AK775" i="196" s="1"/>
  <c r="AG778" i="196"/>
  <c r="AR778" i="196" s="1"/>
  <c r="AH779" i="196"/>
  <c r="AG782" i="196"/>
  <c r="AR782" i="196" s="1"/>
  <c r="AH783" i="196"/>
  <c r="AG786" i="196"/>
  <c r="AH787" i="196"/>
  <c r="AN789" i="196"/>
  <c r="AG790" i="196"/>
  <c r="AH791" i="196"/>
  <c r="AO794" i="196"/>
  <c r="AG795" i="196"/>
  <c r="AL795" i="196"/>
  <c r="AL796" i="196"/>
  <c r="AR796" i="196" s="1"/>
  <c r="AZ796" i="196" s="1"/>
  <c r="AH796" i="196"/>
  <c r="AI797" i="196"/>
  <c r="AH799" i="196"/>
  <c r="AJ799" i="196" s="1"/>
  <c r="AK799" i="196" s="1"/>
  <c r="AG800" i="196"/>
  <c r="AG801" i="196"/>
  <c r="AL801" i="196"/>
  <c r="AI803" i="196"/>
  <c r="AJ803" i="196" s="1"/>
  <c r="AK803" i="196" s="1"/>
  <c r="AI804" i="196"/>
  <c r="AH805" i="196"/>
  <c r="AG811" i="196"/>
  <c r="AL811" i="196"/>
  <c r="AL812" i="196"/>
  <c r="AR812" i="196" s="1"/>
  <c r="AZ812" i="196" s="1"/>
  <c r="AH812" i="196"/>
  <c r="AZ817" i="196"/>
  <c r="AQ817" i="196"/>
  <c r="AO817" i="196"/>
  <c r="AL819" i="196"/>
  <c r="AH819" i="196"/>
  <c r="AJ819" i="196" s="1"/>
  <c r="AK819" i="196" s="1"/>
  <c r="AG819" i="196"/>
  <c r="AI823" i="196"/>
  <c r="AM824" i="196"/>
  <c r="AI824" i="196"/>
  <c r="AL824" i="196"/>
  <c r="AR824" i="196" s="1"/>
  <c r="AZ824" i="196" s="1"/>
  <c r="AH824" i="196"/>
  <c r="AN824" i="196"/>
  <c r="AG828" i="196"/>
  <c r="AI840" i="196"/>
  <c r="AL840" i="196"/>
  <c r="AH840" i="196"/>
  <c r="AG840" i="196"/>
  <c r="AI856" i="196"/>
  <c r="AL856" i="196"/>
  <c r="AH856" i="196"/>
  <c r="AG856" i="196"/>
  <c r="AI872" i="196"/>
  <c r="AL872" i="196"/>
  <c r="AH872" i="196"/>
  <c r="AG872" i="196"/>
  <c r="AQ888" i="196"/>
  <c r="AL895" i="196"/>
  <c r="AH895" i="196"/>
  <c r="AG895" i="196"/>
  <c r="AI895" i="196"/>
  <c r="AM905" i="196"/>
  <c r="AI943" i="196"/>
  <c r="AL943" i="196"/>
  <c r="AH943" i="196"/>
  <c r="AG943" i="196"/>
  <c r="AQ948" i="196"/>
  <c r="AO948" i="196"/>
  <c r="AL891" i="196"/>
  <c r="AH891" i="196"/>
  <c r="AG891" i="196"/>
  <c r="AI896" i="196"/>
  <c r="AL896" i="196"/>
  <c r="AH896" i="196"/>
  <c r="AI904" i="196"/>
  <c r="AL904" i="196"/>
  <c r="AH904" i="196"/>
  <c r="AG904" i="196"/>
  <c r="AQ909" i="196"/>
  <c r="AM909" i="196"/>
  <c r="AQ912" i="196"/>
  <c r="AO912" i="196"/>
  <c r="AN912" i="196"/>
  <c r="AI813" i="196"/>
  <c r="AI817" i="196"/>
  <c r="AM817" i="196"/>
  <c r="AI821" i="196"/>
  <c r="AN822" i="196"/>
  <c r="AZ822" i="196"/>
  <c r="AI825" i="196"/>
  <c r="AI829" i="196"/>
  <c r="AI833" i="196"/>
  <c r="AM833" i="196"/>
  <c r="AN834" i="196"/>
  <c r="AG835" i="196"/>
  <c r="AI837" i="196"/>
  <c r="AG839" i="196"/>
  <c r="AR839" i="196" s="1"/>
  <c r="AI841" i="196"/>
  <c r="AM841" i="196"/>
  <c r="AG843" i="196"/>
  <c r="AI845" i="196"/>
  <c r="AN846" i="196"/>
  <c r="AG847" i="196"/>
  <c r="AR847" i="196" s="1"/>
  <c r="AI849" i="196"/>
  <c r="AM849" i="196"/>
  <c r="AG851" i="196"/>
  <c r="AR851" i="196" s="1"/>
  <c r="AI853" i="196"/>
  <c r="AG855" i="196"/>
  <c r="AI857" i="196"/>
  <c r="AG859" i="196"/>
  <c r="AR859" i="196" s="1"/>
  <c r="AI861" i="196"/>
  <c r="AG863" i="196"/>
  <c r="AI865" i="196"/>
  <c r="AN866" i="196"/>
  <c r="AG867" i="196"/>
  <c r="AR867" i="196" s="1"/>
  <c r="AI869" i="196"/>
  <c r="AG871" i="196"/>
  <c r="AR871" i="196" s="1"/>
  <c r="AI873" i="196"/>
  <c r="AN874" i="196"/>
  <c r="AG875" i="196"/>
  <c r="AR875" i="196" s="1"/>
  <c r="AI877" i="196"/>
  <c r="AG879" i="196"/>
  <c r="AR879" i="196" s="1"/>
  <c r="AI881" i="196"/>
  <c r="AQ885" i="196"/>
  <c r="AM885" i="196"/>
  <c r="AL887" i="196"/>
  <c r="AH887" i="196"/>
  <c r="AJ887" i="196" s="1"/>
  <c r="AK887" i="196" s="1"/>
  <c r="AG887" i="196"/>
  <c r="AJ890" i="196"/>
  <c r="AK890" i="196" s="1"/>
  <c r="AI891" i="196"/>
  <c r="AI892" i="196"/>
  <c r="AL892" i="196"/>
  <c r="AH892" i="196"/>
  <c r="AG896" i="196"/>
  <c r="AI908" i="196"/>
  <c r="AL908" i="196"/>
  <c r="AH908" i="196"/>
  <c r="AG908" i="196"/>
  <c r="AO909" i="196"/>
  <c r="AL923" i="196"/>
  <c r="AH923" i="196"/>
  <c r="AG923" i="196"/>
  <c r="AI923" i="196"/>
  <c r="AI928" i="196"/>
  <c r="AL928" i="196"/>
  <c r="AH928" i="196"/>
  <c r="AG928" i="196"/>
  <c r="AQ932" i="196"/>
  <c r="AO932" i="196"/>
  <c r="AN817" i="196"/>
  <c r="AH835" i="196"/>
  <c r="AH839" i="196"/>
  <c r="AJ839" i="196" s="1"/>
  <c r="AK839" i="196" s="1"/>
  <c r="AN841" i="196"/>
  <c r="AH843" i="196"/>
  <c r="AH847" i="196"/>
  <c r="AJ847" i="196" s="1"/>
  <c r="AK847" i="196" s="1"/>
  <c r="AN849" i="196"/>
  <c r="AH851" i="196"/>
  <c r="AJ851" i="196" s="1"/>
  <c r="AK851" i="196" s="1"/>
  <c r="AH855" i="196"/>
  <c r="AH859" i="196"/>
  <c r="AJ859" i="196" s="1"/>
  <c r="AK859" i="196" s="1"/>
  <c r="AH863" i="196"/>
  <c r="AH867" i="196"/>
  <c r="AJ867" i="196" s="1"/>
  <c r="AK867" i="196" s="1"/>
  <c r="AH871" i="196"/>
  <c r="AJ871" i="196" s="1"/>
  <c r="AK871" i="196" s="1"/>
  <c r="AH875" i="196"/>
  <c r="AH879" i="196"/>
  <c r="AM888" i="196"/>
  <c r="AI888" i="196"/>
  <c r="AL888" i="196"/>
  <c r="AR888" i="196" s="1"/>
  <c r="AZ888" i="196" s="1"/>
  <c r="AH888" i="196"/>
  <c r="AN888" i="196"/>
  <c r="AG918" i="196"/>
  <c r="AL918" i="196"/>
  <c r="AL919" i="196"/>
  <c r="AH919" i="196"/>
  <c r="AG919" i="196"/>
  <c r="AM924" i="196"/>
  <c r="AI924" i="196"/>
  <c r="AL924" i="196"/>
  <c r="AR924" i="196" s="1"/>
  <c r="AZ924" i="196" s="1"/>
  <c r="AH924" i="196"/>
  <c r="AN924" i="196"/>
  <c r="AI931" i="196"/>
  <c r="AL931" i="196"/>
  <c r="AH931" i="196"/>
  <c r="AG931" i="196"/>
  <c r="AQ936" i="196"/>
  <c r="AI947" i="196"/>
  <c r="AL947" i="196"/>
  <c r="AH947" i="196"/>
  <c r="AG947" i="196"/>
  <c r="AQ952" i="196"/>
  <c r="AI968" i="196"/>
  <c r="AL968" i="196"/>
  <c r="AH968" i="196"/>
  <c r="AG968" i="196"/>
  <c r="AI983" i="196"/>
  <c r="AL983" i="196"/>
  <c r="AH983" i="196"/>
  <c r="AG983" i="196"/>
  <c r="AQ1001" i="196"/>
  <c r="AM1001" i="196"/>
  <c r="AG899" i="196"/>
  <c r="AG903" i="196"/>
  <c r="AR903" i="196" s="1"/>
  <c r="AG907" i="196"/>
  <c r="AG911" i="196"/>
  <c r="AR911" i="196" s="1"/>
  <c r="AG914" i="196"/>
  <c r="AL914" i="196"/>
  <c r="AL915" i="196"/>
  <c r="AH915" i="196"/>
  <c r="AJ915" i="196" s="1"/>
  <c r="AK915" i="196" s="1"/>
  <c r="AI916" i="196"/>
  <c r="AJ916" i="196" s="1"/>
  <c r="AK916" i="196" s="1"/>
  <c r="AH918" i="196"/>
  <c r="AI919" i="196"/>
  <c r="AI920" i="196"/>
  <c r="AL920" i="196"/>
  <c r="AH920" i="196"/>
  <c r="AO924" i="196"/>
  <c r="AI935" i="196"/>
  <c r="AL935" i="196"/>
  <c r="AH935" i="196"/>
  <c r="AG935" i="196"/>
  <c r="AQ940" i="196"/>
  <c r="AI951" i="196"/>
  <c r="AL951" i="196"/>
  <c r="AH951" i="196"/>
  <c r="AG951" i="196"/>
  <c r="AQ956" i="196"/>
  <c r="AL963" i="196"/>
  <c r="AH963" i="196"/>
  <c r="AG963" i="196"/>
  <c r="AI963" i="196"/>
  <c r="AN885" i="196"/>
  <c r="AG886" i="196"/>
  <c r="AR886" i="196" s="1"/>
  <c r="AG890" i="196"/>
  <c r="AR890" i="196" s="1"/>
  <c r="AG894" i="196"/>
  <c r="AR894" i="196" s="1"/>
  <c r="AG898" i="196"/>
  <c r="AR898" i="196" s="1"/>
  <c r="AH899" i="196"/>
  <c r="AG902" i="196"/>
  <c r="AH903" i="196"/>
  <c r="AJ903" i="196" s="1"/>
  <c r="AK903" i="196" s="1"/>
  <c r="AG906" i="196"/>
  <c r="AH907" i="196"/>
  <c r="AN909" i="196"/>
  <c r="AG910" i="196"/>
  <c r="AR910" i="196" s="1"/>
  <c r="AH911" i="196"/>
  <c r="AM912" i="196"/>
  <c r="AI912" i="196"/>
  <c r="AJ912" i="196" s="1"/>
  <c r="AK912" i="196" s="1"/>
  <c r="AH914" i="196"/>
  <c r="AJ914" i="196" s="1"/>
  <c r="AK914" i="196" s="1"/>
  <c r="AG915" i="196"/>
  <c r="AG916" i="196"/>
  <c r="AL916" i="196"/>
  <c r="AI918" i="196"/>
  <c r="AG920" i="196"/>
  <c r="AL927" i="196"/>
  <c r="AH927" i="196"/>
  <c r="AJ927" i="196" s="1"/>
  <c r="AK927" i="196" s="1"/>
  <c r="AG927" i="196"/>
  <c r="AO936" i="196"/>
  <c r="AI939" i="196"/>
  <c r="AL939" i="196"/>
  <c r="AH939" i="196"/>
  <c r="AG939" i="196"/>
  <c r="AO952" i="196"/>
  <c r="AI955" i="196"/>
  <c r="AL955" i="196"/>
  <c r="AH955" i="196"/>
  <c r="AG955" i="196"/>
  <c r="AM929" i="196"/>
  <c r="AQ929" i="196"/>
  <c r="AH932" i="196"/>
  <c r="AL932" i="196"/>
  <c r="AR932" i="196" s="1"/>
  <c r="AZ932" i="196" s="1"/>
  <c r="AH936" i="196"/>
  <c r="AL936" i="196"/>
  <c r="AR936" i="196" s="1"/>
  <c r="AZ936" i="196" s="1"/>
  <c r="AH940" i="196"/>
  <c r="AL940" i="196"/>
  <c r="AR940" i="196" s="1"/>
  <c r="AZ940" i="196" s="1"/>
  <c r="AM941" i="196"/>
  <c r="AP941" i="196" s="1"/>
  <c r="AQ941" i="196"/>
  <c r="AH944" i="196"/>
  <c r="AL944" i="196"/>
  <c r="AH948" i="196"/>
  <c r="AL948" i="196"/>
  <c r="AR948" i="196" s="1"/>
  <c r="AZ948" i="196" s="1"/>
  <c r="AH952" i="196"/>
  <c r="AL952" i="196"/>
  <c r="AR952" i="196" s="1"/>
  <c r="AZ952" i="196" s="1"/>
  <c r="AH956" i="196"/>
  <c r="AL956" i="196"/>
  <c r="AR956" i="196" s="1"/>
  <c r="AZ956" i="196" s="1"/>
  <c r="AG958" i="196"/>
  <c r="AL958" i="196"/>
  <c r="AL959" i="196"/>
  <c r="AH959" i="196"/>
  <c r="AJ959" i="196" s="1"/>
  <c r="AK959" i="196" s="1"/>
  <c r="AI960" i="196"/>
  <c r="AJ960" i="196" s="1"/>
  <c r="AK960" i="196" s="1"/>
  <c r="AI964" i="196"/>
  <c r="AL964" i="196"/>
  <c r="AH964" i="196"/>
  <c r="AI987" i="196"/>
  <c r="AL987" i="196"/>
  <c r="AH987" i="196"/>
  <c r="AG987" i="196"/>
  <c r="AN913" i="196"/>
  <c r="AG922" i="196"/>
  <c r="AR922" i="196" s="1"/>
  <c r="AG926" i="196"/>
  <c r="AN929" i="196"/>
  <c r="AG930" i="196"/>
  <c r="AI932" i="196"/>
  <c r="AM932" i="196"/>
  <c r="AG934" i="196"/>
  <c r="AI936" i="196"/>
  <c r="AM936" i="196"/>
  <c r="AG938" i="196"/>
  <c r="AI940" i="196"/>
  <c r="AM940" i="196"/>
  <c r="AP940" i="196" s="1"/>
  <c r="AN941" i="196"/>
  <c r="AG942" i="196"/>
  <c r="AI944" i="196"/>
  <c r="AG946" i="196"/>
  <c r="AI948" i="196"/>
  <c r="AM948" i="196"/>
  <c r="AG950" i="196"/>
  <c r="AI952" i="196"/>
  <c r="AM952" i="196"/>
  <c r="AG954" i="196"/>
  <c r="AI956" i="196"/>
  <c r="AM956" i="196"/>
  <c r="AN957" i="196"/>
  <c r="AH958" i="196"/>
  <c r="AJ958" i="196" s="1"/>
  <c r="AK958" i="196" s="1"/>
  <c r="AG959" i="196"/>
  <c r="AG960" i="196"/>
  <c r="AL960" i="196"/>
  <c r="AG964" i="196"/>
  <c r="AL971" i="196"/>
  <c r="AH971" i="196"/>
  <c r="AJ971" i="196" s="1"/>
  <c r="AK971" i="196" s="1"/>
  <c r="AG971" i="196"/>
  <c r="AI975" i="196"/>
  <c r="AL975" i="196"/>
  <c r="AH975" i="196"/>
  <c r="AG975" i="196"/>
  <c r="AQ980" i="196"/>
  <c r="AI991" i="196"/>
  <c r="AL991" i="196"/>
  <c r="AH991" i="196"/>
  <c r="AG991" i="196"/>
  <c r="AQ996" i="196"/>
  <c r="AQ1002" i="196"/>
  <c r="AI1006" i="196"/>
  <c r="AL1006" i="196"/>
  <c r="AH1006" i="196"/>
  <c r="AG1006" i="196"/>
  <c r="AN932" i="196"/>
  <c r="AN936" i="196"/>
  <c r="AN940" i="196"/>
  <c r="AN948" i="196"/>
  <c r="AN952" i="196"/>
  <c r="AN956" i="196"/>
  <c r="AQ957" i="196"/>
  <c r="AL967" i="196"/>
  <c r="AH967" i="196"/>
  <c r="AJ967" i="196" s="1"/>
  <c r="AK967" i="196" s="1"/>
  <c r="AG967" i="196"/>
  <c r="AI972" i="196"/>
  <c r="AL972" i="196"/>
  <c r="AH972" i="196"/>
  <c r="AI979" i="196"/>
  <c r="AL979" i="196"/>
  <c r="AH979" i="196"/>
  <c r="AG979" i="196"/>
  <c r="AQ984" i="196"/>
  <c r="AI995" i="196"/>
  <c r="AL995" i="196"/>
  <c r="AH995" i="196"/>
  <c r="AG995" i="196"/>
  <c r="AO1001" i="196"/>
  <c r="AQ1010" i="196"/>
  <c r="AO1010" i="196"/>
  <c r="AH976" i="196"/>
  <c r="AL976" i="196"/>
  <c r="AH980" i="196"/>
  <c r="AL980" i="196"/>
  <c r="AR980" i="196" s="1"/>
  <c r="AZ980" i="196" s="1"/>
  <c r="AM981" i="196"/>
  <c r="AP981" i="196" s="1"/>
  <c r="AQ981" i="196"/>
  <c r="AH984" i="196"/>
  <c r="AL984" i="196"/>
  <c r="AR984" i="196" s="1"/>
  <c r="AZ984" i="196" s="1"/>
  <c r="AM985" i="196"/>
  <c r="AQ985" i="196"/>
  <c r="AH988" i="196"/>
  <c r="AL988" i="196"/>
  <c r="AR988" i="196" s="1"/>
  <c r="AZ988" i="196" s="1"/>
  <c r="AM989" i="196"/>
  <c r="AP989" i="196" s="1"/>
  <c r="AQ989" i="196"/>
  <c r="AH992" i="196"/>
  <c r="AL992" i="196"/>
  <c r="AH996" i="196"/>
  <c r="AL996" i="196"/>
  <c r="AR996" i="196" s="1"/>
  <c r="AZ996" i="196" s="1"/>
  <c r="AQ997" i="196"/>
  <c r="AQ999" i="196"/>
  <c r="AI1000" i="196"/>
  <c r="AJ1000" i="196" s="1"/>
  <c r="AK1000" i="196" s="1"/>
  <c r="AI1001" i="196"/>
  <c r="AN1001" i="196"/>
  <c r="AH1002" i="196"/>
  <c r="AN1002" i="196"/>
  <c r="AI1009" i="196"/>
  <c r="AL1009" i="196"/>
  <c r="AH1009" i="196"/>
  <c r="AG1009" i="196"/>
  <c r="AG962" i="196"/>
  <c r="AG966" i="196"/>
  <c r="AG970" i="196"/>
  <c r="AG974" i="196"/>
  <c r="AR974" i="196" s="1"/>
  <c r="AI976" i="196"/>
  <c r="AG978" i="196"/>
  <c r="AI980" i="196"/>
  <c r="AM980" i="196"/>
  <c r="AN981" i="196"/>
  <c r="AG982" i="196"/>
  <c r="AI984" i="196"/>
  <c r="AM984" i="196"/>
  <c r="AN985" i="196"/>
  <c r="AG986" i="196"/>
  <c r="AI988" i="196"/>
  <c r="AM988" i="196"/>
  <c r="AN989" i="196"/>
  <c r="AG990" i="196"/>
  <c r="AI992" i="196"/>
  <c r="AG994" i="196"/>
  <c r="AI996" i="196"/>
  <c r="AM996" i="196"/>
  <c r="AG998" i="196"/>
  <c r="AR998" i="196" s="1"/>
  <c r="AI1013" i="196"/>
  <c r="AL1013" i="196"/>
  <c r="AH1013" i="196"/>
  <c r="AG1013" i="196"/>
  <c r="AN980" i="196"/>
  <c r="AN984" i="196"/>
  <c r="AN988" i="196"/>
  <c r="AN996" i="196"/>
  <c r="AG1000" i="196"/>
  <c r="AL1000" i="196"/>
  <c r="AL1001" i="196"/>
  <c r="AR1001" i="196" s="1"/>
  <c r="AZ1001" i="196" s="1"/>
  <c r="AH1001" i="196"/>
  <c r="AM1002" i="196"/>
  <c r="AI1002" i="196"/>
  <c r="AQ1003" i="196"/>
  <c r="AM1003" i="196"/>
  <c r="AP1003" i="196" s="1"/>
  <c r="AL1005" i="196"/>
  <c r="AH1005" i="196"/>
  <c r="AJ1005" i="196" s="1"/>
  <c r="AK1005" i="196" s="1"/>
  <c r="AG1005" i="196"/>
  <c r="AH1010" i="196"/>
  <c r="AL1010" i="196"/>
  <c r="AR1010" i="196" s="1"/>
  <c r="AZ1010" i="196" s="1"/>
  <c r="AM1011" i="196"/>
  <c r="AQ1011" i="196"/>
  <c r="AH1014" i="196"/>
  <c r="AL1014" i="196"/>
  <c r="AN1003" i="196"/>
  <c r="AG1004" i="196"/>
  <c r="AG1008" i="196"/>
  <c r="AI1010" i="196"/>
  <c r="AM1010" i="196"/>
  <c r="AN1011" i="196"/>
  <c r="AG1012" i="196"/>
  <c r="AR1012" i="196" s="1"/>
  <c r="AI1014" i="196"/>
  <c r="AN1010" i="196"/>
  <c r="AO334" i="196"/>
  <c r="AQ374" i="196"/>
  <c r="AO381" i="196"/>
  <c r="AQ386" i="196"/>
  <c r="AM386" i="196"/>
  <c r="AL388" i="196"/>
  <c r="AH388" i="196"/>
  <c r="AG388" i="196"/>
  <c r="AO397" i="196"/>
  <c r="AO413" i="196"/>
  <c r="AI425" i="196"/>
  <c r="AL425" i="196"/>
  <c r="AH425" i="196"/>
  <c r="AO429" i="196"/>
  <c r="AL436" i="196"/>
  <c r="AH436" i="196"/>
  <c r="AG436" i="196"/>
  <c r="AI441" i="196"/>
  <c r="AL441" i="196"/>
  <c r="AH441" i="196"/>
  <c r="AL502" i="196"/>
  <c r="AH502" i="196"/>
  <c r="AI502" i="196"/>
  <c r="AG502" i="196"/>
  <c r="AL506" i="196"/>
  <c r="AH506" i="196"/>
  <c r="AI506" i="196"/>
  <c r="AG506" i="196"/>
  <c r="AI507" i="196"/>
  <c r="AH507" i="196"/>
  <c r="AG507" i="196"/>
  <c r="AG317" i="196"/>
  <c r="AG325" i="196"/>
  <c r="AG329" i="196"/>
  <c r="AG333" i="196"/>
  <c r="AG337" i="196"/>
  <c r="AG357" i="196"/>
  <c r="AG369" i="196"/>
  <c r="AN373" i="196"/>
  <c r="AM374" i="196"/>
  <c r="AL384" i="196"/>
  <c r="AH384" i="196"/>
  <c r="AG384" i="196"/>
  <c r="AO386" i="196"/>
  <c r="AL400" i="196"/>
  <c r="AH400" i="196"/>
  <c r="AG400" i="196"/>
  <c r="AI404" i="196"/>
  <c r="AI405" i="196"/>
  <c r="AL405" i="196"/>
  <c r="AH405" i="196"/>
  <c r="AG409" i="196"/>
  <c r="AL416" i="196"/>
  <c r="AH416" i="196"/>
  <c r="AG416" i="196"/>
  <c r="AG425" i="196"/>
  <c r="AQ430" i="196"/>
  <c r="AL432" i="196"/>
  <c r="AH432" i="196"/>
  <c r="AG432" i="196"/>
  <c r="AI452" i="196"/>
  <c r="AI453" i="196"/>
  <c r="AL453" i="196"/>
  <c r="AH453" i="196"/>
  <c r="AG465" i="196"/>
  <c r="AH465" i="196"/>
  <c r="AL465" i="196"/>
  <c r="AL470" i="196"/>
  <c r="AH470" i="196"/>
  <c r="AI470" i="196"/>
  <c r="AG470" i="196"/>
  <c r="AL474" i="196"/>
  <c r="AH474" i="196"/>
  <c r="AI474" i="196"/>
  <c r="AG474" i="196"/>
  <c r="AL507" i="196"/>
  <c r="AG562" i="196"/>
  <c r="AI562" i="196"/>
  <c r="AH562" i="196"/>
  <c r="AL562" i="196"/>
  <c r="AH317" i="196"/>
  <c r="AL321" i="196"/>
  <c r="AG324" i="196"/>
  <c r="AR324" i="196" s="1"/>
  <c r="AH325" i="196"/>
  <c r="AG328" i="196"/>
  <c r="AR328" i="196" s="1"/>
  <c r="AH329" i="196"/>
  <c r="AL329" i="196"/>
  <c r="AG332" i="196"/>
  <c r="AR332" i="196" s="1"/>
  <c r="AH333" i="196"/>
  <c r="AL333" i="196"/>
  <c r="AM334" i="196"/>
  <c r="AQ334" i="196"/>
  <c r="AG336" i="196"/>
  <c r="AR336" i="196" s="1"/>
  <c r="AH337" i="196"/>
  <c r="AL337" i="196"/>
  <c r="AG340" i="196"/>
  <c r="AR340" i="196" s="1"/>
  <c r="AH341" i="196"/>
  <c r="AL341" i="196"/>
  <c r="AG344" i="196"/>
  <c r="AR344" i="196" s="1"/>
  <c r="AH345" i="196"/>
  <c r="AL345" i="196"/>
  <c r="AG348" i="196"/>
  <c r="AR348" i="196" s="1"/>
  <c r="AH349" i="196"/>
  <c r="AL349" i="196"/>
  <c r="AG352" i="196"/>
  <c r="AR352" i="196" s="1"/>
  <c r="AH353" i="196"/>
  <c r="AL353" i="196"/>
  <c r="AG356" i="196"/>
  <c r="AR356" i="196" s="1"/>
  <c r="AH357" i="196"/>
  <c r="AL357" i="196"/>
  <c r="AG360" i="196"/>
  <c r="AR360" i="196" s="1"/>
  <c r="AH361" i="196"/>
  <c r="AL361" i="196"/>
  <c r="AQ362" i="196"/>
  <c r="AG364" i="196"/>
  <c r="AR364" i="196" s="1"/>
  <c r="AH365" i="196"/>
  <c r="AL365" i="196"/>
  <c r="AG368" i="196"/>
  <c r="AR368" i="196" s="1"/>
  <c r="AH369" i="196"/>
  <c r="AL369" i="196"/>
  <c r="AO373" i="196"/>
  <c r="AO374" i="196"/>
  <c r="AG375" i="196"/>
  <c r="AL375" i="196"/>
  <c r="AL376" i="196"/>
  <c r="AH376" i="196"/>
  <c r="AJ376" i="196" s="1"/>
  <c r="AK376" i="196" s="1"/>
  <c r="AI377" i="196"/>
  <c r="AJ377" i="196" s="1"/>
  <c r="AK377" i="196" s="1"/>
  <c r="AL380" i="196"/>
  <c r="AH380" i="196"/>
  <c r="AG380" i="196"/>
  <c r="AI384" i="196"/>
  <c r="AI385" i="196"/>
  <c r="AL385" i="196"/>
  <c r="AH385" i="196"/>
  <c r="AG389" i="196"/>
  <c r="AL396" i="196"/>
  <c r="AH396" i="196"/>
  <c r="AG396" i="196"/>
  <c r="AI400" i="196"/>
  <c r="AI401" i="196"/>
  <c r="AL401" i="196"/>
  <c r="AH401" i="196"/>
  <c r="AG405" i="196"/>
  <c r="AQ410" i="196"/>
  <c r="AM410" i="196"/>
  <c r="AL412" i="196"/>
  <c r="AH412" i="196"/>
  <c r="AG412" i="196"/>
  <c r="AI416" i="196"/>
  <c r="AI417" i="196"/>
  <c r="AL417" i="196"/>
  <c r="AH417" i="196"/>
  <c r="AG421" i="196"/>
  <c r="AL428" i="196"/>
  <c r="AH428" i="196"/>
  <c r="AG428" i="196"/>
  <c r="AI432" i="196"/>
  <c r="AI433" i="196"/>
  <c r="AL433" i="196"/>
  <c r="AH433" i="196"/>
  <c r="AG437" i="196"/>
  <c r="AL444" i="196"/>
  <c r="AH444" i="196"/>
  <c r="AG444" i="196"/>
  <c r="AI449" i="196"/>
  <c r="AL449" i="196"/>
  <c r="AH449" i="196"/>
  <c r="AG453" i="196"/>
  <c r="AI465" i="196"/>
  <c r="AL466" i="196"/>
  <c r="AH466" i="196"/>
  <c r="AG466" i="196"/>
  <c r="AQ490" i="196"/>
  <c r="AM490" i="196"/>
  <c r="AG517" i="196"/>
  <c r="AI517" i="196"/>
  <c r="AH517" i="196"/>
  <c r="AL517" i="196"/>
  <c r="AI519" i="196"/>
  <c r="AH519" i="196"/>
  <c r="AL519" i="196"/>
  <c r="AG519" i="196"/>
  <c r="AL530" i="196"/>
  <c r="AH530" i="196"/>
  <c r="AI530" i="196"/>
  <c r="AG530" i="196"/>
  <c r="AG533" i="196"/>
  <c r="AI533" i="196"/>
  <c r="AL533" i="196"/>
  <c r="AH533" i="196"/>
  <c r="AI535" i="196"/>
  <c r="AH535" i="196"/>
  <c r="AG535" i="196"/>
  <c r="AL535" i="196"/>
  <c r="AI564" i="196"/>
  <c r="AH564" i="196"/>
  <c r="AG564" i="196"/>
  <c r="AL564" i="196"/>
  <c r="AI583" i="196"/>
  <c r="AL583" i="196"/>
  <c r="AH583" i="196"/>
  <c r="AG583" i="196"/>
  <c r="AI393" i="196"/>
  <c r="AL393" i="196"/>
  <c r="AH393" i="196"/>
  <c r="AQ402" i="196"/>
  <c r="AM402" i="196"/>
  <c r="AP402" i="196" s="1"/>
  <c r="AL404" i="196"/>
  <c r="AH404" i="196"/>
  <c r="AG404" i="196"/>
  <c r="AI409" i="196"/>
  <c r="AL409" i="196"/>
  <c r="AH409" i="196"/>
  <c r="AL420" i="196"/>
  <c r="AH420" i="196"/>
  <c r="AG420" i="196"/>
  <c r="AO445" i="196"/>
  <c r="AL452" i="196"/>
  <c r="AH452" i="196"/>
  <c r="AG452" i="196"/>
  <c r="AI457" i="196"/>
  <c r="AL457" i="196"/>
  <c r="AH457" i="196"/>
  <c r="AG505" i="196"/>
  <c r="AI505" i="196"/>
  <c r="AL505" i="196"/>
  <c r="AH505" i="196"/>
  <c r="AL534" i="196"/>
  <c r="AH534" i="196"/>
  <c r="AI534" i="196"/>
  <c r="AG534" i="196"/>
  <c r="AG321" i="196"/>
  <c r="AG341" i="196"/>
  <c r="AG345" i="196"/>
  <c r="AG349" i="196"/>
  <c r="AG353" i="196"/>
  <c r="AG361" i="196"/>
  <c r="AG365" i="196"/>
  <c r="AI388" i="196"/>
  <c r="AI389" i="196"/>
  <c r="AL389" i="196"/>
  <c r="AH389" i="196"/>
  <c r="AG393" i="196"/>
  <c r="AI420" i="196"/>
  <c r="AI421" i="196"/>
  <c r="AL421" i="196"/>
  <c r="AH421" i="196"/>
  <c r="AI436" i="196"/>
  <c r="AI437" i="196"/>
  <c r="AL437" i="196"/>
  <c r="AH437" i="196"/>
  <c r="AG441" i="196"/>
  <c r="AL448" i="196"/>
  <c r="AH448" i="196"/>
  <c r="AJ448" i="196" s="1"/>
  <c r="AK448" i="196" s="1"/>
  <c r="AG448" i="196"/>
  <c r="AG457" i="196"/>
  <c r="AG473" i="196"/>
  <c r="AI473" i="196"/>
  <c r="AL473" i="196"/>
  <c r="AH473" i="196"/>
  <c r="AI475" i="196"/>
  <c r="AH475" i="196"/>
  <c r="AG475" i="196"/>
  <c r="AR475" i="196" s="1"/>
  <c r="AG316" i="196"/>
  <c r="AR316" i="196" s="1"/>
  <c r="AL317" i="196"/>
  <c r="AG320" i="196"/>
  <c r="AR320" i="196" s="1"/>
  <c r="AH321" i="196"/>
  <c r="AL325" i="196"/>
  <c r="AH316" i="196"/>
  <c r="AI317" i="196"/>
  <c r="AG319" i="196"/>
  <c r="AH320" i="196"/>
  <c r="AI321" i="196"/>
  <c r="AG323" i="196"/>
  <c r="AH324" i="196"/>
  <c r="AI325" i="196"/>
  <c r="AG327" i="196"/>
  <c r="AH328" i="196"/>
  <c r="AI329" i="196"/>
  <c r="AG331" i="196"/>
  <c r="AH332" i="196"/>
  <c r="AI333" i="196"/>
  <c r="AN334" i="196"/>
  <c r="AG335" i="196"/>
  <c r="AH336" i="196"/>
  <c r="AI337" i="196"/>
  <c r="AG339" i="196"/>
  <c r="AH340" i="196"/>
  <c r="AI341" i="196"/>
  <c r="AG343" i="196"/>
  <c r="AH344" i="196"/>
  <c r="AI345" i="196"/>
  <c r="AG347" i="196"/>
  <c r="AH348" i="196"/>
  <c r="AI349" i="196"/>
  <c r="AG351" i="196"/>
  <c r="AH352" i="196"/>
  <c r="AI353" i="196"/>
  <c r="AG355" i="196"/>
  <c r="AH356" i="196"/>
  <c r="AI357" i="196"/>
  <c r="AG359" i="196"/>
  <c r="AH360" i="196"/>
  <c r="AI361" i="196"/>
  <c r="AG363" i="196"/>
  <c r="AH364" i="196"/>
  <c r="AI365" i="196"/>
  <c r="AG367" i="196"/>
  <c r="AH368" i="196"/>
  <c r="AI369" i="196"/>
  <c r="AG371" i="196"/>
  <c r="AL371" i="196"/>
  <c r="AL372" i="196"/>
  <c r="AH372" i="196"/>
  <c r="AJ372" i="196" s="1"/>
  <c r="AK372" i="196" s="1"/>
  <c r="AM373" i="196"/>
  <c r="AI373" i="196"/>
  <c r="AJ373" i="196" s="1"/>
  <c r="AK373" i="196" s="1"/>
  <c r="AH375" i="196"/>
  <c r="AJ375" i="196" s="1"/>
  <c r="AK375" i="196" s="1"/>
  <c r="AG376" i="196"/>
  <c r="AG377" i="196"/>
  <c r="AL377" i="196"/>
  <c r="AO378" i="196"/>
  <c r="AI380" i="196"/>
  <c r="AM381" i="196"/>
  <c r="AI381" i="196"/>
  <c r="AL381" i="196"/>
  <c r="AR381" i="196" s="1"/>
  <c r="AZ381" i="196" s="1"/>
  <c r="AH381" i="196"/>
  <c r="AN381" i="196"/>
  <c r="AG385" i="196"/>
  <c r="AL392" i="196"/>
  <c r="AH392" i="196"/>
  <c r="AJ392" i="196" s="1"/>
  <c r="AK392" i="196" s="1"/>
  <c r="AG392" i="196"/>
  <c r="AI396" i="196"/>
  <c r="AM397" i="196"/>
  <c r="AI397" i="196"/>
  <c r="AL397" i="196"/>
  <c r="AR397" i="196" s="1"/>
  <c r="AZ397" i="196" s="1"/>
  <c r="AH397" i="196"/>
  <c r="AN397" i="196"/>
  <c r="AG401" i="196"/>
  <c r="AZ402" i="196"/>
  <c r="AL408" i="196"/>
  <c r="AH408" i="196"/>
  <c r="AJ408" i="196" s="1"/>
  <c r="AK408" i="196" s="1"/>
  <c r="AG408" i="196"/>
  <c r="AO410" i="196"/>
  <c r="AI412" i="196"/>
  <c r="AM413" i="196"/>
  <c r="AI413" i="196"/>
  <c r="AL413" i="196"/>
  <c r="AR413" i="196" s="1"/>
  <c r="AZ413" i="196" s="1"/>
  <c r="AH413" i="196"/>
  <c r="AN413" i="196"/>
  <c r="AG417" i="196"/>
  <c r="AL424" i="196"/>
  <c r="AH424" i="196"/>
  <c r="AJ424" i="196" s="1"/>
  <c r="AK424" i="196" s="1"/>
  <c r="AG424" i="196"/>
  <c r="AI428" i="196"/>
  <c r="AM429" i="196"/>
  <c r="AI429" i="196"/>
  <c r="AL429" i="196"/>
  <c r="AR429" i="196" s="1"/>
  <c r="AZ429" i="196" s="1"/>
  <c r="AH429" i="196"/>
  <c r="AN429" i="196"/>
  <c r="AG433" i="196"/>
  <c r="AL440" i="196"/>
  <c r="AH440" i="196"/>
  <c r="AJ440" i="196" s="1"/>
  <c r="AK440" i="196" s="1"/>
  <c r="AG440" i="196"/>
  <c r="AI444" i="196"/>
  <c r="AM445" i="196"/>
  <c r="AI445" i="196"/>
  <c r="AL445" i="196"/>
  <c r="AR445" i="196" s="1"/>
  <c r="AZ445" i="196" s="1"/>
  <c r="AH445" i="196"/>
  <c r="AN445" i="196"/>
  <c r="AG449" i="196"/>
  <c r="AL456" i="196"/>
  <c r="AH456" i="196"/>
  <c r="AJ456" i="196" s="1"/>
  <c r="AK456" i="196" s="1"/>
  <c r="AG456" i="196"/>
  <c r="AI466" i="196"/>
  <c r="AI467" i="196"/>
  <c r="AJ467" i="196" s="1"/>
  <c r="AK467" i="196" s="1"/>
  <c r="AL467" i="196"/>
  <c r="AG467" i="196"/>
  <c r="AG485" i="196"/>
  <c r="AI485" i="196"/>
  <c r="AH485" i="196"/>
  <c r="AL485" i="196"/>
  <c r="AI487" i="196"/>
  <c r="AH487" i="196"/>
  <c r="AL487" i="196"/>
  <c r="AG487" i="196"/>
  <c r="AL458" i="196"/>
  <c r="AH458" i="196"/>
  <c r="AJ458" i="196" s="1"/>
  <c r="AK458" i="196" s="1"/>
  <c r="AI459" i="196"/>
  <c r="AJ459" i="196" s="1"/>
  <c r="AK459" i="196" s="1"/>
  <c r="AG469" i="196"/>
  <c r="AR469" i="196" s="1"/>
  <c r="AI469" i="196"/>
  <c r="AI471" i="196"/>
  <c r="AH471" i="196"/>
  <c r="AL471" i="196"/>
  <c r="AG471" i="196"/>
  <c r="AL486" i="196"/>
  <c r="AH486" i="196"/>
  <c r="AI486" i="196"/>
  <c r="AG486" i="196"/>
  <c r="AG501" i="196"/>
  <c r="AR501" i="196" s="1"/>
  <c r="AI501" i="196"/>
  <c r="AH501" i="196"/>
  <c r="AI503" i="196"/>
  <c r="AH503" i="196"/>
  <c r="AL503" i="196"/>
  <c r="AG503" i="196"/>
  <c r="AL518" i="196"/>
  <c r="AH518" i="196"/>
  <c r="AI518" i="196"/>
  <c r="AG518" i="196"/>
  <c r="AQ563" i="196"/>
  <c r="AO563" i="196"/>
  <c r="AN374" i="196"/>
  <c r="AG379" i="196"/>
  <c r="AR379" i="196" s="1"/>
  <c r="AG383" i="196"/>
  <c r="AR383" i="196" s="1"/>
  <c r="AN386" i="196"/>
  <c r="AG387" i="196"/>
  <c r="AR387" i="196" s="1"/>
  <c r="AG391" i="196"/>
  <c r="AR391" i="196" s="1"/>
  <c r="AG395" i="196"/>
  <c r="AG399" i="196"/>
  <c r="AR399" i="196" s="1"/>
  <c r="AN402" i="196"/>
  <c r="AG403" i="196"/>
  <c r="AG407" i="196"/>
  <c r="AR407" i="196" s="1"/>
  <c r="AN410" i="196"/>
  <c r="AG411" i="196"/>
  <c r="AG415" i="196"/>
  <c r="AR415" i="196" s="1"/>
  <c r="AG419" i="196"/>
  <c r="AG423" i="196"/>
  <c r="AG427" i="196"/>
  <c r="AR427" i="196" s="1"/>
  <c r="AG431" i="196"/>
  <c r="AR431" i="196" s="1"/>
  <c r="AG435" i="196"/>
  <c r="AR435" i="196" s="1"/>
  <c r="AG439" i="196"/>
  <c r="AR439" i="196" s="1"/>
  <c r="AG443" i="196"/>
  <c r="AR443" i="196" s="1"/>
  <c r="AG447" i="196"/>
  <c r="AG451" i="196"/>
  <c r="AR451" i="196" s="1"/>
  <c r="AG455" i="196"/>
  <c r="AR455" i="196" s="1"/>
  <c r="AG458" i="196"/>
  <c r="AG459" i="196"/>
  <c r="AL459" i="196"/>
  <c r="AH469" i="196"/>
  <c r="AG489" i="196"/>
  <c r="AR489" i="196" s="1"/>
  <c r="AI489" i="196"/>
  <c r="AL490" i="196"/>
  <c r="AR490" i="196" s="1"/>
  <c r="AZ490" i="196" s="1"/>
  <c r="AH490" i="196"/>
  <c r="AO490" i="196"/>
  <c r="AN490" i="196"/>
  <c r="AI490" i="196"/>
  <c r="AI491" i="196"/>
  <c r="AH491" i="196"/>
  <c r="AO511" i="196"/>
  <c r="AG545" i="196"/>
  <c r="AI545" i="196"/>
  <c r="AH545" i="196"/>
  <c r="AL545" i="196"/>
  <c r="AI547" i="196"/>
  <c r="AH547" i="196"/>
  <c r="AL547" i="196"/>
  <c r="AG547" i="196"/>
  <c r="AO552" i="196"/>
  <c r="AG481" i="196"/>
  <c r="AL481" i="196"/>
  <c r="AL482" i="196"/>
  <c r="AH482" i="196"/>
  <c r="AJ482" i="196" s="1"/>
  <c r="AK482" i="196" s="1"/>
  <c r="AI483" i="196"/>
  <c r="AJ483" i="196" s="1"/>
  <c r="AK483" i="196" s="1"/>
  <c r="AG497" i="196"/>
  <c r="AL497" i="196"/>
  <c r="AL498" i="196"/>
  <c r="AH498" i="196"/>
  <c r="AJ498" i="196" s="1"/>
  <c r="AK498" i="196" s="1"/>
  <c r="AI499" i="196"/>
  <c r="AJ499" i="196" s="1"/>
  <c r="AK499" i="196" s="1"/>
  <c r="AG513" i="196"/>
  <c r="AL513" i="196"/>
  <c r="AL514" i="196"/>
  <c r="AH514" i="196"/>
  <c r="AJ514" i="196" s="1"/>
  <c r="AK514" i="196" s="1"/>
  <c r="AI515" i="196"/>
  <c r="AJ515" i="196" s="1"/>
  <c r="AK515" i="196" s="1"/>
  <c r="AL522" i="196"/>
  <c r="AH522" i="196"/>
  <c r="AG522" i="196"/>
  <c r="AG529" i="196"/>
  <c r="AR529" i="196" s="1"/>
  <c r="AI529" i="196"/>
  <c r="AH529" i="196"/>
  <c r="AI531" i="196"/>
  <c r="AH531" i="196"/>
  <c r="AL531" i="196"/>
  <c r="AG531" i="196"/>
  <c r="AL546" i="196"/>
  <c r="AH546" i="196"/>
  <c r="AI546" i="196"/>
  <c r="AG546" i="196"/>
  <c r="AG566" i="196"/>
  <c r="AI566" i="196"/>
  <c r="AH566" i="196"/>
  <c r="AI568" i="196"/>
  <c r="AH568" i="196"/>
  <c r="AG568" i="196"/>
  <c r="AG461" i="196"/>
  <c r="AL461" i="196"/>
  <c r="AL462" i="196"/>
  <c r="AH462" i="196"/>
  <c r="AJ462" i="196" s="1"/>
  <c r="AK462" i="196" s="1"/>
  <c r="AI463" i="196"/>
  <c r="AJ463" i="196" s="1"/>
  <c r="AK463" i="196" s="1"/>
  <c r="AG477" i="196"/>
  <c r="AL477" i="196"/>
  <c r="AL478" i="196"/>
  <c r="AH478" i="196"/>
  <c r="AI479" i="196"/>
  <c r="AH481" i="196"/>
  <c r="AJ481" i="196" s="1"/>
  <c r="AK481" i="196" s="1"/>
  <c r="AG482" i="196"/>
  <c r="AG483" i="196"/>
  <c r="AL483" i="196"/>
  <c r="AQ484" i="196"/>
  <c r="AG493" i="196"/>
  <c r="AL493" i="196"/>
  <c r="AL494" i="196"/>
  <c r="AH494" i="196"/>
  <c r="AI495" i="196"/>
  <c r="AH497" i="196"/>
  <c r="AJ497" i="196" s="1"/>
  <c r="AK497" i="196" s="1"/>
  <c r="AG498" i="196"/>
  <c r="AG499" i="196"/>
  <c r="AL499" i="196"/>
  <c r="AG509" i="196"/>
  <c r="AL509" i="196"/>
  <c r="AL510" i="196"/>
  <c r="AH510" i="196"/>
  <c r="AJ510" i="196" s="1"/>
  <c r="AK510" i="196" s="1"/>
  <c r="AM511" i="196"/>
  <c r="AI511" i="196"/>
  <c r="AH513" i="196"/>
  <c r="AJ513" i="196" s="1"/>
  <c r="AK513" i="196" s="1"/>
  <c r="AG514" i="196"/>
  <c r="AG515" i="196"/>
  <c r="AL515" i="196"/>
  <c r="AI522" i="196"/>
  <c r="AI523" i="196"/>
  <c r="AL523" i="196"/>
  <c r="AH523" i="196"/>
  <c r="AG549" i="196"/>
  <c r="AR549" i="196" s="1"/>
  <c r="AI549" i="196"/>
  <c r="AL550" i="196"/>
  <c r="AH550" i="196"/>
  <c r="AI550" i="196"/>
  <c r="AI551" i="196"/>
  <c r="AH551" i="196"/>
  <c r="AL566" i="196"/>
  <c r="AL568" i="196"/>
  <c r="AI587" i="196"/>
  <c r="AL587" i="196"/>
  <c r="AH587" i="196"/>
  <c r="AQ591" i="196"/>
  <c r="AN591" i="196"/>
  <c r="AG525" i="196"/>
  <c r="AL525" i="196"/>
  <c r="AL526" i="196"/>
  <c r="AH526" i="196"/>
  <c r="AJ526" i="196" s="1"/>
  <c r="AK526" i="196" s="1"/>
  <c r="AI527" i="196"/>
  <c r="AJ527" i="196" s="1"/>
  <c r="AK527" i="196" s="1"/>
  <c r="AG541" i="196"/>
  <c r="AL541" i="196"/>
  <c r="AL542" i="196"/>
  <c r="AH542" i="196"/>
  <c r="AJ542" i="196" s="1"/>
  <c r="AK542" i="196" s="1"/>
  <c r="AI543" i="196"/>
  <c r="AJ543" i="196" s="1"/>
  <c r="AK543" i="196" s="1"/>
  <c r="AG557" i="196"/>
  <c r="AL557" i="196"/>
  <c r="AG578" i="196"/>
  <c r="AR578" i="196" s="1"/>
  <c r="AI578" i="196"/>
  <c r="AL586" i="196"/>
  <c r="AH586" i="196"/>
  <c r="AG586" i="196"/>
  <c r="AG587" i="196"/>
  <c r="AN484" i="196"/>
  <c r="AN508" i="196"/>
  <c r="AG521" i="196"/>
  <c r="AR521" i="196" s="1"/>
  <c r="AH525" i="196"/>
  <c r="AJ525" i="196" s="1"/>
  <c r="AK525" i="196" s="1"/>
  <c r="AG526" i="196"/>
  <c r="AG527" i="196"/>
  <c r="AL527" i="196"/>
  <c r="AG537" i="196"/>
  <c r="AL537" i="196"/>
  <c r="AL538" i="196"/>
  <c r="AH538" i="196"/>
  <c r="AJ538" i="196" s="1"/>
  <c r="AK538" i="196" s="1"/>
  <c r="AI539" i="196"/>
  <c r="AH541" i="196"/>
  <c r="AJ541" i="196" s="1"/>
  <c r="AK541" i="196" s="1"/>
  <c r="AG542" i="196"/>
  <c r="AG543" i="196"/>
  <c r="AL543" i="196"/>
  <c r="AG553" i="196"/>
  <c r="AL553" i="196"/>
  <c r="AL554" i="196"/>
  <c r="AH554" i="196"/>
  <c r="AJ554" i="196" s="1"/>
  <c r="AK554" i="196" s="1"/>
  <c r="AI555" i="196"/>
  <c r="AH557" i="196"/>
  <c r="AJ557" i="196" s="1"/>
  <c r="AK557" i="196" s="1"/>
  <c r="AG558" i="196"/>
  <c r="AR558" i="196" s="1"/>
  <c r="AH558" i="196"/>
  <c r="AL559" i="196"/>
  <c r="AH559" i="196"/>
  <c r="AJ559" i="196" s="1"/>
  <c r="AK559" i="196" s="1"/>
  <c r="AG559" i="196"/>
  <c r="AI560" i="196"/>
  <c r="AJ560" i="196" s="1"/>
  <c r="AK560" i="196" s="1"/>
  <c r="AL560" i="196"/>
  <c r="AG560" i="196"/>
  <c r="AL563" i="196"/>
  <c r="AR563" i="196" s="1"/>
  <c r="AZ563" i="196" s="1"/>
  <c r="AH563" i="196"/>
  <c r="AN563" i="196"/>
  <c r="AI563" i="196"/>
  <c r="AM563" i="196"/>
  <c r="AL567" i="196"/>
  <c r="AH567" i="196"/>
  <c r="AJ567" i="196" s="1"/>
  <c r="AK567" i="196" s="1"/>
  <c r="AH578" i="196"/>
  <c r="AI580" i="196"/>
  <c r="AH580" i="196"/>
  <c r="AI586" i="196"/>
  <c r="AJ565" i="196"/>
  <c r="AK565" i="196" s="1"/>
  <c r="AN571" i="196"/>
  <c r="AG574" i="196"/>
  <c r="AR574" i="196" s="1"/>
  <c r="AH574" i="196"/>
  <c r="AL575" i="196"/>
  <c r="AH575" i="196"/>
  <c r="AJ575" i="196" s="1"/>
  <c r="AK575" i="196" s="1"/>
  <c r="AG575" i="196"/>
  <c r="AI576" i="196"/>
  <c r="AJ576" i="196" s="1"/>
  <c r="AK576" i="196" s="1"/>
  <c r="AL576" i="196"/>
  <c r="AG576" i="196"/>
  <c r="AL579" i="196"/>
  <c r="AH579" i="196"/>
  <c r="AI579" i="196"/>
  <c r="AL582" i="196"/>
  <c r="AH582" i="196"/>
  <c r="AJ582" i="196" s="1"/>
  <c r="AK582" i="196" s="1"/>
  <c r="AG582" i="196"/>
  <c r="AM591" i="196"/>
  <c r="AI591" i="196"/>
  <c r="AL591" i="196"/>
  <c r="AR591" i="196" s="1"/>
  <c r="AZ591" i="196" s="1"/>
  <c r="AH591" i="196"/>
  <c r="AO591" i="196"/>
  <c r="AG570" i="196"/>
  <c r="AL570" i="196"/>
  <c r="AL571" i="196"/>
  <c r="AR571" i="196" s="1"/>
  <c r="AZ571" i="196" s="1"/>
  <c r="AH571" i="196"/>
  <c r="AI572" i="196"/>
  <c r="AJ572" i="196" s="1"/>
  <c r="AK572" i="196" s="1"/>
  <c r="AQ588" i="196"/>
  <c r="AO588" i="196"/>
  <c r="AL590" i="196"/>
  <c r="AH590" i="196"/>
  <c r="AJ590" i="196" s="1"/>
  <c r="AK590" i="196" s="1"/>
  <c r="AG590" i="196"/>
  <c r="AI584" i="196"/>
  <c r="AI588" i="196"/>
  <c r="AM588" i="196"/>
  <c r="AN589" i="196"/>
  <c r="AN588" i="196"/>
  <c r="AT314" i="198"/>
  <c r="AT20" i="198"/>
  <c r="AU20" i="198"/>
  <c r="AT21" i="198"/>
  <c r="AU21" i="198"/>
  <c r="AT22" i="198"/>
  <c r="AU22" i="198"/>
  <c r="AT23" i="198"/>
  <c r="AU23" i="198"/>
  <c r="AT24" i="198"/>
  <c r="AU24" i="198"/>
  <c r="AT25" i="198"/>
  <c r="AU25" i="198"/>
  <c r="AT26" i="198"/>
  <c r="AU26" i="198"/>
  <c r="AT27" i="198"/>
  <c r="AU27" i="198"/>
  <c r="AT28" i="198"/>
  <c r="AU28" i="198"/>
  <c r="AT29" i="198"/>
  <c r="AU29" i="198"/>
  <c r="AT30" i="198"/>
  <c r="AU30" i="198"/>
  <c r="AT31" i="198"/>
  <c r="AU31" i="198"/>
  <c r="AT32" i="198"/>
  <c r="AU32" i="198"/>
  <c r="AT33" i="198"/>
  <c r="AU33" i="198"/>
  <c r="AT34" i="198"/>
  <c r="AU34" i="198"/>
  <c r="AT35" i="198"/>
  <c r="AU35" i="198"/>
  <c r="AT36" i="198"/>
  <c r="AU36" i="198"/>
  <c r="AT37" i="198"/>
  <c r="AU37" i="198"/>
  <c r="AT38" i="198"/>
  <c r="AU38" i="198"/>
  <c r="AT39" i="198"/>
  <c r="AU39" i="198"/>
  <c r="AT40" i="198"/>
  <c r="AU40" i="198"/>
  <c r="AT41" i="198"/>
  <c r="AU41" i="198"/>
  <c r="AT42" i="198"/>
  <c r="AU42" i="198"/>
  <c r="AT43" i="198"/>
  <c r="AU43" i="198"/>
  <c r="AT44" i="198"/>
  <c r="AU44" i="198"/>
  <c r="AT45" i="198"/>
  <c r="AU45" i="198"/>
  <c r="AT46" i="198"/>
  <c r="AU46" i="198"/>
  <c r="AT47" i="198"/>
  <c r="AU47" i="198"/>
  <c r="AT48" i="198"/>
  <c r="AU48" i="198"/>
  <c r="AT49" i="198"/>
  <c r="AU49" i="198"/>
  <c r="AT50" i="198"/>
  <c r="AU50" i="198"/>
  <c r="AT51" i="198"/>
  <c r="AU51" i="198"/>
  <c r="AT52" i="198"/>
  <c r="AU52" i="198"/>
  <c r="AT53" i="198"/>
  <c r="AU53" i="198"/>
  <c r="AT54" i="198"/>
  <c r="AU54" i="198"/>
  <c r="AT55" i="198"/>
  <c r="AU55" i="198"/>
  <c r="AT56" i="198"/>
  <c r="AU56" i="198"/>
  <c r="AT57" i="198"/>
  <c r="AU57" i="198"/>
  <c r="AT58" i="198"/>
  <c r="AU58" i="198"/>
  <c r="AT59" i="198"/>
  <c r="AU59" i="198"/>
  <c r="AT60" i="198"/>
  <c r="AU60" i="198"/>
  <c r="AT61" i="198"/>
  <c r="AU61" i="198"/>
  <c r="AT62" i="198"/>
  <c r="AU62" i="198"/>
  <c r="AT63" i="198"/>
  <c r="AU63" i="198"/>
  <c r="AT64" i="198"/>
  <c r="AU64" i="198"/>
  <c r="AT65" i="198"/>
  <c r="AU65" i="198"/>
  <c r="AT66" i="198"/>
  <c r="AU66" i="198"/>
  <c r="AT67" i="198"/>
  <c r="AU67" i="198"/>
  <c r="AT68" i="198"/>
  <c r="AU68" i="198"/>
  <c r="AT69" i="198"/>
  <c r="AU69" i="198"/>
  <c r="AT70" i="198"/>
  <c r="AU70" i="198"/>
  <c r="AT71" i="198"/>
  <c r="AU71" i="198"/>
  <c r="AT72" i="198"/>
  <c r="AU72" i="198"/>
  <c r="AT73" i="198"/>
  <c r="AU73" i="198"/>
  <c r="AT74" i="198"/>
  <c r="AU74" i="198"/>
  <c r="AT75" i="198"/>
  <c r="AU75" i="198"/>
  <c r="AT76" i="198"/>
  <c r="AU76" i="198"/>
  <c r="AT77" i="198"/>
  <c r="AU77" i="198"/>
  <c r="AT78" i="198"/>
  <c r="AU78" i="198"/>
  <c r="AT79" i="198"/>
  <c r="AU79" i="198"/>
  <c r="AT80" i="198"/>
  <c r="AU80" i="198"/>
  <c r="AT81" i="198"/>
  <c r="AU81" i="198"/>
  <c r="AT82" i="198"/>
  <c r="AU82" i="198"/>
  <c r="AT83" i="198"/>
  <c r="AU83" i="198"/>
  <c r="AT84" i="198"/>
  <c r="AU84" i="198"/>
  <c r="AT85" i="198"/>
  <c r="AU85" i="198"/>
  <c r="AT86" i="198"/>
  <c r="AU86" i="198"/>
  <c r="AT87" i="198"/>
  <c r="AU87" i="198"/>
  <c r="AT88" i="198"/>
  <c r="AU88" i="198"/>
  <c r="AT89" i="198"/>
  <c r="AU89" i="198"/>
  <c r="AT90" i="198"/>
  <c r="AU90" i="198"/>
  <c r="AT91" i="198"/>
  <c r="AU91" i="198"/>
  <c r="AT92" i="198"/>
  <c r="AU92" i="198"/>
  <c r="AT93" i="198"/>
  <c r="AU93" i="198"/>
  <c r="AT94" i="198"/>
  <c r="AU94" i="198"/>
  <c r="AT95" i="198"/>
  <c r="AU95" i="198"/>
  <c r="AT96" i="198"/>
  <c r="AU96" i="198"/>
  <c r="AT97" i="198"/>
  <c r="AU97" i="198"/>
  <c r="AT98" i="198"/>
  <c r="AU98" i="198"/>
  <c r="AT99" i="198"/>
  <c r="AU99" i="198"/>
  <c r="AT100" i="198"/>
  <c r="AU100" i="198"/>
  <c r="AT101" i="198"/>
  <c r="AU101" i="198"/>
  <c r="AT102" i="198"/>
  <c r="AU102" i="198"/>
  <c r="AT103" i="198"/>
  <c r="AU103" i="198"/>
  <c r="AT104" i="198"/>
  <c r="AU104" i="198"/>
  <c r="AT105" i="198"/>
  <c r="AU105" i="198"/>
  <c r="AT106" i="198"/>
  <c r="AU106" i="198"/>
  <c r="AT107" i="198"/>
  <c r="AU107" i="198"/>
  <c r="AT108" i="198"/>
  <c r="AU108" i="198"/>
  <c r="AT109" i="198"/>
  <c r="AU109" i="198"/>
  <c r="AT110" i="198"/>
  <c r="AU110" i="198"/>
  <c r="AT111" i="198"/>
  <c r="AU111" i="198"/>
  <c r="AT112" i="198"/>
  <c r="AU112" i="198"/>
  <c r="AT113" i="198"/>
  <c r="AU113" i="198"/>
  <c r="AT114" i="198"/>
  <c r="AU114" i="198"/>
  <c r="AT115" i="198"/>
  <c r="AU115" i="198"/>
  <c r="AT116" i="198"/>
  <c r="AU116" i="198"/>
  <c r="AT117" i="198"/>
  <c r="AU117" i="198"/>
  <c r="AT118" i="198"/>
  <c r="AU118" i="198"/>
  <c r="AT119" i="198"/>
  <c r="AU119" i="198"/>
  <c r="AT120" i="198"/>
  <c r="AU120" i="198"/>
  <c r="AT121" i="198"/>
  <c r="AU121" i="198"/>
  <c r="AT122" i="198"/>
  <c r="AU122" i="198"/>
  <c r="AT123" i="198"/>
  <c r="AU123" i="198"/>
  <c r="AT124" i="198"/>
  <c r="AU124" i="198"/>
  <c r="AT125" i="198"/>
  <c r="AU125" i="198"/>
  <c r="AT126" i="198"/>
  <c r="AU126" i="198"/>
  <c r="AT127" i="198"/>
  <c r="AU127" i="198"/>
  <c r="AT128" i="198"/>
  <c r="AU128" i="198"/>
  <c r="AT129" i="198"/>
  <c r="AU129" i="198"/>
  <c r="AT130" i="198"/>
  <c r="AU130" i="198"/>
  <c r="AT131" i="198"/>
  <c r="AU131" i="198"/>
  <c r="AT132" i="198"/>
  <c r="AU132" i="198"/>
  <c r="AT133" i="198"/>
  <c r="AU133" i="198"/>
  <c r="AT134" i="198"/>
  <c r="AU134" i="198"/>
  <c r="AT135" i="198"/>
  <c r="AU135" i="198"/>
  <c r="AT136" i="198"/>
  <c r="AU136" i="198"/>
  <c r="AT137" i="198"/>
  <c r="AU137" i="198"/>
  <c r="AT138" i="198"/>
  <c r="AU138" i="198"/>
  <c r="AT139" i="198"/>
  <c r="AU139" i="198"/>
  <c r="AT140" i="198"/>
  <c r="AU140" i="198"/>
  <c r="AT141" i="198"/>
  <c r="AU141" i="198"/>
  <c r="AT142" i="198"/>
  <c r="AU142" i="198"/>
  <c r="AT143" i="198"/>
  <c r="AU143" i="198"/>
  <c r="AT144" i="198"/>
  <c r="AU144" i="198"/>
  <c r="AT145" i="198"/>
  <c r="AU145" i="198"/>
  <c r="AT146" i="198"/>
  <c r="AU146" i="198"/>
  <c r="AT147" i="198"/>
  <c r="AU147" i="198"/>
  <c r="AT148" i="198"/>
  <c r="AU148" i="198"/>
  <c r="AT149" i="198"/>
  <c r="AU149" i="198"/>
  <c r="AT150" i="198"/>
  <c r="AU150" i="198"/>
  <c r="AT151" i="198"/>
  <c r="AU151" i="198"/>
  <c r="AT152" i="198"/>
  <c r="AU152" i="198"/>
  <c r="AT153" i="198"/>
  <c r="AU153" i="198"/>
  <c r="AT154" i="198"/>
  <c r="AU154" i="198"/>
  <c r="AT155" i="198"/>
  <c r="AU155" i="198"/>
  <c r="AT156" i="198"/>
  <c r="AU156" i="198"/>
  <c r="AT157" i="198"/>
  <c r="AU157" i="198"/>
  <c r="AT158" i="198"/>
  <c r="AU158" i="198"/>
  <c r="AT159" i="198"/>
  <c r="AU159" i="198"/>
  <c r="AT160" i="198"/>
  <c r="AU160" i="198"/>
  <c r="AT161" i="198"/>
  <c r="AU161" i="198"/>
  <c r="AT162" i="198"/>
  <c r="AU162" i="198"/>
  <c r="AT163" i="198"/>
  <c r="AU163" i="198"/>
  <c r="AT164" i="198"/>
  <c r="AU164" i="198"/>
  <c r="AT165" i="198"/>
  <c r="AU165" i="198"/>
  <c r="AT166" i="198"/>
  <c r="AU166" i="198"/>
  <c r="AT167" i="198"/>
  <c r="AU167" i="198"/>
  <c r="AT168" i="198"/>
  <c r="AU168" i="198"/>
  <c r="AT169" i="198"/>
  <c r="AU169" i="198"/>
  <c r="AT170" i="198"/>
  <c r="AU170" i="198"/>
  <c r="AT171" i="198"/>
  <c r="AU171" i="198"/>
  <c r="AT172" i="198"/>
  <c r="AU172" i="198"/>
  <c r="AT173" i="198"/>
  <c r="AU173" i="198"/>
  <c r="AT174" i="198"/>
  <c r="AU174" i="198"/>
  <c r="AT175" i="198"/>
  <c r="AU175" i="198"/>
  <c r="AT176" i="198"/>
  <c r="AU176" i="198"/>
  <c r="AT177" i="198"/>
  <c r="AU177" i="198"/>
  <c r="AT178" i="198"/>
  <c r="AU178" i="198"/>
  <c r="AT179" i="198"/>
  <c r="AU179" i="198"/>
  <c r="AT180" i="198"/>
  <c r="AU180" i="198"/>
  <c r="AT181" i="198"/>
  <c r="AU181" i="198"/>
  <c r="AT182" i="198"/>
  <c r="AU182" i="198"/>
  <c r="AT183" i="198"/>
  <c r="AU183" i="198"/>
  <c r="AT184" i="198"/>
  <c r="AU184" i="198"/>
  <c r="AT185" i="198"/>
  <c r="AU185" i="198"/>
  <c r="AT186" i="198"/>
  <c r="AU186" i="198"/>
  <c r="AT187" i="198"/>
  <c r="AU187" i="198"/>
  <c r="AT188" i="198"/>
  <c r="AU188" i="198"/>
  <c r="AT189" i="198"/>
  <c r="AU189" i="198"/>
  <c r="AT190" i="198"/>
  <c r="AU190" i="198"/>
  <c r="AT191" i="198"/>
  <c r="AU191" i="198"/>
  <c r="AT192" i="198"/>
  <c r="AU192" i="198"/>
  <c r="AT193" i="198"/>
  <c r="AU193" i="198"/>
  <c r="AT194" i="198"/>
  <c r="AU194" i="198"/>
  <c r="AT195" i="198"/>
  <c r="AU195" i="198"/>
  <c r="AT196" i="198"/>
  <c r="AU196" i="198"/>
  <c r="AT197" i="198"/>
  <c r="AU197" i="198"/>
  <c r="AT198" i="198"/>
  <c r="AU198" i="198"/>
  <c r="AT199" i="198"/>
  <c r="AU199" i="198"/>
  <c r="AT200" i="198"/>
  <c r="AU200" i="198"/>
  <c r="AT201" i="198"/>
  <c r="AU201" i="198"/>
  <c r="AT202" i="198"/>
  <c r="AU202" i="198"/>
  <c r="AT203" i="198"/>
  <c r="AU203" i="198"/>
  <c r="AT204" i="198"/>
  <c r="AU204" i="198"/>
  <c r="AT205" i="198"/>
  <c r="AU205" i="198"/>
  <c r="AT206" i="198"/>
  <c r="AU206" i="198"/>
  <c r="AT207" i="198"/>
  <c r="AU207" i="198"/>
  <c r="AT208" i="198"/>
  <c r="AU208" i="198"/>
  <c r="AT209" i="198"/>
  <c r="AU209" i="198"/>
  <c r="AT210" i="198"/>
  <c r="AU210" i="198"/>
  <c r="AT211" i="198"/>
  <c r="AU211" i="198"/>
  <c r="AT212" i="198"/>
  <c r="AU212" i="198"/>
  <c r="AT213" i="198"/>
  <c r="AU213" i="198"/>
  <c r="AT214" i="198"/>
  <c r="AU214" i="198"/>
  <c r="AT215" i="198"/>
  <c r="AU215" i="198"/>
  <c r="AT216" i="198"/>
  <c r="AU216" i="198"/>
  <c r="AT217" i="198"/>
  <c r="AU217" i="198"/>
  <c r="AT218" i="198"/>
  <c r="AU218" i="198"/>
  <c r="AT219" i="198"/>
  <c r="AU219" i="198"/>
  <c r="AT220" i="198"/>
  <c r="AU220" i="198"/>
  <c r="AT221" i="198"/>
  <c r="AU221" i="198"/>
  <c r="AT222" i="198"/>
  <c r="AU222" i="198"/>
  <c r="AT223" i="198"/>
  <c r="AU223" i="198"/>
  <c r="AT224" i="198"/>
  <c r="AU224" i="198"/>
  <c r="AT225" i="198"/>
  <c r="AU225" i="198"/>
  <c r="AT226" i="198"/>
  <c r="AU226" i="198"/>
  <c r="AT227" i="198"/>
  <c r="AU227" i="198"/>
  <c r="AT228" i="198"/>
  <c r="AU228" i="198"/>
  <c r="AT229" i="198"/>
  <c r="AU229" i="198"/>
  <c r="AT230" i="198"/>
  <c r="AU230" i="198"/>
  <c r="AT231" i="198"/>
  <c r="AU231" i="198"/>
  <c r="AT232" i="198"/>
  <c r="AU232" i="198"/>
  <c r="AT233" i="198"/>
  <c r="AU233" i="198"/>
  <c r="AT234" i="198"/>
  <c r="AU234" i="198"/>
  <c r="AT235" i="198"/>
  <c r="AU235" i="198"/>
  <c r="AT236" i="198"/>
  <c r="AU236" i="198"/>
  <c r="AT237" i="198"/>
  <c r="AU237" i="198"/>
  <c r="AT238" i="198"/>
  <c r="AU238" i="198"/>
  <c r="AT239" i="198"/>
  <c r="AU239" i="198"/>
  <c r="AT240" i="198"/>
  <c r="AU240" i="198"/>
  <c r="AT241" i="198"/>
  <c r="AU241" i="198"/>
  <c r="AT242" i="198"/>
  <c r="AU242" i="198"/>
  <c r="AT243" i="198"/>
  <c r="AU243" i="198"/>
  <c r="AT244" i="198"/>
  <c r="AU244" i="198"/>
  <c r="AT245" i="198"/>
  <c r="AU245" i="198"/>
  <c r="AT246" i="198"/>
  <c r="AU246" i="198"/>
  <c r="AT247" i="198"/>
  <c r="AU247" i="198"/>
  <c r="AT248" i="198"/>
  <c r="AU248" i="198"/>
  <c r="AT249" i="198"/>
  <c r="AU249" i="198"/>
  <c r="AT250" i="198"/>
  <c r="AU250" i="198"/>
  <c r="AT251" i="198"/>
  <c r="AU251" i="198"/>
  <c r="AT252" i="198"/>
  <c r="AU252" i="198"/>
  <c r="AT253" i="198"/>
  <c r="AU253" i="198"/>
  <c r="AT254" i="198"/>
  <c r="AU254" i="198"/>
  <c r="AT255" i="198"/>
  <c r="AU255" i="198"/>
  <c r="AT256" i="198"/>
  <c r="AU256" i="198"/>
  <c r="AT257" i="198"/>
  <c r="AU257" i="198"/>
  <c r="AT258" i="198"/>
  <c r="AU258" i="198"/>
  <c r="AT259" i="198"/>
  <c r="AU259" i="198"/>
  <c r="AT260" i="198"/>
  <c r="AU260" i="198"/>
  <c r="AT261" i="198"/>
  <c r="AU261" i="198"/>
  <c r="AT262" i="198"/>
  <c r="AU262" i="198"/>
  <c r="AT263" i="198"/>
  <c r="AU263" i="198"/>
  <c r="AT264" i="198"/>
  <c r="AU264" i="198"/>
  <c r="AT265" i="198"/>
  <c r="AU265" i="198"/>
  <c r="AT266" i="198"/>
  <c r="AU266" i="198"/>
  <c r="AT267" i="198"/>
  <c r="AU267" i="198"/>
  <c r="AT268" i="198"/>
  <c r="AU268" i="198"/>
  <c r="AT269" i="198"/>
  <c r="AU269" i="198"/>
  <c r="AT270" i="198"/>
  <c r="AU270" i="198"/>
  <c r="AT271" i="198"/>
  <c r="AU271" i="198"/>
  <c r="AT272" i="198"/>
  <c r="AU272" i="198"/>
  <c r="AT273" i="198"/>
  <c r="AU273" i="198"/>
  <c r="AT274" i="198"/>
  <c r="AU274" i="198"/>
  <c r="AT275" i="198"/>
  <c r="AU275" i="198"/>
  <c r="AT276" i="198"/>
  <c r="AU276" i="198"/>
  <c r="AT277" i="198"/>
  <c r="AU277" i="198"/>
  <c r="AT278" i="198"/>
  <c r="AU278" i="198"/>
  <c r="AT279" i="198"/>
  <c r="AU279" i="198"/>
  <c r="AT280" i="198"/>
  <c r="AU280" i="198"/>
  <c r="AT281" i="198"/>
  <c r="AU281" i="198"/>
  <c r="AT282" i="198"/>
  <c r="AU282" i="198"/>
  <c r="AT283" i="198"/>
  <c r="AU283" i="198"/>
  <c r="AT284" i="198"/>
  <c r="AU284" i="198"/>
  <c r="AT285" i="198"/>
  <c r="AU285" i="198"/>
  <c r="AT286" i="198"/>
  <c r="AU286" i="198"/>
  <c r="AT287" i="198"/>
  <c r="AU287" i="198"/>
  <c r="AT288" i="198"/>
  <c r="AU288" i="198"/>
  <c r="AT289" i="198"/>
  <c r="AU289" i="198"/>
  <c r="AT290" i="198"/>
  <c r="AU290" i="198"/>
  <c r="AT291" i="198"/>
  <c r="AU291" i="198"/>
  <c r="AT292" i="198"/>
  <c r="AU292" i="198"/>
  <c r="AT293" i="198"/>
  <c r="AU293" i="198"/>
  <c r="AT294" i="198"/>
  <c r="AU294" i="198"/>
  <c r="AT295" i="198"/>
  <c r="AU295" i="198"/>
  <c r="AT296" i="198"/>
  <c r="AU296" i="198"/>
  <c r="AT297" i="198"/>
  <c r="AU297" i="198"/>
  <c r="AT298" i="198"/>
  <c r="AU298" i="198"/>
  <c r="AT299" i="198"/>
  <c r="AU299" i="198"/>
  <c r="AT300" i="198"/>
  <c r="AU300" i="198"/>
  <c r="AT301" i="198"/>
  <c r="AU301" i="198"/>
  <c r="AT302" i="198"/>
  <c r="AU302" i="198"/>
  <c r="AT303" i="198"/>
  <c r="AU303" i="198"/>
  <c r="AT304" i="198"/>
  <c r="AU304" i="198"/>
  <c r="AT305" i="198"/>
  <c r="AU305" i="198"/>
  <c r="AT306" i="198"/>
  <c r="AU306" i="198"/>
  <c r="AT307" i="198"/>
  <c r="AU307" i="198"/>
  <c r="AT308" i="198"/>
  <c r="AU308" i="198"/>
  <c r="AT309" i="198"/>
  <c r="AU309" i="198"/>
  <c r="AT310" i="198"/>
  <c r="AU310" i="198"/>
  <c r="AT311" i="198"/>
  <c r="AU311" i="198"/>
  <c r="AT312" i="198"/>
  <c r="AU312" i="198"/>
  <c r="AT313" i="198"/>
  <c r="AU313" i="198"/>
  <c r="AU314" i="198"/>
  <c r="AT315" i="198"/>
  <c r="AU315" i="198"/>
  <c r="AT316" i="198"/>
  <c r="AU316" i="198"/>
  <c r="AT317" i="198"/>
  <c r="AU317" i="198"/>
  <c r="AT1018" i="198"/>
  <c r="AU1018" i="198"/>
  <c r="AT19" i="198"/>
  <c r="AS19" i="198"/>
  <c r="AO322" i="196" l="1"/>
  <c r="AQ342" i="196"/>
  <c r="AO798" i="196"/>
  <c r="AR393" i="196"/>
  <c r="AR934" i="196"/>
  <c r="AD919" i="198"/>
  <c r="AE919" i="198" s="1"/>
  <c r="AD910" i="198"/>
  <c r="AE910" i="198" s="1"/>
  <c r="AI811" i="198"/>
  <c r="AI535" i="198"/>
  <c r="AH584" i="198"/>
  <c r="AI584" i="198"/>
  <c r="AN933" i="196"/>
  <c r="AQ354" i="196"/>
  <c r="AO555" i="196"/>
  <c r="AZ837" i="196"/>
  <c r="AM865" i="196"/>
  <c r="AQ350" i="196"/>
  <c r="AM837" i="196"/>
  <c r="AP719" i="196"/>
  <c r="AL582" i="198"/>
  <c r="AQ582" i="198" s="1"/>
  <c r="AL541" i="198"/>
  <c r="AL576" i="198"/>
  <c r="AR347" i="196"/>
  <c r="AL474" i="198"/>
  <c r="AR982" i="196"/>
  <c r="AR708" i="196"/>
  <c r="AZ708" i="196" s="1"/>
  <c r="AP650" i="196"/>
  <c r="AH516" i="198"/>
  <c r="AD1002" i="198"/>
  <c r="AE1002" i="198" s="1"/>
  <c r="AG633" i="198"/>
  <c r="AG629" i="198"/>
  <c r="AG601" i="198"/>
  <c r="AD884" i="198"/>
  <c r="AE884" i="198" s="1"/>
  <c r="AH555" i="198"/>
  <c r="AG516" i="198"/>
  <c r="AD403" i="198"/>
  <c r="AE403" i="198" s="1"/>
  <c r="AG384" i="198"/>
  <c r="AD368" i="198"/>
  <c r="AE368" i="198" s="1"/>
  <c r="AI688" i="198"/>
  <c r="AD938" i="198"/>
  <c r="AE938" i="198" s="1"/>
  <c r="AD934" i="198"/>
  <c r="AE934" i="198" s="1"/>
  <c r="AI516" i="198"/>
  <c r="AI1013" i="198"/>
  <c r="AG810" i="198"/>
  <c r="AH823" i="198"/>
  <c r="AH817" i="198"/>
  <c r="AH614" i="198"/>
  <c r="AH384" i="198"/>
  <c r="AD410" i="198"/>
  <c r="AE410" i="198" s="1"/>
  <c r="AH629" i="198"/>
  <c r="AD468" i="198"/>
  <c r="AE468" i="198" s="1"/>
  <c r="AD498" i="198"/>
  <c r="AE498" i="198" s="1"/>
  <c r="AH1007" i="198"/>
  <c r="AD444" i="198"/>
  <c r="AE444" i="198" s="1"/>
  <c r="AD682" i="198"/>
  <c r="AE682" i="198" s="1"/>
  <c r="AD817" i="198"/>
  <c r="AE817" i="198" s="1"/>
  <c r="AD767" i="198"/>
  <c r="AE767" i="198" s="1"/>
  <c r="AM997" i="196"/>
  <c r="AM492" i="196"/>
  <c r="AO350" i="196"/>
  <c r="AR902" i="196"/>
  <c r="AR711" i="196"/>
  <c r="AJ758" i="196"/>
  <c r="AK758" i="196" s="1"/>
  <c r="AN492" i="196"/>
  <c r="AM853" i="196"/>
  <c r="AJ930" i="196"/>
  <c r="AK930" i="196" s="1"/>
  <c r="AN350" i="196"/>
  <c r="AO837" i="196"/>
  <c r="AR319" i="196"/>
  <c r="AN837" i="196"/>
  <c r="AQ837" i="196"/>
  <c r="AR355" i="196"/>
  <c r="AN781" i="196"/>
  <c r="AD902" i="198"/>
  <c r="AE902" i="198" s="1"/>
  <c r="AO781" i="196"/>
  <c r="AM850" i="196"/>
  <c r="AN825" i="196"/>
  <c r="AN753" i="196"/>
  <c r="AO464" i="196"/>
  <c r="AR323" i="196"/>
  <c r="AZ323" i="196" s="1"/>
  <c r="AN699" i="196"/>
  <c r="AR656" i="196"/>
  <c r="AZ656" i="196" s="1"/>
  <c r="AR351" i="196"/>
  <c r="AQ382" i="196"/>
  <c r="AQ651" i="196"/>
  <c r="AR930" i="196"/>
  <c r="AZ930" i="196" s="1"/>
  <c r="AR907" i="196"/>
  <c r="AR786" i="196"/>
  <c r="AZ786" i="196" s="1"/>
  <c r="AZ491" i="196"/>
  <c r="AN358" i="196"/>
  <c r="AR835" i="196"/>
  <c r="AN785" i="196"/>
  <c r="AR962" i="196"/>
  <c r="AR926" i="196"/>
  <c r="AZ926" i="196" s="1"/>
  <c r="AJ863" i="196"/>
  <c r="AK863" i="196" s="1"/>
  <c r="AD1001" i="198"/>
  <c r="AE1001" i="198" s="1"/>
  <c r="AJ918" i="198"/>
  <c r="AD752" i="198"/>
  <c r="AE752" i="198" s="1"/>
  <c r="AD446" i="198"/>
  <c r="AE446" i="198" s="1"/>
  <c r="AD549" i="198"/>
  <c r="AE549" i="198" s="1"/>
  <c r="AJ796" i="196"/>
  <c r="AK796" i="196" s="1"/>
  <c r="AN759" i="196"/>
  <c r="AQ865" i="196"/>
  <c r="AI582" i="198"/>
  <c r="AD520" i="198"/>
  <c r="AE520" i="198" s="1"/>
  <c r="AD511" i="198"/>
  <c r="AE511" i="198" s="1"/>
  <c r="AH410" i="198"/>
  <c r="AG342" i="198"/>
  <c r="AI1017" i="198"/>
  <c r="AH822" i="198"/>
  <c r="AH781" i="198"/>
  <c r="AJ642" i="198"/>
  <c r="AI832" i="198"/>
  <c r="AQ802" i="196"/>
  <c r="AO539" i="196"/>
  <c r="AN390" i="196"/>
  <c r="AN555" i="196"/>
  <c r="AM390" i="196"/>
  <c r="AJ829" i="196"/>
  <c r="AK829" i="196" s="1"/>
  <c r="AP683" i="196"/>
  <c r="AG580" i="198"/>
  <c r="AJ580" i="198" s="1"/>
  <c r="AD431" i="198"/>
  <c r="AE431" i="198" s="1"/>
  <c r="AD378" i="198"/>
  <c r="AE378" i="198" s="1"/>
  <c r="AG452" i="198"/>
  <c r="AI414" i="198"/>
  <c r="AI964" i="198"/>
  <c r="AJ964" i="198" s="1"/>
  <c r="AH964" i="198"/>
  <c r="AH806" i="198"/>
  <c r="AD478" i="198"/>
  <c r="AE478" i="198" s="1"/>
  <c r="AO354" i="196"/>
  <c r="AP354" i="196" s="1"/>
  <c r="AZ573" i="196"/>
  <c r="AJ574" i="196"/>
  <c r="AK574" i="196" s="1"/>
  <c r="AN354" i="196"/>
  <c r="AR335" i="196"/>
  <c r="AZ335" i="196" s="1"/>
  <c r="AP747" i="196"/>
  <c r="AR744" i="196"/>
  <c r="AZ744" i="196" s="1"/>
  <c r="AD453" i="198"/>
  <c r="AE453" i="198" s="1"/>
  <c r="AG414" i="198"/>
  <c r="AG790" i="198"/>
  <c r="AH620" i="198"/>
  <c r="AM555" i="196"/>
  <c r="AM326" i="196"/>
  <c r="AR966" i="196"/>
  <c r="AH832" i="198"/>
  <c r="AH755" i="198"/>
  <c r="AI995" i="198"/>
  <c r="AJ995" i="198" s="1"/>
  <c r="AL932" i="198"/>
  <c r="AD543" i="198"/>
  <c r="AE543" i="198" s="1"/>
  <c r="AJ759" i="196"/>
  <c r="AK759" i="196" s="1"/>
  <c r="AJ571" i="196"/>
  <c r="AK571" i="196" s="1"/>
  <c r="AN430" i="196"/>
  <c r="AJ360" i="196"/>
  <c r="AK360" i="196" s="1"/>
  <c r="AN897" i="196"/>
  <c r="AQ723" i="196"/>
  <c r="AH580" i="198"/>
  <c r="AH918" i="198"/>
  <c r="AD955" i="198"/>
  <c r="AE955" i="198" s="1"/>
  <c r="AG832" i="198"/>
  <c r="AH650" i="198"/>
  <c r="AP929" i="196"/>
  <c r="AN865" i="196"/>
  <c r="AN723" i="196"/>
  <c r="AR684" i="196"/>
  <c r="AR540" i="196"/>
  <c r="AQ759" i="196"/>
  <c r="AD335" i="198"/>
  <c r="AE335" i="198" s="1"/>
  <c r="AK898" i="198"/>
  <c r="AG755" i="198"/>
  <c r="AD448" i="198"/>
  <c r="AE448" i="198" s="1"/>
  <c r="AL626" i="198"/>
  <c r="AQ626" i="198" s="1"/>
  <c r="AD821" i="198"/>
  <c r="AE821" i="198" s="1"/>
  <c r="AI428" i="198"/>
  <c r="AH792" i="198"/>
  <c r="AD756" i="198"/>
  <c r="AE756" i="198" s="1"/>
  <c r="AD551" i="198"/>
  <c r="AE551" i="198" s="1"/>
  <c r="AD720" i="198"/>
  <c r="AE720" i="198" s="1"/>
  <c r="AD1003" i="198"/>
  <c r="AE1003" i="198" s="1"/>
  <c r="AD968" i="198"/>
  <c r="AE968" i="198" s="1"/>
  <c r="AD855" i="198"/>
  <c r="AE855" i="198" s="1"/>
  <c r="AD477" i="198"/>
  <c r="AE477" i="198" s="1"/>
  <c r="AH884" i="198"/>
  <c r="AI884" i="198"/>
  <c r="AJ884" i="198" s="1"/>
  <c r="AD680" i="198"/>
  <c r="AE680" i="198" s="1"/>
  <c r="AI549" i="198"/>
  <c r="AD323" i="198"/>
  <c r="AE323" i="198" s="1"/>
  <c r="AH777" i="198"/>
  <c r="AH695" i="198"/>
  <c r="AH916" i="198"/>
  <c r="AJ521" i="196"/>
  <c r="AK521" i="196" s="1"/>
  <c r="AH805" i="198"/>
  <c r="AH435" i="198"/>
  <c r="AD321" i="198"/>
  <c r="AE321" i="198" s="1"/>
  <c r="AH472" i="198"/>
  <c r="AI342" i="198"/>
  <c r="AK344" i="198"/>
  <c r="AG578" i="198"/>
  <c r="AJ578" i="198" s="1"/>
  <c r="AH342" i="198"/>
  <c r="AL419" i="198"/>
  <c r="AQ419" i="198" s="1"/>
  <c r="AG880" i="198"/>
  <c r="AD648" i="198"/>
  <c r="AE648" i="198" s="1"/>
  <c r="AM972" i="196"/>
  <c r="AO972" i="196"/>
  <c r="AJ853" i="196"/>
  <c r="AK853" i="196" s="1"/>
  <c r="AJ495" i="196"/>
  <c r="AK495" i="196" s="1"/>
  <c r="AN972" i="196"/>
  <c r="AP885" i="196"/>
  <c r="AD928" i="198"/>
  <c r="AE928" i="198" s="1"/>
  <c r="AD622" i="198"/>
  <c r="AE622" i="198" s="1"/>
  <c r="AD898" i="198"/>
  <c r="AE898" i="198" s="1"/>
  <c r="AD555" i="198"/>
  <c r="AE555" i="198" s="1"/>
  <c r="AD740" i="198"/>
  <c r="AE740" i="198" s="1"/>
  <c r="AD922" i="198"/>
  <c r="AE922" i="198" s="1"/>
  <c r="AD656" i="198"/>
  <c r="AE656" i="198" s="1"/>
  <c r="AD734" i="198"/>
  <c r="AE734" i="198" s="1"/>
  <c r="AR633" i="196"/>
  <c r="AZ633" i="196" s="1"/>
  <c r="AM554" i="196"/>
  <c r="AP554" i="196" s="1"/>
  <c r="AR994" i="196"/>
  <c r="AO318" i="196"/>
  <c r="AP318" i="196" s="1"/>
  <c r="AR970" i="196"/>
  <c r="AO921" i="196"/>
  <c r="AN830" i="196"/>
  <c r="AJ787" i="196"/>
  <c r="AK787" i="196" s="1"/>
  <c r="AJ679" i="196"/>
  <c r="AK679" i="196" s="1"/>
  <c r="AM626" i="196"/>
  <c r="AQ901" i="196"/>
  <c r="AJ439" i="196"/>
  <c r="AK439" i="196" s="1"/>
  <c r="AN580" i="196"/>
  <c r="AN318" i="196"/>
  <c r="AQ318" i="196"/>
  <c r="AN858" i="196"/>
  <c r="AM830" i="196"/>
  <c r="AR423" i="196"/>
  <c r="AZ423" i="196" s="1"/>
  <c r="AR365" i="196"/>
  <c r="AZ365" i="196" s="1"/>
  <c r="AQ944" i="196"/>
  <c r="AJ771" i="196"/>
  <c r="AK771" i="196" s="1"/>
  <c r="AN406" i="196"/>
  <c r="AR447" i="196"/>
  <c r="AZ447" i="196" s="1"/>
  <c r="AR363" i="196"/>
  <c r="AZ363" i="196" s="1"/>
  <c r="AR855" i="196"/>
  <c r="AZ855" i="196" s="1"/>
  <c r="AM846" i="196"/>
  <c r="AP846" i="196" s="1"/>
  <c r="AH578" i="198"/>
  <c r="AD489" i="198"/>
  <c r="AE489" i="198" s="1"/>
  <c r="AG478" i="198"/>
  <c r="AD405" i="198"/>
  <c r="AE405" i="198" s="1"/>
  <c r="AD386" i="198"/>
  <c r="AE386" i="198" s="1"/>
  <c r="AD352" i="198"/>
  <c r="AE352" i="198" s="1"/>
  <c r="AH344" i="198"/>
  <c r="AG344" i="198"/>
  <c r="AD852" i="198"/>
  <c r="AE852" i="198" s="1"/>
  <c r="AG699" i="198"/>
  <c r="AD1009" i="198"/>
  <c r="AE1009" i="198" s="1"/>
  <c r="AR1004" i="196"/>
  <c r="AZ1004" i="196" s="1"/>
  <c r="AD528" i="198"/>
  <c r="AE528" i="198" s="1"/>
  <c r="AL393" i="198"/>
  <c r="AQ393" i="198" s="1"/>
  <c r="AD331" i="198"/>
  <c r="AE331" i="198" s="1"/>
  <c r="AL343" i="198"/>
  <c r="AI782" i="198"/>
  <c r="AD706" i="198"/>
  <c r="AE706" i="198" s="1"/>
  <c r="AR906" i="196"/>
  <c r="AH486" i="198"/>
  <c r="AD519" i="198"/>
  <c r="AE519" i="198" s="1"/>
  <c r="AH402" i="198"/>
  <c r="AG416" i="198"/>
  <c r="AH318" i="198"/>
  <c r="AL442" i="198"/>
  <c r="AQ442" i="198" s="1"/>
  <c r="AH478" i="198"/>
  <c r="AH448" i="198"/>
  <c r="AD487" i="198"/>
  <c r="AE487" i="198" s="1"/>
  <c r="AK448" i="198"/>
  <c r="AD387" i="198"/>
  <c r="AE387" i="198" s="1"/>
  <c r="AK318" i="198"/>
  <c r="AI968" i="198"/>
  <c r="AO510" i="196"/>
  <c r="AR327" i="196"/>
  <c r="AZ327" i="196" s="1"/>
  <c r="AN711" i="196"/>
  <c r="AH561" i="198"/>
  <c r="AD562" i="198"/>
  <c r="AE562" i="198" s="1"/>
  <c r="AD496" i="198"/>
  <c r="AE496" i="198" s="1"/>
  <c r="AG448" i="198"/>
  <c r="AG428" i="198"/>
  <c r="AD398" i="198"/>
  <c r="AE398" i="198" s="1"/>
  <c r="AI338" i="198"/>
  <c r="AJ338" i="198" s="1"/>
  <c r="AH362" i="198"/>
  <c r="AG318" i="198"/>
  <c r="AJ318" i="198" s="1"/>
  <c r="AG947" i="198"/>
  <c r="AG887" i="198"/>
  <c r="AG943" i="198"/>
  <c r="AJ943" i="198" s="1"/>
  <c r="AI676" i="198"/>
  <c r="AI699" i="198"/>
  <c r="AD771" i="198"/>
  <c r="AE771" i="198" s="1"/>
  <c r="AG561" i="198"/>
  <c r="AG486" i="198"/>
  <c r="AG402" i="198"/>
  <c r="AI947" i="198"/>
  <c r="AH947" i="198"/>
  <c r="AI887" i="198"/>
  <c r="AH829" i="198"/>
  <c r="AD474" i="198"/>
  <c r="AE474" i="198" s="1"/>
  <c r="AJ511" i="196"/>
  <c r="AK511" i="196" s="1"/>
  <c r="AD481" i="198"/>
  <c r="AE481" i="198" s="1"/>
  <c r="AD407" i="198"/>
  <c r="AE407" i="198" s="1"/>
  <c r="AD337" i="198"/>
  <c r="AE337" i="198" s="1"/>
  <c r="AI829" i="198"/>
  <c r="AI783" i="198"/>
  <c r="AD626" i="198"/>
  <c r="AE626" i="198" s="1"/>
  <c r="AD980" i="198"/>
  <c r="AE980" i="198" s="1"/>
  <c r="AD894" i="198"/>
  <c r="AE894" i="198" s="1"/>
  <c r="AL913" i="198"/>
  <c r="AQ913" i="198" s="1"/>
  <c r="AL809" i="198"/>
  <c r="AD628" i="198"/>
  <c r="AE628" i="198" s="1"/>
  <c r="AR895" i="196"/>
  <c r="AR646" i="196"/>
  <c r="AZ646" i="196" s="1"/>
  <c r="AN573" i="196"/>
  <c r="AQ539" i="196"/>
  <c r="AJ478" i="196"/>
  <c r="AK478" i="196" s="1"/>
  <c r="AN442" i="196"/>
  <c r="AN326" i="196"/>
  <c r="AM442" i="196"/>
  <c r="AR990" i="196"/>
  <c r="AZ990" i="196" s="1"/>
  <c r="AR986" i="196"/>
  <c r="AZ986" i="196" s="1"/>
  <c r="AN889" i="196"/>
  <c r="AJ875" i="196"/>
  <c r="AK875" i="196" s="1"/>
  <c r="AO889" i="196"/>
  <c r="AN737" i="196"/>
  <c r="AZ751" i="196"/>
  <c r="AQ773" i="196"/>
  <c r="AM737" i="196"/>
  <c r="AP737" i="196" s="1"/>
  <c r="AQ846" i="196"/>
  <c r="AQ751" i="196"/>
  <c r="AP634" i="196"/>
  <c r="AM573" i="196"/>
  <c r="AO442" i="196"/>
  <c r="AR404" i="196"/>
  <c r="AZ404" i="196" s="1"/>
  <c r="AO326" i="196"/>
  <c r="AP326" i="196" s="1"/>
  <c r="AR466" i="196"/>
  <c r="AZ466" i="196" s="1"/>
  <c r="AQ442" i="196"/>
  <c r="AM949" i="196"/>
  <c r="AN873" i="196"/>
  <c r="AM889" i="196"/>
  <c r="AR762" i="196"/>
  <c r="AZ762" i="196" s="1"/>
  <c r="AJ752" i="196"/>
  <c r="AK752" i="196" s="1"/>
  <c r="AQ737" i="196"/>
  <c r="AQ626" i="196"/>
  <c r="AJ588" i="196"/>
  <c r="AK588" i="196" s="1"/>
  <c r="AN949" i="196"/>
  <c r="AQ953" i="196"/>
  <c r="AN861" i="196"/>
  <c r="AQ861" i="196"/>
  <c r="AP687" i="196"/>
  <c r="AK324" i="198"/>
  <c r="AH636" i="198"/>
  <c r="AH600" i="198"/>
  <c r="AD700" i="198"/>
  <c r="AE700" i="198" s="1"/>
  <c r="AD684" i="198"/>
  <c r="AE684" i="198" s="1"/>
  <c r="AH886" i="198"/>
  <c r="AG782" i="198"/>
  <c r="AG625" i="198"/>
  <c r="AH835" i="198"/>
  <c r="AD395" i="198"/>
  <c r="AE395" i="198" s="1"/>
  <c r="AI835" i="198"/>
  <c r="AH625" i="198"/>
  <c r="AI852" i="198"/>
  <c r="AJ852" i="198" s="1"/>
  <c r="AL927" i="198"/>
  <c r="AL346" i="198"/>
  <c r="AQ346" i="198" s="1"/>
  <c r="AD880" i="198"/>
  <c r="AE880" i="198" s="1"/>
  <c r="AL646" i="198"/>
  <c r="AL988" i="198"/>
  <c r="AD533" i="198"/>
  <c r="AE533" i="198" s="1"/>
  <c r="AL853" i="198"/>
  <c r="AQ853" i="198" s="1"/>
  <c r="AL545" i="198"/>
  <c r="AQ545" i="198" s="1"/>
  <c r="AD602" i="198"/>
  <c r="AE602" i="198" s="1"/>
  <c r="AD624" i="198"/>
  <c r="AE624" i="198" s="1"/>
  <c r="AL813" i="198"/>
  <c r="AD926" i="198"/>
  <c r="AE926" i="198" s="1"/>
  <c r="AL917" i="198"/>
  <c r="AH462" i="198"/>
  <c r="AG462" i="198"/>
  <c r="AK535" i="198"/>
  <c r="AD420" i="198"/>
  <c r="AE420" i="198" s="1"/>
  <c r="AD414" i="198"/>
  <c r="AE414" i="198" s="1"/>
  <c r="AD408" i="198"/>
  <c r="AE408" i="198" s="1"/>
  <c r="AK452" i="198"/>
  <c r="AD333" i="198"/>
  <c r="AE333" i="198" s="1"/>
  <c r="AD383" i="198"/>
  <c r="AE383" i="198" s="1"/>
  <c r="AG346" i="198"/>
  <c r="AG328" i="198"/>
  <c r="AK959" i="198"/>
  <c r="AI898" i="198"/>
  <c r="AG842" i="198"/>
  <c r="AI827" i="198"/>
  <c r="AJ820" i="198"/>
  <c r="AG804" i="198"/>
  <c r="AG727" i="198"/>
  <c r="AJ727" i="198" s="1"/>
  <c r="AG621" i="198"/>
  <c r="AH852" i="198"/>
  <c r="AI842" i="198"/>
  <c r="AG600" i="198"/>
  <c r="AJ600" i="198" s="1"/>
  <c r="AG672" i="198"/>
  <c r="AD890" i="198"/>
  <c r="AE890" i="198" s="1"/>
  <c r="AH541" i="198"/>
  <c r="AG442" i="198"/>
  <c r="AG424" i="198"/>
  <c r="AJ424" i="198" s="1"/>
  <c r="AD418" i="198"/>
  <c r="AE418" i="198" s="1"/>
  <c r="AD388" i="198"/>
  <c r="AE388" i="198" s="1"/>
  <c r="AI452" i="198"/>
  <c r="AL353" i="198"/>
  <c r="AQ353" i="198" s="1"/>
  <c r="AG898" i="198"/>
  <c r="AH842" i="198"/>
  <c r="AG840" i="198"/>
  <c r="AH759" i="198"/>
  <c r="AH727" i="198"/>
  <c r="AH663" i="198"/>
  <c r="AG695" i="198"/>
  <c r="AJ695" i="198" s="1"/>
  <c r="AI759" i="198"/>
  <c r="AK923" i="198"/>
  <c r="AD553" i="198"/>
  <c r="AE553" i="198" s="1"/>
  <c r="AG586" i="198"/>
  <c r="AJ586" i="198" s="1"/>
  <c r="AI541" i="198"/>
  <c r="AH328" i="198"/>
  <c r="AG923" i="198"/>
  <c r="AJ923" i="198" s="1"/>
  <c r="AK890" i="198"/>
  <c r="AG792" i="198"/>
  <c r="AH827" i="198"/>
  <c r="AI658" i="198"/>
  <c r="AJ658" i="198" s="1"/>
  <c r="AG776" i="198"/>
  <c r="AH700" i="198"/>
  <c r="AH658" i="198"/>
  <c r="AG623" i="198"/>
  <c r="AD476" i="198"/>
  <c r="AE476" i="198" s="1"/>
  <c r="AD942" i="198"/>
  <c r="AE942" i="198" s="1"/>
  <c r="AL968" i="198"/>
  <c r="AH923" i="198"/>
  <c r="AI792" i="198"/>
  <c r="AG576" i="198"/>
  <c r="AL573" i="198"/>
  <c r="AQ573" i="198" s="1"/>
  <c r="AH535" i="198"/>
  <c r="AG541" i="198"/>
  <c r="AL333" i="198"/>
  <c r="AH902" i="198"/>
  <c r="AG902" i="198"/>
  <c r="AJ902" i="198" s="1"/>
  <c r="AI890" i="198"/>
  <c r="AG892" i="198"/>
  <c r="AJ800" i="198"/>
  <c r="AH672" i="198"/>
  <c r="AH588" i="198"/>
  <c r="AI554" i="198"/>
  <c r="AD515" i="198"/>
  <c r="AE515" i="198" s="1"/>
  <c r="AD483" i="198"/>
  <c r="AE483" i="198" s="1"/>
  <c r="AL437" i="198"/>
  <c r="AQ437" i="198" s="1"/>
  <c r="AD416" i="198"/>
  <c r="AE416" i="198" s="1"/>
  <c r="AG404" i="198"/>
  <c r="AD384" i="198"/>
  <c r="AE384" i="198" s="1"/>
  <c r="AD357" i="198"/>
  <c r="AE357" i="198" s="1"/>
  <c r="AI959" i="198"/>
  <c r="AG890" i="198"/>
  <c r="AH804" i="198"/>
  <c r="AI892" i="198"/>
  <c r="AD340" i="198"/>
  <c r="AE340" i="198" s="1"/>
  <c r="AI623" i="198"/>
  <c r="AL954" i="198"/>
  <c r="AQ954" i="198" s="1"/>
  <c r="AD547" i="198"/>
  <c r="AE547" i="198" s="1"/>
  <c r="AL660" i="198"/>
  <c r="AK902" i="198"/>
  <c r="AL491" i="198"/>
  <c r="AQ491" i="198" s="1"/>
  <c r="AD469" i="198"/>
  <c r="AE469" i="198" s="1"/>
  <c r="AI346" i="198"/>
  <c r="AI404" i="198"/>
  <c r="AJ404" i="198" s="1"/>
  <c r="AH892" i="198"/>
  <c r="AG959" i="198"/>
  <c r="AD866" i="198"/>
  <c r="AE866" i="198" s="1"/>
  <c r="AI672" i="198"/>
  <c r="AI663" i="198"/>
  <c r="AJ663" i="198" s="1"/>
  <c r="AL825" i="198"/>
  <c r="AQ825" i="198" s="1"/>
  <c r="AL793" i="198"/>
  <c r="AQ793" i="198" s="1"/>
  <c r="AI804" i="198"/>
  <c r="AD668" i="198"/>
  <c r="AE668" i="198" s="1"/>
  <c r="AD582" i="198"/>
  <c r="AE582" i="198" s="1"/>
  <c r="AD1006" i="198"/>
  <c r="AE1006" i="198" s="1"/>
  <c r="AL996" i="198"/>
  <c r="AL869" i="198"/>
  <c r="AL1001" i="198"/>
  <c r="AQ1001" i="198" s="1"/>
  <c r="AL769" i="198"/>
  <c r="AQ769" i="198" s="1"/>
  <c r="AL552" i="198"/>
  <c r="AD660" i="198"/>
  <c r="AE660" i="198" s="1"/>
  <c r="AD958" i="198"/>
  <c r="AE958" i="198" s="1"/>
  <c r="AN953" i="196"/>
  <c r="AN945" i="196"/>
  <c r="AM945" i="196"/>
  <c r="AJ739" i="196"/>
  <c r="AK739" i="196" s="1"/>
  <c r="AM953" i="196"/>
  <c r="AM523" i="196"/>
  <c r="AO540" i="196"/>
  <c r="AR978" i="196"/>
  <c r="AZ978" i="196" s="1"/>
  <c r="AQ753" i="196"/>
  <c r="AP484" i="196"/>
  <c r="AR896" i="196"/>
  <c r="AZ896" i="196" s="1"/>
  <c r="AJ910" i="196"/>
  <c r="AK910" i="196" s="1"/>
  <c r="AR457" i="196"/>
  <c r="AZ457" i="196" s="1"/>
  <c r="AO479" i="196"/>
  <c r="AR403" i="196"/>
  <c r="AZ403" i="196" s="1"/>
  <c r="AM550" i="196"/>
  <c r="AQ821" i="196"/>
  <c r="AZ861" i="196"/>
  <c r="AN751" i="196"/>
  <c r="AQ765" i="196"/>
  <c r="AJ615" i="196"/>
  <c r="AK615" i="196" s="1"/>
  <c r="AM751" i="196"/>
  <c r="AJ539" i="196"/>
  <c r="AK539" i="196" s="1"/>
  <c r="AQ479" i="196"/>
  <c r="AN382" i="196"/>
  <c r="AO382" i="196"/>
  <c r="AP980" i="196"/>
  <c r="AR959" i="196"/>
  <c r="AN857" i="196"/>
  <c r="AN765" i="196"/>
  <c r="AZ779" i="196"/>
  <c r="AO765" i="196"/>
  <c r="AP765" i="196" s="1"/>
  <c r="AJ641" i="196"/>
  <c r="AK641" i="196" s="1"/>
  <c r="AR1008" i="196"/>
  <c r="AP996" i="196"/>
  <c r="AR950" i="196"/>
  <c r="AM857" i="196"/>
  <c r="AO857" i="196"/>
  <c r="AO751" i="196"/>
  <c r="AJ379" i="196"/>
  <c r="AK379" i="196" s="1"/>
  <c r="AJ443" i="196"/>
  <c r="AK443" i="196" s="1"/>
  <c r="AJ949" i="196"/>
  <c r="AK949" i="196" s="1"/>
  <c r="AM479" i="196"/>
  <c r="AJ812" i="196"/>
  <c r="AK812" i="196" s="1"/>
  <c r="AR544" i="196"/>
  <c r="AZ544" i="196" s="1"/>
  <c r="AN593" i="196"/>
  <c r="AR503" i="196"/>
  <c r="AZ503" i="196" s="1"/>
  <c r="AM861" i="196"/>
  <c r="AO861" i="196"/>
  <c r="AP694" i="196"/>
  <c r="AM609" i="196"/>
  <c r="AP866" i="196"/>
  <c r="AR598" i="196"/>
  <c r="AZ598" i="196" s="1"/>
  <c r="AR535" i="196"/>
  <c r="AZ535" i="196" s="1"/>
  <c r="AJ998" i="196"/>
  <c r="AK998" i="196" s="1"/>
  <c r="AR963" i="196"/>
  <c r="AZ963" i="196" s="1"/>
  <c r="AR947" i="196"/>
  <c r="AZ947" i="196" s="1"/>
  <c r="AR661" i="196"/>
  <c r="AN540" i="196"/>
  <c r="AN520" i="196"/>
  <c r="AM540" i="196"/>
  <c r="AQ520" i="196"/>
  <c r="AQ992" i="196"/>
  <c r="AN810" i="196"/>
  <c r="AO810" i="196"/>
  <c r="AN741" i="196"/>
  <c r="AM715" i="196"/>
  <c r="AQ777" i="196"/>
  <c r="AJ901" i="196"/>
  <c r="AK901" i="196" s="1"/>
  <c r="AN581" i="196"/>
  <c r="AM524" i="196"/>
  <c r="AN639" i="196"/>
  <c r="AR1007" i="196"/>
  <c r="AZ1007" i="196" s="1"/>
  <c r="AJ905" i="196"/>
  <c r="AK905" i="196" s="1"/>
  <c r="AQ460" i="196"/>
  <c r="AQ524" i="196"/>
  <c r="AN944" i="196"/>
  <c r="AR954" i="196"/>
  <c r="AR946" i="196"/>
  <c r="AZ946" i="196" s="1"/>
  <c r="AR938" i="196"/>
  <c r="AZ938" i="196" s="1"/>
  <c r="AJ911" i="196"/>
  <c r="AK911" i="196" s="1"/>
  <c r="AJ899" i="196"/>
  <c r="AK899" i="196" s="1"/>
  <c r="AM581" i="196"/>
  <c r="AM572" i="196"/>
  <c r="AO520" i="196"/>
  <c r="AP520" i="196" s="1"/>
  <c r="AO524" i="196"/>
  <c r="AR343" i="196"/>
  <c r="AZ343" i="196" s="1"/>
  <c r="AN977" i="196"/>
  <c r="AJ845" i="196"/>
  <c r="AK845" i="196" s="1"/>
  <c r="AP824" i="196"/>
  <c r="AN777" i="196"/>
  <c r="AR716" i="196"/>
  <c r="AJ609" i="196"/>
  <c r="AK609" i="196" s="1"/>
  <c r="AR476" i="196"/>
  <c r="AZ476" i="196" s="1"/>
  <c r="AN524" i="196"/>
  <c r="AM992" i="196"/>
  <c r="AP984" i="196"/>
  <c r="AP834" i="196"/>
  <c r="AR582" i="196"/>
  <c r="AZ582" i="196" s="1"/>
  <c r="AZ524" i="196"/>
  <c r="AR331" i="196"/>
  <c r="AZ331" i="196" s="1"/>
  <c r="AN322" i="196"/>
  <c r="AR380" i="196"/>
  <c r="AZ380" i="196" s="1"/>
  <c r="AQ322" i="196"/>
  <c r="AQ977" i="196"/>
  <c r="AP691" i="196"/>
  <c r="AJ720" i="196"/>
  <c r="AK720" i="196" s="1"/>
  <c r="AR339" i="196"/>
  <c r="AQ666" i="196"/>
  <c r="AR369" i="196"/>
  <c r="AR465" i="196"/>
  <c r="AZ465" i="196" s="1"/>
  <c r="AR923" i="196"/>
  <c r="AZ923" i="196" s="1"/>
  <c r="AJ427" i="196"/>
  <c r="AK427" i="196" s="1"/>
  <c r="AR564" i="196"/>
  <c r="AR514" i="196"/>
  <c r="AZ514" i="196" s="1"/>
  <c r="AN491" i="196"/>
  <c r="AR449" i="196"/>
  <c r="AZ449" i="196" s="1"/>
  <c r="AR408" i="196"/>
  <c r="AZ408" i="196" s="1"/>
  <c r="AR942" i="196"/>
  <c r="AZ942" i="196" s="1"/>
  <c r="AM711" i="196"/>
  <c r="AN551" i="196"/>
  <c r="AO491" i="196"/>
  <c r="AR534" i="196"/>
  <c r="AZ534" i="196" s="1"/>
  <c r="AQ358" i="196"/>
  <c r="AQ804" i="196"/>
  <c r="AR740" i="196"/>
  <c r="AZ740" i="196" s="1"/>
  <c r="AR660" i="196"/>
  <c r="AZ660" i="196" s="1"/>
  <c r="AO551" i="196"/>
  <c r="AQ551" i="196"/>
  <c r="AR951" i="196"/>
  <c r="AD748" i="198"/>
  <c r="AE748" i="198" s="1"/>
  <c r="AD730" i="198"/>
  <c r="AE730" i="198" s="1"/>
  <c r="AR375" i="196"/>
  <c r="AZ375" i="196" s="1"/>
  <c r="AR887" i="196"/>
  <c r="AR840" i="196"/>
  <c r="AZ840" i="196" s="1"/>
  <c r="AR693" i="196"/>
  <c r="AZ693" i="196" s="1"/>
  <c r="AL457" i="198"/>
  <c r="AL522" i="198"/>
  <c r="AQ522" i="198" s="1"/>
  <c r="AL467" i="198"/>
  <c r="AD736" i="198"/>
  <c r="AE736" i="198" s="1"/>
  <c r="AD869" i="198"/>
  <c r="AE869" i="198" s="1"/>
  <c r="AD652" i="198"/>
  <c r="AE652" i="198" s="1"/>
  <c r="AD966" i="198"/>
  <c r="AE966" i="198" s="1"/>
  <c r="AJ432" i="198"/>
  <c r="AR395" i="196"/>
  <c r="AZ395" i="196" s="1"/>
  <c r="AR960" i="196"/>
  <c r="AR916" i="196"/>
  <c r="AR528" i="196"/>
  <c r="AR937" i="196"/>
  <c r="AZ937" i="196" s="1"/>
  <c r="AL433" i="198"/>
  <c r="AQ433" i="198" s="1"/>
  <c r="AL802" i="198"/>
  <c r="AQ802" i="198" s="1"/>
  <c r="AR411" i="196"/>
  <c r="AZ411" i="196" s="1"/>
  <c r="AR935" i="196"/>
  <c r="AZ935" i="196" s="1"/>
  <c r="AR928" i="196"/>
  <c r="AR827" i="196"/>
  <c r="AZ827" i="196" s="1"/>
  <c r="AR776" i="196"/>
  <c r="AQ711" i="196"/>
  <c r="AD1007" i="198"/>
  <c r="AE1007" i="198" s="1"/>
  <c r="AD920" i="198"/>
  <c r="AE920" i="198" s="1"/>
  <c r="AD608" i="198"/>
  <c r="AE608" i="198" s="1"/>
  <c r="AD588" i="198"/>
  <c r="AE588" i="198" s="1"/>
  <c r="AG978" i="198"/>
  <c r="AI978" i="198"/>
  <c r="AK978" i="198"/>
  <c r="AN394" i="196"/>
  <c r="AN378" i="196"/>
  <c r="AM422" i="196"/>
  <c r="AR385" i="196"/>
  <c r="AZ385" i="196" s="1"/>
  <c r="AR367" i="196"/>
  <c r="AZ367" i="196" s="1"/>
  <c r="AO496" i="196"/>
  <c r="AM394" i="196"/>
  <c r="AP394" i="196" s="1"/>
  <c r="AR425" i="196"/>
  <c r="AZ425" i="196" s="1"/>
  <c r="AR329" i="196"/>
  <c r="AZ329" i="196" s="1"/>
  <c r="AN1015" i="196"/>
  <c r="AZ999" i="196"/>
  <c r="AJ855" i="196"/>
  <c r="AK855" i="196" s="1"/>
  <c r="AN813" i="196"/>
  <c r="AQ869" i="196"/>
  <c r="AJ762" i="196"/>
  <c r="AK762" i="196" s="1"/>
  <c r="AN662" i="196"/>
  <c r="AR688" i="196"/>
  <c r="AZ688" i="196" s="1"/>
  <c r="AR454" i="196"/>
  <c r="AZ454" i="196" s="1"/>
  <c r="AH466" i="198"/>
  <c r="AK466" i="198"/>
  <c r="AL371" i="198"/>
  <c r="AH336" i="198"/>
  <c r="AI416" i="198"/>
  <c r="AG336" i="198"/>
  <c r="AI950" i="198"/>
  <c r="AH950" i="198"/>
  <c r="AK950" i="198"/>
  <c r="AL525" i="198"/>
  <c r="AQ525" i="198" s="1"/>
  <c r="AG525" i="198"/>
  <c r="AI525" i="198"/>
  <c r="AI631" i="198"/>
  <c r="AG631" i="198"/>
  <c r="AH631" i="198"/>
  <c r="AI748" i="198"/>
  <c r="AH748" i="198"/>
  <c r="AG682" i="198"/>
  <c r="AH682" i="198"/>
  <c r="AI682" i="198"/>
  <c r="AK787" i="198"/>
  <c r="AH787" i="198"/>
  <c r="AI787" i="198"/>
  <c r="AL928" i="198"/>
  <c r="AQ928" i="198" s="1"/>
  <c r="AG928" i="198"/>
  <c r="AK928" i="198"/>
  <c r="AI928" i="198"/>
  <c r="AH928" i="198"/>
  <c r="AK736" i="198"/>
  <c r="AG736" i="198"/>
  <c r="AI736" i="198"/>
  <c r="AI985" i="198"/>
  <c r="AJ985" i="198" s="1"/>
  <c r="AH985" i="198"/>
  <c r="AG760" i="198"/>
  <c r="AI760" i="198"/>
  <c r="AK760" i="198"/>
  <c r="AI712" i="198"/>
  <c r="AK712" i="198"/>
  <c r="AH712" i="198"/>
  <c r="AD640" i="198"/>
  <c r="AE640" i="198" s="1"/>
  <c r="AK796" i="198"/>
  <c r="AI796" i="198"/>
  <c r="AG796" i="198"/>
  <c r="AG733" i="198"/>
  <c r="AH733" i="198"/>
  <c r="AI733" i="198"/>
  <c r="AI597" i="198"/>
  <c r="AG597" i="198"/>
  <c r="AH597" i="198"/>
  <c r="AG980" i="198"/>
  <c r="AI980" i="198"/>
  <c r="AK894" i="198"/>
  <c r="AG894" i="198"/>
  <c r="AH894" i="198"/>
  <c r="AK850" i="198"/>
  <c r="AH850" i="198"/>
  <c r="AI850" i="198"/>
  <c r="AJ850" i="198" s="1"/>
  <c r="AI779" i="198"/>
  <c r="AK779" i="198"/>
  <c r="AH779" i="198"/>
  <c r="AG763" i="198"/>
  <c r="AH763" i="198"/>
  <c r="AI763" i="198"/>
  <c r="AI747" i="198"/>
  <c r="AJ747" i="198" s="1"/>
  <c r="AH747" i="198"/>
  <c r="AH731" i="198"/>
  <c r="AI731" i="198"/>
  <c r="AG715" i="198"/>
  <c r="AH715" i="198"/>
  <c r="AI715" i="198"/>
  <c r="AI683" i="198"/>
  <c r="AG683" i="198"/>
  <c r="AH683" i="198"/>
  <c r="AI667" i="198"/>
  <c r="AG667" i="198"/>
  <c r="AI651" i="198"/>
  <c r="AG651" i="198"/>
  <c r="AK812" i="198"/>
  <c r="AI812" i="198"/>
  <c r="AG812" i="198"/>
  <c r="AI761" i="198"/>
  <c r="AG761" i="198"/>
  <c r="AI721" i="198"/>
  <c r="AG721" i="198"/>
  <c r="AH721" i="198"/>
  <c r="AH705" i="198"/>
  <c r="AI705" i="198"/>
  <c r="AG705" i="198"/>
  <c r="AI677" i="198"/>
  <c r="AG677" i="198"/>
  <c r="AH677" i="198"/>
  <c r="AK833" i="198"/>
  <c r="AH833" i="198"/>
  <c r="AI833" i="198"/>
  <c r="AG778" i="198"/>
  <c r="AH778" i="198"/>
  <c r="AI778" i="198"/>
  <c r="AK634" i="198"/>
  <c r="AH634" i="198"/>
  <c r="AI634" i="198"/>
  <c r="AJ634" i="198" s="1"/>
  <c r="AK618" i="198"/>
  <c r="AI618" i="198"/>
  <c r="AG618" i="198"/>
  <c r="AH618" i="198"/>
  <c r="AK915" i="198"/>
  <c r="AH915" i="198"/>
  <c r="AK808" i="198"/>
  <c r="AG808" i="198"/>
  <c r="AI808" i="198"/>
  <c r="AH808" i="198"/>
  <c r="AI605" i="198"/>
  <c r="AG605" i="198"/>
  <c r="AH605" i="198"/>
  <c r="AG613" i="198"/>
  <c r="AH613" i="198"/>
  <c r="AI613" i="198"/>
  <c r="AH590" i="198"/>
  <c r="AI590" i="198"/>
  <c r="AJ584" i="196"/>
  <c r="AK584" i="196" s="1"/>
  <c r="AR570" i="196"/>
  <c r="AN528" i="196"/>
  <c r="AR543" i="196"/>
  <c r="AZ543" i="196" s="1"/>
  <c r="AR537" i="196"/>
  <c r="AZ537" i="196" s="1"/>
  <c r="AR498" i="196"/>
  <c r="AR461" i="196"/>
  <c r="AZ461" i="196" s="1"/>
  <c r="AR513" i="196"/>
  <c r="AZ513" i="196" s="1"/>
  <c r="AN422" i="196"/>
  <c r="AR471" i="196"/>
  <c r="AR377" i="196"/>
  <c r="AZ377" i="196" s="1"/>
  <c r="AR371" i="196"/>
  <c r="AZ371" i="196" s="1"/>
  <c r="AJ356" i="196"/>
  <c r="AK356" i="196" s="1"/>
  <c r="AO450" i="196"/>
  <c r="AR441" i="196"/>
  <c r="AZ441" i="196" s="1"/>
  <c r="AR353" i="196"/>
  <c r="AR321" i="196"/>
  <c r="AZ321" i="196" s="1"/>
  <c r="AN999" i="196"/>
  <c r="AR1005" i="196"/>
  <c r="AZ1005" i="196" s="1"/>
  <c r="AR975" i="196"/>
  <c r="AZ975" i="196" s="1"/>
  <c r="AR971" i="196"/>
  <c r="AN869" i="196"/>
  <c r="AM873" i="196"/>
  <c r="AR811" i="196"/>
  <c r="AR790" i="196"/>
  <c r="AZ790" i="196" s="1"/>
  <c r="AR876" i="196"/>
  <c r="AO873" i="196"/>
  <c r="AR844" i="196"/>
  <c r="AZ844" i="196" s="1"/>
  <c r="AR815" i="196"/>
  <c r="AZ815" i="196" s="1"/>
  <c r="AR780" i="196"/>
  <c r="AR446" i="196"/>
  <c r="AZ446" i="196" s="1"/>
  <c r="AR536" i="196"/>
  <c r="AR638" i="196"/>
  <c r="AZ638" i="196" s="1"/>
  <c r="AR532" i="196"/>
  <c r="AQ783" i="196"/>
  <c r="AJ450" i="196"/>
  <c r="AK450" i="196" s="1"/>
  <c r="AJ719" i="196"/>
  <c r="AK719" i="196" s="1"/>
  <c r="AL572" i="198"/>
  <c r="AL445" i="198"/>
  <c r="AL475" i="198"/>
  <c r="AQ475" i="198" s="1"/>
  <c r="AL463" i="198"/>
  <c r="AQ463" i="198" s="1"/>
  <c r="AH841" i="198"/>
  <c r="AH736" i="198"/>
  <c r="AK841" i="198"/>
  <c r="AL630" i="198"/>
  <c r="AQ630" i="198" s="1"/>
  <c r="AH630" i="198"/>
  <c r="AI630" i="198"/>
  <c r="AH791" i="198"/>
  <c r="AI791" i="198"/>
  <c r="AN544" i="196"/>
  <c r="AJ558" i="196"/>
  <c r="AK558" i="196" s="1"/>
  <c r="AR542" i="196"/>
  <c r="AZ542" i="196" s="1"/>
  <c r="AQ528" i="196"/>
  <c r="AR586" i="196"/>
  <c r="AJ549" i="196"/>
  <c r="AK549" i="196" s="1"/>
  <c r="AR419" i="196"/>
  <c r="AQ565" i="196"/>
  <c r="AR359" i="196"/>
  <c r="AM999" i="196"/>
  <c r="AR914" i="196"/>
  <c r="AZ914" i="196" s="1"/>
  <c r="AN821" i="196"/>
  <c r="AM821" i="196"/>
  <c r="AQ873" i="196"/>
  <c r="AO821" i="196"/>
  <c r="AZ821" i="196"/>
  <c r="AR868" i="196"/>
  <c r="AR793" i="196"/>
  <c r="AZ793" i="196" s="1"/>
  <c r="AR721" i="196"/>
  <c r="AZ721" i="196" s="1"/>
  <c r="AR512" i="196"/>
  <c r="AZ512" i="196" s="1"/>
  <c r="AR685" i="196"/>
  <c r="AR645" i="196"/>
  <c r="AZ645" i="196" s="1"/>
  <c r="AR797" i="196"/>
  <c r="AZ797" i="196" s="1"/>
  <c r="AR671" i="196"/>
  <c r="AZ671" i="196" s="1"/>
  <c r="AR630" i="196"/>
  <c r="AZ630" i="196" s="1"/>
  <c r="AR606" i="196"/>
  <c r="AZ606" i="196" s="1"/>
  <c r="AR865" i="196"/>
  <c r="AZ865" i="196" s="1"/>
  <c r="AG466" i="198"/>
  <c r="AL495" i="198"/>
  <c r="AQ495" i="198" s="1"/>
  <c r="AI410" i="198"/>
  <c r="AL379" i="198"/>
  <c r="AQ379" i="198" s="1"/>
  <c r="AL383" i="198"/>
  <c r="AQ383" i="198" s="1"/>
  <c r="AI336" i="198"/>
  <c r="AD440" i="198"/>
  <c r="AE440" i="198" s="1"/>
  <c r="AL839" i="198"/>
  <c r="AH836" i="198"/>
  <c r="AG836" i="198"/>
  <c r="AH826" i="198"/>
  <c r="AG826" i="198"/>
  <c r="AG818" i="198"/>
  <c r="AH818" i="198"/>
  <c r="AG774" i="198"/>
  <c r="AH774" i="198"/>
  <c r="AI774" i="198"/>
  <c r="AH919" i="198"/>
  <c r="AG919" i="198"/>
  <c r="AG620" i="198"/>
  <c r="AJ620" i="198" s="1"/>
  <c r="AD1017" i="198"/>
  <c r="AE1017" i="198" s="1"/>
  <c r="AI1014" i="198"/>
  <c r="AH1014" i="198"/>
  <c r="AG833" i="198"/>
  <c r="AG746" i="198"/>
  <c r="AI746" i="198"/>
  <c r="AH746" i="198"/>
  <c r="AI894" i="198"/>
  <c r="AL337" i="198"/>
  <c r="AQ337" i="198" s="1"/>
  <c r="AD897" i="198"/>
  <c r="AE897" i="198" s="1"/>
  <c r="AD895" i="198"/>
  <c r="AE895" i="198" s="1"/>
  <c r="AL1008" i="198"/>
  <c r="AQ1008" i="198" s="1"/>
  <c r="AL989" i="198"/>
  <c r="AD849" i="198"/>
  <c r="AE849" i="198" s="1"/>
  <c r="AL338" i="198"/>
  <c r="AL948" i="198"/>
  <c r="AQ948" i="198" s="1"/>
  <c r="AD594" i="198"/>
  <c r="AE594" i="198" s="1"/>
  <c r="AL588" i="198"/>
  <c r="AD529" i="198"/>
  <c r="AE529" i="198" s="1"/>
  <c r="AL402" i="198"/>
  <c r="AQ402" i="198" s="1"/>
  <c r="AD328" i="198"/>
  <c r="AE328" i="198" s="1"/>
  <c r="AD964" i="198"/>
  <c r="AE964" i="198" s="1"/>
  <c r="AL323" i="198"/>
  <c r="AD1010" i="198"/>
  <c r="AE1010" i="198" s="1"/>
  <c r="AD911" i="198"/>
  <c r="AE911" i="198" s="1"/>
  <c r="AD868" i="198"/>
  <c r="AE868" i="198" s="1"/>
  <c r="AJ828" i="198"/>
  <c r="AL350" i="198"/>
  <c r="AQ350" i="198" s="1"/>
  <c r="AL999" i="198"/>
  <c r="AQ999" i="198" s="1"/>
  <c r="AD944" i="198"/>
  <c r="AE944" i="198" s="1"/>
  <c r="AD954" i="198"/>
  <c r="AE954" i="198" s="1"/>
  <c r="AL882" i="198"/>
  <c r="AQ882" i="198" s="1"/>
  <c r="AL650" i="198"/>
  <c r="AQ650" i="198" s="1"/>
  <c r="AL940" i="198"/>
  <c r="AQ940" i="198" s="1"/>
  <c r="AL876" i="198"/>
  <c r="AQ876" i="198" s="1"/>
  <c r="AD688" i="198"/>
  <c r="AE688" i="198" s="1"/>
  <c r="AL506" i="198"/>
  <c r="AD670" i="198"/>
  <c r="AE670" i="198" s="1"/>
  <c r="AD871" i="198"/>
  <c r="AE871" i="198" s="1"/>
  <c r="AD728" i="198"/>
  <c r="AE728" i="198" s="1"/>
  <c r="AD992" i="198"/>
  <c r="AE992" i="198" s="1"/>
  <c r="AD886" i="198"/>
  <c r="AE886" i="198" s="1"/>
  <c r="AL788" i="198"/>
  <c r="AQ788" i="198" s="1"/>
  <c r="AD754" i="198"/>
  <c r="AE754" i="198" s="1"/>
  <c r="AD714" i="198"/>
  <c r="AE714" i="198" s="1"/>
  <c r="AD698" i="198"/>
  <c r="AE698" i="198" s="1"/>
  <c r="AD606" i="198"/>
  <c r="AE606" i="198" s="1"/>
  <c r="AL864" i="198"/>
  <c r="AQ864" i="198" s="1"/>
  <c r="AL856" i="198"/>
  <c r="AQ856" i="198" s="1"/>
  <c r="AD334" i="198"/>
  <c r="AE334" i="198" s="1"/>
  <c r="AL926" i="198"/>
  <c r="AQ926" i="198" s="1"/>
  <c r="AD882" i="198"/>
  <c r="AE882" i="198" s="1"/>
  <c r="AL815" i="198"/>
  <c r="AQ815" i="198" s="1"/>
  <c r="AL807" i="198"/>
  <c r="AQ807" i="198" s="1"/>
  <c r="AL578" i="198"/>
  <c r="AD350" i="198"/>
  <c r="AE350" i="198" s="1"/>
  <c r="AD692" i="198"/>
  <c r="AE692" i="198" s="1"/>
  <c r="AD982" i="198"/>
  <c r="AE982" i="198" s="1"/>
  <c r="AD863" i="198"/>
  <c r="AE863" i="198" s="1"/>
  <c r="AD813" i="198"/>
  <c r="AE813" i="198" s="1"/>
  <c r="AD956" i="198"/>
  <c r="AE956" i="198" s="1"/>
  <c r="AL920" i="198"/>
  <c r="AQ920" i="198" s="1"/>
  <c r="AL470" i="198"/>
  <c r="AD742" i="198"/>
  <c r="AE742" i="198" s="1"/>
  <c r="AL946" i="198"/>
  <c r="AQ946" i="198" s="1"/>
  <c r="AR507" i="196"/>
  <c r="AZ507" i="196" s="1"/>
  <c r="AR527" i="196"/>
  <c r="AZ527" i="196" s="1"/>
  <c r="AR557" i="196"/>
  <c r="AZ557" i="196" s="1"/>
  <c r="AR499" i="196"/>
  <c r="AZ499" i="196" s="1"/>
  <c r="AR546" i="196"/>
  <c r="AR459" i="196"/>
  <c r="AZ459" i="196" s="1"/>
  <c r="AR518" i="196"/>
  <c r="AR486" i="196"/>
  <c r="AZ486" i="196" s="1"/>
  <c r="AR401" i="196"/>
  <c r="AZ401" i="196" s="1"/>
  <c r="AR376" i="196"/>
  <c r="AZ376" i="196" s="1"/>
  <c r="AJ328" i="196"/>
  <c r="AK328" i="196" s="1"/>
  <c r="AJ324" i="196"/>
  <c r="AK324" i="196" s="1"/>
  <c r="AR349" i="196"/>
  <c r="AZ349" i="196" s="1"/>
  <c r="AR420" i="196"/>
  <c r="AZ420" i="196" s="1"/>
  <c r="AR583" i="196"/>
  <c r="AR530" i="196"/>
  <c r="AZ530" i="196" s="1"/>
  <c r="AR474" i="196"/>
  <c r="AZ474" i="196" s="1"/>
  <c r="AR470" i="196"/>
  <c r="AZ470" i="196" s="1"/>
  <c r="AR416" i="196"/>
  <c r="AZ416" i="196" s="1"/>
  <c r="AR400" i="196"/>
  <c r="AZ400" i="196" s="1"/>
  <c r="AR955" i="196"/>
  <c r="AZ955" i="196" s="1"/>
  <c r="AR904" i="196"/>
  <c r="AZ904" i="196" s="1"/>
  <c r="AR836" i="196"/>
  <c r="AR768" i="196"/>
  <c r="AZ768" i="196" s="1"/>
  <c r="AN727" i="196"/>
  <c r="AP714" i="196"/>
  <c r="AR689" i="196"/>
  <c r="AR933" i="196"/>
  <c r="AZ933" i="196" s="1"/>
  <c r="AM933" i="196"/>
  <c r="AH722" i="198"/>
  <c r="AI722" i="198"/>
  <c r="AR587" i="196"/>
  <c r="AZ587" i="196" s="1"/>
  <c r="AR392" i="196"/>
  <c r="AZ392" i="196" s="1"/>
  <c r="AR899" i="196"/>
  <c r="AZ899" i="196" s="1"/>
  <c r="AR968" i="196"/>
  <c r="AZ968" i="196" s="1"/>
  <c r="AR925" i="196"/>
  <c r="AZ925" i="196" s="1"/>
  <c r="AM925" i="196"/>
  <c r="AR745" i="196"/>
  <c r="AZ745" i="196" s="1"/>
  <c r="AQ745" i="196"/>
  <c r="AR826" i="196"/>
  <c r="AZ826" i="196" s="1"/>
  <c r="AM826" i="196"/>
  <c r="AO826" i="196"/>
  <c r="AN729" i="196"/>
  <c r="AO729" i="196"/>
  <c r="AQ729" i="196"/>
  <c r="AR901" i="196"/>
  <c r="AZ901" i="196" s="1"/>
  <c r="AM901" i="196"/>
  <c r="AR853" i="196"/>
  <c r="AZ853" i="196" s="1"/>
  <c r="AQ853" i="196"/>
  <c r="AN853" i="196"/>
  <c r="AR806" i="196"/>
  <c r="AZ806" i="196" s="1"/>
  <c r="AQ806" i="196"/>
  <c r="AN806" i="196"/>
  <c r="AR905" i="196"/>
  <c r="AZ905" i="196" s="1"/>
  <c r="AQ905" i="196"/>
  <c r="AN905" i="196"/>
  <c r="AL332" i="198"/>
  <c r="AH332" i="198"/>
  <c r="AL324" i="198"/>
  <c r="AQ324" i="198" s="1"/>
  <c r="AI324" i="198"/>
  <c r="AG324" i="198"/>
  <c r="AH446" i="198"/>
  <c r="AG446" i="198"/>
  <c r="AK446" i="198"/>
  <c r="AL386" i="198"/>
  <c r="AI386" i="198"/>
  <c r="AG386" i="198"/>
  <c r="AH386" i="198"/>
  <c r="AR473" i="196"/>
  <c r="AZ473" i="196" s="1"/>
  <c r="AR345" i="196"/>
  <c r="AZ345" i="196" s="1"/>
  <c r="AR421" i="196"/>
  <c r="AQ1015" i="196"/>
  <c r="AR979" i="196"/>
  <c r="AZ979" i="196" s="1"/>
  <c r="AR987" i="196"/>
  <c r="AZ987" i="196" s="1"/>
  <c r="AR576" i="196"/>
  <c r="AZ576" i="196" s="1"/>
  <c r="AR553" i="196"/>
  <c r="AZ553" i="196" s="1"/>
  <c r="AR541" i="196"/>
  <c r="AR497" i="196"/>
  <c r="AZ497" i="196" s="1"/>
  <c r="AR547" i="196"/>
  <c r="AR417" i="196"/>
  <c r="AZ417" i="196" s="1"/>
  <c r="AQ406" i="196"/>
  <c r="AR341" i="196"/>
  <c r="AZ341" i="196" s="1"/>
  <c r="AO446" i="196"/>
  <c r="AR562" i="196"/>
  <c r="AZ562" i="196" s="1"/>
  <c r="AR333" i="196"/>
  <c r="AR506" i="196"/>
  <c r="AR502" i="196"/>
  <c r="AZ502" i="196" s="1"/>
  <c r="AM1015" i="196"/>
  <c r="AQ925" i="196"/>
  <c r="AP849" i="196"/>
  <c r="AQ727" i="196"/>
  <c r="AL461" i="198"/>
  <c r="AQ461" i="198" s="1"/>
  <c r="AD372" i="198"/>
  <c r="AE372" i="198" s="1"/>
  <c r="AL422" i="198"/>
  <c r="AH422" i="198"/>
  <c r="AL322" i="198"/>
  <c r="AQ322" i="198" s="1"/>
  <c r="AK322" i="198"/>
  <c r="AI322" i="198"/>
  <c r="AR384" i="196"/>
  <c r="AZ384" i="196" s="1"/>
  <c r="AR357" i="196"/>
  <c r="AZ357" i="196" s="1"/>
  <c r="AP1002" i="196"/>
  <c r="AR995" i="196"/>
  <c r="AR958" i="196"/>
  <c r="AZ958" i="196" s="1"/>
  <c r="AR939" i="196"/>
  <c r="AZ939" i="196" s="1"/>
  <c r="AR919" i="196"/>
  <c r="AZ919" i="196" s="1"/>
  <c r="AR918" i="196"/>
  <c r="AZ918" i="196" s="1"/>
  <c r="AR863" i="196"/>
  <c r="AZ863" i="196" s="1"/>
  <c r="AJ841" i="196"/>
  <c r="AK841" i="196" s="1"/>
  <c r="AR891" i="196"/>
  <c r="AZ891" i="196" s="1"/>
  <c r="AR819" i="196"/>
  <c r="AZ819" i="196" s="1"/>
  <c r="AR770" i="196"/>
  <c r="AJ751" i="196"/>
  <c r="AK751" i="196" s="1"/>
  <c r="AR832" i="196"/>
  <c r="AZ832" i="196" s="1"/>
  <c r="AR803" i="196"/>
  <c r="AZ803" i="196" s="1"/>
  <c r="AJ786" i="196"/>
  <c r="AK786" i="196" s="1"/>
  <c r="AR831" i="196"/>
  <c r="AZ831" i="196" s="1"/>
  <c r="AN666" i="196"/>
  <c r="AR752" i="196"/>
  <c r="AR692" i="196"/>
  <c r="AR652" i="196"/>
  <c r="AZ652" i="196" s="1"/>
  <c r="AR760" i="196"/>
  <c r="AZ760" i="196" s="1"/>
  <c r="AR640" i="196"/>
  <c r="AZ640" i="196" s="1"/>
  <c r="AR572" i="196"/>
  <c r="AZ572" i="196" s="1"/>
  <c r="AR463" i="196"/>
  <c r="AZ463" i="196" s="1"/>
  <c r="AR713" i="196"/>
  <c r="AZ713" i="196" s="1"/>
  <c r="AR697" i="196"/>
  <c r="AZ697" i="196" s="1"/>
  <c r="AR788" i="196"/>
  <c r="AZ788" i="196" s="1"/>
  <c r="AR667" i="196"/>
  <c r="AZ667" i="196" s="1"/>
  <c r="AR614" i="196"/>
  <c r="AZ614" i="196" s="1"/>
  <c r="AR862" i="196"/>
  <c r="AZ862" i="196" s="1"/>
  <c r="AR757" i="196"/>
  <c r="AZ757" i="196" s="1"/>
  <c r="AR767" i="196"/>
  <c r="AZ767" i="196" s="1"/>
  <c r="AD506" i="198"/>
  <c r="AE506" i="198" s="1"/>
  <c r="AL518" i="198"/>
  <c r="AL449" i="198"/>
  <c r="AQ449" i="198" s="1"/>
  <c r="AL497" i="198"/>
  <c r="AQ497" i="198" s="1"/>
  <c r="AL459" i="198"/>
  <c r="AQ459" i="198" s="1"/>
  <c r="AD422" i="198"/>
  <c r="AE422" i="198" s="1"/>
  <c r="AD392" i="198"/>
  <c r="AE392" i="198" s="1"/>
  <c r="AL455" i="198"/>
  <c r="AL358" i="198"/>
  <c r="AL369" i="198"/>
  <c r="AL356" i="198"/>
  <c r="AQ356" i="198" s="1"/>
  <c r="AL987" i="198"/>
  <c r="AQ987" i="198" s="1"/>
  <c r="AL961" i="198"/>
  <c r="AQ961" i="198" s="1"/>
  <c r="AL957" i="198"/>
  <c r="AQ957" i="198" s="1"/>
  <c r="AL953" i="198"/>
  <c r="AL949" i="198"/>
  <c r="AQ949" i="198" s="1"/>
  <c r="AL945" i="198"/>
  <c r="AQ945" i="198" s="1"/>
  <c r="AL941" i="198"/>
  <c r="AL937" i="198"/>
  <c r="AQ937" i="198" s="1"/>
  <c r="AL933" i="198"/>
  <c r="AQ933" i="198" s="1"/>
  <c r="AG950" i="198"/>
  <c r="AL785" i="198"/>
  <c r="AH785" i="198"/>
  <c r="AI668" i="198"/>
  <c r="AH668" i="198"/>
  <c r="AG617" i="198"/>
  <c r="AH617" i="198"/>
  <c r="AL598" i="198"/>
  <c r="AI598" i="198"/>
  <c r="AH594" i="198"/>
  <c r="AI594" i="198"/>
  <c r="AL529" i="198"/>
  <c r="AQ529" i="198" s="1"/>
  <c r="AH724" i="198"/>
  <c r="AI724" i="198"/>
  <c r="AL884" i="198"/>
  <c r="AQ884" i="198" s="1"/>
  <c r="AR516" i="196"/>
  <c r="AZ516" i="196" s="1"/>
  <c r="AR472" i="196"/>
  <c r="AZ472" i="196" s="1"/>
  <c r="AR681" i="196"/>
  <c r="AZ681" i="196" s="1"/>
  <c r="AR665" i="196"/>
  <c r="AZ665" i="196" s="1"/>
  <c r="AR772" i="196"/>
  <c r="AZ772" i="196" s="1"/>
  <c r="AR717" i="196"/>
  <c r="AR701" i="196"/>
  <c r="AZ701" i="196" s="1"/>
  <c r="AR977" i="196"/>
  <c r="AZ977" i="196" s="1"/>
  <c r="AJ953" i="196"/>
  <c r="AK953" i="196" s="1"/>
  <c r="AR791" i="196"/>
  <c r="AZ791" i="196" s="1"/>
  <c r="AR639" i="196"/>
  <c r="AZ639" i="196" s="1"/>
  <c r="AR520" i="196"/>
  <c r="AZ520" i="196" s="1"/>
  <c r="AR813" i="196"/>
  <c r="AZ813" i="196" s="1"/>
  <c r="AL581" i="198"/>
  <c r="AL481" i="198"/>
  <c r="AL441" i="198"/>
  <c r="AQ441" i="198" s="1"/>
  <c r="AL377" i="198"/>
  <c r="AQ377" i="198" s="1"/>
  <c r="AL897" i="198"/>
  <c r="AQ897" i="198" s="1"/>
  <c r="AL714" i="198"/>
  <c r="AQ714" i="198" s="1"/>
  <c r="AH714" i="198"/>
  <c r="AG714" i="198"/>
  <c r="AJ714" i="198" s="1"/>
  <c r="AH698" i="198"/>
  <c r="AI698" i="198"/>
  <c r="AK656" i="198"/>
  <c r="AH656" i="198"/>
  <c r="AI656" i="198"/>
  <c r="AH741" i="198"/>
  <c r="AG741" i="198"/>
  <c r="AJ741" i="198" s="1"/>
  <c r="AI669" i="198"/>
  <c r="AJ669" i="198" s="1"/>
  <c r="AH669" i="198"/>
  <c r="AK862" i="198"/>
  <c r="AH862" i="198"/>
  <c r="AI862" i="198"/>
  <c r="AJ862" i="198" s="1"/>
  <c r="AL834" i="198"/>
  <c r="AQ834" i="198" s="1"/>
  <c r="AG723" i="198"/>
  <c r="AH723" i="198"/>
  <c r="AI723" i="198"/>
  <c r="AI707" i="198"/>
  <c r="AG707" i="198"/>
  <c r="AH643" i="198"/>
  <c r="AI643" i="198"/>
  <c r="AG643" i="198"/>
  <c r="AG587" i="198"/>
  <c r="AH587" i="198"/>
  <c r="AI587" i="198"/>
  <c r="AG749" i="198"/>
  <c r="AH749" i="198"/>
  <c r="AI749" i="198"/>
  <c r="AI713" i="198"/>
  <c r="AG713" i="198"/>
  <c r="AH713" i="198"/>
  <c r="AI685" i="198"/>
  <c r="AG685" i="198"/>
  <c r="AG998" i="198"/>
  <c r="AI998" i="198"/>
  <c r="AH998" i="198"/>
  <c r="AI745" i="198"/>
  <c r="AG745" i="198"/>
  <c r="AH745" i="198"/>
  <c r="AG645" i="198"/>
  <c r="AJ645" i="198" s="1"/>
  <c r="AH645" i="198"/>
  <c r="AH765" i="198"/>
  <c r="AI765" i="198"/>
  <c r="AG765" i="198"/>
  <c r="AI665" i="198"/>
  <c r="AG665" i="198"/>
  <c r="AR920" i="196"/>
  <c r="AZ920" i="196" s="1"/>
  <c r="AR915" i="196"/>
  <c r="AZ915" i="196" s="1"/>
  <c r="AJ881" i="196"/>
  <c r="AK881" i="196" s="1"/>
  <c r="AM869" i="196"/>
  <c r="AP869" i="196" s="1"/>
  <c r="AR843" i="196"/>
  <c r="AR795" i="196"/>
  <c r="AZ795" i="196" s="1"/>
  <c r="AR754" i="196"/>
  <c r="AZ754" i="196" s="1"/>
  <c r="AN791" i="196"/>
  <c r="AP796" i="196"/>
  <c r="AR728" i="196"/>
  <c r="AZ728" i="196" s="1"/>
  <c r="AR809" i="196"/>
  <c r="AZ809" i="196" s="1"/>
  <c r="AR382" i="196"/>
  <c r="AR731" i="196"/>
  <c r="AZ731" i="196" s="1"/>
  <c r="AR577" i="196"/>
  <c r="AZ577" i="196" s="1"/>
  <c r="AR569" i="196"/>
  <c r="AZ569" i="196" s="1"/>
  <c r="AR636" i="196"/>
  <c r="AZ636" i="196" s="1"/>
  <c r="AR556" i="196"/>
  <c r="AZ556" i="196" s="1"/>
  <c r="AR601" i="196"/>
  <c r="AZ601" i="196" s="1"/>
  <c r="AR675" i="196"/>
  <c r="AZ675" i="196" s="1"/>
  <c r="AR622" i="196"/>
  <c r="AZ622" i="196" s="1"/>
  <c r="AR430" i="196"/>
  <c r="AZ430" i="196" s="1"/>
  <c r="AR877" i="196"/>
  <c r="AZ877" i="196" s="1"/>
  <c r="AR763" i="196"/>
  <c r="AZ763" i="196" s="1"/>
  <c r="AR552" i="196"/>
  <c r="AZ552" i="196" s="1"/>
  <c r="AR893" i="196"/>
  <c r="AZ893" i="196" s="1"/>
  <c r="AR830" i="196"/>
  <c r="AZ830" i="196" s="1"/>
  <c r="AR829" i="196"/>
  <c r="AZ829" i="196" s="1"/>
  <c r="AR798" i="196"/>
  <c r="AZ798" i="196" s="1"/>
  <c r="AR810" i="196"/>
  <c r="AZ810" i="196" s="1"/>
  <c r="AR794" i="196"/>
  <c r="AZ794" i="196" s="1"/>
  <c r="AR771" i="196"/>
  <c r="AZ771" i="196" s="1"/>
  <c r="AL526" i="198"/>
  <c r="AL509" i="198"/>
  <c r="AQ509" i="198" s="1"/>
  <c r="AL493" i="198"/>
  <c r="AQ493" i="198" s="1"/>
  <c r="AL510" i="198"/>
  <c r="AL487" i="198"/>
  <c r="AL483" i="198"/>
  <c r="AL469" i="198"/>
  <c r="AQ469" i="198" s="1"/>
  <c r="AL453" i="198"/>
  <c r="AQ453" i="198" s="1"/>
  <c r="AL521" i="198"/>
  <c r="AQ521" i="198" s="1"/>
  <c r="AL494" i="198"/>
  <c r="AQ494" i="198" s="1"/>
  <c r="AL447" i="198"/>
  <c r="AD374" i="198"/>
  <c r="AE374" i="198" s="1"/>
  <c r="AL471" i="198"/>
  <c r="AL385" i="198"/>
  <c r="AD343" i="198"/>
  <c r="AE343" i="198" s="1"/>
  <c r="AL361" i="198"/>
  <c r="AQ361" i="198" s="1"/>
  <c r="AL971" i="198"/>
  <c r="AL855" i="198"/>
  <c r="AQ855" i="198" s="1"/>
  <c r="AH969" i="198"/>
  <c r="AI846" i="198"/>
  <c r="AK846" i="198"/>
  <c r="AG656" i="198"/>
  <c r="AH754" i="198"/>
  <c r="AG754" i="198"/>
  <c r="AI754" i="198"/>
  <c r="AG690" i="198"/>
  <c r="AI690" i="198"/>
  <c r="AH690" i="198"/>
  <c r="AL875" i="198"/>
  <c r="AD995" i="198"/>
  <c r="AE995" i="198" s="1"/>
  <c r="AL934" i="198"/>
  <c r="AQ934" i="198" s="1"/>
  <c r="AL896" i="198"/>
  <c r="AQ896" i="198" s="1"/>
  <c r="AL818" i="198"/>
  <c r="AQ818" i="198" s="1"/>
  <c r="AL810" i="198"/>
  <c r="AQ810" i="198" s="1"/>
  <c r="AD658" i="198"/>
  <c r="AE658" i="198" s="1"/>
  <c r="AL557" i="198"/>
  <c r="AD320" i="198"/>
  <c r="AE320" i="198" s="1"/>
  <c r="AL931" i="198"/>
  <c r="AQ931" i="198" s="1"/>
  <c r="AJ837" i="198"/>
  <c r="AL1000" i="198"/>
  <c r="AQ1000" i="198" s="1"/>
  <c r="AL851" i="198"/>
  <c r="AQ851" i="198" s="1"/>
  <c r="AL893" i="198"/>
  <c r="AQ893" i="198" s="1"/>
  <c r="AL881" i="198"/>
  <c r="AQ881" i="198" s="1"/>
  <c r="AD480" i="198"/>
  <c r="AE480" i="198" s="1"/>
  <c r="AL342" i="198"/>
  <c r="AQ342" i="198" s="1"/>
  <c r="AL936" i="198"/>
  <c r="AQ936" i="198" s="1"/>
  <c r="AL924" i="198"/>
  <c r="AQ924" i="198" s="1"/>
  <c r="AL986" i="198"/>
  <c r="AQ986" i="198" s="1"/>
  <c r="AD914" i="198"/>
  <c r="AE914" i="198" s="1"/>
  <c r="AL874" i="198"/>
  <c r="AQ874" i="198" s="1"/>
  <c r="AL843" i="198"/>
  <c r="AQ843" i="198" s="1"/>
  <c r="AL638" i="198"/>
  <c r="AD908" i="198"/>
  <c r="AE908" i="198" s="1"/>
  <c r="AL614" i="198"/>
  <c r="AL553" i="198"/>
  <c r="AQ553" i="198" s="1"/>
  <c r="AL418" i="198"/>
  <c r="AQ418" i="198" s="1"/>
  <c r="AL819" i="198"/>
  <c r="AQ819" i="198" s="1"/>
  <c r="AL1011" i="198"/>
  <c r="AQ1011" i="198" s="1"/>
  <c r="AD509" i="198"/>
  <c r="AE509" i="198" s="1"/>
  <c r="AD984" i="198"/>
  <c r="AE984" i="198" s="1"/>
  <c r="AL944" i="198"/>
  <c r="AL852" i="198"/>
  <c r="AD678" i="198"/>
  <c r="AE678" i="198" s="1"/>
  <c r="AD960" i="198"/>
  <c r="AE960" i="198" s="1"/>
  <c r="AD470" i="198"/>
  <c r="AE470" i="198" s="1"/>
  <c r="AD789" i="198"/>
  <c r="AE789" i="198" s="1"/>
  <c r="AD672" i="198"/>
  <c r="AE672" i="198" s="1"/>
  <c r="AD456" i="198"/>
  <c r="AE456" i="198" s="1"/>
  <c r="AL778" i="198"/>
  <c r="AQ778" i="198" s="1"/>
  <c r="AD970" i="198"/>
  <c r="AE970" i="198" s="1"/>
  <c r="AD896" i="198"/>
  <c r="AE896" i="198" s="1"/>
  <c r="AL865" i="198"/>
  <c r="AQ865" i="198" s="1"/>
  <c r="AL857" i="198"/>
  <c r="AL849" i="198"/>
  <c r="AQ849" i="198" s="1"/>
  <c r="AL877" i="198"/>
  <c r="AQ877" i="198" s="1"/>
  <c r="AL871" i="198"/>
  <c r="AJ829" i="198"/>
  <c r="AD858" i="198"/>
  <c r="AE858" i="198" s="1"/>
  <c r="AL380" i="198"/>
  <c r="AQ380" i="198" s="1"/>
  <c r="AD342" i="198"/>
  <c r="AE342" i="198" s="1"/>
  <c r="AL330" i="198"/>
  <c r="AQ330" i="198" s="1"/>
  <c r="AL523" i="198"/>
  <c r="AQ523" i="198" s="1"/>
  <c r="AL972" i="198"/>
  <c r="AQ972" i="198" s="1"/>
  <c r="AL817" i="198"/>
  <c r="AL801" i="198"/>
  <c r="AL904" i="198"/>
  <c r="AL888" i="198"/>
  <c r="AQ888" i="198" s="1"/>
  <c r="AD612" i="198"/>
  <c r="AE612" i="198" s="1"/>
  <c r="AL606" i="198"/>
  <c r="AD527" i="198"/>
  <c r="AE527" i="198" s="1"/>
  <c r="AL770" i="198"/>
  <c r="AQ770" i="198" s="1"/>
  <c r="AL562" i="198"/>
  <c r="AD466" i="198"/>
  <c r="AE466" i="198" s="1"/>
  <c r="AD805" i="198"/>
  <c r="AE805" i="198" s="1"/>
  <c r="AL738" i="198"/>
  <c r="AQ738" i="198" s="1"/>
  <c r="AD916" i="198"/>
  <c r="AE916" i="198" s="1"/>
  <c r="AD841" i="198"/>
  <c r="AE841" i="198" s="1"/>
  <c r="AD541" i="198"/>
  <c r="AE541" i="198" s="1"/>
  <c r="AL642" i="198"/>
  <c r="AQ642" i="198" s="1"/>
  <c r="AD1005" i="198"/>
  <c r="AE1005" i="198" s="1"/>
  <c r="AL956" i="198"/>
  <c r="AD912" i="198"/>
  <c r="AE912" i="198" s="1"/>
  <c r="AD1011" i="198"/>
  <c r="AE1011" i="198" s="1"/>
  <c r="AD654" i="198"/>
  <c r="AE654" i="198" s="1"/>
  <c r="AD458" i="198"/>
  <c r="AE458" i="198" s="1"/>
  <c r="AD861" i="198"/>
  <c r="AE861" i="198" s="1"/>
  <c r="AD704" i="198"/>
  <c r="AE704" i="198" s="1"/>
  <c r="AD616" i="198"/>
  <c r="AE616" i="198" s="1"/>
  <c r="AL890" i="198"/>
  <c r="AL717" i="198"/>
  <c r="AD702" i="198"/>
  <c r="AE702" i="198" s="1"/>
  <c r="AD662" i="198"/>
  <c r="AE662" i="198" s="1"/>
  <c r="AD630" i="198"/>
  <c r="AE630" i="198" s="1"/>
  <c r="AD346" i="198"/>
  <c r="AE346" i="198" s="1"/>
  <c r="AL440" i="198"/>
  <c r="AQ440" i="198" s="1"/>
  <c r="AD584" i="198"/>
  <c r="AE584" i="198" s="1"/>
  <c r="AD421" i="198"/>
  <c r="AE421" i="198" s="1"/>
  <c r="AG418" i="198"/>
  <c r="AH407" i="198"/>
  <c r="AL407" i="198"/>
  <c r="AQ407" i="198" s="1"/>
  <c r="AI339" i="198"/>
  <c r="AL339" i="198"/>
  <c r="AQ339" i="198" s="1"/>
  <c r="AG332" i="198"/>
  <c r="AI925" i="198"/>
  <c r="AL925" i="198"/>
  <c r="AG866" i="198"/>
  <c r="AH717" i="198"/>
  <c r="AL848" i="198"/>
  <c r="AQ848" i="198" s="1"/>
  <c r="AL435" i="198"/>
  <c r="AQ435" i="198" s="1"/>
  <c r="AI412" i="198"/>
  <c r="AL412" i="198"/>
  <c r="AQ412" i="198" s="1"/>
  <c r="AI480" i="198"/>
  <c r="AL480" i="198"/>
  <c r="AK424" i="198"/>
  <c r="AL424" i="198"/>
  <c r="AQ424" i="198" s="1"/>
  <c r="AL1010" i="198"/>
  <c r="AQ1010" i="198" s="1"/>
  <c r="AL994" i="198"/>
  <c r="AQ994" i="198" s="1"/>
  <c r="AL974" i="198"/>
  <c r="AQ974" i="198" s="1"/>
  <c r="AL983" i="198"/>
  <c r="AQ983" i="198" s="1"/>
  <c r="AG868" i="198"/>
  <c r="AL868" i="198"/>
  <c r="AL840" i="198"/>
  <c r="AK822" i="198"/>
  <c r="AL822" i="198"/>
  <c r="AQ822" i="198" s="1"/>
  <c r="AK806" i="198"/>
  <c r="AL806" i="198"/>
  <c r="AQ806" i="198" s="1"/>
  <c r="AL790" i="198"/>
  <c r="AQ790" i="198" s="1"/>
  <c r="AL791" i="198"/>
  <c r="AK700" i="198"/>
  <c r="AL700" i="198"/>
  <c r="AL854" i="198"/>
  <c r="AQ854" i="198" s="1"/>
  <c r="AG628" i="198"/>
  <c r="AJ628" i="198" s="1"/>
  <c r="AL628" i="198"/>
  <c r="AQ628" i="198" s="1"/>
  <c r="AL591" i="198"/>
  <c r="AQ591" i="198" s="1"/>
  <c r="AH528" i="198"/>
  <c r="AL528" i="198"/>
  <c r="AI776" i="198"/>
  <c r="AL776" i="198"/>
  <c r="AK644" i="198"/>
  <c r="AL644" i="198"/>
  <c r="AQ644" i="198" s="1"/>
  <c r="AL537" i="198"/>
  <c r="AQ537" i="198" s="1"/>
  <c r="AI436" i="198"/>
  <c r="AL436" i="198"/>
  <c r="AQ436" i="198" s="1"/>
  <c r="AL388" i="198"/>
  <c r="AK724" i="198"/>
  <c r="AL724" i="198"/>
  <c r="AL837" i="198"/>
  <c r="AQ837" i="198" s="1"/>
  <c r="AL746" i="198"/>
  <c r="AQ746" i="198" s="1"/>
  <c r="AL478" i="198"/>
  <c r="AQ478" i="198" s="1"/>
  <c r="AK640" i="198"/>
  <c r="AL640" i="198"/>
  <c r="AQ640" i="198" s="1"/>
  <c r="AH586" i="198"/>
  <c r="AL586" i="198"/>
  <c r="AL978" i="198"/>
  <c r="AQ978" i="198" s="1"/>
  <c r="AK838" i="198"/>
  <c r="AL838" i="198"/>
  <c r="AQ838" i="198" s="1"/>
  <c r="AL923" i="198"/>
  <c r="AQ923" i="198" s="1"/>
  <c r="AI328" i="198"/>
  <c r="AL328" i="198"/>
  <c r="AQ328" i="198" s="1"/>
  <c r="AK600" i="198"/>
  <c r="AL600" i="198"/>
  <c r="AL462" i="198"/>
  <c r="AL902" i="198"/>
  <c r="AQ902" i="198" s="1"/>
  <c r="AL672" i="198"/>
  <c r="AQ672" i="198" s="1"/>
  <c r="AG958" i="198"/>
  <c r="AL958" i="198"/>
  <c r="AQ958" i="198" s="1"/>
  <c r="AL760" i="198"/>
  <c r="AQ760" i="198" s="1"/>
  <c r="AG712" i="198"/>
  <c r="AJ712" i="198" s="1"/>
  <c r="AL712" i="198"/>
  <c r="AD664" i="198"/>
  <c r="AE664" i="198" s="1"/>
  <c r="AL460" i="198"/>
  <c r="AQ460" i="198" s="1"/>
  <c r="AL786" i="198"/>
  <c r="AQ786" i="198" s="1"/>
  <c r="AK755" i="198"/>
  <c r="AL755" i="198"/>
  <c r="AQ755" i="198" s="1"/>
  <c r="AK723" i="198"/>
  <c r="AL723" i="198"/>
  <c r="AK695" i="198"/>
  <c r="AL695" i="198"/>
  <c r="AK663" i="198"/>
  <c r="AL663" i="198"/>
  <c r="AQ663" i="198" s="1"/>
  <c r="AK623" i="198"/>
  <c r="AL623" i="198"/>
  <c r="AQ623" i="198" s="1"/>
  <c r="AL804" i="198"/>
  <c r="AQ804" i="198" s="1"/>
  <c r="AK721" i="198"/>
  <c r="AL721" i="198"/>
  <c r="AK677" i="198"/>
  <c r="AL677" i="198"/>
  <c r="AQ677" i="198" s="1"/>
  <c r="AL634" i="198"/>
  <c r="AQ634" i="198" s="1"/>
  <c r="AD454" i="198"/>
  <c r="AE454" i="198" s="1"/>
  <c r="AK693" i="198"/>
  <c r="AL693" i="198"/>
  <c r="AQ693" i="198" s="1"/>
  <c r="AD557" i="198"/>
  <c r="AE557" i="198" s="1"/>
  <c r="AK757" i="198"/>
  <c r="AL757" i="198"/>
  <c r="AD565" i="198"/>
  <c r="AE565" i="198" s="1"/>
  <c r="AD493" i="198"/>
  <c r="AE493" i="198" s="1"/>
  <c r="AL1009" i="198"/>
  <c r="AI568" i="198"/>
  <c r="AL568" i="198"/>
  <c r="AQ568" i="198" s="1"/>
  <c r="AK910" i="198"/>
  <c r="AL910" i="198"/>
  <c r="AG795" i="198"/>
  <c r="AL795" i="198"/>
  <c r="AQ795" i="198" s="1"/>
  <c r="AL609" i="198"/>
  <c r="AQ609" i="198" s="1"/>
  <c r="AG607" i="198"/>
  <c r="AL607" i="198"/>
  <c r="AQ607" i="198" s="1"/>
  <c r="AI527" i="198"/>
  <c r="AL527" i="198"/>
  <c r="AL704" i="198"/>
  <c r="AQ704" i="198" s="1"/>
  <c r="AL860" i="198"/>
  <c r="AK1005" i="198"/>
  <c r="AL1005" i="198"/>
  <c r="AQ1005" i="198" s="1"/>
  <c r="AK524" i="198"/>
  <c r="AL524" i="198"/>
  <c r="AQ524" i="198" s="1"/>
  <c r="AK420" i="198"/>
  <c r="AL420" i="198"/>
  <c r="AK844" i="198"/>
  <c r="AL844" i="198"/>
  <c r="AK673" i="198"/>
  <c r="AL673" i="198"/>
  <c r="AQ673" i="198" s="1"/>
  <c r="AL870" i="198"/>
  <c r="AQ870" i="198" s="1"/>
  <c r="AL779" i="198"/>
  <c r="AQ779" i="198" s="1"/>
  <c r="AK751" i="198"/>
  <c r="AL751" i="198"/>
  <c r="AQ751" i="198" s="1"/>
  <c r="AK719" i="198"/>
  <c r="AL719" i="198"/>
  <c r="AK691" i="198"/>
  <c r="AL691" i="198"/>
  <c r="AQ691" i="198" s="1"/>
  <c r="AK659" i="198"/>
  <c r="AL659" i="198"/>
  <c r="AQ659" i="198" s="1"/>
  <c r="AK619" i="198"/>
  <c r="AL619" i="198"/>
  <c r="AQ619" i="198" s="1"/>
  <c r="AK657" i="198"/>
  <c r="AL657" i="198"/>
  <c r="AK845" i="198"/>
  <c r="AL845" i="198"/>
  <c r="AQ845" i="198" s="1"/>
  <c r="AK498" i="198"/>
  <c r="AL498" i="198"/>
  <c r="AQ498" i="198" s="1"/>
  <c r="AK689" i="198"/>
  <c r="AL689" i="198"/>
  <c r="AK729" i="198"/>
  <c r="AL729" i="198"/>
  <c r="AK561" i="198"/>
  <c r="AL561" i="198"/>
  <c r="AQ561" i="198" s="1"/>
  <c r="AH583" i="198"/>
  <c r="AL583" i="198"/>
  <c r="AL577" i="198"/>
  <c r="AQ577" i="198" s="1"/>
  <c r="AL565" i="198"/>
  <c r="AL548" i="198"/>
  <c r="AI553" i="198"/>
  <c r="AG524" i="198"/>
  <c r="AL504" i="198"/>
  <c r="AQ504" i="198" s="1"/>
  <c r="AL489" i="198"/>
  <c r="AQ489" i="198" s="1"/>
  <c r="AH485" i="198"/>
  <c r="AL485" i="198"/>
  <c r="AQ485" i="198" s="1"/>
  <c r="AL513" i="198"/>
  <c r="AG492" i="198"/>
  <c r="AL492" i="198"/>
  <c r="AD428" i="198"/>
  <c r="AE428" i="198" s="1"/>
  <c r="AL411" i="198"/>
  <c r="AQ411" i="198" s="1"/>
  <c r="AD385" i="198"/>
  <c r="AE385" i="198" s="1"/>
  <c r="AL365" i="198"/>
  <c r="AQ365" i="198" s="1"/>
  <c r="AI420" i="198"/>
  <c r="AI363" i="198"/>
  <c r="AL363" i="198"/>
  <c r="AH359" i="198"/>
  <c r="AL359" i="198"/>
  <c r="AQ359" i="198" s="1"/>
  <c r="AI332" i="198"/>
  <c r="AH381" i="198"/>
  <c r="AL381" i="198"/>
  <c r="AQ381" i="198" s="1"/>
  <c r="AL372" i="198"/>
  <c r="AQ372" i="198" s="1"/>
  <c r="AD365" i="198"/>
  <c r="AE365" i="198" s="1"/>
  <c r="AG330" i="198"/>
  <c r="AH930" i="198"/>
  <c r="AI910" i="198"/>
  <c r="AJ910" i="198" s="1"/>
  <c r="AI924" i="198"/>
  <c r="AJ924" i="198" s="1"/>
  <c r="AL901" i="198"/>
  <c r="AL905" i="198"/>
  <c r="AQ905" i="198" s="1"/>
  <c r="AL889" i="198"/>
  <c r="AQ889" i="198" s="1"/>
  <c r="AH845" i="198"/>
  <c r="AH839" i="198"/>
  <c r="AH859" i="198"/>
  <c r="AL859" i="198"/>
  <c r="AQ859" i="198" s="1"/>
  <c r="AH659" i="198"/>
  <c r="AL885" i="198"/>
  <c r="AQ885" i="198" s="1"/>
  <c r="AL872" i="198"/>
  <c r="AQ872" i="198" s="1"/>
  <c r="AD484" i="198"/>
  <c r="AE484" i="198" s="1"/>
  <c r="AI673" i="198"/>
  <c r="AL456" i="198"/>
  <c r="AL439" i="198"/>
  <c r="AK392" i="198"/>
  <c r="AL392" i="198"/>
  <c r="AQ392" i="198" s="1"/>
  <c r="AL348" i="198"/>
  <c r="AL326" i="198"/>
  <c r="AQ326" i="198" s="1"/>
  <c r="AL970" i="198"/>
  <c r="AQ970" i="198" s="1"/>
  <c r="AH860" i="198"/>
  <c r="AL781" i="198"/>
  <c r="AL836" i="198"/>
  <c r="AG783" i="198"/>
  <c r="AL783" i="198"/>
  <c r="AQ783" i="198" s="1"/>
  <c r="AH887" i="198"/>
  <c r="AL887" i="198"/>
  <c r="AQ887" i="198" s="1"/>
  <c r="AL756" i="198"/>
  <c r="AQ756" i="198" s="1"/>
  <c r="AG740" i="198"/>
  <c r="AL740" i="198"/>
  <c r="AL621" i="198"/>
  <c r="AK748" i="198"/>
  <c r="AL748" i="198"/>
  <c r="AQ748" i="198" s="1"/>
  <c r="AK551" i="198"/>
  <c r="AL551" i="198"/>
  <c r="AQ551" i="198" s="1"/>
  <c r="AI531" i="198"/>
  <c r="AL531" i="198"/>
  <c r="AK997" i="198"/>
  <c r="AL997" i="198"/>
  <c r="AL744" i="198"/>
  <c r="AQ744" i="198" s="1"/>
  <c r="AL446" i="198"/>
  <c r="AQ446" i="198" s="1"/>
  <c r="AL992" i="198"/>
  <c r="AQ992" i="198" s="1"/>
  <c r="AL846" i="198"/>
  <c r="AQ846" i="198" s="1"/>
  <c r="AL976" i="198"/>
  <c r="AQ976" i="198" s="1"/>
  <c r="AL698" i="198"/>
  <c r="AH632" i="198"/>
  <c r="AL632" i="198"/>
  <c r="AL500" i="198"/>
  <c r="AQ500" i="198" s="1"/>
  <c r="AL722" i="198"/>
  <c r="AQ722" i="198" s="1"/>
  <c r="AK912" i="198"/>
  <c r="AL912" i="198"/>
  <c r="AQ912" i="198" s="1"/>
  <c r="AL690" i="198"/>
  <c r="AQ690" i="198" s="1"/>
  <c r="AH903" i="198"/>
  <c r="AL903" i="198"/>
  <c r="AK918" i="198"/>
  <c r="AL918" i="198"/>
  <c r="AQ918" i="198" s="1"/>
  <c r="AL656" i="198"/>
  <c r="AQ656" i="198" s="1"/>
  <c r="AL580" i="198"/>
  <c r="AQ580" i="198" s="1"/>
  <c r="AL452" i="198"/>
  <c r="AQ452" i="198" s="1"/>
  <c r="AL344" i="198"/>
  <c r="AQ344" i="198" s="1"/>
  <c r="AL796" i="198"/>
  <c r="AQ796" i="198" s="1"/>
  <c r="AK669" i="198"/>
  <c r="AL669" i="198"/>
  <c r="AK747" i="198"/>
  <c r="AL747" i="198"/>
  <c r="AQ747" i="198" s="1"/>
  <c r="AK715" i="198"/>
  <c r="AL715" i="198"/>
  <c r="AQ715" i="198" s="1"/>
  <c r="AK687" i="198"/>
  <c r="AL687" i="198"/>
  <c r="AQ687" i="198" s="1"/>
  <c r="AK655" i="198"/>
  <c r="AL655" i="198"/>
  <c r="AQ655" i="198" s="1"/>
  <c r="AK611" i="198"/>
  <c r="AL611" i="198"/>
  <c r="AQ611" i="198" s="1"/>
  <c r="AK713" i="198"/>
  <c r="AL713" i="198"/>
  <c r="AQ713" i="198" s="1"/>
  <c r="AK995" i="198"/>
  <c r="AL995" i="198"/>
  <c r="AK414" i="198"/>
  <c r="AL414" i="198"/>
  <c r="AK998" i="198"/>
  <c r="AL998" i="198"/>
  <c r="AQ998" i="198" s="1"/>
  <c r="AL832" i="198"/>
  <c r="AQ832" i="198" s="1"/>
  <c r="AK661" i="198"/>
  <c r="AL661" i="198"/>
  <c r="AQ661" i="198" s="1"/>
  <c r="AL959" i="198"/>
  <c r="AQ959" i="198" s="1"/>
  <c r="AK701" i="198"/>
  <c r="AL701" i="198"/>
  <c r="AL993" i="198"/>
  <c r="AQ993" i="198" s="1"/>
  <c r="AL930" i="198"/>
  <c r="AQ930" i="198" s="1"/>
  <c r="AG579" i="198"/>
  <c r="AL579" i="198"/>
  <c r="AQ579" i="198" s="1"/>
  <c r="AH331" i="198"/>
  <c r="AL331" i="198"/>
  <c r="AK352" i="198"/>
  <c r="AL352" i="198"/>
  <c r="AH524" i="198"/>
  <c r="AI544" i="198"/>
  <c r="AL544" i="198"/>
  <c r="AQ544" i="198" s="1"/>
  <c r="AH440" i="198"/>
  <c r="AL563" i="198"/>
  <c r="AQ563" i="198" s="1"/>
  <c r="AI560" i="198"/>
  <c r="AL560" i="198"/>
  <c r="AH418" i="198"/>
  <c r="AD393" i="198"/>
  <c r="AE393" i="198" s="1"/>
  <c r="AI451" i="198"/>
  <c r="AL451" i="198"/>
  <c r="AQ451" i="198" s="1"/>
  <c r="AI418" i="198"/>
  <c r="AJ418" i="198" s="1"/>
  <c r="AD361" i="198"/>
  <c r="AE361" i="198" s="1"/>
  <c r="AI355" i="198"/>
  <c r="AL355" i="198"/>
  <c r="AD329" i="198"/>
  <c r="AE329" i="198" s="1"/>
  <c r="AG1005" i="198"/>
  <c r="AH910" i="198"/>
  <c r="AK924" i="198"/>
  <c r="AD889" i="198"/>
  <c r="AE889" i="198" s="1"/>
  <c r="AH973" i="198"/>
  <c r="AL973" i="198"/>
  <c r="AI863" i="198"/>
  <c r="AL863" i="198"/>
  <c r="AQ863" i="198" s="1"/>
  <c r="AI847" i="198"/>
  <c r="AL847" i="198"/>
  <c r="AQ847" i="198" s="1"/>
  <c r="AH1016" i="198"/>
  <c r="AL1016" i="198"/>
  <c r="AQ1016" i="198" s="1"/>
  <c r="AH870" i="198"/>
  <c r="AH729" i="198"/>
  <c r="AH657" i="198"/>
  <c r="AI622" i="198"/>
  <c r="AH602" i="198"/>
  <c r="AG609" i="198"/>
  <c r="AI751" i="198"/>
  <c r="AI659" i="198"/>
  <c r="AL490" i="198"/>
  <c r="AL382" i="198"/>
  <c r="AG984" i="198"/>
  <c r="AJ984" i="198" s="1"/>
  <c r="AL984" i="198"/>
  <c r="AQ984" i="198" s="1"/>
  <c r="AL967" i="198"/>
  <c r="AQ967" i="198" s="1"/>
  <c r="AD999" i="198"/>
  <c r="AE999" i="198" s="1"/>
  <c r="AI860" i="198"/>
  <c r="AL950" i="198"/>
  <c r="AQ950" i="198" s="1"/>
  <c r="AI922" i="198"/>
  <c r="AL805" i="198"/>
  <c r="AL782" i="198"/>
  <c r="AL811" i="198"/>
  <c r="AQ811" i="198" s="1"/>
  <c r="AK767" i="198"/>
  <c r="AL767" i="198"/>
  <c r="AQ767" i="198" s="1"/>
  <c r="AG732" i="198"/>
  <c r="AL732" i="198"/>
  <c r="AQ732" i="198" s="1"/>
  <c r="AK639" i="198"/>
  <c r="AL639" i="198"/>
  <c r="AK593" i="198"/>
  <c r="AL593" i="198"/>
  <c r="AQ593" i="198" s="1"/>
  <c r="AG604" i="198"/>
  <c r="AL604" i="198"/>
  <c r="AQ604" i="198" s="1"/>
  <c r="AK555" i="198"/>
  <c r="AL555" i="198"/>
  <c r="AQ555" i="198" s="1"/>
  <c r="AK543" i="198"/>
  <c r="AL543" i="198"/>
  <c r="AL684" i="198"/>
  <c r="AL594" i="198"/>
  <c r="AQ594" i="198" s="1"/>
  <c r="AL692" i="198"/>
  <c r="AQ692" i="198" s="1"/>
  <c r="AL1006" i="198"/>
  <c r="AQ1006" i="198" s="1"/>
  <c r="AL730" i="198"/>
  <c r="AQ730" i="198" s="1"/>
  <c r="AK404" i="198"/>
  <c r="AL404" i="198"/>
  <c r="AL658" i="198"/>
  <c r="AQ658" i="198" s="1"/>
  <c r="AL682" i="198"/>
  <c r="AL935" i="198"/>
  <c r="AQ935" i="198" s="1"/>
  <c r="AL534" i="198"/>
  <c r="AQ534" i="198" s="1"/>
  <c r="AL336" i="198"/>
  <c r="AQ336" i="198" s="1"/>
  <c r="AL829" i="198"/>
  <c r="AQ829" i="198" s="1"/>
  <c r="AG787" i="198"/>
  <c r="AL787" i="198"/>
  <c r="AG680" i="198"/>
  <c r="AJ680" i="198" s="1"/>
  <c r="AL680" i="198"/>
  <c r="AK360" i="198"/>
  <c r="AL360" i="198"/>
  <c r="AQ360" i="198" s="1"/>
  <c r="AL841" i="198"/>
  <c r="AQ841" i="198" s="1"/>
  <c r="AL736" i="198"/>
  <c r="AQ736" i="198" s="1"/>
  <c r="AL720" i="198"/>
  <c r="AQ720" i="198" s="1"/>
  <c r="AD744" i="198"/>
  <c r="AE744" i="198" s="1"/>
  <c r="AG696" i="198"/>
  <c r="AJ696" i="198" s="1"/>
  <c r="AL696" i="198"/>
  <c r="AQ696" i="198" s="1"/>
  <c r="AG648" i="198"/>
  <c r="AJ648" i="198" s="1"/>
  <c r="AL648" i="198"/>
  <c r="AQ648" i="198" s="1"/>
  <c r="AK608" i="198"/>
  <c r="AL608" i="198"/>
  <c r="AQ608" i="198" s="1"/>
  <c r="AK653" i="198"/>
  <c r="AL653" i="198"/>
  <c r="AL862" i="198"/>
  <c r="AQ862" i="198" s="1"/>
  <c r="AK771" i="198"/>
  <c r="AL771" i="198"/>
  <c r="AQ771" i="198" s="1"/>
  <c r="AK743" i="198"/>
  <c r="AL743" i="198"/>
  <c r="AK711" i="198"/>
  <c r="AL711" i="198"/>
  <c r="AQ711" i="198" s="1"/>
  <c r="AK683" i="198"/>
  <c r="AL683" i="198"/>
  <c r="AQ683" i="198" s="1"/>
  <c r="AK651" i="198"/>
  <c r="AL651" i="198"/>
  <c r="AQ651" i="198" s="1"/>
  <c r="AK603" i="198"/>
  <c r="AL603" i="198"/>
  <c r="AD535" i="198"/>
  <c r="AE535" i="198" s="1"/>
  <c r="AK761" i="198"/>
  <c r="AL761" i="198"/>
  <c r="AQ761" i="198" s="1"/>
  <c r="AL709" i="198"/>
  <c r="AQ709" i="198" s="1"/>
  <c r="AL991" i="198"/>
  <c r="AQ991" i="198" s="1"/>
  <c r="AK370" i="198"/>
  <c r="AL370" i="198"/>
  <c r="AQ370" i="198" s="1"/>
  <c r="AL820" i="198"/>
  <c r="AQ820" i="198" s="1"/>
  <c r="AK645" i="198"/>
  <c r="AL645" i="198"/>
  <c r="AQ645" i="198" s="1"/>
  <c r="AK665" i="198"/>
  <c r="AL665" i="198"/>
  <c r="AQ665" i="198" s="1"/>
  <c r="AL985" i="198"/>
  <c r="AQ985" i="198" s="1"/>
  <c r="AL922" i="198"/>
  <c r="AQ922" i="198" s="1"/>
  <c r="AL866" i="198"/>
  <c r="AQ866" i="198" s="1"/>
  <c r="AG512" i="198"/>
  <c r="AL512" i="198"/>
  <c r="AQ512" i="198" s="1"/>
  <c r="AI501" i="198"/>
  <c r="AL501" i="198"/>
  <c r="AI499" i="198"/>
  <c r="AL499" i="198"/>
  <c r="AQ499" i="198" s="1"/>
  <c r="AH399" i="198"/>
  <c r="AL399" i="198"/>
  <c r="AQ399" i="198" s="1"/>
  <c r="AD379" i="198"/>
  <c r="AE379" i="198" s="1"/>
  <c r="AH364" i="198"/>
  <c r="AL364" i="198"/>
  <c r="AQ364" i="198" s="1"/>
  <c r="AL349" i="198"/>
  <c r="AH924" i="198"/>
  <c r="AI1005" i="198"/>
  <c r="AH921" i="198"/>
  <c r="AL921" i="198"/>
  <c r="AQ921" i="198" s="1"/>
  <c r="AG931" i="198"/>
  <c r="AL907" i="198"/>
  <c r="AQ907" i="198" s="1"/>
  <c r="AI914" i="198"/>
  <c r="AD860" i="198"/>
  <c r="AE860" i="198" s="1"/>
  <c r="AI845" i="198"/>
  <c r="AJ845" i="198" s="1"/>
  <c r="AI839" i="198"/>
  <c r="AI795" i="198"/>
  <c r="AJ795" i="198" s="1"/>
  <c r="AH795" i="198"/>
  <c r="AH691" i="198"/>
  <c r="AH673" i="198"/>
  <c r="AI899" i="198"/>
  <c r="AL899" i="198"/>
  <c r="AH891" i="198"/>
  <c r="AL891" i="198"/>
  <c r="AQ891" i="198" s="1"/>
  <c r="AK870" i="198"/>
  <c r="AG673" i="198"/>
  <c r="AH738" i="198"/>
  <c r="AH706" i="198"/>
  <c r="AG619" i="198"/>
  <c r="AI729" i="198"/>
  <c r="AI657" i="198"/>
  <c r="AI619" i="198"/>
  <c r="AK488" i="198"/>
  <c r="AL488" i="198"/>
  <c r="AG472" i="198"/>
  <c r="AL472" i="198"/>
  <c r="AQ472" i="198" s="1"/>
  <c r="AL378" i="198"/>
  <c r="AQ378" i="198" s="1"/>
  <c r="AD936" i="198"/>
  <c r="AE936" i="198" s="1"/>
  <c r="AK886" i="198"/>
  <c r="AL886" i="198"/>
  <c r="AQ886" i="198" s="1"/>
  <c r="AK814" i="198"/>
  <c r="AL814" i="198"/>
  <c r="AQ814" i="198" s="1"/>
  <c r="AK798" i="198"/>
  <c r="AL798" i="198"/>
  <c r="AQ798" i="198" s="1"/>
  <c r="AL734" i="198"/>
  <c r="AQ734" i="198" s="1"/>
  <c r="AL702" i="198"/>
  <c r="AL670" i="198"/>
  <c r="AK668" i="198"/>
  <c r="AL668" i="198"/>
  <c r="AQ668" i="198" s="1"/>
  <c r="AL617" i="198"/>
  <c r="AQ617" i="198" s="1"/>
  <c r="AK676" i="198"/>
  <c r="AL676" i="198"/>
  <c r="AQ676" i="198" s="1"/>
  <c r="AL637" i="198"/>
  <c r="AQ637" i="198" s="1"/>
  <c r="AL554" i="198"/>
  <c r="AQ554" i="198" s="1"/>
  <c r="AK384" i="198"/>
  <c r="AL384" i="198"/>
  <c r="AQ384" i="198" s="1"/>
  <c r="AG803" i="198"/>
  <c r="AJ803" i="198" s="1"/>
  <c r="AL803" i="198"/>
  <c r="AQ803" i="198" s="1"/>
  <c r="AL620" i="198"/>
  <c r="AQ620" i="198" s="1"/>
  <c r="AI547" i="198"/>
  <c r="AL547" i="198"/>
  <c r="AQ547" i="198" s="1"/>
  <c r="AL516" i="198"/>
  <c r="AQ516" i="198" s="1"/>
  <c r="AL858" i="198"/>
  <c r="AQ858" i="198" s="1"/>
  <c r="AL536" i="198"/>
  <c r="AL558" i="198"/>
  <c r="AQ558" i="198" s="1"/>
  <c r="AL762" i="198"/>
  <c r="AQ762" i="198" s="1"/>
  <c r="AG616" i="198"/>
  <c r="AJ616" i="198" s="1"/>
  <c r="AL616" i="198"/>
  <c r="AQ616" i="198" s="1"/>
  <c r="AK432" i="198"/>
  <c r="AL432" i="198"/>
  <c r="AL434" i="198"/>
  <c r="AG900" i="198"/>
  <c r="AL900" i="198"/>
  <c r="AQ900" i="198" s="1"/>
  <c r="AG664" i="198"/>
  <c r="AJ664" i="198" s="1"/>
  <c r="AL664" i="198"/>
  <c r="AQ664" i="198" s="1"/>
  <c r="AD760" i="198"/>
  <c r="AE760" i="198" s="1"/>
  <c r="AI354" i="198"/>
  <c r="AL354" i="198"/>
  <c r="AL955" i="198"/>
  <c r="AQ955" i="198" s="1"/>
  <c r="AL476" i="198"/>
  <c r="AQ476" i="198" s="1"/>
  <c r="AL444" i="198"/>
  <c r="AQ444" i="198" s="1"/>
  <c r="AK408" i="198"/>
  <c r="AL408" i="198"/>
  <c r="AQ408" i="198" s="1"/>
  <c r="AK376" i="198"/>
  <c r="AL376" i="198"/>
  <c r="AQ376" i="198" s="1"/>
  <c r="AL792" i="198"/>
  <c r="AQ792" i="198" s="1"/>
  <c r="AK597" i="198"/>
  <c r="AL597" i="198"/>
  <c r="AK980" i="198"/>
  <c r="AL980" i="198"/>
  <c r="AQ980" i="198" s="1"/>
  <c r="AK739" i="198"/>
  <c r="AL739" i="198"/>
  <c r="AQ739" i="198" s="1"/>
  <c r="AK707" i="198"/>
  <c r="AL707" i="198"/>
  <c r="AK679" i="198"/>
  <c r="AL679" i="198"/>
  <c r="AQ679" i="198" s="1"/>
  <c r="AK647" i="198"/>
  <c r="AL647" i="198"/>
  <c r="AQ647" i="198" s="1"/>
  <c r="AK595" i="198"/>
  <c r="AL595" i="198"/>
  <c r="AQ595" i="198" s="1"/>
  <c r="AL753" i="198"/>
  <c r="AQ753" i="198" s="1"/>
  <c r="AK705" i="198"/>
  <c r="AL705" i="198"/>
  <c r="AQ705" i="198" s="1"/>
  <c r="AL975" i="198"/>
  <c r="AQ975" i="198" s="1"/>
  <c r="AL833" i="198"/>
  <c r="AQ833" i="198" s="1"/>
  <c r="AL618" i="198"/>
  <c r="AQ618" i="198" s="1"/>
  <c r="AL546" i="198"/>
  <c r="AQ546" i="198" s="1"/>
  <c r="AI438" i="198"/>
  <c r="AJ438" i="198" s="1"/>
  <c r="AL438" i="198"/>
  <c r="AQ438" i="198" s="1"/>
  <c r="AL915" i="198"/>
  <c r="AQ915" i="198" s="1"/>
  <c r="AK641" i="198"/>
  <c r="AL641" i="198"/>
  <c r="AQ641" i="198" s="1"/>
  <c r="AL828" i="198"/>
  <c r="AQ828" i="198" s="1"/>
  <c r="AK649" i="198"/>
  <c r="AL649" i="198"/>
  <c r="AQ649" i="198" s="1"/>
  <c r="AL977" i="198"/>
  <c r="AQ977" i="198" s="1"/>
  <c r="AL914" i="198"/>
  <c r="AQ914" i="198" s="1"/>
  <c r="AL850" i="198"/>
  <c r="AQ850" i="198" s="1"/>
  <c r="AH423" i="198"/>
  <c r="AL423" i="198"/>
  <c r="AQ423" i="198" s="1"/>
  <c r="AJ558" i="198"/>
  <c r="AL556" i="198"/>
  <c r="AQ556" i="198" s="1"/>
  <c r="AJ546" i="198"/>
  <c r="AL519" i="198"/>
  <c r="AQ519" i="198" s="1"/>
  <c r="AH503" i="198"/>
  <c r="AL503" i="198"/>
  <c r="AG520" i="198"/>
  <c r="AL520" i="198"/>
  <c r="AQ520" i="198" s="1"/>
  <c r="AG507" i="198"/>
  <c r="AL507" i="198"/>
  <c r="AQ507" i="198" s="1"/>
  <c r="AI498" i="198"/>
  <c r="AL477" i="198"/>
  <c r="AL465" i="198"/>
  <c r="AL505" i="198"/>
  <c r="AH431" i="198"/>
  <c r="AL431" i="198"/>
  <c r="AQ431" i="198" s="1"/>
  <c r="AG420" i="198"/>
  <c r="AH415" i="198"/>
  <c r="AL415" i="198"/>
  <c r="AQ415" i="198" s="1"/>
  <c r="AD377" i="198"/>
  <c r="AE377" i="198" s="1"/>
  <c r="AL357" i="198"/>
  <c r="AQ357" i="198" s="1"/>
  <c r="AH391" i="198"/>
  <c r="AL391" i="198"/>
  <c r="AL375" i="198"/>
  <c r="AQ375" i="198" s="1"/>
  <c r="AH351" i="198"/>
  <c r="AL351" i="198"/>
  <c r="AQ351" i="198" s="1"/>
  <c r="AI335" i="198"/>
  <c r="AL335" i="198"/>
  <c r="AQ335" i="198" s="1"/>
  <c r="AH922" i="198"/>
  <c r="AI931" i="198"/>
  <c r="AL979" i="198"/>
  <c r="AH931" i="198"/>
  <c r="AK914" i="198"/>
  <c r="AK896" i="198"/>
  <c r="AL873" i="198"/>
  <c r="AQ873" i="198" s="1"/>
  <c r="AH844" i="198"/>
  <c r="AG860" i="198"/>
  <c r="AG844" i="198"/>
  <c r="AI813" i="198"/>
  <c r="AL861" i="198"/>
  <c r="AQ861" i="198" s="1"/>
  <c r="AH689" i="198"/>
  <c r="AG751" i="198"/>
  <c r="AI738" i="198"/>
  <c r="AG659" i="198"/>
  <c r="AI1004" i="198"/>
  <c r="AL1004" i="198"/>
  <c r="AH660" i="198"/>
  <c r="AL443" i="198"/>
  <c r="AQ443" i="198" s="1"/>
  <c r="AI717" i="198"/>
  <c r="AI691" i="198"/>
  <c r="AL486" i="198"/>
  <c r="AQ486" i="198" s="1"/>
  <c r="AL448" i="198"/>
  <c r="AQ448" i="198" s="1"/>
  <c r="AL428" i="198"/>
  <c r="AL318" i="198"/>
  <c r="AQ318" i="198" s="1"/>
  <c r="AL1015" i="198"/>
  <c r="AQ1015" i="198" s="1"/>
  <c r="AJ998" i="198"/>
  <c r="AL952" i="198"/>
  <c r="AQ952" i="198" s="1"/>
  <c r="AH879" i="198"/>
  <c r="AL879" i="198"/>
  <c r="AQ879" i="198" s="1"/>
  <c r="AH797" i="198"/>
  <c r="AL797" i="198"/>
  <c r="AQ797" i="198" s="1"/>
  <c r="AH773" i="198"/>
  <c r="AL773" i="198"/>
  <c r="AQ773" i="198" s="1"/>
  <c r="AG775" i="198"/>
  <c r="AL775" i="198"/>
  <c r="AQ775" i="198" s="1"/>
  <c r="AL590" i="198"/>
  <c r="AQ590" i="198" s="1"/>
  <c r="AL625" i="198"/>
  <c r="AQ625" i="198" s="1"/>
  <c r="AG615" i="198"/>
  <c r="AL615" i="198"/>
  <c r="AQ615" i="198" s="1"/>
  <c r="AG599" i="198"/>
  <c r="AL599" i="198"/>
  <c r="AQ599" i="198" s="1"/>
  <c r="AL535" i="198"/>
  <c r="AQ535" i="198" s="1"/>
  <c r="AD355" i="198"/>
  <c r="AE355" i="198" s="1"/>
  <c r="AK564" i="198"/>
  <c r="AL564" i="198"/>
  <c r="AQ564" i="198" s="1"/>
  <c r="AL1014" i="198"/>
  <c r="AQ1014" i="198" s="1"/>
  <c r="AL728" i="198"/>
  <c r="AQ728" i="198" s="1"/>
  <c r="AL533" i="198"/>
  <c r="AL454" i="198"/>
  <c r="AQ454" i="198" s="1"/>
  <c r="AG550" i="198"/>
  <c r="AJ550" i="198" s="1"/>
  <c r="AL550" i="198"/>
  <c r="AQ550" i="198" s="1"/>
  <c r="AD972" i="198"/>
  <c r="AE972" i="198" s="1"/>
  <c r="AK1013" i="198"/>
  <c r="AL1013" i="198"/>
  <c r="AQ1013" i="198" s="1"/>
  <c r="AL688" i="198"/>
  <c r="AQ688" i="198" s="1"/>
  <c r="AL624" i="198"/>
  <c r="AL942" i="198"/>
  <c r="AQ942" i="198" s="1"/>
  <c r="AL570" i="198"/>
  <c r="AQ570" i="198" s="1"/>
  <c r="AQ938" i="198"/>
  <c r="AK895" i="198"/>
  <c r="AL895" i="198"/>
  <c r="AQ895" i="198" s="1"/>
  <c r="AL508" i="198"/>
  <c r="AQ508" i="198" s="1"/>
  <c r="AK741" i="198"/>
  <c r="AL741" i="198"/>
  <c r="AQ741" i="198" s="1"/>
  <c r="AL894" i="198"/>
  <c r="AQ894" i="198" s="1"/>
  <c r="AK763" i="198"/>
  <c r="AL763" i="198"/>
  <c r="AQ763" i="198" s="1"/>
  <c r="AK735" i="198"/>
  <c r="AL735" i="198"/>
  <c r="AQ735" i="198" s="1"/>
  <c r="AK703" i="198"/>
  <c r="AL703" i="198"/>
  <c r="AQ703" i="198" s="1"/>
  <c r="AK675" i="198"/>
  <c r="AL675" i="198"/>
  <c r="AQ675" i="198" s="1"/>
  <c r="AK643" i="198"/>
  <c r="AL643" i="198"/>
  <c r="AQ643" i="198" s="1"/>
  <c r="AK587" i="198"/>
  <c r="AL587" i="198"/>
  <c r="AQ587" i="198" s="1"/>
  <c r="AK749" i="198"/>
  <c r="AL749" i="198"/>
  <c r="AQ749" i="198" s="1"/>
  <c r="AG697" i="198"/>
  <c r="AL697" i="198"/>
  <c r="AQ697" i="198" s="1"/>
  <c r="AL574" i="198"/>
  <c r="AQ574" i="198" s="1"/>
  <c r="AK398" i="198"/>
  <c r="AL398" i="198"/>
  <c r="AQ398" i="198" s="1"/>
  <c r="AL911" i="198"/>
  <c r="AQ911" i="198" s="1"/>
  <c r="AL808" i="198"/>
  <c r="AQ808" i="198" s="1"/>
  <c r="AK605" i="198"/>
  <c r="AL605" i="198"/>
  <c r="AQ605" i="198" s="1"/>
  <c r="AL816" i="198"/>
  <c r="AQ816" i="198" s="1"/>
  <c r="AK613" i="198"/>
  <c r="AL613" i="198"/>
  <c r="AQ613" i="198" s="1"/>
  <c r="AL969" i="198"/>
  <c r="AQ969" i="198" s="1"/>
  <c r="AL906" i="198"/>
  <c r="AQ906" i="198" s="1"/>
  <c r="AL842" i="198"/>
  <c r="AL706" i="198"/>
  <c r="AQ706" i="198" s="1"/>
  <c r="AI511" i="198"/>
  <c r="AL511" i="198"/>
  <c r="AQ511" i="198" s="1"/>
  <c r="AL585" i="198"/>
  <c r="AQ585" i="198" s="1"/>
  <c r="AI567" i="198"/>
  <c r="AL567" i="198"/>
  <c r="AQ567" i="198" s="1"/>
  <c r="AG515" i="198"/>
  <c r="AL515" i="198"/>
  <c r="AI506" i="198"/>
  <c r="AH540" i="198"/>
  <c r="AL540" i="198"/>
  <c r="AQ540" i="198" s="1"/>
  <c r="AL479" i="198"/>
  <c r="AQ479" i="198" s="1"/>
  <c r="AG352" i="198"/>
  <c r="AL389" i="198"/>
  <c r="AQ389" i="198" s="1"/>
  <c r="AL373" i="198"/>
  <c r="AQ373" i="198" s="1"/>
  <c r="AI327" i="198"/>
  <c r="AL327" i="198"/>
  <c r="AQ327" i="198" s="1"/>
  <c r="AI367" i="198"/>
  <c r="AL367" i="198"/>
  <c r="AQ367" i="198" s="1"/>
  <c r="AI972" i="198"/>
  <c r="AH929" i="198"/>
  <c r="AL929" i="198"/>
  <c r="AQ929" i="198" s="1"/>
  <c r="AG922" i="198"/>
  <c r="AK931" i="198"/>
  <c r="AK930" i="198"/>
  <c r="AG914" i="198"/>
  <c r="AL909" i="198"/>
  <c r="AQ909" i="198" s="1"/>
  <c r="AI1012" i="198"/>
  <c r="AL1012" i="198"/>
  <c r="AQ1012" i="198" s="1"/>
  <c r="AI819" i="198"/>
  <c r="AH819" i="198"/>
  <c r="AG717" i="198"/>
  <c r="AI706" i="198"/>
  <c r="AG691" i="198"/>
  <c r="AH883" i="198"/>
  <c r="AL883" i="198"/>
  <c r="AI524" i="198"/>
  <c r="AD348" i="198"/>
  <c r="AE348" i="198" s="1"/>
  <c r="AL340" i="198"/>
  <c r="AQ340" i="198" s="1"/>
  <c r="AL484" i="198"/>
  <c r="AL406" i="198"/>
  <c r="AQ406" i="198" s="1"/>
  <c r="AL947" i="198"/>
  <c r="AQ947" i="198" s="1"/>
  <c r="AI844" i="198"/>
  <c r="AK826" i="198"/>
  <c r="AL826" i="198"/>
  <c r="AQ826" i="198" s="1"/>
  <c r="AL794" i="198"/>
  <c r="AQ794" i="198" s="1"/>
  <c r="AL774" i="198"/>
  <c r="AQ774" i="198" s="1"/>
  <c r="AL919" i="198"/>
  <c r="AQ919" i="198" s="1"/>
  <c r="AK830" i="198"/>
  <c r="AL830" i="198"/>
  <c r="AQ830" i="198" s="1"/>
  <c r="AH799" i="198"/>
  <c r="AL799" i="198"/>
  <c r="AQ799" i="198" s="1"/>
  <c r="AL758" i="198"/>
  <c r="AQ758" i="198" s="1"/>
  <c r="AL726" i="198"/>
  <c r="AQ726" i="198" s="1"/>
  <c r="AL694" i="198"/>
  <c r="AL662" i="198"/>
  <c r="AL633" i="198"/>
  <c r="AL823" i="198"/>
  <c r="AQ823" i="198" s="1"/>
  <c r="AL777" i="198"/>
  <c r="AQ777" i="198" s="1"/>
  <c r="AD746" i="198"/>
  <c r="AE746" i="198" s="1"/>
  <c r="AL629" i="198"/>
  <c r="AQ629" i="198" s="1"/>
  <c r="AL601" i="198"/>
  <c r="AQ601" i="198" s="1"/>
  <c r="AL784" i="198"/>
  <c r="AQ784" i="198" s="1"/>
  <c r="AL716" i="198"/>
  <c r="AK559" i="198"/>
  <c r="AL559" i="198"/>
  <c r="AQ559" i="198" s="1"/>
  <c r="AL652" i="198"/>
  <c r="AQ652" i="198" s="1"/>
  <c r="AH960" i="198"/>
  <c r="AL960" i="198"/>
  <c r="AQ960" i="198" s="1"/>
  <c r="AG779" i="198"/>
  <c r="AJ779" i="198" s="1"/>
  <c r="AK878" i="198"/>
  <c r="AL878" i="198"/>
  <c r="AL532" i="198"/>
  <c r="AG450" i="198"/>
  <c r="AL450" i="198"/>
  <c r="AQ450" i="198" s="1"/>
  <c r="AG374" i="198"/>
  <c r="AJ374" i="198" s="1"/>
  <c r="AL374" i="198"/>
  <c r="AQ374" i="198" s="1"/>
  <c r="AH592" i="198"/>
  <c r="AL592" i="198"/>
  <c r="AL666" i="198"/>
  <c r="AL754" i="198"/>
  <c r="AQ754" i="198" s="1"/>
  <c r="AK400" i="198"/>
  <c r="AL400" i="198"/>
  <c r="AQ400" i="198" s="1"/>
  <c r="AL951" i="198"/>
  <c r="AQ951" i="198" s="1"/>
  <c r="AL939" i="198"/>
  <c r="AQ939" i="198" s="1"/>
  <c r="AK772" i="198"/>
  <c r="AL772" i="198"/>
  <c r="AQ772" i="198" s="1"/>
  <c r="AD632" i="198"/>
  <c r="AE632" i="198" s="1"/>
  <c r="AD596" i="198"/>
  <c r="AE596" i="198" s="1"/>
  <c r="AL468" i="198"/>
  <c r="AQ468" i="198" s="1"/>
  <c r="AK368" i="198"/>
  <c r="AL368" i="198"/>
  <c r="AQ368" i="198" s="1"/>
  <c r="AK737" i="198"/>
  <c r="AL737" i="198"/>
  <c r="AQ737" i="198" s="1"/>
  <c r="AK964" i="198"/>
  <c r="AL964" i="198"/>
  <c r="AQ964" i="198" s="1"/>
  <c r="AQ890" i="198"/>
  <c r="AK731" i="198"/>
  <c r="AL731" i="198"/>
  <c r="AQ731" i="198" s="1"/>
  <c r="AK699" i="198"/>
  <c r="AL699" i="198"/>
  <c r="AQ699" i="198" s="1"/>
  <c r="AK671" i="198"/>
  <c r="AL671" i="198"/>
  <c r="AQ671" i="198" s="1"/>
  <c r="AK635" i="198"/>
  <c r="AL635" i="198"/>
  <c r="AQ635" i="198" s="1"/>
  <c r="AL824" i="198"/>
  <c r="AQ824" i="198" s="1"/>
  <c r="AL725" i="198"/>
  <c r="AQ725" i="198" s="1"/>
  <c r="AK685" i="198"/>
  <c r="AL685" i="198"/>
  <c r="AQ685" i="198" s="1"/>
  <c r="AL530" i="198"/>
  <c r="AQ530" i="198" s="1"/>
  <c r="AK430" i="198"/>
  <c r="AL430" i="198"/>
  <c r="AK394" i="198"/>
  <c r="AL394" i="198"/>
  <c r="AQ394" i="198" s="1"/>
  <c r="AD322" i="198"/>
  <c r="AE322" i="198" s="1"/>
  <c r="AL780" i="198"/>
  <c r="AQ780" i="198" s="1"/>
  <c r="AK589" i="198"/>
  <c r="AL589" i="198"/>
  <c r="AQ589" i="198" s="1"/>
  <c r="AL800" i="198"/>
  <c r="AQ800" i="198" s="1"/>
  <c r="AL962" i="198"/>
  <c r="AQ962" i="198" s="1"/>
  <c r="AG496" i="198"/>
  <c r="AL496" i="198"/>
  <c r="AQ496" i="198" s="1"/>
  <c r="AL569" i="198"/>
  <c r="AQ569" i="198" s="1"/>
  <c r="AL542" i="198"/>
  <c r="AQ542" i="198" s="1"/>
  <c r="AL517" i="198"/>
  <c r="AG498" i="198"/>
  <c r="AL538" i="198"/>
  <c r="AL502" i="198"/>
  <c r="AG473" i="198"/>
  <c r="AL473" i="198"/>
  <c r="AQ473" i="198" s="1"/>
  <c r="AD380" i="198"/>
  <c r="AE380" i="198" s="1"/>
  <c r="AL387" i="198"/>
  <c r="AQ387" i="198" s="1"/>
  <c r="AL366" i="198"/>
  <c r="AQ366" i="198" s="1"/>
  <c r="AL575" i="198"/>
  <c r="AQ575" i="198" s="1"/>
  <c r="AI347" i="198"/>
  <c r="AL347" i="198"/>
  <c r="AK332" i="198"/>
  <c r="AI319" i="198"/>
  <c r="AL319" i="198"/>
  <c r="AQ319" i="198" s="1"/>
  <c r="AL963" i="198"/>
  <c r="AQ963" i="198" s="1"/>
  <c r="AG930" i="198"/>
  <c r="AJ930" i="198" s="1"/>
  <c r="AG981" i="198"/>
  <c r="AL981" i="198"/>
  <c r="AG965" i="198"/>
  <c r="AL965" i="198"/>
  <c r="AI867" i="198"/>
  <c r="AL867" i="198"/>
  <c r="AQ867" i="198" s="1"/>
  <c r="AL768" i="198"/>
  <c r="AQ768" i="198" s="1"/>
  <c r="AH609" i="198"/>
  <c r="AI689" i="198"/>
  <c r="AJ689" i="198" s="1"/>
  <c r="AI609" i="198"/>
  <c r="AL482" i="198"/>
  <c r="AQ482" i="198" s="1"/>
  <c r="AI464" i="198"/>
  <c r="AL464" i="198"/>
  <c r="AQ464" i="198" s="1"/>
  <c r="AL396" i="198"/>
  <c r="AQ396" i="198" s="1"/>
  <c r="AL334" i="198"/>
  <c r="AQ334" i="198" s="1"/>
  <c r="AI870" i="198"/>
  <c r="AJ870" i="198" s="1"/>
  <c r="AL821" i="198"/>
  <c r="AQ821" i="198" s="1"/>
  <c r="AL789" i="198"/>
  <c r="AL1002" i="198"/>
  <c r="AQ1002" i="198" s="1"/>
  <c r="AL908" i="198"/>
  <c r="AQ908" i="198" s="1"/>
  <c r="AK584" i="198"/>
  <c r="AL584" i="198"/>
  <c r="AQ584" i="198" s="1"/>
  <c r="AK708" i="198"/>
  <c r="AL708" i="198"/>
  <c r="AQ708" i="198" s="1"/>
  <c r="AG612" i="198"/>
  <c r="AJ612" i="198" s="1"/>
  <c r="AL612" i="198"/>
  <c r="AG596" i="198"/>
  <c r="AL596" i="198"/>
  <c r="AQ596" i="198" s="1"/>
  <c r="AL549" i="198"/>
  <c r="AQ549" i="198" s="1"/>
  <c r="AL943" i="198"/>
  <c r="AQ943" i="198" s="1"/>
  <c r="AL631" i="198"/>
  <c r="AQ631" i="198" s="1"/>
  <c r="AL610" i="198"/>
  <c r="AQ610" i="198" s="1"/>
  <c r="AG539" i="198"/>
  <c r="AL539" i="198"/>
  <c r="AL320" i="198"/>
  <c r="AL1003" i="198"/>
  <c r="AQ1003" i="198" s="1"/>
  <c r="AL966" i="198"/>
  <c r="AQ966" i="198" s="1"/>
  <c r="AL752" i="198"/>
  <c r="AQ752" i="198" s="1"/>
  <c r="AL674" i="198"/>
  <c r="AQ674" i="198" s="1"/>
  <c r="AK416" i="198"/>
  <c r="AL416" i="198"/>
  <c r="AQ416" i="198" s="1"/>
  <c r="AK733" i="198"/>
  <c r="AL733" i="198"/>
  <c r="AQ733" i="198" s="1"/>
  <c r="AK759" i="198"/>
  <c r="AL759" i="198"/>
  <c r="AQ759" i="198" s="1"/>
  <c r="AK727" i="198"/>
  <c r="AL727" i="198"/>
  <c r="AQ727" i="198" s="1"/>
  <c r="AQ695" i="198"/>
  <c r="AK667" i="198"/>
  <c r="AL667" i="198"/>
  <c r="AQ667" i="198" s="1"/>
  <c r="AK627" i="198"/>
  <c r="AL627" i="198"/>
  <c r="AQ627" i="198" s="1"/>
  <c r="AL812" i="198"/>
  <c r="AQ812" i="198" s="1"/>
  <c r="AQ721" i="198"/>
  <c r="AK681" i="198"/>
  <c r="AL681" i="198"/>
  <c r="AQ681" i="198" s="1"/>
  <c r="AK514" i="198"/>
  <c r="AL514" i="198"/>
  <c r="AK426" i="198"/>
  <c r="AL426" i="198"/>
  <c r="AQ426" i="198" s="1"/>
  <c r="AK745" i="198"/>
  <c r="AL745" i="198"/>
  <c r="AQ745" i="198" s="1"/>
  <c r="AK982" i="198"/>
  <c r="AL982" i="198"/>
  <c r="AQ982" i="198" s="1"/>
  <c r="AK765" i="198"/>
  <c r="AL765" i="198"/>
  <c r="AQ765" i="198" s="1"/>
  <c r="AL1017" i="198"/>
  <c r="AQ1017" i="198" s="1"/>
  <c r="AL898" i="198"/>
  <c r="AQ898" i="198" s="1"/>
  <c r="AD369" i="198"/>
  <c r="AE369" i="198" s="1"/>
  <c r="AH958" i="198"/>
  <c r="AG1013" i="198"/>
  <c r="AJ1013" i="198" s="1"/>
  <c r="AI955" i="198"/>
  <c r="AG993" i="198"/>
  <c r="AG911" i="198"/>
  <c r="AH834" i="198"/>
  <c r="AH816" i="198"/>
  <c r="AI900" i="198"/>
  <c r="AG816" i="198"/>
  <c r="AI958" i="198"/>
  <c r="AJ958" i="198" s="1"/>
  <c r="AH769" i="198"/>
  <c r="AH719" i="198"/>
  <c r="AH655" i="198"/>
  <c r="AG719" i="198"/>
  <c r="AG701" i="198"/>
  <c r="AI640" i="198"/>
  <c r="AH704" i="198"/>
  <c r="AG595" i="198"/>
  <c r="AI739" i="198"/>
  <c r="AI719" i="198"/>
  <c r="AI661" i="198"/>
  <c r="AD371" i="198"/>
  <c r="AE371" i="198" s="1"/>
  <c r="AI627" i="198"/>
  <c r="AK944" i="198"/>
  <c r="AK664" i="198"/>
  <c r="AD590" i="198"/>
  <c r="AE590" i="198" s="1"/>
  <c r="AG720" i="198"/>
  <c r="AH977" i="198"/>
  <c r="AQ719" i="198"/>
  <c r="AD947" i="198"/>
  <c r="AE947" i="198" s="1"/>
  <c r="AD931" i="198"/>
  <c r="AE931" i="198" s="1"/>
  <c r="AI993" i="198"/>
  <c r="AG955" i="198"/>
  <c r="AI895" i="198"/>
  <c r="AJ895" i="198" s="1"/>
  <c r="AI797" i="198"/>
  <c r="AI788" i="198"/>
  <c r="AD770" i="198"/>
  <c r="AE770" i="198" s="1"/>
  <c r="AG675" i="198"/>
  <c r="AH639" i="198"/>
  <c r="AH627" i="198"/>
  <c r="AD432" i="198"/>
  <c r="AE432" i="198" s="1"/>
  <c r="AI697" i="198"/>
  <c r="AI911" i="198"/>
  <c r="AI816" i="198"/>
  <c r="AD636" i="198"/>
  <c r="AE636" i="198" s="1"/>
  <c r="AG354" i="198"/>
  <c r="AH394" i="198"/>
  <c r="AI426" i="198"/>
  <c r="AJ426" i="198" s="1"/>
  <c r="AH354" i="198"/>
  <c r="AI988" i="198"/>
  <c r="AH988" i="198"/>
  <c r="AH993" i="198"/>
  <c r="AH991" i="198"/>
  <c r="AH955" i="198"/>
  <c r="AK991" i="198"/>
  <c r="AH697" i="198"/>
  <c r="AJ656" i="198"/>
  <c r="AG788" i="198"/>
  <c r="AH720" i="198"/>
  <c r="AH664" i="198"/>
  <c r="AH652" i="198"/>
  <c r="AD501" i="198"/>
  <c r="AE501" i="198" s="1"/>
  <c r="AD924" i="198"/>
  <c r="AE924" i="198" s="1"/>
  <c r="AK816" i="198"/>
  <c r="AH911" i="198"/>
  <c r="AQ669" i="198"/>
  <c r="AI528" i="198"/>
  <c r="AD435" i="198"/>
  <c r="AE435" i="198" s="1"/>
  <c r="AH426" i="198"/>
  <c r="AD409" i="198"/>
  <c r="AE409" i="198" s="1"/>
  <c r="AD401" i="198"/>
  <c r="AE401" i="198" s="1"/>
  <c r="AH374" i="198"/>
  <c r="AG396" i="198"/>
  <c r="AJ396" i="198" s="1"/>
  <c r="AD382" i="198"/>
  <c r="AE382" i="198" s="1"/>
  <c r="AH948" i="198"/>
  <c r="AD943" i="198"/>
  <c r="AE943" i="198" s="1"/>
  <c r="AK955" i="198"/>
  <c r="AI831" i="198"/>
  <c r="AI773" i="198"/>
  <c r="AG739" i="198"/>
  <c r="AG661" i="198"/>
  <c r="AG655" i="198"/>
  <c r="AI610" i="198"/>
  <c r="AH640" i="198"/>
  <c r="AH595" i="198"/>
  <c r="AI675" i="198"/>
  <c r="AI834" i="198"/>
  <c r="AD336" i="198"/>
  <c r="AE336" i="198" s="1"/>
  <c r="AK911" i="198"/>
  <c r="AD558" i="198"/>
  <c r="AE558" i="198" s="1"/>
  <c r="AH532" i="198"/>
  <c r="AG528" i="198"/>
  <c r="AD425" i="198"/>
  <c r="AE425" i="198" s="1"/>
  <c r="AK464" i="198"/>
  <c r="AD412" i="198"/>
  <c r="AE412" i="198" s="1"/>
  <c r="AG380" i="198"/>
  <c r="AI334" i="198"/>
  <c r="AK340" i="198"/>
  <c r="AK334" i="198"/>
  <c r="AI982" i="198"/>
  <c r="AH982" i="198"/>
  <c r="AI935" i="198"/>
  <c r="AG935" i="198"/>
  <c r="AI807" i="198"/>
  <c r="AH661" i="198"/>
  <c r="AI704" i="198"/>
  <c r="AI655" i="198"/>
  <c r="AI991" i="198"/>
  <c r="AG982" i="198"/>
  <c r="AD783" i="198"/>
  <c r="AE783" i="198" s="1"/>
  <c r="AI878" i="198"/>
  <c r="AJ878" i="198" s="1"/>
  <c r="AK834" i="198"/>
  <c r="AQ653" i="198"/>
  <c r="AI340" i="198"/>
  <c r="AD514" i="198"/>
  <c r="AE514" i="198" s="1"/>
  <c r="AK528" i="198"/>
  <c r="AG340" i="198"/>
  <c r="AG334" i="198"/>
  <c r="AH944" i="198"/>
  <c r="AG991" i="198"/>
  <c r="AH935" i="198"/>
  <c r="AK958" i="198"/>
  <c r="AH831" i="198"/>
  <c r="AH739" i="198"/>
  <c r="AH675" i="198"/>
  <c r="AI732" i="198"/>
  <c r="AH610" i="198"/>
  <c r="AI769" i="198"/>
  <c r="AG627" i="198"/>
  <c r="AI701" i="198"/>
  <c r="AD452" i="198"/>
  <c r="AE452" i="198" s="1"/>
  <c r="AD839" i="198"/>
  <c r="AE839" i="198" s="1"/>
  <c r="AK788" i="198"/>
  <c r="AD738" i="198"/>
  <c r="AE738" i="198" s="1"/>
  <c r="AD809" i="198"/>
  <c r="AE809" i="198" s="1"/>
  <c r="AH895" i="198"/>
  <c r="AK450" i="198"/>
  <c r="AH380" i="198"/>
  <c r="AD548" i="198"/>
  <c r="AE548" i="198" s="1"/>
  <c r="AI532" i="198"/>
  <c r="AH450" i="198"/>
  <c r="AH550" i="198"/>
  <c r="AD400" i="198"/>
  <c r="AE400" i="198" s="1"/>
  <c r="AG394" i="198"/>
  <c r="AJ394" i="198" s="1"/>
  <c r="AH356" i="198"/>
  <c r="AH334" i="198"/>
  <c r="AD358" i="198"/>
  <c r="AE358" i="198" s="1"/>
  <c r="AD1014" i="198"/>
  <c r="AE1014" i="198" s="1"/>
  <c r="AD998" i="198"/>
  <c r="AE998" i="198" s="1"/>
  <c r="AQ944" i="198"/>
  <c r="AH900" i="198"/>
  <c r="AH878" i="198"/>
  <c r="AK935" i="198"/>
  <c r="AD877" i="198"/>
  <c r="AE877" i="198" s="1"/>
  <c r="AG834" i="198"/>
  <c r="AI785" i="198"/>
  <c r="AH807" i="198"/>
  <c r="AI720" i="198"/>
  <c r="AH788" i="198"/>
  <c r="AI595" i="198"/>
  <c r="AI944" i="198"/>
  <c r="AG944" i="198"/>
  <c r="AD712" i="198"/>
  <c r="AE712" i="198" s="1"/>
  <c r="AK720" i="198"/>
  <c r="AQ712" i="198"/>
  <c r="AQ842" i="198"/>
  <c r="AQ743" i="198"/>
  <c r="AQ689" i="198"/>
  <c r="AQ729" i="198"/>
  <c r="AR531" i="196"/>
  <c r="AR628" i="196"/>
  <c r="AZ628" i="196" s="1"/>
  <c r="AR596" i="196"/>
  <c r="AZ596" i="196" s="1"/>
  <c r="AR488" i="196"/>
  <c r="AZ488" i="196" s="1"/>
  <c r="AR418" i="196"/>
  <c r="AZ418" i="196" s="1"/>
  <c r="AM993" i="196"/>
  <c r="AR993" i="196"/>
  <c r="AZ993" i="196" s="1"/>
  <c r="AR666" i="196"/>
  <c r="AZ666" i="196" s="1"/>
  <c r="AR318" i="196"/>
  <c r="AZ318" i="196" s="1"/>
  <c r="AR567" i="196"/>
  <c r="AZ567" i="196" s="1"/>
  <c r="AR729" i="196"/>
  <c r="AZ729" i="196" s="1"/>
  <c r="AR769" i="196"/>
  <c r="AZ769" i="196" s="1"/>
  <c r="AR655" i="196"/>
  <c r="AZ655" i="196" s="1"/>
  <c r="AR1011" i="196"/>
  <c r="AZ1011" i="196" s="1"/>
  <c r="AR610" i="196"/>
  <c r="AZ610" i="196" s="1"/>
  <c r="AR884" i="196"/>
  <c r="AZ884" i="196" s="1"/>
  <c r="AR848" i="196"/>
  <c r="AZ848" i="196" s="1"/>
  <c r="AR808" i="196"/>
  <c r="AZ808" i="196" s="1"/>
  <c r="AR852" i="196"/>
  <c r="AZ852" i="196" s="1"/>
  <c r="AR820" i="196"/>
  <c r="AZ820" i="196" s="1"/>
  <c r="AR705" i="196"/>
  <c r="AZ705" i="196" s="1"/>
  <c r="AR508" i="196"/>
  <c r="AZ508" i="196" s="1"/>
  <c r="AR624" i="196"/>
  <c r="AZ624" i="196" s="1"/>
  <c r="AR592" i="196"/>
  <c r="AZ592" i="196" s="1"/>
  <c r="AR703" i="196"/>
  <c r="AZ703" i="196" s="1"/>
  <c r="AR492" i="196"/>
  <c r="AZ492" i="196" s="1"/>
  <c r="AR434" i="196"/>
  <c r="AZ434" i="196" s="1"/>
  <c r="AR695" i="196"/>
  <c r="AZ695" i="196" s="1"/>
  <c r="AR354" i="196"/>
  <c r="AZ354" i="196" s="1"/>
  <c r="AR802" i="196"/>
  <c r="AZ802" i="196" s="1"/>
  <c r="AR723" i="196"/>
  <c r="AZ723" i="196" s="1"/>
  <c r="AR626" i="196"/>
  <c r="AZ626" i="196" s="1"/>
  <c r="AR889" i="196"/>
  <c r="AZ889" i="196" s="1"/>
  <c r="AR846" i="196"/>
  <c r="AZ846" i="196" s="1"/>
  <c r="AR559" i="196"/>
  <c r="AZ559" i="196" s="1"/>
  <c r="AR525" i="196"/>
  <c r="AZ525" i="196" s="1"/>
  <c r="AR493" i="196"/>
  <c r="AZ493" i="196" s="1"/>
  <c r="AR566" i="196"/>
  <c r="AZ566" i="196" s="1"/>
  <c r="AR481" i="196"/>
  <c r="AR440" i="196"/>
  <c r="AZ440" i="196" s="1"/>
  <c r="AR448" i="196"/>
  <c r="AZ448" i="196" s="1"/>
  <c r="AR533" i="196"/>
  <c r="AZ533" i="196" s="1"/>
  <c r="AR444" i="196"/>
  <c r="AZ444" i="196" s="1"/>
  <c r="AR405" i="196"/>
  <c r="AZ405" i="196" s="1"/>
  <c r="AR337" i="196"/>
  <c r="AZ337" i="196" s="1"/>
  <c r="AR967" i="196"/>
  <c r="AZ967" i="196" s="1"/>
  <c r="AR931" i="196"/>
  <c r="AZ931" i="196" s="1"/>
  <c r="AR943" i="196"/>
  <c r="AZ943" i="196" s="1"/>
  <c r="AR828" i="196"/>
  <c r="AZ828" i="196" s="1"/>
  <c r="AR860" i="196"/>
  <c r="AZ860" i="196" s="1"/>
  <c r="AR823" i="196"/>
  <c r="AZ823" i="196" s="1"/>
  <c r="AR900" i="196"/>
  <c r="AZ900" i="196" s="1"/>
  <c r="AR864" i="196"/>
  <c r="AZ864" i="196" s="1"/>
  <c r="AR734" i="196"/>
  <c r="AZ734" i="196" s="1"/>
  <c r="AR677" i="196"/>
  <c r="AZ677" i="196" s="1"/>
  <c r="AR657" i="196"/>
  <c r="AZ657" i="196" s="1"/>
  <c r="AR523" i="196"/>
  <c r="AZ523" i="196" s="1"/>
  <c r="AR653" i="196"/>
  <c r="AZ653" i="196" s="1"/>
  <c r="AR620" i="196"/>
  <c r="AZ620" i="196" s="1"/>
  <c r="AQ584" i="196"/>
  <c r="AR584" i="196"/>
  <c r="AZ584" i="196" s="1"/>
  <c r="AR438" i="196"/>
  <c r="AZ438" i="196" s="1"/>
  <c r="AR976" i="196"/>
  <c r="AZ976" i="196" s="1"/>
  <c r="AR706" i="196"/>
  <c r="AZ706" i="196" s="1"/>
  <c r="AR678" i="196"/>
  <c r="AZ678" i="196" s="1"/>
  <c r="AR753" i="196"/>
  <c r="AZ753" i="196" s="1"/>
  <c r="AR737" i="196"/>
  <c r="AZ737" i="196" s="1"/>
  <c r="AR511" i="196"/>
  <c r="AZ511" i="196" s="1"/>
  <c r="AR362" i="196"/>
  <c r="AZ362" i="196" s="1"/>
  <c r="AR330" i="196"/>
  <c r="AZ330" i="196" s="1"/>
  <c r="AR358" i="196"/>
  <c r="AR338" i="196"/>
  <c r="AZ338" i="196" s="1"/>
  <c r="AR372" i="196"/>
  <c r="AZ372" i="196" s="1"/>
  <c r="AQ787" i="196"/>
  <c r="AR787" i="196"/>
  <c r="AZ787" i="196" s="1"/>
  <c r="AR733" i="196"/>
  <c r="AZ733" i="196" s="1"/>
  <c r="AN736" i="196"/>
  <c r="AR736" i="196"/>
  <c r="AZ736" i="196" s="1"/>
  <c r="AR878" i="196"/>
  <c r="AZ878" i="196" s="1"/>
  <c r="AM789" i="196"/>
  <c r="AR789" i="196"/>
  <c r="AZ789" i="196" s="1"/>
  <c r="AN594" i="196"/>
  <c r="AR594" i="196"/>
  <c r="AZ594" i="196" s="1"/>
  <c r="AR515" i="196"/>
  <c r="AZ515" i="196" s="1"/>
  <c r="AR575" i="196"/>
  <c r="AZ575" i="196" s="1"/>
  <c r="AR505" i="196"/>
  <c r="AZ505" i="196" s="1"/>
  <c r="AR389" i="196"/>
  <c r="AZ389" i="196" s="1"/>
  <c r="AR756" i="196"/>
  <c r="AZ756" i="196" s="1"/>
  <c r="AR616" i="196"/>
  <c r="AZ616" i="196" s="1"/>
  <c r="AR579" i="196"/>
  <c r="AZ579" i="196" s="1"/>
  <c r="AR561" i="196"/>
  <c r="AZ561" i="196" s="1"/>
  <c r="AR422" i="196"/>
  <c r="AZ422" i="196" s="1"/>
  <c r="AO550" i="196"/>
  <c r="AR550" i="196"/>
  <c r="AZ550" i="196" s="1"/>
  <c r="AQ478" i="196"/>
  <c r="AR478" i="196"/>
  <c r="AZ478" i="196" s="1"/>
  <c r="AR618" i="196"/>
  <c r="AZ618" i="196" s="1"/>
  <c r="AR961" i="196"/>
  <c r="AZ961" i="196" s="1"/>
  <c r="AR858" i="196"/>
  <c r="AZ858" i="196" s="1"/>
  <c r="AR985" i="196"/>
  <c r="AZ985" i="196" s="1"/>
  <c r="AR509" i="196"/>
  <c r="AZ509" i="196" s="1"/>
  <c r="AP591" i="196"/>
  <c r="AR526" i="196"/>
  <c r="AZ526" i="196" s="1"/>
  <c r="AR545" i="196"/>
  <c r="AZ545" i="196" s="1"/>
  <c r="AR458" i="196"/>
  <c r="AZ458" i="196" s="1"/>
  <c r="AR964" i="196"/>
  <c r="AZ964" i="196" s="1"/>
  <c r="AR792" i="196"/>
  <c r="AZ792" i="196" s="1"/>
  <c r="AR538" i="196"/>
  <c r="AZ538" i="196" s="1"/>
  <c r="AJ488" i="196"/>
  <c r="AK488" i="196" s="1"/>
  <c r="AM462" i="196"/>
  <c r="AR462" i="196"/>
  <c r="AZ462" i="196" s="1"/>
  <c r="AR612" i="196"/>
  <c r="AZ612" i="196" s="1"/>
  <c r="AR504" i="196"/>
  <c r="AZ504" i="196" s="1"/>
  <c r="AR972" i="196"/>
  <c r="AZ972" i="196" s="1"/>
  <c r="AR1014" i="196"/>
  <c r="AZ1014" i="196" s="1"/>
  <c r="AR944" i="196"/>
  <c r="AZ944" i="196" s="1"/>
  <c r="AM674" i="196"/>
  <c r="AP674" i="196" s="1"/>
  <c r="AR674" i="196"/>
  <c r="AZ674" i="196" s="1"/>
  <c r="AR804" i="196"/>
  <c r="AZ804" i="196" s="1"/>
  <c r="AR805" i="196"/>
  <c r="AZ805" i="196" s="1"/>
  <c r="AN679" i="196"/>
  <c r="AR679" i="196"/>
  <c r="AZ679" i="196" s="1"/>
  <c r="AQ494" i="196"/>
  <c r="AR494" i="196"/>
  <c r="AZ494" i="196" s="1"/>
  <c r="AO597" i="196"/>
  <c r="AR597" i="196"/>
  <c r="AZ597" i="196" s="1"/>
  <c r="AR342" i="196"/>
  <c r="AZ342" i="196" s="1"/>
  <c r="AR838" i="196"/>
  <c r="AZ838" i="196" s="1"/>
  <c r="AR727" i="196"/>
  <c r="AZ727" i="196" s="1"/>
  <c r="AR814" i="196"/>
  <c r="AZ814" i="196" s="1"/>
  <c r="AR659" i="196"/>
  <c r="AZ659" i="196" s="1"/>
  <c r="AR350" i="196"/>
  <c r="AZ350" i="196" s="1"/>
  <c r="AR568" i="196"/>
  <c r="AZ568" i="196" s="1"/>
  <c r="AR456" i="196"/>
  <c r="AZ456" i="196" s="1"/>
  <c r="AR433" i="196"/>
  <c r="AR424" i="196"/>
  <c r="AZ424" i="196" s="1"/>
  <c r="AR361" i="196"/>
  <c r="AZ361" i="196" s="1"/>
  <c r="AR453" i="196"/>
  <c r="AZ453" i="196" s="1"/>
  <c r="AR428" i="196"/>
  <c r="AZ428" i="196" s="1"/>
  <c r="AR412" i="196"/>
  <c r="AZ412" i="196" s="1"/>
  <c r="AR325" i="196"/>
  <c r="AZ325" i="196" s="1"/>
  <c r="AR1013" i="196"/>
  <c r="AZ1013" i="196" s="1"/>
  <c r="AR991" i="196"/>
  <c r="AZ991" i="196" s="1"/>
  <c r="AR908" i="196"/>
  <c r="AZ908" i="196" s="1"/>
  <c r="AR856" i="196"/>
  <c r="AZ856" i="196" s="1"/>
  <c r="AR801" i="196"/>
  <c r="AZ801" i="196" s="1"/>
  <c r="AR883" i="196"/>
  <c r="AZ883" i="196" s="1"/>
  <c r="AR709" i="196"/>
  <c r="AZ709" i="196" s="1"/>
  <c r="AR394" i="196"/>
  <c r="AZ394" i="196" s="1"/>
  <c r="AR669" i="196"/>
  <c r="AZ669" i="196" s="1"/>
  <c r="AR637" i="196"/>
  <c r="AZ637" i="196" s="1"/>
  <c r="AR608" i="196"/>
  <c r="AR460" i="196"/>
  <c r="AZ460" i="196" s="1"/>
  <c r="AR649" i="196"/>
  <c r="AZ649" i="196" s="1"/>
  <c r="AR992" i="196"/>
  <c r="AZ992" i="196" s="1"/>
  <c r="AR710" i="196"/>
  <c r="AZ710" i="196" s="1"/>
  <c r="AR585" i="196"/>
  <c r="AZ585" i="196" s="1"/>
  <c r="AR548" i="196"/>
  <c r="AZ548" i="196" s="1"/>
  <c r="AR366" i="196"/>
  <c r="AZ366" i="196" s="1"/>
  <c r="AR785" i="196"/>
  <c r="AZ785" i="196" s="1"/>
  <c r="AR651" i="196"/>
  <c r="AZ651" i="196" s="1"/>
  <c r="AR850" i="196"/>
  <c r="AZ850" i="196" s="1"/>
  <c r="AR781" i="196"/>
  <c r="AZ781" i="196" s="1"/>
  <c r="AR997" i="196"/>
  <c r="AZ997" i="196" s="1"/>
  <c r="AR590" i="196"/>
  <c r="AZ590" i="196" s="1"/>
  <c r="AR483" i="196"/>
  <c r="AZ483" i="196" s="1"/>
  <c r="AR477" i="196"/>
  <c r="AZ477" i="196" s="1"/>
  <c r="AR485" i="196"/>
  <c r="AZ485" i="196" s="1"/>
  <c r="AR517" i="196"/>
  <c r="AZ517" i="196" s="1"/>
  <c r="AR432" i="196"/>
  <c r="AZ432" i="196" s="1"/>
  <c r="AR317" i="196"/>
  <c r="AZ317" i="196" s="1"/>
  <c r="AR436" i="196"/>
  <c r="AZ436" i="196" s="1"/>
  <c r="AR1000" i="196"/>
  <c r="AZ1000" i="196" s="1"/>
  <c r="AR1009" i="196"/>
  <c r="AZ1009" i="196" s="1"/>
  <c r="AR1006" i="196"/>
  <c r="AZ1006" i="196" s="1"/>
  <c r="AR927" i="196"/>
  <c r="AR872" i="196"/>
  <c r="AZ872" i="196" s="1"/>
  <c r="AR800" i="196"/>
  <c r="AZ800" i="196" s="1"/>
  <c r="AR799" i="196"/>
  <c r="AZ799" i="196" s="1"/>
  <c r="AR880" i="196"/>
  <c r="AZ880" i="196" s="1"/>
  <c r="AR784" i="196"/>
  <c r="AZ784" i="196" s="1"/>
  <c r="AR764" i="196"/>
  <c r="AZ764" i="196" s="1"/>
  <c r="AR725" i="196"/>
  <c r="AZ725" i="196" s="1"/>
  <c r="AR673" i="196"/>
  <c r="AZ673" i="196" s="1"/>
  <c r="AR510" i="196"/>
  <c r="AZ510" i="196" s="1"/>
  <c r="AR604" i="196"/>
  <c r="AZ604" i="196" s="1"/>
  <c r="AR965" i="196"/>
  <c r="AZ965" i="196" s="1"/>
  <c r="AR869" i="196"/>
  <c r="AZ869" i="196" s="1"/>
  <c r="AR765" i="196"/>
  <c r="AZ765" i="196" s="1"/>
  <c r="AR346" i="196"/>
  <c r="AZ346" i="196" s="1"/>
  <c r="AR663" i="196"/>
  <c r="AZ663" i="196" s="1"/>
  <c r="AR390" i="196"/>
  <c r="AR370" i="196"/>
  <c r="AZ370" i="196" s="1"/>
  <c r="AR857" i="196"/>
  <c r="AZ857" i="196" s="1"/>
  <c r="AR870" i="196"/>
  <c r="AZ870" i="196" s="1"/>
  <c r="AR743" i="196"/>
  <c r="AZ743" i="196" s="1"/>
  <c r="AR892" i="196"/>
  <c r="AZ892" i="196" s="1"/>
  <c r="AR635" i="196"/>
  <c r="AZ635" i="196" s="1"/>
  <c r="AR973" i="196"/>
  <c r="AR917" i="196"/>
  <c r="AZ917" i="196" s="1"/>
  <c r="AR969" i="196"/>
  <c r="AZ969" i="196" s="1"/>
  <c r="AR560" i="196"/>
  <c r="AZ560" i="196" s="1"/>
  <c r="AR482" i="196"/>
  <c r="AZ482" i="196" s="1"/>
  <c r="AR522" i="196"/>
  <c r="AZ522" i="196" s="1"/>
  <c r="AR487" i="196"/>
  <c r="AZ487" i="196" s="1"/>
  <c r="AR467" i="196"/>
  <c r="AR452" i="196"/>
  <c r="AZ452" i="196" s="1"/>
  <c r="AR519" i="196"/>
  <c r="AZ519" i="196" s="1"/>
  <c r="AR437" i="196"/>
  <c r="AZ437" i="196" s="1"/>
  <c r="AR396" i="196"/>
  <c r="AZ396" i="196" s="1"/>
  <c r="AR409" i="196"/>
  <c r="AZ409" i="196" s="1"/>
  <c r="AR388" i="196"/>
  <c r="AZ388" i="196" s="1"/>
  <c r="AR983" i="196"/>
  <c r="AZ983" i="196" s="1"/>
  <c r="AR807" i="196"/>
  <c r="AZ807" i="196" s="1"/>
  <c r="AR732" i="196"/>
  <c r="AZ732" i="196" s="1"/>
  <c r="AR554" i="196"/>
  <c r="AZ554" i="196" s="1"/>
  <c r="AR632" i="196"/>
  <c r="AZ632" i="196" s="1"/>
  <c r="AR600" i="196"/>
  <c r="AZ600" i="196" s="1"/>
  <c r="AR735" i="196"/>
  <c r="AZ735" i="196" s="1"/>
  <c r="AR707" i="196"/>
  <c r="AZ707" i="196" s="1"/>
  <c r="AR662" i="196"/>
  <c r="AZ662" i="196" s="1"/>
  <c r="AR621" i="196"/>
  <c r="AZ621" i="196" s="1"/>
  <c r="AR539" i="196"/>
  <c r="AZ539" i="196" s="1"/>
  <c r="AR326" i="196"/>
  <c r="AZ326" i="196" s="1"/>
  <c r="AR881" i="196"/>
  <c r="AZ881" i="196" s="1"/>
  <c r="AR715" i="196"/>
  <c r="AZ715" i="196" s="1"/>
  <c r="AR322" i="196"/>
  <c r="AZ322" i="196" s="1"/>
  <c r="AR581" i="196"/>
  <c r="AZ581" i="196" s="1"/>
  <c r="AR957" i="196"/>
  <c r="AZ957" i="196" s="1"/>
  <c r="AZ845" i="196"/>
  <c r="AZ464" i="196"/>
  <c r="AM494" i="196"/>
  <c r="AM845" i="196"/>
  <c r="AQ679" i="196"/>
  <c r="AO460" i="196"/>
  <c r="AM594" i="196"/>
  <c r="AQ594" i="196"/>
  <c r="AN450" i="196"/>
  <c r="AM450" i="196"/>
  <c r="AO494" i="196"/>
  <c r="AP494" i="196" s="1"/>
  <c r="AM464" i="196"/>
  <c r="AP464" i="196" s="1"/>
  <c r="AM679" i="196"/>
  <c r="AN464" i="196"/>
  <c r="AQ450" i="196"/>
  <c r="AQ464" i="196"/>
  <c r="AJ869" i="196"/>
  <c r="AK869" i="196" s="1"/>
  <c r="AJ783" i="196"/>
  <c r="AK783" i="196" s="1"/>
  <c r="AJ625" i="196"/>
  <c r="AK625" i="196" s="1"/>
  <c r="AJ773" i="196"/>
  <c r="AK773" i="196" s="1"/>
  <c r="AJ524" i="196"/>
  <c r="AK524" i="196" s="1"/>
  <c r="AM584" i="196"/>
  <c r="AN842" i="196"/>
  <c r="AO845" i="196"/>
  <c r="AO593" i="196"/>
  <c r="AJ402" i="196"/>
  <c r="AK402" i="196" s="1"/>
  <c r="AQ878" i="196"/>
  <c r="AJ712" i="196"/>
  <c r="AK712" i="196" s="1"/>
  <c r="AN550" i="196"/>
  <c r="AZ450" i="196"/>
  <c r="AQ993" i="196"/>
  <c r="AJ879" i="196"/>
  <c r="AK879" i="196" s="1"/>
  <c r="AN845" i="196"/>
  <c r="AQ845" i="196"/>
  <c r="AJ480" i="196"/>
  <c r="AK480" i="196" s="1"/>
  <c r="AJ687" i="196"/>
  <c r="AK687" i="196" s="1"/>
  <c r="AN632" i="196"/>
  <c r="AH585" i="198"/>
  <c r="AI577" i="198"/>
  <c r="AI573" i="198"/>
  <c r="AI565" i="198"/>
  <c r="AI509" i="198"/>
  <c r="AH483" i="198"/>
  <c r="AI477" i="198"/>
  <c r="AG453" i="198"/>
  <c r="AG449" i="198"/>
  <c r="AG445" i="198"/>
  <c r="AI425" i="198"/>
  <c r="AI417" i="198"/>
  <c r="AH411" i="198"/>
  <c r="AH403" i="198"/>
  <c r="AH395" i="198"/>
  <c r="AI333" i="198"/>
  <c r="AG979" i="198"/>
  <c r="AG927" i="198"/>
  <c r="AG889" i="198"/>
  <c r="AH865" i="198"/>
  <c r="AI861" i="198"/>
  <c r="AI856" i="198"/>
  <c r="AK406" i="198"/>
  <c r="AK932" i="198"/>
  <c r="AQ932" i="198"/>
  <c r="AK868" i="198"/>
  <c r="AQ868" i="198"/>
  <c r="AH813" i="198"/>
  <c r="AG797" i="198"/>
  <c r="AG777" i="198"/>
  <c r="AJ777" i="198" s="1"/>
  <c r="AK629" i="198"/>
  <c r="AK601" i="198"/>
  <c r="AG590" i="198"/>
  <c r="AK625" i="198"/>
  <c r="AK582" i="198"/>
  <c r="AK525" i="198"/>
  <c r="AK553" i="198"/>
  <c r="AK418" i="198"/>
  <c r="AK402" i="198"/>
  <c r="AK884" i="198"/>
  <c r="AI474" i="198"/>
  <c r="AK658" i="198"/>
  <c r="AK682" i="198"/>
  <c r="AQ682" i="198"/>
  <c r="AD696" i="198"/>
  <c r="AE696" i="198" s="1"/>
  <c r="AK829" i="198"/>
  <c r="AK900" i="198"/>
  <c r="AK852" i="198"/>
  <c r="AQ852" i="198"/>
  <c r="AG841" i="198"/>
  <c r="AJ841" i="198" s="1"/>
  <c r="AQ903" i="198"/>
  <c r="AQ680" i="198"/>
  <c r="AQ600" i="198"/>
  <c r="AQ576" i="198"/>
  <c r="AQ420" i="198"/>
  <c r="AQ404" i="198"/>
  <c r="AQ844" i="198"/>
  <c r="AQ597" i="198"/>
  <c r="AQ723" i="198"/>
  <c r="AQ707" i="198"/>
  <c r="AQ603" i="198"/>
  <c r="AK753" i="198"/>
  <c r="AK697" i="198"/>
  <c r="AG518" i="198"/>
  <c r="AG502" i="198"/>
  <c r="AH489" i="198"/>
  <c r="AI505" i="198"/>
  <c r="AG437" i="198"/>
  <c r="AH427" i="198"/>
  <c r="AH419" i="198"/>
  <c r="AI405" i="198"/>
  <c r="AI397" i="198"/>
  <c r="AH377" i="198"/>
  <c r="AI365" i="198"/>
  <c r="AI455" i="198"/>
  <c r="AH387" i="198"/>
  <c r="AI341" i="198"/>
  <c r="AH897" i="198"/>
  <c r="AH873" i="198"/>
  <c r="AI857" i="198"/>
  <c r="AI869" i="198"/>
  <c r="AG435" i="198"/>
  <c r="AG350" i="198"/>
  <c r="AJ350" i="198" s="1"/>
  <c r="AQ490" i="198"/>
  <c r="AK410" i="198"/>
  <c r="AQ410" i="198"/>
  <c r="AK994" i="198"/>
  <c r="AG970" i="198"/>
  <c r="AJ970" i="198" s="1"/>
  <c r="AG952" i="198"/>
  <c r="AG896" i="198"/>
  <c r="AG809" i="198"/>
  <c r="AJ809" i="198" s="1"/>
  <c r="AK1002" i="198"/>
  <c r="AG766" i="198"/>
  <c r="AQ750" i="198"/>
  <c r="AK678" i="198"/>
  <c r="AG630" i="198"/>
  <c r="AJ630" i="198" s="1"/>
  <c r="AK908" i="198"/>
  <c r="AK650" i="198"/>
  <c r="AG614" i="198"/>
  <c r="AJ614" i="198" s="1"/>
  <c r="AK609" i="198"/>
  <c r="AK549" i="198"/>
  <c r="AK943" i="198"/>
  <c r="AG594" i="198"/>
  <c r="AG1011" i="198"/>
  <c r="AK960" i="198"/>
  <c r="AI916" i="198"/>
  <c r="AQ916" i="198"/>
  <c r="AK562" i="198"/>
  <c r="AQ562" i="198"/>
  <c r="AI454" i="198"/>
  <c r="AI478" i="198"/>
  <c r="AJ478" i="198" s="1"/>
  <c r="AH558" i="198"/>
  <c r="AG762" i="198"/>
  <c r="AI534" i="198"/>
  <c r="AJ534" i="198" s="1"/>
  <c r="AI466" i="198"/>
  <c r="AJ466" i="198" s="1"/>
  <c r="AQ466" i="198"/>
  <c r="AK706" i="198"/>
  <c r="AK642" i="198"/>
  <c r="AK956" i="198"/>
  <c r="AQ956" i="198"/>
  <c r="AI462" i="198"/>
  <c r="AQ462" i="198"/>
  <c r="AK354" i="198"/>
  <c r="AQ354" i="198"/>
  <c r="AK892" i="198"/>
  <c r="AQ892" i="198"/>
  <c r="AQ787" i="198"/>
  <c r="AQ632" i="198"/>
  <c r="AQ536" i="198"/>
  <c r="AQ528" i="198"/>
  <c r="AQ332" i="198"/>
  <c r="AQ543" i="198"/>
  <c r="AK709" i="198"/>
  <c r="AH569" i="198"/>
  <c r="AH566" i="198"/>
  <c r="AG461" i="198"/>
  <c r="AI457" i="198"/>
  <c r="AG521" i="198"/>
  <c r="AI459" i="198"/>
  <c r="AI429" i="198"/>
  <c r="AI421" i="198"/>
  <c r="AI413" i="198"/>
  <c r="AG522" i="198"/>
  <c r="AI379" i="198"/>
  <c r="AG366" i="198"/>
  <c r="AI337" i="198"/>
  <c r="AI325" i="198"/>
  <c r="AG987" i="198"/>
  <c r="AI849" i="198"/>
  <c r="AK382" i="198"/>
  <c r="AK326" i="198"/>
  <c r="AG999" i="198"/>
  <c r="AI967" i="198"/>
  <c r="AG821" i="198"/>
  <c r="AJ821" i="198" s="1"/>
  <c r="AG805" i="198"/>
  <c r="AJ805" i="198" s="1"/>
  <c r="AG789" i="198"/>
  <c r="AG773" i="198"/>
  <c r="AH888" i="198"/>
  <c r="AK646" i="198"/>
  <c r="AK633" i="198"/>
  <c r="AK617" i="198"/>
  <c r="AH626" i="198"/>
  <c r="AK578" i="198"/>
  <c r="AK390" i="198"/>
  <c r="AQ390" i="198"/>
  <c r="AG770" i="198"/>
  <c r="AK1003" i="198"/>
  <c r="AH730" i="198"/>
  <c r="AI450" i="198"/>
  <c r="AK374" i="198"/>
  <c r="AK586" i="198"/>
  <c r="AQ586" i="198"/>
  <c r="AI434" i="198"/>
  <c r="AJ434" i="198" s="1"/>
  <c r="AQ434" i="198"/>
  <c r="AG912" i="198"/>
  <c r="AJ912" i="198" s="1"/>
  <c r="AK754" i="198"/>
  <c r="AK690" i="198"/>
  <c r="AK570" i="198"/>
  <c r="AK860" i="198"/>
  <c r="AQ860" i="198"/>
  <c r="AQ639" i="198"/>
  <c r="AK717" i="198"/>
  <c r="AQ717" i="198"/>
  <c r="AH581" i="198"/>
  <c r="AG510" i="198"/>
  <c r="AI481" i="198"/>
  <c r="AG469" i="198"/>
  <c r="AI465" i="198"/>
  <c r="AI409" i="198"/>
  <c r="AI401" i="198"/>
  <c r="AI393" i="198"/>
  <c r="AH389" i="198"/>
  <c r="AH373" i="198"/>
  <c r="AI369" i="198"/>
  <c r="AI353" i="198"/>
  <c r="AI345" i="198"/>
  <c r="AI331" i="198"/>
  <c r="AI321" i="198"/>
  <c r="AH907" i="198"/>
  <c r="AI901" i="198"/>
  <c r="AH877" i="198"/>
  <c r="AI853" i="198"/>
  <c r="AK422" i="198"/>
  <c r="AK362" i="198"/>
  <c r="AQ488" i="198"/>
  <c r="AK378" i="198"/>
  <c r="AK974" i="198"/>
  <c r="AK1007" i="198"/>
  <c r="AQ1007" i="198"/>
  <c r="AG758" i="198"/>
  <c r="AI726" i="198"/>
  <c r="AK670" i="198"/>
  <c r="AI654" i="198"/>
  <c r="AG598" i="198"/>
  <c r="AK557" i="198"/>
  <c r="AG602" i="198"/>
  <c r="AK537" i="198"/>
  <c r="AK837" i="198"/>
  <c r="AK746" i="198"/>
  <c r="AK541" i="198"/>
  <c r="AQ541" i="198"/>
  <c r="AI446" i="198"/>
  <c r="AK386" i="198"/>
  <c r="AQ386" i="198"/>
  <c r="AK714" i="198"/>
  <c r="AK698" i="198"/>
  <c r="AQ698" i="198"/>
  <c r="AI458" i="198"/>
  <c r="AJ458" i="198" s="1"/>
  <c r="AQ458" i="198"/>
  <c r="AK920" i="198"/>
  <c r="AI470" i="198"/>
  <c r="AJ470" i="198" s="1"/>
  <c r="AQ470" i="198"/>
  <c r="AQ432" i="198"/>
  <c r="AQ352" i="198"/>
  <c r="AQ531" i="198"/>
  <c r="AK725" i="198"/>
  <c r="AQ657" i="198"/>
  <c r="AQ757" i="198"/>
  <c r="AQ701" i="198"/>
  <c r="AQ514" i="198"/>
  <c r="AQ430" i="198"/>
  <c r="AQ414" i="198"/>
  <c r="AQ995" i="198"/>
  <c r="AD618" i="198"/>
  <c r="AE618" i="198" s="1"/>
  <c r="AD716" i="198"/>
  <c r="AE716" i="198" s="1"/>
  <c r="AD676" i="198"/>
  <c r="AE676" i="198" s="1"/>
  <c r="AN566" i="196"/>
  <c r="AM458" i="196"/>
  <c r="AN423" i="196"/>
  <c r="AM543" i="196"/>
  <c r="AO455" i="196"/>
  <c r="AO443" i="196"/>
  <c r="AZ443" i="196"/>
  <c r="AO431" i="196"/>
  <c r="AO391" i="196"/>
  <c r="AO383" i="196"/>
  <c r="AO487" i="196"/>
  <c r="AO392" i="196"/>
  <c r="AN473" i="196"/>
  <c r="AO361" i="196"/>
  <c r="AN341" i="196"/>
  <c r="AN534" i="196"/>
  <c r="AO517" i="196"/>
  <c r="AO453" i="196"/>
  <c r="AO428" i="196"/>
  <c r="AN412" i="196"/>
  <c r="AN380" i="196"/>
  <c r="AN368" i="196"/>
  <c r="AO364" i="196"/>
  <c r="AO360" i="196"/>
  <c r="AM562" i="196"/>
  <c r="AN384" i="196"/>
  <c r="AO1004" i="196"/>
  <c r="AO1000" i="196"/>
  <c r="AO962" i="196"/>
  <c r="AO1006" i="196"/>
  <c r="AN954" i="196"/>
  <c r="AN950" i="196"/>
  <c r="AM915" i="196"/>
  <c r="AO902" i="196"/>
  <c r="AN886" i="196"/>
  <c r="AZ886" i="196"/>
  <c r="AM963" i="196"/>
  <c r="AM951" i="196"/>
  <c r="AN911" i="196"/>
  <c r="AO968" i="196"/>
  <c r="AN851" i="196"/>
  <c r="AO800" i="196"/>
  <c r="AN758" i="196"/>
  <c r="AM860" i="196"/>
  <c r="AO823" i="196"/>
  <c r="AN880" i="196"/>
  <c r="AO803" i="196"/>
  <c r="AO744" i="196"/>
  <c r="AN716" i="196"/>
  <c r="AN704" i="196"/>
  <c r="AN668" i="196"/>
  <c r="AO640" i="196"/>
  <c r="AN596" i="196"/>
  <c r="AO619" i="196"/>
  <c r="AO599" i="196"/>
  <c r="AZ599" i="196"/>
  <c r="AN595" i="196"/>
  <c r="AN577" i="196"/>
  <c r="AO569" i="196"/>
  <c r="AM538" i="196"/>
  <c r="AP538" i="196" s="1"/>
  <c r="AQ512" i="196"/>
  <c r="AO472" i="196"/>
  <c r="AN462" i="196"/>
  <c r="AN454" i="196"/>
  <c r="AN788" i="196"/>
  <c r="AN756" i="196"/>
  <c r="AO637" i="196"/>
  <c r="AO592" i="196"/>
  <c r="AM556" i="196"/>
  <c r="AN479" i="196"/>
  <c r="AZ479" i="196"/>
  <c r="AO414" i="196"/>
  <c r="AO977" i="196"/>
  <c r="AP977" i="196" s="1"/>
  <c r="AZ625" i="196"/>
  <c r="AO617" i="196"/>
  <c r="AO711" i="196"/>
  <c r="AZ711" i="196"/>
  <c r="AN622" i="196"/>
  <c r="AN598" i="196"/>
  <c r="AM430" i="196"/>
  <c r="AP430" i="196" s="1"/>
  <c r="AQ710" i="196"/>
  <c r="AO787" i="196"/>
  <c r="AN870" i="196"/>
  <c r="AM892" i="196"/>
  <c r="AM635" i="196"/>
  <c r="AZ873" i="196"/>
  <c r="AO969" i="196"/>
  <c r="AP969" i="196" s="1"/>
  <c r="AO1011" i="196"/>
  <c r="AP1011" i="196" s="1"/>
  <c r="AO610" i="196"/>
  <c r="AP610" i="196" s="1"/>
  <c r="AM498" i="196"/>
  <c r="AZ498" i="196"/>
  <c r="AM481" i="196"/>
  <c r="AN489" i="196"/>
  <c r="AO424" i="196"/>
  <c r="AM365" i="196"/>
  <c r="AM542" i="196"/>
  <c r="AO537" i="196"/>
  <c r="AO493" i="196"/>
  <c r="AO461" i="196"/>
  <c r="AO513" i="196"/>
  <c r="AN545" i="196"/>
  <c r="AN407" i="196"/>
  <c r="AO399" i="196"/>
  <c r="AM471" i="196"/>
  <c r="AO417" i="196"/>
  <c r="AM376" i="196"/>
  <c r="AO457" i="196"/>
  <c r="AO393" i="196"/>
  <c r="AN353" i="196"/>
  <c r="AN420" i="196"/>
  <c r="AN444" i="196"/>
  <c r="AO356" i="196"/>
  <c r="AO432" i="196"/>
  <c r="AM337" i="196"/>
  <c r="AN1005" i="196"/>
  <c r="AO998" i="196"/>
  <c r="AO994" i="196"/>
  <c r="AM960" i="196"/>
  <c r="AN938" i="196"/>
  <c r="AM935" i="196"/>
  <c r="AO907" i="196"/>
  <c r="AZ907" i="196"/>
  <c r="AN867" i="196"/>
  <c r="AN863" i="196"/>
  <c r="AO859" i="196"/>
  <c r="AN855" i="196"/>
  <c r="AN839" i="196"/>
  <c r="AN835" i="196"/>
  <c r="AM840" i="196"/>
  <c r="AN790" i="196"/>
  <c r="AN774" i="196"/>
  <c r="AM762" i="196"/>
  <c r="AO748" i="196"/>
  <c r="AN672" i="196"/>
  <c r="AZ672" i="196"/>
  <c r="AN776" i="196"/>
  <c r="AZ382" i="196"/>
  <c r="AM705" i="196"/>
  <c r="AN607" i="196"/>
  <c r="AQ639" i="196"/>
  <c r="AM620" i="196"/>
  <c r="AM604" i="196"/>
  <c r="AO584" i="196"/>
  <c r="AM495" i="196"/>
  <c r="AZ495" i="196"/>
  <c r="AM976" i="196"/>
  <c r="AO1015" i="196"/>
  <c r="AO897" i="196"/>
  <c r="AZ897" i="196"/>
  <c r="AM791" i="196"/>
  <c r="AN609" i="196"/>
  <c r="AM753" i="196"/>
  <c r="AP753" i="196" s="1"/>
  <c r="AN671" i="196"/>
  <c r="AM630" i="196"/>
  <c r="AN511" i="196"/>
  <c r="AM362" i="196"/>
  <c r="AO745" i="196"/>
  <c r="AM663" i="196"/>
  <c r="AQ552" i="196"/>
  <c r="AO548" i="196"/>
  <c r="AO492" i="196"/>
  <c r="AP492" i="196" s="1"/>
  <c r="AM838" i="196"/>
  <c r="AO727" i="196"/>
  <c r="AP727" i="196" s="1"/>
  <c r="AM794" i="196"/>
  <c r="AP794" i="196" s="1"/>
  <c r="AM618" i="196"/>
  <c r="AO581" i="196"/>
  <c r="AM961" i="196"/>
  <c r="AM783" i="196"/>
  <c r="AM741" i="196"/>
  <c r="AZ741" i="196"/>
  <c r="AO626" i="196"/>
  <c r="AO773" i="196"/>
  <c r="AP773" i="196" s="1"/>
  <c r="AZ773" i="196"/>
  <c r="AN590" i="196"/>
  <c r="AO549" i="196"/>
  <c r="AM482" i="196"/>
  <c r="AO447" i="196"/>
  <c r="AN411" i="196"/>
  <c r="AM501" i="196"/>
  <c r="AO401" i="196"/>
  <c r="AM499" i="196"/>
  <c r="AO568" i="196"/>
  <c r="AM547" i="196"/>
  <c r="AM459" i="196"/>
  <c r="AN439" i="196"/>
  <c r="AN427" i="196"/>
  <c r="AZ427" i="196"/>
  <c r="AN395" i="196"/>
  <c r="AO379" i="196"/>
  <c r="AN456" i="196"/>
  <c r="AN408" i="196"/>
  <c r="AO385" i="196"/>
  <c r="AN475" i="196"/>
  <c r="AM349" i="196"/>
  <c r="AM535" i="196"/>
  <c r="AN437" i="196"/>
  <c r="AO389" i="196"/>
  <c r="AN352" i="196"/>
  <c r="AO328" i="196"/>
  <c r="AO324" i="196"/>
  <c r="AN474" i="196"/>
  <c r="AO470" i="196"/>
  <c r="AO425" i="196"/>
  <c r="AM333" i="196"/>
  <c r="AN506" i="196"/>
  <c r="AO502" i="196"/>
  <c r="AO1012" i="196"/>
  <c r="AZ1012" i="196"/>
  <c r="AN982" i="196"/>
  <c r="AN978" i="196"/>
  <c r="AO970" i="196"/>
  <c r="AM959" i="196"/>
  <c r="AO927" i="196"/>
  <c r="AN931" i="196"/>
  <c r="AM908" i="196"/>
  <c r="AN875" i="196"/>
  <c r="AN871" i="196"/>
  <c r="AM856" i="196"/>
  <c r="AO778" i="196"/>
  <c r="AO766" i="196"/>
  <c r="AM876" i="196"/>
  <c r="AM844" i="196"/>
  <c r="AM752" i="196"/>
  <c r="AN708" i="196"/>
  <c r="AN676" i="196"/>
  <c r="AN660" i="196"/>
  <c r="AO638" i="196"/>
  <c r="AP638" i="196" s="1"/>
  <c r="AM673" i="196"/>
  <c r="AM657" i="196"/>
  <c r="AN572" i="196"/>
  <c r="AQ540" i="196"/>
  <c r="AZ540" i="196"/>
  <c r="AO523" i="196"/>
  <c r="AM510" i="196"/>
  <c r="AM500" i="196"/>
  <c r="AM717" i="196"/>
  <c r="AM701" i="196"/>
  <c r="AO600" i="196"/>
  <c r="AO953" i="196"/>
  <c r="AQ949" i="196"/>
  <c r="AO945" i="196"/>
  <c r="AM854" i="196"/>
  <c r="AO601" i="196"/>
  <c r="AQ707" i="196"/>
  <c r="AM667" i="196"/>
  <c r="AO476" i="196"/>
  <c r="AO422" i="196"/>
  <c r="AM862" i="196"/>
  <c r="AO813" i="196"/>
  <c r="AQ621" i="196"/>
  <c r="AM551" i="196"/>
  <c r="AZ551" i="196"/>
  <c r="AO390" i="196"/>
  <c r="AP390" i="196" s="1"/>
  <c r="AO358" i="196"/>
  <c r="AP358" i="196" s="1"/>
  <c r="AN757" i="196"/>
  <c r="AN695" i="196"/>
  <c r="AM480" i="196"/>
  <c r="AQ366" i="196"/>
  <c r="AM814" i="196"/>
  <c r="AO659" i="196"/>
  <c r="AQ826" i="196"/>
  <c r="AO901" i="196"/>
  <c r="AO806" i="196"/>
  <c r="AP806" i="196" s="1"/>
  <c r="AO905" i="196"/>
  <c r="AP905" i="196" s="1"/>
  <c r="AO789" i="196"/>
  <c r="AO594" i="196"/>
  <c r="AN560" i="196"/>
  <c r="AN578" i="196"/>
  <c r="AM485" i="196"/>
  <c r="AO449" i="196"/>
  <c r="AN323" i="196"/>
  <c r="AN319" i="196"/>
  <c r="AZ319" i="196"/>
  <c r="AO448" i="196"/>
  <c r="AM441" i="196"/>
  <c r="AM345" i="196"/>
  <c r="AM505" i="196"/>
  <c r="AN452" i="196"/>
  <c r="AN421" i="196"/>
  <c r="AO375" i="196"/>
  <c r="AN348" i="196"/>
  <c r="AZ348" i="196"/>
  <c r="AO340" i="196"/>
  <c r="AO332" i="196"/>
  <c r="AM369" i="196"/>
  <c r="AM436" i="196"/>
  <c r="AO1008" i="196"/>
  <c r="AO966" i="196"/>
  <c r="AN979" i="196"/>
  <c r="AM991" i="196"/>
  <c r="AM975" i="196"/>
  <c r="AN971" i="196"/>
  <c r="AO964" i="196"/>
  <c r="AM916" i="196"/>
  <c r="AO899" i="196"/>
  <c r="AN947" i="196"/>
  <c r="AN919" i="196"/>
  <c r="AM918" i="196"/>
  <c r="AM872" i="196"/>
  <c r="AO828" i="196"/>
  <c r="AM884" i="196"/>
  <c r="AN848" i="196"/>
  <c r="AM780" i="196"/>
  <c r="AO740" i="196"/>
  <c r="AN700" i="196"/>
  <c r="AN684" i="196"/>
  <c r="AO652" i="196"/>
  <c r="AN760" i="196"/>
  <c r="AO732" i="196"/>
  <c r="AM731" i="196"/>
  <c r="AN603" i="196"/>
  <c r="AQ463" i="196"/>
  <c r="AM669" i="196"/>
  <c r="AO612" i="196"/>
  <c r="AO532" i="196"/>
  <c r="AO504" i="196"/>
  <c r="AN1014" i="196"/>
  <c r="AO993" i="196"/>
  <c r="AO937" i="196"/>
  <c r="AN921" i="196"/>
  <c r="AZ921" i="196"/>
  <c r="AO933" i="196"/>
  <c r="AZ818" i="196"/>
  <c r="AM797" i="196"/>
  <c r="AN805" i="196"/>
  <c r="AO679" i="196"/>
  <c r="AN494" i="196"/>
  <c r="AM763" i="196"/>
  <c r="AQ597" i="196"/>
  <c r="AN539" i="196"/>
  <c r="AN478" i="196"/>
  <c r="AZ442" i="196"/>
  <c r="AO565" i="196"/>
  <c r="AQ338" i="196"/>
  <c r="AO372" i="196"/>
  <c r="AP372" i="196" s="1"/>
  <c r="AO785" i="196"/>
  <c r="AP785" i="196" s="1"/>
  <c r="AM802" i="196"/>
  <c r="AQ699" i="196"/>
  <c r="AQ555" i="196"/>
  <c r="AZ555" i="196"/>
  <c r="AO723" i="196"/>
  <c r="AP723" i="196" s="1"/>
  <c r="AO850" i="196"/>
  <c r="AP850" i="196" s="1"/>
  <c r="AM781" i="196"/>
  <c r="AP781" i="196" s="1"/>
  <c r="AO759" i="196"/>
  <c r="AZ759" i="196"/>
  <c r="AO997" i="196"/>
  <c r="AP997" i="196" s="1"/>
  <c r="AO957" i="196"/>
  <c r="AP957" i="196" s="1"/>
  <c r="AM739" i="196"/>
  <c r="AP739" i="196" s="1"/>
  <c r="AZ739" i="196"/>
  <c r="AO985" i="196"/>
  <c r="AP985" i="196" s="1"/>
  <c r="AO775" i="196"/>
  <c r="AP775" i="196" s="1"/>
  <c r="AZ775" i="196"/>
  <c r="AD892" i="198"/>
  <c r="AE892" i="198" s="1"/>
  <c r="AH917" i="198"/>
  <c r="AD732" i="198"/>
  <c r="AE732" i="198" s="1"/>
  <c r="AD344" i="198"/>
  <c r="AE344" i="198" s="1"/>
  <c r="AG859" i="198"/>
  <c r="AI859" i="198"/>
  <c r="AG1007" i="198"/>
  <c r="AH615" i="198"/>
  <c r="AH607" i="198"/>
  <c r="AH599" i="198"/>
  <c r="AH352" i="198"/>
  <c r="AI617" i="198"/>
  <c r="AJ617" i="198" s="1"/>
  <c r="AK527" i="198"/>
  <c r="AI960" i="198"/>
  <c r="AD900" i="198"/>
  <c r="AE900" i="198" s="1"/>
  <c r="AI1011" i="198"/>
  <c r="AD815" i="198"/>
  <c r="AE815" i="198" s="1"/>
  <c r="AI551" i="198"/>
  <c r="AD879" i="198"/>
  <c r="AE879" i="198" s="1"/>
  <c r="AG960" i="198"/>
  <c r="AK1011" i="198"/>
  <c r="AH866" i="198"/>
  <c r="AI559" i="198"/>
  <c r="AG698" i="198"/>
  <c r="AJ698" i="198" s="1"/>
  <c r="AD766" i="198"/>
  <c r="AE766" i="198" s="1"/>
  <c r="AG544" i="198"/>
  <c r="AD560" i="198"/>
  <c r="AE560" i="198" s="1"/>
  <c r="AG555" i="198"/>
  <c r="AJ555" i="198" s="1"/>
  <c r="AG974" i="198"/>
  <c r="AJ974" i="198" s="1"/>
  <c r="AG767" i="198"/>
  <c r="AD781" i="198"/>
  <c r="AE781" i="198" s="1"/>
  <c r="AJ746" i="196"/>
  <c r="AK746" i="196" s="1"/>
  <c r="AJ798" i="196"/>
  <c r="AK798" i="196" s="1"/>
  <c r="AJ727" i="196"/>
  <c r="AK727" i="196" s="1"/>
  <c r="AQ674" i="196"/>
  <c r="AJ822" i="196"/>
  <c r="AK822" i="196" s="1"/>
  <c r="AJ648" i="196"/>
  <c r="AK648" i="196" s="1"/>
  <c r="AH347" i="198"/>
  <c r="AJ951" i="198"/>
  <c r="AH994" i="198"/>
  <c r="AD769" i="198"/>
  <c r="AE769" i="198" s="1"/>
  <c r="AG551" i="198"/>
  <c r="AI886" i="198"/>
  <c r="AJ886" i="198" s="1"/>
  <c r="AD777" i="198"/>
  <c r="AE777" i="198" s="1"/>
  <c r="AI838" i="198"/>
  <c r="AJ838" i="198" s="1"/>
  <c r="AG933" i="198"/>
  <c r="AG588" i="198"/>
  <c r="AJ588" i="198" s="1"/>
  <c r="AI522" i="198"/>
  <c r="AH319" i="198"/>
  <c r="AG917" i="198"/>
  <c r="AG781" i="198"/>
  <c r="AJ781" i="198" s="1"/>
  <c r="AI639" i="198"/>
  <c r="AG606" i="198"/>
  <c r="AJ606" i="198" s="1"/>
  <c r="AD1013" i="198"/>
  <c r="AE1013" i="198" s="1"/>
  <c r="AI814" i="198"/>
  <c r="AJ814" i="198" s="1"/>
  <c r="AG650" i="198"/>
  <c r="AJ650" i="198" s="1"/>
  <c r="AI571" i="198"/>
  <c r="AI566" i="198"/>
  <c r="AG556" i="198"/>
  <c r="AI515" i="198"/>
  <c r="AI507" i="198"/>
  <c r="AI453" i="198"/>
  <c r="AG937" i="198"/>
  <c r="AJ946" i="198"/>
  <c r="AI965" i="198"/>
  <c r="AJ965" i="198" s="1"/>
  <c r="AD633" i="198"/>
  <c r="AE633" i="198" s="1"/>
  <c r="AD617" i="198"/>
  <c r="AE617" i="198" s="1"/>
  <c r="AD601" i="198"/>
  <c r="AE601" i="198" s="1"/>
  <c r="AI896" i="198"/>
  <c r="AI908" i="198"/>
  <c r="AD997" i="198"/>
  <c r="AE997" i="198" s="1"/>
  <c r="AD762" i="198"/>
  <c r="AE762" i="198" s="1"/>
  <c r="AH571" i="198"/>
  <c r="AD364" i="198"/>
  <c r="AE364" i="198" s="1"/>
  <c r="AG1012" i="198"/>
  <c r="AI1007" i="198"/>
  <c r="AG1002" i="198"/>
  <c r="AH766" i="198"/>
  <c r="AG750" i="198"/>
  <c r="AD764" i="198"/>
  <c r="AE764" i="198" s="1"/>
  <c r="AD650" i="198"/>
  <c r="AE650" i="198" s="1"/>
  <c r="AG531" i="198"/>
  <c r="AG640" i="198"/>
  <c r="AI469" i="198"/>
  <c r="AH325" i="198"/>
  <c r="AD820" i="198"/>
  <c r="AE820" i="198" s="1"/>
  <c r="AQ910" i="198"/>
  <c r="AG813" i="198"/>
  <c r="AJ813" i="198" s="1"/>
  <c r="AI830" i="198"/>
  <c r="AI543" i="198"/>
  <c r="AJ543" i="198" s="1"/>
  <c r="AM526" i="196"/>
  <c r="AJ838" i="196"/>
  <c r="AK838" i="196" s="1"/>
  <c r="AJ990" i="196"/>
  <c r="AK990" i="196" s="1"/>
  <c r="AJ789" i="196"/>
  <c r="AK789" i="196" s="1"/>
  <c r="AN625" i="196"/>
  <c r="AZ358" i="196"/>
  <c r="AQ625" i="196"/>
  <c r="AM759" i="196"/>
  <c r="AJ938" i="196"/>
  <c r="AK938" i="196" s="1"/>
  <c r="AQ610" i="196"/>
  <c r="AN364" i="196"/>
  <c r="AJ861" i="196"/>
  <c r="AK861" i="196" s="1"/>
  <c r="AN787" i="196"/>
  <c r="AN674" i="196"/>
  <c r="AQ785" i="196"/>
  <c r="AJ611" i="196"/>
  <c r="AK611" i="196" s="1"/>
  <c r="AQ735" i="196"/>
  <c r="AQ635" i="196"/>
  <c r="AM625" i="196"/>
  <c r="AJ593" i="196"/>
  <c r="AK593" i="196" s="1"/>
  <c r="AO625" i="196"/>
  <c r="AJ999" i="196"/>
  <c r="AK999" i="196" s="1"/>
  <c r="AZ953" i="196"/>
  <c r="AJ945" i="196"/>
  <c r="AK945" i="196" s="1"/>
  <c r="AO992" i="196"/>
  <c r="AJ894" i="196"/>
  <c r="AK894" i="196" s="1"/>
  <c r="AO635" i="196"/>
  <c r="AJ398" i="196"/>
  <c r="AK398" i="196" s="1"/>
  <c r="AM787" i="196"/>
  <c r="AQ850" i="196"/>
  <c r="AJ634" i="196"/>
  <c r="AK634" i="196" s="1"/>
  <c r="AJ974" i="196"/>
  <c r="AK974" i="196" s="1"/>
  <c r="AO911" i="196"/>
  <c r="AO875" i="196"/>
  <c r="AJ922" i="196"/>
  <c r="AK922" i="196" s="1"/>
  <c r="AJ814" i="196"/>
  <c r="AK814" i="196" s="1"/>
  <c r="AO473" i="196"/>
  <c r="AQ532" i="196"/>
  <c r="AM504" i="196"/>
  <c r="AQ454" i="196"/>
  <c r="AJ368" i="196"/>
  <c r="AK368" i="196" s="1"/>
  <c r="AJ336" i="196"/>
  <c r="AK336" i="196" s="1"/>
  <c r="AQ462" i="196"/>
  <c r="AN965" i="196"/>
  <c r="AM937" i="196"/>
  <c r="AN918" i="196"/>
  <c r="AM921" i="196"/>
  <c r="AP921" i="196" s="1"/>
  <c r="AJ817" i="196"/>
  <c r="AK817" i="196" s="1"/>
  <c r="AN745" i="196"/>
  <c r="AJ790" i="196"/>
  <c r="AK790" i="196" s="1"/>
  <c r="AP698" i="196"/>
  <c r="AM745" i="196"/>
  <c r="AN630" i="196"/>
  <c r="AQ601" i="196"/>
  <c r="AO632" i="196"/>
  <c r="AJ406" i="196"/>
  <c r="AK406" i="196" s="1"/>
  <c r="AM478" i="196"/>
  <c r="AP478" i="196" s="1"/>
  <c r="AQ538" i="196"/>
  <c r="AQ488" i="196"/>
  <c r="AM512" i="196"/>
  <c r="AM532" i="196"/>
  <c r="AN512" i="196"/>
  <c r="AN488" i="196"/>
  <c r="AO512" i="196"/>
  <c r="AJ344" i="196"/>
  <c r="AK344" i="196" s="1"/>
  <c r="AN937" i="196"/>
  <c r="AQ921" i="196"/>
  <c r="AN854" i="196"/>
  <c r="AJ743" i="196"/>
  <c r="AK743" i="196" s="1"/>
  <c r="AM831" i="196"/>
  <c r="AN701" i="196"/>
  <c r="AN597" i="196"/>
  <c r="AJ532" i="196"/>
  <c r="AK532" i="196" s="1"/>
  <c r="AJ830" i="196"/>
  <c r="AK830" i="196" s="1"/>
  <c r="AO835" i="196"/>
  <c r="AN538" i="196"/>
  <c r="AM735" i="196"/>
  <c r="AM914" i="196"/>
  <c r="AJ733" i="196"/>
  <c r="AK733" i="196" s="1"/>
  <c r="AN559" i="196"/>
  <c r="AN336" i="196"/>
  <c r="AM474" i="196"/>
  <c r="AM1005" i="196"/>
  <c r="AO908" i="196"/>
  <c r="AO774" i="196"/>
  <c r="AJ696" i="196"/>
  <c r="AK696" i="196" s="1"/>
  <c r="AN549" i="196"/>
  <c r="AO975" i="196"/>
  <c r="AO856" i="196"/>
  <c r="AN803" i="196"/>
  <c r="AO860" i="196"/>
  <c r="AJ692" i="196"/>
  <c r="AK692" i="196" s="1"/>
  <c r="AJ893" i="196"/>
  <c r="AK893" i="196" s="1"/>
  <c r="AJ334" i="196"/>
  <c r="AK334" i="196" s="1"/>
  <c r="AP889" i="196"/>
  <c r="AJ1015" i="196"/>
  <c r="AK1015" i="196" s="1"/>
  <c r="AJ1009" i="196"/>
  <c r="AK1009" i="196" s="1"/>
  <c r="AJ964" i="196"/>
  <c r="AK964" i="196" s="1"/>
  <c r="AJ716" i="196"/>
  <c r="AK716" i="196" s="1"/>
  <c r="AJ700" i="196"/>
  <c r="AK700" i="196" s="1"/>
  <c r="AJ680" i="196"/>
  <c r="AK680" i="196" s="1"/>
  <c r="AJ320" i="196"/>
  <c r="AK320" i="196" s="1"/>
  <c r="AJ896" i="196"/>
  <c r="AK896" i="196" s="1"/>
  <c r="AJ599" i="196"/>
  <c r="AK599" i="196" s="1"/>
  <c r="AJ870" i="196"/>
  <c r="AK870" i="196" s="1"/>
  <c r="AD986" i="198"/>
  <c r="AE986" i="198" s="1"/>
  <c r="AD799" i="198"/>
  <c r="AE799" i="198" s="1"/>
  <c r="AD828" i="198"/>
  <c r="AE828" i="198" s="1"/>
  <c r="AD875" i="198"/>
  <c r="AE875" i="198" s="1"/>
  <c r="AD566" i="198"/>
  <c r="AE566" i="198" s="1"/>
  <c r="AD853" i="198"/>
  <c r="AE853" i="198" s="1"/>
  <c r="AD763" i="198"/>
  <c r="AE763" i="198" s="1"/>
  <c r="AD825" i="198"/>
  <c r="AE825" i="198" s="1"/>
  <c r="AD836" i="198"/>
  <c r="AE836" i="198" s="1"/>
  <c r="AD811" i="198"/>
  <c r="AE811" i="198" s="1"/>
  <c r="AD575" i="198"/>
  <c r="AE575" i="198" s="1"/>
  <c r="AD561" i="198"/>
  <c r="AE561" i="198" s="1"/>
  <c r="AD644" i="198"/>
  <c r="AE644" i="198" s="1"/>
  <c r="AD801" i="198"/>
  <c r="AE801" i="198" s="1"/>
  <c r="AD546" i="198"/>
  <c r="AE546" i="198" s="1"/>
  <c r="AD844" i="198"/>
  <c r="AE844" i="198" s="1"/>
  <c r="AD460" i="198"/>
  <c r="AE460" i="198" s="1"/>
  <c r="AJ915" i="198"/>
  <c r="AD793" i="198"/>
  <c r="AE793" i="198" s="1"/>
  <c r="AD878" i="198"/>
  <c r="AE878" i="198" s="1"/>
  <c r="AD874" i="198"/>
  <c r="AE874" i="198" s="1"/>
  <c r="AD634" i="198"/>
  <c r="AE634" i="198" s="1"/>
  <c r="AD803" i="198"/>
  <c r="AE803" i="198" s="1"/>
  <c r="AD797" i="198"/>
  <c r="AE797" i="198" s="1"/>
  <c r="AD639" i="198"/>
  <c r="AE639" i="198" s="1"/>
  <c r="AD795" i="198"/>
  <c r="AE795" i="198" s="1"/>
  <c r="AD610" i="198"/>
  <c r="AE610" i="198" s="1"/>
  <c r="AD978" i="198"/>
  <c r="AE978" i="198" s="1"/>
  <c r="AD967" i="198"/>
  <c r="AE967" i="198" s="1"/>
  <c r="AJ931" i="198"/>
  <c r="AD867" i="198"/>
  <c r="AE867" i="198" s="1"/>
  <c r="AD625" i="198"/>
  <c r="AE625" i="198" s="1"/>
  <c r="AD609" i="198"/>
  <c r="AE609" i="198" s="1"/>
  <c r="AD593" i="198"/>
  <c r="AE593" i="198" s="1"/>
  <c r="AD950" i="198"/>
  <c r="AE950" i="198" s="1"/>
  <c r="AD666" i="198"/>
  <c r="AE666" i="198" s="1"/>
  <c r="AD724" i="198"/>
  <c r="AE724" i="198" s="1"/>
  <c r="AJ780" i="196"/>
  <c r="AK780" i="196" s="1"/>
  <c r="AJ657" i="196"/>
  <c r="AK657" i="196" s="1"/>
  <c r="AP571" i="196"/>
  <c r="AP822" i="196"/>
  <c r="AP948" i="196"/>
  <c r="AJ852" i="196"/>
  <c r="AK852" i="196" s="1"/>
  <c r="AJ978" i="196"/>
  <c r="AK978" i="196" s="1"/>
  <c r="AJ703" i="196"/>
  <c r="AK703" i="196" s="1"/>
  <c r="AJ573" i="196"/>
  <c r="AK573" i="196" s="1"/>
  <c r="AJ484" i="196"/>
  <c r="AK484" i="196" s="1"/>
  <c r="AG954" i="198"/>
  <c r="AH954" i="198"/>
  <c r="AK954" i="198"/>
  <c r="AI996" i="198"/>
  <c r="AG996" i="198"/>
  <c r="AI484" i="198"/>
  <c r="AG484" i="198"/>
  <c r="AK456" i="198"/>
  <c r="AH456" i="198"/>
  <c r="AI456" i="198"/>
  <c r="AQ456" i="198"/>
  <c r="AI439" i="198"/>
  <c r="AQ439" i="198"/>
  <c r="AG439" i="198"/>
  <c r="AK439" i="198"/>
  <c r="AI983" i="198"/>
  <c r="AK983" i="198"/>
  <c r="AH983" i="198"/>
  <c r="AG983" i="198"/>
  <c r="AK934" i="198"/>
  <c r="AI934" i="198"/>
  <c r="AH934" i="198"/>
  <c r="AK926" i="198"/>
  <c r="AI926" i="198"/>
  <c r="AH926" i="198"/>
  <c r="AH986" i="198"/>
  <c r="AI986" i="198"/>
  <c r="AI843" i="198"/>
  <c r="AH843" i="198"/>
  <c r="AG843" i="198"/>
  <c r="AK734" i="198"/>
  <c r="AH734" i="198"/>
  <c r="AG734" i="198"/>
  <c r="AI734" i="198"/>
  <c r="AQ801" i="198"/>
  <c r="AH801" i="198"/>
  <c r="AI801" i="198"/>
  <c r="AG882" i="198"/>
  <c r="AK882" i="198"/>
  <c r="AH882" i="198"/>
  <c r="AI882" i="198"/>
  <c r="AG953" i="198"/>
  <c r="AH521" i="198"/>
  <c r="AH357" i="198"/>
  <c r="AI357" i="198"/>
  <c r="AG456" i="198"/>
  <c r="AI329" i="198"/>
  <c r="AI323" i="198"/>
  <c r="AH913" i="198"/>
  <c r="AI954" i="198"/>
  <c r="AG934" i="198"/>
  <c r="AG851" i="198"/>
  <c r="AH851" i="198"/>
  <c r="AK810" i="198"/>
  <c r="AI810" i="198"/>
  <c r="AK794" i="198"/>
  <c r="AI794" i="198"/>
  <c r="AG794" i="198"/>
  <c r="AK742" i="198"/>
  <c r="AH742" i="198"/>
  <c r="AG742" i="198"/>
  <c r="AI742" i="198"/>
  <c r="AI497" i="198"/>
  <c r="AG497" i="198"/>
  <c r="AG825" i="198"/>
  <c r="AI825" i="198"/>
  <c r="AH904" i="198"/>
  <c r="AQ904" i="198"/>
  <c r="AH815" i="198"/>
  <c r="AI815" i="198"/>
  <c r="AG575" i="198"/>
  <c r="AI575" i="198"/>
  <c r="AH905" i="198"/>
  <c r="AG905" i="198"/>
  <c r="AG583" i="198"/>
  <c r="AH575" i="198"/>
  <c r="AH439" i="198"/>
  <c r="AG349" i="198"/>
  <c r="AG926" i="198"/>
  <c r="AH825" i="198"/>
  <c r="AK972" i="198"/>
  <c r="AG972" i="198"/>
  <c r="AH972" i="198"/>
  <c r="AK718" i="198"/>
  <c r="AH718" i="198"/>
  <c r="AQ718" i="198"/>
  <c r="AK702" i="198"/>
  <c r="AH702" i="198"/>
  <c r="AI702" i="198"/>
  <c r="AK686" i="198"/>
  <c r="AH686" i="198"/>
  <c r="AK992" i="198"/>
  <c r="AK506" i="198"/>
  <c r="AH506" i="198"/>
  <c r="AD580" i="198"/>
  <c r="AE580" i="198" s="1"/>
  <c r="AH539" i="198"/>
  <c r="AH564" i="198"/>
  <c r="AI576" i="198"/>
  <c r="AD419" i="198"/>
  <c r="AE419" i="198" s="1"/>
  <c r="AH421" i="198"/>
  <c r="AH997" i="198"/>
  <c r="AG997" i="198"/>
  <c r="AJ975" i="198"/>
  <c r="AD850" i="198"/>
  <c r="AE850" i="198" s="1"/>
  <c r="AH744" i="198"/>
  <c r="AH662" i="198"/>
  <c r="AH654" i="198"/>
  <c r="AK758" i="198"/>
  <c r="AI758" i="198"/>
  <c r="AD436" i="198"/>
  <c r="AE436" i="198" s="1"/>
  <c r="AK533" i="198"/>
  <c r="AQ533" i="198"/>
  <c r="AK966" i="198"/>
  <c r="AG966" i="198"/>
  <c r="AH582" i="198"/>
  <c r="AG582" i="198"/>
  <c r="AI581" i="198"/>
  <c r="AH553" i="198"/>
  <c r="AI564" i="198"/>
  <c r="AJ564" i="198" s="1"/>
  <c r="AH534" i="198"/>
  <c r="AK576" i="198"/>
  <c r="AH482" i="198"/>
  <c r="AH474" i="198"/>
  <c r="AI538" i="198"/>
  <c r="AK534" i="198"/>
  <c r="AK490" i="198"/>
  <c r="AG482" i="198"/>
  <c r="AD505" i="198"/>
  <c r="AE505" i="198" s="1"/>
  <c r="AG560" i="198"/>
  <c r="AJ560" i="198" s="1"/>
  <c r="AG464" i="198"/>
  <c r="AG412" i="198"/>
  <c r="AD402" i="198"/>
  <c r="AE402" i="198" s="1"/>
  <c r="AH405" i="198"/>
  <c r="AG455" i="198"/>
  <c r="AI445" i="198"/>
  <c r="AK350" i="198"/>
  <c r="AG322" i="198"/>
  <c r="AH1003" i="198"/>
  <c r="AJ976" i="198"/>
  <c r="AG1009" i="198"/>
  <c r="AJ1001" i="198"/>
  <c r="AG949" i="198"/>
  <c r="AJ920" i="198"/>
  <c r="AD887" i="198"/>
  <c r="AE887" i="198" s="1"/>
  <c r="AG846" i="198"/>
  <c r="AJ846" i="198" s="1"/>
  <c r="AH830" i="198"/>
  <c r="AG830" i="198"/>
  <c r="AI775" i="198"/>
  <c r="AI881" i="198"/>
  <c r="AG881" i="198"/>
  <c r="AI718" i="198"/>
  <c r="AI686" i="198"/>
  <c r="AI602" i="198"/>
  <c r="AH758" i="198"/>
  <c r="AH670" i="198"/>
  <c r="AQ997" i="198"/>
  <c r="AK952" i="198"/>
  <c r="AI952" i="198"/>
  <c r="AK948" i="198"/>
  <c r="AG948" i="198"/>
  <c r="AK840" i="198"/>
  <c r="AQ840" i="198"/>
  <c r="AI840" i="198"/>
  <c r="AK790" i="198"/>
  <c r="AD785" i="198"/>
  <c r="AE785" i="198" s="1"/>
  <c r="AD642" i="198"/>
  <c r="AE642" i="198" s="1"/>
  <c r="AG533" i="198"/>
  <c r="AK740" i="198"/>
  <c r="AH740" i="198"/>
  <c r="AK632" i="198"/>
  <c r="AK621" i="198"/>
  <c r="AI621" i="198"/>
  <c r="AQ621" i="198"/>
  <c r="AK607" i="198"/>
  <c r="AI607" i="198"/>
  <c r="AK631" i="198"/>
  <c r="AK529" i="198"/>
  <c r="AI529" i="198"/>
  <c r="AG529" i="198"/>
  <c r="AH770" i="198"/>
  <c r="AK652" i="198"/>
  <c r="AI652" i="198"/>
  <c r="AK858" i="198"/>
  <c r="AH858" i="198"/>
  <c r="AK738" i="198"/>
  <c r="AG738" i="198"/>
  <c r="AK726" i="198"/>
  <c r="AH726" i="198"/>
  <c r="AK710" i="198"/>
  <c r="AH710" i="198"/>
  <c r="AI710" i="198"/>
  <c r="AK694" i="198"/>
  <c r="AQ694" i="198"/>
  <c r="AH694" i="198"/>
  <c r="AI694" i="198"/>
  <c r="AK662" i="198"/>
  <c r="AQ662" i="198"/>
  <c r="AK654" i="198"/>
  <c r="AQ654" i="198"/>
  <c r="AH638" i="198"/>
  <c r="AI638" i="198"/>
  <c r="AG527" i="198"/>
  <c r="AQ527" i="198"/>
  <c r="AK660" i="198"/>
  <c r="AI660" i="198"/>
  <c r="AG660" i="198"/>
  <c r="AG744" i="198"/>
  <c r="AK744" i="198"/>
  <c r="AI744" i="198"/>
  <c r="AK536" i="198"/>
  <c r="AG536" i="198"/>
  <c r="AI536" i="198"/>
  <c r="AK674" i="198"/>
  <c r="AH674" i="198"/>
  <c r="AG674" i="198"/>
  <c r="AI674" i="198"/>
  <c r="AK592" i="198"/>
  <c r="AG592" i="198"/>
  <c r="AG624" i="198"/>
  <c r="AJ624" i="198" s="1"/>
  <c r="AK624" i="198"/>
  <c r="AQ624" i="198"/>
  <c r="AH624" i="198"/>
  <c r="AH576" i="198"/>
  <c r="AD552" i="198"/>
  <c r="AE552" i="198" s="1"/>
  <c r="AK474" i="198"/>
  <c r="AH992" i="198"/>
  <c r="AJ879" i="198"/>
  <c r="AQ878" i="198"/>
  <c r="AI678" i="198"/>
  <c r="AI646" i="198"/>
  <c r="AH646" i="198"/>
  <c r="AK750" i="198"/>
  <c r="AH750" i="198"/>
  <c r="AQ592" i="198"/>
  <c r="AK615" i="198"/>
  <c r="AI615" i="198"/>
  <c r="AH604" i="198"/>
  <c r="AI604" i="198"/>
  <c r="AK730" i="198"/>
  <c r="AG730" i="198"/>
  <c r="AJ730" i="198" s="1"/>
  <c r="AG562" i="198"/>
  <c r="AJ562" i="198" s="1"/>
  <c r="AH562" i="198"/>
  <c r="AG632" i="198"/>
  <c r="AJ632" i="198" s="1"/>
  <c r="AK762" i="198"/>
  <c r="AH762" i="198"/>
  <c r="AD586" i="198"/>
  <c r="AE586" i="198" s="1"/>
  <c r="AD578" i="198"/>
  <c r="AE578" i="198" s="1"/>
  <c r="AD574" i="198"/>
  <c r="AE574" i="198" s="1"/>
  <c r="AH527" i="198"/>
  <c r="AH579" i="198"/>
  <c r="AI579" i="198"/>
  <c r="AG557" i="198"/>
  <c r="AJ557" i="198" s="1"/>
  <c r="AJ530" i="198"/>
  <c r="AQ506" i="198"/>
  <c r="AG549" i="198"/>
  <c r="AJ549" i="198" s="1"/>
  <c r="AI539" i="198"/>
  <c r="AG506" i="198"/>
  <c r="AH490" i="198"/>
  <c r="AH464" i="198"/>
  <c r="AQ502" i="198"/>
  <c r="AK482" i="198"/>
  <c r="AG474" i="198"/>
  <c r="AG454" i="198"/>
  <c r="AQ474" i="198"/>
  <c r="AD417" i="198"/>
  <c r="AE417" i="198" s="1"/>
  <c r="AJ448" i="198"/>
  <c r="AD404" i="198"/>
  <c r="AE404" i="198" s="1"/>
  <c r="AD451" i="198"/>
  <c r="AE451" i="198" s="1"/>
  <c r="AG375" i="198"/>
  <c r="AH322" i="198"/>
  <c r="AH337" i="198"/>
  <c r="AK338" i="198"/>
  <c r="AH1009" i="198"/>
  <c r="AI992" i="198"/>
  <c r="AI966" i="198"/>
  <c r="AI1009" i="198"/>
  <c r="AI997" i="198"/>
  <c r="AD959" i="198"/>
  <c r="AE959" i="198" s="1"/>
  <c r="AH896" i="198"/>
  <c r="AD979" i="198"/>
  <c r="AE979" i="198" s="1"/>
  <c r="AD989" i="198"/>
  <c r="AE989" i="198" s="1"/>
  <c r="AI973" i="198"/>
  <c r="AG877" i="198"/>
  <c r="AH775" i="198"/>
  <c r="AI762" i="198"/>
  <c r="AI750" i="198"/>
  <c r="AJ706" i="198"/>
  <c r="AI662" i="198"/>
  <c r="AI626" i="198"/>
  <c r="AI592" i="198"/>
  <c r="AH678" i="198"/>
  <c r="AK440" i="198"/>
  <c r="AG440" i="198"/>
  <c r="AI440" i="198"/>
  <c r="AG1003" i="198"/>
  <c r="AJ1003" i="198" s="1"/>
  <c r="AG992" i="198"/>
  <c r="AK880" i="198"/>
  <c r="AI880" i="198"/>
  <c r="AJ880" i="198" s="1"/>
  <c r="AG793" i="198"/>
  <c r="AJ793" i="198" s="1"/>
  <c r="AH793" i="198"/>
  <c r="AK874" i="198"/>
  <c r="AI874" i="198"/>
  <c r="AJ874" i="198" s="1"/>
  <c r="AK836" i="198"/>
  <c r="AQ836" i="198"/>
  <c r="AG726" i="198"/>
  <c r="AG718" i="198"/>
  <c r="AG710" i="198"/>
  <c r="AG702" i="198"/>
  <c r="AG694" i="198"/>
  <c r="AG686" i="198"/>
  <c r="AG678" i="198"/>
  <c r="AG670" i="198"/>
  <c r="AJ670" i="198" s="1"/>
  <c r="AG662" i="198"/>
  <c r="AG654" i="198"/>
  <c r="AG646" i="198"/>
  <c r="AG638" i="198"/>
  <c r="AK988" i="198"/>
  <c r="AG988" i="198"/>
  <c r="AJ988" i="198" s="1"/>
  <c r="AQ686" i="198"/>
  <c r="AK732" i="198"/>
  <c r="AH732" i="198"/>
  <c r="AI636" i="198"/>
  <c r="AK599" i="198"/>
  <c r="AI599" i="198"/>
  <c r="AJ599" i="198" s="1"/>
  <c r="AK591" i="198"/>
  <c r="AI591" i="198"/>
  <c r="AJ591" i="198" s="1"/>
  <c r="AK716" i="198"/>
  <c r="AH716" i="198"/>
  <c r="AG610" i="198"/>
  <c r="AI533" i="198"/>
  <c r="AK1014" i="198"/>
  <c r="AG1014" i="198"/>
  <c r="AK666" i="198"/>
  <c r="AH666" i="198"/>
  <c r="AG666" i="198"/>
  <c r="AQ666" i="198"/>
  <c r="AI666" i="198"/>
  <c r="AK722" i="198"/>
  <c r="AG722" i="198"/>
  <c r="AD782" i="198"/>
  <c r="AE782" i="198" s="1"/>
  <c r="AD774" i="198"/>
  <c r="AE774" i="198" s="1"/>
  <c r="AJ629" i="198"/>
  <c r="AD952" i="198"/>
  <c r="AE952" i="198" s="1"/>
  <c r="AG994" i="198"/>
  <c r="AD620" i="198"/>
  <c r="AE620" i="198" s="1"/>
  <c r="AG916" i="198"/>
  <c r="AK916" i="198"/>
  <c r="AK532" i="198"/>
  <c r="AG532" i="198"/>
  <c r="AG752" i="198"/>
  <c r="AJ752" i="198" s="1"/>
  <c r="AK752" i="198"/>
  <c r="AG704" i="198"/>
  <c r="AK704" i="198"/>
  <c r="AG688" i="198"/>
  <c r="AJ688" i="198" s="1"/>
  <c r="AK688" i="198"/>
  <c r="AQ532" i="198"/>
  <c r="AD976" i="198"/>
  <c r="AE976" i="198" s="1"/>
  <c r="AD812" i="198"/>
  <c r="AE812" i="198" s="1"/>
  <c r="AD804" i="198"/>
  <c r="AE804" i="198" s="1"/>
  <c r="AD796" i="198"/>
  <c r="AE796" i="198" s="1"/>
  <c r="AJ786" i="198"/>
  <c r="AD864" i="198"/>
  <c r="AE864" i="198" s="1"/>
  <c r="AD635" i="198"/>
  <c r="AE635" i="198" s="1"/>
  <c r="AD627" i="198"/>
  <c r="AE627" i="198" s="1"/>
  <c r="AD619" i="198"/>
  <c r="AE619" i="198" s="1"/>
  <c r="AD611" i="198"/>
  <c r="AE611" i="198" s="1"/>
  <c r="AD603" i="198"/>
  <c r="AE603" i="198" s="1"/>
  <c r="AD595" i="198"/>
  <c r="AE595" i="198" s="1"/>
  <c r="AD587" i="198"/>
  <c r="AE587" i="198" s="1"/>
  <c r="AJ956" i="198"/>
  <c r="AD990" i="198"/>
  <c r="AE990" i="198" s="1"/>
  <c r="AD948" i="198"/>
  <c r="AE948" i="198" s="1"/>
  <c r="AI866" i="198"/>
  <c r="AJ866" i="198" s="1"/>
  <c r="AG835" i="198"/>
  <c r="AJ835" i="198" s="1"/>
  <c r="AD988" i="198"/>
  <c r="AE988" i="198" s="1"/>
  <c r="AI826" i="198"/>
  <c r="AI806" i="198"/>
  <c r="AJ806" i="198" s="1"/>
  <c r="AD708" i="198"/>
  <c r="AE708" i="198" s="1"/>
  <c r="AD537" i="198"/>
  <c r="AE537" i="198" s="1"/>
  <c r="AD390" i="198"/>
  <c r="AE390" i="198" s="1"/>
  <c r="AG644" i="198"/>
  <c r="AJ644" i="198" s="1"/>
  <c r="AQ578" i="198"/>
  <c r="AD819" i="198"/>
  <c r="AE819" i="198" s="1"/>
  <c r="AG724" i="198"/>
  <c r="AJ724" i="198" s="1"/>
  <c r="AG559" i="198"/>
  <c r="AK940" i="198"/>
  <c r="AG940" i="198"/>
  <c r="AJ940" i="198" s="1"/>
  <c r="AG876" i="198"/>
  <c r="AJ876" i="198" s="1"/>
  <c r="AK876" i="198"/>
  <c r="AG728" i="198"/>
  <c r="AJ728" i="198" s="1"/>
  <c r="AK728" i="198"/>
  <c r="AD845" i="198"/>
  <c r="AE845" i="198" s="1"/>
  <c r="AD833" i="198"/>
  <c r="AE833" i="198" s="1"/>
  <c r="AG1017" i="198"/>
  <c r="AJ1017" i="198" s="1"/>
  <c r="AH1017" i="198"/>
  <c r="AJ584" i="198"/>
  <c r="AK990" i="198"/>
  <c r="AG990" i="198"/>
  <c r="AK756" i="198"/>
  <c r="AH756" i="198"/>
  <c r="AI756" i="198"/>
  <c r="AG756" i="198"/>
  <c r="AH573" i="198"/>
  <c r="AG571" i="198"/>
  <c r="AD534" i="198"/>
  <c r="AE534" i="198" s="1"/>
  <c r="AJ514" i="198"/>
  <c r="AQ510" i="198"/>
  <c r="AD563" i="198"/>
  <c r="AE563" i="198" s="1"/>
  <c r="AI563" i="198"/>
  <c r="AG540" i="198"/>
  <c r="AD513" i="198"/>
  <c r="AE513" i="198" s="1"/>
  <c r="AQ560" i="198"/>
  <c r="AD494" i="198"/>
  <c r="AE494" i="198" s="1"/>
  <c r="AD459" i="198"/>
  <c r="AE459" i="198" s="1"/>
  <c r="AH378" i="198"/>
  <c r="AG451" i="198"/>
  <c r="AD471" i="198"/>
  <c r="AE471" i="198" s="1"/>
  <c r="AD356" i="198"/>
  <c r="AE356" i="198" s="1"/>
  <c r="AI375" i="198"/>
  <c r="AH339" i="198"/>
  <c r="AH333" i="198"/>
  <c r="AH321" i="198"/>
  <c r="AI381" i="198"/>
  <c r="AH990" i="198"/>
  <c r="AG929" i="198"/>
  <c r="AD957" i="198"/>
  <c r="AE957" i="198" s="1"/>
  <c r="AD941" i="198"/>
  <c r="AE941" i="198" s="1"/>
  <c r="AI921" i="198"/>
  <c r="AD921" i="198"/>
  <c r="AE921" i="198" s="1"/>
  <c r="AJ903" i="198"/>
  <c r="AH943" i="198"/>
  <c r="AG909" i="198"/>
  <c r="AH889" i="198"/>
  <c r="AD1008" i="198"/>
  <c r="AE1008" i="198" s="1"/>
  <c r="AQ973" i="198"/>
  <c r="AG973" i="198"/>
  <c r="AI865" i="198"/>
  <c r="AD996" i="198"/>
  <c r="AE996" i="198" s="1"/>
  <c r="AD870" i="198"/>
  <c r="AE870" i="198" s="1"/>
  <c r="AD854" i="198"/>
  <c r="AE854" i="198" s="1"/>
  <c r="AI893" i="198"/>
  <c r="AH893" i="198"/>
  <c r="AG893" i="198"/>
  <c r="AG891" i="198"/>
  <c r="AI891" i="198"/>
  <c r="AD683" i="198"/>
  <c r="AE683" i="198" s="1"/>
  <c r="AD675" i="198"/>
  <c r="AE675" i="198" s="1"/>
  <c r="AD667" i="198"/>
  <c r="AE667" i="198" s="1"/>
  <c r="AD659" i="198"/>
  <c r="AE659" i="198" s="1"/>
  <c r="AD651" i="198"/>
  <c r="AE651" i="198" s="1"/>
  <c r="AD643" i="198"/>
  <c r="AE643" i="198" s="1"/>
  <c r="AK1015" i="198"/>
  <c r="AI1015" i="198"/>
  <c r="AG1015" i="198"/>
  <c r="AK1010" i="198"/>
  <c r="AG1010" i="198"/>
  <c r="AI1010" i="198"/>
  <c r="AH1010" i="198"/>
  <c r="AK1001" i="198"/>
  <c r="AK839" i="198"/>
  <c r="AQ839" i="198"/>
  <c r="AG839" i="198"/>
  <c r="AK637" i="198"/>
  <c r="AI637" i="198"/>
  <c r="AG637" i="198"/>
  <c r="AH637" i="198"/>
  <c r="AH554" i="198"/>
  <c r="AG554" i="198"/>
  <c r="AJ554" i="198" s="1"/>
  <c r="AH899" i="198"/>
  <c r="AK802" i="198"/>
  <c r="AI802" i="198"/>
  <c r="AI583" i="198"/>
  <c r="AG566" i="198"/>
  <c r="AI540" i="198"/>
  <c r="AG563" i="198"/>
  <c r="AI494" i="198"/>
  <c r="AG378" i="198"/>
  <c r="AH429" i="198"/>
  <c r="AH413" i="198"/>
  <c r="AH397" i="198"/>
  <c r="AJ370" i="198"/>
  <c r="AD347" i="198"/>
  <c r="AE347" i="198" s="1"/>
  <c r="AQ341" i="198"/>
  <c r="AI461" i="198"/>
  <c r="AI990" i="198"/>
  <c r="AD991" i="198"/>
  <c r="AE991" i="198" s="1"/>
  <c r="AG967" i="198"/>
  <c r="AJ967" i="198" s="1"/>
  <c r="AJ939" i="198"/>
  <c r="AD993" i="198"/>
  <c r="AE993" i="198" s="1"/>
  <c r="AD977" i="198"/>
  <c r="AE977" i="198" s="1"/>
  <c r="AD987" i="198"/>
  <c r="AE987" i="198" s="1"/>
  <c r="AH967" i="198"/>
  <c r="AD981" i="198"/>
  <c r="AE981" i="198" s="1"/>
  <c r="AJ824" i="198"/>
  <c r="AD691" i="198"/>
  <c r="AE691" i="198" s="1"/>
  <c r="AG769" i="198"/>
  <c r="AK769" i="198"/>
  <c r="AK764" i="198"/>
  <c r="AQ764" i="198"/>
  <c r="AH764" i="198"/>
  <c r="AI764" i="198"/>
  <c r="AG764" i="198"/>
  <c r="AK684" i="198"/>
  <c r="AQ684" i="198"/>
  <c r="AH684" i="198"/>
  <c r="AI684" i="198"/>
  <c r="AG684" i="198"/>
  <c r="AK320" i="198"/>
  <c r="AQ320" i="198"/>
  <c r="AD571" i="198"/>
  <c r="AE571" i="198" s="1"/>
  <c r="AG872" i="198"/>
  <c r="AK784" i="198"/>
  <c r="AG784" i="198"/>
  <c r="AH784" i="198"/>
  <c r="AI784" i="198"/>
  <c r="AK692" i="198"/>
  <c r="AH692" i="198"/>
  <c r="AI692" i="198"/>
  <c r="AG692" i="198"/>
  <c r="AG465" i="198"/>
  <c r="AH563" i="198"/>
  <c r="AG441" i="198"/>
  <c r="AI378" i="198"/>
  <c r="AI356" i="198"/>
  <c r="AD345" i="198"/>
  <c r="AE345" i="198" s="1"/>
  <c r="AQ347" i="198"/>
  <c r="AH341" i="198"/>
  <c r="AG913" i="198"/>
  <c r="AD985" i="198"/>
  <c r="AE985" i="198" s="1"/>
  <c r="AD953" i="198"/>
  <c r="AE953" i="198" s="1"/>
  <c r="AD937" i="198"/>
  <c r="AE937" i="198" s="1"/>
  <c r="AD925" i="198"/>
  <c r="AE925" i="198" s="1"/>
  <c r="AJ938" i="198"/>
  <c r="AH965" i="198"/>
  <c r="AD1012" i="198"/>
  <c r="AE1012" i="198" s="1"/>
  <c r="AG802" i="198"/>
  <c r="AJ789" i="198"/>
  <c r="AD1016" i="198"/>
  <c r="AE1016" i="198" s="1"/>
  <c r="AD1000" i="198"/>
  <c r="AE1000" i="198" s="1"/>
  <c r="AD842" i="198"/>
  <c r="AE842" i="198" s="1"/>
  <c r="AD834" i="198"/>
  <c r="AE834" i="198" s="1"/>
  <c r="AD826" i="198"/>
  <c r="AE826" i="198" s="1"/>
  <c r="AD818" i="198"/>
  <c r="AE818" i="198" s="1"/>
  <c r="AD810" i="198"/>
  <c r="AE810" i="198" s="1"/>
  <c r="AD802" i="198"/>
  <c r="AE802" i="198" s="1"/>
  <c r="AD794" i="198"/>
  <c r="AE794" i="198" s="1"/>
  <c r="AI851" i="198"/>
  <c r="AG899" i="198"/>
  <c r="AI885" i="198"/>
  <c r="AH885" i="198"/>
  <c r="AG885" i="198"/>
  <c r="AI883" i="198"/>
  <c r="AG883" i="198"/>
  <c r="AI872" i="198"/>
  <c r="AG856" i="198"/>
  <c r="AD755" i="198"/>
  <c r="AE755" i="198" s="1"/>
  <c r="AD747" i="198"/>
  <c r="AE747" i="198" s="1"/>
  <c r="AD739" i="198"/>
  <c r="AE739" i="198" s="1"/>
  <c r="AD731" i="198"/>
  <c r="AE731" i="198" s="1"/>
  <c r="AD723" i="198"/>
  <c r="AE723" i="198" s="1"/>
  <c r="AD715" i="198"/>
  <c r="AE715" i="198" s="1"/>
  <c r="AD707" i="198"/>
  <c r="AE707" i="198" s="1"/>
  <c r="AD699" i="198"/>
  <c r="AE699" i="198" s="1"/>
  <c r="AI486" i="198"/>
  <c r="AQ990" i="198"/>
  <c r="AK986" i="198"/>
  <c r="AG986" i="198"/>
  <c r="AK818" i="198"/>
  <c r="AI818" i="198"/>
  <c r="AK622" i="198"/>
  <c r="AQ622" i="198"/>
  <c r="AG622" i="198"/>
  <c r="AH622" i="198"/>
  <c r="AK539" i="198"/>
  <c r="AQ539" i="198"/>
  <c r="AK436" i="198"/>
  <c r="AG436" i="198"/>
  <c r="AK388" i="198"/>
  <c r="AQ388" i="198"/>
  <c r="AK999" i="198"/>
  <c r="AI999" i="198"/>
  <c r="AK936" i="198"/>
  <c r="AI936" i="198"/>
  <c r="AI994" i="198"/>
  <c r="AK968" i="198"/>
  <c r="AQ968" i="198"/>
  <c r="AK821" i="198"/>
  <c r="AK813" i="198"/>
  <c r="AK805" i="198"/>
  <c r="AK797" i="198"/>
  <c r="AK789" i="198"/>
  <c r="AG904" i="198"/>
  <c r="AK904" i="198"/>
  <c r="AD835" i="198"/>
  <c r="AE835" i="198" s="1"/>
  <c r="AQ813" i="198"/>
  <c r="AK783" i="198"/>
  <c r="AG936" i="198"/>
  <c r="AG888" i="198"/>
  <c r="AK888" i="198"/>
  <c r="AD843" i="198"/>
  <c r="AE843" i="198" s="1"/>
  <c r="AK827" i="198"/>
  <c r="AQ827" i="198"/>
  <c r="AK630" i="198"/>
  <c r="AK823" i="198"/>
  <c r="AK807" i="198"/>
  <c r="AK791" i="198"/>
  <c r="AQ791" i="198"/>
  <c r="AI767" i="198"/>
  <c r="AQ633" i="198"/>
  <c r="AK614" i="198"/>
  <c r="AQ606" i="198"/>
  <c r="AK606" i="198"/>
  <c r="AK598" i="198"/>
  <c r="AK590" i="198"/>
  <c r="AI822" i="198"/>
  <c r="AJ822" i="198" s="1"/>
  <c r="AQ636" i="198"/>
  <c r="AK636" i="198"/>
  <c r="AK628" i="198"/>
  <c r="AQ614" i="198"/>
  <c r="AK596" i="198"/>
  <c r="AQ716" i="198"/>
  <c r="AK610" i="198"/>
  <c r="AQ557" i="198"/>
  <c r="AG547" i="198"/>
  <c r="AK547" i="198"/>
  <c r="AH881" i="198"/>
  <c r="AJ740" i="198"/>
  <c r="AJ596" i="198"/>
  <c r="AI482" i="198"/>
  <c r="AI633" i="198"/>
  <c r="AJ633" i="198" s="1"/>
  <c r="AG968" i="198"/>
  <c r="AJ968" i="198" s="1"/>
  <c r="AI948" i="198"/>
  <c r="AG932" i="198"/>
  <c r="AH868" i="198"/>
  <c r="AG817" i="198"/>
  <c r="AJ817" i="198" s="1"/>
  <c r="AG801" i="198"/>
  <c r="AQ781" i="198"/>
  <c r="AK781" i="198"/>
  <c r="AH1002" i="198"/>
  <c r="AI1002" i="198"/>
  <c r="AI932" i="198"/>
  <c r="AI904" i="198"/>
  <c r="AK782" i="198"/>
  <c r="AK775" i="198"/>
  <c r="AQ1009" i="198"/>
  <c r="AI888" i="198"/>
  <c r="AI836" i="198"/>
  <c r="AK815" i="198"/>
  <c r="AK799" i="198"/>
  <c r="AG827" i="198"/>
  <c r="AK811" i="198"/>
  <c r="AI798" i="198"/>
  <c r="AJ798" i="198" s="1"/>
  <c r="AG908" i="198"/>
  <c r="AG823" i="198"/>
  <c r="AJ823" i="198" s="1"/>
  <c r="AG807" i="198"/>
  <c r="AJ807" i="198" s="1"/>
  <c r="AG791" i="198"/>
  <c r="AK785" i="198"/>
  <c r="AQ785" i="198"/>
  <c r="AQ702" i="198"/>
  <c r="AQ670" i="198"/>
  <c r="AQ646" i="198"/>
  <c r="AQ700" i="198"/>
  <c r="AG668" i="198"/>
  <c r="AG676" i="198"/>
  <c r="AJ676" i="198" s="1"/>
  <c r="AG636" i="198"/>
  <c r="AK626" i="198"/>
  <c r="AK604" i="198"/>
  <c r="AG716" i="198"/>
  <c r="AJ716" i="198" s="1"/>
  <c r="AK602" i="198"/>
  <c r="AK819" i="198"/>
  <c r="AI770" i="198"/>
  <c r="AG652" i="198"/>
  <c r="AQ602" i="198"/>
  <c r="AD848" i="198"/>
  <c r="AE848" i="198" s="1"/>
  <c r="AD784" i="198"/>
  <c r="AE784" i="198" s="1"/>
  <c r="AD776" i="198"/>
  <c r="AE776" i="198" s="1"/>
  <c r="AJ766" i="198"/>
  <c r="AD761" i="198"/>
  <c r="AE761" i="198" s="1"/>
  <c r="AD753" i="198"/>
  <c r="AE753" i="198" s="1"/>
  <c r="AD745" i="198"/>
  <c r="AE745" i="198" s="1"/>
  <c r="AD737" i="198"/>
  <c r="AE737" i="198" s="1"/>
  <c r="AD729" i="198"/>
  <c r="AE729" i="198" s="1"/>
  <c r="AD721" i="198"/>
  <c r="AE721" i="198" s="1"/>
  <c r="AD713" i="198"/>
  <c r="AE713" i="198" s="1"/>
  <c r="AD705" i="198"/>
  <c r="AE705" i="198" s="1"/>
  <c r="AD697" i="198"/>
  <c r="AE697" i="198" s="1"/>
  <c r="AD689" i="198"/>
  <c r="AE689" i="198" s="1"/>
  <c r="AD681" i="198"/>
  <c r="AE681" i="198" s="1"/>
  <c r="AD673" i="198"/>
  <c r="AE673" i="198" s="1"/>
  <c r="AD665" i="198"/>
  <c r="AE665" i="198" s="1"/>
  <c r="AD657" i="198"/>
  <c r="AE657" i="198" s="1"/>
  <c r="AD649" i="198"/>
  <c r="AE649" i="198" s="1"/>
  <c r="AD641" i="198"/>
  <c r="AE641" i="198" s="1"/>
  <c r="AJ639" i="198"/>
  <c r="AJ589" i="198"/>
  <c r="AJ757" i="198"/>
  <c r="AJ725" i="198"/>
  <c r="AJ709" i="198"/>
  <c r="AJ693" i="198"/>
  <c r="AJ653" i="198"/>
  <c r="AI435" i="198"/>
  <c r="AQ422" i="198"/>
  <c r="AK984" i="198"/>
  <c r="AK970" i="198"/>
  <c r="AD932" i="198"/>
  <c r="AE932" i="198" s="1"/>
  <c r="AI868" i="198"/>
  <c r="AJ868" i="198" s="1"/>
  <c r="AQ831" i="198"/>
  <c r="AK831" i="198"/>
  <c r="AK825" i="198"/>
  <c r="AQ817" i="198"/>
  <c r="AK817" i="198"/>
  <c r="AQ809" i="198"/>
  <c r="AK809" i="198"/>
  <c r="AK801" i="198"/>
  <c r="AK793" i="198"/>
  <c r="AK773" i="198"/>
  <c r="AD904" i="198"/>
  <c r="AE904" i="198" s="1"/>
  <c r="AQ835" i="198"/>
  <c r="AK835" i="198"/>
  <c r="AG831" i="198"/>
  <c r="AQ805" i="198"/>
  <c r="AQ789" i="198"/>
  <c r="AK774" i="198"/>
  <c r="AD888" i="198"/>
  <c r="AE888" i="198" s="1"/>
  <c r="AK843" i="198"/>
  <c r="AG815" i="198"/>
  <c r="AG799" i="198"/>
  <c r="AJ799" i="198" s="1"/>
  <c r="AD827" i="198"/>
  <c r="AE827" i="198" s="1"/>
  <c r="AG811" i="198"/>
  <c r="AJ811" i="198" s="1"/>
  <c r="AK795" i="198"/>
  <c r="AK766" i="198"/>
  <c r="AQ766" i="198"/>
  <c r="AQ638" i="198"/>
  <c r="AK638" i="198"/>
  <c r="AQ988" i="198"/>
  <c r="AD823" i="198"/>
  <c r="AE823" i="198" s="1"/>
  <c r="AD807" i="198"/>
  <c r="AE807" i="198" s="1"/>
  <c r="AD791" i="198"/>
  <c r="AE791" i="198" s="1"/>
  <c r="AG785" i="198"/>
  <c r="AK777" i="198"/>
  <c r="AQ742" i="198"/>
  <c r="AQ710" i="198"/>
  <c r="AQ678" i="198"/>
  <c r="AQ782" i="198"/>
  <c r="AG700" i="198"/>
  <c r="AJ700" i="198" s="1"/>
  <c r="AQ740" i="198"/>
  <c r="AG708" i="198"/>
  <c r="AJ708" i="198" s="1"/>
  <c r="AK612" i="198"/>
  <c r="AQ598" i="198"/>
  <c r="AQ588" i="198"/>
  <c r="AK588" i="198"/>
  <c r="AI537" i="198"/>
  <c r="AQ660" i="198"/>
  <c r="AK803" i="198"/>
  <c r="AK776" i="198"/>
  <c r="AQ776" i="198"/>
  <c r="AG748" i="198"/>
  <c r="AG626" i="198"/>
  <c r="AK620" i="198"/>
  <c r="AQ612" i="198"/>
  <c r="AK594" i="198"/>
  <c r="AG819" i="198"/>
  <c r="AI790" i="198"/>
  <c r="AJ790" i="198" s="1"/>
  <c r="AQ724" i="198"/>
  <c r="AG537" i="198"/>
  <c r="AD544" i="198"/>
  <c r="AE544" i="198" s="1"/>
  <c r="AI471" i="198"/>
  <c r="AJ472" i="198"/>
  <c r="AK963" i="198"/>
  <c r="AH963" i="198"/>
  <c r="AI963" i="198"/>
  <c r="AD927" i="198"/>
  <c r="AE927" i="198" s="1"/>
  <c r="AK901" i="198"/>
  <c r="AH1008" i="198"/>
  <c r="AK875" i="198"/>
  <c r="AI875" i="198"/>
  <c r="AD482" i="198"/>
  <c r="AE482" i="198" s="1"/>
  <c r="AI442" i="198"/>
  <c r="AK442" i="198"/>
  <c r="AI488" i="198"/>
  <c r="AK989" i="198"/>
  <c r="AK1016" i="198"/>
  <c r="AK848" i="198"/>
  <c r="AD516" i="198"/>
  <c r="AE516" i="198" s="1"/>
  <c r="AI518" i="198"/>
  <c r="AI483" i="198"/>
  <c r="AG459" i="198"/>
  <c r="AJ459" i="198" s="1"/>
  <c r="AI463" i="198"/>
  <c r="AD424" i="198"/>
  <c r="AE424" i="198" s="1"/>
  <c r="AQ427" i="198"/>
  <c r="AI391" i="198"/>
  <c r="AI330" i="198"/>
  <c r="AJ330" i="198" s="1"/>
  <c r="AD381" i="198"/>
  <c r="AE381" i="198" s="1"/>
  <c r="AD359" i="198"/>
  <c r="AE359" i="198" s="1"/>
  <c r="AQ362" i="198"/>
  <c r="AJ906" i="198"/>
  <c r="AK981" i="198"/>
  <c r="AQ981" i="198"/>
  <c r="AD790" i="198"/>
  <c r="AE790" i="198" s="1"/>
  <c r="AH875" i="198"/>
  <c r="AK768" i="198"/>
  <c r="AH768" i="198"/>
  <c r="AK380" i="198"/>
  <c r="AQ480" i="198"/>
  <c r="AH857" i="198"/>
  <c r="AJ753" i="198"/>
  <c r="AJ737" i="198"/>
  <c r="AJ729" i="198"/>
  <c r="AJ681" i="198"/>
  <c r="AJ657" i="198"/>
  <c r="AJ649" i="198"/>
  <c r="AJ641" i="198"/>
  <c r="AD490" i="198"/>
  <c r="AE490" i="198" s="1"/>
  <c r="AK428" i="198"/>
  <c r="AQ428" i="198"/>
  <c r="AJ625" i="198"/>
  <c r="AK957" i="198"/>
  <c r="AI957" i="198"/>
  <c r="AK941" i="198"/>
  <c r="AI941" i="198"/>
  <c r="AH941" i="198"/>
  <c r="AK907" i="198"/>
  <c r="AK1000" i="198"/>
  <c r="AH1000" i="198"/>
  <c r="AG867" i="198"/>
  <c r="AK864" i="198"/>
  <c r="AH848" i="198"/>
  <c r="AD564" i="198"/>
  <c r="AE564" i="198" s="1"/>
  <c r="AD526" i="198"/>
  <c r="AE526" i="198" s="1"/>
  <c r="AI479" i="198"/>
  <c r="AG471" i="198"/>
  <c r="AQ483" i="198"/>
  <c r="AK971" i="198"/>
  <c r="AH971" i="198"/>
  <c r="AI971" i="198"/>
  <c r="AK961" i="198"/>
  <c r="AI961" i="198"/>
  <c r="AH961" i="198"/>
  <c r="AG957" i="198"/>
  <c r="AK945" i="198"/>
  <c r="AI945" i="198"/>
  <c r="AH945" i="198"/>
  <c r="AG941" i="198"/>
  <c r="AG963" i="198"/>
  <c r="AK921" i="198"/>
  <c r="AK925" i="198"/>
  <c r="AH925" i="198"/>
  <c r="AK897" i="198"/>
  <c r="AI897" i="198"/>
  <c r="AI907" i="198"/>
  <c r="AG901" i="198"/>
  <c r="AJ901" i="198" s="1"/>
  <c r="AG1008" i="198"/>
  <c r="AH989" i="198"/>
  <c r="AK873" i="198"/>
  <c r="AI873" i="198"/>
  <c r="AQ871" i="198"/>
  <c r="AG871" i="198"/>
  <c r="AK871" i="198"/>
  <c r="AH871" i="198"/>
  <c r="AG855" i="198"/>
  <c r="AK855" i="198"/>
  <c r="AH855" i="198"/>
  <c r="AG1016" i="198"/>
  <c r="AG1000" i="198"/>
  <c r="AD862" i="198"/>
  <c r="AE862" i="198" s="1"/>
  <c r="AD846" i="198"/>
  <c r="AE846" i="198" s="1"/>
  <c r="AD838" i="198"/>
  <c r="AE838" i="198" s="1"/>
  <c r="AD830" i="198"/>
  <c r="AE830" i="198" s="1"/>
  <c r="AD822" i="198"/>
  <c r="AE822" i="198" s="1"/>
  <c r="AD814" i="198"/>
  <c r="AE814" i="198" s="1"/>
  <c r="AD806" i="198"/>
  <c r="AE806" i="198" s="1"/>
  <c r="AD798" i="198"/>
  <c r="AE798" i="198" s="1"/>
  <c r="AD851" i="198"/>
  <c r="AE851" i="198" s="1"/>
  <c r="AK1004" i="198"/>
  <c r="AH1004" i="198"/>
  <c r="AD872" i="198"/>
  <c r="AE872" i="198" s="1"/>
  <c r="AI864" i="198"/>
  <c r="AD856" i="198"/>
  <c r="AE856" i="198" s="1"/>
  <c r="AI848" i="198"/>
  <c r="AD524" i="198"/>
  <c r="AE524" i="198" s="1"/>
  <c r="AH484" i="198"/>
  <c r="AI510" i="198"/>
  <c r="AI502" i="198"/>
  <c r="AG488" i="198"/>
  <c r="AI485" i="198"/>
  <c r="AK484" i="198"/>
  <c r="AH481" i="198"/>
  <c r="AG480" i="198"/>
  <c r="AJ480" i="198" s="1"/>
  <c r="AQ445" i="198"/>
  <c r="AH442" i="198"/>
  <c r="AG494" i="198"/>
  <c r="AJ444" i="198"/>
  <c r="AH424" i="198"/>
  <c r="AD492" i="198"/>
  <c r="AE492" i="198" s="1"/>
  <c r="AG479" i="198"/>
  <c r="AD479" i="198"/>
  <c r="AE479" i="198" s="1"/>
  <c r="AG463" i="198"/>
  <c r="AD463" i="198"/>
  <c r="AE463" i="198" s="1"/>
  <c r="AG382" i="198"/>
  <c r="AJ382" i="198" s="1"/>
  <c r="AD433" i="198"/>
  <c r="AE433" i="198" s="1"/>
  <c r="AH425" i="198"/>
  <c r="AH417" i="198"/>
  <c r="AH409" i="198"/>
  <c r="AH401" i="198"/>
  <c r="AH393" i="198"/>
  <c r="AI348" i="198"/>
  <c r="AJ348" i="198" s="1"/>
  <c r="AI380" i="198"/>
  <c r="AJ380" i="198" s="1"/>
  <c r="AG353" i="198"/>
  <c r="AH346" i="198"/>
  <c r="AH330" i="198"/>
  <c r="AG356" i="198"/>
  <c r="AH349" i="198"/>
  <c r="AH345" i="198"/>
  <c r="AH327" i="198"/>
  <c r="AH323" i="198"/>
  <c r="AJ344" i="198"/>
  <c r="AK472" i="198"/>
  <c r="AI373" i="198"/>
  <c r="AD975" i="198"/>
  <c r="AE975" i="198" s="1"/>
  <c r="AJ919" i="198"/>
  <c r="AK979" i="198"/>
  <c r="AQ979" i="198"/>
  <c r="AH979" i="198"/>
  <c r="AI979" i="198"/>
  <c r="AG961" i="198"/>
  <c r="AD961" i="198"/>
  <c r="AE961" i="198" s="1"/>
  <c r="AK949" i="198"/>
  <c r="AI949" i="198"/>
  <c r="AH949" i="198"/>
  <c r="AG945" i="198"/>
  <c r="AD945" i="198"/>
  <c r="AE945" i="198" s="1"/>
  <c r="AQ941" i="198"/>
  <c r="AK933" i="198"/>
  <c r="AI933" i="198"/>
  <c r="AJ933" i="198" s="1"/>
  <c r="AH933" i="198"/>
  <c r="AH927" i="198"/>
  <c r="AI917" i="198"/>
  <c r="AQ917" i="198"/>
  <c r="AK917" i="198"/>
  <c r="AQ971" i="198"/>
  <c r="AG971" i="198"/>
  <c r="AD963" i="198"/>
  <c r="AE963" i="198" s="1"/>
  <c r="AG921" i="198"/>
  <c r="AG925" i="198"/>
  <c r="AJ925" i="198" s="1"/>
  <c r="AD915" i="198"/>
  <c r="AE915" i="198" s="1"/>
  <c r="AG897" i="198"/>
  <c r="AQ901" i="198"/>
  <c r="AK909" i="198"/>
  <c r="AI909" i="198"/>
  <c r="AH909" i="198"/>
  <c r="AK889" i="198"/>
  <c r="AI889" i="198"/>
  <c r="AI989" i="198"/>
  <c r="AH981" i="198"/>
  <c r="AK973" i="198"/>
  <c r="AD973" i="198"/>
  <c r="AE973" i="198" s="1"/>
  <c r="AQ965" i="198"/>
  <c r="AG907" i="198"/>
  <c r="AG873" i="198"/>
  <c r="AK865" i="198"/>
  <c r="AG865" i="198"/>
  <c r="AK849" i="198"/>
  <c r="AG849" i="198"/>
  <c r="AI871" i="198"/>
  <c r="AI855" i="198"/>
  <c r="AJ942" i="198"/>
  <c r="AD840" i="198"/>
  <c r="AE840" i="198" s="1"/>
  <c r="AD832" i="198"/>
  <c r="AE832" i="198" s="1"/>
  <c r="AD824" i="198"/>
  <c r="AE824" i="198" s="1"/>
  <c r="AD816" i="198"/>
  <c r="AE816" i="198" s="1"/>
  <c r="AD808" i="198"/>
  <c r="AE808" i="198" s="1"/>
  <c r="AD800" i="198"/>
  <c r="AE800" i="198" s="1"/>
  <c r="AD792" i="198"/>
  <c r="AE792" i="198" s="1"/>
  <c r="AD859" i="198"/>
  <c r="AE859" i="198" s="1"/>
  <c r="AK851" i="198"/>
  <c r="AK899" i="198"/>
  <c r="AQ899" i="198"/>
  <c r="AD899" i="198"/>
  <c r="AE899" i="198" s="1"/>
  <c r="AD893" i="198"/>
  <c r="AE893" i="198" s="1"/>
  <c r="AD891" i="198"/>
  <c r="AE891" i="198" s="1"/>
  <c r="AK881" i="198"/>
  <c r="AD881" i="198"/>
  <c r="AE881" i="198" s="1"/>
  <c r="AJ780" i="198"/>
  <c r="AJ772" i="198"/>
  <c r="AG1004" i="198"/>
  <c r="AJ1004" i="198" s="1"/>
  <c r="AD1004" i="198"/>
  <c r="AE1004" i="198" s="1"/>
  <c r="AD885" i="198"/>
  <c r="AE885" i="198" s="1"/>
  <c r="AK883" i="198"/>
  <c r="AQ883" i="198"/>
  <c r="AD883" i="198"/>
  <c r="AE883" i="198" s="1"/>
  <c r="AK872" i="198"/>
  <c r="AH872" i="198"/>
  <c r="AK856" i="198"/>
  <c r="AH856" i="198"/>
  <c r="AJ854" i="198"/>
  <c r="AD788" i="198"/>
  <c r="AE788" i="198" s="1"/>
  <c r="AD780" i="198"/>
  <c r="AE780" i="198" s="1"/>
  <c r="AD772" i="198"/>
  <c r="AE772" i="198" s="1"/>
  <c r="AD765" i="198"/>
  <c r="AE765" i="198" s="1"/>
  <c r="AD757" i="198"/>
  <c r="AE757" i="198" s="1"/>
  <c r="AD749" i="198"/>
  <c r="AE749" i="198" s="1"/>
  <c r="AD741" i="198"/>
  <c r="AE741" i="198" s="1"/>
  <c r="AD733" i="198"/>
  <c r="AE733" i="198" s="1"/>
  <c r="AD725" i="198"/>
  <c r="AE725" i="198" s="1"/>
  <c r="AD717" i="198"/>
  <c r="AE717" i="198" s="1"/>
  <c r="AD709" i="198"/>
  <c r="AE709" i="198" s="1"/>
  <c r="AD701" i="198"/>
  <c r="AE701" i="198" s="1"/>
  <c r="AD693" i="198"/>
  <c r="AE693" i="198" s="1"/>
  <c r="AD685" i="198"/>
  <c r="AE685" i="198" s="1"/>
  <c r="AD677" i="198"/>
  <c r="AE677" i="198" s="1"/>
  <c r="AD669" i="198"/>
  <c r="AE669" i="198" s="1"/>
  <c r="AD661" i="198"/>
  <c r="AE661" i="198" s="1"/>
  <c r="AD653" i="198"/>
  <c r="AE653" i="198" s="1"/>
  <c r="AD645" i="198"/>
  <c r="AE645" i="198" s="1"/>
  <c r="AG768" i="198"/>
  <c r="AI768" i="198"/>
  <c r="AD631" i="198"/>
  <c r="AE631" i="198" s="1"/>
  <c r="AD623" i="198"/>
  <c r="AE623" i="198" s="1"/>
  <c r="AD615" i="198"/>
  <c r="AE615" i="198" s="1"/>
  <c r="AD607" i="198"/>
  <c r="AE607" i="198" s="1"/>
  <c r="AD599" i="198"/>
  <c r="AE599" i="198" s="1"/>
  <c r="AD591" i="198"/>
  <c r="AE591" i="198" s="1"/>
  <c r="AI443" i="198"/>
  <c r="AJ443" i="198" s="1"/>
  <c r="AK443" i="198"/>
  <c r="AK412" i="198"/>
  <c r="AQ338" i="198"/>
  <c r="AD488" i="198"/>
  <c r="AE488" i="198" s="1"/>
  <c r="AD326" i="198"/>
  <c r="AE326" i="198" s="1"/>
  <c r="AJ635" i="198"/>
  <c r="AJ611" i="198"/>
  <c r="AJ603" i="198"/>
  <c r="AI523" i="198"/>
  <c r="AJ523" i="198" s="1"/>
  <c r="AK523" i="198"/>
  <c r="AI490" i="198"/>
  <c r="AJ490" i="198" s="1"/>
  <c r="AK396" i="198"/>
  <c r="AQ382" i="198"/>
  <c r="AH957" i="198"/>
  <c r="AK1008" i="198"/>
  <c r="AK857" i="198"/>
  <c r="AQ857" i="198"/>
  <c r="AG857" i="198"/>
  <c r="AJ857" i="198" s="1"/>
  <c r="AK867" i="198"/>
  <c r="AH864" i="198"/>
  <c r="AQ518" i="198"/>
  <c r="AK480" i="198"/>
  <c r="AG457" i="198"/>
  <c r="AI521" i="198"/>
  <c r="AD497" i="198"/>
  <c r="AE497" i="198" s="1"/>
  <c r="AH441" i="198"/>
  <c r="AD427" i="198"/>
  <c r="AE427" i="198" s="1"/>
  <c r="AH382" i="198"/>
  <c r="AD437" i="198"/>
  <c r="AE437" i="198" s="1"/>
  <c r="AG391" i="198"/>
  <c r="AG362" i="198"/>
  <c r="AD455" i="198"/>
  <c r="AE455" i="198" s="1"/>
  <c r="AH348" i="198"/>
  <c r="AD341" i="198"/>
  <c r="AE341" i="198" s="1"/>
  <c r="AD325" i="198"/>
  <c r="AE325" i="198" s="1"/>
  <c r="AH343" i="198"/>
  <c r="AH335" i="198"/>
  <c r="AK346" i="198"/>
  <c r="AK330" i="198"/>
  <c r="AJ320" i="198"/>
  <c r="AQ348" i="198"/>
  <c r="AD983" i="198"/>
  <c r="AE983" i="198" s="1"/>
  <c r="AK929" i="198"/>
  <c r="AI929" i="198"/>
  <c r="AI913" i="198"/>
  <c r="AK913" i="198"/>
  <c r="AK987" i="198"/>
  <c r="AH987" i="198"/>
  <c r="AI987" i="198"/>
  <c r="AD969" i="198"/>
  <c r="AE969" i="198" s="1"/>
  <c r="AQ953" i="198"/>
  <c r="AK953" i="198"/>
  <c r="AI953" i="198"/>
  <c r="AH953" i="198"/>
  <c r="AD949" i="198"/>
  <c r="AE949" i="198" s="1"/>
  <c r="AK937" i="198"/>
  <c r="AI937" i="198"/>
  <c r="AH937" i="198"/>
  <c r="AD933" i="198"/>
  <c r="AE933" i="198" s="1"/>
  <c r="AK927" i="198"/>
  <c r="AQ927" i="198"/>
  <c r="AD971" i="198"/>
  <c r="AE971" i="198" s="1"/>
  <c r="AI927" i="198"/>
  <c r="AQ925" i="198"/>
  <c r="AJ962" i="198"/>
  <c r="AH901" i="198"/>
  <c r="AD901" i="198"/>
  <c r="AE901" i="198" s="1"/>
  <c r="AD909" i="198"/>
  <c r="AE909" i="198" s="1"/>
  <c r="AK905" i="198"/>
  <c r="AI905" i="198"/>
  <c r="AI1008" i="198"/>
  <c r="AQ989" i="198"/>
  <c r="AG989" i="198"/>
  <c r="AI981" i="198"/>
  <c r="AK965" i="198"/>
  <c r="AD965" i="198"/>
  <c r="AE965" i="198" s="1"/>
  <c r="AK1012" i="198"/>
  <c r="AH1012" i="198"/>
  <c r="AQ996" i="198"/>
  <c r="AK996" i="198"/>
  <c r="AH996" i="198"/>
  <c r="AI877" i="198"/>
  <c r="AK877" i="198"/>
  <c r="AG863" i="198"/>
  <c r="AJ863" i="198" s="1"/>
  <c r="AK863" i="198"/>
  <c r="AH863" i="198"/>
  <c r="AG847" i="198"/>
  <c r="AK847" i="198"/>
  <c r="AH847" i="198"/>
  <c r="AI1016" i="198"/>
  <c r="AI1000" i="198"/>
  <c r="AH869" i="198"/>
  <c r="AQ869" i="198"/>
  <c r="AG869" i="198"/>
  <c r="AK869" i="198"/>
  <c r="AH861" i="198"/>
  <c r="AG861" i="198"/>
  <c r="AK861" i="198"/>
  <c r="AH853" i="198"/>
  <c r="AG853" i="198"/>
  <c r="AK853" i="198"/>
  <c r="AH867" i="198"/>
  <c r="AK859" i="198"/>
  <c r="AK893" i="198"/>
  <c r="AK891" i="198"/>
  <c r="AQ1004" i="198"/>
  <c r="AK885" i="198"/>
  <c r="AG864" i="198"/>
  <c r="AG848" i="198"/>
  <c r="AD786" i="198"/>
  <c r="AE786" i="198" s="1"/>
  <c r="AD778" i="198"/>
  <c r="AE778" i="198" s="1"/>
  <c r="AD759" i="198"/>
  <c r="AE759" i="198" s="1"/>
  <c r="AD751" i="198"/>
  <c r="AE751" i="198" s="1"/>
  <c r="AD743" i="198"/>
  <c r="AE743" i="198" s="1"/>
  <c r="AD735" i="198"/>
  <c r="AE735" i="198" s="1"/>
  <c r="AD727" i="198"/>
  <c r="AE727" i="198" s="1"/>
  <c r="AD719" i="198"/>
  <c r="AE719" i="198" s="1"/>
  <c r="AD711" i="198"/>
  <c r="AE711" i="198" s="1"/>
  <c r="AD703" i="198"/>
  <c r="AE703" i="198" s="1"/>
  <c r="AD695" i="198"/>
  <c r="AE695" i="198" s="1"/>
  <c r="AD687" i="198"/>
  <c r="AE687" i="198" s="1"/>
  <c r="AD679" i="198"/>
  <c r="AE679" i="198" s="1"/>
  <c r="AD671" i="198"/>
  <c r="AE671" i="198" s="1"/>
  <c r="AD663" i="198"/>
  <c r="AE663" i="198" s="1"/>
  <c r="AD655" i="198"/>
  <c r="AE655" i="198" s="1"/>
  <c r="AD647" i="198"/>
  <c r="AE647" i="198" s="1"/>
  <c r="AG875" i="198"/>
  <c r="AQ875" i="198"/>
  <c r="AD768" i="198"/>
  <c r="AE768" i="198" s="1"/>
  <c r="AD637" i="198"/>
  <c r="AE637" i="198" s="1"/>
  <c r="AD629" i="198"/>
  <c r="AE629" i="198" s="1"/>
  <c r="AD621" i="198"/>
  <c r="AE621" i="198" s="1"/>
  <c r="AD613" i="198"/>
  <c r="AE613" i="198" s="1"/>
  <c r="AD605" i="198"/>
  <c r="AE605" i="198" s="1"/>
  <c r="AD597" i="198"/>
  <c r="AE597" i="198" s="1"/>
  <c r="AD589" i="198"/>
  <c r="AE589" i="198" s="1"/>
  <c r="AQ484" i="198"/>
  <c r="AJ759" i="198"/>
  <c r="AJ755" i="198"/>
  <c r="AJ743" i="198"/>
  <c r="AJ735" i="198"/>
  <c r="AJ731" i="198"/>
  <c r="AJ711" i="198"/>
  <c r="AJ707" i="198"/>
  <c r="AJ703" i="198"/>
  <c r="AJ687" i="198"/>
  <c r="AJ679" i="198"/>
  <c r="AJ671" i="198"/>
  <c r="AJ647" i="198"/>
  <c r="AD486" i="198"/>
  <c r="AE486" i="198" s="1"/>
  <c r="AI362" i="198"/>
  <c r="AJ601" i="198"/>
  <c r="AJ593" i="198"/>
  <c r="AH849" i="198"/>
  <c r="AD525" i="198"/>
  <c r="AE525" i="198" s="1"/>
  <c r="AD579" i="198"/>
  <c r="AE579" i="198" s="1"/>
  <c r="AK519" i="198"/>
  <c r="AG519" i="198"/>
  <c r="AK552" i="198"/>
  <c r="AI552" i="198"/>
  <c r="AH552" i="198"/>
  <c r="AK526" i="198"/>
  <c r="AQ526" i="198"/>
  <c r="AQ517" i="198"/>
  <c r="AG517" i="198"/>
  <c r="AK517" i="198"/>
  <c r="AH517" i="198"/>
  <c r="AK504" i="198"/>
  <c r="AH504" i="198"/>
  <c r="AI504" i="198"/>
  <c r="AK572" i="198"/>
  <c r="AG572" i="198"/>
  <c r="AK491" i="198"/>
  <c r="AH491" i="198"/>
  <c r="AG487" i="198"/>
  <c r="AQ487" i="198"/>
  <c r="AK487" i="198"/>
  <c r="AK513" i="198"/>
  <c r="AG505" i="198"/>
  <c r="AK495" i="198"/>
  <c r="AG495" i="198"/>
  <c r="AH475" i="198"/>
  <c r="AK467" i="198"/>
  <c r="AJ410" i="198"/>
  <c r="AK385" i="198"/>
  <c r="AQ371" i="198"/>
  <c r="AG371" i="198"/>
  <c r="AK371" i="198"/>
  <c r="AH371" i="198"/>
  <c r="AJ416" i="198"/>
  <c r="AK383" i="198"/>
  <c r="AJ430" i="198"/>
  <c r="AK372" i="198"/>
  <c r="AK364" i="198"/>
  <c r="AG372" i="198"/>
  <c r="AK585" i="198"/>
  <c r="AG585" i="198"/>
  <c r="AK569" i="198"/>
  <c r="AG569" i="198"/>
  <c r="AG548" i="198"/>
  <c r="AI519" i="198"/>
  <c r="AK542" i="198"/>
  <c r="AG542" i="198"/>
  <c r="AG499" i="198"/>
  <c r="AJ499" i="198" s="1"/>
  <c r="AK493" i="198"/>
  <c r="AH493" i="198"/>
  <c r="AG493" i="198"/>
  <c r="AH572" i="198"/>
  <c r="AG526" i="198"/>
  <c r="AD508" i="198"/>
  <c r="AE508" i="198" s="1"/>
  <c r="AI491" i="198"/>
  <c r="AG489" i="198"/>
  <c r="AK489" i="198"/>
  <c r="AK473" i="198"/>
  <c r="AH473" i="198"/>
  <c r="AQ513" i="198"/>
  <c r="AI495" i="198"/>
  <c r="AG475" i="198"/>
  <c r="AI475" i="198"/>
  <c r="AK492" i="198"/>
  <c r="AH492" i="198"/>
  <c r="AK447" i="198"/>
  <c r="AH447" i="198"/>
  <c r="AK437" i="198"/>
  <c r="AI437" i="198"/>
  <c r="AG467" i="198"/>
  <c r="AI467" i="198"/>
  <c r="AI385" i="198"/>
  <c r="AG383" i="198"/>
  <c r="AK377" i="198"/>
  <c r="AI364" i="198"/>
  <c r="AK387" i="198"/>
  <c r="AG387" i="198"/>
  <c r="AI372" i="198"/>
  <c r="AI371" i="198"/>
  <c r="AD349" i="198"/>
  <c r="AE349" i="198" s="1"/>
  <c r="AJ392" i="198"/>
  <c r="AI383" i="198"/>
  <c r="AJ376" i="198"/>
  <c r="AI359" i="198"/>
  <c r="AK351" i="198"/>
  <c r="AJ406" i="198"/>
  <c r="AK389" i="198"/>
  <c r="AG389" i="198"/>
  <c r="AH361" i="198"/>
  <c r="AK361" i="198"/>
  <c r="AJ352" i="198"/>
  <c r="AH383" i="198"/>
  <c r="AG377" i="198"/>
  <c r="AG385" i="198"/>
  <c r="AI585" i="198"/>
  <c r="AK573" i="198"/>
  <c r="AG573" i="198"/>
  <c r="AJ574" i="198"/>
  <c r="AQ571" i="198"/>
  <c r="AK571" i="198"/>
  <c r="AK579" i="198"/>
  <c r="AJ561" i="198"/>
  <c r="AD569" i="198"/>
  <c r="AE569" i="198" s="1"/>
  <c r="AI569" i="198"/>
  <c r="AD567" i="198"/>
  <c r="AE567" i="198" s="1"/>
  <c r="AK556" i="198"/>
  <c r="AI556" i="198"/>
  <c r="AH556" i="198"/>
  <c r="AK511" i="198"/>
  <c r="AG511" i="198"/>
  <c r="AJ511" i="198" s="1"/>
  <c r="AQ552" i="198"/>
  <c r="AH542" i="198"/>
  <c r="AK520" i="198"/>
  <c r="AH520" i="198"/>
  <c r="AI520" i="198"/>
  <c r="AJ520" i="198" s="1"/>
  <c r="AQ501" i="198"/>
  <c r="AG501" i="198"/>
  <c r="AK501" i="198"/>
  <c r="AH501" i="198"/>
  <c r="AI493" i="198"/>
  <c r="AD572" i="198"/>
  <c r="AE572" i="198" s="1"/>
  <c r="AQ572" i="198"/>
  <c r="AK544" i="198"/>
  <c r="AH544" i="198"/>
  <c r="AQ515" i="198"/>
  <c r="AH515" i="198"/>
  <c r="AK515" i="198"/>
  <c r="AD500" i="198"/>
  <c r="AE500" i="198" s="1"/>
  <c r="AQ538" i="198"/>
  <c r="AK538" i="198"/>
  <c r="AG538" i="198"/>
  <c r="AH538" i="198"/>
  <c r="AD518" i="198"/>
  <c r="AE518" i="198" s="1"/>
  <c r="AD510" i="198"/>
  <c r="AE510" i="198" s="1"/>
  <c r="AD502" i="198"/>
  <c r="AE502" i="198" s="1"/>
  <c r="AI489" i="198"/>
  <c r="AG483" i="198"/>
  <c r="AK483" i="198"/>
  <c r="AG477" i="198"/>
  <c r="AJ477" i="198" s="1"/>
  <c r="AK563" i="198"/>
  <c r="AD540" i="198"/>
  <c r="AE540" i="198" s="1"/>
  <c r="AJ535" i="198"/>
  <c r="AK521" i="198"/>
  <c r="AH519" i="198"/>
  <c r="AH511" i="198"/>
  <c r="AJ545" i="198"/>
  <c r="AK494" i="198"/>
  <c r="AH494" i="198"/>
  <c r="AD475" i="198"/>
  <c r="AE475" i="198" s="1"/>
  <c r="AJ460" i="198"/>
  <c r="AH437" i="198"/>
  <c r="AH433" i="198"/>
  <c r="AQ492" i="198"/>
  <c r="AI492" i="198"/>
  <c r="AJ492" i="198" s="1"/>
  <c r="AK463" i="198"/>
  <c r="AH463" i="198"/>
  <c r="AG447" i="198"/>
  <c r="AI447" i="198"/>
  <c r="AK441" i="198"/>
  <c r="AI441" i="198"/>
  <c r="AI431" i="198"/>
  <c r="AI427" i="198"/>
  <c r="AI423" i="198"/>
  <c r="AI419" i="198"/>
  <c r="AI415" i="198"/>
  <c r="AI411" i="198"/>
  <c r="AI407" i="198"/>
  <c r="AI403" i="198"/>
  <c r="AI399" i="198"/>
  <c r="AI395" i="198"/>
  <c r="AK522" i="198"/>
  <c r="AH522" i="198"/>
  <c r="AQ467" i="198"/>
  <c r="AD467" i="198"/>
  <c r="AE467" i="198" s="1"/>
  <c r="AD441" i="198"/>
  <c r="AE441" i="198" s="1"/>
  <c r="AQ471" i="198"/>
  <c r="AK471" i="198"/>
  <c r="AH471" i="198"/>
  <c r="AI377" i="198"/>
  <c r="AK357" i="198"/>
  <c r="AG357" i="198"/>
  <c r="AI387" i="198"/>
  <c r="AQ369" i="198"/>
  <c r="AG361" i="198"/>
  <c r="AK358" i="198"/>
  <c r="AQ358" i="198"/>
  <c r="AH358" i="198"/>
  <c r="AI358" i="198"/>
  <c r="AQ355" i="198"/>
  <c r="AG355" i="198"/>
  <c r="AJ355" i="198" s="1"/>
  <c r="AK355" i="198"/>
  <c r="AH355" i="198"/>
  <c r="AK575" i="198"/>
  <c r="AK375" i="198"/>
  <c r="AI351" i="198"/>
  <c r="AI389" i="198"/>
  <c r="AQ385" i="198"/>
  <c r="AK381" i="198"/>
  <c r="AG381" i="198"/>
  <c r="AD367" i="198"/>
  <c r="AE367" i="198" s="1"/>
  <c r="AI361" i="198"/>
  <c r="AK356" i="198"/>
  <c r="AG351" i="198"/>
  <c r="AI349" i="198"/>
  <c r="AJ349" i="198" s="1"/>
  <c r="AI343" i="198"/>
  <c r="AK325" i="198"/>
  <c r="AG325" i="198"/>
  <c r="AJ325" i="198" s="1"/>
  <c r="AQ325" i="198"/>
  <c r="AQ323" i="198"/>
  <c r="AK323" i="198"/>
  <c r="AG323" i="198"/>
  <c r="AQ321" i="198"/>
  <c r="AK321" i="198"/>
  <c r="AG321" i="198"/>
  <c r="AJ400" i="198"/>
  <c r="AH375" i="198"/>
  <c r="AJ326" i="198"/>
  <c r="AK577" i="198"/>
  <c r="AG577" i="198"/>
  <c r="AK548" i="198"/>
  <c r="AI548" i="198"/>
  <c r="AQ548" i="198"/>
  <c r="AK503" i="198"/>
  <c r="AQ503" i="198"/>
  <c r="AG503" i="198"/>
  <c r="AH499" i="198"/>
  <c r="AK499" i="198"/>
  <c r="AG513" i="198"/>
  <c r="AK505" i="198"/>
  <c r="AK497" i="198"/>
  <c r="AK475" i="198"/>
  <c r="AK433" i="198"/>
  <c r="AI433" i="198"/>
  <c r="AH467" i="198"/>
  <c r="AK379" i="198"/>
  <c r="AG379" i="198"/>
  <c r="AK359" i="198"/>
  <c r="AJ398" i="198"/>
  <c r="AG359" i="198"/>
  <c r="AJ408" i="198"/>
  <c r="AK367" i="198"/>
  <c r="AJ582" i="198"/>
  <c r="AD583" i="198"/>
  <c r="AE583" i="198" s="1"/>
  <c r="AK568" i="198"/>
  <c r="AH568" i="198"/>
  <c r="AG568" i="198"/>
  <c r="AK567" i="198"/>
  <c r="AG567" i="198"/>
  <c r="AI503" i="198"/>
  <c r="AG552" i="198"/>
  <c r="AI517" i="198"/>
  <c r="AK512" i="198"/>
  <c r="AH512" i="198"/>
  <c r="AI512" i="198"/>
  <c r="AI487" i="198"/>
  <c r="AG481" i="198"/>
  <c r="AK481" i="198"/>
  <c r="AK465" i="198"/>
  <c r="AH465" i="198"/>
  <c r="AK457" i="198"/>
  <c r="AH457" i="198"/>
  <c r="AK449" i="198"/>
  <c r="AH449" i="198"/>
  <c r="AI513" i="198"/>
  <c r="AQ505" i="198"/>
  <c r="AI449" i="198"/>
  <c r="AD373" i="198"/>
  <c r="AE373" i="198" s="1"/>
  <c r="AH369" i="198"/>
  <c r="AK369" i="198"/>
  <c r="AG367" i="198"/>
  <c r="AJ367" i="198" s="1"/>
  <c r="AD354" i="198"/>
  <c r="AE354" i="198" s="1"/>
  <c r="AK319" i="198"/>
  <c r="AG319" i="198"/>
  <c r="AH372" i="198"/>
  <c r="AG581" i="198"/>
  <c r="AQ581" i="198"/>
  <c r="AK581" i="198"/>
  <c r="AK583" i="198"/>
  <c r="AQ583" i="198"/>
  <c r="AD585" i="198"/>
  <c r="AE585" i="198" s="1"/>
  <c r="AH577" i="198"/>
  <c r="AK565" i="198"/>
  <c r="AH565" i="198"/>
  <c r="AQ565" i="198"/>
  <c r="AG565" i="198"/>
  <c r="AJ570" i="198"/>
  <c r="AD568" i="198"/>
  <c r="AE568" i="198" s="1"/>
  <c r="AH567" i="198"/>
  <c r="AK566" i="198"/>
  <c r="AQ566" i="198"/>
  <c r="AH548" i="198"/>
  <c r="AD556" i="198"/>
  <c r="AE556" i="198" s="1"/>
  <c r="AJ553" i="198"/>
  <c r="AI542" i="198"/>
  <c r="AD530" i="198"/>
  <c r="AE530" i="198" s="1"/>
  <c r="AI526" i="198"/>
  <c r="AG509" i="198"/>
  <c r="AK509" i="198"/>
  <c r="AH509" i="198"/>
  <c r="AK496" i="198"/>
  <c r="AH496" i="198"/>
  <c r="AI496" i="198"/>
  <c r="AJ496" i="198" s="1"/>
  <c r="AI572" i="198"/>
  <c r="AH526" i="198"/>
  <c r="AH507" i="198"/>
  <c r="AK507" i="198"/>
  <c r="AG504" i="198"/>
  <c r="AD538" i="198"/>
  <c r="AE538" i="198" s="1"/>
  <c r="AK518" i="198"/>
  <c r="AH518" i="198"/>
  <c r="AK510" i="198"/>
  <c r="AH510" i="198"/>
  <c r="AJ508" i="198"/>
  <c r="AK502" i="198"/>
  <c r="AH502" i="198"/>
  <c r="AJ500" i="198"/>
  <c r="AG491" i="198"/>
  <c r="AH487" i="198"/>
  <c r="AG485" i="198"/>
  <c r="AK485" i="198"/>
  <c r="AK477" i="198"/>
  <c r="AQ477" i="198"/>
  <c r="AH477" i="198"/>
  <c r="AK469" i="198"/>
  <c r="AH469" i="198"/>
  <c r="AQ465" i="198"/>
  <c r="AK461" i="198"/>
  <c r="AH461" i="198"/>
  <c r="AQ457" i="198"/>
  <c r="AK453" i="198"/>
  <c r="AH453" i="198"/>
  <c r="AK445" i="198"/>
  <c r="AH445" i="198"/>
  <c r="AK540" i="198"/>
  <c r="AD521" i="198"/>
  <c r="AE521" i="198" s="1"/>
  <c r="AH513" i="198"/>
  <c r="AH505" i="198"/>
  <c r="AH497" i="198"/>
  <c r="AK560" i="198"/>
  <c r="AH560" i="198"/>
  <c r="AH495" i="198"/>
  <c r="AQ481" i="198"/>
  <c r="AJ476" i="198"/>
  <c r="AK459" i="198"/>
  <c r="AH459" i="198"/>
  <c r="AK479" i="198"/>
  <c r="AH479" i="198"/>
  <c r="AQ447" i="198"/>
  <c r="AD447" i="198"/>
  <c r="AE447" i="198" s="1"/>
  <c r="AG433" i="198"/>
  <c r="AK431" i="198"/>
  <c r="AG431" i="198"/>
  <c r="AK429" i="198"/>
  <c r="AG429" i="198"/>
  <c r="AG427" i="198"/>
  <c r="AK427" i="198"/>
  <c r="AG425" i="198"/>
  <c r="AK425" i="198"/>
  <c r="AK423" i="198"/>
  <c r="AG423" i="198"/>
  <c r="AK421" i="198"/>
  <c r="AG421" i="198"/>
  <c r="AG419" i="198"/>
  <c r="AK419" i="198"/>
  <c r="AK417" i="198"/>
  <c r="AG417" i="198"/>
  <c r="AK415" i="198"/>
  <c r="AG415" i="198"/>
  <c r="AK413" i="198"/>
  <c r="AG413" i="198"/>
  <c r="AJ413" i="198" s="1"/>
  <c r="AG411" i="198"/>
  <c r="AK411" i="198"/>
  <c r="AG409" i="198"/>
  <c r="AK409" i="198"/>
  <c r="AK407" i="198"/>
  <c r="AG407" i="198"/>
  <c r="AK405" i="198"/>
  <c r="AG405" i="198"/>
  <c r="AJ405" i="198" s="1"/>
  <c r="AQ403" i="198"/>
  <c r="AG403" i="198"/>
  <c r="AK403" i="198"/>
  <c r="AG401" i="198"/>
  <c r="AK401" i="198"/>
  <c r="AK399" i="198"/>
  <c r="AG399" i="198"/>
  <c r="AK397" i="198"/>
  <c r="AG397" i="198"/>
  <c r="AQ395" i="198"/>
  <c r="AG395" i="198"/>
  <c r="AK395" i="198"/>
  <c r="AG393" i="198"/>
  <c r="AK393" i="198"/>
  <c r="AD522" i="198"/>
  <c r="AE522" i="198" s="1"/>
  <c r="AI473" i="198"/>
  <c r="AJ473" i="198" s="1"/>
  <c r="AJ468" i="198"/>
  <c r="AK451" i="198"/>
  <c r="AH451" i="198"/>
  <c r="AQ429" i="198"/>
  <c r="AQ425" i="198"/>
  <c r="AQ421" i="198"/>
  <c r="AQ417" i="198"/>
  <c r="AQ413" i="198"/>
  <c r="AQ409" i="198"/>
  <c r="AQ405" i="198"/>
  <c r="AQ401" i="198"/>
  <c r="AQ397" i="198"/>
  <c r="AJ402" i="198"/>
  <c r="AH385" i="198"/>
  <c r="AK365" i="198"/>
  <c r="AG365" i="198"/>
  <c r="AQ455" i="198"/>
  <c r="AK455" i="198"/>
  <c r="AH455" i="198"/>
  <c r="AJ388" i="198"/>
  <c r="AH379" i="198"/>
  <c r="AG369" i="198"/>
  <c r="AH367" i="198"/>
  <c r="AK366" i="198"/>
  <c r="AH366" i="198"/>
  <c r="AI366" i="198"/>
  <c r="AQ363" i="198"/>
  <c r="AG363" i="198"/>
  <c r="AJ363" i="198" s="1"/>
  <c r="AK363" i="198"/>
  <c r="AH363" i="198"/>
  <c r="AQ391" i="198"/>
  <c r="AK391" i="198"/>
  <c r="AJ384" i="198"/>
  <c r="AJ422" i="198"/>
  <c r="AJ390" i="198"/>
  <c r="AD389" i="198"/>
  <c r="AE389" i="198" s="1"/>
  <c r="AK373" i="198"/>
  <c r="AG373" i="198"/>
  <c r="AD370" i="198"/>
  <c r="AE370" i="198" s="1"/>
  <c r="AJ368" i="198"/>
  <c r="AD362" i="198"/>
  <c r="AE362" i="198" s="1"/>
  <c r="AJ360" i="198"/>
  <c r="AG358" i="198"/>
  <c r="AH353" i="198"/>
  <c r="AK353" i="198"/>
  <c r="AD351" i="198"/>
  <c r="AE351" i="198" s="1"/>
  <c r="AK349" i="198"/>
  <c r="AQ349" i="198"/>
  <c r="AK347" i="198"/>
  <c r="AK345" i="198"/>
  <c r="AG345" i="198"/>
  <c r="AQ345" i="198"/>
  <c r="AK343" i="198"/>
  <c r="AG343" i="198"/>
  <c r="AQ343" i="198"/>
  <c r="AK341" i="198"/>
  <c r="AG341" i="198"/>
  <c r="AK339" i="198"/>
  <c r="AG339" i="198"/>
  <c r="AK337" i="198"/>
  <c r="AG337" i="198"/>
  <c r="AK335" i="198"/>
  <c r="AG335" i="198"/>
  <c r="AK333" i="198"/>
  <c r="AG333" i="198"/>
  <c r="AQ333" i="198"/>
  <c r="AK331" i="198"/>
  <c r="AG331" i="198"/>
  <c r="AQ331" i="198"/>
  <c r="AG329" i="198"/>
  <c r="AQ329" i="198"/>
  <c r="AK329" i="198"/>
  <c r="AK327" i="198"/>
  <c r="AG327" i="198"/>
  <c r="AJ327" i="198" s="1"/>
  <c r="AG364" i="198"/>
  <c r="AH329" i="198"/>
  <c r="AH365" i="198"/>
  <c r="AG347" i="198"/>
  <c r="AJ347" i="198" s="1"/>
  <c r="AT18" i="198"/>
  <c r="AO344" i="196"/>
  <c r="AN344" i="196"/>
  <c r="AO388" i="196"/>
  <c r="AM388" i="196"/>
  <c r="AM665" i="196"/>
  <c r="AO665" i="196"/>
  <c r="AQ1007" i="196"/>
  <c r="AN1007" i="196"/>
  <c r="AM1007" i="196"/>
  <c r="AO346" i="196"/>
  <c r="AO829" i="196"/>
  <c r="AM829" i="196"/>
  <c r="AQ829" i="196"/>
  <c r="AQ798" i="196"/>
  <c r="AM733" i="196"/>
  <c r="AO733" i="196"/>
  <c r="AM743" i="196"/>
  <c r="AO743" i="196"/>
  <c r="AQ743" i="196"/>
  <c r="AO643" i="196"/>
  <c r="AN643" i="196"/>
  <c r="AQ567" i="196"/>
  <c r="AN567" i="196"/>
  <c r="AZ833" i="196"/>
  <c r="AO833" i="196"/>
  <c r="AP833" i="196" s="1"/>
  <c r="AN833" i="196"/>
  <c r="AO777" i="196"/>
  <c r="AZ777" i="196"/>
  <c r="AM777" i="196"/>
  <c r="AO973" i="196"/>
  <c r="AP973" i="196" s="1"/>
  <c r="AZ973" i="196"/>
  <c r="AM917" i="196"/>
  <c r="AQ917" i="196"/>
  <c r="AO917" i="196"/>
  <c r="AO878" i="196"/>
  <c r="AM878" i="196"/>
  <c r="AN878" i="196"/>
  <c r="AO749" i="196"/>
  <c r="AQ749" i="196"/>
  <c r="AM749" i="196"/>
  <c r="AZ749" i="196"/>
  <c r="AO779" i="196"/>
  <c r="AN779" i="196"/>
  <c r="AM779" i="196"/>
  <c r="AM567" i="196"/>
  <c r="AJ555" i="196"/>
  <c r="AK555" i="196" s="1"/>
  <c r="AZ480" i="196"/>
  <c r="AN529" i="196"/>
  <c r="AM529" i="196"/>
  <c r="AN366" i="196"/>
  <c r="AN362" i="196"/>
  <c r="AN346" i="196"/>
  <c r="AN401" i="196"/>
  <c r="AM401" i="196"/>
  <c r="AM346" i="196"/>
  <c r="AM357" i="196"/>
  <c r="AO357" i="196"/>
  <c r="AN332" i="196"/>
  <c r="AO366" i="196"/>
  <c r="AP366" i="196" s="1"/>
  <c r="AO892" i="196"/>
  <c r="AO851" i="196"/>
  <c r="AJ825" i="196"/>
  <c r="AK825" i="196" s="1"/>
  <c r="AJ821" i="196"/>
  <c r="AK821" i="196" s="1"/>
  <c r="AJ778" i="196"/>
  <c r="AK778" i="196" s="1"/>
  <c r="AN743" i="196"/>
  <c r="AM695" i="196"/>
  <c r="AZ643" i="196"/>
  <c r="AO631" i="196"/>
  <c r="AN631" i="196"/>
  <c r="AM643" i="196"/>
  <c r="AN608" i="196"/>
  <c r="AO608" i="196"/>
  <c r="AQ965" i="196"/>
  <c r="AM965" i="196"/>
  <c r="AO1014" i="196"/>
  <c r="AQ1014" i="196"/>
  <c r="AM1014" i="196"/>
  <c r="AO965" i="196"/>
  <c r="AN576" i="196"/>
  <c r="AM721" i="196"/>
  <c r="AO721" i="196"/>
  <c r="AN623" i="196"/>
  <c r="AO623" i="196"/>
  <c r="AN495" i="196"/>
  <c r="AQ495" i="196"/>
  <c r="AO495" i="196"/>
  <c r="AO418" i="196"/>
  <c r="AQ418" i="196"/>
  <c r="AN418" i="196"/>
  <c r="AO707" i="196"/>
  <c r="AN707" i="196"/>
  <c r="AO362" i="196"/>
  <c r="AM330" i="196"/>
  <c r="AO330" i="196"/>
  <c r="AN330" i="196"/>
  <c r="AQ330" i="196"/>
  <c r="AO567" i="196"/>
  <c r="AN476" i="196"/>
  <c r="AM476" i="196"/>
  <c r="AN973" i="196"/>
  <c r="AN917" i="196"/>
  <c r="AQ976" i="196"/>
  <c r="AQ833" i="196"/>
  <c r="AN733" i="196"/>
  <c r="AN882" i="196"/>
  <c r="AM882" i="196"/>
  <c r="AO738" i="196"/>
  <c r="AM707" i="196"/>
  <c r="AQ394" i="196"/>
  <c r="AJ637" i="196"/>
  <c r="AK637" i="196" s="1"/>
  <c r="AN665" i="196"/>
  <c r="AZ580" i="196"/>
  <c r="AQ580" i="196"/>
  <c r="AM580" i="196"/>
  <c r="AO580" i="196"/>
  <c r="AN554" i="196"/>
  <c r="AQ554" i="196"/>
  <c r="AQ536" i="196"/>
  <c r="AM536" i="196"/>
  <c r="AP536" i="196" s="1"/>
  <c r="AN536" i="196"/>
  <c r="AQ643" i="196"/>
  <c r="AQ797" i="196"/>
  <c r="AO797" i="196"/>
  <c r="AN797" i="196"/>
  <c r="AM496" i="196"/>
  <c r="AP496" i="196" s="1"/>
  <c r="AQ496" i="196"/>
  <c r="AZ496" i="196"/>
  <c r="AN496" i="196"/>
  <c r="AZ378" i="196"/>
  <c r="AQ378" i="196"/>
  <c r="AM378" i="196"/>
  <c r="AP378" i="196" s="1"/>
  <c r="AO342" i="196"/>
  <c r="AM342" i="196"/>
  <c r="AO955" i="196"/>
  <c r="AM955" i="196"/>
  <c r="AM782" i="196"/>
  <c r="AN782" i="196"/>
  <c r="AM709" i="196"/>
  <c r="AO709" i="196"/>
  <c r="AM614" i="196"/>
  <c r="AO561" i="196"/>
  <c r="AM561" i="196"/>
  <c r="AN561" i="196"/>
  <c r="AO757" i="196"/>
  <c r="AQ757" i="196"/>
  <c r="AM757" i="196"/>
  <c r="AQ480" i="196"/>
  <c r="AN480" i="196"/>
  <c r="AM587" i="196"/>
  <c r="AN587" i="196"/>
  <c r="AO480" i="196"/>
  <c r="AQ973" i="196"/>
  <c r="AN829" i="196"/>
  <c r="AN892" i="196"/>
  <c r="AN887" i="196"/>
  <c r="AO887" i="196"/>
  <c r="AN749" i="196"/>
  <c r="AN900" i="196"/>
  <c r="AN710" i="196"/>
  <c r="AP726" i="196"/>
  <c r="AM710" i="196"/>
  <c r="AN667" i="196"/>
  <c r="AQ733" i="196"/>
  <c r="AM798" i="196"/>
  <c r="AP798" i="196" s="1"/>
  <c r="AQ446" i="196"/>
  <c r="AN446" i="196"/>
  <c r="AM446" i="196"/>
  <c r="AJ617" i="196"/>
  <c r="AK617" i="196" s="1"/>
  <c r="AN614" i="196"/>
  <c r="AO607" i="196"/>
  <c r="AN713" i="196"/>
  <c r="AQ779" i="196"/>
  <c r="AN601" i="196"/>
  <c r="AM729" i="196"/>
  <c r="AO783" i="196"/>
  <c r="AZ783" i="196"/>
  <c r="AM548" i="196"/>
  <c r="AJ479" i="196"/>
  <c r="AK479" i="196" s="1"/>
  <c r="AJ397" i="196"/>
  <c r="AK397" i="196" s="1"/>
  <c r="AJ352" i="196"/>
  <c r="AK352" i="196" s="1"/>
  <c r="AJ340" i="196"/>
  <c r="AK340" i="196" s="1"/>
  <c r="AM897" i="196"/>
  <c r="AJ835" i="196"/>
  <c r="AK835" i="196" s="1"/>
  <c r="AJ865" i="196"/>
  <c r="AK865" i="196" s="1"/>
  <c r="AN826" i="196"/>
  <c r="AP817" i="196"/>
  <c r="AN783" i="196"/>
  <c r="AO752" i="196"/>
  <c r="AN752" i="196"/>
  <c r="AJ792" i="196"/>
  <c r="AK792" i="196" s="1"/>
  <c r="AJ760" i="196"/>
  <c r="AK760" i="196" s="1"/>
  <c r="AQ659" i="196"/>
  <c r="AM585" i="196"/>
  <c r="AM601" i="196"/>
  <c r="AJ681" i="196"/>
  <c r="AK681" i="196" s="1"/>
  <c r="AO741" i="196"/>
  <c r="AN619" i="196"/>
  <c r="AJ386" i="196"/>
  <c r="AK386" i="196" s="1"/>
  <c r="AO961" i="196"/>
  <c r="AJ849" i="196"/>
  <c r="AK849" i="196" s="1"/>
  <c r="AO633" i="196"/>
  <c r="AP633" i="196" s="1"/>
  <c r="AQ633" i="196"/>
  <c r="AZ593" i="196"/>
  <c r="AQ593" i="196"/>
  <c r="AM622" i="196"/>
  <c r="AO715" i="196"/>
  <c r="AN715" i="196"/>
  <c r="AO830" i="196"/>
  <c r="AJ691" i="196"/>
  <c r="AK691" i="196" s="1"/>
  <c r="AJ672" i="196"/>
  <c r="AK672" i="196" s="1"/>
  <c r="AJ683" i="196"/>
  <c r="AK683" i="196" s="1"/>
  <c r="AO651" i="196"/>
  <c r="AZ825" i="196"/>
  <c r="AO825" i="196"/>
  <c r="AO769" i="196"/>
  <c r="AP769" i="196" s="1"/>
  <c r="AQ769" i="196"/>
  <c r="AO655" i="196"/>
  <c r="AN655" i="196"/>
  <c r="AJ749" i="196"/>
  <c r="AK749" i="196" s="1"/>
  <c r="AJ802" i="196"/>
  <c r="AK802" i="196" s="1"/>
  <c r="AO699" i="196"/>
  <c r="AM699" i="196"/>
  <c r="AO858" i="196"/>
  <c r="AP858" i="196" s="1"/>
  <c r="AQ858" i="196"/>
  <c r="AJ777" i="196"/>
  <c r="AK777" i="196" s="1"/>
  <c r="AN552" i="196"/>
  <c r="AJ494" i="196"/>
  <c r="AK494" i="196" s="1"/>
  <c r="AJ489" i="196"/>
  <c r="AK489" i="196" s="1"/>
  <c r="AN969" i="196"/>
  <c r="AN961" i="196"/>
  <c r="AJ995" i="196"/>
  <c r="AK995" i="196" s="1"/>
  <c r="AJ1006" i="196"/>
  <c r="AK1006" i="196" s="1"/>
  <c r="AQ969" i="196"/>
  <c r="AQ961" i="196"/>
  <c r="AP956" i="196"/>
  <c r="AP924" i="196"/>
  <c r="AN548" i="196"/>
  <c r="AJ531" i="196"/>
  <c r="AK531" i="196" s="1"/>
  <c r="AJ545" i="196"/>
  <c r="AK545" i="196" s="1"/>
  <c r="AN372" i="196"/>
  <c r="AJ506" i="196"/>
  <c r="AK506" i="196" s="1"/>
  <c r="AJ502" i="196"/>
  <c r="AK502" i="196" s="1"/>
  <c r="AN1008" i="196"/>
  <c r="AJ1001" i="196"/>
  <c r="AK1001" i="196" s="1"/>
  <c r="AJ1013" i="196"/>
  <c r="AK1013" i="196" s="1"/>
  <c r="AQ945" i="196"/>
  <c r="AQ937" i="196"/>
  <c r="AQ897" i="196"/>
  <c r="AP888" i="196"/>
  <c r="AJ857" i="196"/>
  <c r="AK857" i="196" s="1"/>
  <c r="AJ837" i="196"/>
  <c r="AK837" i="196" s="1"/>
  <c r="AM825" i="196"/>
  <c r="AM813" i="196"/>
  <c r="AN769" i="196"/>
  <c r="AQ825" i="196"/>
  <c r="AJ782" i="196"/>
  <c r="AK782" i="196" s="1"/>
  <c r="AJ770" i="196"/>
  <c r="AK770" i="196" s="1"/>
  <c r="AJ735" i="196"/>
  <c r="AK735" i="196" s="1"/>
  <c r="AM659" i="196"/>
  <c r="AM655" i="196"/>
  <c r="AM651" i="196"/>
  <c r="AN633" i="196"/>
  <c r="AO657" i="196"/>
  <c r="AQ741" i="196"/>
  <c r="AJ926" i="196"/>
  <c r="AK926" i="196" s="1"/>
  <c r="AJ741" i="196"/>
  <c r="AK741" i="196" s="1"/>
  <c r="AZ699" i="196"/>
  <c r="AO804" i="196"/>
  <c r="AM804" i="196"/>
  <c r="AJ753" i="196"/>
  <c r="AK753" i="196" s="1"/>
  <c r="AO671" i="196"/>
  <c r="AP671" i="196" s="1"/>
  <c r="AQ671" i="196"/>
  <c r="AO662" i="196"/>
  <c r="AP662" i="196" s="1"/>
  <c r="AQ662" i="196"/>
  <c r="AJ791" i="196"/>
  <c r="AK791" i="196" s="1"/>
  <c r="AJ754" i="196"/>
  <c r="AK754" i="196" s="1"/>
  <c r="AJ607" i="196"/>
  <c r="AK607" i="196" s="1"/>
  <c r="AJ442" i="196"/>
  <c r="AK442" i="196" s="1"/>
  <c r="AJ689" i="196"/>
  <c r="AK689" i="196" s="1"/>
  <c r="AJ937" i="196"/>
  <c r="AK937" i="196" s="1"/>
  <c r="AJ897" i="196"/>
  <c r="AK897" i="196" s="1"/>
  <c r="AJ902" i="196"/>
  <c r="AK902" i="196" s="1"/>
  <c r="AJ668" i="196"/>
  <c r="AK668" i="196" s="1"/>
  <c r="AM468" i="196"/>
  <c r="AO468" i="196"/>
  <c r="AN468" i="196"/>
  <c r="AM426" i="196"/>
  <c r="AQ426" i="196"/>
  <c r="AN426" i="196"/>
  <c r="AO881" i="196"/>
  <c r="AN881" i="196"/>
  <c r="AM370" i="196"/>
  <c r="AO370" i="196"/>
  <c r="AQ370" i="196"/>
  <c r="AN370" i="196"/>
  <c r="AO398" i="196"/>
  <c r="AQ398" i="196"/>
  <c r="AZ398" i="196"/>
  <c r="AO525" i="196"/>
  <c r="AM525" i="196"/>
  <c r="AQ468" i="196"/>
  <c r="AO415" i="196"/>
  <c r="AN415" i="196"/>
  <c r="AM565" i="196"/>
  <c r="AM398" i="196"/>
  <c r="AM958" i="196"/>
  <c r="AJ907" i="196"/>
  <c r="AK907" i="196" s="1"/>
  <c r="AO843" i="196"/>
  <c r="AN843" i="196"/>
  <c r="AN864" i="196"/>
  <c r="AM864" i="196"/>
  <c r="AO864" i="196"/>
  <c r="AO656" i="196"/>
  <c r="AN656" i="196"/>
  <c r="AQ881" i="196"/>
  <c r="AO807" i="196"/>
  <c r="AM807" i="196"/>
  <c r="AM793" i="196"/>
  <c r="AO793" i="196"/>
  <c r="AO406" i="196"/>
  <c r="AM406" i="196"/>
  <c r="AQ877" i="196"/>
  <c r="AM877" i="196"/>
  <c r="AN877" i="196"/>
  <c r="AO877" i="196"/>
  <c r="AJ813" i="196"/>
  <c r="AK813" i="196" s="1"/>
  <c r="AQ491" i="196"/>
  <c r="AM491" i="196"/>
  <c r="AP491" i="196" s="1"/>
  <c r="AN983" i="196"/>
  <c r="AO616" i="196"/>
  <c r="AM616" i="196"/>
  <c r="AQ414" i="196"/>
  <c r="AZ414" i="196"/>
  <c r="AM414" i="196"/>
  <c r="AQ434" i="196"/>
  <c r="AO434" i="196"/>
  <c r="AN434" i="196"/>
  <c r="AM434" i="196"/>
  <c r="AM893" i="196"/>
  <c r="AO893" i="196"/>
  <c r="AN893" i="196"/>
  <c r="AO814" i="196"/>
  <c r="AQ814" i="196"/>
  <c r="AN814" i="196"/>
  <c r="AJ643" i="196"/>
  <c r="AK643" i="196" s="1"/>
  <c r="AN565" i="196"/>
  <c r="AZ565" i="196"/>
  <c r="AM559" i="196"/>
  <c r="AN414" i="196"/>
  <c r="AN398" i="196"/>
  <c r="AO505" i="196"/>
  <c r="AM583" i="196"/>
  <c r="AO583" i="196"/>
  <c r="AO533" i="196"/>
  <c r="AN533" i="196"/>
  <c r="AO348" i="196"/>
  <c r="AZ998" i="196"/>
  <c r="AO906" i="196"/>
  <c r="AN906" i="196"/>
  <c r="AN894" i="196"/>
  <c r="AZ894" i="196"/>
  <c r="AM881" i="196"/>
  <c r="AN784" i="196"/>
  <c r="AM784" i="196"/>
  <c r="AO784" i="196"/>
  <c r="AZ684" i="196"/>
  <c r="AN649" i="196"/>
  <c r="AN645" i="196"/>
  <c r="AM645" i="196"/>
  <c r="AO645" i="196"/>
  <c r="AO675" i="196"/>
  <c r="AM675" i="196"/>
  <c r="AQ675" i="196"/>
  <c r="AN675" i="196"/>
  <c r="AO338" i="196"/>
  <c r="AN338" i="196"/>
  <c r="AQ372" i="196"/>
  <c r="AN360" i="196"/>
  <c r="AZ360" i="196"/>
  <c r="AM338" i="196"/>
  <c r="AN562" i="196"/>
  <c r="AN998" i="196"/>
  <c r="AJ996" i="196"/>
  <c r="AK996" i="196" s="1"/>
  <c r="AM742" i="196"/>
  <c r="AZ742" i="196"/>
  <c r="AN730" i="196"/>
  <c r="AO730" i="196"/>
  <c r="AM730" i="196"/>
  <c r="AM544" i="196"/>
  <c r="AO544" i="196"/>
  <c r="AZ528" i="196"/>
  <c r="AO528" i="196"/>
  <c r="AQ508" i="196"/>
  <c r="AM508" i="196"/>
  <c r="AP508" i="196" s="1"/>
  <c r="AQ805" i="196"/>
  <c r="AO805" i="196"/>
  <c r="AM805" i="196"/>
  <c r="AJ873" i="196"/>
  <c r="AK873" i="196" s="1"/>
  <c r="AJ779" i="196"/>
  <c r="AK779" i="196" s="1"/>
  <c r="AO720" i="196"/>
  <c r="AN720" i="196"/>
  <c r="AJ631" i="196"/>
  <c r="AK631" i="196" s="1"/>
  <c r="AZ617" i="196"/>
  <c r="AM617" i="196"/>
  <c r="AM606" i="196"/>
  <c r="AN606" i="196"/>
  <c r="AM597" i="196"/>
  <c r="AJ826" i="196"/>
  <c r="AK826" i="196" s="1"/>
  <c r="AJ486" i="196"/>
  <c r="AK486" i="196" s="1"/>
  <c r="AJ471" i="196"/>
  <c r="AK471" i="196" s="1"/>
  <c r="AM487" i="196"/>
  <c r="AJ534" i="196"/>
  <c r="AK534" i="196" s="1"/>
  <c r="AJ517" i="196"/>
  <c r="AK517" i="196" s="1"/>
  <c r="AO337" i="196"/>
  <c r="AN388" i="196"/>
  <c r="AZ982" i="196"/>
  <c r="AN922" i="196"/>
  <c r="AP952" i="196"/>
  <c r="AO942" i="196"/>
  <c r="AJ919" i="196"/>
  <c r="AK919" i="196" s="1"/>
  <c r="AO918" i="196"/>
  <c r="AZ951" i="196"/>
  <c r="AJ833" i="196"/>
  <c r="AK833" i="196" s="1"/>
  <c r="AO910" i="196"/>
  <c r="AO872" i="196"/>
  <c r="AO840" i="196"/>
  <c r="AJ880" i="196"/>
  <c r="AK880" i="196" s="1"/>
  <c r="AO831" i="196"/>
  <c r="AJ744" i="196"/>
  <c r="AK744" i="196" s="1"/>
  <c r="AM809" i="196"/>
  <c r="AN852" i="196"/>
  <c r="AN669" i="196"/>
  <c r="AN617" i="196"/>
  <c r="AJ731" i="196"/>
  <c r="AK731" i="196" s="1"/>
  <c r="AN612" i="196"/>
  <c r="AZ532" i="196"/>
  <c r="AQ736" i="196"/>
  <c r="AO701" i="196"/>
  <c r="AJ669" i="196"/>
  <c r="AK669" i="196" s="1"/>
  <c r="AN620" i="196"/>
  <c r="AO620" i="196"/>
  <c r="AM600" i="196"/>
  <c r="AN600" i="196"/>
  <c r="AO488" i="196"/>
  <c r="AP488" i="196" s="1"/>
  <c r="AO999" i="196"/>
  <c r="AO925" i="196"/>
  <c r="AP925" i="196" s="1"/>
  <c r="AJ496" i="196"/>
  <c r="AK496" i="196" s="1"/>
  <c r="AO710" i="196"/>
  <c r="AO621" i="196"/>
  <c r="AM621" i="196"/>
  <c r="AN621" i="196"/>
  <c r="AM810" i="196"/>
  <c r="AO771" i="196"/>
  <c r="AM771" i="196"/>
  <c r="AQ771" i="196"/>
  <c r="AJ647" i="196"/>
  <c r="AK647" i="196" s="1"/>
  <c r="AO618" i="196"/>
  <c r="AQ618" i="196"/>
  <c r="AJ381" i="196"/>
  <c r="AK381" i="196" s="1"/>
  <c r="AN942" i="196"/>
  <c r="AJ940" i="196"/>
  <c r="AK940" i="196" s="1"/>
  <c r="AO951" i="196"/>
  <c r="AJ947" i="196"/>
  <c r="AK947" i="196" s="1"/>
  <c r="AJ843" i="196"/>
  <c r="AK843" i="196" s="1"/>
  <c r="AJ943" i="196"/>
  <c r="AK943" i="196" s="1"/>
  <c r="AJ884" i="196"/>
  <c r="AK884" i="196" s="1"/>
  <c r="AJ882" i="196"/>
  <c r="AK882" i="196" s="1"/>
  <c r="AJ848" i="196"/>
  <c r="AK848" i="196" s="1"/>
  <c r="AP812" i="196"/>
  <c r="AO688" i="196"/>
  <c r="AN688" i="196"/>
  <c r="AJ378" i="196"/>
  <c r="AK378" i="196" s="1"/>
  <c r="AO673" i="196"/>
  <c r="AQ617" i="196"/>
  <c r="AN681" i="196"/>
  <c r="AZ390" i="196"/>
  <c r="AO949" i="196"/>
  <c r="AP949" i="196" s="1"/>
  <c r="AZ949" i="196"/>
  <c r="AO736" i="196"/>
  <c r="AP736" i="196" s="1"/>
  <c r="AJ724" i="196"/>
  <c r="AK724" i="196" s="1"/>
  <c r="AO666" i="196"/>
  <c r="AP666" i="196" s="1"/>
  <c r="AM639" i="196"/>
  <c r="AP639" i="196" s="1"/>
  <c r="AO695" i="196"/>
  <c r="AQ695" i="196"/>
  <c r="AO767" i="196"/>
  <c r="AM767" i="196"/>
  <c r="AQ767" i="196"/>
  <c r="AJ785" i="196"/>
  <c r="AK785" i="196" s="1"/>
  <c r="AJ415" i="196"/>
  <c r="AK415" i="196" s="1"/>
  <c r="AO870" i="196"/>
  <c r="AQ870" i="196"/>
  <c r="AM870" i="196"/>
  <c r="AQ892" i="196"/>
  <c r="AJ776" i="196"/>
  <c r="AK776" i="196" s="1"/>
  <c r="AJ718" i="196"/>
  <c r="AK718" i="196" s="1"/>
  <c r="AJ686" i="196"/>
  <c r="AK686" i="196" s="1"/>
  <c r="AJ654" i="196"/>
  <c r="AK654" i="196" s="1"/>
  <c r="AJ725" i="196"/>
  <c r="AK725" i="196" s="1"/>
  <c r="AP642" i="196"/>
  <c r="AJ627" i="196"/>
  <c r="AK627" i="196" s="1"/>
  <c r="AJ595" i="196"/>
  <c r="AK595" i="196" s="1"/>
  <c r="AJ673" i="196"/>
  <c r="AK673" i="196" s="1"/>
  <c r="AJ629" i="196"/>
  <c r="AK629" i="196" s="1"/>
  <c r="AJ613" i="196"/>
  <c r="AK613" i="196" s="1"/>
  <c r="AM593" i="196"/>
  <c r="AJ788" i="196"/>
  <c r="AK788" i="196" s="1"/>
  <c r="AZ1015" i="196"/>
  <c r="AP874" i="196"/>
  <c r="AO838" i="196"/>
  <c r="AQ838" i="196"/>
  <c r="AJ810" i="196"/>
  <c r="AK810" i="196" s="1"/>
  <c r="AJ794" i="196"/>
  <c r="AK794" i="196" s="1"/>
  <c r="AJ699" i="196"/>
  <c r="AK699" i="196" s="1"/>
  <c r="AJ695" i="196"/>
  <c r="AK695" i="196" s="1"/>
  <c r="AJ676" i="196"/>
  <c r="AK676" i="196" s="1"/>
  <c r="AO802" i="196"/>
  <c r="AO438" i="196"/>
  <c r="AO598" i="196"/>
  <c r="AQ598" i="196"/>
  <c r="AM598" i="196"/>
  <c r="AN574" i="196"/>
  <c r="AO578" i="196"/>
  <c r="AN455" i="196"/>
  <c r="AN391" i="196"/>
  <c r="AO439" i="196"/>
  <c r="AP410" i="196"/>
  <c r="AP445" i="196"/>
  <c r="AM409" i="196"/>
  <c r="AP322" i="196"/>
  <c r="AJ365" i="196"/>
  <c r="AK365" i="196" s="1"/>
  <c r="AJ345" i="196"/>
  <c r="AK345" i="196" s="1"/>
  <c r="AJ333" i="196"/>
  <c r="AK333" i="196" s="1"/>
  <c r="AO556" i="196"/>
  <c r="AO436" i="196"/>
  <c r="AP436" i="196" s="1"/>
  <c r="AP350" i="196"/>
  <c r="AO437" i="196"/>
  <c r="AJ1002" i="196"/>
  <c r="AK1002" i="196" s="1"/>
  <c r="AN970" i="196"/>
  <c r="AJ979" i="196"/>
  <c r="AK979" i="196" s="1"/>
  <c r="AJ975" i="196"/>
  <c r="AK975" i="196" s="1"/>
  <c r="AJ956" i="196"/>
  <c r="AK956" i="196" s="1"/>
  <c r="AN902" i="196"/>
  <c r="AM983" i="196"/>
  <c r="AO983" i="196"/>
  <c r="AO978" i="196"/>
  <c r="AJ968" i="196"/>
  <c r="AK968" i="196" s="1"/>
  <c r="AP909" i="196"/>
  <c r="AN859" i="196"/>
  <c r="AN827" i="196"/>
  <c r="AO827" i="196"/>
  <c r="AN768" i="196"/>
  <c r="AM768" i="196"/>
  <c r="AO768" i="196"/>
  <c r="AM677" i="196"/>
  <c r="AO677" i="196"/>
  <c r="AO624" i="196"/>
  <c r="AN624" i="196"/>
  <c r="AQ579" i="196"/>
  <c r="AO579" i="196"/>
  <c r="AP579" i="196" s="1"/>
  <c r="AO944" i="196"/>
  <c r="AP944" i="196" s="1"/>
  <c r="AO678" i="196"/>
  <c r="AQ678" i="196"/>
  <c r="AM678" i="196"/>
  <c r="AN678" i="196"/>
  <c r="AQ609" i="196"/>
  <c r="AO609" i="196"/>
  <c r="AO818" i="196"/>
  <c r="AQ818" i="196"/>
  <c r="AM818" i="196"/>
  <c r="AN818" i="196"/>
  <c r="AO663" i="196"/>
  <c r="AQ663" i="196"/>
  <c r="AN663" i="196"/>
  <c r="AO573" i="196"/>
  <c r="AP573" i="196" s="1"/>
  <c r="AQ573" i="196"/>
  <c r="AN903" i="196"/>
  <c r="AO903" i="196"/>
  <c r="AN820" i="196"/>
  <c r="AO820" i="196"/>
  <c r="AN772" i="196"/>
  <c r="AO703" i="196"/>
  <c r="AM703" i="196"/>
  <c r="AN703" i="196"/>
  <c r="AQ703" i="196"/>
  <c r="AN556" i="196"/>
  <c r="AP539" i="196"/>
  <c r="AJ529" i="196"/>
  <c r="AK529" i="196" s="1"/>
  <c r="AJ469" i="196"/>
  <c r="AK469" i="196" s="1"/>
  <c r="AN438" i="196"/>
  <c r="AN447" i="196"/>
  <c r="AN383" i="196"/>
  <c r="AM438" i="196"/>
  <c r="AO426" i="196"/>
  <c r="AM420" i="196"/>
  <c r="AJ321" i="196"/>
  <c r="AK321" i="196" s="1"/>
  <c r="AM437" i="196"/>
  <c r="AO349" i="196"/>
  <c r="AZ344" i="196"/>
  <c r="AZ332" i="196"/>
  <c r="AN436" i="196"/>
  <c r="AJ409" i="196"/>
  <c r="AK409" i="196" s="1"/>
  <c r="AM393" i="196"/>
  <c r="AJ449" i="196"/>
  <c r="AK449" i="196" s="1"/>
  <c r="AM502" i="196"/>
  <c r="AM341" i="196"/>
  <c r="AJ980" i="196"/>
  <c r="AK980" i="196" s="1"/>
  <c r="AN962" i="196"/>
  <c r="AP1001" i="196"/>
  <c r="AO991" i="196"/>
  <c r="AP991" i="196" s="1"/>
  <c r="AO914" i="196"/>
  <c r="AJ983" i="196"/>
  <c r="AK983" i="196" s="1"/>
  <c r="AJ931" i="196"/>
  <c r="AK931" i="196" s="1"/>
  <c r="AJ924" i="196"/>
  <c r="AK924" i="196" s="1"/>
  <c r="AZ903" i="196"/>
  <c r="AN943" i="196"/>
  <c r="AM799" i="196"/>
  <c r="AO832" i="196"/>
  <c r="AM750" i="196"/>
  <c r="AN750" i="196"/>
  <c r="AO750" i="196"/>
  <c r="AZ426" i="196"/>
  <c r="AO646" i="196"/>
  <c r="AM646" i="196"/>
  <c r="AN646" i="196"/>
  <c r="AO615" i="196"/>
  <c r="AN615" i="196"/>
  <c r="AM577" i="196"/>
  <c r="AO577" i="196"/>
  <c r="AQ569" i="196"/>
  <c r="AM569" i="196"/>
  <c r="AO454" i="196"/>
  <c r="AP454" i="196" s="1"/>
  <c r="AO596" i="196"/>
  <c r="AM460" i="196"/>
  <c r="AO842" i="196"/>
  <c r="AQ842" i="196"/>
  <c r="AZ842" i="196"/>
  <c r="AM842" i="196"/>
  <c r="AO706" i="196"/>
  <c r="AM706" i="196"/>
  <c r="AN706" i="196"/>
  <c r="AQ706" i="196"/>
  <c r="AZ609" i="196"/>
  <c r="AQ438" i="196"/>
  <c r="AN424" i="196"/>
  <c r="AO341" i="196"/>
  <c r="AN425" i="196"/>
  <c r="AM418" i="196"/>
  <c r="AN428" i="196"/>
  <c r="AJ361" i="196"/>
  <c r="AK361" i="196" s="1"/>
  <c r="AJ349" i="196"/>
  <c r="AK349" i="196" s="1"/>
  <c r="AJ329" i="196"/>
  <c r="AK329" i="196" s="1"/>
  <c r="AP334" i="196"/>
  <c r="AJ963" i="196"/>
  <c r="AK963" i="196" s="1"/>
  <c r="AJ877" i="196"/>
  <c r="AK877" i="196" s="1"/>
  <c r="AO867" i="196"/>
  <c r="AO792" i="196"/>
  <c r="AM792" i="196"/>
  <c r="AM637" i="196"/>
  <c r="AO1007" i="196"/>
  <c r="AO976" i="196"/>
  <c r="AO667" i="196"/>
  <c r="AQ667" i="196"/>
  <c r="AQ476" i="196"/>
  <c r="AJ435" i="196"/>
  <c r="AK435" i="196" s="1"/>
  <c r="AJ918" i="196"/>
  <c r="AK918" i="196" s="1"/>
  <c r="AJ928" i="196"/>
  <c r="AK928" i="196" s="1"/>
  <c r="AJ908" i="196"/>
  <c r="AK908" i="196" s="1"/>
  <c r="AJ872" i="196"/>
  <c r="AK872" i="196" s="1"/>
  <c r="AJ856" i="196"/>
  <c r="AK856" i="196" s="1"/>
  <c r="AP853" i="196"/>
  <c r="AJ840" i="196"/>
  <c r="AK840" i="196" s="1"/>
  <c r="AP837" i="196"/>
  <c r="AJ824" i="196"/>
  <c r="AK824" i="196" s="1"/>
  <c r="AJ797" i="196"/>
  <c r="AK797" i="196" s="1"/>
  <c r="AJ763" i="196"/>
  <c r="AK763" i="196" s="1"/>
  <c r="AJ860" i="196"/>
  <c r="AK860" i="196" s="1"/>
  <c r="AJ828" i="196"/>
  <c r="AK828" i="196" s="1"/>
  <c r="AN823" i="196"/>
  <c r="AP816" i="196"/>
  <c r="AN766" i="196"/>
  <c r="AJ816" i="196"/>
  <c r="AK816" i="196" s="1"/>
  <c r="AJ750" i="196"/>
  <c r="AK750" i="196" s="1"/>
  <c r="AN744" i="196"/>
  <c r="AM744" i="196"/>
  <c r="AJ738" i="196"/>
  <c r="AK738" i="196" s="1"/>
  <c r="AJ809" i="196"/>
  <c r="AK809" i="196" s="1"/>
  <c r="AN807" i="196"/>
  <c r="AM738" i="196"/>
  <c r="AJ702" i="196"/>
  <c r="AK702" i="196" s="1"/>
  <c r="AJ670" i="196"/>
  <c r="AK670" i="196" s="1"/>
  <c r="AP641" i="196"/>
  <c r="AN628" i="196"/>
  <c r="AN592" i="196"/>
  <c r="AO782" i="196"/>
  <c r="AM732" i="196"/>
  <c r="AO603" i="196"/>
  <c r="AM528" i="196"/>
  <c r="AJ464" i="196"/>
  <c r="AK464" i="196" s="1"/>
  <c r="AZ468" i="196"/>
  <c r="AJ772" i="196"/>
  <c r="AK772" i="196" s="1"/>
  <c r="AJ701" i="196"/>
  <c r="AK701" i="196" s="1"/>
  <c r="AO628" i="196"/>
  <c r="AO604" i="196"/>
  <c r="AJ1004" i="196"/>
  <c r="AK1004" i="196" s="1"/>
  <c r="AZ945" i="196"/>
  <c r="AJ906" i="196"/>
  <c r="AK906" i="196" s="1"/>
  <c r="AO854" i="196"/>
  <c r="AQ854" i="196"/>
  <c r="AZ854" i="196"/>
  <c r="AJ834" i="196"/>
  <c r="AK834" i="196" s="1"/>
  <c r="AO735" i="196"/>
  <c r="AJ818" i="196"/>
  <c r="AK818" i="196" s="1"/>
  <c r="AO630" i="196"/>
  <c r="AQ630" i="196"/>
  <c r="AO862" i="196"/>
  <c r="AQ862" i="196"/>
  <c r="AP755" i="196"/>
  <c r="AJ707" i="196"/>
  <c r="AK707" i="196" s="1"/>
  <c r="AJ767" i="196"/>
  <c r="AK767" i="196" s="1"/>
  <c r="AJ900" i="196"/>
  <c r="AK900" i="196" s="1"/>
  <c r="AJ832" i="196"/>
  <c r="AK832" i="196" s="1"/>
  <c r="AJ768" i="196"/>
  <c r="AK768" i="196" s="1"/>
  <c r="AO762" i="196"/>
  <c r="AZ700" i="196"/>
  <c r="AZ668" i="196"/>
  <c r="AJ693" i="196"/>
  <c r="AK693" i="196" s="1"/>
  <c r="AJ661" i="196"/>
  <c r="AK661" i="196" s="1"/>
  <c r="AJ623" i="196"/>
  <c r="AK623" i="196" s="1"/>
  <c r="AO731" i="196"/>
  <c r="AJ605" i="196"/>
  <c r="AK605" i="196" s="1"/>
  <c r="AJ713" i="196"/>
  <c r="AK713" i="196" s="1"/>
  <c r="AJ756" i="196"/>
  <c r="AK756" i="196" s="1"/>
  <c r="AN599" i="196"/>
  <c r="AP988" i="196"/>
  <c r="AJ649" i="196"/>
  <c r="AK649" i="196" s="1"/>
  <c r="AJ913" i="196"/>
  <c r="AK913" i="196" s="1"/>
  <c r="AJ933" i="196"/>
  <c r="AK933" i="196" s="1"/>
  <c r="AJ663" i="196"/>
  <c r="AK663" i="196" s="1"/>
  <c r="AO622" i="196"/>
  <c r="AQ622" i="196"/>
  <c r="AO614" i="196"/>
  <c r="AQ614" i="196"/>
  <c r="AO585" i="196"/>
  <c r="AQ585" i="196"/>
  <c r="AJ755" i="196"/>
  <c r="AK755" i="196" s="1"/>
  <c r="AZ778" i="196"/>
  <c r="AM778" i="196"/>
  <c r="AM766" i="196"/>
  <c r="AJ831" i="196"/>
  <c r="AK831" i="196" s="1"/>
  <c r="AO780" i="196"/>
  <c r="AO868" i="196"/>
  <c r="AM868" i="196"/>
  <c r="AN738" i="196"/>
  <c r="AO684" i="196"/>
  <c r="AO668" i="196"/>
  <c r="AN604" i="196"/>
  <c r="AO669" i="196"/>
  <c r="AM632" i="196"/>
  <c r="AP632" i="196" s="1"/>
  <c r="AN638" i="196"/>
  <c r="AJ993" i="196"/>
  <c r="AK993" i="196" s="1"/>
  <c r="AJ934" i="196"/>
  <c r="AK934" i="196" s="1"/>
  <c r="AJ854" i="196"/>
  <c r="AK854" i="196" s="1"/>
  <c r="AJ925" i="196"/>
  <c r="AK925" i="196" s="1"/>
  <c r="AJ921" i="196"/>
  <c r="AK921" i="196" s="1"/>
  <c r="AJ757" i="196"/>
  <c r="AK757" i="196" s="1"/>
  <c r="AO791" i="196"/>
  <c r="AQ791" i="196"/>
  <c r="AJ765" i="196"/>
  <c r="AK765" i="196" s="1"/>
  <c r="AJ737" i="196"/>
  <c r="AK737" i="196" s="1"/>
  <c r="AO606" i="196"/>
  <c r="AQ606" i="196"/>
  <c r="AJ862" i="196"/>
  <c r="AK862" i="196" s="1"/>
  <c r="AJ745" i="196"/>
  <c r="AK745" i="196" s="1"/>
  <c r="AO763" i="196"/>
  <c r="AQ763" i="196"/>
  <c r="AJ734" i="196"/>
  <c r="AK734" i="196" s="1"/>
  <c r="AP563" i="196"/>
  <c r="AM990" i="196"/>
  <c r="AQ990" i="196"/>
  <c r="AJ988" i="196"/>
  <c r="AK988" i="196" s="1"/>
  <c r="AO990" i="196"/>
  <c r="AM926" i="196"/>
  <c r="AQ926" i="196"/>
  <c r="AQ987" i="196"/>
  <c r="AN987" i="196"/>
  <c r="AQ939" i="196"/>
  <c r="AN939" i="196"/>
  <c r="AO926" i="196"/>
  <c r="AQ920" i="196"/>
  <c r="AQ879" i="196"/>
  <c r="AM879" i="196"/>
  <c r="AQ904" i="196"/>
  <c r="AQ891" i="196"/>
  <c r="AM891" i="196"/>
  <c r="AZ871" i="196"/>
  <c r="AM819" i="196"/>
  <c r="AQ819" i="196"/>
  <c r="AQ801" i="196"/>
  <c r="AN801" i="196"/>
  <c r="AQ754" i="196"/>
  <c r="AQ836" i="196"/>
  <c r="AQ734" i="196"/>
  <c r="AM734" i="196"/>
  <c r="AQ815" i="196"/>
  <c r="AQ764" i="196"/>
  <c r="AN764" i="196"/>
  <c r="AM724" i="196"/>
  <c r="AQ724" i="196"/>
  <c r="AQ746" i="196"/>
  <c r="AZ676" i="196"/>
  <c r="AP654" i="196"/>
  <c r="AJ620" i="196"/>
  <c r="AK620" i="196" s="1"/>
  <c r="AM611" i="196"/>
  <c r="AQ611" i="196"/>
  <c r="AJ604" i="196"/>
  <c r="AK604" i="196" s="1"/>
  <c r="AO724" i="196"/>
  <c r="AQ697" i="196"/>
  <c r="AQ636" i="196"/>
  <c r="AQ685" i="196"/>
  <c r="AZ685" i="196"/>
  <c r="AQ653" i="196"/>
  <c r="AJ636" i="196"/>
  <c r="AK636" i="196" s="1"/>
  <c r="AN611" i="196"/>
  <c r="AO708" i="196"/>
  <c r="AO660" i="196"/>
  <c r="AN579" i="196"/>
  <c r="AQ572" i="196"/>
  <c r="AN516" i="196"/>
  <c r="AN500" i="196"/>
  <c r="AZ481" i="196"/>
  <c r="AM463" i="196"/>
  <c r="AJ566" i="196"/>
  <c r="AK566" i="196" s="1"/>
  <c r="AO566" i="196"/>
  <c r="AO481" i="196"/>
  <c r="AM545" i="196"/>
  <c r="AP490" i="196"/>
  <c r="AO463" i="196"/>
  <c r="AM486" i="196"/>
  <c r="AM506" i="196"/>
  <c r="AZ475" i="196"/>
  <c r="AM475" i="196"/>
  <c r="AZ356" i="196"/>
  <c r="AO333" i="196"/>
  <c r="AP555" i="196"/>
  <c r="AJ404" i="196"/>
  <c r="AK404" i="196" s="1"/>
  <c r="AJ393" i="196"/>
  <c r="AK393" i="196" s="1"/>
  <c r="AN583" i="196"/>
  <c r="AJ583" i="196"/>
  <c r="AK583" i="196" s="1"/>
  <c r="AJ533" i="196"/>
  <c r="AK533" i="196" s="1"/>
  <c r="AJ530" i="196"/>
  <c r="AK530" i="196" s="1"/>
  <c r="AM517" i="196"/>
  <c r="AM466" i="196"/>
  <c r="AO412" i="196"/>
  <c r="AJ369" i="196"/>
  <c r="AK369" i="196" s="1"/>
  <c r="AJ353" i="196"/>
  <c r="AK353" i="196" s="1"/>
  <c r="AJ337" i="196"/>
  <c r="AK337" i="196" s="1"/>
  <c r="AJ325" i="196"/>
  <c r="AK325" i="196" s="1"/>
  <c r="AZ368" i="196"/>
  <c r="AO353" i="196"/>
  <c r="AN324" i="196"/>
  <c r="AZ506" i="196"/>
  <c r="AN349" i="196"/>
  <c r="AN333" i="196"/>
  <c r="AM353" i="196"/>
  <c r="AM473" i="196"/>
  <c r="AQ1008" i="196"/>
  <c r="AM1008" i="196"/>
  <c r="AN1012" i="196"/>
  <c r="AJ1010" i="196"/>
  <c r="AK1010" i="196" s="1"/>
  <c r="AN1004" i="196"/>
  <c r="AQ1005" i="196"/>
  <c r="AQ1013" i="196"/>
  <c r="AN1013" i="196"/>
  <c r="AQ986" i="196"/>
  <c r="AM986" i="196"/>
  <c r="AM966" i="196"/>
  <c r="AQ966" i="196"/>
  <c r="AQ1009" i="196"/>
  <c r="AN1009" i="196"/>
  <c r="AZ994" i="196"/>
  <c r="AZ966" i="196"/>
  <c r="AP1010" i="196"/>
  <c r="AQ995" i="196"/>
  <c r="AQ979" i="196"/>
  <c r="AO967" i="196"/>
  <c r="AJ991" i="196"/>
  <c r="AK991" i="196" s="1"/>
  <c r="AO986" i="196"/>
  <c r="AQ971" i="196"/>
  <c r="AM971" i="196"/>
  <c r="AZ971" i="196"/>
  <c r="AZ959" i="196"/>
  <c r="AQ946" i="196"/>
  <c r="AM946" i="196"/>
  <c r="AQ930" i="196"/>
  <c r="AM930" i="196"/>
  <c r="AN995" i="196"/>
  <c r="AO987" i="196"/>
  <c r="AM987" i="196"/>
  <c r="AN958" i="196"/>
  <c r="AQ958" i="196"/>
  <c r="AZ954" i="196"/>
  <c r="AJ955" i="196"/>
  <c r="AK955" i="196" s="1"/>
  <c r="AO939" i="196"/>
  <c r="AM939" i="196"/>
  <c r="AQ902" i="196"/>
  <c r="AM902" i="196"/>
  <c r="AN968" i="196"/>
  <c r="AQ963" i="196"/>
  <c r="AJ951" i="196"/>
  <c r="AK951" i="196" s="1"/>
  <c r="AO946" i="196"/>
  <c r="AO935" i="196"/>
  <c r="AJ920" i="196"/>
  <c r="AK920" i="196" s="1"/>
  <c r="AQ911" i="196"/>
  <c r="AZ911" i="196"/>
  <c r="AM911" i="196"/>
  <c r="AM907" i="196"/>
  <c r="AQ907" i="196"/>
  <c r="AQ903" i="196"/>
  <c r="AM903" i="196"/>
  <c r="AQ899" i="196"/>
  <c r="AM899" i="196"/>
  <c r="AQ947" i="196"/>
  <c r="AQ931" i="196"/>
  <c r="AQ919" i="196"/>
  <c r="AM919" i="196"/>
  <c r="AN904" i="196"/>
  <c r="AO898" i="196"/>
  <c r="AZ928" i="196"/>
  <c r="AQ928" i="196"/>
  <c r="AN928" i="196"/>
  <c r="AO923" i="196"/>
  <c r="AO904" i="196"/>
  <c r="AM904" i="196"/>
  <c r="AO891" i="196"/>
  <c r="AN879" i="196"/>
  <c r="AN847" i="196"/>
  <c r="AQ943" i="196"/>
  <c r="AO895" i="196"/>
  <c r="AQ828" i="196"/>
  <c r="AO819" i="196"/>
  <c r="AQ811" i="196"/>
  <c r="AN811" i="196"/>
  <c r="AZ811" i="196"/>
  <c r="AM811" i="196"/>
  <c r="AQ795" i="196"/>
  <c r="AN795" i="196"/>
  <c r="AM795" i="196"/>
  <c r="AQ790" i="196"/>
  <c r="AQ774" i="196"/>
  <c r="AQ758" i="196"/>
  <c r="AQ884" i="196"/>
  <c r="AN884" i="196"/>
  <c r="AM883" i="196"/>
  <c r="AO883" i="196"/>
  <c r="AQ882" i="196"/>
  <c r="AO876" i="196"/>
  <c r="AO844" i="196"/>
  <c r="AM801" i="196"/>
  <c r="AQ799" i="196"/>
  <c r="AN799" i="196"/>
  <c r="AP913" i="196"/>
  <c r="AQ900" i="196"/>
  <c r="AQ880" i="196"/>
  <c r="AJ864" i="196"/>
  <c r="AK864" i="196" s="1"/>
  <c r="AQ848" i="196"/>
  <c r="AO836" i="196"/>
  <c r="AM836" i="196"/>
  <c r="AJ784" i="196"/>
  <c r="AK784" i="196" s="1"/>
  <c r="AZ746" i="196"/>
  <c r="AO734" i="196"/>
  <c r="AO815" i="196"/>
  <c r="AO801" i="196"/>
  <c r="AO764" i="196"/>
  <c r="AM764" i="196"/>
  <c r="AM720" i="196"/>
  <c r="AQ720" i="196"/>
  <c r="AM704" i="196"/>
  <c r="AQ704" i="196"/>
  <c r="AM688" i="196"/>
  <c r="AQ688" i="196"/>
  <c r="AM672" i="196"/>
  <c r="AQ672" i="196"/>
  <c r="AM656" i="196"/>
  <c r="AQ656" i="196"/>
  <c r="AZ644" i="196"/>
  <c r="AQ644" i="196"/>
  <c r="AM644" i="196"/>
  <c r="AO938" i="196"/>
  <c r="AN868" i="196"/>
  <c r="AJ868" i="196"/>
  <c r="AK868" i="196" s="1"/>
  <c r="AQ809" i="196"/>
  <c r="AN809" i="196"/>
  <c r="AQ808" i="196"/>
  <c r="AN808" i="196"/>
  <c r="AJ807" i="196"/>
  <c r="AK807" i="196" s="1"/>
  <c r="AQ776" i="196"/>
  <c r="AZ776" i="196"/>
  <c r="AQ760" i="196"/>
  <c r="AN746" i="196"/>
  <c r="AO746" i="196"/>
  <c r="AQ742" i="196"/>
  <c r="AN724" i="196"/>
  <c r="AJ722" i="196"/>
  <c r="AK722" i="196" s="1"/>
  <c r="AJ714" i="196"/>
  <c r="AK714" i="196" s="1"/>
  <c r="AJ706" i="196"/>
  <c r="AK706" i="196" s="1"/>
  <c r="AJ698" i="196"/>
  <c r="AK698" i="196" s="1"/>
  <c r="AN692" i="196"/>
  <c r="AJ690" i="196"/>
  <c r="AK690" i="196" s="1"/>
  <c r="AJ682" i="196"/>
  <c r="AK682" i="196" s="1"/>
  <c r="AJ674" i="196"/>
  <c r="AK674" i="196" s="1"/>
  <c r="AJ666" i="196"/>
  <c r="AK666" i="196" s="1"/>
  <c r="AJ658" i="196"/>
  <c r="AK658" i="196" s="1"/>
  <c r="AN652" i="196"/>
  <c r="AJ650" i="196"/>
  <c r="AK650" i="196" s="1"/>
  <c r="AN644" i="196"/>
  <c r="AQ852" i="196"/>
  <c r="AQ725" i="196"/>
  <c r="AN725" i="196"/>
  <c r="AJ709" i="196"/>
  <c r="AK709" i="196" s="1"/>
  <c r="AQ693" i="196"/>
  <c r="AN693" i="196"/>
  <c r="AJ677" i="196"/>
  <c r="AK677" i="196" s="1"/>
  <c r="AQ661" i="196"/>
  <c r="AZ661" i="196"/>
  <c r="AN661" i="196"/>
  <c r="AZ406" i="196"/>
  <c r="AM820" i="196"/>
  <c r="AN734" i="196"/>
  <c r="AJ732" i="196"/>
  <c r="AK732" i="196" s="1"/>
  <c r="AJ721" i="196"/>
  <c r="AK721" i="196" s="1"/>
  <c r="AP718" i="196"/>
  <c r="AO705" i="196"/>
  <c r="AN697" i="196"/>
  <c r="AQ689" i="196"/>
  <c r="AN689" i="196"/>
  <c r="AZ689" i="196"/>
  <c r="AJ638" i="196"/>
  <c r="AK638" i="196" s="1"/>
  <c r="AJ632" i="196"/>
  <c r="AK632" i="196" s="1"/>
  <c r="AQ623" i="196"/>
  <c r="AM623" i="196"/>
  <c r="AJ616" i="196"/>
  <c r="AK616" i="196" s="1"/>
  <c r="AQ607" i="196"/>
  <c r="AM607" i="196"/>
  <c r="AJ600" i="196"/>
  <c r="AK600" i="196" s="1"/>
  <c r="AQ713" i="196"/>
  <c r="AO697" i="196"/>
  <c r="AM697" i="196"/>
  <c r="AQ681" i="196"/>
  <c r="AJ665" i="196"/>
  <c r="AK665" i="196" s="1"/>
  <c r="AO636" i="196"/>
  <c r="AQ788" i="196"/>
  <c r="AQ772" i="196"/>
  <c r="AQ756" i="196"/>
  <c r="AO717" i="196"/>
  <c r="AO696" i="196"/>
  <c r="AO685" i="196"/>
  <c r="AM685" i="196"/>
  <c r="AO664" i="196"/>
  <c r="AO653" i="196"/>
  <c r="AM653" i="196"/>
  <c r="AJ646" i="196"/>
  <c r="AK646" i="196" s="1"/>
  <c r="AZ536" i="196"/>
  <c r="AN510" i="196"/>
  <c r="AJ451" i="196"/>
  <c r="AK451" i="196" s="1"/>
  <c r="AJ391" i="196"/>
  <c r="AK391" i="196" s="1"/>
  <c r="AQ649" i="196"/>
  <c r="AJ645" i="196"/>
  <c r="AK645" i="196" s="1"/>
  <c r="AM1012" i="196"/>
  <c r="AQ1012" i="196"/>
  <c r="AM974" i="196"/>
  <c r="AQ974" i="196"/>
  <c r="AQ1006" i="196"/>
  <c r="AN1006" i="196"/>
  <c r="AQ960" i="196"/>
  <c r="AN960" i="196"/>
  <c r="AO960" i="196"/>
  <c r="AM950" i="196"/>
  <c r="AQ950" i="196"/>
  <c r="AM934" i="196"/>
  <c r="AQ934" i="196"/>
  <c r="AN934" i="196"/>
  <c r="AQ890" i="196"/>
  <c r="AM890" i="196"/>
  <c r="AQ935" i="196"/>
  <c r="AN935" i="196"/>
  <c r="AM920" i="196"/>
  <c r="AQ968" i="196"/>
  <c r="AQ896" i="196"/>
  <c r="AQ871" i="196"/>
  <c r="AM871" i="196"/>
  <c r="AQ863" i="196"/>
  <c r="AM863" i="196"/>
  <c r="AZ879" i="196"/>
  <c r="AQ786" i="196"/>
  <c r="AZ770" i="196"/>
  <c r="AQ770" i="196"/>
  <c r="AJ823" i="196"/>
  <c r="AK823" i="196" s="1"/>
  <c r="AQ748" i="196"/>
  <c r="AZ748" i="196"/>
  <c r="AM676" i="196"/>
  <c r="AQ676" i="196"/>
  <c r="AM660" i="196"/>
  <c r="AQ660" i="196"/>
  <c r="AQ640" i="196"/>
  <c r="AM640" i="196"/>
  <c r="AN640" i="196"/>
  <c r="AQ705" i="196"/>
  <c r="AN705" i="196"/>
  <c r="AQ627" i="196"/>
  <c r="AM627" i="196"/>
  <c r="AM595" i="196"/>
  <c r="AQ595" i="196"/>
  <c r="AQ717" i="196"/>
  <c r="AZ717" i="196"/>
  <c r="AN627" i="196"/>
  <c r="AJ387" i="196"/>
  <c r="AK387" i="196" s="1"/>
  <c r="AQ516" i="196"/>
  <c r="AQ500" i="196"/>
  <c r="AQ472" i="196"/>
  <c r="AJ490" i="196"/>
  <c r="AK490" i="196" s="1"/>
  <c r="AN463" i="196"/>
  <c r="AN431" i="196"/>
  <c r="AN399" i="196"/>
  <c r="AN465" i="196"/>
  <c r="AJ445" i="196"/>
  <c r="AK445" i="196" s="1"/>
  <c r="AJ437" i="196"/>
  <c r="AK437" i="196" s="1"/>
  <c r="AM421" i="196"/>
  <c r="AO365" i="196"/>
  <c r="AN356" i="196"/>
  <c r="AN505" i="196"/>
  <c r="AJ452" i="196"/>
  <c r="AK452" i="196" s="1"/>
  <c r="AJ417" i="196"/>
  <c r="AK417" i="196" s="1"/>
  <c r="AJ412" i="196"/>
  <c r="AK412" i="196" s="1"/>
  <c r="AP382" i="196"/>
  <c r="AO368" i="196"/>
  <c r="AJ357" i="196"/>
  <c r="AK357" i="196" s="1"/>
  <c r="AO352" i="196"/>
  <c r="AJ341" i="196"/>
  <c r="AK341" i="196" s="1"/>
  <c r="AO336" i="196"/>
  <c r="AO409" i="196"/>
  <c r="AO329" i="196"/>
  <c r="AJ425" i="196"/>
  <c r="AK425" i="196" s="1"/>
  <c r="AN365" i="196"/>
  <c r="AZ353" i="196"/>
  <c r="AZ1008" i="196"/>
  <c r="AO1005" i="196"/>
  <c r="AO1013" i="196"/>
  <c r="AM1013" i="196"/>
  <c r="AQ998" i="196"/>
  <c r="AM998" i="196"/>
  <c r="AQ982" i="196"/>
  <c r="AM982" i="196"/>
  <c r="AO1009" i="196"/>
  <c r="AM1009" i="196"/>
  <c r="AN994" i="196"/>
  <c r="AJ992" i="196"/>
  <c r="AK992" i="196" s="1"/>
  <c r="AN986" i="196"/>
  <c r="AJ984" i="196"/>
  <c r="AK984" i="196" s="1"/>
  <c r="AJ976" i="196"/>
  <c r="AK976" i="196" s="1"/>
  <c r="AN966" i="196"/>
  <c r="AO995" i="196"/>
  <c r="AM995" i="196"/>
  <c r="AO979" i="196"/>
  <c r="AM979" i="196"/>
  <c r="AJ972" i="196"/>
  <c r="AK972" i="196" s="1"/>
  <c r="AM1006" i="196"/>
  <c r="AQ975" i="196"/>
  <c r="AN975" i="196"/>
  <c r="AO971" i="196"/>
  <c r="AZ960" i="196"/>
  <c r="AQ942" i="196"/>
  <c r="AM942" i="196"/>
  <c r="AZ922" i="196"/>
  <c r="AQ922" i="196"/>
  <c r="AM922" i="196"/>
  <c r="AJ987" i="196"/>
  <c r="AK987" i="196" s="1"/>
  <c r="AO982" i="196"/>
  <c r="AO958" i="196"/>
  <c r="AJ952" i="196"/>
  <c r="AK952" i="196" s="1"/>
  <c r="AN946" i="196"/>
  <c r="AJ944" i="196"/>
  <c r="AK944" i="196" s="1"/>
  <c r="AJ936" i="196"/>
  <c r="AK936" i="196" s="1"/>
  <c r="AN930" i="196"/>
  <c r="AN926" i="196"/>
  <c r="AN963" i="196"/>
  <c r="AO950" i="196"/>
  <c r="AJ939" i="196"/>
  <c r="AK939" i="196" s="1"/>
  <c r="AP936" i="196"/>
  <c r="AQ906" i="196"/>
  <c r="AM906" i="196"/>
  <c r="AQ894" i="196"/>
  <c r="AM894" i="196"/>
  <c r="AM886" i="196"/>
  <c r="AQ886" i="196"/>
  <c r="AO963" i="196"/>
  <c r="AJ935" i="196"/>
  <c r="AK935" i="196" s="1"/>
  <c r="AO930" i="196"/>
  <c r="AQ914" i="196"/>
  <c r="AN914" i="196"/>
  <c r="AZ906" i="196"/>
  <c r="AZ902" i="196"/>
  <c r="AZ890" i="196"/>
  <c r="AQ983" i="196"/>
  <c r="AM968" i="196"/>
  <c r="AO947" i="196"/>
  <c r="AM947" i="196"/>
  <c r="AO931" i="196"/>
  <c r="AM931" i="196"/>
  <c r="AO919" i="196"/>
  <c r="AQ918" i="196"/>
  <c r="AN907" i="196"/>
  <c r="AN899" i="196"/>
  <c r="AJ888" i="196"/>
  <c r="AK888" i="196" s="1"/>
  <c r="AP932" i="196"/>
  <c r="AO928" i="196"/>
  <c r="AM928" i="196"/>
  <c r="AJ923" i="196"/>
  <c r="AK923" i="196" s="1"/>
  <c r="AQ908" i="196"/>
  <c r="AN908" i="196"/>
  <c r="AJ892" i="196"/>
  <c r="AK892" i="196" s="1"/>
  <c r="AQ887" i="196"/>
  <c r="AM887" i="196"/>
  <c r="AZ887" i="196"/>
  <c r="AO886" i="196"/>
  <c r="AM875" i="196"/>
  <c r="AP875" i="196" s="1"/>
  <c r="AQ875" i="196"/>
  <c r="AQ867" i="196"/>
  <c r="AM867" i="196"/>
  <c r="AM859" i="196"/>
  <c r="AQ859" i="196"/>
  <c r="AQ851" i="196"/>
  <c r="AM851" i="196"/>
  <c r="AM843" i="196"/>
  <c r="AP843" i="196" s="1"/>
  <c r="AQ843" i="196"/>
  <c r="AQ835" i="196"/>
  <c r="AM835" i="196"/>
  <c r="AJ904" i="196"/>
  <c r="AK904" i="196" s="1"/>
  <c r="AN896" i="196"/>
  <c r="AM896" i="196"/>
  <c r="AJ891" i="196"/>
  <c r="AK891" i="196" s="1"/>
  <c r="AZ875" i="196"/>
  <c r="AZ867" i="196"/>
  <c r="AZ859" i="196"/>
  <c r="AZ851" i="196"/>
  <c r="AZ843" i="196"/>
  <c r="AZ835" i="196"/>
  <c r="AO943" i="196"/>
  <c r="AM943" i="196"/>
  <c r="AJ895" i="196"/>
  <c r="AK895" i="196" s="1"/>
  <c r="AQ872" i="196"/>
  <c r="AN872" i="196"/>
  <c r="AQ856" i="196"/>
  <c r="AN856" i="196"/>
  <c r="AQ840" i="196"/>
  <c r="AN840" i="196"/>
  <c r="AO811" i="196"/>
  <c r="AM800" i="196"/>
  <c r="AO795" i="196"/>
  <c r="AQ778" i="196"/>
  <c r="AQ762" i="196"/>
  <c r="AO884" i="196"/>
  <c r="AJ883" i="196"/>
  <c r="AK883" i="196" s="1"/>
  <c r="AZ882" i="196"/>
  <c r="AO882" i="196"/>
  <c r="AJ876" i="196"/>
  <c r="AK876" i="196" s="1"/>
  <c r="AQ860" i="196"/>
  <c r="AN860" i="196"/>
  <c r="AJ844" i="196"/>
  <c r="AK844" i="196" s="1"/>
  <c r="AP841" i="196"/>
  <c r="AQ832" i="196"/>
  <c r="AQ823" i="196"/>
  <c r="AP821" i="196"/>
  <c r="AO799" i="196"/>
  <c r="AN786" i="196"/>
  <c r="AN778" i="196"/>
  <c r="AN770" i="196"/>
  <c r="AN762" i="196"/>
  <c r="AN754" i="196"/>
  <c r="AO900" i="196"/>
  <c r="AM900" i="196"/>
  <c r="AO880" i="196"/>
  <c r="AM880" i="196"/>
  <c r="AO848" i="196"/>
  <c r="AM848" i="196"/>
  <c r="AN832" i="196"/>
  <c r="AM832" i="196"/>
  <c r="AQ827" i="196"/>
  <c r="AM827" i="196"/>
  <c r="AM803" i="196"/>
  <c r="AQ803" i="196"/>
  <c r="AM790" i="196"/>
  <c r="AM774" i="196"/>
  <c r="AM758" i="196"/>
  <c r="AO922" i="196"/>
  <c r="AN836" i="196"/>
  <c r="AJ836" i="196"/>
  <c r="AK836" i="196" s="1"/>
  <c r="AQ831" i="196"/>
  <c r="AN831" i="196"/>
  <c r="AN815" i="196"/>
  <c r="AQ768" i="196"/>
  <c r="AJ815" i="196"/>
  <c r="AK815" i="196" s="1"/>
  <c r="AO790" i="196"/>
  <c r="AQ780" i="196"/>
  <c r="AZ780" i="196"/>
  <c r="AN780" i="196"/>
  <c r="AJ764" i="196"/>
  <c r="AK764" i="196" s="1"/>
  <c r="AO758" i="196"/>
  <c r="AQ752" i="196"/>
  <c r="AZ752" i="196"/>
  <c r="AQ744" i="196"/>
  <c r="AJ742" i="196"/>
  <c r="AK742" i="196" s="1"/>
  <c r="AZ716" i="196"/>
  <c r="AQ716" i="196"/>
  <c r="AM716" i="196"/>
  <c r="AQ700" i="196"/>
  <c r="AM700" i="196"/>
  <c r="AQ684" i="196"/>
  <c r="AM684" i="196"/>
  <c r="AQ668" i="196"/>
  <c r="AM668" i="196"/>
  <c r="AQ652" i="196"/>
  <c r="AM652" i="196"/>
  <c r="AM823" i="196"/>
  <c r="AO809" i="196"/>
  <c r="AM808" i="196"/>
  <c r="AO808" i="196"/>
  <c r="AQ807" i="196"/>
  <c r="AJ793" i="196"/>
  <c r="AK793" i="196" s="1"/>
  <c r="AO776" i="196"/>
  <c r="AM776" i="196"/>
  <c r="AO760" i="196"/>
  <c r="AM760" i="196"/>
  <c r="AN742" i="196"/>
  <c r="AO742" i="196"/>
  <c r="AQ738" i="196"/>
  <c r="AZ738" i="196"/>
  <c r="AZ720" i="196"/>
  <c r="AZ704" i="196"/>
  <c r="AO852" i="196"/>
  <c r="AM852" i="196"/>
  <c r="AO725" i="196"/>
  <c r="AM725" i="196"/>
  <c r="AN717" i="196"/>
  <c r="AO704" i="196"/>
  <c r="AO693" i="196"/>
  <c r="AM693" i="196"/>
  <c r="AN685" i="196"/>
  <c r="AO672" i="196"/>
  <c r="AO661" i="196"/>
  <c r="AM661" i="196"/>
  <c r="AN653" i="196"/>
  <c r="AP647" i="196"/>
  <c r="AJ426" i="196"/>
  <c r="AK426" i="196" s="1"/>
  <c r="AJ820" i="196"/>
  <c r="AK820" i="196" s="1"/>
  <c r="AQ732" i="196"/>
  <c r="AN732" i="196"/>
  <c r="AQ731" i="196"/>
  <c r="AN731" i="196"/>
  <c r="AJ730" i="196"/>
  <c r="AK730" i="196" s="1"/>
  <c r="AO716" i="196"/>
  <c r="AJ705" i="196"/>
  <c r="AK705" i="196" s="1"/>
  <c r="AP702" i="196"/>
  <c r="AO689" i="196"/>
  <c r="AM689" i="196"/>
  <c r="AQ673" i="196"/>
  <c r="AN673" i="196"/>
  <c r="AQ657" i="196"/>
  <c r="AN657" i="196"/>
  <c r="AJ642" i="196"/>
  <c r="AK642" i="196" s="1"/>
  <c r="AJ628" i="196"/>
  <c r="AK628" i="196" s="1"/>
  <c r="AQ619" i="196"/>
  <c r="AM619" i="196"/>
  <c r="AJ612" i="196"/>
  <c r="AK612" i="196" s="1"/>
  <c r="AM603" i="196"/>
  <c r="AQ603" i="196"/>
  <c r="AJ596" i="196"/>
  <c r="AK596" i="196" s="1"/>
  <c r="AQ523" i="196"/>
  <c r="AJ468" i="196"/>
  <c r="AK468" i="196" s="1"/>
  <c r="AO713" i="196"/>
  <c r="AM713" i="196"/>
  <c r="AJ697" i="196"/>
  <c r="AK697" i="196" s="1"/>
  <c r="AO681" i="196"/>
  <c r="AM681" i="196"/>
  <c r="AP629" i="196"/>
  <c r="AP605" i="196"/>
  <c r="AO788" i="196"/>
  <c r="AM788" i="196"/>
  <c r="AO772" i="196"/>
  <c r="AM772" i="196"/>
  <c r="AO756" i="196"/>
  <c r="AM756" i="196"/>
  <c r="AJ717" i="196"/>
  <c r="AK717" i="196" s="1"/>
  <c r="AQ701" i="196"/>
  <c r="AJ685" i="196"/>
  <c r="AK685" i="196" s="1"/>
  <c r="AQ669" i="196"/>
  <c r="AJ653" i="196"/>
  <c r="AK653" i="196" s="1"/>
  <c r="AQ637" i="196"/>
  <c r="AQ632" i="196"/>
  <c r="AQ628" i="196"/>
  <c r="AQ624" i="196"/>
  <c r="AQ620" i="196"/>
  <c r="AQ616" i="196"/>
  <c r="AQ612" i="196"/>
  <c r="AQ608" i="196"/>
  <c r="AZ608" i="196"/>
  <c r="AQ604" i="196"/>
  <c r="AQ600" i="196"/>
  <c r="AQ596" i="196"/>
  <c r="AQ592" i="196"/>
  <c r="AZ500" i="196"/>
  <c r="AJ455" i="196"/>
  <c r="AK455" i="196" s="1"/>
  <c r="AO649" i="196"/>
  <c r="AM649" i="196"/>
  <c r="AN616" i="196"/>
  <c r="AM624" i="196"/>
  <c r="AM608" i="196"/>
  <c r="AM592" i="196"/>
  <c r="AM628" i="196"/>
  <c r="AM612" i="196"/>
  <c r="AM596" i="196"/>
  <c r="AN448" i="196"/>
  <c r="AN990" i="196"/>
  <c r="AN974" i="196"/>
  <c r="AO974" i="196"/>
  <c r="AQ967" i="196"/>
  <c r="AJ948" i="196"/>
  <c r="AK948" i="196" s="1"/>
  <c r="AJ932" i="196"/>
  <c r="AK932" i="196" s="1"/>
  <c r="AM927" i="196"/>
  <c r="AZ927" i="196"/>
  <c r="AQ927" i="196"/>
  <c r="AQ916" i="196"/>
  <c r="AZ916" i="196"/>
  <c r="AO916" i="196"/>
  <c r="AP916" i="196" s="1"/>
  <c r="AN916" i="196"/>
  <c r="AZ898" i="196"/>
  <c r="AM898" i="196"/>
  <c r="AQ898" i="196"/>
  <c r="AN920" i="196"/>
  <c r="AQ923" i="196"/>
  <c r="AN923" i="196"/>
  <c r="AQ855" i="196"/>
  <c r="AM855" i="196"/>
  <c r="AZ847" i="196"/>
  <c r="AQ847" i="196"/>
  <c r="AM847" i="196"/>
  <c r="AZ839" i="196"/>
  <c r="AQ839" i="196"/>
  <c r="AM839" i="196"/>
  <c r="AO890" i="196"/>
  <c r="AZ895" i="196"/>
  <c r="AQ895" i="196"/>
  <c r="AN895" i="196"/>
  <c r="AQ883" i="196"/>
  <c r="AN883" i="196"/>
  <c r="AQ876" i="196"/>
  <c r="AZ876" i="196"/>
  <c r="AN876" i="196"/>
  <c r="AQ844" i="196"/>
  <c r="AN844" i="196"/>
  <c r="AQ740" i="196"/>
  <c r="AM708" i="196"/>
  <c r="AQ708" i="196"/>
  <c r="AZ692" i="196"/>
  <c r="AQ692" i="196"/>
  <c r="AM692" i="196"/>
  <c r="AZ724" i="196"/>
  <c r="AQ544" i="196"/>
  <c r="AM472" i="196"/>
  <c r="AQ504" i="196"/>
  <c r="AN392" i="196"/>
  <c r="AJ364" i="196"/>
  <c r="AK364" i="196" s="1"/>
  <c r="AJ348" i="196"/>
  <c r="AK348" i="196" s="1"/>
  <c r="AJ332" i="196"/>
  <c r="AK332" i="196" s="1"/>
  <c r="AJ316" i="196"/>
  <c r="AK316" i="196" s="1"/>
  <c r="AP450" i="196"/>
  <c r="AN340" i="196"/>
  <c r="AM534" i="196"/>
  <c r="AN517" i="196"/>
  <c r="AJ388" i="196"/>
  <c r="AK388" i="196" s="1"/>
  <c r="AM1004" i="196"/>
  <c r="AQ1004" i="196"/>
  <c r="AJ1014" i="196"/>
  <c r="AK1014" i="196" s="1"/>
  <c r="AQ1000" i="196"/>
  <c r="AM1000" i="196"/>
  <c r="AQ994" i="196"/>
  <c r="AM994" i="196"/>
  <c r="AQ978" i="196"/>
  <c r="AM978" i="196"/>
  <c r="AM970" i="196"/>
  <c r="AQ970" i="196"/>
  <c r="AQ962" i="196"/>
  <c r="AM962" i="196"/>
  <c r="AZ974" i="196"/>
  <c r="AZ970" i="196"/>
  <c r="AZ962" i="196"/>
  <c r="AN967" i="196"/>
  <c r="AQ991" i="196"/>
  <c r="AN991" i="196"/>
  <c r="AQ964" i="196"/>
  <c r="AN959" i="196"/>
  <c r="AQ959" i="196"/>
  <c r="AO959" i="196"/>
  <c r="AQ954" i="196"/>
  <c r="AM954" i="196"/>
  <c r="AQ938" i="196"/>
  <c r="AM938" i="196"/>
  <c r="AN1000" i="196"/>
  <c r="AN964" i="196"/>
  <c r="AM964" i="196"/>
  <c r="AZ950" i="196"/>
  <c r="AZ934" i="196"/>
  <c r="AQ955" i="196"/>
  <c r="AN955" i="196"/>
  <c r="AO934" i="196"/>
  <c r="AN927" i="196"/>
  <c r="AO920" i="196"/>
  <c r="AQ915" i="196"/>
  <c r="AO915" i="196"/>
  <c r="AN915" i="196"/>
  <c r="AZ910" i="196"/>
  <c r="AQ910" i="196"/>
  <c r="AM910" i="196"/>
  <c r="AQ951" i="196"/>
  <c r="AN951" i="196"/>
  <c r="AN910" i="196"/>
  <c r="AN898" i="196"/>
  <c r="AN890" i="196"/>
  <c r="AZ995" i="196"/>
  <c r="AM967" i="196"/>
  <c r="AO954" i="196"/>
  <c r="AM923" i="196"/>
  <c r="AO896" i="196"/>
  <c r="AO879" i="196"/>
  <c r="AP879" i="196" s="1"/>
  <c r="AO871" i="196"/>
  <c r="AO863" i="196"/>
  <c r="AO855" i="196"/>
  <c r="AO847" i="196"/>
  <c r="AO839" i="196"/>
  <c r="AP912" i="196"/>
  <c r="AN891" i="196"/>
  <c r="AM895" i="196"/>
  <c r="AN819" i="196"/>
  <c r="AJ805" i="196"/>
  <c r="AK805" i="196" s="1"/>
  <c r="AQ800" i="196"/>
  <c r="AN800" i="196"/>
  <c r="AQ782" i="196"/>
  <c r="AQ766" i="196"/>
  <c r="AN828" i="196"/>
  <c r="AM828" i="196"/>
  <c r="AZ782" i="196"/>
  <c r="AZ774" i="196"/>
  <c r="AZ766" i="196"/>
  <c r="AZ758" i="196"/>
  <c r="AO894" i="196"/>
  <c r="AQ864" i="196"/>
  <c r="AJ804" i="196"/>
  <c r="AK804" i="196" s="1"/>
  <c r="AM786" i="196"/>
  <c r="AM770" i="196"/>
  <c r="AM754" i="196"/>
  <c r="AZ836" i="196"/>
  <c r="AQ784" i="196"/>
  <c r="AM815" i="196"/>
  <c r="AN748" i="196"/>
  <c r="AM748" i="196"/>
  <c r="AN740" i="196"/>
  <c r="AM740" i="196"/>
  <c r="AQ728" i="196"/>
  <c r="AN728" i="196"/>
  <c r="AO728" i="196"/>
  <c r="AZ712" i="196"/>
  <c r="AQ712" i="196"/>
  <c r="AM712" i="196"/>
  <c r="AZ696" i="196"/>
  <c r="AQ696" i="196"/>
  <c r="AM696" i="196"/>
  <c r="AZ680" i="196"/>
  <c r="AQ680" i="196"/>
  <c r="AM680" i="196"/>
  <c r="AZ664" i="196"/>
  <c r="AQ664" i="196"/>
  <c r="AM664" i="196"/>
  <c r="AZ648" i="196"/>
  <c r="AQ648" i="196"/>
  <c r="AM648" i="196"/>
  <c r="AQ868" i="196"/>
  <c r="AZ868" i="196"/>
  <c r="AJ808" i="196"/>
  <c r="AK808" i="196" s="1"/>
  <c r="AQ793" i="196"/>
  <c r="AN793" i="196"/>
  <c r="AQ792" i="196"/>
  <c r="AN792" i="196"/>
  <c r="AO786" i="196"/>
  <c r="AO770" i="196"/>
  <c r="AO754" i="196"/>
  <c r="AQ750" i="196"/>
  <c r="AZ750" i="196"/>
  <c r="AM746" i="196"/>
  <c r="AM728" i="196"/>
  <c r="AJ726" i="196"/>
  <c r="AK726" i="196" s="1"/>
  <c r="AN712" i="196"/>
  <c r="AJ710" i="196"/>
  <c r="AK710" i="196" s="1"/>
  <c r="AN696" i="196"/>
  <c r="AJ694" i="196"/>
  <c r="AK694" i="196" s="1"/>
  <c r="AN680" i="196"/>
  <c r="AJ678" i="196"/>
  <c r="AK678" i="196" s="1"/>
  <c r="AN664" i="196"/>
  <c r="AJ662" i="196"/>
  <c r="AK662" i="196" s="1"/>
  <c r="AN648" i="196"/>
  <c r="AP865" i="196"/>
  <c r="AP722" i="196"/>
  <c r="AQ709" i="196"/>
  <c r="AN709" i="196"/>
  <c r="AP690" i="196"/>
  <c r="AQ677" i="196"/>
  <c r="AN677" i="196"/>
  <c r="AP658" i="196"/>
  <c r="AO516" i="196"/>
  <c r="AO500" i="196"/>
  <c r="AP500" i="196" s="1"/>
  <c r="AJ414" i="196"/>
  <c r="AK414" i="196" s="1"/>
  <c r="AO692" i="196"/>
  <c r="AO644" i="196"/>
  <c r="AQ820" i="196"/>
  <c r="AZ730" i="196"/>
  <c r="AQ730" i="196"/>
  <c r="AQ721" i="196"/>
  <c r="AN721" i="196"/>
  <c r="AO700" i="196"/>
  <c r="AP686" i="196"/>
  <c r="AQ646" i="196"/>
  <c r="AN636" i="196"/>
  <c r="AM631" i="196"/>
  <c r="AQ631" i="196"/>
  <c r="AO627" i="196"/>
  <c r="AJ624" i="196"/>
  <c r="AK624" i="196" s="1"/>
  <c r="AQ615" i="196"/>
  <c r="AM615" i="196"/>
  <c r="AO611" i="196"/>
  <c r="AJ608" i="196"/>
  <c r="AK608" i="196" s="1"/>
  <c r="AQ599" i="196"/>
  <c r="AM599" i="196"/>
  <c r="AO595" i="196"/>
  <c r="AJ592" i="196"/>
  <c r="AK592" i="196" s="1"/>
  <c r="AM516" i="196"/>
  <c r="AJ460" i="196"/>
  <c r="AK460" i="196" s="1"/>
  <c r="AJ438" i="196"/>
  <c r="AK438" i="196" s="1"/>
  <c r="AQ665" i="196"/>
  <c r="AP761" i="196"/>
  <c r="AO712" i="196"/>
  <c r="AO680" i="196"/>
  <c r="AO648" i="196"/>
  <c r="AQ638" i="196"/>
  <c r="AM636" i="196"/>
  <c r="AZ631" i="196"/>
  <c r="AZ627" i="196"/>
  <c r="AZ623" i="196"/>
  <c r="AZ619" i="196"/>
  <c r="AZ615" i="196"/>
  <c r="AZ611" i="196"/>
  <c r="AZ607" i="196"/>
  <c r="AZ603" i="196"/>
  <c r="AZ595" i="196"/>
  <c r="AJ431" i="196"/>
  <c r="AK431" i="196" s="1"/>
  <c r="AO676" i="196"/>
  <c r="AQ645" i="196"/>
  <c r="AP613" i="196"/>
  <c r="AN637" i="196"/>
  <c r="AQ558" i="196"/>
  <c r="AQ586" i="196"/>
  <c r="AN586" i="196"/>
  <c r="AO557" i="196"/>
  <c r="AQ557" i="196"/>
  <c r="AQ477" i="196"/>
  <c r="AN477" i="196"/>
  <c r="AM477" i="196"/>
  <c r="AM451" i="196"/>
  <c r="AQ451" i="196"/>
  <c r="AQ435" i="196"/>
  <c r="AM435" i="196"/>
  <c r="AM419" i="196"/>
  <c r="AQ419" i="196"/>
  <c r="AM403" i="196"/>
  <c r="AQ403" i="196"/>
  <c r="AQ387" i="196"/>
  <c r="AM387" i="196"/>
  <c r="AQ503" i="196"/>
  <c r="AO503" i="196"/>
  <c r="AN503" i="196"/>
  <c r="AQ485" i="196"/>
  <c r="AM440" i="196"/>
  <c r="AQ440" i="196"/>
  <c r="AQ433" i="196"/>
  <c r="AZ433" i="196"/>
  <c r="AQ321" i="196"/>
  <c r="AQ530" i="196"/>
  <c r="AN530" i="196"/>
  <c r="AQ519" i="196"/>
  <c r="AN519" i="196"/>
  <c r="AJ444" i="196"/>
  <c r="AK444" i="196" s="1"/>
  <c r="AQ405" i="196"/>
  <c r="AQ396" i="196"/>
  <c r="AM396" i="196"/>
  <c r="AO395" i="196"/>
  <c r="AJ380" i="196"/>
  <c r="AK380" i="196" s="1"/>
  <c r="AQ325" i="196"/>
  <c r="AQ507" i="196"/>
  <c r="AO507" i="196"/>
  <c r="AM317" i="196"/>
  <c r="AQ590" i="196"/>
  <c r="AM590" i="196"/>
  <c r="AQ570" i="196"/>
  <c r="AZ570" i="196"/>
  <c r="AN570" i="196"/>
  <c r="AM570" i="196"/>
  <c r="AM575" i="196"/>
  <c r="AQ560" i="196"/>
  <c r="AO560" i="196"/>
  <c r="AM560" i="196"/>
  <c r="AO558" i="196"/>
  <c r="AQ542" i="196"/>
  <c r="AN542" i="196"/>
  <c r="AO542" i="196"/>
  <c r="AN557" i="196"/>
  <c r="AO477" i="196"/>
  <c r="AQ545" i="196"/>
  <c r="AQ518" i="196"/>
  <c r="AO518" i="196"/>
  <c r="AN518" i="196"/>
  <c r="AZ387" i="196"/>
  <c r="AZ379" i="196"/>
  <c r="AQ456" i="196"/>
  <c r="AM456" i="196"/>
  <c r="AQ385" i="196"/>
  <c r="AM375" i="196"/>
  <c r="AQ371" i="196"/>
  <c r="AN371" i="196"/>
  <c r="AM371" i="196"/>
  <c r="AM363" i="196"/>
  <c r="AQ363" i="196"/>
  <c r="AQ355" i="196"/>
  <c r="AZ355" i="196"/>
  <c r="AM355" i="196"/>
  <c r="AQ347" i="196"/>
  <c r="AM347" i="196"/>
  <c r="AZ347" i="196"/>
  <c r="AQ339" i="196"/>
  <c r="AM339" i="196"/>
  <c r="AZ339" i="196"/>
  <c r="AQ331" i="196"/>
  <c r="AM331" i="196"/>
  <c r="AM323" i="196"/>
  <c r="AQ323" i="196"/>
  <c r="AQ393" i="196"/>
  <c r="AM389" i="196"/>
  <c r="AQ349" i="196"/>
  <c r="AO325" i="196"/>
  <c r="AQ420" i="196"/>
  <c r="AO419" i="196"/>
  <c r="AQ404" i="196"/>
  <c r="AO403" i="196"/>
  <c r="AM564" i="196"/>
  <c r="AN433" i="196"/>
  <c r="AM433" i="196"/>
  <c r="AO427" i="196"/>
  <c r="AO371" i="196"/>
  <c r="AN363" i="196"/>
  <c r="AN355" i="196"/>
  <c r="AN347" i="196"/>
  <c r="AN339" i="196"/>
  <c r="AN331" i="196"/>
  <c r="AQ465" i="196"/>
  <c r="AQ416" i="196"/>
  <c r="AM416" i="196"/>
  <c r="AQ384" i="196"/>
  <c r="AM384" i="196"/>
  <c r="AQ357" i="196"/>
  <c r="AN337" i="196"/>
  <c r="AO347" i="196"/>
  <c r="AO331" i="196"/>
  <c r="AO323" i="196"/>
  <c r="AO570" i="196"/>
  <c r="AQ576" i="196"/>
  <c r="AO576" i="196"/>
  <c r="AM576" i="196"/>
  <c r="AJ563" i="196"/>
  <c r="AK563" i="196" s="1"/>
  <c r="AQ526" i="196"/>
  <c r="AO526" i="196"/>
  <c r="AN526" i="196"/>
  <c r="AZ586" i="196"/>
  <c r="AJ587" i="196"/>
  <c r="AK587" i="196" s="1"/>
  <c r="AM513" i="196"/>
  <c r="AZ546" i="196"/>
  <c r="AQ546" i="196"/>
  <c r="AO546" i="196"/>
  <c r="AN546" i="196"/>
  <c r="AJ522" i="196"/>
  <c r="AK522" i="196" s="1"/>
  <c r="AZ547" i="196"/>
  <c r="AO545" i="196"/>
  <c r="AP511" i="196"/>
  <c r="AJ491" i="196"/>
  <c r="AK491" i="196" s="1"/>
  <c r="AQ489" i="196"/>
  <c r="AM489" i="196"/>
  <c r="AZ489" i="196"/>
  <c r="AQ459" i="196"/>
  <c r="AO459" i="196"/>
  <c r="AN459" i="196"/>
  <c r="AM455" i="196"/>
  <c r="AQ455" i="196"/>
  <c r="AQ447" i="196"/>
  <c r="AM447" i="196"/>
  <c r="AM439" i="196"/>
  <c r="AP439" i="196" s="1"/>
  <c r="AQ439" i="196"/>
  <c r="AQ431" i="196"/>
  <c r="AM431" i="196"/>
  <c r="AM423" i="196"/>
  <c r="AQ423" i="196"/>
  <c r="AQ415" i="196"/>
  <c r="AM415" i="196"/>
  <c r="AM407" i="196"/>
  <c r="AQ407" i="196"/>
  <c r="AQ399" i="196"/>
  <c r="AM399" i="196"/>
  <c r="AM391" i="196"/>
  <c r="AP391" i="196" s="1"/>
  <c r="AQ391" i="196"/>
  <c r="AQ383" i="196"/>
  <c r="AM383" i="196"/>
  <c r="AM518" i="196"/>
  <c r="AJ518" i="196"/>
  <c r="AK518" i="196" s="1"/>
  <c r="AM503" i="196"/>
  <c r="AQ471" i="196"/>
  <c r="AZ471" i="196"/>
  <c r="AO471" i="196"/>
  <c r="AN471" i="196"/>
  <c r="AN451" i="196"/>
  <c r="AN443" i="196"/>
  <c r="AN435" i="196"/>
  <c r="AN419" i="196"/>
  <c r="AN403" i="196"/>
  <c r="AN387" i="196"/>
  <c r="AN379" i="196"/>
  <c r="AJ487" i="196"/>
  <c r="AK487" i="196" s="1"/>
  <c r="AO456" i="196"/>
  <c r="AM452" i="196"/>
  <c r="AJ413" i="196"/>
  <c r="AK413" i="196" s="1"/>
  <c r="AQ408" i="196"/>
  <c r="AM408" i="196"/>
  <c r="AO407" i="196"/>
  <c r="AQ401" i="196"/>
  <c r="AJ473" i="196"/>
  <c r="AK473" i="196" s="1"/>
  <c r="AQ457" i="196"/>
  <c r="AJ421" i="196"/>
  <c r="AK421" i="196" s="1"/>
  <c r="AN405" i="196"/>
  <c r="AJ389" i="196"/>
  <c r="AK389" i="196" s="1"/>
  <c r="AQ361" i="196"/>
  <c r="AJ505" i="196"/>
  <c r="AK505" i="196" s="1"/>
  <c r="AM457" i="196"/>
  <c r="AP457" i="196" s="1"/>
  <c r="AO452" i="196"/>
  <c r="AN441" i="196"/>
  <c r="AO420" i="196"/>
  <c r="AO404" i="196"/>
  <c r="AJ564" i="196"/>
  <c r="AK564" i="196" s="1"/>
  <c r="AJ535" i="196"/>
  <c r="AK535" i="196" s="1"/>
  <c r="AM519" i="196"/>
  <c r="AJ466" i="196"/>
  <c r="AK466" i="196" s="1"/>
  <c r="AQ453" i="196"/>
  <c r="AQ444" i="196"/>
  <c r="AM444" i="196"/>
  <c r="AJ433" i="196"/>
  <c r="AK433" i="196" s="1"/>
  <c r="AQ421" i="196"/>
  <c r="AJ401" i="196"/>
  <c r="AK401" i="196" s="1"/>
  <c r="AJ396" i="196"/>
  <c r="AK396" i="196" s="1"/>
  <c r="AN385" i="196"/>
  <c r="AM385" i="196"/>
  <c r="AQ380" i="196"/>
  <c r="AM380" i="196"/>
  <c r="AP374" i="196"/>
  <c r="AZ324" i="196"/>
  <c r="AQ324" i="196"/>
  <c r="AM324" i="196"/>
  <c r="AQ562" i="196"/>
  <c r="AQ474" i="196"/>
  <c r="AO474" i="196"/>
  <c r="AQ470" i="196"/>
  <c r="AN470" i="196"/>
  <c r="AJ465" i="196"/>
  <c r="AK465" i="196" s="1"/>
  <c r="AO465" i="196"/>
  <c r="AM453" i="196"/>
  <c r="AJ432" i="196"/>
  <c r="AK432" i="196" s="1"/>
  <c r="AO416" i="196"/>
  <c r="AQ409" i="196"/>
  <c r="AM405" i="196"/>
  <c r="AJ400" i="196"/>
  <c r="AK400" i="196" s="1"/>
  <c r="AN389" i="196"/>
  <c r="AO384" i="196"/>
  <c r="AQ329" i="196"/>
  <c r="AJ507" i="196"/>
  <c r="AK507" i="196" s="1"/>
  <c r="AM507" i="196"/>
  <c r="AN409" i="196"/>
  <c r="AN357" i="196"/>
  <c r="AN329" i="196"/>
  <c r="AM361" i="196"/>
  <c r="AM329" i="196"/>
  <c r="AM321" i="196"/>
  <c r="AQ582" i="196"/>
  <c r="AN582" i="196"/>
  <c r="AM582" i="196"/>
  <c r="AQ575" i="196"/>
  <c r="AO575" i="196"/>
  <c r="AN558" i="196"/>
  <c r="AM521" i="196"/>
  <c r="AQ521" i="196"/>
  <c r="AQ514" i="196"/>
  <c r="AN514" i="196"/>
  <c r="AO514" i="196"/>
  <c r="AQ461" i="196"/>
  <c r="AN461" i="196"/>
  <c r="AM461" i="196"/>
  <c r="AQ522" i="196"/>
  <c r="AM522" i="196"/>
  <c r="AO521" i="196"/>
  <c r="AQ547" i="196"/>
  <c r="AN547" i="196"/>
  <c r="AQ443" i="196"/>
  <c r="AM443" i="196"/>
  <c r="AQ427" i="196"/>
  <c r="AM427" i="196"/>
  <c r="AQ411" i="196"/>
  <c r="AM411" i="196"/>
  <c r="AQ395" i="196"/>
  <c r="AM395" i="196"/>
  <c r="AM379" i="196"/>
  <c r="AQ379" i="196"/>
  <c r="AQ501" i="196"/>
  <c r="AZ469" i="196"/>
  <c r="AQ469" i="196"/>
  <c r="AQ377" i="196"/>
  <c r="AO377" i="196"/>
  <c r="AN377" i="196"/>
  <c r="AM320" i="196"/>
  <c r="AZ320" i="196"/>
  <c r="AQ320" i="196"/>
  <c r="AZ316" i="196"/>
  <c r="AM316" i="196"/>
  <c r="AQ316" i="196"/>
  <c r="AQ441" i="196"/>
  <c r="AQ345" i="196"/>
  <c r="AQ564" i="196"/>
  <c r="AZ564" i="196"/>
  <c r="AQ535" i="196"/>
  <c r="AO535" i="196"/>
  <c r="AQ389" i="196"/>
  <c r="AM377" i="196"/>
  <c r="AQ375" i="196"/>
  <c r="AN375" i="196"/>
  <c r="AQ432" i="196"/>
  <c r="AM432" i="196"/>
  <c r="AQ400" i="196"/>
  <c r="AM400" i="196"/>
  <c r="AQ369" i="196"/>
  <c r="AQ317" i="196"/>
  <c r="AP397" i="196"/>
  <c r="AZ369" i="196"/>
  <c r="AM325" i="196"/>
  <c r="AP588" i="196"/>
  <c r="AO582" i="196"/>
  <c r="AZ574" i="196"/>
  <c r="AQ574" i="196"/>
  <c r="AP572" i="196"/>
  <c r="AQ587" i="196"/>
  <c r="AO587" i="196"/>
  <c r="AO586" i="196"/>
  <c r="AZ521" i="196"/>
  <c r="AQ515" i="196"/>
  <c r="AO515" i="196"/>
  <c r="AN515" i="196"/>
  <c r="AQ498" i="196"/>
  <c r="AO498" i="196"/>
  <c r="AN498" i="196"/>
  <c r="AQ531" i="196"/>
  <c r="AO531" i="196"/>
  <c r="AN531" i="196"/>
  <c r="AQ529" i="196"/>
  <c r="AO522" i="196"/>
  <c r="AM515" i="196"/>
  <c r="AQ513" i="196"/>
  <c r="AN513" i="196"/>
  <c r="AP552" i="196"/>
  <c r="AP479" i="196"/>
  <c r="AQ458" i="196"/>
  <c r="AO458" i="196"/>
  <c r="AN458" i="196"/>
  <c r="AZ501" i="196"/>
  <c r="AO501" i="196"/>
  <c r="AM469" i="196"/>
  <c r="AO469" i="196"/>
  <c r="AZ451" i="196"/>
  <c r="AZ435" i="196"/>
  <c r="AZ419" i="196"/>
  <c r="AO485" i="196"/>
  <c r="AQ449" i="196"/>
  <c r="AO440" i="196"/>
  <c r="AQ392" i="196"/>
  <c r="AM392" i="196"/>
  <c r="AQ367" i="196"/>
  <c r="AM367" i="196"/>
  <c r="AZ359" i="196"/>
  <c r="AQ359" i="196"/>
  <c r="AM359" i="196"/>
  <c r="AM351" i="196"/>
  <c r="AZ351" i="196"/>
  <c r="AQ351" i="196"/>
  <c r="AQ343" i="196"/>
  <c r="AM343" i="196"/>
  <c r="AQ335" i="196"/>
  <c r="AM335" i="196"/>
  <c r="AM327" i="196"/>
  <c r="AQ327" i="196"/>
  <c r="AQ319" i="196"/>
  <c r="AM319" i="196"/>
  <c r="AJ475" i="196"/>
  <c r="AK475" i="196" s="1"/>
  <c r="AQ448" i="196"/>
  <c r="AM448" i="196"/>
  <c r="AN320" i="196"/>
  <c r="AQ452" i="196"/>
  <c r="AO451" i="196"/>
  <c r="AN321" i="196"/>
  <c r="AO564" i="196"/>
  <c r="AQ533" i="196"/>
  <c r="AM530" i="196"/>
  <c r="AQ517" i="196"/>
  <c r="AQ428" i="196"/>
  <c r="AM428" i="196"/>
  <c r="AO396" i="196"/>
  <c r="AN367" i="196"/>
  <c r="AN359" i="196"/>
  <c r="AN351" i="196"/>
  <c r="AN343" i="196"/>
  <c r="AN335" i="196"/>
  <c r="AN327" i="196"/>
  <c r="AO400" i="196"/>
  <c r="AQ337" i="196"/>
  <c r="AJ436" i="196"/>
  <c r="AK436" i="196" s="1"/>
  <c r="AP413" i="196"/>
  <c r="AN393" i="196"/>
  <c r="AN369" i="196"/>
  <c r="AO363" i="196"/>
  <c r="AO355" i="196"/>
  <c r="AO339" i="196"/>
  <c r="AO590" i="196"/>
  <c r="AO574" i="196"/>
  <c r="AJ580" i="196"/>
  <c r="AK580" i="196" s="1"/>
  <c r="AM558" i="196"/>
  <c r="AM557" i="196"/>
  <c r="AQ553" i="196"/>
  <c r="AM553" i="196"/>
  <c r="AN553" i="196"/>
  <c r="AQ543" i="196"/>
  <c r="AO543" i="196"/>
  <c r="AN543" i="196"/>
  <c r="AJ586" i="196"/>
  <c r="AK586" i="196" s="1"/>
  <c r="AZ541" i="196"/>
  <c r="AQ541" i="196"/>
  <c r="AN541" i="196"/>
  <c r="AN521" i="196"/>
  <c r="AJ523" i="196"/>
  <c r="AK523" i="196" s="1"/>
  <c r="AQ509" i="196"/>
  <c r="AN509" i="196"/>
  <c r="AM509" i="196"/>
  <c r="AQ499" i="196"/>
  <c r="AN499" i="196"/>
  <c r="AO499" i="196"/>
  <c r="AQ482" i="196"/>
  <c r="AN482" i="196"/>
  <c r="AO482" i="196"/>
  <c r="AQ568" i="196"/>
  <c r="AN568" i="196"/>
  <c r="AZ529" i="196"/>
  <c r="AO529" i="196"/>
  <c r="AQ497" i="196"/>
  <c r="AN497" i="196"/>
  <c r="AJ591" i="196"/>
  <c r="AK591" i="196" s="1"/>
  <c r="AJ579" i="196"/>
  <c r="AK579" i="196" s="1"/>
  <c r="AN575" i="196"/>
  <c r="AM574" i="196"/>
  <c r="AJ578" i="196"/>
  <c r="AK578" i="196" s="1"/>
  <c r="AQ559" i="196"/>
  <c r="AO559" i="196"/>
  <c r="AZ558" i="196"/>
  <c r="AO553" i="196"/>
  <c r="AM541" i="196"/>
  <c r="AQ537" i="196"/>
  <c r="AN537" i="196"/>
  <c r="AM537" i="196"/>
  <c r="AQ527" i="196"/>
  <c r="AN527" i="196"/>
  <c r="AO527" i="196"/>
  <c r="AM586" i="196"/>
  <c r="AQ578" i="196"/>
  <c r="AZ578" i="196"/>
  <c r="AM578" i="196"/>
  <c r="AO541" i="196"/>
  <c r="AM527" i="196"/>
  <c r="AQ525" i="196"/>
  <c r="AN525" i="196"/>
  <c r="AJ551" i="196"/>
  <c r="AK551" i="196" s="1"/>
  <c r="AJ550" i="196"/>
  <c r="AK550" i="196" s="1"/>
  <c r="AQ549" i="196"/>
  <c r="AM549" i="196"/>
  <c r="AZ549" i="196"/>
  <c r="AM514" i="196"/>
  <c r="AO509" i="196"/>
  <c r="AM497" i="196"/>
  <c r="AQ493" i="196"/>
  <c r="AM493" i="196"/>
  <c r="AN493" i="196"/>
  <c r="AQ483" i="196"/>
  <c r="AO483" i="196"/>
  <c r="AN483" i="196"/>
  <c r="AJ568" i="196"/>
  <c r="AK568" i="196" s="1"/>
  <c r="AM568" i="196"/>
  <c r="AQ566" i="196"/>
  <c r="AM566" i="196"/>
  <c r="AM546" i="196"/>
  <c r="AJ546" i="196"/>
  <c r="AK546" i="196" s="1"/>
  <c r="AZ531" i="196"/>
  <c r="AM531" i="196"/>
  <c r="AN522" i="196"/>
  <c r="AO497" i="196"/>
  <c r="AM483" i="196"/>
  <c r="AQ481" i="196"/>
  <c r="AN481" i="196"/>
  <c r="AO547" i="196"/>
  <c r="AP547" i="196" s="1"/>
  <c r="AJ547" i="196"/>
  <c r="AK547" i="196" s="1"/>
  <c r="AO489" i="196"/>
  <c r="AZ518" i="196"/>
  <c r="AJ503" i="196"/>
  <c r="AK503" i="196" s="1"/>
  <c r="AJ501" i="196"/>
  <c r="AK501" i="196" s="1"/>
  <c r="AN501" i="196"/>
  <c r="AQ486" i="196"/>
  <c r="AO486" i="196"/>
  <c r="AN486" i="196"/>
  <c r="AN469" i="196"/>
  <c r="AZ455" i="196"/>
  <c r="AZ439" i="196"/>
  <c r="AZ431" i="196"/>
  <c r="AZ415" i="196"/>
  <c r="AZ407" i="196"/>
  <c r="AZ399" i="196"/>
  <c r="AZ391" i="196"/>
  <c r="AZ383" i="196"/>
  <c r="AQ487" i="196"/>
  <c r="AN487" i="196"/>
  <c r="AJ485" i="196"/>
  <c r="AK485" i="196" s="1"/>
  <c r="AN485" i="196"/>
  <c r="AQ467" i="196"/>
  <c r="AZ467" i="196"/>
  <c r="AN467" i="196"/>
  <c r="AO467" i="196"/>
  <c r="AM467" i="196"/>
  <c r="AP462" i="196"/>
  <c r="AN440" i="196"/>
  <c r="AO433" i="196"/>
  <c r="AJ429" i="196"/>
  <c r="AK429" i="196" s="1"/>
  <c r="AM424" i="196"/>
  <c r="AQ424" i="196"/>
  <c r="AO423" i="196"/>
  <c r="AZ421" i="196"/>
  <c r="AQ417" i="196"/>
  <c r="AO408" i="196"/>
  <c r="AM404" i="196"/>
  <c r="AO376" i="196"/>
  <c r="AQ376" i="196"/>
  <c r="AN376" i="196"/>
  <c r="AO320" i="196"/>
  <c r="AO316" i="196"/>
  <c r="AQ475" i="196"/>
  <c r="AO475" i="196"/>
  <c r="AQ473" i="196"/>
  <c r="AN453" i="196"/>
  <c r="AO441" i="196"/>
  <c r="AN416" i="196"/>
  <c r="AN400" i="196"/>
  <c r="AQ365" i="196"/>
  <c r="AQ353" i="196"/>
  <c r="AO345" i="196"/>
  <c r="AQ341" i="196"/>
  <c r="AO321" i="196"/>
  <c r="AN316" i="196"/>
  <c r="AQ534" i="196"/>
  <c r="AO534" i="196"/>
  <c r="AQ505" i="196"/>
  <c r="AJ457" i="196"/>
  <c r="AK457" i="196" s="1"/>
  <c r="AJ420" i="196"/>
  <c r="AK420" i="196" s="1"/>
  <c r="AN325" i="196"/>
  <c r="AN317" i="196"/>
  <c r="AQ583" i="196"/>
  <c r="AZ583" i="196"/>
  <c r="AN564" i="196"/>
  <c r="AN535" i="196"/>
  <c r="AM533" i="196"/>
  <c r="AO530" i="196"/>
  <c r="AO519" i="196"/>
  <c r="AJ519" i="196"/>
  <c r="AK519" i="196" s="1"/>
  <c r="AQ466" i="196"/>
  <c r="AO466" i="196"/>
  <c r="AN466" i="196"/>
  <c r="AN449" i="196"/>
  <c r="AM449" i="196"/>
  <c r="AO444" i="196"/>
  <c r="AQ437" i="196"/>
  <c r="AJ428" i="196"/>
  <c r="AK428" i="196" s="1"/>
  <c r="AN417" i="196"/>
  <c r="AM417" i="196"/>
  <c r="AQ412" i="196"/>
  <c r="AM412" i="196"/>
  <c r="AO411" i="196"/>
  <c r="AO405" i="196"/>
  <c r="AN396" i="196"/>
  <c r="AJ385" i="196"/>
  <c r="AK385" i="196" s="1"/>
  <c r="AO380" i="196"/>
  <c r="AP373" i="196"/>
  <c r="AQ368" i="196"/>
  <c r="AM368" i="196"/>
  <c r="AQ364" i="196"/>
  <c r="AM364" i="196"/>
  <c r="AQ360" i="196"/>
  <c r="AM360" i="196"/>
  <c r="AP360" i="196" s="1"/>
  <c r="AQ356" i="196"/>
  <c r="AM356" i="196"/>
  <c r="AQ352" i="196"/>
  <c r="AM352" i="196"/>
  <c r="AQ348" i="196"/>
  <c r="AM348" i="196"/>
  <c r="AQ344" i="196"/>
  <c r="AM344" i="196"/>
  <c r="AQ340" i="196"/>
  <c r="AM340" i="196"/>
  <c r="AZ336" i="196"/>
  <c r="AQ336" i="196"/>
  <c r="AM336" i="196"/>
  <c r="AP336" i="196" s="1"/>
  <c r="AQ332" i="196"/>
  <c r="AM332" i="196"/>
  <c r="AZ328" i="196"/>
  <c r="AQ328" i="196"/>
  <c r="AM328" i="196"/>
  <c r="AJ317" i="196"/>
  <c r="AK317" i="196" s="1"/>
  <c r="AJ562" i="196"/>
  <c r="AK562" i="196" s="1"/>
  <c r="AO562" i="196"/>
  <c r="AJ474" i="196"/>
  <c r="AK474" i="196" s="1"/>
  <c r="AM470" i="196"/>
  <c r="AJ470" i="196"/>
  <c r="AK470" i="196" s="1"/>
  <c r="AM465" i="196"/>
  <c r="AJ453" i="196"/>
  <c r="AK453" i="196" s="1"/>
  <c r="AN432" i="196"/>
  <c r="AQ425" i="196"/>
  <c r="AJ416" i="196"/>
  <c r="AK416" i="196" s="1"/>
  <c r="AJ405" i="196"/>
  <c r="AK405" i="196" s="1"/>
  <c r="AP386" i="196"/>
  <c r="AJ384" i="196"/>
  <c r="AK384" i="196" s="1"/>
  <c r="AO369" i="196"/>
  <c r="AZ364" i="196"/>
  <c r="AZ352" i="196"/>
  <c r="AZ340" i="196"/>
  <c r="AQ333" i="196"/>
  <c r="AN328" i="196"/>
  <c r="AO317" i="196"/>
  <c r="AN507" i="196"/>
  <c r="AQ506" i="196"/>
  <c r="AO506" i="196"/>
  <c r="AQ502" i="196"/>
  <c r="AN502" i="196"/>
  <c r="AJ441" i="196"/>
  <c r="AK441" i="196" s="1"/>
  <c r="AQ436" i="196"/>
  <c r="AO435" i="196"/>
  <c r="AP429" i="196"/>
  <c r="AM425" i="196"/>
  <c r="AN404" i="196"/>
  <c r="AQ388" i="196"/>
  <c r="AO387" i="196"/>
  <c r="AP381" i="196"/>
  <c r="AN361" i="196"/>
  <c r="AN345" i="196"/>
  <c r="AZ333" i="196"/>
  <c r="AO421" i="196"/>
  <c r="AO367" i="196"/>
  <c r="AO359" i="196"/>
  <c r="AO351" i="196"/>
  <c r="AO343" i="196"/>
  <c r="AO335" i="196"/>
  <c r="AO327" i="196"/>
  <c r="AO319" i="196"/>
  <c r="AN457" i="196"/>
  <c r="AZ393" i="196"/>
  <c r="AU18" i="198"/>
  <c r="AJ770" i="198" l="1"/>
  <c r="AJ587" i="198"/>
  <c r="AJ723" i="198"/>
  <c r="AJ322" i="198"/>
  <c r="AJ464" i="198"/>
  <c r="AJ661" i="198"/>
  <c r="AJ673" i="198"/>
  <c r="AP854" i="196"/>
  <c r="AP902" i="196"/>
  <c r="AP1007" i="196"/>
  <c r="AP415" i="196"/>
  <c r="AP379" i="196"/>
  <c r="AP499" i="196"/>
  <c r="AJ568" i="198"/>
  <c r="AJ436" i="198"/>
  <c r="AJ575" i="198"/>
  <c r="AJ810" i="198"/>
  <c r="AJ665" i="198"/>
  <c r="AJ643" i="198"/>
  <c r="AP972" i="196"/>
  <c r="AJ414" i="198"/>
  <c r="AJ516" i="198"/>
  <c r="AP840" i="196"/>
  <c r="AJ345" i="198"/>
  <c r="AJ449" i="198"/>
  <c r="AJ559" i="198"/>
  <c r="AP510" i="196"/>
  <c r="AJ409" i="198"/>
  <c r="AP907" i="196"/>
  <c r="AJ451" i="198"/>
  <c r="AP425" i="196"/>
  <c r="AP1008" i="196"/>
  <c r="AJ979" i="198"/>
  <c r="AP901" i="196"/>
  <c r="AP432" i="196"/>
  <c r="AP362" i="196"/>
  <c r="AJ429" i="198"/>
  <c r="AJ987" i="198"/>
  <c r="AJ697" i="198"/>
  <c r="AJ917" i="198"/>
  <c r="AJ604" i="198"/>
  <c r="AJ788" i="198"/>
  <c r="AJ386" i="198"/>
  <c r="AJ847" i="198"/>
  <c r="AJ1012" i="198"/>
  <c r="AJ521" i="198"/>
  <c r="AJ654" i="198"/>
  <c r="AJ775" i="198"/>
  <c r="AJ337" i="198"/>
  <c r="AJ373" i="198"/>
  <c r="AJ576" i="198"/>
  <c r="AJ972" i="198"/>
  <c r="AJ544" i="198"/>
  <c r="AJ331" i="198"/>
  <c r="AP461" i="196"/>
  <c r="AP592" i="196"/>
  <c r="AP565" i="196"/>
  <c r="AP581" i="196"/>
  <c r="AP963" i="196"/>
  <c r="AP609" i="196"/>
  <c r="AP481" i="196"/>
  <c r="AP626" i="196"/>
  <c r="AP732" i="196"/>
  <c r="AP715" i="196"/>
  <c r="AP945" i="196"/>
  <c r="AJ776" i="198"/>
  <c r="AP844" i="196"/>
  <c r="AP537" i="196"/>
  <c r="AP495" i="196"/>
  <c r="AJ573" i="198"/>
  <c r="AJ369" i="198"/>
  <c r="AJ690" i="198"/>
  <c r="AJ677" i="198"/>
  <c r="AJ761" i="198"/>
  <c r="AJ908" i="198"/>
  <c r="AJ532" i="198"/>
  <c r="AJ952" i="198"/>
  <c r="AJ911" i="198"/>
  <c r="AJ667" i="198"/>
  <c r="AJ959" i="198"/>
  <c r="AJ483" i="198"/>
  <c r="AJ947" i="198"/>
  <c r="AJ887" i="198"/>
  <c r="AJ832" i="198"/>
  <c r="AJ541" i="198"/>
  <c r="AJ571" i="198"/>
  <c r="AJ539" i="198"/>
  <c r="AJ609" i="198"/>
  <c r="AJ579" i="198"/>
  <c r="AJ745" i="198"/>
  <c r="AJ713" i="198"/>
  <c r="AJ597" i="198"/>
  <c r="AJ782" i="198"/>
  <c r="AJ428" i="198"/>
  <c r="AJ452" i="198"/>
  <c r="AJ865" i="198"/>
  <c r="AJ827" i="198"/>
  <c r="AJ982" i="198"/>
  <c r="AJ581" i="198"/>
  <c r="AJ1014" i="198"/>
  <c r="AJ889" i="198"/>
  <c r="AJ342" i="198"/>
  <c r="AP340" i="196"/>
  <c r="AJ357" i="198"/>
  <c r="AJ598" i="198"/>
  <c r="AP612" i="196"/>
  <c r="AJ339" i="198"/>
  <c r="AJ512" i="198"/>
  <c r="AJ486" i="198"/>
  <c r="AP324" i="196"/>
  <c r="AP517" i="196"/>
  <c r="AJ831" i="198"/>
  <c r="AJ607" i="198"/>
  <c r="AP345" i="196"/>
  <c r="AP475" i="196"/>
  <c r="AJ425" i="198"/>
  <c r="AJ748" i="198"/>
  <c r="AP523" i="196"/>
  <c r="AJ955" i="198"/>
  <c r="AJ498" i="198"/>
  <c r="AJ750" i="198"/>
  <c r="AJ515" i="198"/>
  <c r="AJ877" i="198"/>
  <c r="AJ767" i="198"/>
  <c r="AJ465" i="198"/>
  <c r="AJ540" i="198"/>
  <c r="AJ944" i="198"/>
  <c r="AJ701" i="198"/>
  <c r="AJ792" i="198"/>
  <c r="AJ928" i="198"/>
  <c r="AJ455" i="198"/>
  <c r="AJ993" i="198"/>
  <c r="AJ627" i="198"/>
  <c r="AJ749" i="198"/>
  <c r="AJ833" i="198"/>
  <c r="AJ631" i="198"/>
  <c r="AJ892" i="198"/>
  <c r="AJ890" i="198"/>
  <c r="AP659" i="196"/>
  <c r="AJ507" i="198"/>
  <c r="AJ590" i="198"/>
  <c r="AJ336" i="198"/>
  <c r="AJ699" i="198"/>
  <c r="AJ773" i="198"/>
  <c r="AJ655" i="198"/>
  <c r="AJ565" i="198"/>
  <c r="AJ826" i="198"/>
  <c r="AJ446" i="198"/>
  <c r="AJ437" i="198"/>
  <c r="AJ722" i="198"/>
  <c r="AJ524" i="198"/>
  <c r="AJ860" i="198"/>
  <c r="AJ328" i="198"/>
  <c r="AJ621" i="198"/>
  <c r="AJ849" i="198"/>
  <c r="AJ704" i="198"/>
  <c r="AJ528" i="198"/>
  <c r="AJ751" i="198"/>
  <c r="AJ623" i="198"/>
  <c r="AJ421" i="198"/>
  <c r="AJ758" i="198"/>
  <c r="AJ765" i="198"/>
  <c r="AJ732" i="198"/>
  <c r="AJ991" i="198"/>
  <c r="AJ412" i="198"/>
  <c r="AJ469" i="198"/>
  <c r="AJ672" i="198"/>
  <c r="AJ417" i="198"/>
  <c r="AJ481" i="198"/>
  <c r="AJ556" i="198"/>
  <c r="AJ819" i="198"/>
  <c r="AJ341" i="198"/>
  <c r="AJ853" i="198"/>
  <c r="AJ916" i="198"/>
  <c r="AP962" i="196"/>
  <c r="AP593" i="196"/>
  <c r="AP446" i="196"/>
  <c r="AP569" i="196"/>
  <c r="AP443" i="196"/>
  <c r="AP600" i="196"/>
  <c r="AP752" i="196"/>
  <c r="AP851" i="196"/>
  <c r="AP375" i="196"/>
  <c r="AP365" i="196"/>
  <c r="AP908" i="196"/>
  <c r="AP711" i="196"/>
  <c r="AJ739" i="198"/>
  <c r="AP635" i="196"/>
  <c r="AJ996" i="198"/>
  <c r="AP800" i="196"/>
  <c r="AP482" i="196"/>
  <c r="AP357" i="196"/>
  <c r="AP964" i="196"/>
  <c r="AP543" i="196"/>
  <c r="AP876" i="196"/>
  <c r="AP830" i="196"/>
  <c r="AP459" i="196"/>
  <c r="AP831" i="196"/>
  <c r="AP529" i="196"/>
  <c r="AP998" i="196"/>
  <c r="AP783" i="196"/>
  <c r="AJ914" i="198"/>
  <c r="AJ659" i="198"/>
  <c r="AJ685" i="198"/>
  <c r="AJ935" i="198"/>
  <c r="AP524" i="196"/>
  <c r="AP751" i="196"/>
  <c r="AP540" i="196"/>
  <c r="AP673" i="196"/>
  <c r="AP584" i="196"/>
  <c r="AP961" i="196"/>
  <c r="AP857" i="196"/>
  <c r="AJ594" i="198"/>
  <c r="AJ691" i="198"/>
  <c r="AJ882" i="198"/>
  <c r="AJ605" i="198"/>
  <c r="AJ618" i="198"/>
  <c r="AJ778" i="198"/>
  <c r="AJ705" i="198"/>
  <c r="AJ812" i="198"/>
  <c r="AJ683" i="198"/>
  <c r="AJ736" i="198"/>
  <c r="AJ774" i="198"/>
  <c r="AP526" i="196"/>
  <c r="AP562" i="196"/>
  <c r="AP968" i="196"/>
  <c r="AP460" i="196"/>
  <c r="AP442" i="196"/>
  <c r="AP828" i="196"/>
  <c r="AP501" i="196"/>
  <c r="AP498" i="196"/>
  <c r="AP625" i="196"/>
  <c r="AP422" i="196"/>
  <c r="AP356" i="196"/>
  <c r="AP417" i="196"/>
  <c r="AP458" i="196"/>
  <c r="AP1012" i="196"/>
  <c r="AJ510" i="198"/>
  <c r="AJ999" i="198"/>
  <c r="AJ738" i="198"/>
  <c r="AJ453" i="198"/>
  <c r="AP823" i="196"/>
  <c r="AP862" i="196"/>
  <c r="AJ769" i="198"/>
  <c r="AJ615" i="198"/>
  <c r="AP594" i="196"/>
  <c r="AJ834" i="198"/>
  <c r="AP887" i="196"/>
  <c r="AP657" i="196"/>
  <c r="AP480" i="196"/>
  <c r="AJ333" i="198"/>
  <c r="AJ365" i="198"/>
  <c r="AJ379" i="198"/>
  <c r="AJ937" i="198"/>
  <c r="AJ872" i="198"/>
  <c r="AJ461" i="198"/>
  <c r="AJ762" i="198"/>
  <c r="AP759" i="196"/>
  <c r="AP669" i="196"/>
  <c r="AP918" i="196"/>
  <c r="AJ905" i="198"/>
  <c r="AJ783" i="198"/>
  <c r="AJ763" i="198"/>
  <c r="AJ898" i="198"/>
  <c r="AP431" i="196"/>
  <c r="AP935" i="196"/>
  <c r="AJ397" i="198"/>
  <c r="AJ501" i="198"/>
  <c r="AJ1016" i="198"/>
  <c r="AJ927" i="198"/>
  <c r="AJ949" i="198"/>
  <c r="AJ353" i="198"/>
  <c r="AJ435" i="198"/>
  <c r="AP745" i="196"/>
  <c r="AJ577" i="198"/>
  <c r="AJ518" i="198"/>
  <c r="AJ899" i="198"/>
  <c r="AJ445" i="198"/>
  <c r="AJ640" i="198"/>
  <c r="AJ522" i="198"/>
  <c r="AJ334" i="198"/>
  <c r="AJ324" i="198"/>
  <c r="AJ746" i="198"/>
  <c r="AJ651" i="198"/>
  <c r="AJ787" i="198"/>
  <c r="AJ950" i="198"/>
  <c r="AJ506" i="198"/>
  <c r="AJ900" i="198"/>
  <c r="AJ619" i="198"/>
  <c r="AJ1005" i="198"/>
  <c r="AJ675" i="198"/>
  <c r="AJ595" i="198"/>
  <c r="AJ719" i="198"/>
  <c r="AP471" i="196"/>
  <c r="AP513" i="196"/>
  <c r="AP652" i="196"/>
  <c r="AP640" i="196"/>
  <c r="AP663" i="196"/>
  <c r="AP951" i="196"/>
  <c r="AP532" i="196"/>
  <c r="AP861" i="196"/>
  <c r="AP448" i="196"/>
  <c r="AP392" i="196"/>
  <c r="AP587" i="196"/>
  <c r="AP740" i="196"/>
  <c r="AP720" i="196"/>
  <c r="AP735" i="196"/>
  <c r="AP729" i="196"/>
  <c r="AP401" i="196"/>
  <c r="AP512" i="196"/>
  <c r="AP953" i="196"/>
  <c r="AP369" i="196"/>
  <c r="AP364" i="196"/>
  <c r="AP1004" i="196"/>
  <c r="AP1006" i="196"/>
  <c r="AP791" i="196"/>
  <c r="AP637" i="196"/>
  <c r="AP993" i="196"/>
  <c r="AP1015" i="196"/>
  <c r="AJ372" i="198"/>
  <c r="AJ981" i="198"/>
  <c r="AJ791" i="198"/>
  <c r="AJ474" i="198"/>
  <c r="AJ726" i="198"/>
  <c r="AJ393" i="198"/>
  <c r="AJ622" i="198"/>
  <c r="AJ839" i="198"/>
  <c r="AJ613" i="198"/>
  <c r="AJ721" i="198"/>
  <c r="AJ715" i="198"/>
  <c r="AJ733" i="198"/>
  <c r="AJ682" i="198"/>
  <c r="AJ525" i="198"/>
  <c r="AJ346" i="198"/>
  <c r="AJ509" i="198"/>
  <c r="AJ861" i="198"/>
  <c r="AJ717" i="198"/>
  <c r="AJ531" i="198"/>
  <c r="AJ420" i="198"/>
  <c r="AJ332" i="198"/>
  <c r="AJ505" i="198"/>
  <c r="AJ921" i="198"/>
  <c r="AJ818" i="198"/>
  <c r="AJ340" i="198"/>
  <c r="AJ366" i="198"/>
  <c r="AJ567" i="198"/>
  <c r="AJ668" i="198"/>
  <c r="AJ994" i="198"/>
  <c r="AJ335" i="198"/>
  <c r="AJ502" i="198"/>
  <c r="AJ442" i="198"/>
  <c r="AJ319" i="198"/>
  <c r="AJ856" i="198"/>
  <c r="AJ840" i="198"/>
  <c r="AJ401" i="198"/>
  <c r="AJ321" i="198"/>
  <c r="AJ356" i="198"/>
  <c r="AJ457" i="198"/>
  <c r="AJ785" i="198"/>
  <c r="AJ836" i="198"/>
  <c r="AJ842" i="198"/>
  <c r="AJ869" i="198"/>
  <c r="AJ867" i="198"/>
  <c r="AJ547" i="198"/>
  <c r="AJ527" i="198"/>
  <c r="AJ450" i="198"/>
  <c r="AJ462" i="198"/>
  <c r="AJ323" i="198"/>
  <c r="AJ610" i="198"/>
  <c r="AJ922" i="198"/>
  <c r="AJ354" i="198"/>
  <c r="AJ1009" i="198"/>
  <c r="AJ804" i="198"/>
  <c r="AJ602" i="198"/>
  <c r="AP418" i="196"/>
  <c r="AP748" i="196"/>
  <c r="AP449" i="196"/>
  <c r="AP960" i="196"/>
  <c r="AP568" i="196"/>
  <c r="AP778" i="196"/>
  <c r="AP620" i="196"/>
  <c r="AP763" i="196"/>
  <c r="AP487" i="196"/>
  <c r="AP333" i="196"/>
  <c r="AP428" i="196"/>
  <c r="AP999" i="196"/>
  <c r="AP701" i="196"/>
  <c r="AP856" i="196"/>
  <c r="AP601" i="196"/>
  <c r="AP548" i="196"/>
  <c r="AP892" i="196"/>
  <c r="AP845" i="196"/>
  <c r="AP550" i="196"/>
  <c r="AP873" i="196"/>
  <c r="AP884" i="196"/>
  <c r="AP992" i="196"/>
  <c r="AP551" i="196"/>
  <c r="AP813" i="196"/>
  <c r="AP535" i="196"/>
  <c r="AP599" i="196"/>
  <c r="AP826" i="196"/>
  <c r="AP341" i="196"/>
  <c r="AP926" i="196"/>
  <c r="AP667" i="196"/>
  <c r="AP556" i="196"/>
  <c r="AP741" i="196"/>
  <c r="AP472" i="196"/>
  <c r="AP705" i="196"/>
  <c r="AP976" i="196"/>
  <c r="AP810" i="196"/>
  <c r="AP389" i="196"/>
  <c r="AP744" i="196"/>
  <c r="AP617" i="196"/>
  <c r="AP447" i="196"/>
  <c r="AP915" i="196"/>
  <c r="AP927" i="196"/>
  <c r="AP393" i="196"/>
  <c r="AP597" i="196"/>
  <c r="AP619" i="196"/>
  <c r="AP399" i="196"/>
  <c r="AP1005" i="196"/>
  <c r="AP780" i="196"/>
  <c r="AP731" i="196"/>
  <c r="AP802" i="196"/>
  <c r="AP385" i="196"/>
  <c r="AP994" i="196"/>
  <c r="AP414" i="196"/>
  <c r="AP933" i="196"/>
  <c r="AP542" i="196"/>
  <c r="AP630" i="196"/>
  <c r="AP328" i="196"/>
  <c r="AP1000" i="196"/>
  <c r="AP762" i="196"/>
  <c r="AP859" i="196"/>
  <c r="AP897" i="196"/>
  <c r="AJ801" i="198"/>
  <c r="AJ454" i="198"/>
  <c r="AP787" i="196"/>
  <c r="AJ891" i="198"/>
  <c r="AJ592" i="198"/>
  <c r="AJ1011" i="198"/>
  <c r="AP486" i="196"/>
  <c r="AP559" i="196"/>
  <c r="AJ797" i="198"/>
  <c r="AJ948" i="198"/>
  <c r="AJ896" i="198"/>
  <c r="AJ808" i="198"/>
  <c r="AJ978" i="198"/>
  <c r="AJ997" i="198"/>
  <c r="AJ851" i="198"/>
  <c r="AJ830" i="198"/>
  <c r="AJ960" i="198"/>
  <c r="AJ894" i="198"/>
  <c r="AJ913" i="198"/>
  <c r="AJ563" i="198"/>
  <c r="AJ859" i="198"/>
  <c r="AJ652" i="198"/>
  <c r="AJ754" i="198"/>
  <c r="AJ980" i="198"/>
  <c r="AJ796" i="198"/>
  <c r="AJ760" i="198"/>
  <c r="AJ375" i="198"/>
  <c r="AJ954" i="198"/>
  <c r="AP860" i="196"/>
  <c r="AJ1007" i="198"/>
  <c r="AP623" i="196"/>
  <c r="AJ391" i="198"/>
  <c r="AJ1002" i="198"/>
  <c r="AJ566" i="198"/>
  <c r="AP367" i="196"/>
  <c r="AP534" i="196"/>
  <c r="AJ1008" i="198"/>
  <c r="AJ929" i="198"/>
  <c r="AJ973" i="198"/>
  <c r="AJ720" i="198"/>
  <c r="AJ844" i="198"/>
  <c r="AJ816" i="198"/>
  <c r="AP789" i="196"/>
  <c r="AP504" i="196"/>
  <c r="AP982" i="196"/>
  <c r="AP505" i="196"/>
  <c r="AP975" i="196"/>
  <c r="AP337" i="196"/>
  <c r="AP679" i="196"/>
  <c r="AP485" i="196"/>
  <c r="AP899" i="196"/>
  <c r="AP332" i="196"/>
  <c r="AP424" i="196"/>
  <c r="AP803" i="196"/>
  <c r="AP838" i="196"/>
  <c r="AP872" i="196"/>
  <c r="AP937" i="196"/>
  <c r="AP361" i="196"/>
  <c r="AP383" i="196"/>
  <c r="AP770" i="196"/>
  <c r="AP766" i="196"/>
  <c r="AP604" i="196"/>
  <c r="AP368" i="196"/>
  <c r="AP441" i="196"/>
  <c r="AP959" i="196"/>
  <c r="AP970" i="196"/>
  <c r="AP717" i="196"/>
  <c r="AP349" i="196"/>
  <c r="AP453" i="196"/>
  <c r="AP502" i="196"/>
  <c r="AP814" i="196"/>
  <c r="AP470" i="196"/>
  <c r="AP376" i="196"/>
  <c r="AP493" i="196"/>
  <c r="AP549" i="196"/>
  <c r="AP455" i="196"/>
  <c r="AP835" i="196"/>
  <c r="AP966" i="196"/>
  <c r="AP618" i="196"/>
  <c r="AP651" i="196"/>
  <c r="AP965" i="196"/>
  <c r="AJ660" i="198"/>
  <c r="AJ484" i="198"/>
  <c r="AJ934" i="198"/>
  <c r="AJ542" i="198"/>
  <c r="AJ494" i="198"/>
  <c r="AJ551" i="198"/>
  <c r="AJ533" i="198"/>
  <c r="AP797" i="196"/>
  <c r="AP894" i="196"/>
  <c r="AP476" i="196"/>
  <c r="AP777" i="196"/>
  <c r="AP911" i="196"/>
  <c r="AJ572" i="198"/>
  <c r="AJ953" i="198"/>
  <c r="AJ626" i="198"/>
  <c r="AJ485" i="198"/>
  <c r="AJ381" i="198"/>
  <c r="AJ488" i="198"/>
  <c r="AJ636" i="198"/>
  <c r="AJ482" i="198"/>
  <c r="AJ583" i="198"/>
  <c r="AJ843" i="198"/>
  <c r="AJ885" i="198"/>
  <c r="AP528" i="196"/>
  <c r="AP611" i="196"/>
  <c r="AP627" i="196"/>
  <c r="AP473" i="196"/>
  <c r="AP437" i="196"/>
  <c r="AJ794" i="198"/>
  <c r="AJ471" i="198"/>
  <c r="AJ439" i="198"/>
  <c r="AP645" i="196"/>
  <c r="AP920" i="196"/>
  <c r="AP656" i="196"/>
  <c r="AP342" i="196"/>
  <c r="AP779" i="196"/>
  <c r="AP680" i="196"/>
  <c r="AP799" i="196"/>
  <c r="AP867" i="196"/>
  <c r="AP607" i="196"/>
  <c r="AP782" i="196"/>
  <c r="AP774" i="196"/>
  <c r="AP942" i="196"/>
  <c r="AP622" i="196"/>
  <c r="AP914" i="196"/>
  <c r="AP474" i="196"/>
  <c r="AP906" i="196"/>
  <c r="AP820" i="196"/>
  <c r="AP695" i="196"/>
  <c r="AP444" i="196"/>
  <c r="AP466" i="196"/>
  <c r="AP684" i="196"/>
  <c r="AP614" i="196"/>
  <c r="AP409" i="196"/>
  <c r="AP387" i="196"/>
  <c r="AP738" i="196"/>
  <c r="AP643" i="196"/>
  <c r="AP733" i="196"/>
  <c r="AP416" i="196"/>
  <c r="AP346" i="196"/>
  <c r="AP580" i="196"/>
  <c r="AP863" i="196"/>
  <c r="AP971" i="196"/>
  <c r="AP672" i="196"/>
  <c r="AP704" i="196"/>
  <c r="AP320" i="196"/>
  <c r="AP978" i="196"/>
  <c r="AP578" i="196"/>
  <c r="AP688" i="196"/>
  <c r="AP847" i="196"/>
  <c r="AP319" i="196"/>
  <c r="AP327" i="196"/>
  <c r="AP380" i="196"/>
  <c r="AP590" i="196"/>
  <c r="AP434" i="196"/>
  <c r="AP438" i="196"/>
  <c r="AP665" i="196"/>
  <c r="AP406" i="196"/>
  <c r="AP804" i="196"/>
  <c r="AP603" i="196"/>
  <c r="AP339" i="196"/>
  <c r="AP463" i="196"/>
  <c r="AP712" i="196"/>
  <c r="AP811" i="196"/>
  <c r="AP946" i="196"/>
  <c r="AP525" i="196"/>
  <c r="AP370" i="196"/>
  <c r="AP468" i="196"/>
  <c r="AP805" i="196"/>
  <c r="AP338" i="196"/>
  <c r="AP616" i="196"/>
  <c r="AP1014" i="196"/>
  <c r="AP567" i="196"/>
  <c r="AP917" i="196"/>
  <c r="AP793" i="196"/>
  <c r="AP398" i="196"/>
  <c r="AP655" i="196"/>
  <c r="AP699" i="196"/>
  <c r="AP709" i="196"/>
  <c r="AP878" i="196"/>
  <c r="AJ883" i="198"/>
  <c r="AJ904" i="198"/>
  <c r="AJ666" i="198"/>
  <c r="AJ990" i="198"/>
  <c r="AJ678" i="198"/>
  <c r="AJ1015" i="198"/>
  <c r="AJ440" i="198"/>
  <c r="AJ389" i="198"/>
  <c r="AJ684" i="198"/>
  <c r="AJ538" i="198"/>
  <c r="AJ497" i="198"/>
  <c r="AJ992" i="198"/>
  <c r="AJ536" i="198"/>
  <c r="AP615" i="196"/>
  <c r="AP825" i="196"/>
  <c r="AP749" i="196"/>
  <c r="AP743" i="196"/>
  <c r="AP344" i="196"/>
  <c r="AP930" i="196"/>
  <c r="AP730" i="196"/>
  <c r="AP881" i="196"/>
  <c r="AP707" i="196"/>
  <c r="AP335" i="196"/>
  <c r="AP910" i="196"/>
  <c r="AP955" i="196"/>
  <c r="AP809" i="196"/>
  <c r="AP405" i="196"/>
  <c r="AP384" i="196"/>
  <c r="AP893" i="196"/>
  <c r="AP388" i="196"/>
  <c r="AJ702" i="198"/>
  <c r="AJ329" i="198"/>
  <c r="AJ463" i="198"/>
  <c r="AJ888" i="198"/>
  <c r="AJ936" i="198"/>
  <c r="AJ986" i="198"/>
  <c r="AJ674" i="198"/>
  <c r="AJ744" i="198"/>
  <c r="AJ694" i="198"/>
  <c r="AJ710" i="198"/>
  <c r="AJ881" i="198"/>
  <c r="AJ825" i="198"/>
  <c r="AJ926" i="198"/>
  <c r="AJ983" i="198"/>
  <c r="AJ513" i="198"/>
  <c r="AJ441" i="198"/>
  <c r="AJ585" i="198"/>
  <c r="AJ815" i="198"/>
  <c r="AJ966" i="198"/>
  <c r="AJ686" i="198"/>
  <c r="AJ548" i="198"/>
  <c r="AJ489" i="198"/>
  <c r="AJ495" i="198"/>
  <c r="AJ909" i="198"/>
  <c r="AJ662" i="198"/>
  <c r="AJ646" i="198"/>
  <c r="AJ638" i="198"/>
  <c r="AJ529" i="198"/>
  <c r="AJ718" i="198"/>
  <c r="AJ742" i="198"/>
  <c r="AJ734" i="198"/>
  <c r="AJ456" i="198"/>
  <c r="AJ517" i="198"/>
  <c r="AJ377" i="198"/>
  <c r="AJ493" i="198"/>
  <c r="AJ569" i="198"/>
  <c r="AJ467" i="198"/>
  <c r="AJ768" i="198"/>
  <c r="AJ537" i="198"/>
  <c r="AJ932" i="198"/>
  <c r="AJ764" i="198"/>
  <c r="AJ637" i="198"/>
  <c r="AJ756" i="198"/>
  <c r="AJ1000" i="198"/>
  <c r="AJ855" i="198"/>
  <c r="AJ692" i="198"/>
  <c r="AJ802" i="198"/>
  <c r="AJ526" i="198"/>
  <c r="AJ487" i="198"/>
  <c r="AJ503" i="198"/>
  <c r="AJ387" i="198"/>
  <c r="AJ383" i="198"/>
  <c r="AJ371" i="198"/>
  <c r="AJ871" i="198"/>
  <c r="AJ378" i="198"/>
  <c r="AJ784" i="198"/>
  <c r="AJ1010" i="198"/>
  <c r="AJ893" i="198"/>
  <c r="AJ343" i="198"/>
  <c r="AJ519" i="198"/>
  <c r="AJ504" i="198"/>
  <c r="AJ989" i="198"/>
  <c r="AJ864" i="198"/>
  <c r="AJ897" i="198"/>
  <c r="AJ961" i="198"/>
  <c r="AJ963" i="198"/>
  <c r="AJ395" i="198"/>
  <c r="AJ411" i="198"/>
  <c r="AJ427" i="198"/>
  <c r="AJ385" i="198"/>
  <c r="AJ475" i="198"/>
  <c r="AJ875" i="198"/>
  <c r="AJ364" i="198"/>
  <c r="AJ362" i="198"/>
  <c r="AJ848" i="198"/>
  <c r="AJ907" i="198"/>
  <c r="AJ957" i="198"/>
  <c r="AJ359" i="198"/>
  <c r="AJ873" i="198"/>
  <c r="AJ945" i="198"/>
  <c r="AJ971" i="198"/>
  <c r="AJ479" i="198"/>
  <c r="AJ941" i="198"/>
  <c r="AJ361" i="198"/>
  <c r="AJ399" i="198"/>
  <c r="AJ415" i="198"/>
  <c r="AJ431" i="198"/>
  <c r="AJ447" i="198"/>
  <c r="AJ351" i="198"/>
  <c r="AJ403" i="198"/>
  <c r="AJ419" i="198"/>
  <c r="AJ491" i="198"/>
  <c r="AJ552" i="198"/>
  <c r="AJ358" i="198"/>
  <c r="AJ433" i="198"/>
  <c r="AJ407" i="198"/>
  <c r="AJ423" i="198"/>
  <c r="AP566" i="196"/>
  <c r="AP582" i="196"/>
  <c r="AP631" i="196"/>
  <c r="AP839" i="196"/>
  <c r="AP871" i="196"/>
  <c r="AP596" i="196"/>
  <c r="AP608" i="196"/>
  <c r="AP790" i="196"/>
  <c r="AP950" i="196"/>
  <c r="AP958" i="196"/>
  <c r="AP819" i="196"/>
  <c r="AP891" i="196"/>
  <c r="AP585" i="196"/>
  <c r="AP807" i="196"/>
  <c r="AP757" i="196"/>
  <c r="AP330" i="196"/>
  <c r="AP721" i="196"/>
  <c r="AP644" i="196"/>
  <c r="AP974" i="196"/>
  <c r="AP624" i="196"/>
  <c r="AP882" i="196"/>
  <c r="AP795" i="196"/>
  <c r="AP750" i="196"/>
  <c r="AP678" i="196"/>
  <c r="AP877" i="196"/>
  <c r="AP348" i="196"/>
  <c r="AP412" i="196"/>
  <c r="AP316" i="196"/>
  <c r="AP553" i="196"/>
  <c r="AP452" i="196"/>
  <c r="AP576" i="196"/>
  <c r="AP403" i="196"/>
  <c r="AP676" i="196"/>
  <c r="AP855" i="196"/>
  <c r="AP801" i="196"/>
  <c r="AP606" i="196"/>
  <c r="AP792" i="196"/>
  <c r="AP771" i="196"/>
  <c r="AP710" i="196"/>
  <c r="AP675" i="196"/>
  <c r="AP583" i="196"/>
  <c r="AP561" i="196"/>
  <c r="AP829" i="196"/>
  <c r="AP421" i="196"/>
  <c r="AP411" i="196"/>
  <c r="AP329" i="196"/>
  <c r="AP420" i="196"/>
  <c r="AP692" i="196"/>
  <c r="AP754" i="196"/>
  <c r="AP649" i="196"/>
  <c r="AP1013" i="196"/>
  <c r="AP986" i="196"/>
  <c r="AP724" i="196"/>
  <c r="AP990" i="196"/>
  <c r="AP426" i="196"/>
  <c r="AP767" i="196"/>
  <c r="AP621" i="196"/>
  <c r="AP544" i="196"/>
  <c r="AP435" i="196"/>
  <c r="AP533" i="196"/>
  <c r="AP423" i="196"/>
  <c r="AP575" i="196"/>
  <c r="AP560" i="196"/>
  <c r="AP896" i="196"/>
  <c r="AP772" i="196"/>
  <c r="AP742" i="196"/>
  <c r="AP922" i="196"/>
  <c r="AP832" i="196"/>
  <c r="AP685" i="196"/>
  <c r="AP868" i="196"/>
  <c r="AP706" i="196"/>
  <c r="AP870" i="196"/>
  <c r="AP784" i="196"/>
  <c r="AP317" i="196"/>
  <c r="AP352" i="196"/>
  <c r="AP433" i="196"/>
  <c r="AP363" i="196"/>
  <c r="AP400" i="196"/>
  <c r="AP545" i="196"/>
  <c r="AP477" i="196"/>
  <c r="AP886" i="196"/>
  <c r="AP818" i="196"/>
  <c r="AP827" i="196"/>
  <c r="AP864" i="196"/>
  <c r="AP506" i="196"/>
  <c r="AP321" i="196"/>
  <c r="AP527" i="196"/>
  <c r="AP564" i="196"/>
  <c r="AP595" i="196"/>
  <c r="AP700" i="196"/>
  <c r="AP786" i="196"/>
  <c r="AP954" i="196"/>
  <c r="AP681" i="196"/>
  <c r="AP760" i="196"/>
  <c r="AP928" i="196"/>
  <c r="AP919" i="196"/>
  <c r="AP947" i="196"/>
  <c r="AP979" i="196"/>
  <c r="AP653" i="196"/>
  <c r="AP939" i="196"/>
  <c r="AP987" i="196"/>
  <c r="AP842" i="196"/>
  <c r="AP646" i="196"/>
  <c r="AP703" i="196"/>
  <c r="AP677" i="196"/>
  <c r="AP768" i="196"/>
  <c r="AP598" i="196"/>
  <c r="AP351" i="196"/>
  <c r="AP408" i="196"/>
  <c r="AP489" i="196"/>
  <c r="AP483" i="196"/>
  <c r="AP355" i="196"/>
  <c r="AP521" i="196"/>
  <c r="AP331" i="196"/>
  <c r="AP648" i="196"/>
  <c r="AP516" i="196"/>
  <c r="AP934" i="196"/>
  <c r="AP890" i="196"/>
  <c r="AP716" i="196"/>
  <c r="AP668" i="196"/>
  <c r="AP848" i="196"/>
  <c r="AP900" i="196"/>
  <c r="AP734" i="196"/>
  <c r="AP883" i="196"/>
  <c r="AP903" i="196"/>
  <c r="AP577" i="196"/>
  <c r="AP519" i="196"/>
  <c r="AP451" i="196"/>
  <c r="AP419" i="196"/>
  <c r="AP628" i="196"/>
  <c r="AP808" i="196"/>
  <c r="AP758" i="196"/>
  <c r="AP983" i="196"/>
  <c r="AP514" i="196"/>
  <c r="AP852" i="196"/>
  <c r="AP746" i="196"/>
  <c r="AP467" i="196"/>
  <c r="AP728" i="196"/>
  <c r="AP689" i="196"/>
  <c r="AP661" i="196"/>
  <c r="AP693" i="196"/>
  <c r="AP725" i="196"/>
  <c r="AP776" i="196"/>
  <c r="AP880" i="196"/>
  <c r="AP931" i="196"/>
  <c r="AP696" i="196"/>
  <c r="AP815" i="196"/>
  <c r="AP923" i="196"/>
  <c r="AP898" i="196"/>
  <c r="AP660" i="196"/>
  <c r="AP509" i="196"/>
  <c r="AP469" i="196"/>
  <c r="AP515" i="196"/>
  <c r="AP586" i="196"/>
  <c r="AP756" i="196"/>
  <c r="AP788" i="196"/>
  <c r="AP713" i="196"/>
  <c r="AP943" i="196"/>
  <c r="AP995" i="196"/>
  <c r="AP1009" i="196"/>
  <c r="AP664" i="196"/>
  <c r="AP636" i="196"/>
  <c r="AP904" i="196"/>
  <c r="AP967" i="196"/>
  <c r="AP708" i="196"/>
  <c r="AP359" i="196"/>
  <c r="AP697" i="196"/>
  <c r="AP938" i="196"/>
  <c r="AP764" i="196"/>
  <c r="AP836" i="196"/>
  <c r="AP895" i="196"/>
  <c r="AP353" i="196"/>
  <c r="AP404" i="196"/>
  <c r="AP530" i="196"/>
  <c r="AP497" i="196"/>
  <c r="AP396" i="196"/>
  <c r="AP440" i="196"/>
  <c r="AP377" i="196"/>
  <c r="AP347" i="196"/>
  <c r="AP395" i="196"/>
  <c r="AP557" i="196"/>
  <c r="AP343" i="196"/>
  <c r="AP541" i="196"/>
  <c r="AP522" i="196"/>
  <c r="AP531" i="196"/>
  <c r="AP465" i="196"/>
  <c r="AP407" i="196"/>
  <c r="AP570" i="196"/>
  <c r="AP371" i="196"/>
  <c r="AP518" i="196"/>
  <c r="AP558" i="196"/>
  <c r="AP507" i="196"/>
  <c r="AP503" i="196"/>
  <c r="AP574" i="196"/>
  <c r="AP456" i="196"/>
  <c r="AP546" i="196"/>
  <c r="AP323" i="196"/>
  <c r="AP427" i="196"/>
  <c r="AP325" i="196"/>
  <c r="L1016" i="196" l="1"/>
  <c r="L315" i="196"/>
  <c r="L314" i="196"/>
  <c r="L313" i="196"/>
  <c r="L312" i="196"/>
  <c r="L311" i="196"/>
  <c r="L310" i="196"/>
  <c r="L309" i="196"/>
  <c r="L308" i="196"/>
  <c r="L307" i="196"/>
  <c r="L306" i="196"/>
  <c r="L305" i="196"/>
  <c r="L304" i="196"/>
  <c r="L303" i="196"/>
  <c r="L302" i="196"/>
  <c r="L301" i="196"/>
  <c r="L300" i="196"/>
  <c r="L299" i="196"/>
  <c r="L298" i="196"/>
  <c r="L297" i="196"/>
  <c r="L296" i="196"/>
  <c r="L295" i="196"/>
  <c r="L294" i="196"/>
  <c r="L293" i="196"/>
  <c r="L292" i="196"/>
  <c r="L291" i="196"/>
  <c r="L290" i="196"/>
  <c r="L289" i="196"/>
  <c r="L288" i="196"/>
  <c r="L287" i="196"/>
  <c r="L286" i="196"/>
  <c r="L285" i="196"/>
  <c r="L284" i="196"/>
  <c r="L283" i="196"/>
  <c r="L282" i="196"/>
  <c r="L281" i="196"/>
  <c r="L280" i="196"/>
  <c r="L279" i="196"/>
  <c r="L278" i="196"/>
  <c r="L277" i="196"/>
  <c r="L276" i="196"/>
  <c r="L275" i="196"/>
  <c r="L274" i="196"/>
  <c r="L273" i="196"/>
  <c r="L272" i="196"/>
  <c r="L271" i="196"/>
  <c r="L270" i="196"/>
  <c r="L269" i="196"/>
  <c r="L268" i="196"/>
  <c r="L267" i="196"/>
  <c r="L266" i="196"/>
  <c r="L265" i="196"/>
  <c r="L264" i="196"/>
  <c r="L263" i="196"/>
  <c r="L262" i="196"/>
  <c r="L261" i="196"/>
  <c r="L260" i="196"/>
  <c r="L259" i="196"/>
  <c r="L258" i="196"/>
  <c r="L257" i="196"/>
  <c r="L256" i="196"/>
  <c r="L255" i="196"/>
  <c r="L254" i="196"/>
  <c r="L253" i="196"/>
  <c r="L252" i="196"/>
  <c r="L251" i="196"/>
  <c r="L250" i="196"/>
  <c r="L249" i="196"/>
  <c r="L248" i="196"/>
  <c r="L247" i="196"/>
  <c r="L246" i="196"/>
  <c r="L245" i="196"/>
  <c r="L244" i="196"/>
  <c r="L243" i="196"/>
  <c r="L242" i="196"/>
  <c r="L241" i="196"/>
  <c r="L240" i="196"/>
  <c r="L239" i="196"/>
  <c r="L238" i="196"/>
  <c r="L237" i="196"/>
  <c r="L236" i="196"/>
  <c r="L235" i="196"/>
  <c r="L234" i="196"/>
  <c r="L233" i="196"/>
  <c r="L232" i="196"/>
  <c r="L231" i="196"/>
  <c r="L230" i="196"/>
  <c r="L229" i="196"/>
  <c r="L228" i="196"/>
  <c r="L227" i="196"/>
  <c r="L226" i="196"/>
  <c r="L225" i="196"/>
  <c r="L224" i="196"/>
  <c r="L223" i="196"/>
  <c r="L222" i="196"/>
  <c r="L221" i="196"/>
  <c r="L220" i="196"/>
  <c r="L219" i="196"/>
  <c r="L218" i="196"/>
  <c r="L217" i="196"/>
  <c r="L216" i="196"/>
  <c r="L215" i="196"/>
  <c r="L214" i="196"/>
  <c r="L213" i="196"/>
  <c r="L212" i="196"/>
  <c r="L211" i="196"/>
  <c r="L210" i="196"/>
  <c r="L209" i="196"/>
  <c r="L208" i="196"/>
  <c r="L207" i="196"/>
  <c r="L206" i="196"/>
  <c r="L205" i="196"/>
  <c r="L204" i="196"/>
  <c r="L203" i="196"/>
  <c r="L202" i="196"/>
  <c r="L201" i="196"/>
  <c r="L200" i="196"/>
  <c r="L199" i="196"/>
  <c r="L198" i="196"/>
  <c r="L197" i="196"/>
  <c r="L196" i="196"/>
  <c r="L195" i="196"/>
  <c r="L194" i="196"/>
  <c r="L193" i="196"/>
  <c r="L192" i="196"/>
  <c r="L191" i="196"/>
  <c r="L190" i="196"/>
  <c r="L189" i="196"/>
  <c r="L188" i="196"/>
  <c r="L187" i="196"/>
  <c r="L186" i="196"/>
  <c r="L185" i="196"/>
  <c r="L184" i="196"/>
  <c r="L183" i="196"/>
  <c r="L182" i="196"/>
  <c r="L181" i="196"/>
  <c r="L180" i="196"/>
  <c r="L179" i="196"/>
  <c r="L178" i="196"/>
  <c r="L177" i="196"/>
  <c r="L176" i="196"/>
  <c r="L175" i="196"/>
  <c r="L174" i="196"/>
  <c r="L173" i="196"/>
  <c r="L172" i="196"/>
  <c r="L171" i="196"/>
  <c r="L170" i="196"/>
  <c r="L169" i="196"/>
  <c r="L168" i="196"/>
  <c r="L167" i="196"/>
  <c r="L166" i="196"/>
  <c r="L165" i="196"/>
  <c r="L164" i="196"/>
  <c r="L163" i="196"/>
  <c r="L162" i="196"/>
  <c r="L161" i="196"/>
  <c r="L160" i="196"/>
  <c r="L159" i="196"/>
  <c r="L158" i="196"/>
  <c r="L157" i="196"/>
  <c r="L156" i="196"/>
  <c r="L155" i="196"/>
  <c r="L154" i="196"/>
  <c r="L153" i="196"/>
  <c r="L152" i="196"/>
  <c r="L151" i="196"/>
  <c r="L150" i="196"/>
  <c r="L149" i="196"/>
  <c r="L148" i="196"/>
  <c r="L147" i="196"/>
  <c r="L146" i="196"/>
  <c r="L145" i="196"/>
  <c r="L144" i="196"/>
  <c r="L143" i="196"/>
  <c r="L142" i="196"/>
  <c r="L141" i="196"/>
  <c r="L140" i="196"/>
  <c r="L139" i="196"/>
  <c r="L138" i="196"/>
  <c r="L137" i="196"/>
  <c r="L136" i="196"/>
  <c r="L135" i="196"/>
  <c r="L134" i="196"/>
  <c r="L133" i="196"/>
  <c r="L132" i="196"/>
  <c r="L131" i="196"/>
  <c r="L130" i="196"/>
  <c r="L129" i="196"/>
  <c r="L128" i="196"/>
  <c r="L127" i="196"/>
  <c r="L126" i="196"/>
  <c r="L125" i="196"/>
  <c r="L124" i="196"/>
  <c r="L123" i="196"/>
  <c r="L122" i="196"/>
  <c r="L121" i="196"/>
  <c r="L120" i="196"/>
  <c r="L119" i="196"/>
  <c r="L118" i="196"/>
  <c r="L117" i="196"/>
  <c r="L116" i="196"/>
  <c r="L115" i="196"/>
  <c r="L114" i="196"/>
  <c r="L113" i="196"/>
  <c r="L112" i="196"/>
  <c r="L111" i="196"/>
  <c r="L110" i="196"/>
  <c r="L109" i="196"/>
  <c r="L108" i="196"/>
  <c r="L107" i="196"/>
  <c r="L106" i="196"/>
  <c r="L105" i="196"/>
  <c r="L104" i="196"/>
  <c r="L103" i="196"/>
  <c r="L102" i="196"/>
  <c r="L101" i="196"/>
  <c r="L100" i="196"/>
  <c r="L99" i="196"/>
  <c r="L98" i="196"/>
  <c r="L97" i="196"/>
  <c r="L96" i="196"/>
  <c r="L95" i="196"/>
  <c r="L94" i="196"/>
  <c r="L93" i="196"/>
  <c r="L92" i="196"/>
  <c r="L91" i="196"/>
  <c r="L90" i="196"/>
  <c r="L89" i="196"/>
  <c r="L88" i="196"/>
  <c r="L87" i="196"/>
  <c r="L86" i="196"/>
  <c r="L85" i="196"/>
  <c r="L84" i="196"/>
  <c r="L83" i="196"/>
  <c r="L82" i="196"/>
  <c r="L81" i="196"/>
  <c r="L80" i="196"/>
  <c r="L79" i="196"/>
  <c r="L78" i="196"/>
  <c r="L77" i="196"/>
  <c r="L76" i="196"/>
  <c r="L75" i="196"/>
  <c r="L74" i="196"/>
  <c r="L73" i="196"/>
  <c r="L72" i="196"/>
  <c r="L71" i="196"/>
  <c r="L70" i="196"/>
  <c r="L69" i="196"/>
  <c r="L68" i="196"/>
  <c r="L67" i="196"/>
  <c r="L66" i="196"/>
  <c r="L65" i="196"/>
  <c r="L64" i="196"/>
  <c r="L63" i="196"/>
  <c r="L62" i="196"/>
  <c r="L61" i="196"/>
  <c r="L60" i="196"/>
  <c r="L59" i="196"/>
  <c r="L58" i="196"/>
  <c r="L57" i="196"/>
  <c r="L56" i="196"/>
  <c r="L55" i="196"/>
  <c r="L54" i="196"/>
  <c r="L53" i="196"/>
  <c r="L52" i="196"/>
  <c r="L51" i="196"/>
  <c r="L50" i="196"/>
  <c r="L49" i="196"/>
  <c r="L48" i="196"/>
  <c r="L47" i="196"/>
  <c r="L46" i="196"/>
  <c r="L45" i="196"/>
  <c r="L44" i="196"/>
  <c r="L43" i="196"/>
  <c r="L42" i="196"/>
  <c r="L41" i="196"/>
  <c r="L40" i="196"/>
  <c r="L39" i="196"/>
  <c r="L38" i="196"/>
  <c r="L37" i="196"/>
  <c r="AX316" i="197" l="1"/>
  <c r="AW316" i="197"/>
  <c r="AV316" i="197"/>
  <c r="AU316" i="197"/>
  <c r="AS316" i="197"/>
  <c r="AR316" i="197"/>
  <c r="AQ316" i="197"/>
  <c r="AP316" i="197"/>
  <c r="AE316" i="197"/>
  <c r="AX315" i="197"/>
  <c r="AW315" i="197"/>
  <c r="AV315" i="197"/>
  <c r="AU315" i="197"/>
  <c r="AS315" i="197"/>
  <c r="AR315" i="197"/>
  <c r="AQ315" i="197"/>
  <c r="AP315" i="197"/>
  <c r="AE315" i="197"/>
  <c r="AX314" i="197"/>
  <c r="AW314" i="197"/>
  <c r="AV314" i="197"/>
  <c r="AU314" i="197"/>
  <c r="AS314" i="197"/>
  <c r="AR314" i="197"/>
  <c r="AQ314" i="197"/>
  <c r="AP314" i="197"/>
  <c r="AE314" i="197"/>
  <c r="AX313" i="197"/>
  <c r="AW313" i="197"/>
  <c r="AV313" i="197"/>
  <c r="AU313" i="197"/>
  <c r="AS313" i="197"/>
  <c r="AR313" i="197"/>
  <c r="AQ313" i="197"/>
  <c r="AP313" i="197"/>
  <c r="AE313" i="197"/>
  <c r="AX312" i="197"/>
  <c r="AW312" i="197"/>
  <c r="AV312" i="197"/>
  <c r="AU312" i="197"/>
  <c r="AS312" i="197"/>
  <c r="AR312" i="197"/>
  <c r="AQ312" i="197"/>
  <c r="AP312" i="197"/>
  <c r="AE312" i="197"/>
  <c r="AX311" i="197"/>
  <c r="AW311" i="197"/>
  <c r="AV311" i="197"/>
  <c r="AU311" i="197"/>
  <c r="AS311" i="197"/>
  <c r="AR311" i="197"/>
  <c r="AQ311" i="197"/>
  <c r="AP311" i="197"/>
  <c r="AE311" i="197"/>
  <c r="AX310" i="197"/>
  <c r="AW310" i="197"/>
  <c r="AV310" i="197"/>
  <c r="AU310" i="197"/>
  <c r="AS310" i="197"/>
  <c r="AR310" i="197"/>
  <c r="AQ310" i="197"/>
  <c r="AP310" i="197"/>
  <c r="AE310" i="197"/>
  <c r="AX309" i="197"/>
  <c r="AW309" i="197"/>
  <c r="AV309" i="197"/>
  <c r="AU309" i="197"/>
  <c r="AS309" i="197"/>
  <c r="AR309" i="197"/>
  <c r="AQ309" i="197"/>
  <c r="AP309" i="197"/>
  <c r="AE309" i="197"/>
  <c r="AX308" i="197"/>
  <c r="AW308" i="197"/>
  <c r="AV308" i="197"/>
  <c r="AU308" i="197"/>
  <c r="AS308" i="197"/>
  <c r="AR308" i="197"/>
  <c r="AQ308" i="197"/>
  <c r="AP308" i="197"/>
  <c r="AE308" i="197"/>
  <c r="AX307" i="197"/>
  <c r="AW307" i="197"/>
  <c r="AV307" i="197"/>
  <c r="AU307" i="197"/>
  <c r="AS307" i="197"/>
  <c r="AR307" i="197"/>
  <c r="AQ307" i="197"/>
  <c r="AP307" i="197"/>
  <c r="AE307" i="197"/>
  <c r="AX306" i="197"/>
  <c r="AW306" i="197"/>
  <c r="AV306" i="197"/>
  <c r="AU306" i="197"/>
  <c r="AS306" i="197"/>
  <c r="AR306" i="197"/>
  <c r="AQ306" i="197"/>
  <c r="AP306" i="197"/>
  <c r="AE306" i="197"/>
  <c r="AX305" i="197"/>
  <c r="AW305" i="197"/>
  <c r="AV305" i="197"/>
  <c r="AU305" i="197"/>
  <c r="AS305" i="197"/>
  <c r="AR305" i="197"/>
  <c r="AQ305" i="197"/>
  <c r="AP305" i="197"/>
  <c r="AE305" i="197"/>
  <c r="AX304" i="197"/>
  <c r="AW304" i="197"/>
  <c r="AV304" i="197"/>
  <c r="AU304" i="197"/>
  <c r="AS304" i="197"/>
  <c r="AR304" i="197"/>
  <c r="AQ304" i="197"/>
  <c r="AP304" i="197"/>
  <c r="AE304" i="197"/>
  <c r="AX303" i="197"/>
  <c r="AW303" i="197"/>
  <c r="AV303" i="197"/>
  <c r="AU303" i="197"/>
  <c r="AS303" i="197"/>
  <c r="AR303" i="197"/>
  <c r="AQ303" i="197"/>
  <c r="AP303" i="197"/>
  <c r="AE303" i="197"/>
  <c r="AX302" i="197"/>
  <c r="AW302" i="197"/>
  <c r="AV302" i="197"/>
  <c r="AU302" i="197"/>
  <c r="AS302" i="197"/>
  <c r="AR302" i="197"/>
  <c r="AQ302" i="197"/>
  <c r="AP302" i="197"/>
  <c r="AE302" i="197"/>
  <c r="AX301" i="197"/>
  <c r="AW301" i="197"/>
  <c r="AV301" i="197"/>
  <c r="AU301" i="197"/>
  <c r="AS301" i="197"/>
  <c r="AR301" i="197"/>
  <c r="AQ301" i="197"/>
  <c r="AP301" i="197"/>
  <c r="AE301" i="197"/>
  <c r="AF301" i="197" s="1"/>
  <c r="AX300" i="197"/>
  <c r="AW300" i="197"/>
  <c r="AV300" i="197"/>
  <c r="AU300" i="197"/>
  <c r="AS300" i="197"/>
  <c r="AR300" i="197"/>
  <c r="AQ300" i="197"/>
  <c r="AP300" i="197"/>
  <c r="AE300" i="197"/>
  <c r="AF300" i="197" s="1"/>
  <c r="AN300" i="197" s="1"/>
  <c r="AX299" i="197"/>
  <c r="AW299" i="197"/>
  <c r="AV299" i="197"/>
  <c r="AU299" i="197"/>
  <c r="AS299" i="197"/>
  <c r="AR299" i="197"/>
  <c r="AQ299" i="197"/>
  <c r="AP299" i="197"/>
  <c r="AE299" i="197"/>
  <c r="AH299" i="197" s="1"/>
  <c r="AX298" i="197"/>
  <c r="AW298" i="197"/>
  <c r="AV298" i="197"/>
  <c r="AU298" i="197"/>
  <c r="AS298" i="197"/>
  <c r="AR298" i="197"/>
  <c r="AQ298" i="197"/>
  <c r="AP298" i="197"/>
  <c r="AE298" i="197"/>
  <c r="AX297" i="197"/>
  <c r="AW297" i="197"/>
  <c r="AV297" i="197"/>
  <c r="AU297" i="197"/>
  <c r="AS297" i="197"/>
  <c r="AR297" i="197"/>
  <c r="AQ297" i="197"/>
  <c r="AP297" i="197"/>
  <c r="AE297" i="197"/>
  <c r="AF297" i="197" s="1"/>
  <c r="AX296" i="197"/>
  <c r="AW296" i="197"/>
  <c r="AV296" i="197"/>
  <c r="AU296" i="197"/>
  <c r="AS296" i="197"/>
  <c r="AR296" i="197"/>
  <c r="AQ296" i="197"/>
  <c r="AP296" i="197"/>
  <c r="AE296" i="197"/>
  <c r="AF296" i="197" s="1"/>
  <c r="AN296" i="197" s="1"/>
  <c r="AX295" i="197"/>
  <c r="AW295" i="197"/>
  <c r="AV295" i="197"/>
  <c r="AU295" i="197"/>
  <c r="AS295" i="197"/>
  <c r="AR295" i="197"/>
  <c r="AQ295" i="197"/>
  <c r="AP295" i="197"/>
  <c r="AE295" i="197"/>
  <c r="AH295" i="197" s="1"/>
  <c r="AX294" i="197"/>
  <c r="AW294" i="197"/>
  <c r="AV294" i="197"/>
  <c r="AU294" i="197"/>
  <c r="AS294" i="197"/>
  <c r="AR294" i="197"/>
  <c r="AQ294" i="197"/>
  <c r="AP294" i="197"/>
  <c r="AE294" i="197"/>
  <c r="AX293" i="197"/>
  <c r="AW293" i="197"/>
  <c r="AV293" i="197"/>
  <c r="AU293" i="197"/>
  <c r="AS293" i="197"/>
  <c r="AR293" i="197"/>
  <c r="AQ293" i="197"/>
  <c r="AP293" i="197"/>
  <c r="AE293" i="197"/>
  <c r="AF293" i="197" s="1"/>
  <c r="AX292" i="197"/>
  <c r="AW292" i="197"/>
  <c r="AV292" i="197"/>
  <c r="AU292" i="197"/>
  <c r="AS292" i="197"/>
  <c r="AR292" i="197"/>
  <c r="AQ292" i="197"/>
  <c r="AP292" i="197"/>
  <c r="AE292" i="197"/>
  <c r="AF292" i="197" s="1"/>
  <c r="AN292" i="197" s="1"/>
  <c r="AX291" i="197"/>
  <c r="AW291" i="197"/>
  <c r="AV291" i="197"/>
  <c r="AU291" i="197"/>
  <c r="AS291" i="197"/>
  <c r="AR291" i="197"/>
  <c r="AQ291" i="197"/>
  <c r="AP291" i="197"/>
  <c r="AE291" i="197"/>
  <c r="AH291" i="197" s="1"/>
  <c r="AX290" i="197"/>
  <c r="AW290" i="197"/>
  <c r="AV290" i="197"/>
  <c r="AU290" i="197"/>
  <c r="AS290" i="197"/>
  <c r="AR290" i="197"/>
  <c r="AQ290" i="197"/>
  <c r="AP290" i="197"/>
  <c r="AE290" i="197"/>
  <c r="AX289" i="197"/>
  <c r="AW289" i="197"/>
  <c r="AV289" i="197"/>
  <c r="AU289" i="197"/>
  <c r="AS289" i="197"/>
  <c r="AR289" i="197"/>
  <c r="AQ289" i="197"/>
  <c r="AP289" i="197"/>
  <c r="AE289" i="197"/>
  <c r="AF289" i="197" s="1"/>
  <c r="AX288" i="197"/>
  <c r="AW288" i="197"/>
  <c r="AV288" i="197"/>
  <c r="AU288" i="197"/>
  <c r="AS288" i="197"/>
  <c r="AR288" i="197"/>
  <c r="AQ288" i="197"/>
  <c r="AP288" i="197"/>
  <c r="AE288" i="197"/>
  <c r="AF288" i="197" s="1"/>
  <c r="AN288" i="197" s="1"/>
  <c r="AX287" i="197"/>
  <c r="AW287" i="197"/>
  <c r="AV287" i="197"/>
  <c r="AU287" i="197"/>
  <c r="AS287" i="197"/>
  <c r="AR287" i="197"/>
  <c r="AQ287" i="197"/>
  <c r="AP287" i="197"/>
  <c r="AE287" i="197"/>
  <c r="AH287" i="197" s="1"/>
  <c r="AX286" i="197"/>
  <c r="AW286" i="197"/>
  <c r="AV286" i="197"/>
  <c r="AU286" i="197"/>
  <c r="AS286" i="197"/>
  <c r="AR286" i="197"/>
  <c r="AQ286" i="197"/>
  <c r="AP286" i="197"/>
  <c r="AE286" i="197"/>
  <c r="AX285" i="197"/>
  <c r="AW285" i="197"/>
  <c r="AV285" i="197"/>
  <c r="AU285" i="197"/>
  <c r="AS285" i="197"/>
  <c r="AR285" i="197"/>
  <c r="AQ285" i="197"/>
  <c r="AP285" i="197"/>
  <c r="AE285" i="197"/>
  <c r="AF285" i="197" s="1"/>
  <c r="AX284" i="197"/>
  <c r="AW284" i="197"/>
  <c r="AV284" i="197"/>
  <c r="AU284" i="197"/>
  <c r="AS284" i="197"/>
  <c r="AR284" i="197"/>
  <c r="AQ284" i="197"/>
  <c r="AP284" i="197"/>
  <c r="AE284" i="197"/>
  <c r="AF284" i="197" s="1"/>
  <c r="AN284" i="197" s="1"/>
  <c r="AX283" i="197"/>
  <c r="AW283" i="197"/>
  <c r="AV283" i="197"/>
  <c r="AU283" i="197"/>
  <c r="AS283" i="197"/>
  <c r="AR283" i="197"/>
  <c r="AQ283" i="197"/>
  <c r="AP283" i="197"/>
  <c r="AE283" i="197"/>
  <c r="AH283" i="197" s="1"/>
  <c r="AX282" i="197"/>
  <c r="AW282" i="197"/>
  <c r="AV282" i="197"/>
  <c r="AU282" i="197"/>
  <c r="AS282" i="197"/>
  <c r="AR282" i="197"/>
  <c r="AQ282" i="197"/>
  <c r="AP282" i="197"/>
  <c r="AE282" i="197"/>
  <c r="AX281" i="197"/>
  <c r="AW281" i="197"/>
  <c r="AV281" i="197"/>
  <c r="AU281" i="197"/>
  <c r="AS281" i="197"/>
  <c r="AR281" i="197"/>
  <c r="AQ281" i="197"/>
  <c r="AP281" i="197"/>
  <c r="AE281" i="197"/>
  <c r="AF281" i="197" s="1"/>
  <c r="AX280" i="197"/>
  <c r="AW280" i="197"/>
  <c r="AV280" i="197"/>
  <c r="AU280" i="197"/>
  <c r="AS280" i="197"/>
  <c r="AR280" i="197"/>
  <c r="AQ280" i="197"/>
  <c r="AP280" i="197"/>
  <c r="AE280" i="197"/>
  <c r="AF280" i="197" s="1"/>
  <c r="AN280" i="197" s="1"/>
  <c r="AX279" i="197"/>
  <c r="AW279" i="197"/>
  <c r="AV279" i="197"/>
  <c r="AU279" i="197"/>
  <c r="AS279" i="197"/>
  <c r="AR279" i="197"/>
  <c r="AQ279" i="197"/>
  <c r="AP279" i="197"/>
  <c r="AE279" i="197"/>
  <c r="AH279" i="197" s="1"/>
  <c r="AX278" i="197"/>
  <c r="AW278" i="197"/>
  <c r="AV278" i="197"/>
  <c r="AU278" i="197"/>
  <c r="AS278" i="197"/>
  <c r="AR278" i="197"/>
  <c r="AQ278" i="197"/>
  <c r="AP278" i="197"/>
  <c r="AE278" i="197"/>
  <c r="AX277" i="197"/>
  <c r="AW277" i="197"/>
  <c r="AV277" i="197"/>
  <c r="AU277" i="197"/>
  <c r="AS277" i="197"/>
  <c r="AR277" i="197"/>
  <c r="AQ277" i="197"/>
  <c r="AP277" i="197"/>
  <c r="AE277" i="197"/>
  <c r="AF277" i="197" s="1"/>
  <c r="AX276" i="197"/>
  <c r="AW276" i="197"/>
  <c r="AV276" i="197"/>
  <c r="AU276" i="197"/>
  <c r="AS276" i="197"/>
  <c r="AR276" i="197"/>
  <c r="AQ276" i="197"/>
  <c r="AP276" i="197"/>
  <c r="AE276" i="197"/>
  <c r="AF276" i="197" s="1"/>
  <c r="AN276" i="197" s="1"/>
  <c r="AX275" i="197"/>
  <c r="AW275" i="197"/>
  <c r="AV275" i="197"/>
  <c r="AU275" i="197"/>
  <c r="AS275" i="197"/>
  <c r="AR275" i="197"/>
  <c r="AQ275" i="197"/>
  <c r="AP275" i="197"/>
  <c r="AE275" i="197"/>
  <c r="AF275" i="197" s="1"/>
  <c r="AX274" i="197"/>
  <c r="AW274" i="197"/>
  <c r="AV274" i="197"/>
  <c r="AU274" i="197"/>
  <c r="AS274" i="197"/>
  <c r="AR274" i="197"/>
  <c r="AQ274" i="197"/>
  <c r="AP274" i="197"/>
  <c r="AE274" i="197"/>
  <c r="AF274" i="197" s="1"/>
  <c r="AN274" i="197" s="1"/>
  <c r="AX273" i="197"/>
  <c r="AW273" i="197"/>
  <c r="AV273" i="197"/>
  <c r="AU273" i="197"/>
  <c r="AS273" i="197"/>
  <c r="AR273" i="197"/>
  <c r="AQ273" i="197"/>
  <c r="AP273" i="197"/>
  <c r="AE273" i="197"/>
  <c r="AF273" i="197" s="1"/>
  <c r="AX272" i="197"/>
  <c r="AW272" i="197"/>
  <c r="AV272" i="197"/>
  <c r="AU272" i="197"/>
  <c r="AS272" i="197"/>
  <c r="AR272" i="197"/>
  <c r="AQ272" i="197"/>
  <c r="AP272" i="197"/>
  <c r="AE272" i="197"/>
  <c r="AF272" i="197" s="1"/>
  <c r="AN272" i="197" s="1"/>
  <c r="AX271" i="197"/>
  <c r="AW271" i="197"/>
  <c r="AV271" i="197"/>
  <c r="AU271" i="197"/>
  <c r="AS271" i="197"/>
  <c r="AR271" i="197"/>
  <c r="AQ271" i="197"/>
  <c r="AP271" i="197"/>
  <c r="AE271" i="197"/>
  <c r="AF271" i="197" s="1"/>
  <c r="AX270" i="197"/>
  <c r="AW270" i="197"/>
  <c r="AV270" i="197"/>
  <c r="AU270" i="197"/>
  <c r="AS270" i="197"/>
  <c r="AR270" i="197"/>
  <c r="AQ270" i="197"/>
  <c r="AP270" i="197"/>
  <c r="AE270" i="197"/>
  <c r="AF270" i="197" s="1"/>
  <c r="AN270" i="197" s="1"/>
  <c r="AX269" i="197"/>
  <c r="AW269" i="197"/>
  <c r="AV269" i="197"/>
  <c r="AU269" i="197"/>
  <c r="AS269" i="197"/>
  <c r="AR269" i="197"/>
  <c r="AQ269" i="197"/>
  <c r="AP269" i="197"/>
  <c r="AE269" i="197"/>
  <c r="AF269" i="197" s="1"/>
  <c r="AX268" i="197"/>
  <c r="AW268" i="197"/>
  <c r="AV268" i="197"/>
  <c r="AU268" i="197"/>
  <c r="AS268" i="197"/>
  <c r="AR268" i="197"/>
  <c r="AQ268" i="197"/>
  <c r="AP268" i="197"/>
  <c r="AE268" i="197"/>
  <c r="AF268" i="197" s="1"/>
  <c r="AN268" i="197" s="1"/>
  <c r="AX267" i="197"/>
  <c r="AW267" i="197"/>
  <c r="AV267" i="197"/>
  <c r="AU267" i="197"/>
  <c r="AS267" i="197"/>
  <c r="AR267" i="197"/>
  <c r="AQ267" i="197"/>
  <c r="AP267" i="197"/>
  <c r="AE267" i="197"/>
  <c r="AF267" i="197" s="1"/>
  <c r="AX266" i="197"/>
  <c r="AW266" i="197"/>
  <c r="AV266" i="197"/>
  <c r="AU266" i="197"/>
  <c r="AS266" i="197"/>
  <c r="AR266" i="197"/>
  <c r="AQ266" i="197"/>
  <c r="AP266" i="197"/>
  <c r="AE266" i="197"/>
  <c r="AF266" i="197" s="1"/>
  <c r="AN266" i="197" s="1"/>
  <c r="AX265" i="197"/>
  <c r="AW265" i="197"/>
  <c r="AV265" i="197"/>
  <c r="AU265" i="197"/>
  <c r="AS265" i="197"/>
  <c r="AR265" i="197"/>
  <c r="AQ265" i="197"/>
  <c r="AP265" i="197"/>
  <c r="AE265" i="197"/>
  <c r="AF265" i="197" s="1"/>
  <c r="AX264" i="197"/>
  <c r="AW264" i="197"/>
  <c r="AV264" i="197"/>
  <c r="AU264" i="197"/>
  <c r="AS264" i="197"/>
  <c r="AR264" i="197"/>
  <c r="AQ264" i="197"/>
  <c r="AP264" i="197"/>
  <c r="AE264" i="197"/>
  <c r="AF264" i="197" s="1"/>
  <c r="AN264" i="197" s="1"/>
  <c r="AX263" i="197"/>
  <c r="AW263" i="197"/>
  <c r="AV263" i="197"/>
  <c r="AU263" i="197"/>
  <c r="AS263" i="197"/>
  <c r="AR263" i="197"/>
  <c r="AQ263" i="197"/>
  <c r="AP263" i="197"/>
  <c r="AE263" i="197"/>
  <c r="AF263" i="197" s="1"/>
  <c r="AX262" i="197"/>
  <c r="AW262" i="197"/>
  <c r="AV262" i="197"/>
  <c r="AU262" i="197"/>
  <c r="AS262" i="197"/>
  <c r="AR262" i="197"/>
  <c r="AQ262" i="197"/>
  <c r="AP262" i="197"/>
  <c r="AE262" i="197"/>
  <c r="AF262" i="197" s="1"/>
  <c r="AN262" i="197" s="1"/>
  <c r="AX261" i="197"/>
  <c r="AW261" i="197"/>
  <c r="AV261" i="197"/>
  <c r="AU261" i="197"/>
  <c r="AS261" i="197"/>
  <c r="AR261" i="197"/>
  <c r="AQ261" i="197"/>
  <c r="AP261" i="197"/>
  <c r="AE261" i="197"/>
  <c r="AF261" i="197" s="1"/>
  <c r="AX260" i="197"/>
  <c r="AW260" i="197"/>
  <c r="AV260" i="197"/>
  <c r="AU260" i="197"/>
  <c r="AS260" i="197"/>
  <c r="AR260" i="197"/>
  <c r="AQ260" i="197"/>
  <c r="AP260" i="197"/>
  <c r="AE260" i="197"/>
  <c r="AF260" i="197" s="1"/>
  <c r="AN260" i="197" s="1"/>
  <c r="AX259" i="197"/>
  <c r="AW259" i="197"/>
  <c r="AV259" i="197"/>
  <c r="AU259" i="197"/>
  <c r="AS259" i="197"/>
  <c r="AR259" i="197"/>
  <c r="AQ259" i="197"/>
  <c r="AP259" i="197"/>
  <c r="AE259" i="197"/>
  <c r="AF259" i="197" s="1"/>
  <c r="AX258" i="197"/>
  <c r="AW258" i="197"/>
  <c r="AV258" i="197"/>
  <c r="AU258" i="197"/>
  <c r="AS258" i="197"/>
  <c r="AR258" i="197"/>
  <c r="AQ258" i="197"/>
  <c r="AP258" i="197"/>
  <c r="AE258" i="197"/>
  <c r="AF258" i="197" s="1"/>
  <c r="AN258" i="197" s="1"/>
  <c r="AX257" i="197"/>
  <c r="AW257" i="197"/>
  <c r="AV257" i="197"/>
  <c r="AU257" i="197"/>
  <c r="AS257" i="197"/>
  <c r="AR257" i="197"/>
  <c r="AQ257" i="197"/>
  <c r="AP257" i="197"/>
  <c r="AE257" i="197"/>
  <c r="AX256" i="197"/>
  <c r="AW256" i="197"/>
  <c r="AV256" i="197"/>
  <c r="AU256" i="197"/>
  <c r="AS256" i="197"/>
  <c r="AR256" i="197"/>
  <c r="AQ256" i="197"/>
  <c r="AP256" i="197"/>
  <c r="AE256" i="197"/>
  <c r="AF256" i="197" s="1"/>
  <c r="AX255" i="197"/>
  <c r="AW255" i="197"/>
  <c r="AV255" i="197"/>
  <c r="AU255" i="197"/>
  <c r="AS255" i="197"/>
  <c r="AR255" i="197"/>
  <c r="AQ255" i="197"/>
  <c r="AP255" i="197"/>
  <c r="AE255" i="197"/>
  <c r="AF255" i="197" s="1"/>
  <c r="AX254" i="197"/>
  <c r="AW254" i="197"/>
  <c r="AV254" i="197"/>
  <c r="AU254" i="197"/>
  <c r="AS254" i="197"/>
  <c r="AR254" i="197"/>
  <c r="AQ254" i="197"/>
  <c r="AP254" i="197"/>
  <c r="AE254" i="197"/>
  <c r="AF254" i="197" s="1"/>
  <c r="AX253" i="197"/>
  <c r="AW253" i="197"/>
  <c r="AV253" i="197"/>
  <c r="AU253" i="197"/>
  <c r="AS253" i="197"/>
  <c r="AR253" i="197"/>
  <c r="AQ253" i="197"/>
  <c r="AP253" i="197"/>
  <c r="AE253" i="197"/>
  <c r="AF253" i="197" s="1"/>
  <c r="AX252" i="197"/>
  <c r="AW252" i="197"/>
  <c r="AV252" i="197"/>
  <c r="AU252" i="197"/>
  <c r="AS252" i="197"/>
  <c r="AR252" i="197"/>
  <c r="AQ252" i="197"/>
  <c r="AP252" i="197"/>
  <c r="AE252" i="197"/>
  <c r="AF252" i="197" s="1"/>
  <c r="AX251" i="197"/>
  <c r="AW251" i="197"/>
  <c r="AV251" i="197"/>
  <c r="AU251" i="197"/>
  <c r="AS251" i="197"/>
  <c r="AR251" i="197"/>
  <c r="AQ251" i="197"/>
  <c r="AP251" i="197"/>
  <c r="AE251" i="197"/>
  <c r="AF251" i="197" s="1"/>
  <c r="AX250" i="197"/>
  <c r="AW250" i="197"/>
  <c r="AV250" i="197"/>
  <c r="AU250" i="197"/>
  <c r="AS250" i="197"/>
  <c r="AR250" i="197"/>
  <c r="AQ250" i="197"/>
  <c r="AP250" i="197"/>
  <c r="AE250" i="197"/>
  <c r="AF250" i="197" s="1"/>
  <c r="AX249" i="197"/>
  <c r="AW249" i="197"/>
  <c r="AV249" i="197"/>
  <c r="AU249" i="197"/>
  <c r="AS249" i="197"/>
  <c r="AR249" i="197"/>
  <c r="AQ249" i="197"/>
  <c r="AP249" i="197"/>
  <c r="AE249" i="197"/>
  <c r="AF249" i="197" s="1"/>
  <c r="AX248" i="197"/>
  <c r="AW248" i="197"/>
  <c r="AV248" i="197"/>
  <c r="AU248" i="197"/>
  <c r="AS248" i="197"/>
  <c r="AR248" i="197"/>
  <c r="AQ248" i="197"/>
  <c r="AP248" i="197"/>
  <c r="AE248" i="197"/>
  <c r="AF248" i="197" s="1"/>
  <c r="AX247" i="197"/>
  <c r="AW247" i="197"/>
  <c r="AV247" i="197"/>
  <c r="AU247" i="197"/>
  <c r="AS247" i="197"/>
  <c r="AR247" i="197"/>
  <c r="AQ247" i="197"/>
  <c r="AP247" i="197"/>
  <c r="AE247" i="197"/>
  <c r="AF247" i="197" s="1"/>
  <c r="AX246" i="197"/>
  <c r="AW246" i="197"/>
  <c r="AV246" i="197"/>
  <c r="AU246" i="197"/>
  <c r="AS246" i="197"/>
  <c r="AR246" i="197"/>
  <c r="AQ246" i="197"/>
  <c r="AP246" i="197"/>
  <c r="AE246" i="197"/>
  <c r="AF246" i="197" s="1"/>
  <c r="AX245" i="197"/>
  <c r="AW245" i="197"/>
  <c r="AV245" i="197"/>
  <c r="AU245" i="197"/>
  <c r="AS245" i="197"/>
  <c r="AR245" i="197"/>
  <c r="AQ245" i="197"/>
  <c r="AP245" i="197"/>
  <c r="AE245" i="197"/>
  <c r="AF245" i="197" s="1"/>
  <c r="AX244" i="197"/>
  <c r="AW244" i="197"/>
  <c r="AV244" i="197"/>
  <c r="AU244" i="197"/>
  <c r="AS244" i="197"/>
  <c r="AR244" i="197"/>
  <c r="AQ244" i="197"/>
  <c r="AP244" i="197"/>
  <c r="AE244" i="197"/>
  <c r="AF244" i="197" s="1"/>
  <c r="AX243" i="197"/>
  <c r="AW243" i="197"/>
  <c r="AV243" i="197"/>
  <c r="AU243" i="197"/>
  <c r="AS243" i="197"/>
  <c r="AR243" i="197"/>
  <c r="AQ243" i="197"/>
  <c r="AP243" i="197"/>
  <c r="AE243" i="197"/>
  <c r="AF243" i="197" s="1"/>
  <c r="AX242" i="197"/>
  <c r="AW242" i="197"/>
  <c r="AV242" i="197"/>
  <c r="AU242" i="197"/>
  <c r="AS242" i="197"/>
  <c r="AR242" i="197"/>
  <c r="AQ242" i="197"/>
  <c r="AP242" i="197"/>
  <c r="AE242" i="197"/>
  <c r="AF242" i="197" s="1"/>
  <c r="AX241" i="197"/>
  <c r="AW241" i="197"/>
  <c r="AV241" i="197"/>
  <c r="AU241" i="197"/>
  <c r="AS241" i="197"/>
  <c r="AR241" i="197"/>
  <c r="AQ241" i="197"/>
  <c r="AP241" i="197"/>
  <c r="AE241" i="197"/>
  <c r="AF241" i="197" s="1"/>
  <c r="AX240" i="197"/>
  <c r="AW240" i="197"/>
  <c r="AV240" i="197"/>
  <c r="AU240" i="197"/>
  <c r="AS240" i="197"/>
  <c r="AR240" i="197"/>
  <c r="AQ240" i="197"/>
  <c r="AP240" i="197"/>
  <c r="AE240" i="197"/>
  <c r="AF240" i="197" s="1"/>
  <c r="AX239" i="197"/>
  <c r="AW239" i="197"/>
  <c r="AV239" i="197"/>
  <c r="AU239" i="197"/>
  <c r="AS239" i="197"/>
  <c r="AR239" i="197"/>
  <c r="AQ239" i="197"/>
  <c r="AP239" i="197"/>
  <c r="AE239" i="197"/>
  <c r="AF239" i="197" s="1"/>
  <c r="AX238" i="197"/>
  <c r="AW238" i="197"/>
  <c r="AV238" i="197"/>
  <c r="AU238" i="197"/>
  <c r="AS238" i="197"/>
  <c r="AR238" i="197"/>
  <c r="AQ238" i="197"/>
  <c r="AP238" i="197"/>
  <c r="AE238" i="197"/>
  <c r="AF238" i="197" s="1"/>
  <c r="AX237" i="197"/>
  <c r="AW237" i="197"/>
  <c r="AV237" i="197"/>
  <c r="AU237" i="197"/>
  <c r="AS237" i="197"/>
  <c r="AR237" i="197"/>
  <c r="AQ237" i="197"/>
  <c r="AP237" i="197"/>
  <c r="AE237" i="197"/>
  <c r="AF237" i="197" s="1"/>
  <c r="AX236" i="197"/>
  <c r="AW236" i="197"/>
  <c r="AV236" i="197"/>
  <c r="AU236" i="197"/>
  <c r="AS236" i="197"/>
  <c r="AR236" i="197"/>
  <c r="AQ236" i="197"/>
  <c r="AP236" i="197"/>
  <c r="AE236" i="197"/>
  <c r="AF236" i="197" s="1"/>
  <c r="AX235" i="197"/>
  <c r="AW235" i="197"/>
  <c r="AV235" i="197"/>
  <c r="AU235" i="197"/>
  <c r="AS235" i="197"/>
  <c r="AR235" i="197"/>
  <c r="AQ235" i="197"/>
  <c r="AP235" i="197"/>
  <c r="AE235" i="197"/>
  <c r="AF235" i="197" s="1"/>
  <c r="AX234" i="197"/>
  <c r="AW234" i="197"/>
  <c r="AV234" i="197"/>
  <c r="AU234" i="197"/>
  <c r="AS234" i="197"/>
  <c r="AR234" i="197"/>
  <c r="AQ234" i="197"/>
  <c r="AP234" i="197"/>
  <c r="AE234" i="197"/>
  <c r="AF234" i="197" s="1"/>
  <c r="AX233" i="197"/>
  <c r="AW233" i="197"/>
  <c r="AV233" i="197"/>
  <c r="AU233" i="197"/>
  <c r="AS233" i="197"/>
  <c r="AR233" i="197"/>
  <c r="AQ233" i="197"/>
  <c r="AP233" i="197"/>
  <c r="AE233" i="197"/>
  <c r="AF233" i="197" s="1"/>
  <c r="AX232" i="197"/>
  <c r="AW232" i="197"/>
  <c r="AV232" i="197"/>
  <c r="AU232" i="197"/>
  <c r="AS232" i="197"/>
  <c r="AR232" i="197"/>
  <c r="AQ232" i="197"/>
  <c r="AP232" i="197"/>
  <c r="AE232" i="197"/>
  <c r="AF232" i="197" s="1"/>
  <c r="AX231" i="197"/>
  <c r="AW231" i="197"/>
  <c r="AV231" i="197"/>
  <c r="AU231" i="197"/>
  <c r="AS231" i="197"/>
  <c r="AR231" i="197"/>
  <c r="AQ231" i="197"/>
  <c r="AP231" i="197"/>
  <c r="AE231" i="197"/>
  <c r="AF231" i="197" s="1"/>
  <c r="AX230" i="197"/>
  <c r="AW230" i="197"/>
  <c r="AV230" i="197"/>
  <c r="AU230" i="197"/>
  <c r="AS230" i="197"/>
  <c r="AR230" i="197"/>
  <c r="AQ230" i="197"/>
  <c r="AP230" i="197"/>
  <c r="AE230" i="197"/>
  <c r="AF230" i="197" s="1"/>
  <c r="AX229" i="197"/>
  <c r="AW229" i="197"/>
  <c r="AV229" i="197"/>
  <c r="AU229" i="197"/>
  <c r="AS229" i="197"/>
  <c r="AR229" i="197"/>
  <c r="AQ229" i="197"/>
  <c r="AP229" i="197"/>
  <c r="AE229" i="197"/>
  <c r="AF229" i="197" s="1"/>
  <c r="AX228" i="197"/>
  <c r="AW228" i="197"/>
  <c r="AV228" i="197"/>
  <c r="AU228" i="197"/>
  <c r="AS228" i="197"/>
  <c r="AR228" i="197"/>
  <c r="AQ228" i="197"/>
  <c r="AP228" i="197"/>
  <c r="AE228" i="197"/>
  <c r="AF228" i="197" s="1"/>
  <c r="AX227" i="197"/>
  <c r="AW227" i="197"/>
  <c r="AV227" i="197"/>
  <c r="AU227" i="197"/>
  <c r="AS227" i="197"/>
  <c r="AR227" i="197"/>
  <c r="AQ227" i="197"/>
  <c r="AP227" i="197"/>
  <c r="AE227" i="197"/>
  <c r="AF227" i="197" s="1"/>
  <c r="AX226" i="197"/>
  <c r="AW226" i="197"/>
  <c r="AV226" i="197"/>
  <c r="AU226" i="197"/>
  <c r="AS226" i="197"/>
  <c r="AR226" i="197"/>
  <c r="AQ226" i="197"/>
  <c r="AP226" i="197"/>
  <c r="AE226" i="197"/>
  <c r="AF226" i="197" s="1"/>
  <c r="AX225" i="197"/>
  <c r="AW225" i="197"/>
  <c r="AV225" i="197"/>
  <c r="AU225" i="197"/>
  <c r="AS225" i="197"/>
  <c r="AR225" i="197"/>
  <c r="AQ225" i="197"/>
  <c r="AP225" i="197"/>
  <c r="AE225" i="197"/>
  <c r="AH225" i="197" s="1"/>
  <c r="AX224" i="197"/>
  <c r="AW224" i="197"/>
  <c r="AV224" i="197"/>
  <c r="AU224" i="197"/>
  <c r="AS224" i="197"/>
  <c r="AR224" i="197"/>
  <c r="AQ224" i="197"/>
  <c r="AP224" i="197"/>
  <c r="AE224" i="197"/>
  <c r="AH224" i="197" s="1"/>
  <c r="AX223" i="197"/>
  <c r="AW223" i="197"/>
  <c r="AV223" i="197"/>
  <c r="AU223" i="197"/>
  <c r="AS223" i="197"/>
  <c r="AR223" i="197"/>
  <c r="AQ223" i="197"/>
  <c r="AP223" i="197"/>
  <c r="AE223" i="197"/>
  <c r="AX222" i="197"/>
  <c r="AW222" i="197"/>
  <c r="AV222" i="197"/>
  <c r="AU222" i="197"/>
  <c r="AS222" i="197"/>
  <c r="AR222" i="197"/>
  <c r="AQ222" i="197"/>
  <c r="AP222" i="197"/>
  <c r="AE222" i="197"/>
  <c r="AF222" i="197" s="1"/>
  <c r="AT222" i="197" s="1"/>
  <c r="AX221" i="197"/>
  <c r="AW221" i="197"/>
  <c r="AV221" i="197"/>
  <c r="AU221" i="197"/>
  <c r="AS221" i="197"/>
  <c r="AR221" i="197"/>
  <c r="AQ221" i="197"/>
  <c r="AP221" i="197"/>
  <c r="AE221" i="197"/>
  <c r="AF221" i="197" s="1"/>
  <c r="AX220" i="197"/>
  <c r="AW220" i="197"/>
  <c r="AV220" i="197"/>
  <c r="AU220" i="197"/>
  <c r="AS220" i="197"/>
  <c r="AR220" i="197"/>
  <c r="AQ220" i="197"/>
  <c r="AP220" i="197"/>
  <c r="AE220" i="197"/>
  <c r="AH220" i="197" s="1"/>
  <c r="AX219" i="197"/>
  <c r="AW219" i="197"/>
  <c r="AV219" i="197"/>
  <c r="AU219" i="197"/>
  <c r="AS219" i="197"/>
  <c r="AR219" i="197"/>
  <c r="AQ219" i="197"/>
  <c r="AP219" i="197"/>
  <c r="AE219" i="197"/>
  <c r="AH219" i="197" s="1"/>
  <c r="AX218" i="197"/>
  <c r="AW218" i="197"/>
  <c r="AV218" i="197"/>
  <c r="AU218" i="197"/>
  <c r="AS218" i="197"/>
  <c r="AR218" i="197"/>
  <c r="AQ218" i="197"/>
  <c r="AP218" i="197"/>
  <c r="AE218" i="197"/>
  <c r="AF218" i="197" s="1"/>
  <c r="AT218" i="197" s="1"/>
  <c r="AX217" i="197"/>
  <c r="AW217" i="197"/>
  <c r="AV217" i="197"/>
  <c r="AU217" i="197"/>
  <c r="AS217" i="197"/>
  <c r="AR217" i="197"/>
  <c r="AQ217" i="197"/>
  <c r="AP217" i="197"/>
  <c r="AE217" i="197"/>
  <c r="AX216" i="197"/>
  <c r="AW216" i="197"/>
  <c r="AV216" i="197"/>
  <c r="AU216" i="197"/>
  <c r="AS216" i="197"/>
  <c r="AR216" i="197"/>
  <c r="AQ216" i="197"/>
  <c r="AP216" i="197"/>
  <c r="AE216" i="197"/>
  <c r="AH216" i="197" s="1"/>
  <c r="AX215" i="197"/>
  <c r="AW215" i="197"/>
  <c r="AV215" i="197"/>
  <c r="AU215" i="197"/>
  <c r="AS215" i="197"/>
  <c r="AR215" i="197"/>
  <c r="AQ215" i="197"/>
  <c r="AP215" i="197"/>
  <c r="AE215" i="197"/>
  <c r="AX214" i="197"/>
  <c r="AW214" i="197"/>
  <c r="AV214" i="197"/>
  <c r="AU214" i="197"/>
  <c r="AS214" i="197"/>
  <c r="AR214" i="197"/>
  <c r="AQ214" i="197"/>
  <c r="AP214" i="197"/>
  <c r="AE214" i="197"/>
  <c r="AF214" i="197" s="1"/>
  <c r="AT214" i="197" s="1"/>
  <c r="AX213" i="197"/>
  <c r="AW213" i="197"/>
  <c r="AV213" i="197"/>
  <c r="AU213" i="197"/>
  <c r="AS213" i="197"/>
  <c r="AR213" i="197"/>
  <c r="AQ213" i="197"/>
  <c r="AP213" i="197"/>
  <c r="AE213" i="197"/>
  <c r="AF213" i="197" s="1"/>
  <c r="AX212" i="197"/>
  <c r="AW212" i="197"/>
  <c r="AV212" i="197"/>
  <c r="AU212" i="197"/>
  <c r="AS212" i="197"/>
  <c r="AR212" i="197"/>
  <c r="AQ212" i="197"/>
  <c r="AP212" i="197"/>
  <c r="AE212" i="197"/>
  <c r="AH212" i="197" s="1"/>
  <c r="AX211" i="197"/>
  <c r="AW211" i="197"/>
  <c r="AV211" i="197"/>
  <c r="AU211" i="197"/>
  <c r="AS211" i="197"/>
  <c r="AR211" i="197"/>
  <c r="AQ211" i="197"/>
  <c r="AP211" i="197"/>
  <c r="AE211" i="197"/>
  <c r="AH211" i="197" s="1"/>
  <c r="AX210" i="197"/>
  <c r="AW210" i="197"/>
  <c r="AV210" i="197"/>
  <c r="AU210" i="197"/>
  <c r="AS210" i="197"/>
  <c r="AR210" i="197"/>
  <c r="AQ210" i="197"/>
  <c r="AP210" i="197"/>
  <c r="AE210" i="197"/>
  <c r="AF210" i="197" s="1"/>
  <c r="AT210" i="197" s="1"/>
  <c r="AX209" i="197"/>
  <c r="AW209" i="197"/>
  <c r="AV209" i="197"/>
  <c r="AU209" i="197"/>
  <c r="AS209" i="197"/>
  <c r="AR209" i="197"/>
  <c r="AQ209" i="197"/>
  <c r="AP209" i="197"/>
  <c r="AE209" i="197"/>
  <c r="AF209" i="197" s="1"/>
  <c r="AL209" i="197" s="1"/>
  <c r="AX208" i="197"/>
  <c r="AW208" i="197"/>
  <c r="AV208" i="197"/>
  <c r="AU208" i="197"/>
  <c r="AS208" i="197"/>
  <c r="AR208" i="197"/>
  <c r="AQ208" i="197"/>
  <c r="AP208" i="197"/>
  <c r="AE208" i="197"/>
  <c r="AH208" i="197" s="1"/>
  <c r="AX207" i="197"/>
  <c r="AW207" i="197"/>
  <c r="AV207" i="197"/>
  <c r="AU207" i="197"/>
  <c r="AS207" i="197"/>
  <c r="AR207" i="197"/>
  <c r="AQ207" i="197"/>
  <c r="AP207" i="197"/>
  <c r="AE207" i="197"/>
  <c r="AX206" i="197"/>
  <c r="AW206" i="197"/>
  <c r="AV206" i="197"/>
  <c r="AU206" i="197"/>
  <c r="AS206" i="197"/>
  <c r="AR206" i="197"/>
  <c r="AQ206" i="197"/>
  <c r="AP206" i="197"/>
  <c r="AE206" i="197"/>
  <c r="AF206" i="197" s="1"/>
  <c r="AT206" i="197" s="1"/>
  <c r="AX205" i="197"/>
  <c r="AW205" i="197"/>
  <c r="AV205" i="197"/>
  <c r="AU205" i="197"/>
  <c r="AS205" i="197"/>
  <c r="AR205" i="197"/>
  <c r="AQ205" i="197"/>
  <c r="AP205" i="197"/>
  <c r="AE205" i="197"/>
  <c r="AF205" i="197" s="1"/>
  <c r="AX204" i="197"/>
  <c r="AW204" i="197"/>
  <c r="AV204" i="197"/>
  <c r="AU204" i="197"/>
  <c r="AS204" i="197"/>
  <c r="AR204" i="197"/>
  <c r="AQ204" i="197"/>
  <c r="AP204" i="197"/>
  <c r="AE204" i="197"/>
  <c r="AH204" i="197" s="1"/>
  <c r="AX203" i="197"/>
  <c r="AW203" i="197"/>
  <c r="AV203" i="197"/>
  <c r="AU203" i="197"/>
  <c r="AS203" i="197"/>
  <c r="AR203" i="197"/>
  <c r="AQ203" i="197"/>
  <c r="AP203" i="197"/>
  <c r="AE203" i="197"/>
  <c r="AH203" i="197" s="1"/>
  <c r="AX202" i="197"/>
  <c r="AW202" i="197"/>
  <c r="AV202" i="197"/>
  <c r="AU202" i="197"/>
  <c r="AS202" i="197"/>
  <c r="AR202" i="197"/>
  <c r="AQ202" i="197"/>
  <c r="AP202" i="197"/>
  <c r="AE202" i="197"/>
  <c r="AF202" i="197" s="1"/>
  <c r="AT202" i="197" s="1"/>
  <c r="AX201" i="197"/>
  <c r="AW201" i="197"/>
  <c r="AV201" i="197"/>
  <c r="AU201" i="197"/>
  <c r="AS201" i="197"/>
  <c r="AR201" i="197"/>
  <c r="AQ201" i="197"/>
  <c r="AP201" i="197"/>
  <c r="AE201" i="197"/>
  <c r="AF201" i="197" s="1"/>
  <c r="AL201" i="197" s="1"/>
  <c r="AX200" i="197"/>
  <c r="AW200" i="197"/>
  <c r="AV200" i="197"/>
  <c r="AU200" i="197"/>
  <c r="AS200" i="197"/>
  <c r="AR200" i="197"/>
  <c r="AQ200" i="197"/>
  <c r="AP200" i="197"/>
  <c r="AE200" i="197"/>
  <c r="AH200" i="197" s="1"/>
  <c r="AX199" i="197"/>
  <c r="AW199" i="197"/>
  <c r="AV199" i="197"/>
  <c r="AU199" i="197"/>
  <c r="AS199" i="197"/>
  <c r="AR199" i="197"/>
  <c r="AQ199" i="197"/>
  <c r="AP199" i="197"/>
  <c r="AE199" i="197"/>
  <c r="AX198" i="197"/>
  <c r="AW198" i="197"/>
  <c r="AV198" i="197"/>
  <c r="AU198" i="197"/>
  <c r="AS198" i="197"/>
  <c r="AR198" i="197"/>
  <c r="AQ198" i="197"/>
  <c r="AP198" i="197"/>
  <c r="AE198" i="197"/>
  <c r="AF198" i="197" s="1"/>
  <c r="AT198" i="197" s="1"/>
  <c r="AX197" i="197"/>
  <c r="AW197" i="197"/>
  <c r="AV197" i="197"/>
  <c r="AU197" i="197"/>
  <c r="AS197" i="197"/>
  <c r="AR197" i="197"/>
  <c r="AQ197" i="197"/>
  <c r="AP197" i="197"/>
  <c r="AE197" i="197"/>
  <c r="AF197" i="197" s="1"/>
  <c r="AX196" i="197"/>
  <c r="AW196" i="197"/>
  <c r="AV196" i="197"/>
  <c r="AU196" i="197"/>
  <c r="AS196" i="197"/>
  <c r="AR196" i="197"/>
  <c r="AQ196" i="197"/>
  <c r="AP196" i="197"/>
  <c r="AE196" i="197"/>
  <c r="AH196" i="197" s="1"/>
  <c r="AX195" i="197"/>
  <c r="AW195" i="197"/>
  <c r="AV195" i="197"/>
  <c r="AU195" i="197"/>
  <c r="AS195" i="197"/>
  <c r="AR195" i="197"/>
  <c r="AQ195" i="197"/>
  <c r="AP195" i="197"/>
  <c r="AE195" i="197"/>
  <c r="AF195" i="197" s="1"/>
  <c r="AN195" i="197" s="1"/>
  <c r="AX194" i="197"/>
  <c r="AW194" i="197"/>
  <c r="AV194" i="197"/>
  <c r="AU194" i="197"/>
  <c r="AS194" i="197"/>
  <c r="AR194" i="197"/>
  <c r="AQ194" i="197"/>
  <c r="AP194" i="197"/>
  <c r="AE194" i="197"/>
  <c r="AH194" i="197" s="1"/>
  <c r="AX193" i="197"/>
  <c r="AW193" i="197"/>
  <c r="AV193" i="197"/>
  <c r="AU193" i="197"/>
  <c r="AS193" i="197"/>
  <c r="AR193" i="197"/>
  <c r="AQ193" i="197"/>
  <c r="AP193" i="197"/>
  <c r="AE193" i="197"/>
  <c r="AX192" i="197"/>
  <c r="AW192" i="197"/>
  <c r="AV192" i="197"/>
  <c r="AU192" i="197"/>
  <c r="AS192" i="197"/>
  <c r="AR192" i="197"/>
  <c r="AQ192" i="197"/>
  <c r="AP192" i="197"/>
  <c r="AE192" i="197"/>
  <c r="AF192" i="197" s="1"/>
  <c r="AT192" i="197" s="1"/>
  <c r="AX191" i="197"/>
  <c r="AW191" i="197"/>
  <c r="AV191" i="197"/>
  <c r="AU191" i="197"/>
  <c r="AS191" i="197"/>
  <c r="AR191" i="197"/>
  <c r="AQ191" i="197"/>
  <c r="AP191" i="197"/>
  <c r="AE191" i="197"/>
  <c r="AF191" i="197" s="1"/>
  <c r="AN191" i="197" s="1"/>
  <c r="AX190" i="197"/>
  <c r="AW190" i="197"/>
  <c r="AV190" i="197"/>
  <c r="AU190" i="197"/>
  <c r="AS190" i="197"/>
  <c r="AR190" i="197"/>
  <c r="AQ190" i="197"/>
  <c r="AP190" i="197"/>
  <c r="AE190" i="197"/>
  <c r="AH190" i="197" s="1"/>
  <c r="AX189" i="197"/>
  <c r="AW189" i="197"/>
  <c r="AV189" i="197"/>
  <c r="AU189" i="197"/>
  <c r="AS189" i="197"/>
  <c r="AR189" i="197"/>
  <c r="AQ189" i="197"/>
  <c r="AP189" i="197"/>
  <c r="AE189" i="197"/>
  <c r="AX188" i="197"/>
  <c r="AW188" i="197"/>
  <c r="AV188" i="197"/>
  <c r="AU188" i="197"/>
  <c r="AS188" i="197"/>
  <c r="AR188" i="197"/>
  <c r="AQ188" i="197"/>
  <c r="AP188" i="197"/>
  <c r="AE188" i="197"/>
  <c r="AF188" i="197" s="1"/>
  <c r="AT188" i="197" s="1"/>
  <c r="AX187" i="197"/>
  <c r="AW187" i="197"/>
  <c r="AV187" i="197"/>
  <c r="AU187" i="197"/>
  <c r="AS187" i="197"/>
  <c r="AR187" i="197"/>
  <c r="AQ187" i="197"/>
  <c r="AP187" i="197"/>
  <c r="AE187" i="197"/>
  <c r="AF187" i="197" s="1"/>
  <c r="AN187" i="197" s="1"/>
  <c r="AX186" i="197"/>
  <c r="AW186" i="197"/>
  <c r="AV186" i="197"/>
  <c r="AU186" i="197"/>
  <c r="AS186" i="197"/>
  <c r="AR186" i="197"/>
  <c r="AQ186" i="197"/>
  <c r="AP186" i="197"/>
  <c r="AE186" i="197"/>
  <c r="AH186" i="197" s="1"/>
  <c r="AX185" i="197"/>
  <c r="AW185" i="197"/>
  <c r="AV185" i="197"/>
  <c r="AU185" i="197"/>
  <c r="AS185" i="197"/>
  <c r="AR185" i="197"/>
  <c r="AQ185" i="197"/>
  <c r="AP185" i="197"/>
  <c r="AE185" i="197"/>
  <c r="AX184" i="197"/>
  <c r="AW184" i="197"/>
  <c r="AV184" i="197"/>
  <c r="AU184" i="197"/>
  <c r="AS184" i="197"/>
  <c r="AR184" i="197"/>
  <c r="AQ184" i="197"/>
  <c r="AP184" i="197"/>
  <c r="AE184" i="197"/>
  <c r="AF184" i="197" s="1"/>
  <c r="AT184" i="197" s="1"/>
  <c r="AX183" i="197"/>
  <c r="AW183" i="197"/>
  <c r="AV183" i="197"/>
  <c r="AU183" i="197"/>
  <c r="AS183" i="197"/>
  <c r="AR183" i="197"/>
  <c r="AQ183" i="197"/>
  <c r="AP183" i="197"/>
  <c r="AE183" i="197"/>
  <c r="AF183" i="197" s="1"/>
  <c r="AN183" i="197" s="1"/>
  <c r="AX182" i="197"/>
  <c r="AW182" i="197"/>
  <c r="AV182" i="197"/>
  <c r="AU182" i="197"/>
  <c r="AS182" i="197"/>
  <c r="AR182" i="197"/>
  <c r="AQ182" i="197"/>
  <c r="AP182" i="197"/>
  <c r="AE182" i="197"/>
  <c r="AH182" i="197" s="1"/>
  <c r="AX181" i="197"/>
  <c r="AW181" i="197"/>
  <c r="AV181" i="197"/>
  <c r="AU181" i="197"/>
  <c r="AS181" i="197"/>
  <c r="AR181" i="197"/>
  <c r="AQ181" i="197"/>
  <c r="AP181" i="197"/>
  <c r="AE181" i="197"/>
  <c r="AX180" i="197"/>
  <c r="AW180" i="197"/>
  <c r="AV180" i="197"/>
  <c r="AU180" i="197"/>
  <c r="AS180" i="197"/>
  <c r="AR180" i="197"/>
  <c r="AQ180" i="197"/>
  <c r="AP180" i="197"/>
  <c r="AE180" i="197"/>
  <c r="AF180" i="197" s="1"/>
  <c r="AT180" i="197" s="1"/>
  <c r="AX179" i="197"/>
  <c r="AW179" i="197"/>
  <c r="AV179" i="197"/>
  <c r="AU179" i="197"/>
  <c r="AS179" i="197"/>
  <c r="AR179" i="197"/>
  <c r="AQ179" i="197"/>
  <c r="AP179" i="197"/>
  <c r="AE179" i="197"/>
  <c r="AF179" i="197" s="1"/>
  <c r="AN179" i="197" s="1"/>
  <c r="AX178" i="197"/>
  <c r="AW178" i="197"/>
  <c r="AV178" i="197"/>
  <c r="AU178" i="197"/>
  <c r="AS178" i="197"/>
  <c r="AR178" i="197"/>
  <c r="AQ178" i="197"/>
  <c r="AP178" i="197"/>
  <c r="AE178" i="197"/>
  <c r="AH178" i="197" s="1"/>
  <c r="AX177" i="197"/>
  <c r="AW177" i="197"/>
  <c r="AV177" i="197"/>
  <c r="AU177" i="197"/>
  <c r="AS177" i="197"/>
  <c r="AR177" i="197"/>
  <c r="AQ177" i="197"/>
  <c r="AP177" i="197"/>
  <c r="AE177" i="197"/>
  <c r="AX176" i="197"/>
  <c r="AW176" i="197"/>
  <c r="AV176" i="197"/>
  <c r="AU176" i="197"/>
  <c r="AS176" i="197"/>
  <c r="AR176" i="197"/>
  <c r="AQ176" i="197"/>
  <c r="AP176" i="197"/>
  <c r="AE176" i="197"/>
  <c r="AF176" i="197" s="1"/>
  <c r="AT176" i="197" s="1"/>
  <c r="AX175" i="197"/>
  <c r="AW175" i="197"/>
  <c r="AV175" i="197"/>
  <c r="AU175" i="197"/>
  <c r="AS175" i="197"/>
  <c r="AR175" i="197"/>
  <c r="AQ175" i="197"/>
  <c r="AP175" i="197"/>
  <c r="AE175" i="197"/>
  <c r="AF175" i="197" s="1"/>
  <c r="AN175" i="197" s="1"/>
  <c r="AX174" i="197"/>
  <c r="AW174" i="197"/>
  <c r="AV174" i="197"/>
  <c r="AU174" i="197"/>
  <c r="AS174" i="197"/>
  <c r="AR174" i="197"/>
  <c r="AQ174" i="197"/>
  <c r="AP174" i="197"/>
  <c r="AE174" i="197"/>
  <c r="AH174" i="197" s="1"/>
  <c r="AX173" i="197"/>
  <c r="AW173" i="197"/>
  <c r="AV173" i="197"/>
  <c r="AU173" i="197"/>
  <c r="AS173" i="197"/>
  <c r="AR173" i="197"/>
  <c r="AQ173" i="197"/>
  <c r="AP173" i="197"/>
  <c r="AE173" i="197"/>
  <c r="AX172" i="197"/>
  <c r="AW172" i="197"/>
  <c r="AV172" i="197"/>
  <c r="AU172" i="197"/>
  <c r="AS172" i="197"/>
  <c r="AR172" i="197"/>
  <c r="AQ172" i="197"/>
  <c r="AP172" i="197"/>
  <c r="AE172" i="197"/>
  <c r="AF172" i="197" s="1"/>
  <c r="AT172" i="197" s="1"/>
  <c r="AX171" i="197"/>
  <c r="AW171" i="197"/>
  <c r="AV171" i="197"/>
  <c r="AU171" i="197"/>
  <c r="AS171" i="197"/>
  <c r="AR171" i="197"/>
  <c r="AQ171" i="197"/>
  <c r="AP171" i="197"/>
  <c r="AE171" i="197"/>
  <c r="AF171" i="197" s="1"/>
  <c r="AN171" i="197" s="1"/>
  <c r="AX170" i="197"/>
  <c r="AW170" i="197"/>
  <c r="AV170" i="197"/>
  <c r="AU170" i="197"/>
  <c r="AS170" i="197"/>
  <c r="AR170" i="197"/>
  <c r="AQ170" i="197"/>
  <c r="AP170" i="197"/>
  <c r="AE170" i="197"/>
  <c r="AH170" i="197" s="1"/>
  <c r="AX169" i="197"/>
  <c r="AW169" i="197"/>
  <c r="AV169" i="197"/>
  <c r="AU169" i="197"/>
  <c r="AS169" i="197"/>
  <c r="AR169" i="197"/>
  <c r="AQ169" i="197"/>
  <c r="AP169" i="197"/>
  <c r="AE169" i="197"/>
  <c r="AX168" i="197"/>
  <c r="AW168" i="197"/>
  <c r="AV168" i="197"/>
  <c r="AU168" i="197"/>
  <c r="AS168" i="197"/>
  <c r="AR168" i="197"/>
  <c r="AQ168" i="197"/>
  <c r="AP168" i="197"/>
  <c r="AE168" i="197"/>
  <c r="AF168" i="197" s="1"/>
  <c r="AT168" i="197" s="1"/>
  <c r="AX167" i="197"/>
  <c r="AW167" i="197"/>
  <c r="AV167" i="197"/>
  <c r="AU167" i="197"/>
  <c r="AS167" i="197"/>
  <c r="AR167" i="197"/>
  <c r="AQ167" i="197"/>
  <c r="AP167" i="197"/>
  <c r="AE167" i="197"/>
  <c r="AF167" i="197" s="1"/>
  <c r="AN167" i="197" s="1"/>
  <c r="AX166" i="197"/>
  <c r="AW166" i="197"/>
  <c r="AV166" i="197"/>
  <c r="AU166" i="197"/>
  <c r="AS166" i="197"/>
  <c r="AR166" i="197"/>
  <c r="AQ166" i="197"/>
  <c r="AP166" i="197"/>
  <c r="AE166" i="197"/>
  <c r="AH166" i="197" s="1"/>
  <c r="AX165" i="197"/>
  <c r="AW165" i="197"/>
  <c r="AV165" i="197"/>
  <c r="AU165" i="197"/>
  <c r="AS165" i="197"/>
  <c r="AR165" i="197"/>
  <c r="AQ165" i="197"/>
  <c r="AP165" i="197"/>
  <c r="AE165" i="197"/>
  <c r="AX164" i="197"/>
  <c r="AW164" i="197"/>
  <c r="AV164" i="197"/>
  <c r="AU164" i="197"/>
  <c r="AS164" i="197"/>
  <c r="AR164" i="197"/>
  <c r="AQ164" i="197"/>
  <c r="AP164" i="197"/>
  <c r="AE164" i="197"/>
  <c r="AF164" i="197" s="1"/>
  <c r="AT164" i="197" s="1"/>
  <c r="AX163" i="197"/>
  <c r="AW163" i="197"/>
  <c r="AV163" i="197"/>
  <c r="AU163" i="197"/>
  <c r="AS163" i="197"/>
  <c r="AR163" i="197"/>
  <c r="AQ163" i="197"/>
  <c r="AP163" i="197"/>
  <c r="AE163" i="197"/>
  <c r="AF163" i="197" s="1"/>
  <c r="AN163" i="197" s="1"/>
  <c r="AX162" i="197"/>
  <c r="AW162" i="197"/>
  <c r="AV162" i="197"/>
  <c r="AU162" i="197"/>
  <c r="AS162" i="197"/>
  <c r="AR162" i="197"/>
  <c r="AQ162" i="197"/>
  <c r="AP162" i="197"/>
  <c r="AE162" i="197"/>
  <c r="AH162" i="197" s="1"/>
  <c r="AX161" i="197"/>
  <c r="AW161" i="197"/>
  <c r="AV161" i="197"/>
  <c r="AU161" i="197"/>
  <c r="AS161" i="197"/>
  <c r="AR161" i="197"/>
  <c r="AQ161" i="197"/>
  <c r="AP161" i="197"/>
  <c r="AE161" i="197"/>
  <c r="AX160" i="197"/>
  <c r="AW160" i="197"/>
  <c r="AV160" i="197"/>
  <c r="AU160" i="197"/>
  <c r="AS160" i="197"/>
  <c r="AR160" i="197"/>
  <c r="AQ160" i="197"/>
  <c r="AP160" i="197"/>
  <c r="AE160" i="197"/>
  <c r="AF160" i="197" s="1"/>
  <c r="AT160" i="197" s="1"/>
  <c r="AX159" i="197"/>
  <c r="AW159" i="197"/>
  <c r="AV159" i="197"/>
  <c r="AU159" i="197"/>
  <c r="AS159" i="197"/>
  <c r="AR159" i="197"/>
  <c r="AQ159" i="197"/>
  <c r="AP159" i="197"/>
  <c r="AE159" i="197"/>
  <c r="AF159" i="197" s="1"/>
  <c r="AN159" i="197" s="1"/>
  <c r="AX158" i="197"/>
  <c r="AW158" i="197"/>
  <c r="AV158" i="197"/>
  <c r="AU158" i="197"/>
  <c r="AS158" i="197"/>
  <c r="AR158" i="197"/>
  <c r="AQ158" i="197"/>
  <c r="AP158" i="197"/>
  <c r="AE158" i="197"/>
  <c r="AH158" i="197" s="1"/>
  <c r="AX157" i="197"/>
  <c r="AW157" i="197"/>
  <c r="AV157" i="197"/>
  <c r="AU157" i="197"/>
  <c r="AS157" i="197"/>
  <c r="AR157" i="197"/>
  <c r="AQ157" i="197"/>
  <c r="AP157" i="197"/>
  <c r="AE157" i="197"/>
  <c r="AX156" i="197"/>
  <c r="AW156" i="197"/>
  <c r="AV156" i="197"/>
  <c r="AU156" i="197"/>
  <c r="AS156" i="197"/>
  <c r="AR156" i="197"/>
  <c r="AQ156" i="197"/>
  <c r="AP156" i="197"/>
  <c r="AE156" i="197"/>
  <c r="AF156" i="197" s="1"/>
  <c r="AT156" i="197" s="1"/>
  <c r="AX155" i="197"/>
  <c r="AW155" i="197"/>
  <c r="AV155" i="197"/>
  <c r="AU155" i="197"/>
  <c r="AS155" i="197"/>
  <c r="AR155" i="197"/>
  <c r="AQ155" i="197"/>
  <c r="AP155" i="197"/>
  <c r="AE155" i="197"/>
  <c r="AF155" i="197" s="1"/>
  <c r="AN155" i="197" s="1"/>
  <c r="AX154" i="197"/>
  <c r="AW154" i="197"/>
  <c r="AV154" i="197"/>
  <c r="AU154" i="197"/>
  <c r="AS154" i="197"/>
  <c r="AR154" i="197"/>
  <c r="AQ154" i="197"/>
  <c r="AP154" i="197"/>
  <c r="AE154" i="197"/>
  <c r="AH154" i="197" s="1"/>
  <c r="AX153" i="197"/>
  <c r="AW153" i="197"/>
  <c r="AV153" i="197"/>
  <c r="AU153" i="197"/>
  <c r="AS153" i="197"/>
  <c r="AR153" i="197"/>
  <c r="AQ153" i="197"/>
  <c r="AP153" i="197"/>
  <c r="AE153" i="197"/>
  <c r="AX152" i="197"/>
  <c r="AW152" i="197"/>
  <c r="AV152" i="197"/>
  <c r="AU152" i="197"/>
  <c r="AS152" i="197"/>
  <c r="AR152" i="197"/>
  <c r="AQ152" i="197"/>
  <c r="AP152" i="197"/>
  <c r="AE152" i="197"/>
  <c r="AF152" i="197" s="1"/>
  <c r="AT152" i="197" s="1"/>
  <c r="AX151" i="197"/>
  <c r="AW151" i="197"/>
  <c r="AV151" i="197"/>
  <c r="AU151" i="197"/>
  <c r="AS151" i="197"/>
  <c r="AR151" i="197"/>
  <c r="AQ151" i="197"/>
  <c r="AP151" i="197"/>
  <c r="AE151" i="197"/>
  <c r="AF151" i="197" s="1"/>
  <c r="AN151" i="197" s="1"/>
  <c r="AX150" i="197"/>
  <c r="AW150" i="197"/>
  <c r="AV150" i="197"/>
  <c r="AU150" i="197"/>
  <c r="AS150" i="197"/>
  <c r="AR150" i="197"/>
  <c r="AQ150" i="197"/>
  <c r="AP150" i="197"/>
  <c r="AE150" i="197"/>
  <c r="AH150" i="197" s="1"/>
  <c r="AX149" i="197"/>
  <c r="AW149" i="197"/>
  <c r="AV149" i="197"/>
  <c r="AU149" i="197"/>
  <c r="AS149" i="197"/>
  <c r="AR149" i="197"/>
  <c r="AQ149" i="197"/>
  <c r="AP149" i="197"/>
  <c r="AE149" i="197"/>
  <c r="AX148" i="197"/>
  <c r="AW148" i="197"/>
  <c r="AV148" i="197"/>
  <c r="AU148" i="197"/>
  <c r="AS148" i="197"/>
  <c r="AR148" i="197"/>
  <c r="AQ148" i="197"/>
  <c r="AP148" i="197"/>
  <c r="AE148" i="197"/>
  <c r="AF148" i="197" s="1"/>
  <c r="AT148" i="197" s="1"/>
  <c r="AX147" i="197"/>
  <c r="AW147" i="197"/>
  <c r="AV147" i="197"/>
  <c r="AU147" i="197"/>
  <c r="AS147" i="197"/>
  <c r="AR147" i="197"/>
  <c r="AQ147" i="197"/>
  <c r="AP147" i="197"/>
  <c r="AE147" i="197"/>
  <c r="AF147" i="197" s="1"/>
  <c r="AN147" i="197" s="1"/>
  <c r="AX146" i="197"/>
  <c r="AW146" i="197"/>
  <c r="AV146" i="197"/>
  <c r="AU146" i="197"/>
  <c r="AS146" i="197"/>
  <c r="AR146" i="197"/>
  <c r="AQ146" i="197"/>
  <c r="AP146" i="197"/>
  <c r="AE146" i="197"/>
  <c r="AH146" i="197" s="1"/>
  <c r="AX145" i="197"/>
  <c r="AW145" i="197"/>
  <c r="AV145" i="197"/>
  <c r="AU145" i="197"/>
  <c r="AS145" i="197"/>
  <c r="AR145" i="197"/>
  <c r="AQ145" i="197"/>
  <c r="AP145" i="197"/>
  <c r="AE145" i="197"/>
  <c r="AX144" i="197"/>
  <c r="AW144" i="197"/>
  <c r="AV144" i="197"/>
  <c r="AU144" i="197"/>
  <c r="AS144" i="197"/>
  <c r="AR144" i="197"/>
  <c r="AQ144" i="197"/>
  <c r="AP144" i="197"/>
  <c r="AE144" i="197"/>
  <c r="AF144" i="197" s="1"/>
  <c r="AT144" i="197" s="1"/>
  <c r="AX143" i="197"/>
  <c r="AW143" i="197"/>
  <c r="AV143" i="197"/>
  <c r="AU143" i="197"/>
  <c r="AS143" i="197"/>
  <c r="AR143" i="197"/>
  <c r="AQ143" i="197"/>
  <c r="AP143" i="197"/>
  <c r="AE143" i="197"/>
  <c r="AF143" i="197" s="1"/>
  <c r="AN143" i="197" s="1"/>
  <c r="AX142" i="197"/>
  <c r="AW142" i="197"/>
  <c r="AV142" i="197"/>
  <c r="AU142" i="197"/>
  <c r="AS142" i="197"/>
  <c r="AR142" i="197"/>
  <c r="AQ142" i="197"/>
  <c r="AP142" i="197"/>
  <c r="AE142" i="197"/>
  <c r="AH142" i="197" s="1"/>
  <c r="AX141" i="197"/>
  <c r="AW141" i="197"/>
  <c r="AV141" i="197"/>
  <c r="AU141" i="197"/>
  <c r="AS141" i="197"/>
  <c r="AR141" i="197"/>
  <c r="AQ141" i="197"/>
  <c r="AP141" i="197"/>
  <c r="AE141" i="197"/>
  <c r="AX140" i="197"/>
  <c r="AW140" i="197"/>
  <c r="AV140" i="197"/>
  <c r="AU140" i="197"/>
  <c r="AS140" i="197"/>
  <c r="AR140" i="197"/>
  <c r="AQ140" i="197"/>
  <c r="AP140" i="197"/>
  <c r="AE140" i="197"/>
  <c r="AF140" i="197" s="1"/>
  <c r="AT140" i="197" s="1"/>
  <c r="AX139" i="197"/>
  <c r="AW139" i="197"/>
  <c r="AV139" i="197"/>
  <c r="AU139" i="197"/>
  <c r="AS139" i="197"/>
  <c r="AR139" i="197"/>
  <c r="AQ139" i="197"/>
  <c r="AP139" i="197"/>
  <c r="AE139" i="197"/>
  <c r="AF139" i="197" s="1"/>
  <c r="AN139" i="197" s="1"/>
  <c r="AX138" i="197"/>
  <c r="AW138" i="197"/>
  <c r="AV138" i="197"/>
  <c r="AU138" i="197"/>
  <c r="AS138" i="197"/>
  <c r="AR138" i="197"/>
  <c r="AQ138" i="197"/>
  <c r="AP138" i="197"/>
  <c r="AE138" i="197"/>
  <c r="AH138" i="197" s="1"/>
  <c r="AX137" i="197"/>
  <c r="AW137" i="197"/>
  <c r="AV137" i="197"/>
  <c r="AU137" i="197"/>
  <c r="AS137" i="197"/>
  <c r="AR137" i="197"/>
  <c r="AQ137" i="197"/>
  <c r="AP137" i="197"/>
  <c r="AE137" i="197"/>
  <c r="AX136" i="197"/>
  <c r="AW136" i="197"/>
  <c r="AV136" i="197"/>
  <c r="AU136" i="197"/>
  <c r="AS136" i="197"/>
  <c r="AR136" i="197"/>
  <c r="AQ136" i="197"/>
  <c r="AP136" i="197"/>
  <c r="AE136" i="197"/>
  <c r="AF136" i="197" s="1"/>
  <c r="AT136" i="197" s="1"/>
  <c r="AX135" i="197"/>
  <c r="AW135" i="197"/>
  <c r="AV135" i="197"/>
  <c r="AU135" i="197"/>
  <c r="AS135" i="197"/>
  <c r="AR135" i="197"/>
  <c r="AQ135" i="197"/>
  <c r="AP135" i="197"/>
  <c r="AE135" i="197"/>
  <c r="AF135" i="197" s="1"/>
  <c r="AN135" i="197" s="1"/>
  <c r="AX134" i="197"/>
  <c r="AW134" i="197"/>
  <c r="AV134" i="197"/>
  <c r="AU134" i="197"/>
  <c r="AS134" i="197"/>
  <c r="AR134" i="197"/>
  <c r="AQ134" i="197"/>
  <c r="AP134" i="197"/>
  <c r="AE134" i="197"/>
  <c r="AH134" i="197" s="1"/>
  <c r="AX133" i="197"/>
  <c r="AW133" i="197"/>
  <c r="AV133" i="197"/>
  <c r="AU133" i="197"/>
  <c r="AS133" i="197"/>
  <c r="AR133" i="197"/>
  <c r="AQ133" i="197"/>
  <c r="AP133" i="197"/>
  <c r="AE133" i="197"/>
  <c r="AX132" i="197"/>
  <c r="AW132" i="197"/>
  <c r="AV132" i="197"/>
  <c r="AU132" i="197"/>
  <c r="AS132" i="197"/>
  <c r="AR132" i="197"/>
  <c r="AQ132" i="197"/>
  <c r="AP132" i="197"/>
  <c r="AE132" i="197"/>
  <c r="AF132" i="197" s="1"/>
  <c r="AT132" i="197" s="1"/>
  <c r="AX131" i="197"/>
  <c r="AW131" i="197"/>
  <c r="AV131" i="197"/>
  <c r="AU131" i="197"/>
  <c r="AS131" i="197"/>
  <c r="AR131" i="197"/>
  <c r="AQ131" i="197"/>
  <c r="AP131" i="197"/>
  <c r="AE131" i="197"/>
  <c r="AF131" i="197" s="1"/>
  <c r="AN131" i="197" s="1"/>
  <c r="AX130" i="197"/>
  <c r="AW130" i="197"/>
  <c r="AV130" i="197"/>
  <c r="AU130" i="197"/>
  <c r="AS130" i="197"/>
  <c r="AR130" i="197"/>
  <c r="AQ130" i="197"/>
  <c r="AP130" i="197"/>
  <c r="AE130" i="197"/>
  <c r="AH130" i="197" s="1"/>
  <c r="AX129" i="197"/>
  <c r="AW129" i="197"/>
  <c r="AV129" i="197"/>
  <c r="AU129" i="197"/>
  <c r="AS129" i="197"/>
  <c r="AR129" i="197"/>
  <c r="AQ129" i="197"/>
  <c r="AP129" i="197"/>
  <c r="AE129" i="197"/>
  <c r="AX128" i="197"/>
  <c r="AW128" i="197"/>
  <c r="AV128" i="197"/>
  <c r="AU128" i="197"/>
  <c r="AS128" i="197"/>
  <c r="AR128" i="197"/>
  <c r="AQ128" i="197"/>
  <c r="AP128" i="197"/>
  <c r="AE128" i="197"/>
  <c r="AF128" i="197" s="1"/>
  <c r="AT128" i="197" s="1"/>
  <c r="AX127" i="197"/>
  <c r="AW127" i="197"/>
  <c r="AV127" i="197"/>
  <c r="AU127" i="197"/>
  <c r="AS127" i="197"/>
  <c r="AR127" i="197"/>
  <c r="AQ127" i="197"/>
  <c r="AP127" i="197"/>
  <c r="AE127" i="197"/>
  <c r="AF127" i="197" s="1"/>
  <c r="AN127" i="197" s="1"/>
  <c r="AX126" i="197"/>
  <c r="AW126" i="197"/>
  <c r="AV126" i="197"/>
  <c r="AU126" i="197"/>
  <c r="AS126" i="197"/>
  <c r="AR126" i="197"/>
  <c r="AQ126" i="197"/>
  <c r="AP126" i="197"/>
  <c r="AE126" i="197"/>
  <c r="AH126" i="197" s="1"/>
  <c r="AX125" i="197"/>
  <c r="AW125" i="197"/>
  <c r="AV125" i="197"/>
  <c r="AU125" i="197"/>
  <c r="AS125" i="197"/>
  <c r="AR125" i="197"/>
  <c r="AQ125" i="197"/>
  <c r="AP125" i="197"/>
  <c r="AE125" i="197"/>
  <c r="AX124" i="197"/>
  <c r="AW124" i="197"/>
  <c r="AV124" i="197"/>
  <c r="AU124" i="197"/>
  <c r="AS124" i="197"/>
  <c r="AR124" i="197"/>
  <c r="AQ124" i="197"/>
  <c r="AP124" i="197"/>
  <c r="AE124" i="197"/>
  <c r="AF124" i="197" s="1"/>
  <c r="AT124" i="197" s="1"/>
  <c r="AX123" i="197"/>
  <c r="AW123" i="197"/>
  <c r="AV123" i="197"/>
  <c r="AU123" i="197"/>
  <c r="AS123" i="197"/>
  <c r="AR123" i="197"/>
  <c r="AQ123" i="197"/>
  <c r="AP123" i="197"/>
  <c r="AE123" i="197"/>
  <c r="AF123" i="197" s="1"/>
  <c r="AN123" i="197" s="1"/>
  <c r="AX122" i="197"/>
  <c r="AW122" i="197"/>
  <c r="AV122" i="197"/>
  <c r="AU122" i="197"/>
  <c r="AS122" i="197"/>
  <c r="AR122" i="197"/>
  <c r="AQ122" i="197"/>
  <c r="AP122" i="197"/>
  <c r="AE122" i="197"/>
  <c r="AH122" i="197" s="1"/>
  <c r="AX121" i="197"/>
  <c r="AW121" i="197"/>
  <c r="AV121" i="197"/>
  <c r="AU121" i="197"/>
  <c r="AS121" i="197"/>
  <c r="AR121" i="197"/>
  <c r="AQ121" i="197"/>
  <c r="AP121" i="197"/>
  <c r="AE121" i="197"/>
  <c r="AX120" i="197"/>
  <c r="AW120" i="197"/>
  <c r="AV120" i="197"/>
  <c r="AU120" i="197"/>
  <c r="AS120" i="197"/>
  <c r="AR120" i="197"/>
  <c r="AQ120" i="197"/>
  <c r="AP120" i="197"/>
  <c r="AE120" i="197"/>
  <c r="AX119" i="197"/>
  <c r="AW119" i="197"/>
  <c r="AV119" i="197"/>
  <c r="AU119" i="197"/>
  <c r="AS119" i="197"/>
  <c r="AR119" i="197"/>
  <c r="AQ119" i="197"/>
  <c r="AP119" i="197"/>
  <c r="AE119" i="197"/>
  <c r="AX118" i="197"/>
  <c r="AW118" i="197"/>
  <c r="AV118" i="197"/>
  <c r="AU118" i="197"/>
  <c r="AS118" i="197"/>
  <c r="AR118" i="197"/>
  <c r="AQ118" i="197"/>
  <c r="AP118" i="197"/>
  <c r="AE118" i="197"/>
  <c r="AX117" i="197"/>
  <c r="AW117" i="197"/>
  <c r="AV117" i="197"/>
  <c r="AU117" i="197"/>
  <c r="AS117" i="197"/>
  <c r="AR117" i="197"/>
  <c r="AQ117" i="197"/>
  <c r="AP117" i="197"/>
  <c r="AE117" i="197"/>
  <c r="AX116" i="197"/>
  <c r="AW116" i="197"/>
  <c r="AV116" i="197"/>
  <c r="AU116" i="197"/>
  <c r="AS116" i="197"/>
  <c r="AR116" i="197"/>
  <c r="AQ116" i="197"/>
  <c r="AP116" i="197"/>
  <c r="AE116" i="197"/>
  <c r="AX115" i="197"/>
  <c r="AW115" i="197"/>
  <c r="AV115" i="197"/>
  <c r="AU115" i="197"/>
  <c r="AS115" i="197"/>
  <c r="AR115" i="197"/>
  <c r="AQ115" i="197"/>
  <c r="AP115" i="197"/>
  <c r="AE115" i="197"/>
  <c r="AX114" i="197"/>
  <c r="AW114" i="197"/>
  <c r="AV114" i="197"/>
  <c r="AU114" i="197"/>
  <c r="AS114" i="197"/>
  <c r="AR114" i="197"/>
  <c r="AQ114" i="197"/>
  <c r="AP114" i="197"/>
  <c r="AE114" i="197"/>
  <c r="AX113" i="197"/>
  <c r="AW113" i="197"/>
  <c r="AV113" i="197"/>
  <c r="AU113" i="197"/>
  <c r="AS113" i="197"/>
  <c r="AR113" i="197"/>
  <c r="AQ113" i="197"/>
  <c r="AP113" i="197"/>
  <c r="AE113" i="197"/>
  <c r="AX112" i="197"/>
  <c r="AW112" i="197"/>
  <c r="AV112" i="197"/>
  <c r="AU112" i="197"/>
  <c r="AS112" i="197"/>
  <c r="AR112" i="197"/>
  <c r="AQ112" i="197"/>
  <c r="AP112" i="197"/>
  <c r="AE112" i="197"/>
  <c r="AX111" i="197"/>
  <c r="AW111" i="197"/>
  <c r="AV111" i="197"/>
  <c r="AU111" i="197"/>
  <c r="AS111" i="197"/>
  <c r="AR111" i="197"/>
  <c r="AQ111" i="197"/>
  <c r="AP111" i="197"/>
  <c r="AE111" i="197"/>
  <c r="AX110" i="197"/>
  <c r="AW110" i="197"/>
  <c r="AV110" i="197"/>
  <c r="AU110" i="197"/>
  <c r="AS110" i="197"/>
  <c r="AR110" i="197"/>
  <c r="AQ110" i="197"/>
  <c r="AP110" i="197"/>
  <c r="AE110" i="197"/>
  <c r="AX109" i="197"/>
  <c r="AW109" i="197"/>
  <c r="AV109" i="197"/>
  <c r="AU109" i="197"/>
  <c r="AS109" i="197"/>
  <c r="AR109" i="197"/>
  <c r="AQ109" i="197"/>
  <c r="AP109" i="197"/>
  <c r="AE109" i="197"/>
  <c r="AX108" i="197"/>
  <c r="AW108" i="197"/>
  <c r="AV108" i="197"/>
  <c r="AU108" i="197"/>
  <c r="AS108" i="197"/>
  <c r="AR108" i="197"/>
  <c r="AQ108" i="197"/>
  <c r="AP108" i="197"/>
  <c r="AE108" i="197"/>
  <c r="AX107" i="197"/>
  <c r="AW107" i="197"/>
  <c r="AV107" i="197"/>
  <c r="AU107" i="197"/>
  <c r="AS107" i="197"/>
  <c r="AR107" i="197"/>
  <c r="AQ107" i="197"/>
  <c r="AP107" i="197"/>
  <c r="AE107" i="197"/>
  <c r="AX106" i="197"/>
  <c r="AW106" i="197"/>
  <c r="AV106" i="197"/>
  <c r="AU106" i="197"/>
  <c r="AS106" i="197"/>
  <c r="AR106" i="197"/>
  <c r="AQ106" i="197"/>
  <c r="AP106" i="197"/>
  <c r="AE106" i="197"/>
  <c r="AX105" i="197"/>
  <c r="AW105" i="197"/>
  <c r="AV105" i="197"/>
  <c r="AU105" i="197"/>
  <c r="AS105" i="197"/>
  <c r="AR105" i="197"/>
  <c r="AQ105" i="197"/>
  <c r="AP105" i="197"/>
  <c r="AE105" i="197"/>
  <c r="AX104" i="197"/>
  <c r="AW104" i="197"/>
  <c r="AV104" i="197"/>
  <c r="AU104" i="197"/>
  <c r="AS104" i="197"/>
  <c r="AR104" i="197"/>
  <c r="AQ104" i="197"/>
  <c r="AP104" i="197"/>
  <c r="AE104" i="197"/>
  <c r="AX103" i="197"/>
  <c r="AW103" i="197"/>
  <c r="AV103" i="197"/>
  <c r="AU103" i="197"/>
  <c r="AS103" i="197"/>
  <c r="AR103" i="197"/>
  <c r="AQ103" i="197"/>
  <c r="AP103" i="197"/>
  <c r="AE103" i="197"/>
  <c r="AX102" i="197"/>
  <c r="AW102" i="197"/>
  <c r="AV102" i="197"/>
  <c r="AU102" i="197"/>
  <c r="AS102" i="197"/>
  <c r="AR102" i="197"/>
  <c r="AQ102" i="197"/>
  <c r="AP102" i="197"/>
  <c r="AE102" i="197"/>
  <c r="AX101" i="197"/>
  <c r="AW101" i="197"/>
  <c r="AV101" i="197"/>
  <c r="AU101" i="197"/>
  <c r="AS101" i="197"/>
  <c r="AR101" i="197"/>
  <c r="AQ101" i="197"/>
  <c r="AP101" i="197"/>
  <c r="AE101" i="197"/>
  <c r="AX100" i="197"/>
  <c r="AW100" i="197"/>
  <c r="AV100" i="197"/>
  <c r="AU100" i="197"/>
  <c r="AS100" i="197"/>
  <c r="AR100" i="197"/>
  <c r="AQ100" i="197"/>
  <c r="AP100" i="197"/>
  <c r="AE100" i="197"/>
  <c r="AX99" i="197"/>
  <c r="AW99" i="197"/>
  <c r="AV99" i="197"/>
  <c r="AU99" i="197"/>
  <c r="AS99" i="197"/>
  <c r="AR99" i="197"/>
  <c r="AQ99" i="197"/>
  <c r="AP99" i="197"/>
  <c r="AE99" i="197"/>
  <c r="AX98" i="197"/>
  <c r="AW98" i="197"/>
  <c r="AV98" i="197"/>
  <c r="AU98" i="197"/>
  <c r="AS98" i="197"/>
  <c r="AR98" i="197"/>
  <c r="AQ98" i="197"/>
  <c r="AP98" i="197"/>
  <c r="AE98" i="197"/>
  <c r="AX97" i="197"/>
  <c r="AW97" i="197"/>
  <c r="AV97" i="197"/>
  <c r="AU97" i="197"/>
  <c r="AS97" i="197"/>
  <c r="AR97" i="197"/>
  <c r="AQ97" i="197"/>
  <c r="AP97" i="197"/>
  <c r="AE97" i="197"/>
  <c r="AX96" i="197"/>
  <c r="AW96" i="197"/>
  <c r="AV96" i="197"/>
  <c r="AU96" i="197"/>
  <c r="AS96" i="197"/>
  <c r="AR96" i="197"/>
  <c r="AQ96" i="197"/>
  <c r="AP96" i="197"/>
  <c r="AE96" i="197"/>
  <c r="AX95" i="197"/>
  <c r="AW95" i="197"/>
  <c r="AV95" i="197"/>
  <c r="AU95" i="197"/>
  <c r="AS95" i="197"/>
  <c r="AR95" i="197"/>
  <c r="AQ95" i="197"/>
  <c r="AP95" i="197"/>
  <c r="AE95" i="197"/>
  <c r="AX94" i="197"/>
  <c r="AW94" i="197"/>
  <c r="AV94" i="197"/>
  <c r="AU94" i="197"/>
  <c r="AS94" i="197"/>
  <c r="AR94" i="197"/>
  <c r="AQ94" i="197"/>
  <c r="AP94" i="197"/>
  <c r="AE94" i="197"/>
  <c r="AX93" i="197"/>
  <c r="AW93" i="197"/>
  <c r="AV93" i="197"/>
  <c r="AU93" i="197"/>
  <c r="AS93" i="197"/>
  <c r="AR93" i="197"/>
  <c r="AQ93" i="197"/>
  <c r="AP93" i="197"/>
  <c r="AE93" i="197"/>
  <c r="AX92" i="197"/>
  <c r="AW92" i="197"/>
  <c r="AV92" i="197"/>
  <c r="AU92" i="197"/>
  <c r="AS92" i="197"/>
  <c r="AR92" i="197"/>
  <c r="AQ92" i="197"/>
  <c r="AP92" i="197"/>
  <c r="AE92" i="197"/>
  <c r="AX91" i="197"/>
  <c r="AW91" i="197"/>
  <c r="AV91" i="197"/>
  <c r="AU91" i="197"/>
  <c r="AS91" i="197"/>
  <c r="AR91" i="197"/>
  <c r="AQ91" i="197"/>
  <c r="AP91" i="197"/>
  <c r="AE91" i="197"/>
  <c r="AX90" i="197"/>
  <c r="AW90" i="197"/>
  <c r="AV90" i="197"/>
  <c r="AU90" i="197"/>
  <c r="AS90" i="197"/>
  <c r="AR90" i="197"/>
  <c r="AQ90" i="197"/>
  <c r="AP90" i="197"/>
  <c r="AE90" i="197"/>
  <c r="AX89" i="197"/>
  <c r="AW89" i="197"/>
  <c r="AV89" i="197"/>
  <c r="AU89" i="197"/>
  <c r="AS89" i="197"/>
  <c r="AR89" i="197"/>
  <c r="AQ89" i="197"/>
  <c r="AP89" i="197"/>
  <c r="AE89" i="197"/>
  <c r="AX88" i="197"/>
  <c r="AW88" i="197"/>
  <c r="AV88" i="197"/>
  <c r="AU88" i="197"/>
  <c r="AS88" i="197"/>
  <c r="AR88" i="197"/>
  <c r="AQ88" i="197"/>
  <c r="AP88" i="197"/>
  <c r="AE88" i="197"/>
  <c r="AX87" i="197"/>
  <c r="AW87" i="197"/>
  <c r="AV87" i="197"/>
  <c r="AU87" i="197"/>
  <c r="AS87" i="197"/>
  <c r="AR87" i="197"/>
  <c r="AQ87" i="197"/>
  <c r="AP87" i="197"/>
  <c r="AE87" i="197"/>
  <c r="AX86" i="197"/>
  <c r="AW86" i="197"/>
  <c r="AV86" i="197"/>
  <c r="AU86" i="197"/>
  <c r="AS86" i="197"/>
  <c r="AR86" i="197"/>
  <c r="AQ86" i="197"/>
  <c r="AP86" i="197"/>
  <c r="AE86" i="197"/>
  <c r="AX85" i="197"/>
  <c r="AW85" i="197"/>
  <c r="AV85" i="197"/>
  <c r="AU85" i="197"/>
  <c r="AS85" i="197"/>
  <c r="AR85" i="197"/>
  <c r="AQ85" i="197"/>
  <c r="AP85" i="197"/>
  <c r="AE85" i="197"/>
  <c r="AX84" i="197"/>
  <c r="AW84" i="197"/>
  <c r="AV84" i="197"/>
  <c r="AU84" i="197"/>
  <c r="AS84" i="197"/>
  <c r="AR84" i="197"/>
  <c r="AQ84" i="197"/>
  <c r="AP84" i="197"/>
  <c r="AE84" i="197"/>
  <c r="AX83" i="197"/>
  <c r="AW83" i="197"/>
  <c r="AV83" i="197"/>
  <c r="AU83" i="197"/>
  <c r="AS83" i="197"/>
  <c r="AR83" i="197"/>
  <c r="AQ83" i="197"/>
  <c r="AP83" i="197"/>
  <c r="AE83" i="197"/>
  <c r="AX82" i="197"/>
  <c r="AW82" i="197"/>
  <c r="AV82" i="197"/>
  <c r="AU82" i="197"/>
  <c r="AS82" i="197"/>
  <c r="AR82" i="197"/>
  <c r="AQ82" i="197"/>
  <c r="AP82" i="197"/>
  <c r="AE82" i="197"/>
  <c r="AX81" i="197"/>
  <c r="AW81" i="197"/>
  <c r="AV81" i="197"/>
  <c r="AU81" i="197"/>
  <c r="AS81" i="197"/>
  <c r="AR81" i="197"/>
  <c r="AQ81" i="197"/>
  <c r="AP81" i="197"/>
  <c r="AE81" i="197"/>
  <c r="AX80" i="197"/>
  <c r="AW80" i="197"/>
  <c r="AV80" i="197"/>
  <c r="AU80" i="197"/>
  <c r="AS80" i="197"/>
  <c r="AR80" i="197"/>
  <c r="AQ80" i="197"/>
  <c r="AP80" i="197"/>
  <c r="AE80" i="197"/>
  <c r="AX79" i="197"/>
  <c r="AW79" i="197"/>
  <c r="AV79" i="197"/>
  <c r="AU79" i="197"/>
  <c r="AS79" i="197"/>
  <c r="AR79" i="197"/>
  <c r="AQ79" i="197"/>
  <c r="AP79" i="197"/>
  <c r="AE79" i="197"/>
  <c r="AX78" i="197"/>
  <c r="AW78" i="197"/>
  <c r="AV78" i="197"/>
  <c r="AU78" i="197"/>
  <c r="AS78" i="197"/>
  <c r="AR78" i="197"/>
  <c r="AQ78" i="197"/>
  <c r="AP78" i="197"/>
  <c r="AE78" i="197"/>
  <c r="AX77" i="197"/>
  <c r="AW77" i="197"/>
  <c r="AV77" i="197"/>
  <c r="AU77" i="197"/>
  <c r="AS77" i="197"/>
  <c r="AR77" i="197"/>
  <c r="AQ77" i="197"/>
  <c r="AP77" i="197"/>
  <c r="AE77" i="197"/>
  <c r="AX76" i="197"/>
  <c r="AW76" i="197"/>
  <c r="AV76" i="197"/>
  <c r="AU76" i="197"/>
  <c r="AS76" i="197"/>
  <c r="AR76" i="197"/>
  <c r="AQ76" i="197"/>
  <c r="AP76" i="197"/>
  <c r="AE76" i="197"/>
  <c r="AX75" i="197"/>
  <c r="AW75" i="197"/>
  <c r="AV75" i="197"/>
  <c r="AU75" i="197"/>
  <c r="AS75" i="197"/>
  <c r="AR75" i="197"/>
  <c r="AQ75" i="197"/>
  <c r="AP75" i="197"/>
  <c r="AE75" i="197"/>
  <c r="AX74" i="197"/>
  <c r="AW74" i="197"/>
  <c r="AV74" i="197"/>
  <c r="AU74" i="197"/>
  <c r="AS74" i="197"/>
  <c r="AR74" i="197"/>
  <c r="AQ74" i="197"/>
  <c r="AP74" i="197"/>
  <c r="AE74" i="197"/>
  <c r="AX73" i="197"/>
  <c r="AW73" i="197"/>
  <c r="AV73" i="197"/>
  <c r="AU73" i="197"/>
  <c r="AS73" i="197"/>
  <c r="AR73" i="197"/>
  <c r="AQ73" i="197"/>
  <c r="AP73" i="197"/>
  <c r="AE73" i="197"/>
  <c r="AX72" i="197"/>
  <c r="AW72" i="197"/>
  <c r="AV72" i="197"/>
  <c r="AU72" i="197"/>
  <c r="AS72" i="197"/>
  <c r="AR72" i="197"/>
  <c r="AQ72" i="197"/>
  <c r="AP72" i="197"/>
  <c r="AE72" i="197"/>
  <c r="AX71" i="197"/>
  <c r="AW71" i="197"/>
  <c r="AV71" i="197"/>
  <c r="AU71" i="197"/>
  <c r="AS71" i="197"/>
  <c r="AR71" i="197"/>
  <c r="AQ71" i="197"/>
  <c r="AP71" i="197"/>
  <c r="AE71" i="197"/>
  <c r="AX70" i="197"/>
  <c r="AW70" i="197"/>
  <c r="AV70" i="197"/>
  <c r="AU70" i="197"/>
  <c r="AS70" i="197"/>
  <c r="AR70" i="197"/>
  <c r="AQ70" i="197"/>
  <c r="AP70" i="197"/>
  <c r="AE70" i="197"/>
  <c r="AX69" i="197"/>
  <c r="AW69" i="197"/>
  <c r="AV69" i="197"/>
  <c r="AU69" i="197"/>
  <c r="AS69" i="197"/>
  <c r="AR69" i="197"/>
  <c r="AQ69" i="197"/>
  <c r="AP69" i="197"/>
  <c r="AE69" i="197"/>
  <c r="AX68" i="197"/>
  <c r="AW68" i="197"/>
  <c r="AV68" i="197"/>
  <c r="AU68" i="197"/>
  <c r="AS68" i="197"/>
  <c r="AR68" i="197"/>
  <c r="AQ68" i="197"/>
  <c r="AP68" i="197"/>
  <c r="AE68" i="197"/>
  <c r="AX67" i="197"/>
  <c r="AW67" i="197"/>
  <c r="AV67" i="197"/>
  <c r="AU67" i="197"/>
  <c r="AS67" i="197"/>
  <c r="AR67" i="197"/>
  <c r="AQ67" i="197"/>
  <c r="AP67" i="197"/>
  <c r="AE67" i="197"/>
  <c r="AX66" i="197"/>
  <c r="AW66" i="197"/>
  <c r="AV66" i="197"/>
  <c r="AU66" i="197"/>
  <c r="AS66" i="197"/>
  <c r="AR66" i="197"/>
  <c r="AQ66" i="197"/>
  <c r="AP66" i="197"/>
  <c r="AE66" i="197"/>
  <c r="AX65" i="197"/>
  <c r="AW65" i="197"/>
  <c r="AV65" i="197"/>
  <c r="AU65" i="197"/>
  <c r="AS65" i="197"/>
  <c r="AR65" i="197"/>
  <c r="AQ65" i="197"/>
  <c r="AP65" i="197"/>
  <c r="AE65" i="197"/>
  <c r="AX64" i="197"/>
  <c r="AW64" i="197"/>
  <c r="AV64" i="197"/>
  <c r="AU64" i="197"/>
  <c r="AS64" i="197"/>
  <c r="AR64" i="197"/>
  <c r="AQ64" i="197"/>
  <c r="AP64" i="197"/>
  <c r="AE64" i="197"/>
  <c r="AX63" i="197"/>
  <c r="AW63" i="197"/>
  <c r="AV63" i="197"/>
  <c r="AU63" i="197"/>
  <c r="AS63" i="197"/>
  <c r="AR63" i="197"/>
  <c r="AQ63" i="197"/>
  <c r="AP63" i="197"/>
  <c r="AE63" i="197"/>
  <c r="AX62" i="197"/>
  <c r="AW62" i="197"/>
  <c r="AV62" i="197"/>
  <c r="AU62" i="197"/>
  <c r="AS62" i="197"/>
  <c r="AR62" i="197"/>
  <c r="AQ62" i="197"/>
  <c r="AP62" i="197"/>
  <c r="AE62" i="197"/>
  <c r="AX61" i="197"/>
  <c r="AW61" i="197"/>
  <c r="AV61" i="197"/>
  <c r="AU61" i="197"/>
  <c r="AS61" i="197"/>
  <c r="AR61" i="197"/>
  <c r="AQ61" i="197"/>
  <c r="AP61" i="197"/>
  <c r="AE61" i="197"/>
  <c r="AX60" i="197"/>
  <c r="AW60" i="197"/>
  <c r="AV60" i="197"/>
  <c r="AU60" i="197"/>
  <c r="AS60" i="197"/>
  <c r="AR60" i="197"/>
  <c r="AQ60" i="197"/>
  <c r="AP60" i="197"/>
  <c r="AE60" i="197"/>
  <c r="AX59" i="197"/>
  <c r="AW59" i="197"/>
  <c r="AV59" i="197"/>
  <c r="AU59" i="197"/>
  <c r="AS59" i="197"/>
  <c r="AR59" i="197"/>
  <c r="AQ59" i="197"/>
  <c r="AP59" i="197"/>
  <c r="AE59" i="197"/>
  <c r="AX58" i="197"/>
  <c r="AW58" i="197"/>
  <c r="AV58" i="197"/>
  <c r="AU58" i="197"/>
  <c r="AS58" i="197"/>
  <c r="AR58" i="197"/>
  <c r="AQ58" i="197"/>
  <c r="AP58" i="197"/>
  <c r="AE58" i="197"/>
  <c r="AX57" i="197"/>
  <c r="AW57" i="197"/>
  <c r="AV57" i="197"/>
  <c r="AU57" i="197"/>
  <c r="AS57" i="197"/>
  <c r="AR57" i="197"/>
  <c r="AQ57" i="197"/>
  <c r="AP57" i="197"/>
  <c r="AE57" i="197"/>
  <c r="AX56" i="197"/>
  <c r="AW56" i="197"/>
  <c r="AV56" i="197"/>
  <c r="AU56" i="197"/>
  <c r="AS56" i="197"/>
  <c r="AR56" i="197"/>
  <c r="AQ56" i="197"/>
  <c r="AP56" i="197"/>
  <c r="AE56" i="197"/>
  <c r="AX55" i="197"/>
  <c r="AW55" i="197"/>
  <c r="AV55" i="197"/>
  <c r="AU55" i="197"/>
  <c r="AS55" i="197"/>
  <c r="AR55" i="197"/>
  <c r="AQ55" i="197"/>
  <c r="AP55" i="197"/>
  <c r="AE55" i="197"/>
  <c r="AX54" i="197"/>
  <c r="AW54" i="197"/>
  <c r="AV54" i="197"/>
  <c r="AU54" i="197"/>
  <c r="AS54" i="197"/>
  <c r="AR54" i="197"/>
  <c r="AQ54" i="197"/>
  <c r="AP54" i="197"/>
  <c r="AE54" i="197"/>
  <c r="AX53" i="197"/>
  <c r="AW53" i="197"/>
  <c r="AV53" i="197"/>
  <c r="AU53" i="197"/>
  <c r="AS53" i="197"/>
  <c r="AR53" i="197"/>
  <c r="AQ53" i="197"/>
  <c r="AP53" i="197"/>
  <c r="AE53" i="197"/>
  <c r="AX52" i="197"/>
  <c r="AW52" i="197"/>
  <c r="AV52" i="197"/>
  <c r="AU52" i="197"/>
  <c r="AS52" i="197"/>
  <c r="AR52" i="197"/>
  <c r="AQ52" i="197"/>
  <c r="AP52" i="197"/>
  <c r="AE52" i="197"/>
  <c r="AX51" i="197"/>
  <c r="AW51" i="197"/>
  <c r="AV51" i="197"/>
  <c r="AU51" i="197"/>
  <c r="AS51" i="197"/>
  <c r="AR51" i="197"/>
  <c r="AQ51" i="197"/>
  <c r="AP51" i="197"/>
  <c r="AE51" i="197"/>
  <c r="AX50" i="197"/>
  <c r="AW50" i="197"/>
  <c r="AV50" i="197"/>
  <c r="AU50" i="197"/>
  <c r="AS50" i="197"/>
  <c r="AR50" i="197"/>
  <c r="AQ50" i="197"/>
  <c r="AP50" i="197"/>
  <c r="AE50" i="197"/>
  <c r="AX49" i="197"/>
  <c r="AW49" i="197"/>
  <c r="AV49" i="197"/>
  <c r="AU49" i="197"/>
  <c r="AS49" i="197"/>
  <c r="AR49" i="197"/>
  <c r="AQ49" i="197"/>
  <c r="AP49" i="197"/>
  <c r="AE49" i="197"/>
  <c r="AX48" i="197"/>
  <c r="AW48" i="197"/>
  <c r="AV48" i="197"/>
  <c r="AU48" i="197"/>
  <c r="AS48" i="197"/>
  <c r="AR48" i="197"/>
  <c r="AQ48" i="197"/>
  <c r="AP48" i="197"/>
  <c r="AE48" i="197"/>
  <c r="AX47" i="197"/>
  <c r="AW47" i="197"/>
  <c r="AV47" i="197"/>
  <c r="AU47" i="197"/>
  <c r="AS47" i="197"/>
  <c r="AR47" i="197"/>
  <c r="AQ47" i="197"/>
  <c r="AP47" i="197"/>
  <c r="AE47" i="197"/>
  <c r="AX46" i="197"/>
  <c r="AW46" i="197"/>
  <c r="AV46" i="197"/>
  <c r="AU46" i="197"/>
  <c r="AS46" i="197"/>
  <c r="AR46" i="197"/>
  <c r="AQ46" i="197"/>
  <c r="AP46" i="197"/>
  <c r="AE46" i="197"/>
  <c r="AX45" i="197"/>
  <c r="AW45" i="197"/>
  <c r="AV45" i="197"/>
  <c r="AU45" i="197"/>
  <c r="AS45" i="197"/>
  <c r="AR45" i="197"/>
  <c r="AQ45" i="197"/>
  <c r="AP45" i="197"/>
  <c r="AE45" i="197"/>
  <c r="AX44" i="197"/>
  <c r="AW44" i="197"/>
  <c r="AV44" i="197"/>
  <c r="AU44" i="197"/>
  <c r="AS44" i="197"/>
  <c r="AR44" i="197"/>
  <c r="AQ44" i="197"/>
  <c r="AP44" i="197"/>
  <c r="AE44" i="197"/>
  <c r="AX43" i="197"/>
  <c r="AW43" i="197"/>
  <c r="AV43" i="197"/>
  <c r="AU43" i="197"/>
  <c r="AS43" i="197"/>
  <c r="AR43" i="197"/>
  <c r="AQ43" i="197"/>
  <c r="AP43" i="197"/>
  <c r="AE43" i="197"/>
  <c r="AX42" i="197"/>
  <c r="AW42" i="197"/>
  <c r="AV42" i="197"/>
  <c r="AU42" i="197"/>
  <c r="AS42" i="197"/>
  <c r="AR42" i="197"/>
  <c r="AQ42" i="197"/>
  <c r="AP42" i="197"/>
  <c r="AE42" i="197"/>
  <c r="AX41" i="197"/>
  <c r="AW41" i="197"/>
  <c r="AV41" i="197"/>
  <c r="AU41" i="197"/>
  <c r="AS41" i="197"/>
  <c r="AR41" i="197"/>
  <c r="AQ41" i="197"/>
  <c r="AP41" i="197"/>
  <c r="AE41" i="197"/>
  <c r="AX40" i="197"/>
  <c r="AW40" i="197"/>
  <c r="AV40" i="197"/>
  <c r="AU40" i="197"/>
  <c r="AS40" i="197"/>
  <c r="AR40" i="197"/>
  <c r="AQ40" i="197"/>
  <c r="AP40" i="197"/>
  <c r="AE40" i="197"/>
  <c r="AX39" i="197"/>
  <c r="AW39" i="197"/>
  <c r="AV39" i="197"/>
  <c r="AU39" i="197"/>
  <c r="AS39" i="197"/>
  <c r="AR39" i="197"/>
  <c r="AQ39" i="197"/>
  <c r="AP39" i="197"/>
  <c r="AE39" i="197"/>
  <c r="AX38" i="197"/>
  <c r="AW38" i="197"/>
  <c r="AV38" i="197"/>
  <c r="AU38" i="197"/>
  <c r="AS38" i="197"/>
  <c r="AR38" i="197"/>
  <c r="AQ38" i="197"/>
  <c r="AP38" i="197"/>
  <c r="AE38" i="197"/>
  <c r="AX37" i="197"/>
  <c r="AW37" i="197"/>
  <c r="AV37" i="197"/>
  <c r="AU37" i="197"/>
  <c r="AS37" i="197"/>
  <c r="AR37" i="197"/>
  <c r="AQ37" i="197"/>
  <c r="AP37" i="197"/>
  <c r="AE37" i="197"/>
  <c r="AX36" i="197"/>
  <c r="AW36" i="197"/>
  <c r="AV36" i="197"/>
  <c r="AU36" i="197"/>
  <c r="AS36" i="197"/>
  <c r="AR36" i="197"/>
  <c r="AQ36" i="197"/>
  <c r="AP36" i="197"/>
  <c r="AE36" i="197"/>
  <c r="AH202" i="197" l="1"/>
  <c r="AF204" i="197"/>
  <c r="AT204" i="197" s="1"/>
  <c r="AF224" i="197"/>
  <c r="AT224" i="197" s="1"/>
  <c r="AF279" i="197"/>
  <c r="AT279" i="197" s="1"/>
  <c r="AF287" i="197"/>
  <c r="AT287" i="197" s="1"/>
  <c r="AF295" i="197"/>
  <c r="AF208" i="197"/>
  <c r="AT208" i="197" s="1"/>
  <c r="AH218" i="197"/>
  <c r="AF220" i="197"/>
  <c r="AT220" i="197" s="1"/>
  <c r="AF225" i="197"/>
  <c r="AT225" i="197" s="1"/>
  <c r="AF283" i="197"/>
  <c r="AL283" i="197" s="1"/>
  <c r="AF291" i="197"/>
  <c r="AN291" i="197" s="1"/>
  <c r="AF299" i="197"/>
  <c r="AN299" i="197" s="1"/>
  <c r="AF122" i="197"/>
  <c r="AT122" i="197" s="1"/>
  <c r="AF130" i="197"/>
  <c r="AT130" i="197" s="1"/>
  <c r="AF138" i="197"/>
  <c r="AT138" i="197" s="1"/>
  <c r="AF146" i="197"/>
  <c r="AT146" i="197" s="1"/>
  <c r="AF154" i="197"/>
  <c r="AT154" i="197" s="1"/>
  <c r="AF162" i="197"/>
  <c r="AT162" i="197" s="1"/>
  <c r="AF170" i="197"/>
  <c r="AT170" i="197" s="1"/>
  <c r="AF178" i="197"/>
  <c r="AT178" i="197" s="1"/>
  <c r="AF186" i="197"/>
  <c r="AT186" i="197" s="1"/>
  <c r="AF194" i="197"/>
  <c r="AT194" i="197" s="1"/>
  <c r="AF196" i="197"/>
  <c r="AT196" i="197" s="1"/>
  <c r="AF216" i="197"/>
  <c r="AT216" i="197" s="1"/>
  <c r="AF126" i="197"/>
  <c r="AT126" i="197" s="1"/>
  <c r="AF134" i="197"/>
  <c r="AT134" i="197" s="1"/>
  <c r="AF142" i="197"/>
  <c r="AT142" i="197" s="1"/>
  <c r="AF150" i="197"/>
  <c r="AT150" i="197" s="1"/>
  <c r="AF158" i="197"/>
  <c r="AT158" i="197" s="1"/>
  <c r="AF166" i="197"/>
  <c r="AT166" i="197" s="1"/>
  <c r="AF174" i="197"/>
  <c r="AT174" i="197" s="1"/>
  <c r="AF182" i="197"/>
  <c r="AT182" i="197" s="1"/>
  <c r="AF190" i="197"/>
  <c r="AT190" i="197" s="1"/>
  <c r="AF200" i="197"/>
  <c r="AT200" i="197" s="1"/>
  <c r="AH210" i="197"/>
  <c r="AF212" i="197"/>
  <c r="AT212" i="197" s="1"/>
  <c r="AF217" i="197"/>
  <c r="AL217" i="197" s="1"/>
  <c r="AH121" i="197"/>
  <c r="AL123" i="197"/>
  <c r="AO123" i="197" s="1"/>
  <c r="AH124" i="197"/>
  <c r="AH125" i="197"/>
  <c r="AL127" i="197"/>
  <c r="AO127" i="197" s="1"/>
  <c r="AH128" i="197"/>
  <c r="AH129" i="197"/>
  <c r="AL131" i="197"/>
  <c r="AO131" i="197" s="1"/>
  <c r="AH132" i="197"/>
  <c r="AH133" i="197"/>
  <c r="AL135" i="197"/>
  <c r="AO135" i="197" s="1"/>
  <c r="AH136" i="197"/>
  <c r="AH137" i="197"/>
  <c r="AL139" i="197"/>
  <c r="AO139" i="197" s="1"/>
  <c r="AH140" i="197"/>
  <c r="AH141" i="197"/>
  <c r="AL143" i="197"/>
  <c r="AO143" i="197" s="1"/>
  <c r="AH144" i="197"/>
  <c r="AH145" i="197"/>
  <c r="AL147" i="197"/>
  <c r="AO147" i="197" s="1"/>
  <c r="AH148" i="197"/>
  <c r="AH149" i="197"/>
  <c r="AL151" i="197"/>
  <c r="AO151" i="197" s="1"/>
  <c r="AH152" i="197"/>
  <c r="AH153" i="197"/>
  <c r="AL155" i="197"/>
  <c r="AO155" i="197" s="1"/>
  <c r="AH156" i="197"/>
  <c r="AH157" i="197"/>
  <c r="AL159" i="197"/>
  <c r="AO159" i="197" s="1"/>
  <c r="AH160" i="197"/>
  <c r="AH161" i="197"/>
  <c r="AL163" i="197"/>
  <c r="AO163" i="197" s="1"/>
  <c r="AH164" i="197"/>
  <c r="AH165" i="197"/>
  <c r="AL167" i="197"/>
  <c r="AO167" i="197" s="1"/>
  <c r="AH168" i="197"/>
  <c r="AH169" i="197"/>
  <c r="AL171" i="197"/>
  <c r="AO171" i="197" s="1"/>
  <c r="AH172" i="197"/>
  <c r="AH173" i="197"/>
  <c r="AL175" i="197"/>
  <c r="AO175" i="197" s="1"/>
  <c r="AH176" i="197"/>
  <c r="AH177" i="197"/>
  <c r="AL179" i="197"/>
  <c r="AO179" i="197" s="1"/>
  <c r="AH180" i="197"/>
  <c r="AH181" i="197"/>
  <c r="AL183" i="197"/>
  <c r="AO183" i="197" s="1"/>
  <c r="AH184" i="197"/>
  <c r="AH185" i="197"/>
  <c r="AL187" i="197"/>
  <c r="AO187" i="197" s="1"/>
  <c r="AH188" i="197"/>
  <c r="AH189" i="197"/>
  <c r="AL191" i="197"/>
  <c r="AO191" i="197" s="1"/>
  <c r="AH192" i="197"/>
  <c r="AH193" i="197"/>
  <c r="AL195" i="197"/>
  <c r="AO195" i="197" s="1"/>
  <c r="AN197" i="197"/>
  <c r="AT197" i="197"/>
  <c r="AF199" i="197"/>
  <c r="AL199" i="197" s="1"/>
  <c r="AN205" i="197"/>
  <c r="AT205" i="197"/>
  <c r="AF207" i="197"/>
  <c r="AL207" i="197" s="1"/>
  <c r="AN213" i="197"/>
  <c r="AT213" i="197"/>
  <c r="AF215" i="197"/>
  <c r="AL215" i="197" s="1"/>
  <c r="AN221" i="197"/>
  <c r="AT221" i="197"/>
  <c r="AF223" i="197"/>
  <c r="AL223" i="197" s="1"/>
  <c r="AN226" i="197"/>
  <c r="AT226" i="197"/>
  <c r="AN227" i="197"/>
  <c r="AN228" i="197"/>
  <c r="AT228" i="197"/>
  <c r="AN229" i="197"/>
  <c r="AN230" i="197"/>
  <c r="AT230" i="197"/>
  <c r="AN231" i="197"/>
  <c r="AN232" i="197"/>
  <c r="AT232" i="197"/>
  <c r="AN233" i="197"/>
  <c r="AN234" i="197"/>
  <c r="AT234" i="197"/>
  <c r="AN235" i="197"/>
  <c r="AN236" i="197"/>
  <c r="AT236" i="197"/>
  <c r="AN237" i="197"/>
  <c r="AN238" i="197"/>
  <c r="AT238" i="197"/>
  <c r="AN239" i="197"/>
  <c r="AN240" i="197"/>
  <c r="AT240" i="197"/>
  <c r="AN241" i="197"/>
  <c r="AN242" i="197"/>
  <c r="AT242" i="197"/>
  <c r="AN243" i="197"/>
  <c r="AN244" i="197"/>
  <c r="AT244" i="197"/>
  <c r="AN245" i="197"/>
  <c r="AN246" i="197"/>
  <c r="AT246" i="197"/>
  <c r="AN247" i="197"/>
  <c r="AN248" i="197"/>
  <c r="AT248" i="197"/>
  <c r="AN249" i="197"/>
  <c r="AN250" i="197"/>
  <c r="AT250" i="197"/>
  <c r="AN251" i="197"/>
  <c r="AN252" i="197"/>
  <c r="AT252" i="197"/>
  <c r="AN253" i="197"/>
  <c r="AN254" i="197"/>
  <c r="AT254" i="197"/>
  <c r="AN255" i="197"/>
  <c r="AN256" i="197"/>
  <c r="AT256" i="197"/>
  <c r="AF257" i="197"/>
  <c r="AN257" i="197" s="1"/>
  <c r="AH257" i="197"/>
  <c r="AF121" i="197"/>
  <c r="AL121" i="197" s="1"/>
  <c r="AM123" i="197"/>
  <c r="AH123" i="197"/>
  <c r="AT123" i="197"/>
  <c r="AF125" i="197"/>
  <c r="AL125" i="197" s="1"/>
  <c r="AM127" i="197"/>
  <c r="AH127" i="197"/>
  <c r="AT127" i="197"/>
  <c r="AF129" i="197"/>
  <c r="AL129" i="197" s="1"/>
  <c r="AM131" i="197"/>
  <c r="AH131" i="197"/>
  <c r="AT131" i="197"/>
  <c r="AF133" i="197"/>
  <c r="AL133" i="197" s="1"/>
  <c r="AM135" i="197"/>
  <c r="AH135" i="197"/>
  <c r="AT135" i="197"/>
  <c r="AF137" i="197"/>
  <c r="AL137" i="197" s="1"/>
  <c r="AM139" i="197"/>
  <c r="AH139" i="197"/>
  <c r="AT139" i="197"/>
  <c r="AF141" i="197"/>
  <c r="AL141" i="197" s="1"/>
  <c r="AM143" i="197"/>
  <c r="AH143" i="197"/>
  <c r="AT143" i="197"/>
  <c r="AF145" i="197"/>
  <c r="AL145" i="197" s="1"/>
  <c r="AM147" i="197"/>
  <c r="AH147" i="197"/>
  <c r="AT147" i="197"/>
  <c r="AF149" i="197"/>
  <c r="AL149" i="197" s="1"/>
  <c r="AM151" i="197"/>
  <c r="AH151" i="197"/>
  <c r="AT151" i="197"/>
  <c r="AF153" i="197"/>
  <c r="AL153" i="197" s="1"/>
  <c r="AM155" i="197"/>
  <c r="AH155" i="197"/>
  <c r="AT155" i="197"/>
  <c r="AF157" i="197"/>
  <c r="AL157" i="197" s="1"/>
  <c r="AM159" i="197"/>
  <c r="AH159" i="197"/>
  <c r="AT159" i="197"/>
  <c r="AF161" i="197"/>
  <c r="AL161" i="197" s="1"/>
  <c r="AM163" i="197"/>
  <c r="AH163" i="197"/>
  <c r="AT163" i="197"/>
  <c r="AF165" i="197"/>
  <c r="AL165" i="197" s="1"/>
  <c r="AM167" i="197"/>
  <c r="AH167" i="197"/>
  <c r="AT167" i="197"/>
  <c r="AF169" i="197"/>
  <c r="AL169" i="197" s="1"/>
  <c r="AM171" i="197"/>
  <c r="AH171" i="197"/>
  <c r="AT171" i="197"/>
  <c r="AF173" i="197"/>
  <c r="AL173" i="197" s="1"/>
  <c r="AM175" i="197"/>
  <c r="AH175" i="197"/>
  <c r="AT175" i="197"/>
  <c r="AF177" i="197"/>
  <c r="AL177" i="197" s="1"/>
  <c r="AM179" i="197"/>
  <c r="AH179" i="197"/>
  <c r="AT179" i="197"/>
  <c r="AF181" i="197"/>
  <c r="AL181" i="197" s="1"/>
  <c r="AM183" i="197"/>
  <c r="AH183" i="197"/>
  <c r="AT183" i="197"/>
  <c r="AF185" i="197"/>
  <c r="AL185" i="197" s="1"/>
  <c r="AM187" i="197"/>
  <c r="AH187" i="197"/>
  <c r="AT187" i="197"/>
  <c r="AF189" i="197"/>
  <c r="AL189" i="197" s="1"/>
  <c r="AM191" i="197"/>
  <c r="AH191" i="197"/>
  <c r="AT191" i="197"/>
  <c r="AF193" i="197"/>
  <c r="AL193" i="197" s="1"/>
  <c r="AM195" i="197"/>
  <c r="AH195" i="197"/>
  <c r="AT195" i="197"/>
  <c r="AL197" i="197"/>
  <c r="AH198" i="197"/>
  <c r="AH199" i="197"/>
  <c r="AN201" i="197"/>
  <c r="AO201" i="197" s="1"/>
  <c r="AT201" i="197"/>
  <c r="AF203" i="197"/>
  <c r="AL203" i="197" s="1"/>
  <c r="AL205" i="197"/>
  <c r="AH206" i="197"/>
  <c r="AH207" i="197"/>
  <c r="AN209" i="197"/>
  <c r="AO209" i="197" s="1"/>
  <c r="AT209" i="197"/>
  <c r="AF211" i="197"/>
  <c r="AL211" i="197" s="1"/>
  <c r="AL213" i="197"/>
  <c r="AH214" i="197"/>
  <c r="AH215" i="197"/>
  <c r="AF219" i="197"/>
  <c r="AL219" i="197" s="1"/>
  <c r="AL221" i="197"/>
  <c r="AH222" i="197"/>
  <c r="AH223" i="197"/>
  <c r="AL226" i="197"/>
  <c r="AH227" i="197"/>
  <c r="AL228" i="197"/>
  <c r="AH229" i="197"/>
  <c r="AL230" i="197"/>
  <c r="AH231" i="197"/>
  <c r="AL232" i="197"/>
  <c r="AH233" i="197"/>
  <c r="AL234" i="197"/>
  <c r="AH235" i="197"/>
  <c r="AL236" i="197"/>
  <c r="AH237" i="197"/>
  <c r="AL238" i="197"/>
  <c r="AH239" i="197"/>
  <c r="AL240" i="197"/>
  <c r="AH241" i="197"/>
  <c r="AL242" i="197"/>
  <c r="AH243" i="197"/>
  <c r="AL244" i="197"/>
  <c r="AH245" i="197"/>
  <c r="AL246" i="197"/>
  <c r="AH247" i="197"/>
  <c r="AL248" i="197"/>
  <c r="AH249" i="197"/>
  <c r="AL250" i="197"/>
  <c r="AH251" i="197"/>
  <c r="AL252" i="197"/>
  <c r="AH253" i="197"/>
  <c r="AL254" i="197"/>
  <c r="AH255" i="197"/>
  <c r="AL256" i="197"/>
  <c r="AL258" i="197"/>
  <c r="AO258" i="197" s="1"/>
  <c r="AH259" i="197"/>
  <c r="AN259" i="197"/>
  <c r="AL260" i="197"/>
  <c r="AO260" i="197" s="1"/>
  <c r="AH261" i="197"/>
  <c r="AN261" i="197"/>
  <c r="AL262" i="197"/>
  <c r="AO262" i="197" s="1"/>
  <c r="AH263" i="197"/>
  <c r="AN263" i="197"/>
  <c r="AL264" i="197"/>
  <c r="AO264" i="197" s="1"/>
  <c r="AH265" i="197"/>
  <c r="AN265" i="197"/>
  <c r="AL266" i="197"/>
  <c r="AO266" i="197" s="1"/>
  <c r="AH267" i="197"/>
  <c r="AN267" i="197"/>
  <c r="AL268" i="197"/>
  <c r="AO268" i="197" s="1"/>
  <c r="AH269" i="197"/>
  <c r="AN269" i="197"/>
  <c r="AL270" i="197"/>
  <c r="AO270" i="197" s="1"/>
  <c r="AH271" i="197"/>
  <c r="AN271" i="197"/>
  <c r="AL272" i="197"/>
  <c r="AO272" i="197" s="1"/>
  <c r="AH273" i="197"/>
  <c r="AN273" i="197"/>
  <c r="AL274" i="197"/>
  <c r="AO274" i="197" s="1"/>
  <c r="AH275" i="197"/>
  <c r="AN275" i="197"/>
  <c r="AL276" i="197"/>
  <c r="AO276" i="197" s="1"/>
  <c r="AH277" i="197"/>
  <c r="AH278" i="197"/>
  <c r="AL280" i="197"/>
  <c r="AO280" i="197" s="1"/>
  <c r="AH281" i="197"/>
  <c r="AH282" i="197"/>
  <c r="AL284" i="197"/>
  <c r="AO284" i="197" s="1"/>
  <c r="AH285" i="197"/>
  <c r="AH286" i="197"/>
  <c r="AL288" i="197"/>
  <c r="AO288" i="197" s="1"/>
  <c r="AH289" i="197"/>
  <c r="AH290" i="197"/>
  <c r="AL292" i="197"/>
  <c r="AO292" i="197" s="1"/>
  <c r="AH293" i="197"/>
  <c r="AH294" i="197"/>
  <c r="AL296" i="197"/>
  <c r="AO296" i="197" s="1"/>
  <c r="AH297" i="197"/>
  <c r="AH298" i="197"/>
  <c r="AL300" i="197"/>
  <c r="AO300" i="197" s="1"/>
  <c r="AH301" i="197"/>
  <c r="AH302" i="197"/>
  <c r="AM197" i="197"/>
  <c r="AH197" i="197"/>
  <c r="AM201" i="197"/>
  <c r="AH201" i="197"/>
  <c r="AM205" i="197"/>
  <c r="AH205" i="197"/>
  <c r="AM209" i="197"/>
  <c r="AH209" i="197"/>
  <c r="AM213" i="197"/>
  <c r="AH213" i="197"/>
  <c r="AH217" i="197"/>
  <c r="AM221" i="197"/>
  <c r="AH221" i="197"/>
  <c r="AM226" i="197"/>
  <c r="AH226" i="197"/>
  <c r="AM228" i="197"/>
  <c r="AH228" i="197"/>
  <c r="AM230" i="197"/>
  <c r="AH230" i="197"/>
  <c r="AM232" i="197"/>
  <c r="AH232" i="197"/>
  <c r="AM234" i="197"/>
  <c r="AH234" i="197"/>
  <c r="AM236" i="197"/>
  <c r="AH236" i="197"/>
  <c r="AM238" i="197"/>
  <c r="AH238" i="197"/>
  <c r="AM240" i="197"/>
  <c r="AH240" i="197"/>
  <c r="AM242" i="197"/>
  <c r="AH242" i="197"/>
  <c r="AM244" i="197"/>
  <c r="AH244" i="197"/>
  <c r="AM246" i="197"/>
  <c r="AH246" i="197"/>
  <c r="AM248" i="197"/>
  <c r="AH248" i="197"/>
  <c r="AM250" i="197"/>
  <c r="AH250" i="197"/>
  <c r="AM252" i="197"/>
  <c r="AH252" i="197"/>
  <c r="AM254" i="197"/>
  <c r="AH254" i="197"/>
  <c r="AM256" i="197"/>
  <c r="AH256" i="197"/>
  <c r="AM258" i="197"/>
  <c r="AH258" i="197"/>
  <c r="AT258" i="197"/>
  <c r="AM260" i="197"/>
  <c r="AH260" i="197"/>
  <c r="AT260" i="197"/>
  <c r="AM262" i="197"/>
  <c r="AH262" i="197"/>
  <c r="AT262" i="197"/>
  <c r="AM264" i="197"/>
  <c r="AH264" i="197"/>
  <c r="AT264" i="197"/>
  <c r="AM266" i="197"/>
  <c r="AH266" i="197"/>
  <c r="AT266" i="197"/>
  <c r="AM268" i="197"/>
  <c r="AH268" i="197"/>
  <c r="AT268" i="197"/>
  <c r="AM270" i="197"/>
  <c r="AH270" i="197"/>
  <c r="AT270" i="197"/>
  <c r="AM272" i="197"/>
  <c r="AH272" i="197"/>
  <c r="AT272" i="197"/>
  <c r="AM274" i="197"/>
  <c r="AH274" i="197"/>
  <c r="AT274" i="197"/>
  <c r="AM276" i="197"/>
  <c r="AH276" i="197"/>
  <c r="AT276" i="197"/>
  <c r="AF278" i="197"/>
  <c r="AL278" i="197" s="1"/>
  <c r="AM280" i="197"/>
  <c r="AH280" i="197"/>
  <c r="AT280" i="197"/>
  <c r="AF282" i="197"/>
  <c r="AL282" i="197" s="1"/>
  <c r="AM284" i="197"/>
  <c r="AH284" i="197"/>
  <c r="AT284" i="197"/>
  <c r="AF286" i="197"/>
  <c r="AL286" i="197" s="1"/>
  <c r="AM288" i="197"/>
  <c r="AH288" i="197"/>
  <c r="AT288" i="197"/>
  <c r="AF290" i="197"/>
  <c r="AL290" i="197" s="1"/>
  <c r="AM292" i="197"/>
  <c r="AH292" i="197"/>
  <c r="AT292" i="197"/>
  <c r="AF294" i="197"/>
  <c r="AL294" i="197" s="1"/>
  <c r="AM296" i="197"/>
  <c r="AH296" i="197"/>
  <c r="AT296" i="197"/>
  <c r="AF298" i="197"/>
  <c r="AL298" i="197" s="1"/>
  <c r="AM300" i="197"/>
  <c r="AH300" i="197"/>
  <c r="AT300" i="197"/>
  <c r="AF302" i="197"/>
  <c r="AT302" i="197" s="1"/>
  <c r="AG36" i="197"/>
  <c r="AK36" i="197"/>
  <c r="AG37" i="197"/>
  <c r="AK37" i="197"/>
  <c r="AG38" i="197"/>
  <c r="AK38" i="197"/>
  <c r="AG39" i="197"/>
  <c r="AK39" i="197"/>
  <c r="AG40" i="197"/>
  <c r="AK40" i="197"/>
  <c r="AG41" i="197"/>
  <c r="AK41" i="197"/>
  <c r="AG42" i="197"/>
  <c r="AK42" i="197"/>
  <c r="AG43" i="197"/>
  <c r="AK43" i="197"/>
  <c r="AG44" i="197"/>
  <c r="AK44" i="197"/>
  <c r="AG45" i="197"/>
  <c r="AK45" i="197"/>
  <c r="AG46" i="197"/>
  <c r="AK46" i="197"/>
  <c r="AG47" i="197"/>
  <c r="AK47" i="197"/>
  <c r="AG48" i="197"/>
  <c r="AK48" i="197"/>
  <c r="AG49" i="197"/>
  <c r="AK49" i="197"/>
  <c r="AG50" i="197"/>
  <c r="AK50" i="197"/>
  <c r="AG51" i="197"/>
  <c r="AK51" i="197"/>
  <c r="AG52" i="197"/>
  <c r="AK52" i="197"/>
  <c r="AG53" i="197"/>
  <c r="AK53" i="197"/>
  <c r="AG54" i="197"/>
  <c r="AK54" i="197"/>
  <c r="AG55" i="197"/>
  <c r="AK55" i="197"/>
  <c r="AG56" i="197"/>
  <c r="AK56" i="197"/>
  <c r="AG57" i="197"/>
  <c r="AK57" i="197"/>
  <c r="AG58" i="197"/>
  <c r="AK58" i="197"/>
  <c r="AG59" i="197"/>
  <c r="AK59" i="197"/>
  <c r="AG60" i="197"/>
  <c r="AK60" i="197"/>
  <c r="AG61" i="197"/>
  <c r="AK61" i="197"/>
  <c r="AG62" i="197"/>
  <c r="AK62" i="197"/>
  <c r="AG63" i="197"/>
  <c r="AK63" i="197"/>
  <c r="AG64" i="197"/>
  <c r="AK64" i="197"/>
  <c r="AG65" i="197"/>
  <c r="AK65" i="197"/>
  <c r="AG66" i="197"/>
  <c r="AK66" i="197"/>
  <c r="AG67" i="197"/>
  <c r="AK67" i="197"/>
  <c r="AG68" i="197"/>
  <c r="AK68" i="197"/>
  <c r="AG69" i="197"/>
  <c r="AK69" i="197"/>
  <c r="AG70" i="197"/>
  <c r="AK70" i="197"/>
  <c r="AG71" i="197"/>
  <c r="AK71" i="197"/>
  <c r="AG72" i="197"/>
  <c r="AK72" i="197"/>
  <c r="AG73" i="197"/>
  <c r="AK73" i="197"/>
  <c r="AG74" i="197"/>
  <c r="AK74" i="197"/>
  <c r="AG75" i="197"/>
  <c r="AK75" i="197"/>
  <c r="AG76" i="197"/>
  <c r="AK76" i="197"/>
  <c r="AG77" i="197"/>
  <c r="AK77" i="197"/>
  <c r="AG78" i="197"/>
  <c r="AK78" i="197"/>
  <c r="AG79" i="197"/>
  <c r="AK79" i="197"/>
  <c r="AG80" i="197"/>
  <c r="AK80" i="197"/>
  <c r="AG81" i="197"/>
  <c r="AK81" i="197"/>
  <c r="AG82" i="197"/>
  <c r="AK82" i="197"/>
  <c r="AG83" i="197"/>
  <c r="AK83" i="197"/>
  <c r="AG84" i="197"/>
  <c r="AK84" i="197"/>
  <c r="AG85" i="197"/>
  <c r="AK85" i="197"/>
  <c r="AG86" i="197"/>
  <c r="AK86" i="197"/>
  <c r="AG87" i="197"/>
  <c r="AK87" i="197"/>
  <c r="AG88" i="197"/>
  <c r="AK88" i="197"/>
  <c r="AG89" i="197"/>
  <c r="AK89" i="197"/>
  <c r="AG90" i="197"/>
  <c r="AK90" i="197"/>
  <c r="AG91" i="197"/>
  <c r="AK91" i="197"/>
  <c r="AG92" i="197"/>
  <c r="AK92" i="197"/>
  <c r="AG93" i="197"/>
  <c r="AK93" i="197"/>
  <c r="AG94" i="197"/>
  <c r="AK94" i="197"/>
  <c r="AG95" i="197"/>
  <c r="AK95" i="197"/>
  <c r="AG96" i="197"/>
  <c r="AK96" i="197"/>
  <c r="AG97" i="197"/>
  <c r="AK97" i="197"/>
  <c r="AG98" i="197"/>
  <c r="AK98" i="197"/>
  <c r="AG99" i="197"/>
  <c r="AK99" i="197"/>
  <c r="AG100" i="197"/>
  <c r="AK100" i="197"/>
  <c r="AG101" i="197"/>
  <c r="AK101" i="197"/>
  <c r="AG102" i="197"/>
  <c r="AK102" i="197"/>
  <c r="AG103" i="197"/>
  <c r="AK103" i="197"/>
  <c r="AG104" i="197"/>
  <c r="AK104" i="197"/>
  <c r="AG105" i="197"/>
  <c r="AK105" i="197"/>
  <c r="AG106" i="197"/>
  <c r="AK106" i="197"/>
  <c r="AG107" i="197"/>
  <c r="AK107" i="197"/>
  <c r="AG108" i="197"/>
  <c r="AK108" i="197"/>
  <c r="AG109" i="197"/>
  <c r="AK109" i="197"/>
  <c r="AG110" i="197"/>
  <c r="AK110" i="197"/>
  <c r="AG111" i="197"/>
  <c r="AK111" i="197"/>
  <c r="AG112" i="197"/>
  <c r="AK112" i="197"/>
  <c r="AG113" i="197"/>
  <c r="AK113" i="197"/>
  <c r="AG114" i="197"/>
  <c r="AK114" i="197"/>
  <c r="AG115" i="197"/>
  <c r="AK115" i="197"/>
  <c r="AG116" i="197"/>
  <c r="AK116" i="197"/>
  <c r="AG117" i="197"/>
  <c r="AK117" i="197"/>
  <c r="AG118" i="197"/>
  <c r="AK118" i="197"/>
  <c r="AG119" i="197"/>
  <c r="AK119" i="197"/>
  <c r="AK120" i="197"/>
  <c r="AG120" i="197"/>
  <c r="AN122" i="197"/>
  <c r="AN124" i="197"/>
  <c r="AN126" i="197"/>
  <c r="AN128" i="197"/>
  <c r="AN132" i="197"/>
  <c r="AN136" i="197"/>
  <c r="AN140" i="197"/>
  <c r="AN142" i="197"/>
  <c r="AN144" i="197"/>
  <c r="AN146" i="197"/>
  <c r="AN148" i="197"/>
  <c r="AN152" i="197"/>
  <c r="AN154" i="197"/>
  <c r="AN156" i="197"/>
  <c r="AN158" i="197"/>
  <c r="AN160" i="197"/>
  <c r="AN164" i="197"/>
  <c r="AN168" i="197"/>
  <c r="AN172" i="197"/>
  <c r="AN176" i="197"/>
  <c r="AN178" i="197"/>
  <c r="AN180" i="197"/>
  <c r="AN182" i="197"/>
  <c r="AN184" i="197"/>
  <c r="AN186" i="197"/>
  <c r="AN188" i="197"/>
  <c r="AN190" i="197"/>
  <c r="AN192" i="197"/>
  <c r="AN198" i="197"/>
  <c r="AN202" i="197"/>
  <c r="AN204" i="197"/>
  <c r="AN206" i="197"/>
  <c r="AN210" i="197"/>
  <c r="AN214" i="197"/>
  <c r="AN216" i="197"/>
  <c r="AN218" i="197"/>
  <c r="AN220" i="197"/>
  <c r="AN222" i="197"/>
  <c r="AT283" i="197"/>
  <c r="AT295" i="197"/>
  <c r="AL295" i="197"/>
  <c r="AN295" i="197"/>
  <c r="AL299" i="197"/>
  <c r="AH303" i="197"/>
  <c r="AF303" i="197"/>
  <c r="AT303" i="197" s="1"/>
  <c r="AK303" i="197"/>
  <c r="AG303" i="197"/>
  <c r="AH305" i="197"/>
  <c r="AF305" i="197"/>
  <c r="AT305" i="197" s="1"/>
  <c r="AK305" i="197"/>
  <c r="AG305" i="197"/>
  <c r="AH307" i="197"/>
  <c r="AF307" i="197"/>
  <c r="AT307" i="197" s="1"/>
  <c r="AK307" i="197"/>
  <c r="AG307" i="197"/>
  <c r="AH309" i="197"/>
  <c r="AF309" i="197"/>
  <c r="AT309" i="197" s="1"/>
  <c r="AK309" i="197"/>
  <c r="AG309" i="197"/>
  <c r="AH311" i="197"/>
  <c r="AF311" i="197"/>
  <c r="AT311" i="197" s="1"/>
  <c r="AK311" i="197"/>
  <c r="AG311" i="197"/>
  <c r="AH313" i="197"/>
  <c r="AF313" i="197"/>
  <c r="AT313" i="197" s="1"/>
  <c r="AK313" i="197"/>
  <c r="AG313" i="197"/>
  <c r="AH315" i="197"/>
  <c r="AF315" i="197"/>
  <c r="AT315" i="197" s="1"/>
  <c r="AK315" i="197"/>
  <c r="AG315" i="197"/>
  <c r="AF36" i="197"/>
  <c r="AT36" i="197" s="1"/>
  <c r="AH36" i="197"/>
  <c r="AF37" i="197"/>
  <c r="AT37" i="197" s="1"/>
  <c r="AH37" i="197"/>
  <c r="AF38" i="197"/>
  <c r="AL38" i="197" s="1"/>
  <c r="AH38" i="197"/>
  <c r="AF39" i="197"/>
  <c r="AL39" i="197" s="1"/>
  <c r="AH39" i="197"/>
  <c r="AF40" i="197"/>
  <c r="AT40" i="197" s="1"/>
  <c r="AH40" i="197"/>
  <c r="AF41" i="197"/>
  <c r="AT41" i="197" s="1"/>
  <c r="AH41" i="197"/>
  <c r="AF42" i="197"/>
  <c r="AT42" i="197" s="1"/>
  <c r="AH42" i="197"/>
  <c r="AF43" i="197"/>
  <c r="AL43" i="197" s="1"/>
  <c r="AH43" i="197"/>
  <c r="AF44" i="197"/>
  <c r="AT44" i="197" s="1"/>
  <c r="AH44" i="197"/>
  <c r="AF45" i="197"/>
  <c r="AT45" i="197" s="1"/>
  <c r="AH45" i="197"/>
  <c r="AF46" i="197"/>
  <c r="AT46" i="197" s="1"/>
  <c r="AH46" i="197"/>
  <c r="AF47" i="197"/>
  <c r="AL47" i="197" s="1"/>
  <c r="AH47" i="197"/>
  <c r="AF48" i="197"/>
  <c r="AT48" i="197" s="1"/>
  <c r="AH48" i="197"/>
  <c r="AF49" i="197"/>
  <c r="AT49" i="197" s="1"/>
  <c r="AH49" i="197"/>
  <c r="AF50" i="197"/>
  <c r="AT50" i="197" s="1"/>
  <c r="AH50" i="197"/>
  <c r="AF51" i="197"/>
  <c r="AL51" i="197" s="1"/>
  <c r="AH51" i="197"/>
  <c r="AF52" i="197"/>
  <c r="AT52" i="197" s="1"/>
  <c r="AH52" i="197"/>
  <c r="AF53" i="197"/>
  <c r="AT53" i="197" s="1"/>
  <c r="AH53" i="197"/>
  <c r="AF54" i="197"/>
  <c r="AT54" i="197" s="1"/>
  <c r="AH54" i="197"/>
  <c r="AF55" i="197"/>
  <c r="AL55" i="197" s="1"/>
  <c r="AH55" i="197"/>
  <c r="AF56" i="197"/>
  <c r="AT56" i="197" s="1"/>
  <c r="AH56" i="197"/>
  <c r="AF57" i="197"/>
  <c r="AT57" i="197" s="1"/>
  <c r="AH57" i="197"/>
  <c r="AF58" i="197"/>
  <c r="AT58" i="197" s="1"/>
  <c r="AH58" i="197"/>
  <c r="AF59" i="197"/>
  <c r="AL59" i="197" s="1"/>
  <c r="AH59" i="197"/>
  <c r="AF60" i="197"/>
  <c r="AT60" i="197" s="1"/>
  <c r="AH60" i="197"/>
  <c r="AF61" i="197"/>
  <c r="AT61" i="197" s="1"/>
  <c r="AH61" i="197"/>
  <c r="AF62" i="197"/>
  <c r="AT62" i="197" s="1"/>
  <c r="AH62" i="197"/>
  <c r="AF63" i="197"/>
  <c r="AL63" i="197" s="1"/>
  <c r="AH63" i="197"/>
  <c r="AF64" i="197"/>
  <c r="AT64" i="197" s="1"/>
  <c r="AH64" i="197"/>
  <c r="AF65" i="197"/>
  <c r="AT65" i="197" s="1"/>
  <c r="AH65" i="197"/>
  <c r="AF66" i="197"/>
  <c r="AT66" i="197" s="1"/>
  <c r="AH66" i="197"/>
  <c r="AF67" i="197"/>
  <c r="AL67" i="197" s="1"/>
  <c r="AH67" i="197"/>
  <c r="AF68" i="197"/>
  <c r="AT68" i="197" s="1"/>
  <c r="AH68" i="197"/>
  <c r="AF69" i="197"/>
  <c r="AT69" i="197" s="1"/>
  <c r="AH69" i="197"/>
  <c r="AF70" i="197"/>
  <c r="AT70" i="197" s="1"/>
  <c r="AH70" i="197"/>
  <c r="AF71" i="197"/>
  <c r="AL71" i="197" s="1"/>
  <c r="AH71" i="197"/>
  <c r="AF72" i="197"/>
  <c r="AT72" i="197" s="1"/>
  <c r="AH72" i="197"/>
  <c r="AF73" i="197"/>
  <c r="AT73" i="197" s="1"/>
  <c r="AH73" i="197"/>
  <c r="AF74" i="197"/>
  <c r="AT74" i="197" s="1"/>
  <c r="AH74" i="197"/>
  <c r="AF75" i="197"/>
  <c r="AL75" i="197" s="1"/>
  <c r="AH75" i="197"/>
  <c r="AF76" i="197"/>
  <c r="AT76" i="197" s="1"/>
  <c r="AH76" i="197"/>
  <c r="AF77" i="197"/>
  <c r="AT77" i="197" s="1"/>
  <c r="AH77" i="197"/>
  <c r="AF78" i="197"/>
  <c r="AT78" i="197" s="1"/>
  <c r="AH78" i="197"/>
  <c r="AF79" i="197"/>
  <c r="AL79" i="197" s="1"/>
  <c r="AH79" i="197"/>
  <c r="AF80" i="197"/>
  <c r="AT80" i="197" s="1"/>
  <c r="AH80" i="197"/>
  <c r="AF81" i="197"/>
  <c r="AT81" i="197" s="1"/>
  <c r="AH81" i="197"/>
  <c r="AF82" i="197"/>
  <c r="AT82" i="197" s="1"/>
  <c r="AH82" i="197"/>
  <c r="AF83" i="197"/>
  <c r="AL83" i="197" s="1"/>
  <c r="AH83" i="197"/>
  <c r="AF84" i="197"/>
  <c r="AT84" i="197" s="1"/>
  <c r="AH84" i="197"/>
  <c r="AF85" i="197"/>
  <c r="AT85" i="197" s="1"/>
  <c r="AH85" i="197"/>
  <c r="AF86" i="197"/>
  <c r="AT86" i="197" s="1"/>
  <c r="AH86" i="197"/>
  <c r="AF87" i="197"/>
  <c r="AL87" i="197" s="1"/>
  <c r="AH87" i="197"/>
  <c r="AF88" i="197"/>
  <c r="AT88" i="197" s="1"/>
  <c r="AH88" i="197"/>
  <c r="AF89" i="197"/>
  <c r="AT89" i="197" s="1"/>
  <c r="AH89" i="197"/>
  <c r="AF90" i="197"/>
  <c r="AT90" i="197" s="1"/>
  <c r="AH90" i="197"/>
  <c r="AF91" i="197"/>
  <c r="AM91" i="197" s="1"/>
  <c r="AH91" i="197"/>
  <c r="AF92" i="197"/>
  <c r="AT92" i="197" s="1"/>
  <c r="AH92" i="197"/>
  <c r="AF93" i="197"/>
  <c r="AT93" i="197" s="1"/>
  <c r="AH93" i="197"/>
  <c r="AF94" i="197"/>
  <c r="AT94" i="197" s="1"/>
  <c r="AH94" i="197"/>
  <c r="AF95" i="197"/>
  <c r="AM95" i="197" s="1"/>
  <c r="AH95" i="197"/>
  <c r="AF96" i="197"/>
  <c r="AT96" i="197" s="1"/>
  <c r="AH96" i="197"/>
  <c r="AF97" i="197"/>
  <c r="AT97" i="197" s="1"/>
  <c r="AH97" i="197"/>
  <c r="AF98" i="197"/>
  <c r="AT98" i="197" s="1"/>
  <c r="AH98" i="197"/>
  <c r="AF99" i="197"/>
  <c r="AM99" i="197" s="1"/>
  <c r="AH99" i="197"/>
  <c r="AF100" i="197"/>
  <c r="AT100" i="197" s="1"/>
  <c r="AH100" i="197"/>
  <c r="AF101" i="197"/>
  <c r="AT101" i="197" s="1"/>
  <c r="AH101" i="197"/>
  <c r="AF102" i="197"/>
  <c r="AT102" i="197" s="1"/>
  <c r="AH102" i="197"/>
  <c r="AF103" i="197"/>
  <c r="AL103" i="197" s="1"/>
  <c r="AH103" i="197"/>
  <c r="AF104" i="197"/>
  <c r="AT104" i="197" s="1"/>
  <c r="AH104" i="197"/>
  <c r="AF105" i="197"/>
  <c r="AT105" i="197" s="1"/>
  <c r="AH105" i="197"/>
  <c r="AF106" i="197"/>
  <c r="AT106" i="197" s="1"/>
  <c r="AH106" i="197"/>
  <c r="AF107" i="197"/>
  <c r="AL107" i="197" s="1"/>
  <c r="AH107" i="197"/>
  <c r="AF108" i="197"/>
  <c r="AT108" i="197" s="1"/>
  <c r="AH108" i="197"/>
  <c r="AF109" i="197"/>
  <c r="AT109" i="197" s="1"/>
  <c r="AH109" i="197"/>
  <c r="AF110" i="197"/>
  <c r="AT110" i="197" s="1"/>
  <c r="AH110" i="197"/>
  <c r="AF111" i="197"/>
  <c r="AL111" i="197" s="1"/>
  <c r="AH111" i="197"/>
  <c r="AF112" i="197"/>
  <c r="AT112" i="197" s="1"/>
  <c r="AH112" i="197"/>
  <c r="AF113" i="197"/>
  <c r="AT113" i="197" s="1"/>
  <c r="AH113" i="197"/>
  <c r="AF114" i="197"/>
  <c r="AT114" i="197" s="1"/>
  <c r="AH114" i="197"/>
  <c r="AF115" i="197"/>
  <c r="AL115" i="197" s="1"/>
  <c r="AH115" i="197"/>
  <c r="AF116" i="197"/>
  <c r="AT116" i="197" s="1"/>
  <c r="AH116" i="197"/>
  <c r="AF117" i="197"/>
  <c r="AT117" i="197" s="1"/>
  <c r="AH117" i="197"/>
  <c r="AF118" i="197"/>
  <c r="AT118" i="197" s="1"/>
  <c r="AH118" i="197"/>
  <c r="AF119" i="197"/>
  <c r="AM119" i="197" s="1"/>
  <c r="AH119" i="197"/>
  <c r="AF120" i="197"/>
  <c r="AT120" i="197" s="1"/>
  <c r="AH120" i="197"/>
  <c r="AM122" i="197"/>
  <c r="AL122" i="197"/>
  <c r="AM124" i="197"/>
  <c r="AL124" i="197"/>
  <c r="AM126" i="197"/>
  <c r="AL126" i="197"/>
  <c r="AM128" i="197"/>
  <c r="AL128" i="197"/>
  <c r="AM132" i="197"/>
  <c r="AL132" i="197"/>
  <c r="AL134" i="197"/>
  <c r="AM136" i="197"/>
  <c r="AL136" i="197"/>
  <c r="AM140" i="197"/>
  <c r="AL140" i="197"/>
  <c r="AM142" i="197"/>
  <c r="AM144" i="197"/>
  <c r="AL144" i="197"/>
  <c r="AM146" i="197"/>
  <c r="AL146" i="197"/>
  <c r="AM148" i="197"/>
  <c r="AL148" i="197"/>
  <c r="AM152" i="197"/>
  <c r="AL152" i="197"/>
  <c r="AM154" i="197"/>
  <c r="AL154" i="197"/>
  <c r="AM156" i="197"/>
  <c r="AL156" i="197"/>
  <c r="AM158" i="197"/>
  <c r="AL158" i="197"/>
  <c r="AM160" i="197"/>
  <c r="AL160" i="197"/>
  <c r="AM162" i="197"/>
  <c r="AL162" i="197"/>
  <c r="AM164" i="197"/>
  <c r="AL164" i="197"/>
  <c r="AM168" i="197"/>
  <c r="AL168" i="197"/>
  <c r="AM172" i="197"/>
  <c r="AL172" i="197"/>
  <c r="AM176" i="197"/>
  <c r="AL176" i="197"/>
  <c r="AL178" i="197"/>
  <c r="AM180" i="197"/>
  <c r="AL180" i="197"/>
  <c r="AM182" i="197"/>
  <c r="AL182" i="197"/>
  <c r="AM184" i="197"/>
  <c r="AL184" i="197"/>
  <c r="AM186" i="197"/>
  <c r="AL186" i="197"/>
  <c r="AM188" i="197"/>
  <c r="AL188" i="197"/>
  <c r="AM190" i="197"/>
  <c r="AL190" i="197"/>
  <c r="AM192" i="197"/>
  <c r="AL192" i="197"/>
  <c r="AM198" i="197"/>
  <c r="AL198" i="197"/>
  <c r="AM200" i="197"/>
  <c r="AL200" i="197"/>
  <c r="AM202" i="197"/>
  <c r="AL202" i="197"/>
  <c r="AM204" i="197"/>
  <c r="AL204" i="197"/>
  <c r="AM206" i="197"/>
  <c r="AL206" i="197"/>
  <c r="AM210" i="197"/>
  <c r="AL210" i="197"/>
  <c r="AM212" i="197"/>
  <c r="AM214" i="197"/>
  <c r="AL214" i="197"/>
  <c r="AM216" i="197"/>
  <c r="AL216" i="197"/>
  <c r="AM218" i="197"/>
  <c r="AL218" i="197"/>
  <c r="AM220" i="197"/>
  <c r="AL220" i="197"/>
  <c r="AM222" i="197"/>
  <c r="AL222" i="197"/>
  <c r="AM224" i="197"/>
  <c r="AL224" i="197"/>
  <c r="AT227" i="197"/>
  <c r="AL227" i="197"/>
  <c r="AT229" i="197"/>
  <c r="AL229" i="197"/>
  <c r="AT231" i="197"/>
  <c r="AL231" i="197"/>
  <c r="AT233" i="197"/>
  <c r="AL233" i="197"/>
  <c r="AT235" i="197"/>
  <c r="AL235" i="197"/>
  <c r="AO235" i="197" s="1"/>
  <c r="AT237" i="197"/>
  <c r="AL237" i="197"/>
  <c r="AO237" i="197" s="1"/>
  <c r="AT239" i="197"/>
  <c r="AL239" i="197"/>
  <c r="AT241" i="197"/>
  <c r="AL241" i="197"/>
  <c r="AT243" i="197"/>
  <c r="AL243" i="197"/>
  <c r="AT245" i="197"/>
  <c r="AL245" i="197"/>
  <c r="AT247" i="197"/>
  <c r="AL247" i="197"/>
  <c r="AT249" i="197"/>
  <c r="AL249" i="197"/>
  <c r="AT251" i="197"/>
  <c r="AL251" i="197"/>
  <c r="AO251" i="197" s="1"/>
  <c r="AT253" i="197"/>
  <c r="AL253" i="197"/>
  <c r="AO253" i="197" s="1"/>
  <c r="AT255" i="197"/>
  <c r="AL255" i="197"/>
  <c r="AT259" i="197"/>
  <c r="AL259" i="197"/>
  <c r="AT261" i="197"/>
  <c r="AL261" i="197"/>
  <c r="AT263" i="197"/>
  <c r="AL263" i="197"/>
  <c r="AO263" i="197" s="1"/>
  <c r="AT265" i="197"/>
  <c r="AL265" i="197"/>
  <c r="AT267" i="197"/>
  <c r="AL267" i="197"/>
  <c r="AT269" i="197"/>
  <c r="AL269" i="197"/>
  <c r="AT271" i="197"/>
  <c r="AL271" i="197"/>
  <c r="AT273" i="197"/>
  <c r="AL273" i="197"/>
  <c r="AT275" i="197"/>
  <c r="AL275" i="197"/>
  <c r="AT277" i="197"/>
  <c r="AN277" i="197"/>
  <c r="AT281" i="197"/>
  <c r="AL281" i="197"/>
  <c r="AN281" i="197"/>
  <c r="AT285" i="197"/>
  <c r="AL285" i="197"/>
  <c r="AN285" i="197"/>
  <c r="AT289" i="197"/>
  <c r="AL289" i="197"/>
  <c r="AN289" i="197"/>
  <c r="AT293" i="197"/>
  <c r="AL293" i="197"/>
  <c r="AN293" i="197"/>
  <c r="AT297" i="197"/>
  <c r="AL297" i="197"/>
  <c r="AN297" i="197"/>
  <c r="AT301" i="197"/>
  <c r="AL301" i="197"/>
  <c r="AN301" i="197"/>
  <c r="AG121" i="197"/>
  <c r="AK121" i="197"/>
  <c r="AG122" i="197"/>
  <c r="AI122" i="197" s="1"/>
  <c r="AJ122" i="197" s="1"/>
  <c r="AK122" i="197"/>
  <c r="AG123" i="197"/>
  <c r="AK123" i="197"/>
  <c r="AG124" i="197"/>
  <c r="AI124" i="197" s="1"/>
  <c r="AJ124" i="197" s="1"/>
  <c r="AK124" i="197"/>
  <c r="AG125" i="197"/>
  <c r="AK125" i="197"/>
  <c r="AG126" i="197"/>
  <c r="AI126" i="197" s="1"/>
  <c r="AJ126" i="197" s="1"/>
  <c r="AK126" i="197"/>
  <c r="AG127" i="197"/>
  <c r="AK127" i="197"/>
  <c r="AG128" i="197"/>
  <c r="AI128" i="197" s="1"/>
  <c r="AJ128" i="197" s="1"/>
  <c r="AK128" i="197"/>
  <c r="AG129" i="197"/>
  <c r="AK129" i="197"/>
  <c r="AG130" i="197"/>
  <c r="AI130" i="197" s="1"/>
  <c r="AJ130" i="197" s="1"/>
  <c r="AK130" i="197"/>
  <c r="AG131" i="197"/>
  <c r="AK131" i="197"/>
  <c r="AG132" i="197"/>
  <c r="AK132" i="197"/>
  <c r="AG133" i="197"/>
  <c r="AK133" i="197"/>
  <c r="AG134" i="197"/>
  <c r="AI134" i="197" s="1"/>
  <c r="AJ134" i="197" s="1"/>
  <c r="AK134" i="197"/>
  <c r="AG135" i="197"/>
  <c r="AK135" i="197"/>
  <c r="AG136" i="197"/>
  <c r="AI136" i="197" s="1"/>
  <c r="AJ136" i="197" s="1"/>
  <c r="AK136" i="197"/>
  <c r="AG137" i="197"/>
  <c r="AI137" i="197" s="1"/>
  <c r="AK137" i="197"/>
  <c r="AG138" i="197"/>
  <c r="AI138" i="197" s="1"/>
  <c r="AJ138" i="197" s="1"/>
  <c r="AK138" i="197"/>
  <c r="AG139" i="197"/>
  <c r="AK139" i="197"/>
  <c r="AG140" i="197"/>
  <c r="AI140" i="197" s="1"/>
  <c r="AJ140" i="197" s="1"/>
  <c r="AK140" i="197"/>
  <c r="AG141" i="197"/>
  <c r="AK141" i="197"/>
  <c r="AG142" i="197"/>
  <c r="AI142" i="197" s="1"/>
  <c r="AJ142" i="197" s="1"/>
  <c r="AK142" i="197"/>
  <c r="AG143" i="197"/>
  <c r="AK143" i="197"/>
  <c r="AG144" i="197"/>
  <c r="AI144" i="197" s="1"/>
  <c r="AJ144" i="197" s="1"/>
  <c r="AK144" i="197"/>
  <c r="AG145" i="197"/>
  <c r="AI145" i="197" s="1"/>
  <c r="AK145" i="197"/>
  <c r="AG146" i="197"/>
  <c r="AI146" i="197" s="1"/>
  <c r="AJ146" i="197" s="1"/>
  <c r="AK146" i="197"/>
  <c r="AG147" i="197"/>
  <c r="AK147" i="197"/>
  <c r="AG148" i="197"/>
  <c r="AI148" i="197" s="1"/>
  <c r="AJ148" i="197" s="1"/>
  <c r="AK148" i="197"/>
  <c r="AG149" i="197"/>
  <c r="AI149" i="197" s="1"/>
  <c r="AK149" i="197"/>
  <c r="AG150" i="197"/>
  <c r="AI150" i="197" s="1"/>
  <c r="AJ150" i="197" s="1"/>
  <c r="AK150" i="197"/>
  <c r="AG151" i="197"/>
  <c r="AK151" i="197"/>
  <c r="AG152" i="197"/>
  <c r="AK152" i="197"/>
  <c r="AG153" i="197"/>
  <c r="AK153" i="197"/>
  <c r="AG154" i="197"/>
  <c r="AI154" i="197" s="1"/>
  <c r="AJ154" i="197" s="1"/>
  <c r="AK154" i="197"/>
  <c r="AG155" i="197"/>
  <c r="AK155" i="197"/>
  <c r="AG156" i="197"/>
  <c r="AI156" i="197" s="1"/>
  <c r="AJ156" i="197" s="1"/>
  <c r="AK156" i="197"/>
  <c r="AG157" i="197"/>
  <c r="AI157" i="197" s="1"/>
  <c r="AK157" i="197"/>
  <c r="AG158" i="197"/>
  <c r="AI158" i="197" s="1"/>
  <c r="AJ158" i="197" s="1"/>
  <c r="AK158" i="197"/>
  <c r="AG159" i="197"/>
  <c r="AK159" i="197"/>
  <c r="AG160" i="197"/>
  <c r="AI160" i="197" s="1"/>
  <c r="AJ160" i="197" s="1"/>
  <c r="AK160" i="197"/>
  <c r="AG161" i="197"/>
  <c r="AK161" i="197"/>
  <c r="AG162" i="197"/>
  <c r="AI162" i="197" s="1"/>
  <c r="AJ162" i="197" s="1"/>
  <c r="AK162" i="197"/>
  <c r="AG163" i="197"/>
  <c r="AK163" i="197"/>
  <c r="AG164" i="197"/>
  <c r="AK164" i="197"/>
  <c r="AG165" i="197"/>
  <c r="AK165" i="197"/>
  <c r="AG166" i="197"/>
  <c r="AI166" i="197" s="1"/>
  <c r="AJ166" i="197" s="1"/>
  <c r="AK166" i="197"/>
  <c r="AG167" i="197"/>
  <c r="AK167" i="197"/>
  <c r="AG168" i="197"/>
  <c r="AI168" i="197" s="1"/>
  <c r="AJ168" i="197" s="1"/>
  <c r="AK168" i="197"/>
  <c r="AG169" i="197"/>
  <c r="AK169" i="197"/>
  <c r="AG170" i="197"/>
  <c r="AI170" i="197" s="1"/>
  <c r="AJ170" i="197" s="1"/>
  <c r="AK170" i="197"/>
  <c r="AG171" i="197"/>
  <c r="AK171" i="197"/>
  <c r="AG172" i="197"/>
  <c r="AK172" i="197"/>
  <c r="AG173" i="197"/>
  <c r="AK173" i="197"/>
  <c r="AG174" i="197"/>
  <c r="AI174" i="197" s="1"/>
  <c r="AJ174" i="197" s="1"/>
  <c r="AK174" i="197"/>
  <c r="AG175" i="197"/>
  <c r="AK175" i="197"/>
  <c r="AG176" i="197"/>
  <c r="AI176" i="197" s="1"/>
  <c r="AJ176" i="197" s="1"/>
  <c r="AK176" i="197"/>
  <c r="AG177" i="197"/>
  <c r="AI177" i="197" s="1"/>
  <c r="AK177" i="197"/>
  <c r="AG178" i="197"/>
  <c r="AI178" i="197" s="1"/>
  <c r="AJ178" i="197" s="1"/>
  <c r="AK178" i="197"/>
  <c r="AG179" i="197"/>
  <c r="AK179" i="197"/>
  <c r="AG180" i="197"/>
  <c r="AI180" i="197" s="1"/>
  <c r="AJ180" i="197" s="1"/>
  <c r="AK180" i="197"/>
  <c r="AG181" i="197"/>
  <c r="AI181" i="197" s="1"/>
  <c r="AK181" i="197"/>
  <c r="AG182" i="197"/>
  <c r="AI182" i="197" s="1"/>
  <c r="AJ182" i="197" s="1"/>
  <c r="AK182" i="197"/>
  <c r="AG183" i="197"/>
  <c r="AK183" i="197"/>
  <c r="AG184" i="197"/>
  <c r="AK184" i="197"/>
  <c r="AG185" i="197"/>
  <c r="AK185" i="197"/>
  <c r="AG186" i="197"/>
  <c r="AI186" i="197" s="1"/>
  <c r="AJ186" i="197" s="1"/>
  <c r="AK186" i="197"/>
  <c r="AG187" i="197"/>
  <c r="AK187" i="197"/>
  <c r="AG188" i="197"/>
  <c r="AI188" i="197" s="1"/>
  <c r="AJ188" i="197" s="1"/>
  <c r="AK188" i="197"/>
  <c r="AG189" i="197"/>
  <c r="AI189" i="197" s="1"/>
  <c r="AK189" i="197"/>
  <c r="AG190" i="197"/>
  <c r="AI190" i="197" s="1"/>
  <c r="AJ190" i="197" s="1"/>
  <c r="AK190" i="197"/>
  <c r="AG191" i="197"/>
  <c r="AK191" i="197"/>
  <c r="AG192" i="197"/>
  <c r="AI192" i="197" s="1"/>
  <c r="AJ192" i="197" s="1"/>
  <c r="AK192" i="197"/>
  <c r="AG193" i="197"/>
  <c r="AK193" i="197"/>
  <c r="AG194" i="197"/>
  <c r="AI194" i="197" s="1"/>
  <c r="AJ194" i="197" s="1"/>
  <c r="AK194" i="197"/>
  <c r="AG195" i="197"/>
  <c r="AK195" i="197"/>
  <c r="AG196" i="197"/>
  <c r="AI196" i="197" s="1"/>
  <c r="AJ196" i="197" s="1"/>
  <c r="AK196" i="197"/>
  <c r="AG197" i="197"/>
  <c r="AK197" i="197"/>
  <c r="AG198" i="197"/>
  <c r="AI198" i="197" s="1"/>
  <c r="AJ198" i="197" s="1"/>
  <c r="AK198" i="197"/>
  <c r="AG199" i="197"/>
  <c r="AK199" i="197"/>
  <c r="AG200" i="197"/>
  <c r="AI200" i="197" s="1"/>
  <c r="AJ200" i="197" s="1"/>
  <c r="AK200" i="197"/>
  <c r="AG201" i="197"/>
  <c r="AK201" i="197"/>
  <c r="AG202" i="197"/>
  <c r="AI202" i="197" s="1"/>
  <c r="AJ202" i="197" s="1"/>
  <c r="AK202" i="197"/>
  <c r="AG203" i="197"/>
  <c r="AI203" i="197" s="1"/>
  <c r="AJ203" i="197" s="1"/>
  <c r="AK203" i="197"/>
  <c r="AG204" i="197"/>
  <c r="AI204" i="197" s="1"/>
  <c r="AJ204" i="197" s="1"/>
  <c r="AK204" i="197"/>
  <c r="AG205" i="197"/>
  <c r="AK205" i="197"/>
  <c r="AG206" i="197"/>
  <c r="AK206" i="197"/>
  <c r="AG207" i="197"/>
  <c r="AK207" i="197"/>
  <c r="AG208" i="197"/>
  <c r="AI208" i="197" s="1"/>
  <c r="AJ208" i="197" s="1"/>
  <c r="AK208" i="197"/>
  <c r="AG209" i="197"/>
  <c r="AI209" i="197" s="1"/>
  <c r="AK209" i="197"/>
  <c r="AG210" i="197"/>
  <c r="AI210" i="197" s="1"/>
  <c r="AJ210" i="197" s="1"/>
  <c r="AK210" i="197"/>
  <c r="AG211" i="197"/>
  <c r="AI211" i="197" s="1"/>
  <c r="AJ211" i="197" s="1"/>
  <c r="AK211" i="197"/>
  <c r="AG212" i="197"/>
  <c r="AI212" i="197" s="1"/>
  <c r="AJ212" i="197" s="1"/>
  <c r="AK212" i="197"/>
  <c r="AG213" i="197"/>
  <c r="AK213" i="197"/>
  <c r="AG214" i="197"/>
  <c r="AK214" i="197"/>
  <c r="AG215" i="197"/>
  <c r="AK215" i="197"/>
  <c r="AG216" i="197"/>
  <c r="AI216" i="197" s="1"/>
  <c r="AJ216" i="197" s="1"/>
  <c r="AK216" i="197"/>
  <c r="AG217" i="197"/>
  <c r="AK217" i="197"/>
  <c r="AG218" i="197"/>
  <c r="AK218" i="197"/>
  <c r="AG219" i="197"/>
  <c r="AI219" i="197" s="1"/>
  <c r="AJ219" i="197" s="1"/>
  <c r="AK219" i="197"/>
  <c r="AG220" i="197"/>
  <c r="AI220" i="197" s="1"/>
  <c r="AJ220" i="197" s="1"/>
  <c r="AK220" i="197"/>
  <c r="AG221" i="197"/>
  <c r="AK221" i="197"/>
  <c r="AG222" i="197"/>
  <c r="AI222" i="197" s="1"/>
  <c r="AJ222" i="197" s="1"/>
  <c r="AK222" i="197"/>
  <c r="AG223" i="197"/>
  <c r="AI223" i="197" s="1"/>
  <c r="AK223" i="197"/>
  <c r="AG224" i="197"/>
  <c r="AI224" i="197" s="1"/>
  <c r="AJ224" i="197" s="1"/>
  <c r="AK224" i="197"/>
  <c r="AM225" i="197"/>
  <c r="AK225" i="197"/>
  <c r="AG225" i="197"/>
  <c r="AI225" i="197" s="1"/>
  <c r="AJ225" i="197" s="1"/>
  <c r="AL225" i="197"/>
  <c r="AM227" i="197"/>
  <c r="AM229" i="197"/>
  <c r="AM231" i="197"/>
  <c r="AM233" i="197"/>
  <c r="AM235" i="197"/>
  <c r="AM237" i="197"/>
  <c r="AM239" i="197"/>
  <c r="AM241" i="197"/>
  <c r="AM243" i="197"/>
  <c r="AM245" i="197"/>
  <c r="AM247" i="197"/>
  <c r="AM249" i="197"/>
  <c r="AM251" i="197"/>
  <c r="AM253" i="197"/>
  <c r="AM255" i="197"/>
  <c r="AM259" i="197"/>
  <c r="AM261" i="197"/>
  <c r="AM263" i="197"/>
  <c r="AM265" i="197"/>
  <c r="AM267" i="197"/>
  <c r="AM269" i="197"/>
  <c r="AM271" i="197"/>
  <c r="AM273" i="197"/>
  <c r="AM275" i="197"/>
  <c r="AG226" i="197"/>
  <c r="AK226" i="197"/>
  <c r="AG227" i="197"/>
  <c r="AK227" i="197"/>
  <c r="AG228" i="197"/>
  <c r="AK228" i="197"/>
  <c r="AG229" i="197"/>
  <c r="AK229" i="197"/>
  <c r="AG230" i="197"/>
  <c r="AK230" i="197"/>
  <c r="AG231" i="197"/>
  <c r="AK231" i="197"/>
  <c r="AG232" i="197"/>
  <c r="AK232" i="197"/>
  <c r="AG233" i="197"/>
  <c r="AI233" i="197" s="1"/>
  <c r="AJ233" i="197" s="1"/>
  <c r="AK233" i="197"/>
  <c r="AG234" i="197"/>
  <c r="AK234" i="197"/>
  <c r="AG235" i="197"/>
  <c r="AK235" i="197"/>
  <c r="AG236" i="197"/>
  <c r="AK236" i="197"/>
  <c r="AG237" i="197"/>
  <c r="AK237" i="197"/>
  <c r="AG238" i="197"/>
  <c r="AK238" i="197"/>
  <c r="AG239" i="197"/>
  <c r="AK239" i="197"/>
  <c r="AG240" i="197"/>
  <c r="AK240" i="197"/>
  <c r="AG241" i="197"/>
  <c r="AI241" i="197" s="1"/>
  <c r="AJ241" i="197" s="1"/>
  <c r="AK241" i="197"/>
  <c r="AG242" i="197"/>
  <c r="AK242" i="197"/>
  <c r="AG243" i="197"/>
  <c r="AK243" i="197"/>
  <c r="AG244" i="197"/>
  <c r="AK244" i="197"/>
  <c r="AG245" i="197"/>
  <c r="AK245" i="197"/>
  <c r="AG246" i="197"/>
  <c r="AK246" i="197"/>
  <c r="AG247" i="197"/>
  <c r="AK247" i="197"/>
  <c r="AG248" i="197"/>
  <c r="AK248" i="197"/>
  <c r="AG249" i="197"/>
  <c r="AI249" i="197" s="1"/>
  <c r="AJ249" i="197" s="1"/>
  <c r="AK249" i="197"/>
  <c r="AG250" i="197"/>
  <c r="AK250" i="197"/>
  <c r="AG251" i="197"/>
  <c r="AK251" i="197"/>
  <c r="AG252" i="197"/>
  <c r="AK252" i="197"/>
  <c r="AG253" i="197"/>
  <c r="AK253" i="197"/>
  <c r="AG254" i="197"/>
  <c r="AK254" i="197"/>
  <c r="AG255" i="197"/>
  <c r="AK255" i="197"/>
  <c r="AG256" i="197"/>
  <c r="AK256" i="197"/>
  <c r="AG257" i="197"/>
  <c r="AI257" i="197" s="1"/>
  <c r="AJ257" i="197" s="1"/>
  <c r="AK257" i="197"/>
  <c r="AG258" i="197"/>
  <c r="AK258" i="197"/>
  <c r="AG259" i="197"/>
  <c r="AK259" i="197"/>
  <c r="AG260" i="197"/>
  <c r="AK260" i="197"/>
  <c r="AG261" i="197"/>
  <c r="AK261" i="197"/>
  <c r="AG262" i="197"/>
  <c r="AK262" i="197"/>
  <c r="AG263" i="197"/>
  <c r="AI263" i="197" s="1"/>
  <c r="AJ263" i="197" s="1"/>
  <c r="AK263" i="197"/>
  <c r="AG264" i="197"/>
  <c r="AI264" i="197" s="1"/>
  <c r="AK264" i="197"/>
  <c r="AG265" i="197"/>
  <c r="AK265" i="197"/>
  <c r="AG266" i="197"/>
  <c r="AK266" i="197"/>
  <c r="AG267" i="197"/>
  <c r="AK267" i="197"/>
  <c r="AG268" i="197"/>
  <c r="AK268" i="197"/>
  <c r="AG269" i="197"/>
  <c r="AI269" i="197" s="1"/>
  <c r="AJ269" i="197" s="1"/>
  <c r="AK269" i="197"/>
  <c r="AG270" i="197"/>
  <c r="AK270" i="197"/>
  <c r="AG271" i="197"/>
  <c r="AK271" i="197"/>
  <c r="AG272" i="197"/>
  <c r="AK272" i="197"/>
  <c r="AG273" i="197"/>
  <c r="AK273" i="197"/>
  <c r="AG274" i="197"/>
  <c r="AK274" i="197"/>
  <c r="AG275" i="197"/>
  <c r="AK275" i="197"/>
  <c r="AG276" i="197"/>
  <c r="AK276" i="197"/>
  <c r="AM277" i="197"/>
  <c r="AK277" i="197"/>
  <c r="AG277" i="197"/>
  <c r="AL277" i="197"/>
  <c r="AM279" i="197"/>
  <c r="AM281" i="197"/>
  <c r="AM283" i="197"/>
  <c r="AM285" i="197"/>
  <c r="AM289" i="197"/>
  <c r="AM293" i="197"/>
  <c r="AM295" i="197"/>
  <c r="AM297" i="197"/>
  <c r="AM301" i="197"/>
  <c r="AH304" i="197"/>
  <c r="AF304" i="197"/>
  <c r="AT304" i="197" s="1"/>
  <c r="AK304" i="197"/>
  <c r="AG304" i="197"/>
  <c r="AH306" i="197"/>
  <c r="AF306" i="197"/>
  <c r="AT306" i="197" s="1"/>
  <c r="AK306" i="197"/>
  <c r="AG306" i="197"/>
  <c r="AH308" i="197"/>
  <c r="AF308" i="197"/>
  <c r="AT308" i="197" s="1"/>
  <c r="AK308" i="197"/>
  <c r="AG308" i="197"/>
  <c r="AH310" i="197"/>
  <c r="AF310" i="197"/>
  <c r="AT310" i="197" s="1"/>
  <c r="AK310" i="197"/>
  <c r="AG310" i="197"/>
  <c r="AH312" i="197"/>
  <c r="AF312" i="197"/>
  <c r="AT312" i="197" s="1"/>
  <c r="AK312" i="197"/>
  <c r="AG312" i="197"/>
  <c r="AH314" i="197"/>
  <c r="AF314" i="197"/>
  <c r="AT314" i="197" s="1"/>
  <c r="AK314" i="197"/>
  <c r="AG314" i="197"/>
  <c r="AH316" i="197"/>
  <c r="AF316" i="197"/>
  <c r="AT316" i="197" s="1"/>
  <c r="AK316" i="197"/>
  <c r="AG316" i="197"/>
  <c r="AG278" i="197"/>
  <c r="AK278" i="197"/>
  <c r="AG279" i="197"/>
  <c r="AI279" i="197" s="1"/>
  <c r="AJ279" i="197" s="1"/>
  <c r="AK279" i="197"/>
  <c r="AG280" i="197"/>
  <c r="AK280" i="197"/>
  <c r="AG281" i="197"/>
  <c r="AI281" i="197" s="1"/>
  <c r="AJ281" i="197" s="1"/>
  <c r="AK281" i="197"/>
  <c r="AG282" i="197"/>
  <c r="AK282" i="197"/>
  <c r="AG283" i="197"/>
  <c r="AI283" i="197" s="1"/>
  <c r="AJ283" i="197" s="1"/>
  <c r="AK283" i="197"/>
  <c r="AG284" i="197"/>
  <c r="AI284" i="197" s="1"/>
  <c r="AK284" i="197"/>
  <c r="AG285" i="197"/>
  <c r="AK285" i="197"/>
  <c r="AG286" i="197"/>
  <c r="AK286" i="197"/>
  <c r="AG287" i="197"/>
  <c r="AI287" i="197" s="1"/>
  <c r="AJ287" i="197" s="1"/>
  <c r="AK287" i="197"/>
  <c r="AG288" i="197"/>
  <c r="AK288" i="197"/>
  <c r="AG289" i="197"/>
  <c r="AK289" i="197"/>
  <c r="AG290" i="197"/>
  <c r="AK290" i="197"/>
  <c r="AG291" i="197"/>
  <c r="AI291" i="197" s="1"/>
  <c r="AJ291" i="197" s="1"/>
  <c r="AK291" i="197"/>
  <c r="AG292" i="197"/>
  <c r="AI292" i="197" s="1"/>
  <c r="AK292" i="197"/>
  <c r="AG293" i="197"/>
  <c r="AI293" i="197" s="1"/>
  <c r="AJ293" i="197" s="1"/>
  <c r="AK293" i="197"/>
  <c r="AG294" i="197"/>
  <c r="AK294" i="197"/>
  <c r="AG295" i="197"/>
  <c r="AI295" i="197" s="1"/>
  <c r="AJ295" i="197" s="1"/>
  <c r="AK295" i="197"/>
  <c r="AG296" i="197"/>
  <c r="AK296" i="197"/>
  <c r="AG297" i="197"/>
  <c r="AK297" i="197"/>
  <c r="AG298" i="197"/>
  <c r="AK298" i="197"/>
  <c r="AG299" i="197"/>
  <c r="AI299" i="197" s="1"/>
  <c r="AJ299" i="197" s="1"/>
  <c r="AK299" i="197"/>
  <c r="AG300" i="197"/>
  <c r="AI300" i="197" s="1"/>
  <c r="AK300" i="197"/>
  <c r="AG301" i="197"/>
  <c r="AI301" i="197" s="1"/>
  <c r="AJ301" i="197" s="1"/>
  <c r="AK301" i="197"/>
  <c r="AG302" i="197"/>
  <c r="AI302" i="197" s="1"/>
  <c r="AK302" i="197"/>
  <c r="AI290" i="197" l="1"/>
  <c r="AO243" i="197"/>
  <c r="AO227" i="197"/>
  <c r="AL150" i="197"/>
  <c r="AT299" i="197"/>
  <c r="AI207" i="197"/>
  <c r="AM150" i="197"/>
  <c r="AM178" i="197"/>
  <c r="AM287" i="197"/>
  <c r="AN287" i="197"/>
  <c r="AN150" i="197"/>
  <c r="AI165" i="197"/>
  <c r="AI133" i="197"/>
  <c r="AI129" i="197"/>
  <c r="AL287" i="197"/>
  <c r="AN212" i="197"/>
  <c r="AO212" i="197" s="1"/>
  <c r="AM299" i="197"/>
  <c r="AO245" i="197"/>
  <c r="AO229" i="197"/>
  <c r="AL212" i="197"/>
  <c r="AN225" i="197"/>
  <c r="AO225" i="197" s="1"/>
  <c r="AI289" i="197"/>
  <c r="AJ289" i="197" s="1"/>
  <c r="AI256" i="197"/>
  <c r="AI240" i="197"/>
  <c r="AJ240" i="197" s="1"/>
  <c r="AI221" i="197"/>
  <c r="AI248" i="197"/>
  <c r="AI232" i="197"/>
  <c r="AL291" i="197"/>
  <c r="AO291" i="197" s="1"/>
  <c r="AN279" i="197"/>
  <c r="AI296" i="197"/>
  <c r="AI288" i="197"/>
  <c r="AI205" i="197"/>
  <c r="AJ205" i="197" s="1"/>
  <c r="AL130" i="197"/>
  <c r="AI261" i="197"/>
  <c r="AJ261" i="197" s="1"/>
  <c r="AI237" i="197"/>
  <c r="AJ237" i="197" s="1"/>
  <c r="AI229" i="197"/>
  <c r="AJ229" i="197" s="1"/>
  <c r="AN208" i="197"/>
  <c r="AI253" i="197"/>
  <c r="AJ253" i="197" s="1"/>
  <c r="AI245" i="197"/>
  <c r="AJ245" i="197" s="1"/>
  <c r="AL194" i="197"/>
  <c r="AT217" i="197"/>
  <c r="AO271" i="197"/>
  <c r="AN134" i="197"/>
  <c r="AO134" i="197" s="1"/>
  <c r="AM134" i="197"/>
  <c r="AN224" i="197"/>
  <c r="AI298" i="197"/>
  <c r="AJ298" i="197" s="1"/>
  <c r="AI277" i="197"/>
  <c r="AJ277" i="197" s="1"/>
  <c r="AI262" i="197"/>
  <c r="AJ262" i="197" s="1"/>
  <c r="AN162" i="197"/>
  <c r="AN283" i="197"/>
  <c r="AN200" i="197"/>
  <c r="AO200" i="197" s="1"/>
  <c r="AO273" i="197"/>
  <c r="AN217" i="197"/>
  <c r="AO217" i="197" s="1"/>
  <c r="AI286" i="197"/>
  <c r="AJ286" i="197" s="1"/>
  <c r="AI271" i="197"/>
  <c r="AJ271" i="197" s="1"/>
  <c r="AI164" i="197"/>
  <c r="AJ164" i="197" s="1"/>
  <c r="AI297" i="197"/>
  <c r="AJ297" i="197" s="1"/>
  <c r="AI206" i="197"/>
  <c r="AJ206" i="197" s="1"/>
  <c r="AN302" i="197"/>
  <c r="AO265" i="197"/>
  <c r="AI272" i="197"/>
  <c r="AJ272" i="197" s="1"/>
  <c r="AI201" i="197"/>
  <c r="AJ201" i="197" s="1"/>
  <c r="AI185" i="197"/>
  <c r="AI153" i="197"/>
  <c r="AJ153" i="197" s="1"/>
  <c r="AM291" i="197"/>
  <c r="AI274" i="197"/>
  <c r="AJ274" i="197" s="1"/>
  <c r="AI266" i="197"/>
  <c r="AJ266" i="197" s="1"/>
  <c r="AI258" i="197"/>
  <c r="AJ258" i="197" s="1"/>
  <c r="AI254" i="197"/>
  <c r="AJ254" i="197" s="1"/>
  <c r="AI250" i="197"/>
  <c r="AJ250" i="197" s="1"/>
  <c r="AI246" i="197"/>
  <c r="AI242" i="197"/>
  <c r="AJ242" i="197" s="1"/>
  <c r="AI238" i="197"/>
  <c r="AI234" i="197"/>
  <c r="AI230" i="197"/>
  <c r="AJ230" i="197" s="1"/>
  <c r="AI226" i="197"/>
  <c r="AJ226" i="197" s="1"/>
  <c r="AL257" i="197"/>
  <c r="AO257" i="197" s="1"/>
  <c r="AO241" i="197"/>
  <c r="AL170" i="197"/>
  <c r="AT291" i="197"/>
  <c r="AL279" i="197"/>
  <c r="AI215" i="197"/>
  <c r="AI191" i="197"/>
  <c r="AJ191" i="197" s="1"/>
  <c r="AI179" i="197"/>
  <c r="AJ179" i="197" s="1"/>
  <c r="AI171" i="197"/>
  <c r="AJ171" i="197" s="1"/>
  <c r="AI159" i="197"/>
  <c r="AJ159" i="197" s="1"/>
  <c r="AI135" i="197"/>
  <c r="AT257" i="197"/>
  <c r="AM170" i="197"/>
  <c r="AL66" i="197"/>
  <c r="AI217" i="197"/>
  <c r="AJ217" i="197" s="1"/>
  <c r="AI199" i="197"/>
  <c r="AJ199" i="197" s="1"/>
  <c r="AI195" i="197"/>
  <c r="AJ195" i="197" s="1"/>
  <c r="AI175" i="197"/>
  <c r="AJ175" i="197" s="1"/>
  <c r="AI167" i="197"/>
  <c r="AI163" i="197"/>
  <c r="AJ163" i="197" s="1"/>
  <c r="AI147" i="197"/>
  <c r="AI143" i="197"/>
  <c r="AI139" i="197"/>
  <c r="AJ139" i="197" s="1"/>
  <c r="AI131" i="197"/>
  <c r="AJ131" i="197" s="1"/>
  <c r="AI127" i="197"/>
  <c r="AI273" i="197"/>
  <c r="AJ273" i="197" s="1"/>
  <c r="AI255" i="197"/>
  <c r="AJ255" i="197" s="1"/>
  <c r="AI247" i="197"/>
  <c r="AJ247" i="197" s="1"/>
  <c r="AI239" i="197"/>
  <c r="AJ239" i="197" s="1"/>
  <c r="AI231" i="197"/>
  <c r="AJ231" i="197" s="1"/>
  <c r="AM257" i="197"/>
  <c r="AO267" i="197"/>
  <c r="AM196" i="197"/>
  <c r="AL142" i="197"/>
  <c r="AO142" i="197" s="1"/>
  <c r="AN170" i="197"/>
  <c r="AM217" i="197"/>
  <c r="AI218" i="197"/>
  <c r="AJ218" i="197" s="1"/>
  <c r="AI214" i="197"/>
  <c r="AJ214" i="197" s="1"/>
  <c r="AM194" i="197"/>
  <c r="AM138" i="197"/>
  <c r="AM130" i="197"/>
  <c r="AL138" i="197"/>
  <c r="AI252" i="197"/>
  <c r="AJ252" i="197" s="1"/>
  <c r="AI244" i="197"/>
  <c r="AJ244" i="197" s="1"/>
  <c r="AI236" i="197"/>
  <c r="AJ236" i="197" s="1"/>
  <c r="AI228" i="197"/>
  <c r="AJ228" i="197" s="1"/>
  <c r="AO249" i="197"/>
  <c r="AO233" i="197"/>
  <c r="AL208" i="197"/>
  <c r="AN138" i="197"/>
  <c r="AO275" i="197"/>
  <c r="AN174" i="197"/>
  <c r="AI294" i="197"/>
  <c r="AI213" i="197"/>
  <c r="AJ213" i="197" s="1"/>
  <c r="AI197" i="197"/>
  <c r="AJ197" i="197" s="1"/>
  <c r="AI193" i="197"/>
  <c r="AJ193" i="197" s="1"/>
  <c r="AI161" i="197"/>
  <c r="AJ161" i="197" s="1"/>
  <c r="AI121" i="197"/>
  <c r="AM208" i="197"/>
  <c r="AL57" i="197"/>
  <c r="AI251" i="197"/>
  <c r="AJ251" i="197" s="1"/>
  <c r="AI243" i="197"/>
  <c r="AJ243" i="197" s="1"/>
  <c r="AI235" i="197"/>
  <c r="AJ235" i="197" s="1"/>
  <c r="AI227" i="197"/>
  <c r="AJ227" i="197" s="1"/>
  <c r="AL174" i="197"/>
  <c r="AL166" i="197"/>
  <c r="AN166" i="197"/>
  <c r="AI285" i="197"/>
  <c r="AJ285" i="197" s="1"/>
  <c r="AI184" i="197"/>
  <c r="AJ184" i="197" s="1"/>
  <c r="AI172" i="197"/>
  <c r="AJ172" i="197" s="1"/>
  <c r="AI152" i="197"/>
  <c r="AJ152" i="197" s="1"/>
  <c r="AI132" i="197"/>
  <c r="AJ132" i="197" s="1"/>
  <c r="AM174" i="197"/>
  <c r="AM166" i="197"/>
  <c r="AN196" i="197"/>
  <c r="AI265" i="197"/>
  <c r="AJ265" i="197" s="1"/>
  <c r="AO259" i="197"/>
  <c r="AI270" i="197"/>
  <c r="AJ270" i="197" s="1"/>
  <c r="AL196" i="197"/>
  <c r="AL110" i="197"/>
  <c r="AL36" i="197"/>
  <c r="AN194" i="197"/>
  <c r="AN130" i="197"/>
  <c r="AL90" i="197"/>
  <c r="AL41" i="197"/>
  <c r="AL105" i="197"/>
  <c r="AL50" i="197"/>
  <c r="AL113" i="197"/>
  <c r="AL95" i="197"/>
  <c r="AL76" i="197"/>
  <c r="AL58" i="197"/>
  <c r="AL42" i="197"/>
  <c r="AL98" i="197"/>
  <c r="AL80" i="197"/>
  <c r="AL77" i="197"/>
  <c r="AL65" i="197"/>
  <c r="AL49" i="197"/>
  <c r="AL114" i="197"/>
  <c r="AL106" i="197"/>
  <c r="AL99" i="197"/>
  <c r="AL91" i="197"/>
  <c r="AL61" i="197"/>
  <c r="AL53" i="197"/>
  <c r="AL45" i="197"/>
  <c r="AL37" i="197"/>
  <c r="AL117" i="197"/>
  <c r="AL109" i="197"/>
  <c r="AL94" i="197"/>
  <c r="AL84" i="197"/>
  <c r="AL73" i="197"/>
  <c r="AL70" i="197"/>
  <c r="AL62" i="197"/>
  <c r="AL54" i="197"/>
  <c r="AL46" i="197"/>
  <c r="AI314" i="197"/>
  <c r="AJ314" i="197" s="1"/>
  <c r="AI310" i="197"/>
  <c r="AJ310" i="197" s="1"/>
  <c r="AI306" i="197"/>
  <c r="AJ306" i="197" s="1"/>
  <c r="AL100" i="197"/>
  <c r="AL96" i="197"/>
  <c r="AL92" i="197"/>
  <c r="AL85" i="197"/>
  <c r="AL81" i="197"/>
  <c r="AI313" i="197"/>
  <c r="AJ313" i="197" s="1"/>
  <c r="AI309" i="197"/>
  <c r="AJ309" i="197" s="1"/>
  <c r="AI305" i="197"/>
  <c r="AJ305" i="197" s="1"/>
  <c r="AL119" i="197"/>
  <c r="AL116" i="197"/>
  <c r="AL112" i="197"/>
  <c r="AL108" i="197"/>
  <c r="AL104" i="197"/>
  <c r="AL101" i="197"/>
  <c r="AL97" i="197"/>
  <c r="AL93" i="197"/>
  <c r="AL89" i="197"/>
  <c r="AL86" i="197"/>
  <c r="AL82" i="197"/>
  <c r="AL78" i="197"/>
  <c r="AL68" i="197"/>
  <c r="AL64" i="197"/>
  <c r="AL60" i="197"/>
  <c r="AL56" i="197"/>
  <c r="AL52" i="197"/>
  <c r="AL48" i="197"/>
  <c r="AL44" i="197"/>
  <c r="AL40" i="197"/>
  <c r="AL120" i="197"/>
  <c r="AL69" i="197"/>
  <c r="AI276" i="197"/>
  <c r="AJ276" i="197" s="1"/>
  <c r="AI268" i="197"/>
  <c r="AJ268" i="197" s="1"/>
  <c r="AI260" i="197"/>
  <c r="AJ260" i="197" s="1"/>
  <c r="AO269" i="197"/>
  <c r="AO261" i="197"/>
  <c r="AI282" i="197"/>
  <c r="AJ282" i="197" s="1"/>
  <c r="AI280" i="197"/>
  <c r="AJ280" i="197" s="1"/>
  <c r="AI278" i="197"/>
  <c r="AJ278" i="197" s="1"/>
  <c r="AI187" i="197"/>
  <c r="AJ187" i="197" s="1"/>
  <c r="AI183" i="197"/>
  <c r="AI173" i="197"/>
  <c r="AJ173" i="197" s="1"/>
  <c r="AI169" i="197"/>
  <c r="AJ169" i="197" s="1"/>
  <c r="AI155" i="197"/>
  <c r="AJ155" i="197" s="1"/>
  <c r="AI151" i="197"/>
  <c r="AJ151" i="197" s="1"/>
  <c r="AI141" i="197"/>
  <c r="AI125" i="197"/>
  <c r="AJ125" i="197" s="1"/>
  <c r="AI123" i="197"/>
  <c r="AJ123" i="197" s="1"/>
  <c r="AI36" i="197"/>
  <c r="AJ36" i="197" s="1"/>
  <c r="AI275" i="197"/>
  <c r="AJ275" i="197" s="1"/>
  <c r="AI267" i="197"/>
  <c r="AJ267" i="197" s="1"/>
  <c r="AI259" i="197"/>
  <c r="AJ259" i="197" s="1"/>
  <c r="AO255" i="197"/>
  <c r="AO247" i="197"/>
  <c r="AO239" i="197"/>
  <c r="AO231" i="197"/>
  <c r="AN306" i="197"/>
  <c r="AI316" i="197"/>
  <c r="AJ316" i="197" s="1"/>
  <c r="AM314" i="197"/>
  <c r="AI312" i="197"/>
  <c r="AJ312" i="197" s="1"/>
  <c r="AM310" i="197"/>
  <c r="AI308" i="197"/>
  <c r="AJ308" i="197" s="1"/>
  <c r="AM306" i="197"/>
  <c r="AI304" i="197"/>
  <c r="AJ304" i="197" s="1"/>
  <c r="AO301" i="197"/>
  <c r="AO293" i="197"/>
  <c r="AO285" i="197"/>
  <c r="AO277" i="197"/>
  <c r="AT115" i="197"/>
  <c r="AN115" i="197"/>
  <c r="AO115" i="197" s="1"/>
  <c r="AT111" i="197"/>
  <c r="AN111" i="197"/>
  <c r="AO111" i="197" s="1"/>
  <c r="AT107" i="197"/>
  <c r="AN107" i="197"/>
  <c r="AO107" i="197" s="1"/>
  <c r="AT103" i="197"/>
  <c r="AN103" i="197"/>
  <c r="AO103" i="197" s="1"/>
  <c r="AT87" i="197"/>
  <c r="AN87" i="197"/>
  <c r="AO87" i="197" s="1"/>
  <c r="AT83" i="197"/>
  <c r="AN83" i="197"/>
  <c r="AO83" i="197" s="1"/>
  <c r="AT79" i="197"/>
  <c r="AN79" i="197"/>
  <c r="AO79" i="197" s="1"/>
  <c r="AT75" i="197"/>
  <c r="AN75" i="197"/>
  <c r="AO75" i="197" s="1"/>
  <c r="AT71" i="197"/>
  <c r="AN71" i="197"/>
  <c r="AO71" i="197" s="1"/>
  <c r="AM71" i="197"/>
  <c r="AT67" i="197"/>
  <c r="AN67" i="197"/>
  <c r="AO67" i="197" s="1"/>
  <c r="AM67" i="197"/>
  <c r="AT63" i="197"/>
  <c r="AN63" i="197"/>
  <c r="AO63" i="197" s="1"/>
  <c r="AM63" i="197"/>
  <c r="AT59" i="197"/>
  <c r="AN59" i="197"/>
  <c r="AO59" i="197" s="1"/>
  <c r="AM59" i="197"/>
  <c r="AT55" i="197"/>
  <c r="AN55" i="197"/>
  <c r="AO55" i="197" s="1"/>
  <c r="AM55" i="197"/>
  <c r="AT51" i="197"/>
  <c r="AN51" i="197"/>
  <c r="AO51" i="197" s="1"/>
  <c r="AM51" i="197"/>
  <c r="AT47" i="197"/>
  <c r="AN47" i="197"/>
  <c r="AO47" i="197" s="1"/>
  <c r="AM47" i="197"/>
  <c r="AT43" i="197"/>
  <c r="AN43" i="197"/>
  <c r="AO43" i="197" s="1"/>
  <c r="AM43" i="197"/>
  <c r="AT39" i="197"/>
  <c r="AN39" i="197"/>
  <c r="AO39" i="197" s="1"/>
  <c r="AM39" i="197"/>
  <c r="AI315" i="197"/>
  <c r="AJ315" i="197" s="1"/>
  <c r="AM313" i="197"/>
  <c r="AI311" i="197"/>
  <c r="AJ311" i="197" s="1"/>
  <c r="AM309" i="197"/>
  <c r="AI307" i="197"/>
  <c r="AJ307" i="197" s="1"/>
  <c r="AM305" i="197"/>
  <c r="AI303" i="197"/>
  <c r="AJ303" i="197" s="1"/>
  <c r="AI120" i="197"/>
  <c r="AJ120" i="197" s="1"/>
  <c r="AI119" i="197"/>
  <c r="AJ119" i="197" s="1"/>
  <c r="AI118" i="197"/>
  <c r="AJ118" i="197" s="1"/>
  <c r="AM115" i="197"/>
  <c r="AI115" i="197"/>
  <c r="AJ115" i="197" s="1"/>
  <c r="AI114" i="197"/>
  <c r="AJ114" i="197" s="1"/>
  <c r="AM111" i="197"/>
  <c r="AI111" i="197"/>
  <c r="AJ111" i="197" s="1"/>
  <c r="AI110" i="197"/>
  <c r="AJ110" i="197" s="1"/>
  <c r="AM107" i="197"/>
  <c r="AI107" i="197"/>
  <c r="AJ107" i="197" s="1"/>
  <c r="AI106" i="197"/>
  <c r="AJ106" i="197" s="1"/>
  <c r="AM103" i="197"/>
  <c r="AI103" i="197"/>
  <c r="AJ103" i="197" s="1"/>
  <c r="AI102" i="197"/>
  <c r="AJ102" i="197" s="1"/>
  <c r="AI99" i="197"/>
  <c r="AJ99" i="197" s="1"/>
  <c r="AI98" i="197"/>
  <c r="AJ98" i="197" s="1"/>
  <c r="AI95" i="197"/>
  <c r="AJ95" i="197" s="1"/>
  <c r="AI94" i="197"/>
  <c r="AJ94" i="197" s="1"/>
  <c r="AI91" i="197"/>
  <c r="AJ91" i="197" s="1"/>
  <c r="AI90" i="197"/>
  <c r="AJ90" i="197" s="1"/>
  <c r="AM87" i="197"/>
  <c r="AI87" i="197"/>
  <c r="AJ87" i="197" s="1"/>
  <c r="AI86" i="197"/>
  <c r="AJ86" i="197" s="1"/>
  <c r="AM83" i="197"/>
  <c r="AI83" i="197"/>
  <c r="AJ83" i="197" s="1"/>
  <c r="AI82" i="197"/>
  <c r="AJ82" i="197" s="1"/>
  <c r="AM79" i="197"/>
  <c r="AI79" i="197"/>
  <c r="AJ79" i="197" s="1"/>
  <c r="AI78" i="197"/>
  <c r="AJ78" i="197" s="1"/>
  <c r="AM75" i="197"/>
  <c r="AM69" i="197"/>
  <c r="AI69" i="197"/>
  <c r="AJ69" i="197" s="1"/>
  <c r="AI68" i="197"/>
  <c r="AJ68" i="197" s="1"/>
  <c r="AM61" i="197"/>
  <c r="AI61" i="197"/>
  <c r="AJ61" i="197" s="1"/>
  <c r="AI60" i="197"/>
  <c r="AJ60" i="197" s="1"/>
  <c r="AM53" i="197"/>
  <c r="AI53" i="197"/>
  <c r="AJ53" i="197" s="1"/>
  <c r="AI52" i="197"/>
  <c r="AJ52" i="197" s="1"/>
  <c r="AM45" i="197"/>
  <c r="AI45" i="197"/>
  <c r="AJ45" i="197" s="1"/>
  <c r="AI44" i="197"/>
  <c r="AJ44" i="197" s="1"/>
  <c r="AM37" i="197"/>
  <c r="AI37" i="197"/>
  <c r="AJ37" i="197" s="1"/>
  <c r="AN314" i="197"/>
  <c r="AN310" i="197"/>
  <c r="AT119" i="197"/>
  <c r="AN119" i="197"/>
  <c r="AT99" i="197"/>
  <c r="AN99" i="197"/>
  <c r="AT95" i="197"/>
  <c r="AN95" i="197"/>
  <c r="AT91" i="197"/>
  <c r="AN91" i="197"/>
  <c r="AT38" i="197"/>
  <c r="AN38" i="197"/>
  <c r="AO38" i="197" s="1"/>
  <c r="AN313" i="197"/>
  <c r="AN309" i="197"/>
  <c r="AN305" i="197"/>
  <c r="AM117" i="197"/>
  <c r="AI117" i="197"/>
  <c r="AJ117" i="197" s="1"/>
  <c r="AI116" i="197"/>
  <c r="AJ116" i="197" s="1"/>
  <c r="AM113" i="197"/>
  <c r="AI113" i="197"/>
  <c r="AJ113" i="197" s="1"/>
  <c r="AI112" i="197"/>
  <c r="AJ112" i="197" s="1"/>
  <c r="AM109" i="197"/>
  <c r="AI109" i="197"/>
  <c r="AJ109" i="197" s="1"/>
  <c r="AI108" i="197"/>
  <c r="AJ108" i="197" s="1"/>
  <c r="AM105" i="197"/>
  <c r="AI105" i="197"/>
  <c r="AJ105" i="197" s="1"/>
  <c r="AI104" i="197"/>
  <c r="AJ104" i="197" s="1"/>
  <c r="AM101" i="197"/>
  <c r="AI101" i="197"/>
  <c r="AJ101" i="197" s="1"/>
  <c r="AI100" i="197"/>
  <c r="AJ100" i="197" s="1"/>
  <c r="AM97" i="197"/>
  <c r="AI97" i="197"/>
  <c r="AJ97" i="197" s="1"/>
  <c r="AI96" i="197"/>
  <c r="AJ96" i="197" s="1"/>
  <c r="AM93" i="197"/>
  <c r="AI93" i="197"/>
  <c r="AJ93" i="197" s="1"/>
  <c r="AI92" i="197"/>
  <c r="AJ92" i="197" s="1"/>
  <c r="AM89" i="197"/>
  <c r="AI89" i="197"/>
  <c r="AJ89" i="197" s="1"/>
  <c r="AI88" i="197"/>
  <c r="AJ88" i="197" s="1"/>
  <c r="AM85" i="197"/>
  <c r="AI85" i="197"/>
  <c r="AJ85" i="197" s="1"/>
  <c r="AI84" i="197"/>
  <c r="AJ84" i="197" s="1"/>
  <c r="AM81" i="197"/>
  <c r="AI81" i="197"/>
  <c r="AJ81" i="197" s="1"/>
  <c r="AI80" i="197"/>
  <c r="AJ80" i="197" s="1"/>
  <c r="AM77" i="197"/>
  <c r="AI77" i="197"/>
  <c r="AJ77" i="197" s="1"/>
  <c r="AI76" i="197"/>
  <c r="AJ76" i="197" s="1"/>
  <c r="AM73" i="197"/>
  <c r="AI73" i="197"/>
  <c r="AJ73" i="197" s="1"/>
  <c r="AI72" i="197"/>
  <c r="AJ72" i="197" s="1"/>
  <c r="AM65" i="197"/>
  <c r="AI65" i="197"/>
  <c r="AJ65" i="197" s="1"/>
  <c r="AI64" i="197"/>
  <c r="AJ64" i="197" s="1"/>
  <c r="AM57" i="197"/>
  <c r="AI57" i="197"/>
  <c r="AJ57" i="197" s="1"/>
  <c r="AI56" i="197"/>
  <c r="AJ56" i="197" s="1"/>
  <c r="AM49" i="197"/>
  <c r="AI49" i="197"/>
  <c r="AJ49" i="197" s="1"/>
  <c r="AI48" i="197"/>
  <c r="AJ48" i="197" s="1"/>
  <c r="AM41" i="197"/>
  <c r="AI41" i="197"/>
  <c r="AJ41" i="197" s="1"/>
  <c r="AI40" i="197"/>
  <c r="AJ40" i="197" s="1"/>
  <c r="AI75" i="197"/>
  <c r="AJ75" i="197" s="1"/>
  <c r="AI74" i="197"/>
  <c r="AJ74" i="197" s="1"/>
  <c r="AI71" i="197"/>
  <c r="AJ71" i="197" s="1"/>
  <c r="AI70" i="197"/>
  <c r="AJ70" i="197" s="1"/>
  <c r="AI67" i="197"/>
  <c r="AJ67" i="197" s="1"/>
  <c r="AI66" i="197"/>
  <c r="AJ66" i="197" s="1"/>
  <c r="AI63" i="197"/>
  <c r="AJ63" i="197" s="1"/>
  <c r="AI62" i="197"/>
  <c r="AJ62" i="197" s="1"/>
  <c r="AI59" i="197"/>
  <c r="AJ59" i="197" s="1"/>
  <c r="AI58" i="197"/>
  <c r="AJ58" i="197" s="1"/>
  <c r="AI55" i="197"/>
  <c r="AJ55" i="197" s="1"/>
  <c r="AI54" i="197"/>
  <c r="AJ54" i="197" s="1"/>
  <c r="AI51" i="197"/>
  <c r="AJ51" i="197" s="1"/>
  <c r="AI50" i="197"/>
  <c r="AJ50" i="197" s="1"/>
  <c r="AI47" i="197"/>
  <c r="AJ47" i="197" s="1"/>
  <c r="AI46" i="197"/>
  <c r="AJ46" i="197" s="1"/>
  <c r="AI43" i="197"/>
  <c r="AJ43" i="197" s="1"/>
  <c r="AI42" i="197"/>
  <c r="AJ42" i="197" s="1"/>
  <c r="AI39" i="197"/>
  <c r="AJ39" i="197" s="1"/>
  <c r="AI38" i="197"/>
  <c r="AJ38" i="197" s="1"/>
  <c r="AL302" i="197"/>
  <c r="AN298" i="197"/>
  <c r="AO298" i="197" s="1"/>
  <c r="AT298" i="197"/>
  <c r="AJ296" i="197"/>
  <c r="AN290" i="197"/>
  <c r="AO290" i="197" s="1"/>
  <c r="AT290" i="197"/>
  <c r="AJ288" i="197"/>
  <c r="AN282" i="197"/>
  <c r="AO282" i="197" s="1"/>
  <c r="AT282" i="197"/>
  <c r="AJ256" i="197"/>
  <c r="AJ248" i="197"/>
  <c r="AJ246" i="197"/>
  <c r="AJ238" i="197"/>
  <c r="AJ234" i="197"/>
  <c r="AJ232" i="197"/>
  <c r="AJ221" i="197"/>
  <c r="AJ209" i="197"/>
  <c r="AJ302" i="197"/>
  <c r="AM298" i="197"/>
  <c r="AJ294" i="197"/>
  <c r="AM290" i="197"/>
  <c r="AM282" i="197"/>
  <c r="AJ223" i="197"/>
  <c r="AJ215" i="197"/>
  <c r="AJ207" i="197"/>
  <c r="AN189" i="197"/>
  <c r="AO189" i="197" s="1"/>
  <c r="AT189" i="197"/>
  <c r="AN181" i="197"/>
  <c r="AO181" i="197" s="1"/>
  <c r="AT181" i="197"/>
  <c r="AN173" i="197"/>
  <c r="AO173" i="197" s="1"/>
  <c r="AT173" i="197"/>
  <c r="AN165" i="197"/>
  <c r="AO165" i="197" s="1"/>
  <c r="AT165" i="197"/>
  <c r="AN157" i="197"/>
  <c r="AO157" i="197" s="1"/>
  <c r="AT157" i="197"/>
  <c r="AN149" i="197"/>
  <c r="AO149" i="197" s="1"/>
  <c r="AT149" i="197"/>
  <c r="AJ147" i="197"/>
  <c r="AN141" i="197"/>
  <c r="AO141" i="197" s="1"/>
  <c r="AT141" i="197"/>
  <c r="AN133" i="197"/>
  <c r="AO133" i="197" s="1"/>
  <c r="AT133" i="197"/>
  <c r="AN125" i="197"/>
  <c r="AO125" i="197" s="1"/>
  <c r="AT125" i="197"/>
  <c r="AO256" i="197"/>
  <c r="AO252" i="197"/>
  <c r="AO248" i="197"/>
  <c r="AO244" i="197"/>
  <c r="AO240" i="197"/>
  <c r="AO236" i="197"/>
  <c r="AO232" i="197"/>
  <c r="AO228" i="197"/>
  <c r="AM189" i="197"/>
  <c r="AJ185" i="197"/>
  <c r="AM181" i="197"/>
  <c r="AJ177" i="197"/>
  <c r="AM173" i="197"/>
  <c r="AM165" i="197"/>
  <c r="AM157" i="197"/>
  <c r="AM149" i="197"/>
  <c r="AJ145" i="197"/>
  <c r="AM141" i="197"/>
  <c r="AJ137" i="197"/>
  <c r="AM133" i="197"/>
  <c r="AJ129" i="197"/>
  <c r="AM125" i="197"/>
  <c r="AJ121" i="197"/>
  <c r="AJ300" i="197"/>
  <c r="AN294" i="197"/>
  <c r="AO294" i="197" s="1"/>
  <c r="AT294" i="197"/>
  <c r="AJ292" i="197"/>
  <c r="AN286" i="197"/>
  <c r="AO286" i="197" s="1"/>
  <c r="AT286" i="197"/>
  <c r="AJ284" i="197"/>
  <c r="AN278" i="197"/>
  <c r="AO278" i="197" s="1"/>
  <c r="AT278" i="197"/>
  <c r="AJ264" i="197"/>
  <c r="AM302" i="197"/>
  <c r="AM294" i="197"/>
  <c r="AJ290" i="197"/>
  <c r="AM286" i="197"/>
  <c r="AM278" i="197"/>
  <c r="AN219" i="197"/>
  <c r="AO219" i="197" s="1"/>
  <c r="AT219" i="197"/>
  <c r="AM219" i="197"/>
  <c r="AN211" i="197"/>
  <c r="AO211" i="197" s="1"/>
  <c r="AT211" i="197"/>
  <c r="AM211" i="197"/>
  <c r="AN203" i="197"/>
  <c r="AO203" i="197" s="1"/>
  <c r="AT203" i="197"/>
  <c r="AM203" i="197"/>
  <c r="AN193" i="197"/>
  <c r="AO193" i="197" s="1"/>
  <c r="AT193" i="197"/>
  <c r="AN185" i="197"/>
  <c r="AO185" i="197" s="1"/>
  <c r="AT185" i="197"/>
  <c r="AJ183" i="197"/>
  <c r="AN177" i="197"/>
  <c r="AO177" i="197" s="1"/>
  <c r="AT177" i="197"/>
  <c r="AN169" i="197"/>
  <c r="AO169" i="197" s="1"/>
  <c r="AT169" i="197"/>
  <c r="AJ167" i="197"/>
  <c r="AN161" i="197"/>
  <c r="AO161" i="197" s="1"/>
  <c r="AT161" i="197"/>
  <c r="AN153" i="197"/>
  <c r="AO153" i="197" s="1"/>
  <c r="AT153" i="197"/>
  <c r="AN145" i="197"/>
  <c r="AO145" i="197" s="1"/>
  <c r="AT145" i="197"/>
  <c r="AJ143" i="197"/>
  <c r="AN137" i="197"/>
  <c r="AO137" i="197" s="1"/>
  <c r="AT137" i="197"/>
  <c r="AJ135" i="197"/>
  <c r="AN129" i="197"/>
  <c r="AO129" i="197" s="1"/>
  <c r="AT129" i="197"/>
  <c r="AJ127" i="197"/>
  <c r="AN121" i="197"/>
  <c r="AO121" i="197" s="1"/>
  <c r="AT121" i="197"/>
  <c r="AO254" i="197"/>
  <c r="AO250" i="197"/>
  <c r="AO246" i="197"/>
  <c r="AO242" i="197"/>
  <c r="AO238" i="197"/>
  <c r="AO234" i="197"/>
  <c r="AO230" i="197"/>
  <c r="AO226" i="197"/>
  <c r="AN223" i="197"/>
  <c r="AO223" i="197" s="1"/>
  <c r="AT223" i="197"/>
  <c r="AM223" i="197"/>
  <c r="AO221" i="197"/>
  <c r="AN215" i="197"/>
  <c r="AO215" i="197" s="1"/>
  <c r="AT215" i="197"/>
  <c r="AM215" i="197"/>
  <c r="AO213" i="197"/>
  <c r="AN207" i="197"/>
  <c r="AO207" i="197" s="1"/>
  <c r="AT207" i="197"/>
  <c r="AM207" i="197"/>
  <c r="AO205" i="197"/>
  <c r="AN199" i="197"/>
  <c r="AO199" i="197" s="1"/>
  <c r="AT199" i="197"/>
  <c r="AM199" i="197"/>
  <c r="AO197" i="197"/>
  <c r="AM193" i="197"/>
  <c r="AJ189" i="197"/>
  <c r="AM185" i="197"/>
  <c r="AJ181" i="197"/>
  <c r="AM177" i="197"/>
  <c r="AM169" i="197"/>
  <c r="AJ165" i="197"/>
  <c r="AM161" i="197"/>
  <c r="AJ157" i="197"/>
  <c r="AM153" i="197"/>
  <c r="AJ149" i="197"/>
  <c r="AM145" i="197"/>
  <c r="AJ141" i="197"/>
  <c r="AM137" i="197"/>
  <c r="AJ133" i="197"/>
  <c r="AM129" i="197"/>
  <c r="AM121" i="197"/>
  <c r="AO299" i="197"/>
  <c r="AO283" i="197"/>
  <c r="AL308" i="197"/>
  <c r="AL304" i="197"/>
  <c r="AL118" i="197"/>
  <c r="AL102" i="197"/>
  <c r="AL88" i="197"/>
  <c r="AL74" i="197"/>
  <c r="AL72" i="197"/>
  <c r="AL316" i="197"/>
  <c r="AL312" i="197"/>
  <c r="AL315" i="197"/>
  <c r="AL311" i="197"/>
  <c r="AL307" i="197"/>
  <c r="AL303" i="197"/>
  <c r="AO224" i="197"/>
  <c r="AO220" i="197"/>
  <c r="AO216" i="197"/>
  <c r="AO208" i="197"/>
  <c r="AO204" i="197"/>
  <c r="AO192" i="197"/>
  <c r="AO188" i="197"/>
  <c r="AO184" i="197"/>
  <c r="AO180" i="197"/>
  <c r="AO176" i="197"/>
  <c r="AO172" i="197"/>
  <c r="AO168" i="197"/>
  <c r="AO164" i="197"/>
  <c r="AO160" i="197"/>
  <c r="AO156" i="197"/>
  <c r="AO152" i="197"/>
  <c r="AO148" i="197"/>
  <c r="AO144" i="197"/>
  <c r="AO140" i="197"/>
  <c r="AO136" i="197"/>
  <c r="AO132" i="197"/>
  <c r="AO128" i="197"/>
  <c r="AO124" i="197"/>
  <c r="AN120" i="197"/>
  <c r="AN118" i="197"/>
  <c r="AN114" i="197"/>
  <c r="AN110" i="197"/>
  <c r="AN106" i="197"/>
  <c r="AO106" i="197" s="1"/>
  <c r="AN102" i="197"/>
  <c r="AN98" i="197"/>
  <c r="AO98" i="197" s="1"/>
  <c r="AN94" i="197"/>
  <c r="AN90" i="197"/>
  <c r="AN86" i="197"/>
  <c r="AN82" i="197"/>
  <c r="AN78" i="197"/>
  <c r="AN74" i="197"/>
  <c r="AN70" i="197"/>
  <c r="AN66" i="197"/>
  <c r="AO66" i="197" s="1"/>
  <c r="AN62" i="197"/>
  <c r="AN58" i="197"/>
  <c r="AO58" i="197" s="1"/>
  <c r="AN54" i="197"/>
  <c r="AN50" i="197"/>
  <c r="AN46" i="197"/>
  <c r="AN42" i="197"/>
  <c r="AM316" i="197"/>
  <c r="AN316" i="197"/>
  <c r="AL314" i="197"/>
  <c r="AM312" i="197"/>
  <c r="AN312" i="197"/>
  <c r="AL310" i="197"/>
  <c r="AM308" i="197"/>
  <c r="AN308" i="197"/>
  <c r="AL306" i="197"/>
  <c r="AO306" i="197" s="1"/>
  <c r="AM304" i="197"/>
  <c r="AN304" i="197"/>
  <c r="AO297" i="197"/>
  <c r="AO289" i="197"/>
  <c r="AO281" i="197"/>
  <c r="AM315" i="197"/>
  <c r="AN315" i="197"/>
  <c r="AL313" i="197"/>
  <c r="AM311" i="197"/>
  <c r="AN311" i="197"/>
  <c r="AL309" i="197"/>
  <c r="AM307" i="197"/>
  <c r="AN307" i="197"/>
  <c r="AL305" i="197"/>
  <c r="AM303" i="197"/>
  <c r="AN303" i="197"/>
  <c r="AO295" i="197"/>
  <c r="AO287" i="197"/>
  <c r="AO279" i="197"/>
  <c r="AO222" i="197"/>
  <c r="AO218" i="197"/>
  <c r="AO214" i="197"/>
  <c r="AO210" i="197"/>
  <c r="AO206" i="197"/>
  <c r="AO202" i="197"/>
  <c r="AO198" i="197"/>
  <c r="AO190" i="197"/>
  <c r="AO186" i="197"/>
  <c r="AO182" i="197"/>
  <c r="AO178" i="197"/>
  <c r="AO170" i="197"/>
  <c r="AO166" i="197"/>
  <c r="AO162" i="197"/>
  <c r="AO158" i="197"/>
  <c r="AO154" i="197"/>
  <c r="AO150" i="197"/>
  <c r="AO146" i="197"/>
  <c r="AO138" i="197"/>
  <c r="AO130" i="197"/>
  <c r="AO126" i="197"/>
  <c r="AO122" i="197"/>
  <c r="AM120" i="197"/>
  <c r="AM118" i="197"/>
  <c r="AM116" i="197"/>
  <c r="AM114" i="197"/>
  <c r="AM112" i="197"/>
  <c r="AM110" i="197"/>
  <c r="AM108" i="197"/>
  <c r="AM106" i="197"/>
  <c r="AM104" i="197"/>
  <c r="AM102" i="197"/>
  <c r="AM100" i="197"/>
  <c r="AM98" i="197"/>
  <c r="AM96" i="197"/>
  <c r="AM94" i="197"/>
  <c r="AM92" i="197"/>
  <c r="AM90" i="197"/>
  <c r="AM88" i="197"/>
  <c r="AM86" i="197"/>
  <c r="AM84" i="197"/>
  <c r="AM82" i="197"/>
  <c r="AM80" i="197"/>
  <c r="AM78" i="197"/>
  <c r="AM76" i="197"/>
  <c r="AM74" i="197"/>
  <c r="AM72" i="197"/>
  <c r="AM70" i="197"/>
  <c r="AM68" i="197"/>
  <c r="AM66" i="197"/>
  <c r="AM64" i="197"/>
  <c r="AM62" i="197"/>
  <c r="AM60" i="197"/>
  <c r="AM58" i="197"/>
  <c r="AM56" i="197"/>
  <c r="AM54" i="197"/>
  <c r="AM52" i="197"/>
  <c r="AM50" i="197"/>
  <c r="AM48" i="197"/>
  <c r="AM46" i="197"/>
  <c r="AM44" i="197"/>
  <c r="AM42" i="197"/>
  <c r="AM40" i="197"/>
  <c r="AM38" i="197"/>
  <c r="AM36" i="197"/>
  <c r="AN117" i="197"/>
  <c r="AN113" i="197"/>
  <c r="AN109" i="197"/>
  <c r="AO109" i="197" s="1"/>
  <c r="AN105" i="197"/>
  <c r="AO105" i="197" s="1"/>
  <c r="AN101" i="197"/>
  <c r="AO101" i="197" s="1"/>
  <c r="AN97" i="197"/>
  <c r="AN93" i="197"/>
  <c r="AO93" i="197" s="1"/>
  <c r="AN89" i="197"/>
  <c r="AO89" i="197" s="1"/>
  <c r="AN85" i="197"/>
  <c r="AN81" i="197"/>
  <c r="AO81" i="197" s="1"/>
  <c r="AN77" i="197"/>
  <c r="AN73" i="197"/>
  <c r="AO73" i="197" s="1"/>
  <c r="AN69" i="197"/>
  <c r="AO69" i="197" s="1"/>
  <c r="AN65" i="197"/>
  <c r="AN61" i="197"/>
  <c r="AO61" i="197" s="1"/>
  <c r="AN57" i="197"/>
  <c r="AN53" i="197"/>
  <c r="AN49" i="197"/>
  <c r="AN45" i="197"/>
  <c r="AN41" i="197"/>
  <c r="AO41" i="197" s="1"/>
  <c r="AN37" i="197"/>
  <c r="AN116" i="197"/>
  <c r="AN112" i="197"/>
  <c r="AN108" i="197"/>
  <c r="AN104" i="197"/>
  <c r="AN100" i="197"/>
  <c r="AO100" i="197" s="1"/>
  <c r="AN96" i="197"/>
  <c r="AN92" i="197"/>
  <c r="AN88" i="197"/>
  <c r="AN84" i="197"/>
  <c r="AO84" i="197" s="1"/>
  <c r="AN80" i="197"/>
  <c r="AO80" i="197" s="1"/>
  <c r="AN76" i="197"/>
  <c r="AN72" i="197"/>
  <c r="AN68" i="197"/>
  <c r="AO68" i="197" s="1"/>
  <c r="AN64" i="197"/>
  <c r="AO64" i="197" s="1"/>
  <c r="AN60" i="197"/>
  <c r="AN56" i="197"/>
  <c r="AO56" i="197" s="1"/>
  <c r="AN52" i="197"/>
  <c r="AO52" i="197" s="1"/>
  <c r="AN48" i="197"/>
  <c r="AN44" i="197"/>
  <c r="AN40" i="197"/>
  <c r="AN36" i="197"/>
  <c r="AC61" i="183"/>
  <c r="G53" i="182"/>
  <c r="AO305" i="197" l="1"/>
  <c r="AO194" i="197"/>
  <c r="AO119" i="197"/>
  <c r="AO302" i="197"/>
  <c r="AO86" i="197"/>
  <c r="AO312" i="197"/>
  <c r="AO104" i="197"/>
  <c r="AO117" i="197"/>
  <c r="AO46" i="197"/>
  <c r="AO114" i="197"/>
  <c r="AO76" i="197"/>
  <c r="AO120" i="197"/>
  <c r="AO94" i="197"/>
  <c r="AO91" i="197"/>
  <c r="AO196" i="197"/>
  <c r="AO303" i="197"/>
  <c r="AO53" i="197"/>
  <c r="AO70" i="197"/>
  <c r="AO48" i="197"/>
  <c r="AO116" i="197"/>
  <c r="AO50" i="197"/>
  <c r="AO96" i="197"/>
  <c r="AO77" i="197"/>
  <c r="AO37" i="197"/>
  <c r="AO82" i="197"/>
  <c r="AO313" i="197"/>
  <c r="AO44" i="197"/>
  <c r="AO60" i="197"/>
  <c r="AO92" i="197"/>
  <c r="AO57" i="197"/>
  <c r="AO174" i="197"/>
  <c r="AO95" i="197"/>
  <c r="AO311" i="197"/>
  <c r="AO108" i="197"/>
  <c r="AO112" i="197"/>
  <c r="AO42" i="197"/>
  <c r="AO99" i="197"/>
  <c r="AO65" i="197"/>
  <c r="AO97" i="197"/>
  <c r="AO78" i="197"/>
  <c r="AO110" i="197"/>
  <c r="AO54" i="197"/>
  <c r="AO45" i="197"/>
  <c r="AO309" i="197"/>
  <c r="AO90" i="197"/>
  <c r="AO36" i="197"/>
  <c r="AO49" i="197"/>
  <c r="AO304" i="197"/>
  <c r="AO314" i="197"/>
  <c r="AO62" i="197"/>
  <c r="AO113" i="197"/>
  <c r="AO40" i="197"/>
  <c r="AO85" i="197"/>
  <c r="AO315" i="197"/>
  <c r="AO74" i="197"/>
  <c r="AO102" i="197"/>
  <c r="AO118" i="197"/>
  <c r="AO307" i="197"/>
  <c r="AO316" i="197"/>
  <c r="AO308" i="197"/>
  <c r="AO72" i="197"/>
  <c r="AO88" i="197"/>
  <c r="AO310" i="197"/>
  <c r="I53" i="182"/>
  <c r="H53" i="182"/>
  <c r="I45" i="182" l="1"/>
  <c r="H45" i="182"/>
  <c r="G45" i="182"/>
  <c r="G39" i="182"/>
  <c r="I39" i="182"/>
  <c r="H39" i="182"/>
  <c r="F39" i="182"/>
  <c r="H12" i="182"/>
  <c r="B139" i="195" l="1"/>
  <c r="B140" i="195" s="1"/>
  <c r="B141" i="195" s="1"/>
  <c r="B142" i="195" s="1"/>
  <c r="B143" i="195" s="1"/>
  <c r="B144" i="195" s="1"/>
  <c r="B145" i="195" s="1"/>
  <c r="B146" i="195" s="1"/>
  <c r="B147" i="195" s="1"/>
  <c r="B148" i="195" s="1"/>
  <c r="B149" i="195" s="1"/>
  <c r="B150" i="195" s="1"/>
  <c r="B119" i="195"/>
  <c r="B120" i="195" s="1"/>
  <c r="B121" i="195" s="1"/>
  <c r="B122" i="195" s="1"/>
  <c r="B123" i="195" s="1"/>
  <c r="B124" i="195" s="1"/>
  <c r="B125" i="195" s="1"/>
  <c r="B126" i="195" s="1"/>
  <c r="B127" i="195" s="1"/>
  <c r="B128" i="195" s="1"/>
  <c r="B129" i="195" s="1"/>
  <c r="B130" i="195" s="1"/>
  <c r="B79" i="195"/>
  <c r="B80" i="195" s="1"/>
  <c r="B81" i="195" s="1"/>
  <c r="B82" i="195" s="1"/>
  <c r="B83" i="195" s="1"/>
  <c r="B84" i="195" s="1"/>
  <c r="B85" i="195" s="1"/>
  <c r="B86" i="195" s="1"/>
  <c r="B87" i="195" s="1"/>
  <c r="B88" i="195" s="1"/>
  <c r="B89" i="195" s="1"/>
  <c r="B90" i="195" s="1"/>
  <c r="B12" i="195"/>
  <c r="B13" i="195" s="1"/>
  <c r="B14" i="195" s="1"/>
  <c r="B15" i="195" s="1"/>
  <c r="B16" i="195" s="1"/>
  <c r="B17" i="195" s="1"/>
  <c r="B18" i="195" s="1"/>
  <c r="B19" i="195" s="1"/>
  <c r="B20" i="195" s="1"/>
  <c r="B21" i="195" s="1"/>
  <c r="B22" i="195" s="1"/>
  <c r="B23" i="195" s="1"/>
  <c r="AM1018" i="198" l="1"/>
  <c r="AM317" i="198"/>
  <c r="AM316" i="198"/>
  <c r="AM315" i="198"/>
  <c r="AM314" i="198"/>
  <c r="AM313" i="198"/>
  <c r="AM312" i="198"/>
  <c r="AM311" i="198"/>
  <c r="AM310" i="198"/>
  <c r="AM309" i="198"/>
  <c r="AM308" i="198"/>
  <c r="AM307" i="198"/>
  <c r="AM306" i="198"/>
  <c r="AM305" i="198"/>
  <c r="AM304" i="198"/>
  <c r="AM303" i="198"/>
  <c r="AM302" i="198"/>
  <c r="AM301" i="198"/>
  <c r="AM300" i="198"/>
  <c r="AM299" i="198"/>
  <c r="AM298" i="198"/>
  <c r="AM297" i="198"/>
  <c r="AM296" i="198"/>
  <c r="AM295" i="198"/>
  <c r="AM294" i="198"/>
  <c r="AM293" i="198"/>
  <c r="AM292" i="198"/>
  <c r="AM291" i="198"/>
  <c r="AM290" i="198"/>
  <c r="AM289" i="198"/>
  <c r="AM288" i="198"/>
  <c r="AM287" i="198"/>
  <c r="AM286" i="198"/>
  <c r="AM285" i="198"/>
  <c r="AM284" i="198"/>
  <c r="AM283" i="198"/>
  <c r="AM282" i="198"/>
  <c r="AM281" i="198"/>
  <c r="AM280" i="198"/>
  <c r="AM279" i="198"/>
  <c r="AM278" i="198"/>
  <c r="AM277" i="198"/>
  <c r="AM276" i="198"/>
  <c r="AM275" i="198"/>
  <c r="AM274" i="198"/>
  <c r="AM273" i="198"/>
  <c r="AM272" i="198"/>
  <c r="AM271" i="198"/>
  <c r="AM270" i="198"/>
  <c r="AM269" i="198"/>
  <c r="AM268" i="198"/>
  <c r="AM267" i="198"/>
  <c r="AM266" i="198"/>
  <c r="AM265" i="198"/>
  <c r="AM264" i="198"/>
  <c r="AM263" i="198"/>
  <c r="AM262" i="198"/>
  <c r="AM261" i="198"/>
  <c r="AM260" i="198"/>
  <c r="AM259" i="198"/>
  <c r="AM258" i="198"/>
  <c r="AM257" i="198"/>
  <c r="AM256" i="198"/>
  <c r="AM255" i="198"/>
  <c r="AM254" i="198"/>
  <c r="AM253" i="198"/>
  <c r="AM252" i="198"/>
  <c r="AM251" i="198"/>
  <c r="AM250" i="198"/>
  <c r="AM249" i="198"/>
  <c r="AM248" i="198"/>
  <c r="AM247" i="198"/>
  <c r="AM246" i="198"/>
  <c r="AM245" i="198"/>
  <c r="AM244" i="198"/>
  <c r="AM243" i="198"/>
  <c r="AM242" i="198"/>
  <c r="AM241" i="198"/>
  <c r="AM240" i="198"/>
  <c r="AM239" i="198"/>
  <c r="AM238" i="198"/>
  <c r="AM237" i="198"/>
  <c r="AM236" i="198"/>
  <c r="AM235" i="198"/>
  <c r="AM234" i="198"/>
  <c r="AM233" i="198"/>
  <c r="AM232" i="198"/>
  <c r="AM231" i="198"/>
  <c r="AM230" i="198"/>
  <c r="AM229" i="198"/>
  <c r="AM228" i="198"/>
  <c r="AM227" i="198"/>
  <c r="AM226" i="198"/>
  <c r="AM225" i="198"/>
  <c r="AM224" i="198"/>
  <c r="AM223" i="198"/>
  <c r="AM222" i="198"/>
  <c r="AM221" i="198"/>
  <c r="AM220" i="198"/>
  <c r="AM219" i="198"/>
  <c r="AM218" i="198"/>
  <c r="AM217" i="198"/>
  <c r="AM216" i="198"/>
  <c r="AM215" i="198"/>
  <c r="AM214" i="198"/>
  <c r="AM213" i="198"/>
  <c r="AM212" i="198"/>
  <c r="AM211" i="198"/>
  <c r="AM210" i="198"/>
  <c r="AM209" i="198"/>
  <c r="AM208" i="198"/>
  <c r="AM207" i="198"/>
  <c r="AM206" i="198"/>
  <c r="AM205" i="198"/>
  <c r="AM204" i="198"/>
  <c r="AM203" i="198"/>
  <c r="AM202" i="198"/>
  <c r="AM201" i="198"/>
  <c r="AM200" i="198"/>
  <c r="AM199" i="198"/>
  <c r="AM198" i="198"/>
  <c r="AM197" i="198"/>
  <c r="AM196" i="198"/>
  <c r="AM195" i="198"/>
  <c r="AM194" i="198"/>
  <c r="AM193" i="198"/>
  <c r="AM192" i="198"/>
  <c r="AM191" i="198"/>
  <c r="AM190" i="198"/>
  <c r="AM189" i="198"/>
  <c r="AM188" i="198"/>
  <c r="AM187" i="198"/>
  <c r="AM186" i="198"/>
  <c r="AM185" i="198"/>
  <c r="AM184" i="198"/>
  <c r="AM183" i="198"/>
  <c r="AM182" i="198"/>
  <c r="AM181" i="198"/>
  <c r="AM180" i="198"/>
  <c r="AM179" i="198"/>
  <c r="AM178" i="198"/>
  <c r="AM177" i="198"/>
  <c r="AM176" i="198"/>
  <c r="AM175" i="198"/>
  <c r="AM174" i="198"/>
  <c r="AM173" i="198"/>
  <c r="AM172" i="198"/>
  <c r="AM171" i="198"/>
  <c r="AM170" i="198"/>
  <c r="AM169" i="198"/>
  <c r="AM168" i="198"/>
  <c r="AM167" i="198"/>
  <c r="AM166" i="198"/>
  <c r="AM165" i="198"/>
  <c r="AM164" i="198"/>
  <c r="AM163" i="198"/>
  <c r="AM162" i="198"/>
  <c r="AM161" i="198"/>
  <c r="AM160" i="198"/>
  <c r="AM159" i="198"/>
  <c r="AM158" i="198"/>
  <c r="AM157" i="198"/>
  <c r="AM156" i="198"/>
  <c r="AM155" i="198"/>
  <c r="AM154" i="198"/>
  <c r="AM153" i="198"/>
  <c r="AM152" i="198"/>
  <c r="AM151" i="198"/>
  <c r="AM150" i="198"/>
  <c r="AM149" i="198"/>
  <c r="AM148" i="198"/>
  <c r="AM147" i="198"/>
  <c r="AM146" i="198"/>
  <c r="AM145" i="198"/>
  <c r="AM144" i="198"/>
  <c r="AM143" i="198"/>
  <c r="AM142" i="198"/>
  <c r="AM141" i="198"/>
  <c r="AM140" i="198"/>
  <c r="AM139" i="198"/>
  <c r="AM138" i="198"/>
  <c r="AM137" i="198"/>
  <c r="AM136" i="198"/>
  <c r="AM135" i="198"/>
  <c r="AM134" i="198"/>
  <c r="AM133" i="198"/>
  <c r="AM132" i="198"/>
  <c r="AM131" i="198"/>
  <c r="AM130" i="198"/>
  <c r="AM129" i="198"/>
  <c r="AM128" i="198"/>
  <c r="AM127" i="198"/>
  <c r="AM126" i="198"/>
  <c r="AM125" i="198"/>
  <c r="AM124" i="198"/>
  <c r="AM123" i="198"/>
  <c r="AM122" i="198"/>
  <c r="AM121" i="198"/>
  <c r="AM120" i="198"/>
  <c r="AM119" i="198"/>
  <c r="AM118" i="198"/>
  <c r="AM117" i="198"/>
  <c r="AM116" i="198"/>
  <c r="AM115" i="198"/>
  <c r="AM114" i="198"/>
  <c r="AM113" i="198"/>
  <c r="AM112" i="198"/>
  <c r="AM111" i="198"/>
  <c r="AM110" i="198"/>
  <c r="AM109" i="198"/>
  <c r="AM108" i="198"/>
  <c r="AM107" i="198"/>
  <c r="AM106" i="198"/>
  <c r="AM105" i="198"/>
  <c r="AM104" i="198"/>
  <c r="AM103" i="198"/>
  <c r="AM102" i="198"/>
  <c r="AM101" i="198"/>
  <c r="AM100" i="198"/>
  <c r="AM99" i="198"/>
  <c r="AM98" i="198"/>
  <c r="AM97" i="198"/>
  <c r="AM96" i="198"/>
  <c r="AM95" i="198"/>
  <c r="AM94" i="198"/>
  <c r="AM93" i="198"/>
  <c r="AM92" i="198"/>
  <c r="AM91" i="198"/>
  <c r="AM90" i="198"/>
  <c r="AM89" i="198"/>
  <c r="AM88" i="198"/>
  <c r="AM87" i="198"/>
  <c r="AM86" i="198"/>
  <c r="AM85" i="198"/>
  <c r="AM84" i="198"/>
  <c r="AM83" i="198"/>
  <c r="AM82" i="198"/>
  <c r="AM81" i="198"/>
  <c r="AM80" i="198"/>
  <c r="AM79" i="198"/>
  <c r="AM78" i="198"/>
  <c r="AM77" i="198"/>
  <c r="AM76" i="198"/>
  <c r="AM75" i="198"/>
  <c r="AM74" i="198"/>
  <c r="AM73" i="198"/>
  <c r="AM72" i="198"/>
  <c r="AM71" i="198"/>
  <c r="AM70" i="198"/>
  <c r="AM69" i="198"/>
  <c r="AM68" i="198"/>
  <c r="AM67" i="198"/>
  <c r="AM66" i="198"/>
  <c r="AM65" i="198"/>
  <c r="AM64" i="198"/>
  <c r="AM63" i="198"/>
  <c r="AM62" i="198"/>
  <c r="AM61" i="198"/>
  <c r="AM60" i="198"/>
  <c r="AM59" i="198"/>
  <c r="AM58" i="198"/>
  <c r="AM57" i="198"/>
  <c r="AM56" i="198"/>
  <c r="AM55" i="198"/>
  <c r="AM54" i="198"/>
  <c r="AM53" i="198"/>
  <c r="AM52" i="198"/>
  <c r="AM51" i="198"/>
  <c r="AM50" i="198"/>
  <c r="AM49" i="198"/>
  <c r="AM48" i="198"/>
  <c r="AM47" i="198"/>
  <c r="AM46" i="198"/>
  <c r="AM45" i="198"/>
  <c r="AM44" i="198"/>
  <c r="AM43" i="198"/>
  <c r="AM42" i="198"/>
  <c r="AM41" i="198"/>
  <c r="AM40" i="198"/>
  <c r="AM39" i="198"/>
  <c r="AM38" i="198"/>
  <c r="AM37" i="198"/>
  <c r="AM36" i="198"/>
  <c r="AM35" i="198"/>
  <c r="AM34" i="198"/>
  <c r="AM33" i="198"/>
  <c r="AM32" i="198"/>
  <c r="AM31" i="198"/>
  <c r="AM30" i="198"/>
  <c r="AM29" i="198"/>
  <c r="AM28" i="198"/>
  <c r="AM27" i="198"/>
  <c r="AM26" i="198"/>
  <c r="AM25" i="198"/>
  <c r="AM24" i="198"/>
  <c r="AM23" i="198"/>
  <c r="AM22" i="198"/>
  <c r="AM21" i="198"/>
  <c r="AM20" i="198"/>
  <c r="AM19" i="198"/>
  <c r="AP35" i="197"/>
  <c r="AP34" i="197"/>
  <c r="AP33" i="197"/>
  <c r="AP32" i="197"/>
  <c r="AP31" i="197"/>
  <c r="AP30" i="197"/>
  <c r="AP29" i="197"/>
  <c r="AP28" i="197"/>
  <c r="AP27" i="197"/>
  <c r="AP26" i="197"/>
  <c r="AP25" i="197"/>
  <c r="AP24" i="197"/>
  <c r="AP23" i="197"/>
  <c r="AP22" i="197"/>
  <c r="AP21" i="197"/>
  <c r="AP20" i="197"/>
  <c r="AP19" i="197"/>
  <c r="AP18" i="197"/>
  <c r="AP17" i="197"/>
  <c r="AV1016" i="196"/>
  <c r="AV315" i="196"/>
  <c r="AV314" i="196"/>
  <c r="AV313" i="196"/>
  <c r="AV312" i="196"/>
  <c r="AV311" i="196"/>
  <c r="AV310" i="196"/>
  <c r="AV309" i="196"/>
  <c r="AV308" i="196"/>
  <c r="AV307" i="196"/>
  <c r="AV306" i="196"/>
  <c r="AV305" i="196"/>
  <c r="AV304" i="196"/>
  <c r="AV303" i="196"/>
  <c r="AV302" i="196"/>
  <c r="AV301" i="196"/>
  <c r="AV300" i="196"/>
  <c r="AV299" i="196"/>
  <c r="AV298" i="196"/>
  <c r="AV297" i="196"/>
  <c r="AV296" i="196"/>
  <c r="AV295" i="196"/>
  <c r="AV294" i="196"/>
  <c r="AV293" i="196"/>
  <c r="AV292" i="196"/>
  <c r="AV291" i="196"/>
  <c r="AV290" i="196"/>
  <c r="AV289" i="196"/>
  <c r="AV288" i="196"/>
  <c r="AV287" i="196"/>
  <c r="AV286" i="196"/>
  <c r="AV285" i="196"/>
  <c r="AV284" i="196"/>
  <c r="AV283" i="196"/>
  <c r="AV282" i="196"/>
  <c r="AV281" i="196"/>
  <c r="AV280" i="196"/>
  <c r="AV279" i="196"/>
  <c r="AV278" i="196"/>
  <c r="AV277" i="196"/>
  <c r="AV276" i="196"/>
  <c r="AV275" i="196"/>
  <c r="AV274" i="196"/>
  <c r="AV273" i="196"/>
  <c r="AV272" i="196"/>
  <c r="AV271" i="196"/>
  <c r="AV270" i="196"/>
  <c r="AV269" i="196"/>
  <c r="AV268" i="196"/>
  <c r="AV267" i="196"/>
  <c r="AV266" i="196"/>
  <c r="AV265" i="196"/>
  <c r="AV264" i="196"/>
  <c r="AV263" i="196"/>
  <c r="AV262" i="196"/>
  <c r="AV261" i="196"/>
  <c r="AV260" i="196"/>
  <c r="AV259" i="196"/>
  <c r="AV258" i="196"/>
  <c r="AV257" i="196"/>
  <c r="AV256" i="196"/>
  <c r="AV255" i="196"/>
  <c r="AV254" i="196"/>
  <c r="AV253" i="196"/>
  <c r="AV252" i="196"/>
  <c r="AV251" i="196"/>
  <c r="AV250" i="196"/>
  <c r="AV249" i="196"/>
  <c r="AV248" i="196"/>
  <c r="AV247" i="196"/>
  <c r="AV246" i="196"/>
  <c r="AV245" i="196"/>
  <c r="AV244" i="196"/>
  <c r="AV243" i="196"/>
  <c r="AV242" i="196"/>
  <c r="AV241" i="196"/>
  <c r="AV240" i="196"/>
  <c r="AV239" i="196"/>
  <c r="AV238" i="196"/>
  <c r="AV237" i="196"/>
  <c r="AV236" i="196"/>
  <c r="AV235" i="196"/>
  <c r="AV234" i="196"/>
  <c r="AV233" i="196"/>
  <c r="AV232" i="196"/>
  <c r="AV231" i="196"/>
  <c r="AV230" i="196"/>
  <c r="AV229" i="196"/>
  <c r="AV228" i="196"/>
  <c r="AV227" i="196"/>
  <c r="AV226" i="196"/>
  <c r="AV225" i="196"/>
  <c r="AV224" i="196"/>
  <c r="AV223" i="196"/>
  <c r="AV222" i="196"/>
  <c r="AV221" i="196"/>
  <c r="AV220" i="196"/>
  <c r="AV219" i="196"/>
  <c r="AV218" i="196"/>
  <c r="AV217" i="196"/>
  <c r="AV216" i="196"/>
  <c r="AV215" i="196"/>
  <c r="AV214" i="196"/>
  <c r="AV213" i="196"/>
  <c r="AV212" i="196"/>
  <c r="AV211" i="196"/>
  <c r="AV210" i="196"/>
  <c r="AV209" i="196"/>
  <c r="AV208" i="196"/>
  <c r="AV207" i="196"/>
  <c r="AV206" i="196"/>
  <c r="AV205" i="196"/>
  <c r="AV204" i="196"/>
  <c r="AV203" i="196"/>
  <c r="AV202" i="196"/>
  <c r="AV201" i="196"/>
  <c r="AV200" i="196"/>
  <c r="AV199" i="196"/>
  <c r="AV198" i="196"/>
  <c r="AV197" i="196"/>
  <c r="AV196" i="196"/>
  <c r="AV195" i="196"/>
  <c r="AV194" i="196"/>
  <c r="AV193" i="196"/>
  <c r="AV192" i="196"/>
  <c r="AV191" i="196"/>
  <c r="AV190" i="196"/>
  <c r="AV189" i="196"/>
  <c r="AV188" i="196"/>
  <c r="AV187" i="196"/>
  <c r="AV186" i="196"/>
  <c r="AV185" i="196"/>
  <c r="AV184" i="196"/>
  <c r="AV183" i="196"/>
  <c r="AV182" i="196"/>
  <c r="AV181" i="196"/>
  <c r="AV180" i="196"/>
  <c r="AV179" i="196"/>
  <c r="AV178" i="196"/>
  <c r="AV177" i="196"/>
  <c r="AV176" i="196"/>
  <c r="AV175" i="196"/>
  <c r="AV174" i="196"/>
  <c r="AV173" i="196"/>
  <c r="AV172" i="196"/>
  <c r="AV171" i="196"/>
  <c r="AV170" i="196"/>
  <c r="AV169" i="196"/>
  <c r="AV168" i="196"/>
  <c r="AV167" i="196"/>
  <c r="AV166" i="196"/>
  <c r="AV165" i="196"/>
  <c r="AV164" i="196"/>
  <c r="AV163" i="196"/>
  <c r="AV162" i="196"/>
  <c r="AV161" i="196"/>
  <c r="AV160" i="196"/>
  <c r="AV159" i="196"/>
  <c r="AV158" i="196"/>
  <c r="AV157" i="196"/>
  <c r="AV156" i="196"/>
  <c r="AV155" i="196"/>
  <c r="AV154" i="196"/>
  <c r="AV153" i="196"/>
  <c r="AV152" i="196"/>
  <c r="AV151" i="196"/>
  <c r="AV150" i="196"/>
  <c r="AV149" i="196"/>
  <c r="AV148" i="196"/>
  <c r="AV147" i="196"/>
  <c r="AV146" i="196"/>
  <c r="AV145" i="196"/>
  <c r="AV144" i="196"/>
  <c r="AV143" i="196"/>
  <c r="AV142" i="196"/>
  <c r="AV141" i="196"/>
  <c r="AV140" i="196"/>
  <c r="AV139" i="196"/>
  <c r="AV138" i="196"/>
  <c r="AV137" i="196"/>
  <c r="AV136" i="196"/>
  <c r="AV135" i="196"/>
  <c r="AV134" i="196"/>
  <c r="AV133" i="196"/>
  <c r="AV132" i="196"/>
  <c r="AV131" i="196"/>
  <c r="AV130" i="196"/>
  <c r="AV129" i="196"/>
  <c r="AV128" i="196"/>
  <c r="AV127" i="196"/>
  <c r="AV126" i="196"/>
  <c r="AV125" i="196"/>
  <c r="AV124" i="196"/>
  <c r="AV123" i="196"/>
  <c r="AV122" i="196"/>
  <c r="AV121" i="196"/>
  <c r="AV120" i="196"/>
  <c r="AV119" i="196"/>
  <c r="AV118" i="196"/>
  <c r="AV117" i="196"/>
  <c r="AV116" i="196"/>
  <c r="AV115" i="196"/>
  <c r="AV114" i="196"/>
  <c r="AV113" i="196"/>
  <c r="AV112" i="196"/>
  <c r="AV111" i="196"/>
  <c r="AV110" i="196"/>
  <c r="AV109" i="196"/>
  <c r="AV108" i="196"/>
  <c r="AV107" i="196"/>
  <c r="AV106" i="196"/>
  <c r="AV105" i="196"/>
  <c r="AV104" i="196"/>
  <c r="AV103" i="196"/>
  <c r="AV102" i="196"/>
  <c r="AV101" i="196"/>
  <c r="AV100" i="196"/>
  <c r="AV99" i="196"/>
  <c r="AV98" i="196"/>
  <c r="AV97" i="196"/>
  <c r="AV96" i="196"/>
  <c r="AV95" i="196"/>
  <c r="AV94" i="196"/>
  <c r="AV93" i="196"/>
  <c r="AV92" i="196"/>
  <c r="AV91" i="196"/>
  <c r="AV90" i="196"/>
  <c r="AV89" i="196"/>
  <c r="AV88" i="196"/>
  <c r="AV87" i="196"/>
  <c r="AV86" i="196"/>
  <c r="AV85" i="196"/>
  <c r="AV84" i="196"/>
  <c r="AV83" i="196"/>
  <c r="AV82" i="196"/>
  <c r="AV81" i="196"/>
  <c r="AV80" i="196"/>
  <c r="AV79" i="196"/>
  <c r="AV78" i="196"/>
  <c r="AV77" i="196"/>
  <c r="AV76" i="196"/>
  <c r="AV75" i="196"/>
  <c r="AV74" i="196"/>
  <c r="AV73" i="196"/>
  <c r="AV72" i="196"/>
  <c r="AV71" i="196"/>
  <c r="AV70" i="196"/>
  <c r="AV69" i="196"/>
  <c r="AV68" i="196"/>
  <c r="AV67" i="196"/>
  <c r="AV66" i="196"/>
  <c r="AV65" i="196"/>
  <c r="AV64" i="196"/>
  <c r="AV63" i="196"/>
  <c r="AV62" i="196"/>
  <c r="AV61" i="196"/>
  <c r="AV60" i="196"/>
  <c r="AV59" i="196"/>
  <c r="AV58" i="196"/>
  <c r="AV57" i="196"/>
  <c r="AV56" i="196"/>
  <c r="AV55" i="196"/>
  <c r="AV54" i="196"/>
  <c r="AV53" i="196"/>
  <c r="AV52" i="196"/>
  <c r="AV51" i="196"/>
  <c r="AV50" i="196"/>
  <c r="AV49" i="196"/>
  <c r="AV48" i="196"/>
  <c r="AV47" i="196"/>
  <c r="AV46" i="196"/>
  <c r="AV45" i="196"/>
  <c r="AV44" i="196"/>
  <c r="AV43" i="196"/>
  <c r="AV42" i="196"/>
  <c r="AV41" i="196"/>
  <c r="AV40" i="196"/>
  <c r="AV39" i="196"/>
  <c r="AV38" i="196"/>
  <c r="AV37" i="196"/>
  <c r="AV36" i="196"/>
  <c r="AV35" i="196"/>
  <c r="AV34" i="196"/>
  <c r="AV33" i="196"/>
  <c r="AV32" i="196"/>
  <c r="AV31" i="196"/>
  <c r="AV30" i="196"/>
  <c r="AV29" i="196"/>
  <c r="AV28" i="196"/>
  <c r="AV27" i="196"/>
  <c r="AV26" i="196"/>
  <c r="AV25" i="196"/>
  <c r="AV24" i="196"/>
  <c r="AV23" i="196"/>
  <c r="AV22" i="196"/>
  <c r="AV21" i="196"/>
  <c r="AV20" i="196"/>
  <c r="AV19" i="196"/>
  <c r="AV18" i="196"/>
  <c r="AV17" i="196"/>
  <c r="AC18" i="183"/>
  <c r="H25" i="182" l="1"/>
  <c r="H24" i="182"/>
  <c r="F44" i="182" l="1"/>
  <c r="F43" i="182"/>
  <c r="F42" i="182"/>
  <c r="F41" i="182"/>
  <c r="F40" i="182"/>
  <c r="F38" i="182"/>
  <c r="F37" i="182"/>
  <c r="F36" i="182"/>
  <c r="F35" i="182"/>
  <c r="G44" i="182"/>
  <c r="G43" i="182"/>
  <c r="G41" i="182"/>
  <c r="G40" i="182"/>
  <c r="G38" i="182"/>
  <c r="G37" i="182"/>
  <c r="G36" i="182"/>
  <c r="G35" i="182"/>
  <c r="F24" i="182"/>
  <c r="R42" i="180" l="1"/>
  <c r="R41" i="180"/>
  <c r="R40" i="180"/>
  <c r="R39" i="180"/>
  <c r="R38" i="180"/>
  <c r="R37" i="180"/>
  <c r="R36" i="180"/>
  <c r="R35" i="180"/>
  <c r="R34" i="180"/>
  <c r="R33" i="180"/>
  <c r="L43" i="195"/>
  <c r="AU1016" i="196" l="1"/>
  <c r="AU315" i="196"/>
  <c r="AU314" i="196"/>
  <c r="AU313" i="196"/>
  <c r="AU312" i="196"/>
  <c r="AU311" i="196"/>
  <c r="AU310" i="196"/>
  <c r="AU309" i="196"/>
  <c r="AU308" i="196"/>
  <c r="AU307" i="196"/>
  <c r="AU306" i="196"/>
  <c r="AU305" i="196"/>
  <c r="AU304" i="196"/>
  <c r="AU303" i="196"/>
  <c r="AU302" i="196"/>
  <c r="AU301" i="196"/>
  <c r="AU300" i="196"/>
  <c r="AU299" i="196"/>
  <c r="AU298" i="196"/>
  <c r="AU297" i="196"/>
  <c r="AU296" i="196"/>
  <c r="AU295" i="196"/>
  <c r="AU294" i="196"/>
  <c r="AU293" i="196"/>
  <c r="AU292" i="196"/>
  <c r="AU291" i="196"/>
  <c r="AU290" i="196"/>
  <c r="AU289" i="196"/>
  <c r="AU288" i="196"/>
  <c r="AU287" i="196"/>
  <c r="AU286" i="196"/>
  <c r="AU285" i="196"/>
  <c r="AU284" i="196"/>
  <c r="AU283" i="196"/>
  <c r="AU282" i="196"/>
  <c r="AU281" i="196"/>
  <c r="AU280" i="196"/>
  <c r="AU279" i="196"/>
  <c r="AU278" i="196"/>
  <c r="AU277" i="196"/>
  <c r="AU276" i="196"/>
  <c r="AU275" i="196"/>
  <c r="AU274" i="196"/>
  <c r="AU273" i="196"/>
  <c r="AU272" i="196"/>
  <c r="AU271" i="196"/>
  <c r="AU270" i="196"/>
  <c r="AU269" i="196"/>
  <c r="AU268" i="196"/>
  <c r="AU267" i="196"/>
  <c r="AU266" i="196"/>
  <c r="AU265" i="196"/>
  <c r="AU264" i="196"/>
  <c r="AU263" i="196"/>
  <c r="AU262" i="196"/>
  <c r="AU261" i="196"/>
  <c r="AU260" i="196"/>
  <c r="AU259" i="196"/>
  <c r="AU258" i="196"/>
  <c r="AU257" i="196"/>
  <c r="AU256" i="196"/>
  <c r="AU255" i="196"/>
  <c r="AU254" i="196"/>
  <c r="AU253" i="196"/>
  <c r="AU252" i="196"/>
  <c r="AU251" i="196"/>
  <c r="AU250" i="196"/>
  <c r="AU249" i="196"/>
  <c r="AU248" i="196"/>
  <c r="AU247" i="196"/>
  <c r="AU246" i="196"/>
  <c r="AU245" i="196"/>
  <c r="AU244" i="196"/>
  <c r="AU243" i="196"/>
  <c r="AU242" i="196"/>
  <c r="AU241" i="196"/>
  <c r="AU240" i="196"/>
  <c r="AU239" i="196"/>
  <c r="AU238" i="196"/>
  <c r="AU237" i="196"/>
  <c r="AU236" i="196"/>
  <c r="AU235" i="196"/>
  <c r="AU234" i="196"/>
  <c r="AU233" i="196"/>
  <c r="AU232" i="196"/>
  <c r="AU231" i="196"/>
  <c r="AU230" i="196"/>
  <c r="AU229" i="196"/>
  <c r="AU228" i="196"/>
  <c r="AU227" i="196"/>
  <c r="AU226" i="196"/>
  <c r="AU225" i="196"/>
  <c r="AU224" i="196"/>
  <c r="AU223" i="196"/>
  <c r="AU222" i="196"/>
  <c r="AU221" i="196"/>
  <c r="AU220" i="196"/>
  <c r="AU219" i="196"/>
  <c r="AU218" i="196"/>
  <c r="AU217" i="196"/>
  <c r="AU216" i="196"/>
  <c r="AU215" i="196"/>
  <c r="AU214" i="196"/>
  <c r="AU213" i="196"/>
  <c r="AU212" i="196"/>
  <c r="AU211" i="196"/>
  <c r="AU210" i="196"/>
  <c r="AU209" i="196"/>
  <c r="AU208" i="196"/>
  <c r="AU207" i="196"/>
  <c r="AU206" i="196"/>
  <c r="AU205" i="196"/>
  <c r="AU204" i="196"/>
  <c r="AU203" i="196"/>
  <c r="AU202" i="196"/>
  <c r="AU201" i="196"/>
  <c r="AU200" i="196"/>
  <c r="AU199" i="196"/>
  <c r="AU198" i="196"/>
  <c r="AU197" i="196"/>
  <c r="AU196" i="196"/>
  <c r="AU195" i="196"/>
  <c r="AU194" i="196"/>
  <c r="AU193" i="196"/>
  <c r="AU192" i="196"/>
  <c r="AU191" i="196"/>
  <c r="AU190" i="196"/>
  <c r="AU189" i="196"/>
  <c r="AU188" i="196"/>
  <c r="AU187" i="196"/>
  <c r="AU186" i="196"/>
  <c r="AU185" i="196"/>
  <c r="AU184" i="196"/>
  <c r="AU183" i="196"/>
  <c r="AU182" i="196"/>
  <c r="AU181" i="196"/>
  <c r="AU180" i="196"/>
  <c r="AU179" i="196"/>
  <c r="AU178" i="196"/>
  <c r="AU177" i="196"/>
  <c r="AU176" i="196"/>
  <c r="AU175" i="196"/>
  <c r="AU174" i="196"/>
  <c r="AU173" i="196"/>
  <c r="AU172" i="196"/>
  <c r="AU171" i="196"/>
  <c r="AU170" i="196"/>
  <c r="AU169" i="196"/>
  <c r="AU168" i="196"/>
  <c r="AU167" i="196"/>
  <c r="AU166" i="196"/>
  <c r="AU165" i="196"/>
  <c r="AU164" i="196"/>
  <c r="AU163" i="196"/>
  <c r="AU162" i="196"/>
  <c r="AU161" i="196"/>
  <c r="AU160" i="196"/>
  <c r="AU159" i="196"/>
  <c r="AU158" i="196"/>
  <c r="AU157" i="196"/>
  <c r="AU156" i="196"/>
  <c r="AU155" i="196"/>
  <c r="AU154" i="196"/>
  <c r="AU153" i="196"/>
  <c r="AU152" i="196"/>
  <c r="AU151" i="196"/>
  <c r="AU150" i="196"/>
  <c r="AU149" i="196"/>
  <c r="AU148" i="196"/>
  <c r="AU147" i="196"/>
  <c r="AU146" i="196"/>
  <c r="AU145" i="196"/>
  <c r="AU144" i="196"/>
  <c r="AU143" i="196"/>
  <c r="AU142" i="196"/>
  <c r="AU141" i="196"/>
  <c r="AU140" i="196"/>
  <c r="AU139" i="196"/>
  <c r="AU138" i="196"/>
  <c r="AU137" i="196"/>
  <c r="AU136" i="196"/>
  <c r="AU135" i="196"/>
  <c r="AU134" i="196"/>
  <c r="AU133" i="196"/>
  <c r="AU132" i="196"/>
  <c r="AU131" i="196"/>
  <c r="AU130" i="196"/>
  <c r="AU129" i="196"/>
  <c r="AU128" i="196"/>
  <c r="AU127" i="196"/>
  <c r="AU126" i="196"/>
  <c r="AU125" i="196"/>
  <c r="AU124" i="196"/>
  <c r="AU123" i="196"/>
  <c r="AU122" i="196"/>
  <c r="AU121" i="196"/>
  <c r="AU120" i="196"/>
  <c r="AU119" i="196"/>
  <c r="AU118" i="196"/>
  <c r="AU117" i="196"/>
  <c r="AU116" i="196"/>
  <c r="AU115" i="196"/>
  <c r="AU114" i="196"/>
  <c r="AU113" i="196"/>
  <c r="AU112" i="196"/>
  <c r="AU111" i="196"/>
  <c r="AU110" i="196"/>
  <c r="AU109" i="196"/>
  <c r="AU108" i="196"/>
  <c r="AU107" i="196"/>
  <c r="AU106" i="196"/>
  <c r="AU105" i="196"/>
  <c r="AU104" i="196"/>
  <c r="AU103" i="196"/>
  <c r="AU102" i="196"/>
  <c r="AU101" i="196"/>
  <c r="AU100" i="196"/>
  <c r="AU99" i="196"/>
  <c r="AU98" i="196"/>
  <c r="AU97" i="196"/>
  <c r="AU96" i="196"/>
  <c r="AU95" i="196"/>
  <c r="AU94" i="196"/>
  <c r="AU93" i="196"/>
  <c r="AU92" i="196"/>
  <c r="AU91" i="196"/>
  <c r="AU90" i="196"/>
  <c r="AU89" i="196"/>
  <c r="AU88" i="196"/>
  <c r="AU87" i="196"/>
  <c r="AU86" i="196"/>
  <c r="AU85" i="196"/>
  <c r="AU84" i="196"/>
  <c r="AU83" i="196"/>
  <c r="AU82" i="196"/>
  <c r="AU81" i="196"/>
  <c r="AU80" i="196"/>
  <c r="AU79" i="196"/>
  <c r="AU78" i="196"/>
  <c r="AU77" i="196"/>
  <c r="AU76" i="196"/>
  <c r="AU75" i="196"/>
  <c r="AU74" i="196"/>
  <c r="AU73" i="196"/>
  <c r="AU72" i="196"/>
  <c r="AU71" i="196"/>
  <c r="AU70" i="196"/>
  <c r="AU69" i="196"/>
  <c r="AU68" i="196"/>
  <c r="AU67" i="196"/>
  <c r="AU66" i="196"/>
  <c r="AU65" i="196"/>
  <c r="AU64" i="196"/>
  <c r="AU63" i="196"/>
  <c r="AU62" i="196"/>
  <c r="AU61" i="196"/>
  <c r="AU60" i="196"/>
  <c r="AU59" i="196"/>
  <c r="AU58" i="196"/>
  <c r="AU57" i="196"/>
  <c r="AU56" i="196"/>
  <c r="AU55" i="196"/>
  <c r="AU54" i="196"/>
  <c r="AU53" i="196"/>
  <c r="AU52" i="196"/>
  <c r="AU51" i="196"/>
  <c r="AU50" i="196"/>
  <c r="AU49" i="196"/>
  <c r="AU48" i="196"/>
  <c r="AU47" i="196"/>
  <c r="AU46" i="196"/>
  <c r="AU45" i="196"/>
  <c r="AU44" i="196"/>
  <c r="AU43" i="196"/>
  <c r="AU42" i="196"/>
  <c r="AU41" i="196"/>
  <c r="AU40" i="196"/>
  <c r="AU39" i="196"/>
  <c r="AU38" i="196"/>
  <c r="AU37" i="196"/>
  <c r="AU36" i="196"/>
  <c r="AU35" i="196"/>
  <c r="AU34" i="196"/>
  <c r="AU33" i="196"/>
  <c r="AU32" i="196"/>
  <c r="AU31" i="196"/>
  <c r="AU30" i="196"/>
  <c r="AU29" i="196"/>
  <c r="AU28" i="196"/>
  <c r="AU27" i="196"/>
  <c r="AU26" i="196"/>
  <c r="AU25" i="196"/>
  <c r="AU24" i="196"/>
  <c r="AU23" i="196"/>
  <c r="AU22" i="196"/>
  <c r="AU21" i="196"/>
  <c r="AU20" i="196"/>
  <c r="AU19" i="196"/>
  <c r="AU18" i="196"/>
  <c r="AU17" i="196"/>
  <c r="AT1016" i="196"/>
  <c r="AT315" i="196"/>
  <c r="AT314" i="196"/>
  <c r="AT313" i="196"/>
  <c r="AT312" i="196"/>
  <c r="AT311" i="196"/>
  <c r="AT310" i="196"/>
  <c r="AT309" i="196"/>
  <c r="AT308" i="196"/>
  <c r="AT307" i="196"/>
  <c r="AT306" i="196"/>
  <c r="AT305" i="196"/>
  <c r="AT304" i="196"/>
  <c r="AT303" i="196"/>
  <c r="AT302" i="196"/>
  <c r="AT301" i="196"/>
  <c r="AT300" i="196"/>
  <c r="AT299" i="196"/>
  <c r="AT298" i="196"/>
  <c r="AT297" i="196"/>
  <c r="AT296" i="196"/>
  <c r="AT295" i="196"/>
  <c r="AT294" i="196"/>
  <c r="AT293" i="196"/>
  <c r="AT292" i="196"/>
  <c r="AT291" i="196"/>
  <c r="AT290" i="196"/>
  <c r="AT289" i="196"/>
  <c r="AT288" i="196"/>
  <c r="AT287" i="196"/>
  <c r="AT286" i="196"/>
  <c r="AT285" i="196"/>
  <c r="AT284" i="196"/>
  <c r="AT283" i="196"/>
  <c r="AT282" i="196"/>
  <c r="AT281" i="196"/>
  <c r="AT280" i="196"/>
  <c r="AT279" i="196"/>
  <c r="AT278" i="196"/>
  <c r="AT277" i="196"/>
  <c r="AT276" i="196"/>
  <c r="AT275" i="196"/>
  <c r="AT274" i="196"/>
  <c r="AT273" i="196"/>
  <c r="AT272" i="196"/>
  <c r="AT271" i="196"/>
  <c r="AT270" i="196"/>
  <c r="AT269" i="196"/>
  <c r="AT268" i="196"/>
  <c r="AT267" i="196"/>
  <c r="AT266" i="196"/>
  <c r="AT265" i="196"/>
  <c r="AT264" i="196"/>
  <c r="AT263" i="196"/>
  <c r="AT262" i="196"/>
  <c r="AT261" i="196"/>
  <c r="AT260" i="196"/>
  <c r="AT259" i="196"/>
  <c r="AT258" i="196"/>
  <c r="AT257" i="196"/>
  <c r="AT256" i="196"/>
  <c r="AT255" i="196"/>
  <c r="AT254" i="196"/>
  <c r="AT253" i="196"/>
  <c r="AT252" i="196"/>
  <c r="AT251" i="196"/>
  <c r="AT250" i="196"/>
  <c r="AT249" i="196"/>
  <c r="AT248" i="196"/>
  <c r="AT247" i="196"/>
  <c r="AT246" i="196"/>
  <c r="AT245" i="196"/>
  <c r="AT244" i="196"/>
  <c r="AT243" i="196"/>
  <c r="AT242" i="196"/>
  <c r="AT241" i="196"/>
  <c r="AT240" i="196"/>
  <c r="AT239" i="196"/>
  <c r="AT238" i="196"/>
  <c r="AT237" i="196"/>
  <c r="AT236" i="196"/>
  <c r="AT235" i="196"/>
  <c r="AT234" i="196"/>
  <c r="AT233" i="196"/>
  <c r="AT232" i="196"/>
  <c r="AT231" i="196"/>
  <c r="AT230" i="196"/>
  <c r="AT229" i="196"/>
  <c r="AT228" i="196"/>
  <c r="AT227" i="196"/>
  <c r="AT226" i="196"/>
  <c r="AT225" i="196"/>
  <c r="AT224" i="196"/>
  <c r="AT223" i="196"/>
  <c r="AT222" i="196"/>
  <c r="AT221" i="196"/>
  <c r="AT220" i="196"/>
  <c r="AT219" i="196"/>
  <c r="AT218" i="196"/>
  <c r="AT217" i="196"/>
  <c r="AT216" i="196"/>
  <c r="AT215" i="196"/>
  <c r="AT214" i="196"/>
  <c r="AT213" i="196"/>
  <c r="AT212" i="196"/>
  <c r="AT211" i="196"/>
  <c r="AT210" i="196"/>
  <c r="AT209" i="196"/>
  <c r="AT208" i="196"/>
  <c r="AT207" i="196"/>
  <c r="AT206" i="196"/>
  <c r="AT205" i="196"/>
  <c r="AT204" i="196"/>
  <c r="AT203" i="196"/>
  <c r="AT202" i="196"/>
  <c r="AT201" i="196"/>
  <c r="AT200" i="196"/>
  <c r="AT199" i="196"/>
  <c r="AT198" i="196"/>
  <c r="AT197" i="196"/>
  <c r="AT196" i="196"/>
  <c r="AT195" i="196"/>
  <c r="AT194" i="196"/>
  <c r="AT193" i="196"/>
  <c r="AT192" i="196"/>
  <c r="AT191" i="196"/>
  <c r="AT190" i="196"/>
  <c r="AT189" i="196"/>
  <c r="AT188" i="196"/>
  <c r="AT187" i="196"/>
  <c r="AT186" i="196"/>
  <c r="AT185" i="196"/>
  <c r="AT184" i="196"/>
  <c r="AT183" i="196"/>
  <c r="AT182" i="196"/>
  <c r="AT181" i="196"/>
  <c r="AT180" i="196"/>
  <c r="AT179" i="196"/>
  <c r="AT178" i="196"/>
  <c r="AT177" i="196"/>
  <c r="AT176" i="196"/>
  <c r="AT175" i="196"/>
  <c r="AT174" i="196"/>
  <c r="AT173" i="196"/>
  <c r="AT172" i="196"/>
  <c r="AT171" i="196"/>
  <c r="AT170" i="196"/>
  <c r="AT169" i="196"/>
  <c r="AT168" i="196"/>
  <c r="AT167" i="196"/>
  <c r="AT166" i="196"/>
  <c r="AT165" i="196"/>
  <c r="AT164" i="196"/>
  <c r="AT163" i="196"/>
  <c r="AT162" i="196"/>
  <c r="AT161" i="196"/>
  <c r="AT160" i="196"/>
  <c r="AT159" i="196"/>
  <c r="AT158" i="196"/>
  <c r="AT157" i="196"/>
  <c r="AT156" i="196"/>
  <c r="AT155" i="196"/>
  <c r="AT154" i="196"/>
  <c r="AT153" i="196"/>
  <c r="AT152" i="196"/>
  <c r="AT151" i="196"/>
  <c r="AT150" i="196"/>
  <c r="AT149" i="196"/>
  <c r="AT148" i="196"/>
  <c r="AT147" i="196"/>
  <c r="AT146" i="196"/>
  <c r="AT145" i="196"/>
  <c r="AT144" i="196"/>
  <c r="AT143" i="196"/>
  <c r="AT142" i="196"/>
  <c r="AT141" i="196"/>
  <c r="AT140" i="196"/>
  <c r="AT139" i="196"/>
  <c r="AT138" i="196"/>
  <c r="AT137" i="196"/>
  <c r="AT136" i="196"/>
  <c r="AT135" i="196"/>
  <c r="AT134" i="196"/>
  <c r="AT133" i="196"/>
  <c r="AT132" i="196"/>
  <c r="AT131" i="196"/>
  <c r="AT130" i="196"/>
  <c r="AT129" i="196"/>
  <c r="AT128" i="196"/>
  <c r="AT127" i="196"/>
  <c r="AT126" i="196"/>
  <c r="AT125" i="196"/>
  <c r="AT124" i="196"/>
  <c r="AT123" i="196"/>
  <c r="AT122" i="196"/>
  <c r="AT121" i="196"/>
  <c r="AT120" i="196"/>
  <c r="AT119" i="196"/>
  <c r="AT118" i="196"/>
  <c r="AT117" i="196"/>
  <c r="AT116" i="196"/>
  <c r="AT115" i="196"/>
  <c r="AT114" i="196"/>
  <c r="AT113" i="196"/>
  <c r="AT112" i="196"/>
  <c r="AT111" i="196"/>
  <c r="AT110" i="196"/>
  <c r="AT109" i="196"/>
  <c r="AT108" i="196"/>
  <c r="AT107" i="196"/>
  <c r="AT106" i="196"/>
  <c r="AT105" i="196"/>
  <c r="AT104" i="196"/>
  <c r="AT103" i="196"/>
  <c r="AT102" i="196"/>
  <c r="AT101" i="196"/>
  <c r="AT100" i="196"/>
  <c r="AT99" i="196"/>
  <c r="AT98" i="196"/>
  <c r="AT97" i="196"/>
  <c r="AT96" i="196"/>
  <c r="AT95" i="196"/>
  <c r="AT94" i="196"/>
  <c r="AT93" i="196"/>
  <c r="AT92" i="196"/>
  <c r="AT91" i="196"/>
  <c r="AT90" i="196"/>
  <c r="AT89" i="196"/>
  <c r="AT88" i="196"/>
  <c r="AT87" i="196"/>
  <c r="AT86" i="196"/>
  <c r="AT85" i="196"/>
  <c r="AT84" i="196"/>
  <c r="AT83" i="196"/>
  <c r="AT82" i="196"/>
  <c r="AT81" i="196"/>
  <c r="AT80" i="196"/>
  <c r="AT79" i="196"/>
  <c r="AT78" i="196"/>
  <c r="AT77" i="196"/>
  <c r="AT76" i="196"/>
  <c r="AT75" i="196"/>
  <c r="AT74" i="196"/>
  <c r="AT73" i="196"/>
  <c r="AT72" i="196"/>
  <c r="AT71" i="196"/>
  <c r="AT70" i="196"/>
  <c r="AT69" i="196"/>
  <c r="AT68" i="196"/>
  <c r="AT67" i="196"/>
  <c r="AT66" i="196"/>
  <c r="AT65" i="196"/>
  <c r="AT64" i="196"/>
  <c r="AT63" i="196"/>
  <c r="AT62" i="196"/>
  <c r="AT61" i="196"/>
  <c r="AT60" i="196"/>
  <c r="AT59" i="196"/>
  <c r="AT58" i="196"/>
  <c r="AT57" i="196"/>
  <c r="AT56" i="196"/>
  <c r="AT55" i="196"/>
  <c r="AT54" i="196"/>
  <c r="AT53" i="196"/>
  <c r="AT52" i="196"/>
  <c r="AT51" i="196"/>
  <c r="AT50" i="196"/>
  <c r="AT49" i="196"/>
  <c r="AT48" i="196"/>
  <c r="AT47" i="196"/>
  <c r="AT46" i="196"/>
  <c r="AT45" i="196"/>
  <c r="AT44" i="196"/>
  <c r="AT43" i="196"/>
  <c r="AT42" i="196"/>
  <c r="AT41" i="196"/>
  <c r="AT40" i="196"/>
  <c r="AT39" i="196"/>
  <c r="AT38" i="196"/>
  <c r="AT37" i="196"/>
  <c r="AT36" i="196"/>
  <c r="AT35" i="196"/>
  <c r="AT34" i="196"/>
  <c r="AT33" i="196"/>
  <c r="AT32" i="196"/>
  <c r="AT31" i="196"/>
  <c r="AT30" i="196"/>
  <c r="AT29" i="196"/>
  <c r="AT28" i="196"/>
  <c r="AT27" i="196"/>
  <c r="AT26" i="196"/>
  <c r="AT25" i="196"/>
  <c r="AT24" i="196"/>
  <c r="AT23" i="196"/>
  <c r="AT22" i="196"/>
  <c r="AT21" i="196"/>
  <c r="AT20" i="196"/>
  <c r="AT19" i="196"/>
  <c r="AT18" i="196"/>
  <c r="AT17" i="196"/>
  <c r="P116" i="180" l="1"/>
  <c r="P66" i="180"/>
  <c r="AJ27" i="199" l="1"/>
  <c r="AJ26" i="199"/>
  <c r="AJ25" i="199"/>
  <c r="AJ24" i="199"/>
  <c r="AO12" i="199" l="1"/>
  <c r="AO13" i="199"/>
  <c r="AO14" i="199"/>
  <c r="AO15" i="199"/>
  <c r="AO16" i="199"/>
  <c r="AO17" i="199"/>
  <c r="AP12" i="199"/>
  <c r="AP13" i="199"/>
  <c r="AP14" i="199"/>
  <c r="AP15" i="199"/>
  <c r="AP16" i="199"/>
  <c r="AP17" i="199"/>
  <c r="Q58" i="181"/>
  <c r="Q57" i="181"/>
  <c r="P58" i="181"/>
  <c r="P57" i="181"/>
  <c r="P188" i="180" l="1"/>
  <c r="L60" i="195" l="1"/>
  <c r="L59" i="195"/>
  <c r="L58" i="195"/>
  <c r="L57" i="195"/>
  <c r="L56" i="195"/>
  <c r="L55" i="195"/>
  <c r="L54" i="195"/>
  <c r="L53" i="195"/>
  <c r="L52" i="195"/>
  <c r="L51" i="195"/>
  <c r="L61" i="195" l="1"/>
  <c r="L63" i="195" s="1"/>
  <c r="N96" i="180"/>
  <c r="N256" i="180" l="1"/>
  <c r="N257" i="180"/>
  <c r="N258" i="180"/>
  <c r="N254" i="180"/>
  <c r="N240" i="180"/>
  <c r="N239" i="180"/>
  <c r="N255" i="180"/>
  <c r="N253" i="180"/>
  <c r="N252" i="180"/>
  <c r="N251" i="180"/>
  <c r="N250" i="180"/>
  <c r="N249" i="180"/>
  <c r="N248" i="180"/>
  <c r="N247" i="180"/>
  <c r="N246" i="180"/>
  <c r="N245" i="180"/>
  <c r="N244" i="180"/>
  <c r="N243" i="180"/>
  <c r="N242" i="180"/>
  <c r="N241" i="180"/>
  <c r="N238" i="180"/>
  <c r="N237" i="180"/>
  <c r="N236" i="180"/>
  <c r="N235" i="180"/>
  <c r="N234" i="180"/>
  <c r="N233" i="180"/>
  <c r="N232" i="180"/>
  <c r="N231" i="180"/>
  <c r="N230" i="180"/>
  <c r="N229" i="180"/>
  <c r="N82" i="180"/>
  <c r="N83" i="180"/>
  <c r="N84" i="180"/>
  <c r="N85" i="180"/>
  <c r="N81" i="180"/>
  <c r="N80" i="180"/>
  <c r="N79" i="180"/>
  <c r="N78" i="180"/>
  <c r="N77" i="180"/>
  <c r="N76" i="180"/>
  <c r="N140" i="180"/>
  <c r="N139" i="180"/>
  <c r="N138" i="180"/>
  <c r="N137" i="180"/>
  <c r="N136" i="180"/>
  <c r="N135" i="180"/>
  <c r="N134" i="180"/>
  <c r="N133" i="180"/>
  <c r="N132" i="180"/>
  <c r="N131" i="180"/>
  <c r="K13" i="188" l="1"/>
  <c r="AJ12" i="199"/>
  <c r="AK12" i="199" s="1"/>
  <c r="AN12" i="199"/>
  <c r="AQ12" i="199"/>
  <c r="AJ13" i="199"/>
  <c r="AK13" i="199" s="1"/>
  <c r="AN13" i="199"/>
  <c r="AQ13" i="199"/>
  <c r="AJ14" i="199"/>
  <c r="AK14" i="199" s="1"/>
  <c r="AN14" i="199"/>
  <c r="AQ14" i="199"/>
  <c r="AJ15" i="199"/>
  <c r="AK15" i="199" s="1"/>
  <c r="AN15" i="199"/>
  <c r="AQ15" i="199"/>
  <c r="AN16" i="199"/>
  <c r="AQ16" i="199"/>
  <c r="AN17" i="199"/>
  <c r="AQ17" i="199"/>
  <c r="AK24" i="199"/>
  <c r="AK25" i="199"/>
  <c r="AL25" i="199" s="1"/>
  <c r="AK26" i="199"/>
  <c r="AL26" i="199" s="1"/>
  <c r="AK27" i="199"/>
  <c r="AL27" i="199" s="1"/>
  <c r="AK29" i="199"/>
  <c r="AK23" i="199" l="1"/>
  <c r="AK28" i="199" s="1"/>
  <c r="AJ32" i="199"/>
  <c r="AJ31" i="199"/>
  <c r="AJ30" i="199"/>
  <c r="AJ29" i="199" s="1"/>
  <c r="AL29" i="199" s="1"/>
  <c r="AL24" i="199"/>
  <c r="AJ23" i="199"/>
  <c r="AL23" i="199" s="1"/>
  <c r="AJ16" i="199"/>
  <c r="AK16" i="199"/>
  <c r="AJ28" i="199" l="1"/>
  <c r="AL28" i="199" s="1"/>
  <c r="P258" i="180"/>
  <c r="P257" i="180"/>
  <c r="P256" i="180"/>
  <c r="P255" i="180"/>
  <c r="P254" i="180"/>
  <c r="P253" i="180"/>
  <c r="P252" i="180"/>
  <c r="P251" i="180"/>
  <c r="P250" i="180"/>
  <c r="P249" i="180"/>
  <c r="P248" i="180"/>
  <c r="P247" i="180"/>
  <c r="P246" i="180"/>
  <c r="P245" i="180"/>
  <c r="P244" i="180"/>
  <c r="P243" i="180"/>
  <c r="P242" i="180"/>
  <c r="P241" i="180"/>
  <c r="P240" i="180"/>
  <c r="P239" i="180"/>
  <c r="P238" i="180"/>
  <c r="P237" i="180"/>
  <c r="P236" i="180"/>
  <c r="P235" i="180"/>
  <c r="P234" i="180"/>
  <c r="P233" i="180"/>
  <c r="P232" i="180"/>
  <c r="P231" i="180"/>
  <c r="P230" i="180"/>
  <c r="P229" i="180"/>
  <c r="N105" i="180" l="1"/>
  <c r="N104" i="180"/>
  <c r="N103" i="180"/>
  <c r="N102" i="180"/>
  <c r="N101" i="180"/>
  <c r="N100" i="180"/>
  <c r="N99" i="180"/>
  <c r="N98" i="180"/>
  <c r="N97" i="180"/>
  <c r="N51" i="195" l="1"/>
  <c r="J60" i="195"/>
  <c r="J59" i="195"/>
  <c r="J58" i="195"/>
  <c r="J57" i="195"/>
  <c r="J56" i="195"/>
  <c r="J55" i="195"/>
  <c r="J54" i="195"/>
  <c r="J53" i="195"/>
  <c r="J52" i="195"/>
  <c r="J51" i="195"/>
  <c r="P92" i="181" l="1"/>
  <c r="H35" i="182" l="1"/>
  <c r="I35" i="182"/>
  <c r="H36" i="182"/>
  <c r="I36" i="182"/>
  <c r="H37" i="182"/>
  <c r="I37" i="182"/>
  <c r="H38" i="182"/>
  <c r="I38" i="182"/>
  <c r="H40" i="182"/>
  <c r="I40" i="182"/>
  <c r="H41" i="182"/>
  <c r="I41" i="182"/>
  <c r="H43" i="182"/>
  <c r="I43" i="182"/>
  <c r="H44" i="182"/>
  <c r="I44" i="182"/>
  <c r="H7" i="182"/>
  <c r="H8" i="182"/>
  <c r="H9" i="182"/>
  <c r="H10" i="182"/>
  <c r="H11" i="182"/>
  <c r="H13" i="182"/>
  <c r="P56" i="181"/>
  <c r="Q56" i="181"/>
  <c r="E35" i="192" l="1"/>
  <c r="L36" i="196" l="1"/>
  <c r="L35" i="196"/>
  <c r="L34" i="196"/>
  <c r="L33" i="196"/>
  <c r="L32" i="196"/>
  <c r="L31" i="196"/>
  <c r="L30" i="196"/>
  <c r="L29" i="196"/>
  <c r="L28" i="196"/>
  <c r="L27" i="196"/>
  <c r="L26" i="196"/>
  <c r="L25" i="196"/>
  <c r="L24" i="196"/>
  <c r="L23" i="196"/>
  <c r="L22" i="196"/>
  <c r="L21" i="196"/>
  <c r="L20" i="196"/>
  <c r="L19" i="196"/>
  <c r="L18" i="196"/>
  <c r="L17" i="196"/>
  <c r="BN41" i="200" l="1"/>
  <c r="BN40" i="200"/>
  <c r="BN39" i="200"/>
  <c r="BN38" i="200"/>
  <c r="BN37" i="200"/>
  <c r="BN36" i="200"/>
  <c r="BN35" i="200"/>
  <c r="BN34" i="200"/>
  <c r="BN33" i="200"/>
  <c r="BN32" i="200"/>
  <c r="BN31" i="200"/>
  <c r="BN30" i="200"/>
  <c r="BN29" i="200"/>
  <c r="BN28" i="200"/>
  <c r="BN27" i="200"/>
  <c r="BN26" i="200"/>
  <c r="BN25" i="200"/>
  <c r="BN24" i="200"/>
  <c r="BN23" i="200"/>
  <c r="BT22" i="200"/>
  <c r="BN22" i="200"/>
  <c r="BT21" i="200"/>
  <c r="BN21" i="200"/>
  <c r="BT20" i="200"/>
  <c r="BN20" i="200"/>
  <c r="BT19" i="200"/>
  <c r="BN19" i="200"/>
  <c r="BT18" i="200"/>
  <c r="BN18" i="200"/>
  <c r="BT17" i="200"/>
  <c r="BN17" i="200"/>
  <c r="BT16" i="200"/>
  <c r="BN16" i="200"/>
  <c r="BT15" i="200"/>
  <c r="BN15" i="200"/>
  <c r="BT14" i="200"/>
  <c r="BN14" i="200"/>
  <c r="BT13" i="200"/>
  <c r="BN13" i="200"/>
  <c r="BT12" i="200"/>
  <c r="BN12" i="200"/>
  <c r="BT11" i="200"/>
  <c r="BN11" i="200"/>
  <c r="BT10" i="200"/>
  <c r="BN10" i="200"/>
  <c r="BT9" i="200"/>
  <c r="BN9" i="200"/>
  <c r="BT8" i="200"/>
  <c r="BN8" i="200"/>
  <c r="BT7" i="200"/>
  <c r="BN7" i="200"/>
  <c r="BT6" i="200"/>
  <c r="BN6" i="200"/>
  <c r="BT5" i="200"/>
  <c r="BN5" i="200"/>
  <c r="D6" i="96" l="1"/>
  <c r="AS305" i="198" l="1"/>
  <c r="AR305" i="198"/>
  <c r="AP305" i="198"/>
  <c r="AO305" i="198"/>
  <c r="AN305" i="198"/>
  <c r="Z305" i="198"/>
  <c r="AS304" i="198"/>
  <c r="AR304" i="198"/>
  <c r="AP304" i="198"/>
  <c r="AO304" i="198"/>
  <c r="AN304" i="198"/>
  <c r="Z304" i="198"/>
  <c r="AS303" i="198"/>
  <c r="AR303" i="198"/>
  <c r="AP303" i="198"/>
  <c r="AO303" i="198"/>
  <c r="AN303" i="198"/>
  <c r="Z303" i="198"/>
  <c r="AS302" i="198"/>
  <c r="AR302" i="198"/>
  <c r="AP302" i="198"/>
  <c r="AO302" i="198"/>
  <c r="AN302" i="198"/>
  <c r="Z302" i="198"/>
  <c r="AS301" i="198"/>
  <c r="AR301" i="198"/>
  <c r="AP301" i="198"/>
  <c r="AO301" i="198"/>
  <c r="AN301" i="198"/>
  <c r="Z301" i="198"/>
  <c r="AS300" i="198"/>
  <c r="AR300" i="198"/>
  <c r="AP300" i="198"/>
  <c r="AO300" i="198"/>
  <c r="AN300" i="198"/>
  <c r="Z300" i="198"/>
  <c r="AS299" i="198"/>
  <c r="AR299" i="198"/>
  <c r="AP299" i="198"/>
  <c r="AO299" i="198"/>
  <c r="AN299" i="198"/>
  <c r="Z299" i="198"/>
  <c r="AS298" i="198"/>
  <c r="AR298" i="198"/>
  <c r="AP298" i="198"/>
  <c r="AO298" i="198"/>
  <c r="AN298" i="198"/>
  <c r="Z298" i="198"/>
  <c r="AS297" i="198"/>
  <c r="AR297" i="198"/>
  <c r="AP297" i="198"/>
  <c r="AO297" i="198"/>
  <c r="AN297" i="198"/>
  <c r="Z297" i="198"/>
  <c r="AS296" i="198"/>
  <c r="AR296" i="198"/>
  <c r="AP296" i="198"/>
  <c r="AO296" i="198"/>
  <c r="AN296" i="198"/>
  <c r="Z296" i="198"/>
  <c r="AS295" i="198"/>
  <c r="AR295" i="198"/>
  <c r="AP295" i="198"/>
  <c r="AO295" i="198"/>
  <c r="AN295" i="198"/>
  <c r="Z295" i="198"/>
  <c r="AS294" i="198"/>
  <c r="AR294" i="198"/>
  <c r="AP294" i="198"/>
  <c r="AO294" i="198"/>
  <c r="AN294" i="198"/>
  <c r="Z294" i="198"/>
  <c r="AS293" i="198"/>
  <c r="AR293" i="198"/>
  <c r="AP293" i="198"/>
  <c r="AO293" i="198"/>
  <c r="AN293" i="198"/>
  <c r="Z293" i="198"/>
  <c r="AS292" i="198"/>
  <c r="AR292" i="198"/>
  <c r="AP292" i="198"/>
  <c r="AO292" i="198"/>
  <c r="AN292" i="198"/>
  <c r="Z292" i="198"/>
  <c r="AS291" i="198"/>
  <c r="AR291" i="198"/>
  <c r="AP291" i="198"/>
  <c r="AO291" i="198"/>
  <c r="AN291" i="198"/>
  <c r="Z291" i="198"/>
  <c r="AS290" i="198"/>
  <c r="AR290" i="198"/>
  <c r="AP290" i="198"/>
  <c r="AO290" i="198"/>
  <c r="AN290" i="198"/>
  <c r="Z290" i="198"/>
  <c r="AS289" i="198"/>
  <c r="AR289" i="198"/>
  <c r="AP289" i="198"/>
  <c r="AO289" i="198"/>
  <c r="AN289" i="198"/>
  <c r="Z289" i="198"/>
  <c r="AS288" i="198"/>
  <c r="AR288" i="198"/>
  <c r="AP288" i="198"/>
  <c r="AO288" i="198"/>
  <c r="AN288" i="198"/>
  <c r="Z288" i="198"/>
  <c r="AS287" i="198"/>
  <c r="AR287" i="198"/>
  <c r="AP287" i="198"/>
  <c r="AO287" i="198"/>
  <c r="AN287" i="198"/>
  <c r="Z287" i="198"/>
  <c r="AS55" i="198"/>
  <c r="AR55" i="198"/>
  <c r="AP55" i="198"/>
  <c r="AO55" i="198"/>
  <c r="AN55" i="198"/>
  <c r="Z55" i="198"/>
  <c r="AS54" i="198"/>
  <c r="AR54" i="198"/>
  <c r="AP54" i="198"/>
  <c r="AO54" i="198"/>
  <c r="AN54" i="198"/>
  <c r="Z54" i="198"/>
  <c r="AS53" i="198"/>
  <c r="AR53" i="198"/>
  <c r="AP53" i="198"/>
  <c r="AO53" i="198"/>
  <c r="AN53" i="198"/>
  <c r="Z53" i="198"/>
  <c r="AS52" i="198"/>
  <c r="AR52" i="198"/>
  <c r="AP52" i="198"/>
  <c r="AO52" i="198"/>
  <c r="AN52" i="198"/>
  <c r="Z52" i="198"/>
  <c r="AS51" i="198"/>
  <c r="AR51" i="198"/>
  <c r="AP51" i="198"/>
  <c r="AO51" i="198"/>
  <c r="AN51" i="198"/>
  <c r="Z51" i="198"/>
  <c r="AS50" i="198"/>
  <c r="AR50" i="198"/>
  <c r="AP50" i="198"/>
  <c r="AO50" i="198"/>
  <c r="AN50" i="198"/>
  <c r="Z50" i="198"/>
  <c r="AS49" i="198"/>
  <c r="AR49" i="198"/>
  <c r="AP49" i="198"/>
  <c r="AO49" i="198"/>
  <c r="AN49" i="198"/>
  <c r="Z49" i="198"/>
  <c r="AS48" i="198"/>
  <c r="AR48" i="198"/>
  <c r="AP48" i="198"/>
  <c r="AO48" i="198"/>
  <c r="AN48" i="198"/>
  <c r="Z48" i="198"/>
  <c r="AS47" i="198"/>
  <c r="AR47" i="198"/>
  <c r="AP47" i="198"/>
  <c r="AO47" i="198"/>
  <c r="AN47" i="198"/>
  <c r="Z47" i="198"/>
  <c r="AS46" i="198"/>
  <c r="AR46" i="198"/>
  <c r="AP46" i="198"/>
  <c r="AO46" i="198"/>
  <c r="AN46" i="198"/>
  <c r="Z46" i="198"/>
  <c r="AS45" i="198"/>
  <c r="AR45" i="198"/>
  <c r="AP45" i="198"/>
  <c r="AO45" i="198"/>
  <c r="AN45" i="198"/>
  <c r="Z45" i="198"/>
  <c r="AS44" i="198"/>
  <c r="AR44" i="198"/>
  <c r="AP44" i="198"/>
  <c r="AO44" i="198"/>
  <c r="AN44" i="198"/>
  <c r="Z44" i="198"/>
  <c r="AS43" i="198"/>
  <c r="AR43" i="198"/>
  <c r="AP43" i="198"/>
  <c r="AO43" i="198"/>
  <c r="AN43" i="198"/>
  <c r="Z43" i="198"/>
  <c r="AS42" i="198"/>
  <c r="AR42" i="198"/>
  <c r="AP42" i="198"/>
  <c r="AO42" i="198"/>
  <c r="AN42" i="198"/>
  <c r="Z42" i="198"/>
  <c r="AS41" i="198"/>
  <c r="AR41" i="198"/>
  <c r="AP41" i="198"/>
  <c r="AO41" i="198"/>
  <c r="AN41" i="198"/>
  <c r="Z41" i="198"/>
  <c r="AS40" i="198"/>
  <c r="AR40" i="198"/>
  <c r="AP40" i="198"/>
  <c r="AO40" i="198"/>
  <c r="AN40" i="198"/>
  <c r="Z40" i="198"/>
  <c r="AS39" i="198"/>
  <c r="AR39" i="198"/>
  <c r="AP39" i="198"/>
  <c r="AO39" i="198"/>
  <c r="AN39" i="198"/>
  <c r="Z39" i="198"/>
  <c r="AS38" i="198"/>
  <c r="AR38" i="198"/>
  <c r="AP38" i="198"/>
  <c r="AO38" i="198"/>
  <c r="AN38" i="198"/>
  <c r="Z38" i="198"/>
  <c r="AS37" i="198"/>
  <c r="AR37" i="198"/>
  <c r="AP37" i="198"/>
  <c r="AO37" i="198"/>
  <c r="AN37" i="198"/>
  <c r="Z37" i="198"/>
  <c r="AS36" i="198"/>
  <c r="AR36" i="198"/>
  <c r="AP36" i="198"/>
  <c r="AO36" i="198"/>
  <c r="AN36" i="198"/>
  <c r="Z36" i="198"/>
  <c r="AS35" i="198"/>
  <c r="AR35" i="198"/>
  <c r="AP35" i="198"/>
  <c r="AO35" i="198"/>
  <c r="AN35" i="198"/>
  <c r="Z35" i="198"/>
  <c r="AS34" i="198"/>
  <c r="AR34" i="198"/>
  <c r="AP34" i="198"/>
  <c r="AO34" i="198"/>
  <c r="AN34" i="198"/>
  <c r="Z34" i="198"/>
  <c r="AS33" i="198"/>
  <c r="AR33" i="198"/>
  <c r="AP33" i="198"/>
  <c r="AO33" i="198"/>
  <c r="AN33" i="198"/>
  <c r="Z33" i="198"/>
  <c r="AS32" i="198"/>
  <c r="AR32" i="198"/>
  <c r="AP32" i="198"/>
  <c r="AO32" i="198"/>
  <c r="AN32" i="198"/>
  <c r="Z32" i="198"/>
  <c r="AS31" i="198"/>
  <c r="AR31" i="198"/>
  <c r="AP31" i="198"/>
  <c r="AO31" i="198"/>
  <c r="AN31" i="198"/>
  <c r="Z31" i="198"/>
  <c r="AS30" i="198"/>
  <c r="AR30" i="198"/>
  <c r="AP30" i="198"/>
  <c r="AO30" i="198"/>
  <c r="AN30" i="198"/>
  <c r="Z30" i="198"/>
  <c r="AS29" i="198"/>
  <c r="AR29" i="198"/>
  <c r="AP29" i="198"/>
  <c r="AO29" i="198"/>
  <c r="AN29" i="198"/>
  <c r="Z29" i="198"/>
  <c r="AS28" i="198"/>
  <c r="AR28" i="198"/>
  <c r="AP28" i="198"/>
  <c r="AO28" i="198"/>
  <c r="AN28" i="198"/>
  <c r="Z28" i="198"/>
  <c r="AS27" i="198"/>
  <c r="AR27" i="198"/>
  <c r="AP27" i="198"/>
  <c r="AO27" i="198"/>
  <c r="AN27" i="198"/>
  <c r="Z27" i="198"/>
  <c r="AS26" i="198"/>
  <c r="AR26" i="198"/>
  <c r="AP26" i="198"/>
  <c r="AO26" i="198"/>
  <c r="AN26" i="198"/>
  <c r="Z26" i="198"/>
  <c r="AS25" i="198"/>
  <c r="AR25" i="198"/>
  <c r="AP25" i="198"/>
  <c r="AO25" i="198"/>
  <c r="AN25" i="198"/>
  <c r="Z25" i="198"/>
  <c r="AS24" i="198"/>
  <c r="AR24" i="198"/>
  <c r="AP24" i="198"/>
  <c r="AO24" i="198"/>
  <c r="AN24" i="198"/>
  <c r="Z24" i="198"/>
  <c r="AS23" i="198"/>
  <c r="AR23" i="198"/>
  <c r="AP23" i="198"/>
  <c r="AO23" i="198"/>
  <c r="AN23" i="198"/>
  <c r="Z23" i="198"/>
  <c r="AS22" i="198"/>
  <c r="AR22" i="198"/>
  <c r="AP22" i="198"/>
  <c r="AO22" i="198"/>
  <c r="AN22" i="198"/>
  <c r="Z22" i="198"/>
  <c r="AS21" i="198"/>
  <c r="AR21" i="198"/>
  <c r="AP21" i="198"/>
  <c r="AO21" i="198"/>
  <c r="AN21" i="198"/>
  <c r="Z21" i="198"/>
  <c r="AS20" i="198"/>
  <c r="AR20" i="198"/>
  <c r="AP20" i="198"/>
  <c r="AO20" i="198"/>
  <c r="AN20" i="198"/>
  <c r="Z20" i="198"/>
  <c r="AS91" i="198"/>
  <c r="AR91" i="198"/>
  <c r="AP91" i="198"/>
  <c r="AO91" i="198"/>
  <c r="AN91" i="198"/>
  <c r="Z91" i="198"/>
  <c r="AS90" i="198"/>
  <c r="AR90" i="198"/>
  <c r="AP90" i="198"/>
  <c r="AO90" i="198"/>
  <c r="AN90" i="198"/>
  <c r="Z90" i="198"/>
  <c r="AS89" i="198"/>
  <c r="AR89" i="198"/>
  <c r="AP89" i="198"/>
  <c r="AO89" i="198"/>
  <c r="AN89" i="198"/>
  <c r="Z89" i="198"/>
  <c r="AS88" i="198"/>
  <c r="AR88" i="198"/>
  <c r="AP88" i="198"/>
  <c r="AO88" i="198"/>
  <c r="AN88" i="198"/>
  <c r="Z88" i="198"/>
  <c r="AS87" i="198"/>
  <c r="AR87" i="198"/>
  <c r="AP87" i="198"/>
  <c r="AO87" i="198"/>
  <c r="AN87" i="198"/>
  <c r="Z87" i="198"/>
  <c r="AS86" i="198"/>
  <c r="AR86" i="198"/>
  <c r="AP86" i="198"/>
  <c r="AO86" i="198"/>
  <c r="AN86" i="198"/>
  <c r="Z86" i="198"/>
  <c r="AS85" i="198"/>
  <c r="AR85" i="198"/>
  <c r="AP85" i="198"/>
  <c r="AO85" i="198"/>
  <c r="AN85" i="198"/>
  <c r="Z85" i="198"/>
  <c r="AS84" i="198"/>
  <c r="AR84" i="198"/>
  <c r="AP84" i="198"/>
  <c r="AO84" i="198"/>
  <c r="AN84" i="198"/>
  <c r="Z84" i="198"/>
  <c r="AS83" i="198"/>
  <c r="AR83" i="198"/>
  <c r="AP83" i="198"/>
  <c r="AO83" i="198"/>
  <c r="AN83" i="198"/>
  <c r="Z83" i="198"/>
  <c r="AS82" i="198"/>
  <c r="AR82" i="198"/>
  <c r="AP82" i="198"/>
  <c r="AO82" i="198"/>
  <c r="AN82" i="198"/>
  <c r="Z82" i="198"/>
  <c r="AS81" i="198"/>
  <c r="AR81" i="198"/>
  <c r="AP81" i="198"/>
  <c r="AO81" i="198"/>
  <c r="AN81" i="198"/>
  <c r="Z81" i="198"/>
  <c r="AS80" i="198"/>
  <c r="AR80" i="198"/>
  <c r="AP80" i="198"/>
  <c r="AO80" i="198"/>
  <c r="AN80" i="198"/>
  <c r="Z80" i="198"/>
  <c r="AS79" i="198"/>
  <c r="AR79" i="198"/>
  <c r="AP79" i="198"/>
  <c r="AO79" i="198"/>
  <c r="AN79" i="198"/>
  <c r="Z79" i="198"/>
  <c r="AS78" i="198"/>
  <c r="AR78" i="198"/>
  <c r="AP78" i="198"/>
  <c r="AO78" i="198"/>
  <c r="AN78" i="198"/>
  <c r="Z78" i="198"/>
  <c r="AS77" i="198"/>
  <c r="AR77" i="198"/>
  <c r="AP77" i="198"/>
  <c r="AO77" i="198"/>
  <c r="AN77" i="198"/>
  <c r="Z77" i="198"/>
  <c r="AS76" i="198"/>
  <c r="AR76" i="198"/>
  <c r="AP76" i="198"/>
  <c r="AO76" i="198"/>
  <c r="AN76" i="198"/>
  <c r="Z76" i="198"/>
  <c r="AS75" i="198"/>
  <c r="AR75" i="198"/>
  <c r="AP75" i="198"/>
  <c r="AO75" i="198"/>
  <c r="AN75" i="198"/>
  <c r="Z75" i="198"/>
  <c r="AS74" i="198"/>
  <c r="AR74" i="198"/>
  <c r="AP74" i="198"/>
  <c r="AO74" i="198"/>
  <c r="AN74" i="198"/>
  <c r="Z74" i="198"/>
  <c r="AS73" i="198"/>
  <c r="AR73" i="198"/>
  <c r="AP73" i="198"/>
  <c r="AO73" i="198"/>
  <c r="AN73" i="198"/>
  <c r="Z73" i="198"/>
  <c r="AS72" i="198"/>
  <c r="AR72" i="198"/>
  <c r="AP72" i="198"/>
  <c r="AO72" i="198"/>
  <c r="AN72" i="198"/>
  <c r="Z72" i="198"/>
  <c r="AS71" i="198"/>
  <c r="AR71" i="198"/>
  <c r="AP71" i="198"/>
  <c r="AO71" i="198"/>
  <c r="AN71" i="198"/>
  <c r="Z71" i="198"/>
  <c r="AS70" i="198"/>
  <c r="AR70" i="198"/>
  <c r="AP70" i="198"/>
  <c r="AO70" i="198"/>
  <c r="AN70" i="198"/>
  <c r="Z70" i="198"/>
  <c r="AS69" i="198"/>
  <c r="AR69" i="198"/>
  <c r="AP69" i="198"/>
  <c r="AO69" i="198"/>
  <c r="AN69" i="198"/>
  <c r="Z69" i="198"/>
  <c r="AS68" i="198"/>
  <c r="AR68" i="198"/>
  <c r="AP68" i="198"/>
  <c r="AO68" i="198"/>
  <c r="AN68" i="198"/>
  <c r="Z68" i="198"/>
  <c r="AS67" i="198"/>
  <c r="AR67" i="198"/>
  <c r="AP67" i="198"/>
  <c r="AO67" i="198"/>
  <c r="AN67" i="198"/>
  <c r="Z67" i="198"/>
  <c r="AS66" i="198"/>
  <c r="AR66" i="198"/>
  <c r="AP66" i="198"/>
  <c r="AO66" i="198"/>
  <c r="AN66" i="198"/>
  <c r="Z66" i="198"/>
  <c r="AS65" i="198"/>
  <c r="AR65" i="198"/>
  <c r="AP65" i="198"/>
  <c r="AO65" i="198"/>
  <c r="AN65" i="198"/>
  <c r="Z65" i="198"/>
  <c r="AS64" i="198"/>
  <c r="AR64" i="198"/>
  <c r="AP64" i="198"/>
  <c r="AO64" i="198"/>
  <c r="AN64" i="198"/>
  <c r="Z64" i="198"/>
  <c r="AS63" i="198"/>
  <c r="AR63" i="198"/>
  <c r="AP63" i="198"/>
  <c r="AO63" i="198"/>
  <c r="AN63" i="198"/>
  <c r="Z63" i="198"/>
  <c r="AS62" i="198"/>
  <c r="AR62" i="198"/>
  <c r="AP62" i="198"/>
  <c r="AO62" i="198"/>
  <c r="AN62" i="198"/>
  <c r="Z62" i="198"/>
  <c r="AS61" i="198"/>
  <c r="AR61" i="198"/>
  <c r="AP61" i="198"/>
  <c r="AO61" i="198"/>
  <c r="AN61" i="198"/>
  <c r="Z61" i="198"/>
  <c r="AS60" i="198"/>
  <c r="AR60" i="198"/>
  <c r="AP60" i="198"/>
  <c r="AO60" i="198"/>
  <c r="AN60" i="198"/>
  <c r="Z60" i="198"/>
  <c r="AS59" i="198"/>
  <c r="AR59" i="198"/>
  <c r="AP59" i="198"/>
  <c r="AO59" i="198"/>
  <c r="AN59" i="198"/>
  <c r="Z59" i="198"/>
  <c r="AS58" i="198"/>
  <c r="AR58" i="198"/>
  <c r="AP58" i="198"/>
  <c r="AO58" i="198"/>
  <c r="AN58" i="198"/>
  <c r="Z58" i="198"/>
  <c r="AS57" i="198"/>
  <c r="AR57" i="198"/>
  <c r="AP57" i="198"/>
  <c r="AO57" i="198"/>
  <c r="AN57" i="198"/>
  <c r="Z57" i="198"/>
  <c r="AS56" i="198"/>
  <c r="AR56" i="198"/>
  <c r="AP56" i="198"/>
  <c r="AO56" i="198"/>
  <c r="AN56" i="198"/>
  <c r="Z56" i="198"/>
  <c r="AS127" i="198"/>
  <c r="AR127" i="198"/>
  <c r="AP127" i="198"/>
  <c r="AO127" i="198"/>
  <c r="AN127" i="198"/>
  <c r="Z127" i="198"/>
  <c r="AS126" i="198"/>
  <c r="AR126" i="198"/>
  <c r="AP126" i="198"/>
  <c r="AO126" i="198"/>
  <c r="AN126" i="198"/>
  <c r="Z126" i="198"/>
  <c r="AS125" i="198"/>
  <c r="AR125" i="198"/>
  <c r="AP125" i="198"/>
  <c r="AO125" i="198"/>
  <c r="AN125" i="198"/>
  <c r="Z125" i="198"/>
  <c r="AS124" i="198"/>
  <c r="AR124" i="198"/>
  <c r="AP124" i="198"/>
  <c r="AO124" i="198"/>
  <c r="AN124" i="198"/>
  <c r="Z124" i="198"/>
  <c r="AS123" i="198"/>
  <c r="AR123" i="198"/>
  <c r="AP123" i="198"/>
  <c r="AO123" i="198"/>
  <c r="AN123" i="198"/>
  <c r="Z123" i="198"/>
  <c r="AS122" i="198"/>
  <c r="AR122" i="198"/>
  <c r="AP122" i="198"/>
  <c r="AO122" i="198"/>
  <c r="AN122" i="198"/>
  <c r="Z122" i="198"/>
  <c r="AS121" i="198"/>
  <c r="AR121" i="198"/>
  <c r="AP121" i="198"/>
  <c r="AO121" i="198"/>
  <c r="AN121" i="198"/>
  <c r="Z121" i="198"/>
  <c r="AS120" i="198"/>
  <c r="AR120" i="198"/>
  <c r="AP120" i="198"/>
  <c r="AO120" i="198"/>
  <c r="AN120" i="198"/>
  <c r="Z120" i="198"/>
  <c r="AS119" i="198"/>
  <c r="AR119" i="198"/>
  <c r="AP119" i="198"/>
  <c r="AO119" i="198"/>
  <c r="AN119" i="198"/>
  <c r="Z119" i="198"/>
  <c r="AS118" i="198"/>
  <c r="AR118" i="198"/>
  <c r="AP118" i="198"/>
  <c r="AO118" i="198"/>
  <c r="AN118" i="198"/>
  <c r="Z118" i="198"/>
  <c r="AS117" i="198"/>
  <c r="AR117" i="198"/>
  <c r="AP117" i="198"/>
  <c r="AO117" i="198"/>
  <c r="AN117" i="198"/>
  <c r="Z117" i="198"/>
  <c r="AS116" i="198"/>
  <c r="AR116" i="198"/>
  <c r="AP116" i="198"/>
  <c r="AO116" i="198"/>
  <c r="AN116" i="198"/>
  <c r="Z116" i="198"/>
  <c r="AS115" i="198"/>
  <c r="AR115" i="198"/>
  <c r="AP115" i="198"/>
  <c r="AO115" i="198"/>
  <c r="AN115" i="198"/>
  <c r="Z115" i="198"/>
  <c r="AS114" i="198"/>
  <c r="AR114" i="198"/>
  <c r="AP114" i="198"/>
  <c r="AO114" i="198"/>
  <c r="AN114" i="198"/>
  <c r="Z114" i="198"/>
  <c r="AS113" i="198"/>
  <c r="AR113" i="198"/>
  <c r="AP113" i="198"/>
  <c r="AO113" i="198"/>
  <c r="AN113" i="198"/>
  <c r="Z113" i="198"/>
  <c r="AS112" i="198"/>
  <c r="AR112" i="198"/>
  <c r="AP112" i="198"/>
  <c r="AO112" i="198"/>
  <c r="AN112" i="198"/>
  <c r="Z112" i="198"/>
  <c r="AS111" i="198"/>
  <c r="AR111" i="198"/>
  <c r="AP111" i="198"/>
  <c r="AO111" i="198"/>
  <c r="AN111" i="198"/>
  <c r="Z111" i="198"/>
  <c r="AS110" i="198"/>
  <c r="AR110" i="198"/>
  <c r="AP110" i="198"/>
  <c r="AO110" i="198"/>
  <c r="AN110" i="198"/>
  <c r="Z110" i="198"/>
  <c r="AS109" i="198"/>
  <c r="AR109" i="198"/>
  <c r="AP109" i="198"/>
  <c r="AO109" i="198"/>
  <c r="AN109" i="198"/>
  <c r="Z109" i="198"/>
  <c r="AS108" i="198"/>
  <c r="AR108" i="198"/>
  <c r="AP108" i="198"/>
  <c r="AO108" i="198"/>
  <c r="AN108" i="198"/>
  <c r="Z108" i="198"/>
  <c r="AS107" i="198"/>
  <c r="AR107" i="198"/>
  <c r="AP107" i="198"/>
  <c r="AO107" i="198"/>
  <c r="AN107" i="198"/>
  <c r="Z107" i="198"/>
  <c r="AS106" i="198"/>
  <c r="AR106" i="198"/>
  <c r="AP106" i="198"/>
  <c r="AO106" i="198"/>
  <c r="AN106" i="198"/>
  <c r="Z106" i="198"/>
  <c r="AS105" i="198"/>
  <c r="AR105" i="198"/>
  <c r="AP105" i="198"/>
  <c r="AO105" i="198"/>
  <c r="AN105" i="198"/>
  <c r="Z105" i="198"/>
  <c r="AS104" i="198"/>
  <c r="AR104" i="198"/>
  <c r="AP104" i="198"/>
  <c r="AO104" i="198"/>
  <c r="AN104" i="198"/>
  <c r="Z104" i="198"/>
  <c r="AS103" i="198"/>
  <c r="AR103" i="198"/>
  <c r="AP103" i="198"/>
  <c r="AO103" i="198"/>
  <c r="AN103" i="198"/>
  <c r="Z103" i="198"/>
  <c r="AS102" i="198"/>
  <c r="AR102" i="198"/>
  <c r="AP102" i="198"/>
  <c r="AO102" i="198"/>
  <c r="AN102" i="198"/>
  <c r="Z102" i="198"/>
  <c r="AS101" i="198"/>
  <c r="AR101" i="198"/>
  <c r="AP101" i="198"/>
  <c r="AO101" i="198"/>
  <c r="AN101" i="198"/>
  <c r="Z101" i="198"/>
  <c r="AS100" i="198"/>
  <c r="AR100" i="198"/>
  <c r="AP100" i="198"/>
  <c r="AO100" i="198"/>
  <c r="AN100" i="198"/>
  <c r="Z100" i="198"/>
  <c r="AS99" i="198"/>
  <c r="AR99" i="198"/>
  <c r="AP99" i="198"/>
  <c r="AO99" i="198"/>
  <c r="AN99" i="198"/>
  <c r="Z99" i="198"/>
  <c r="AS98" i="198"/>
  <c r="AR98" i="198"/>
  <c r="AP98" i="198"/>
  <c r="AO98" i="198"/>
  <c r="AN98" i="198"/>
  <c r="Z98" i="198"/>
  <c r="AS97" i="198"/>
  <c r="AR97" i="198"/>
  <c r="AP97" i="198"/>
  <c r="AO97" i="198"/>
  <c r="AN97" i="198"/>
  <c r="Z97" i="198"/>
  <c r="AS96" i="198"/>
  <c r="AR96" i="198"/>
  <c r="AP96" i="198"/>
  <c r="AO96" i="198"/>
  <c r="AN96" i="198"/>
  <c r="Z96" i="198"/>
  <c r="AS95" i="198"/>
  <c r="AR95" i="198"/>
  <c r="AP95" i="198"/>
  <c r="AO95" i="198"/>
  <c r="AN95" i="198"/>
  <c r="Z95" i="198"/>
  <c r="AS94" i="198"/>
  <c r="AR94" i="198"/>
  <c r="AP94" i="198"/>
  <c r="AO94" i="198"/>
  <c r="AN94" i="198"/>
  <c r="Z94" i="198"/>
  <c r="AS93" i="198"/>
  <c r="AR93" i="198"/>
  <c r="AP93" i="198"/>
  <c r="AO93" i="198"/>
  <c r="AN93" i="198"/>
  <c r="Z93" i="198"/>
  <c r="AS92" i="198"/>
  <c r="AR92" i="198"/>
  <c r="AP92" i="198"/>
  <c r="AO92" i="198"/>
  <c r="AN92" i="198"/>
  <c r="Z92" i="198"/>
  <c r="AS163" i="198"/>
  <c r="AR163" i="198"/>
  <c r="AP163" i="198"/>
  <c r="AO163" i="198"/>
  <c r="AN163" i="198"/>
  <c r="Z163" i="198"/>
  <c r="AS162" i="198"/>
  <c r="AR162" i="198"/>
  <c r="AP162" i="198"/>
  <c r="AO162" i="198"/>
  <c r="AN162" i="198"/>
  <c r="Z162" i="198"/>
  <c r="AS161" i="198"/>
  <c r="AR161" i="198"/>
  <c r="AP161" i="198"/>
  <c r="AO161" i="198"/>
  <c r="AN161" i="198"/>
  <c r="Z161" i="198"/>
  <c r="AS160" i="198"/>
  <c r="AR160" i="198"/>
  <c r="AP160" i="198"/>
  <c r="AO160" i="198"/>
  <c r="AN160" i="198"/>
  <c r="Z160" i="198"/>
  <c r="AS159" i="198"/>
  <c r="AR159" i="198"/>
  <c r="AP159" i="198"/>
  <c r="AO159" i="198"/>
  <c r="AN159" i="198"/>
  <c r="Z159" i="198"/>
  <c r="AS158" i="198"/>
  <c r="AR158" i="198"/>
  <c r="AP158" i="198"/>
  <c r="AO158" i="198"/>
  <c r="AN158" i="198"/>
  <c r="Z158" i="198"/>
  <c r="AS157" i="198"/>
  <c r="AR157" i="198"/>
  <c r="AP157" i="198"/>
  <c r="AO157" i="198"/>
  <c r="AN157" i="198"/>
  <c r="Z157" i="198"/>
  <c r="AS156" i="198"/>
  <c r="AR156" i="198"/>
  <c r="AP156" i="198"/>
  <c r="AO156" i="198"/>
  <c r="AN156" i="198"/>
  <c r="Z156" i="198"/>
  <c r="AS155" i="198"/>
  <c r="AR155" i="198"/>
  <c r="AP155" i="198"/>
  <c r="AO155" i="198"/>
  <c r="AN155" i="198"/>
  <c r="Z155" i="198"/>
  <c r="AS154" i="198"/>
  <c r="AR154" i="198"/>
  <c r="AP154" i="198"/>
  <c r="AO154" i="198"/>
  <c r="AN154" i="198"/>
  <c r="Z154" i="198"/>
  <c r="AS153" i="198"/>
  <c r="AR153" i="198"/>
  <c r="AP153" i="198"/>
  <c r="AO153" i="198"/>
  <c r="AN153" i="198"/>
  <c r="Z153" i="198"/>
  <c r="AS152" i="198"/>
  <c r="AR152" i="198"/>
  <c r="AP152" i="198"/>
  <c r="AO152" i="198"/>
  <c r="AN152" i="198"/>
  <c r="Z152" i="198"/>
  <c r="AS151" i="198"/>
  <c r="AR151" i="198"/>
  <c r="AP151" i="198"/>
  <c r="AO151" i="198"/>
  <c r="AN151" i="198"/>
  <c r="Z151" i="198"/>
  <c r="AS150" i="198"/>
  <c r="AR150" i="198"/>
  <c r="AP150" i="198"/>
  <c r="AO150" i="198"/>
  <c r="AN150" i="198"/>
  <c r="Z150" i="198"/>
  <c r="AS149" i="198"/>
  <c r="AR149" i="198"/>
  <c r="AP149" i="198"/>
  <c r="AO149" i="198"/>
  <c r="AN149" i="198"/>
  <c r="Z149" i="198"/>
  <c r="AS148" i="198"/>
  <c r="AR148" i="198"/>
  <c r="AP148" i="198"/>
  <c r="AO148" i="198"/>
  <c r="AN148" i="198"/>
  <c r="Z148" i="198"/>
  <c r="AS147" i="198"/>
  <c r="AR147" i="198"/>
  <c r="AP147" i="198"/>
  <c r="AO147" i="198"/>
  <c r="AN147" i="198"/>
  <c r="Z147" i="198"/>
  <c r="AS146" i="198"/>
  <c r="AR146" i="198"/>
  <c r="AP146" i="198"/>
  <c r="AO146" i="198"/>
  <c r="AN146" i="198"/>
  <c r="Z146" i="198"/>
  <c r="AS145" i="198"/>
  <c r="AR145" i="198"/>
  <c r="AP145" i="198"/>
  <c r="AO145" i="198"/>
  <c r="AN145" i="198"/>
  <c r="Z145" i="198"/>
  <c r="AS144" i="198"/>
  <c r="AR144" i="198"/>
  <c r="AP144" i="198"/>
  <c r="AO144" i="198"/>
  <c r="AN144" i="198"/>
  <c r="Z144" i="198"/>
  <c r="AS143" i="198"/>
  <c r="AR143" i="198"/>
  <c r="AP143" i="198"/>
  <c r="AO143" i="198"/>
  <c r="AN143" i="198"/>
  <c r="Z143" i="198"/>
  <c r="AS142" i="198"/>
  <c r="AR142" i="198"/>
  <c r="AP142" i="198"/>
  <c r="AO142" i="198"/>
  <c r="AN142" i="198"/>
  <c r="Z142" i="198"/>
  <c r="AS141" i="198"/>
  <c r="AR141" i="198"/>
  <c r="AP141" i="198"/>
  <c r="AO141" i="198"/>
  <c r="AN141" i="198"/>
  <c r="Z141" i="198"/>
  <c r="AS140" i="198"/>
  <c r="AR140" i="198"/>
  <c r="AP140" i="198"/>
  <c r="AO140" i="198"/>
  <c r="AN140" i="198"/>
  <c r="Z140" i="198"/>
  <c r="AS139" i="198"/>
  <c r="AR139" i="198"/>
  <c r="AP139" i="198"/>
  <c r="AO139" i="198"/>
  <c r="AN139" i="198"/>
  <c r="Z139" i="198"/>
  <c r="AS138" i="198"/>
  <c r="AR138" i="198"/>
  <c r="AP138" i="198"/>
  <c r="AO138" i="198"/>
  <c r="AN138" i="198"/>
  <c r="Z138" i="198"/>
  <c r="AS137" i="198"/>
  <c r="AR137" i="198"/>
  <c r="AP137" i="198"/>
  <c r="AO137" i="198"/>
  <c r="AN137" i="198"/>
  <c r="Z137" i="198"/>
  <c r="AS136" i="198"/>
  <c r="AR136" i="198"/>
  <c r="AP136" i="198"/>
  <c r="AO136" i="198"/>
  <c r="AN136" i="198"/>
  <c r="Z136" i="198"/>
  <c r="AS135" i="198"/>
  <c r="AR135" i="198"/>
  <c r="AP135" i="198"/>
  <c r="AO135" i="198"/>
  <c r="AN135" i="198"/>
  <c r="Z135" i="198"/>
  <c r="AS134" i="198"/>
  <c r="AR134" i="198"/>
  <c r="AP134" i="198"/>
  <c r="AO134" i="198"/>
  <c r="AN134" i="198"/>
  <c r="Z134" i="198"/>
  <c r="AS133" i="198"/>
  <c r="AR133" i="198"/>
  <c r="AP133" i="198"/>
  <c r="AO133" i="198"/>
  <c r="AN133" i="198"/>
  <c r="Z133" i="198"/>
  <c r="AS132" i="198"/>
  <c r="AR132" i="198"/>
  <c r="AP132" i="198"/>
  <c r="AO132" i="198"/>
  <c r="AN132" i="198"/>
  <c r="Z132" i="198"/>
  <c r="AS131" i="198"/>
  <c r="AR131" i="198"/>
  <c r="AP131" i="198"/>
  <c r="AO131" i="198"/>
  <c r="AN131" i="198"/>
  <c r="Z131" i="198"/>
  <c r="AS130" i="198"/>
  <c r="AR130" i="198"/>
  <c r="AP130" i="198"/>
  <c r="AO130" i="198"/>
  <c r="AN130" i="198"/>
  <c r="Z130" i="198"/>
  <c r="AS129" i="198"/>
  <c r="AR129" i="198"/>
  <c r="AP129" i="198"/>
  <c r="AO129" i="198"/>
  <c r="AN129" i="198"/>
  <c r="Z129" i="198"/>
  <c r="AS128" i="198"/>
  <c r="AR128" i="198"/>
  <c r="AP128" i="198"/>
  <c r="AO128" i="198"/>
  <c r="AN128" i="198"/>
  <c r="Z128" i="198"/>
  <c r="AS199" i="198"/>
  <c r="AR199" i="198"/>
  <c r="AP199" i="198"/>
  <c r="AO199" i="198"/>
  <c r="AN199" i="198"/>
  <c r="Z199" i="198"/>
  <c r="AS198" i="198"/>
  <c r="AR198" i="198"/>
  <c r="AP198" i="198"/>
  <c r="AO198" i="198"/>
  <c r="AN198" i="198"/>
  <c r="Z198" i="198"/>
  <c r="AS197" i="198"/>
  <c r="AR197" i="198"/>
  <c r="AP197" i="198"/>
  <c r="AO197" i="198"/>
  <c r="AN197" i="198"/>
  <c r="Z197" i="198"/>
  <c r="AS196" i="198"/>
  <c r="AR196" i="198"/>
  <c r="AP196" i="198"/>
  <c r="AO196" i="198"/>
  <c r="AN196" i="198"/>
  <c r="Z196" i="198"/>
  <c r="AS195" i="198"/>
  <c r="AR195" i="198"/>
  <c r="AP195" i="198"/>
  <c r="AO195" i="198"/>
  <c r="AN195" i="198"/>
  <c r="Z195" i="198"/>
  <c r="AS194" i="198"/>
  <c r="AR194" i="198"/>
  <c r="AP194" i="198"/>
  <c r="AO194" i="198"/>
  <c r="AN194" i="198"/>
  <c r="Z194" i="198"/>
  <c r="AS193" i="198"/>
  <c r="AR193" i="198"/>
  <c r="AP193" i="198"/>
  <c r="AO193" i="198"/>
  <c r="AN193" i="198"/>
  <c r="Z193" i="198"/>
  <c r="AS192" i="198"/>
  <c r="AR192" i="198"/>
  <c r="AP192" i="198"/>
  <c r="AO192" i="198"/>
  <c r="AN192" i="198"/>
  <c r="Z192" i="198"/>
  <c r="AS191" i="198"/>
  <c r="AR191" i="198"/>
  <c r="AP191" i="198"/>
  <c r="AO191" i="198"/>
  <c r="AN191" i="198"/>
  <c r="Z191" i="198"/>
  <c r="AS190" i="198"/>
  <c r="AR190" i="198"/>
  <c r="AP190" i="198"/>
  <c r="AO190" i="198"/>
  <c r="AN190" i="198"/>
  <c r="Z190" i="198"/>
  <c r="AS189" i="198"/>
  <c r="AR189" i="198"/>
  <c r="AP189" i="198"/>
  <c r="AO189" i="198"/>
  <c r="AN189" i="198"/>
  <c r="Z189" i="198"/>
  <c r="AS188" i="198"/>
  <c r="AR188" i="198"/>
  <c r="AP188" i="198"/>
  <c r="AO188" i="198"/>
  <c r="AN188" i="198"/>
  <c r="Z188" i="198"/>
  <c r="AS187" i="198"/>
  <c r="AR187" i="198"/>
  <c r="AP187" i="198"/>
  <c r="AO187" i="198"/>
  <c r="AN187" i="198"/>
  <c r="Z187" i="198"/>
  <c r="AS186" i="198"/>
  <c r="AR186" i="198"/>
  <c r="AP186" i="198"/>
  <c r="AO186" i="198"/>
  <c r="AN186" i="198"/>
  <c r="Z186" i="198"/>
  <c r="AS185" i="198"/>
  <c r="AR185" i="198"/>
  <c r="AP185" i="198"/>
  <c r="AO185" i="198"/>
  <c r="AN185" i="198"/>
  <c r="Z185" i="198"/>
  <c r="AS184" i="198"/>
  <c r="AR184" i="198"/>
  <c r="AP184" i="198"/>
  <c r="AO184" i="198"/>
  <c r="AN184" i="198"/>
  <c r="Z184" i="198"/>
  <c r="AS183" i="198"/>
  <c r="AR183" i="198"/>
  <c r="AP183" i="198"/>
  <c r="AO183" i="198"/>
  <c r="AN183" i="198"/>
  <c r="Z183" i="198"/>
  <c r="AS182" i="198"/>
  <c r="AR182" i="198"/>
  <c r="AP182" i="198"/>
  <c r="AO182" i="198"/>
  <c r="AN182" i="198"/>
  <c r="Z182" i="198"/>
  <c r="AS181" i="198"/>
  <c r="AR181" i="198"/>
  <c r="AP181" i="198"/>
  <c r="AO181" i="198"/>
  <c r="AN181" i="198"/>
  <c r="Z181" i="198"/>
  <c r="AS180" i="198"/>
  <c r="AR180" i="198"/>
  <c r="AP180" i="198"/>
  <c r="AO180" i="198"/>
  <c r="AN180" i="198"/>
  <c r="Z180" i="198"/>
  <c r="AS179" i="198"/>
  <c r="AR179" i="198"/>
  <c r="AP179" i="198"/>
  <c r="AO179" i="198"/>
  <c r="AN179" i="198"/>
  <c r="Z179" i="198"/>
  <c r="AS178" i="198"/>
  <c r="AR178" i="198"/>
  <c r="AP178" i="198"/>
  <c r="AO178" i="198"/>
  <c r="AN178" i="198"/>
  <c r="Z178" i="198"/>
  <c r="AS177" i="198"/>
  <c r="AR177" i="198"/>
  <c r="AP177" i="198"/>
  <c r="AO177" i="198"/>
  <c r="AN177" i="198"/>
  <c r="Z177" i="198"/>
  <c r="AS176" i="198"/>
  <c r="AR176" i="198"/>
  <c r="AP176" i="198"/>
  <c r="AO176" i="198"/>
  <c r="AN176" i="198"/>
  <c r="Z176" i="198"/>
  <c r="AS175" i="198"/>
  <c r="AR175" i="198"/>
  <c r="AP175" i="198"/>
  <c r="AO175" i="198"/>
  <c r="AN175" i="198"/>
  <c r="Z175" i="198"/>
  <c r="AS174" i="198"/>
  <c r="AR174" i="198"/>
  <c r="AP174" i="198"/>
  <c r="AO174" i="198"/>
  <c r="AN174" i="198"/>
  <c r="Z174" i="198"/>
  <c r="AS173" i="198"/>
  <c r="AR173" i="198"/>
  <c r="AP173" i="198"/>
  <c r="AO173" i="198"/>
  <c r="AN173" i="198"/>
  <c r="Z173" i="198"/>
  <c r="AS172" i="198"/>
  <c r="AR172" i="198"/>
  <c r="AP172" i="198"/>
  <c r="AO172" i="198"/>
  <c r="AN172" i="198"/>
  <c r="Z172" i="198"/>
  <c r="AS171" i="198"/>
  <c r="AR171" i="198"/>
  <c r="AP171" i="198"/>
  <c r="AO171" i="198"/>
  <c r="AN171" i="198"/>
  <c r="Z171" i="198"/>
  <c r="AS170" i="198"/>
  <c r="AR170" i="198"/>
  <c r="AP170" i="198"/>
  <c r="AO170" i="198"/>
  <c r="AN170" i="198"/>
  <c r="Z170" i="198"/>
  <c r="AS169" i="198"/>
  <c r="AR169" i="198"/>
  <c r="AP169" i="198"/>
  <c r="AO169" i="198"/>
  <c r="AN169" i="198"/>
  <c r="Z169" i="198"/>
  <c r="AS168" i="198"/>
  <c r="AR168" i="198"/>
  <c r="AP168" i="198"/>
  <c r="AO168" i="198"/>
  <c r="AN168" i="198"/>
  <c r="Z168" i="198"/>
  <c r="AS167" i="198"/>
  <c r="AR167" i="198"/>
  <c r="AP167" i="198"/>
  <c r="AO167" i="198"/>
  <c r="AN167" i="198"/>
  <c r="Z167" i="198"/>
  <c r="AS166" i="198"/>
  <c r="AR166" i="198"/>
  <c r="AP166" i="198"/>
  <c r="AO166" i="198"/>
  <c r="AN166" i="198"/>
  <c r="Z166" i="198"/>
  <c r="AS165" i="198"/>
  <c r="AR165" i="198"/>
  <c r="AP165" i="198"/>
  <c r="AO165" i="198"/>
  <c r="AN165" i="198"/>
  <c r="Z165" i="198"/>
  <c r="AS164" i="198"/>
  <c r="AR164" i="198"/>
  <c r="AP164" i="198"/>
  <c r="AO164" i="198"/>
  <c r="AN164" i="198"/>
  <c r="Z164" i="198"/>
  <c r="AS235" i="198"/>
  <c r="AR235" i="198"/>
  <c r="AP235" i="198"/>
  <c r="AO235" i="198"/>
  <c r="AN235" i="198"/>
  <c r="Z235" i="198"/>
  <c r="AS234" i="198"/>
  <c r="AR234" i="198"/>
  <c r="AP234" i="198"/>
  <c r="AO234" i="198"/>
  <c r="AN234" i="198"/>
  <c r="Z234" i="198"/>
  <c r="AS233" i="198"/>
  <c r="AR233" i="198"/>
  <c r="AP233" i="198"/>
  <c r="AO233" i="198"/>
  <c r="AN233" i="198"/>
  <c r="Z233" i="198"/>
  <c r="AS232" i="198"/>
  <c r="AR232" i="198"/>
  <c r="AP232" i="198"/>
  <c r="AO232" i="198"/>
  <c r="AN232" i="198"/>
  <c r="Z232" i="198"/>
  <c r="AS231" i="198"/>
  <c r="AR231" i="198"/>
  <c r="AP231" i="198"/>
  <c r="AO231" i="198"/>
  <c r="AN231" i="198"/>
  <c r="Z231" i="198"/>
  <c r="AS230" i="198"/>
  <c r="AR230" i="198"/>
  <c r="AP230" i="198"/>
  <c r="AO230" i="198"/>
  <c r="AN230" i="198"/>
  <c r="Z230" i="198"/>
  <c r="AS229" i="198"/>
  <c r="AR229" i="198"/>
  <c r="AP229" i="198"/>
  <c r="AO229" i="198"/>
  <c r="AN229" i="198"/>
  <c r="Z229" i="198"/>
  <c r="AS228" i="198"/>
  <c r="AR228" i="198"/>
  <c r="AP228" i="198"/>
  <c r="AO228" i="198"/>
  <c r="AN228" i="198"/>
  <c r="Z228" i="198"/>
  <c r="AS227" i="198"/>
  <c r="AR227" i="198"/>
  <c r="AP227" i="198"/>
  <c r="AO227" i="198"/>
  <c r="AN227" i="198"/>
  <c r="Z227" i="198"/>
  <c r="AS226" i="198"/>
  <c r="AR226" i="198"/>
  <c r="AP226" i="198"/>
  <c r="AO226" i="198"/>
  <c r="AN226" i="198"/>
  <c r="Z226" i="198"/>
  <c r="AS225" i="198"/>
  <c r="AR225" i="198"/>
  <c r="AP225" i="198"/>
  <c r="AO225" i="198"/>
  <c r="AN225" i="198"/>
  <c r="Z225" i="198"/>
  <c r="AS224" i="198"/>
  <c r="AR224" i="198"/>
  <c r="AP224" i="198"/>
  <c r="AO224" i="198"/>
  <c r="AN224" i="198"/>
  <c r="Z224" i="198"/>
  <c r="AS223" i="198"/>
  <c r="AR223" i="198"/>
  <c r="AP223" i="198"/>
  <c r="AO223" i="198"/>
  <c r="AN223" i="198"/>
  <c r="Z223" i="198"/>
  <c r="AS222" i="198"/>
  <c r="AR222" i="198"/>
  <c r="AP222" i="198"/>
  <c r="AO222" i="198"/>
  <c r="AN222" i="198"/>
  <c r="Z222" i="198"/>
  <c r="AS221" i="198"/>
  <c r="AR221" i="198"/>
  <c r="AP221" i="198"/>
  <c r="AO221" i="198"/>
  <c r="AN221" i="198"/>
  <c r="Z221" i="198"/>
  <c r="AS220" i="198"/>
  <c r="AR220" i="198"/>
  <c r="AP220" i="198"/>
  <c r="AO220" i="198"/>
  <c r="AN220" i="198"/>
  <c r="Z220" i="198"/>
  <c r="AS219" i="198"/>
  <c r="AR219" i="198"/>
  <c r="AP219" i="198"/>
  <c r="AO219" i="198"/>
  <c r="AN219" i="198"/>
  <c r="Z219" i="198"/>
  <c r="AS218" i="198"/>
  <c r="AR218" i="198"/>
  <c r="AP218" i="198"/>
  <c r="AO218" i="198"/>
  <c r="AN218" i="198"/>
  <c r="Z218" i="198"/>
  <c r="AS217" i="198"/>
  <c r="AR217" i="198"/>
  <c r="AP217" i="198"/>
  <c r="AO217" i="198"/>
  <c r="AN217" i="198"/>
  <c r="Z217" i="198"/>
  <c r="AS216" i="198"/>
  <c r="AR216" i="198"/>
  <c r="AP216" i="198"/>
  <c r="AO216" i="198"/>
  <c r="AN216" i="198"/>
  <c r="Z216" i="198"/>
  <c r="AS215" i="198"/>
  <c r="AR215" i="198"/>
  <c r="AP215" i="198"/>
  <c r="AO215" i="198"/>
  <c r="AN215" i="198"/>
  <c r="Z215" i="198"/>
  <c r="AS214" i="198"/>
  <c r="AR214" i="198"/>
  <c r="AP214" i="198"/>
  <c r="AO214" i="198"/>
  <c r="AN214" i="198"/>
  <c r="Z214" i="198"/>
  <c r="AS213" i="198"/>
  <c r="AR213" i="198"/>
  <c r="AP213" i="198"/>
  <c r="AO213" i="198"/>
  <c r="AN213" i="198"/>
  <c r="Z213" i="198"/>
  <c r="AS212" i="198"/>
  <c r="AR212" i="198"/>
  <c r="AP212" i="198"/>
  <c r="AO212" i="198"/>
  <c r="AN212" i="198"/>
  <c r="Z212" i="198"/>
  <c r="AS211" i="198"/>
  <c r="AR211" i="198"/>
  <c r="AP211" i="198"/>
  <c r="AO211" i="198"/>
  <c r="AN211" i="198"/>
  <c r="Z211" i="198"/>
  <c r="AS210" i="198"/>
  <c r="AR210" i="198"/>
  <c r="AP210" i="198"/>
  <c r="AO210" i="198"/>
  <c r="AN210" i="198"/>
  <c r="Z210" i="198"/>
  <c r="AS209" i="198"/>
  <c r="AR209" i="198"/>
  <c r="AP209" i="198"/>
  <c r="AO209" i="198"/>
  <c r="AN209" i="198"/>
  <c r="Z209" i="198"/>
  <c r="AS208" i="198"/>
  <c r="AR208" i="198"/>
  <c r="AP208" i="198"/>
  <c r="AO208" i="198"/>
  <c r="AN208" i="198"/>
  <c r="Z208" i="198"/>
  <c r="AS207" i="198"/>
  <c r="AR207" i="198"/>
  <c r="AP207" i="198"/>
  <c r="AO207" i="198"/>
  <c r="AN207" i="198"/>
  <c r="Z207" i="198"/>
  <c r="AS206" i="198"/>
  <c r="AR206" i="198"/>
  <c r="AP206" i="198"/>
  <c r="AO206" i="198"/>
  <c r="AN206" i="198"/>
  <c r="Z206" i="198"/>
  <c r="AS205" i="198"/>
  <c r="AR205" i="198"/>
  <c r="AP205" i="198"/>
  <c r="AO205" i="198"/>
  <c r="AN205" i="198"/>
  <c r="Z205" i="198"/>
  <c r="AS204" i="198"/>
  <c r="AR204" i="198"/>
  <c r="AP204" i="198"/>
  <c r="AO204" i="198"/>
  <c r="AN204" i="198"/>
  <c r="Z204" i="198"/>
  <c r="AS203" i="198"/>
  <c r="AR203" i="198"/>
  <c r="AP203" i="198"/>
  <c r="AO203" i="198"/>
  <c r="AN203" i="198"/>
  <c r="Z203" i="198"/>
  <c r="AS202" i="198"/>
  <c r="AR202" i="198"/>
  <c r="AP202" i="198"/>
  <c r="AO202" i="198"/>
  <c r="AN202" i="198"/>
  <c r="Z202" i="198"/>
  <c r="AS201" i="198"/>
  <c r="AR201" i="198"/>
  <c r="AP201" i="198"/>
  <c r="AO201" i="198"/>
  <c r="AN201" i="198"/>
  <c r="Z201" i="198"/>
  <c r="AS200" i="198"/>
  <c r="AR200" i="198"/>
  <c r="AP200" i="198"/>
  <c r="AO200" i="198"/>
  <c r="AN200" i="198"/>
  <c r="Z200" i="198"/>
  <c r="AS271" i="198"/>
  <c r="AR271" i="198"/>
  <c r="AP271" i="198"/>
  <c r="AO271" i="198"/>
  <c r="AN271" i="198"/>
  <c r="Z271" i="198"/>
  <c r="AS270" i="198"/>
  <c r="AR270" i="198"/>
  <c r="AP270" i="198"/>
  <c r="AO270" i="198"/>
  <c r="AN270" i="198"/>
  <c r="Z270" i="198"/>
  <c r="AS269" i="198"/>
  <c r="AR269" i="198"/>
  <c r="AP269" i="198"/>
  <c r="AO269" i="198"/>
  <c r="AN269" i="198"/>
  <c r="Z269" i="198"/>
  <c r="AS268" i="198"/>
  <c r="AR268" i="198"/>
  <c r="AP268" i="198"/>
  <c r="AO268" i="198"/>
  <c r="AN268" i="198"/>
  <c r="Z268" i="198"/>
  <c r="AS267" i="198"/>
  <c r="AR267" i="198"/>
  <c r="AP267" i="198"/>
  <c r="AO267" i="198"/>
  <c r="AN267" i="198"/>
  <c r="Z267" i="198"/>
  <c r="AS266" i="198"/>
  <c r="AR266" i="198"/>
  <c r="AP266" i="198"/>
  <c r="AO266" i="198"/>
  <c r="AN266" i="198"/>
  <c r="Z266" i="198"/>
  <c r="AS265" i="198"/>
  <c r="AR265" i="198"/>
  <c r="AP265" i="198"/>
  <c r="AO265" i="198"/>
  <c r="AN265" i="198"/>
  <c r="Z265" i="198"/>
  <c r="AS264" i="198"/>
  <c r="AR264" i="198"/>
  <c r="AP264" i="198"/>
  <c r="AO264" i="198"/>
  <c r="AN264" i="198"/>
  <c r="Z264" i="198"/>
  <c r="AS263" i="198"/>
  <c r="AR263" i="198"/>
  <c r="AP263" i="198"/>
  <c r="AO263" i="198"/>
  <c r="AN263" i="198"/>
  <c r="Z263" i="198"/>
  <c r="AS262" i="198"/>
  <c r="AR262" i="198"/>
  <c r="AP262" i="198"/>
  <c r="AO262" i="198"/>
  <c r="AN262" i="198"/>
  <c r="Z262" i="198"/>
  <c r="AS261" i="198"/>
  <c r="AR261" i="198"/>
  <c r="AP261" i="198"/>
  <c r="AO261" i="198"/>
  <c r="AN261" i="198"/>
  <c r="Z261" i="198"/>
  <c r="AS260" i="198"/>
  <c r="AR260" i="198"/>
  <c r="AP260" i="198"/>
  <c r="AO260" i="198"/>
  <c r="AN260" i="198"/>
  <c r="Z260" i="198"/>
  <c r="AS259" i="198"/>
  <c r="AR259" i="198"/>
  <c r="AP259" i="198"/>
  <c r="AO259" i="198"/>
  <c r="AN259" i="198"/>
  <c r="Z259" i="198"/>
  <c r="AS258" i="198"/>
  <c r="AR258" i="198"/>
  <c r="AP258" i="198"/>
  <c r="AO258" i="198"/>
  <c r="AN258" i="198"/>
  <c r="Z258" i="198"/>
  <c r="AS257" i="198"/>
  <c r="AR257" i="198"/>
  <c r="AP257" i="198"/>
  <c r="AO257" i="198"/>
  <c r="AN257" i="198"/>
  <c r="Z257" i="198"/>
  <c r="AS256" i="198"/>
  <c r="AR256" i="198"/>
  <c r="AP256" i="198"/>
  <c r="AO256" i="198"/>
  <c r="AN256" i="198"/>
  <c r="Z256" i="198"/>
  <c r="AS255" i="198"/>
  <c r="AR255" i="198"/>
  <c r="AP255" i="198"/>
  <c r="AO255" i="198"/>
  <c r="AN255" i="198"/>
  <c r="Z255" i="198"/>
  <c r="AS254" i="198"/>
  <c r="AR254" i="198"/>
  <c r="AP254" i="198"/>
  <c r="AO254" i="198"/>
  <c r="AN254" i="198"/>
  <c r="Z254" i="198"/>
  <c r="AS253" i="198"/>
  <c r="AR253" i="198"/>
  <c r="AP253" i="198"/>
  <c r="AO253" i="198"/>
  <c r="AN253" i="198"/>
  <c r="Z253" i="198"/>
  <c r="AS252" i="198"/>
  <c r="AR252" i="198"/>
  <c r="AP252" i="198"/>
  <c r="AO252" i="198"/>
  <c r="AN252" i="198"/>
  <c r="Z252" i="198"/>
  <c r="AS251" i="198"/>
  <c r="AR251" i="198"/>
  <c r="AP251" i="198"/>
  <c r="AO251" i="198"/>
  <c r="AN251" i="198"/>
  <c r="Z251" i="198"/>
  <c r="AS250" i="198"/>
  <c r="AR250" i="198"/>
  <c r="AP250" i="198"/>
  <c r="AO250" i="198"/>
  <c r="AN250" i="198"/>
  <c r="Z250" i="198"/>
  <c r="AS249" i="198"/>
  <c r="AR249" i="198"/>
  <c r="AP249" i="198"/>
  <c r="AO249" i="198"/>
  <c r="AN249" i="198"/>
  <c r="Z249" i="198"/>
  <c r="AS248" i="198"/>
  <c r="AR248" i="198"/>
  <c r="AP248" i="198"/>
  <c r="AO248" i="198"/>
  <c r="AN248" i="198"/>
  <c r="Z248" i="198"/>
  <c r="AS247" i="198"/>
  <c r="AR247" i="198"/>
  <c r="AP247" i="198"/>
  <c r="AO247" i="198"/>
  <c r="AN247" i="198"/>
  <c r="Z247" i="198"/>
  <c r="AS246" i="198"/>
  <c r="AR246" i="198"/>
  <c r="AP246" i="198"/>
  <c r="AO246" i="198"/>
  <c r="AN246" i="198"/>
  <c r="Z246" i="198"/>
  <c r="AS245" i="198"/>
  <c r="AR245" i="198"/>
  <c r="AP245" i="198"/>
  <c r="AO245" i="198"/>
  <c r="AN245" i="198"/>
  <c r="Z245" i="198"/>
  <c r="AS244" i="198"/>
  <c r="AR244" i="198"/>
  <c r="AP244" i="198"/>
  <c r="AO244" i="198"/>
  <c r="AN244" i="198"/>
  <c r="Z244" i="198"/>
  <c r="AS243" i="198"/>
  <c r="AR243" i="198"/>
  <c r="AP243" i="198"/>
  <c r="AO243" i="198"/>
  <c r="AN243" i="198"/>
  <c r="Z243" i="198"/>
  <c r="AS242" i="198"/>
  <c r="AR242" i="198"/>
  <c r="AP242" i="198"/>
  <c r="AO242" i="198"/>
  <c r="AN242" i="198"/>
  <c r="Z242" i="198"/>
  <c r="AS241" i="198"/>
  <c r="AR241" i="198"/>
  <c r="AP241" i="198"/>
  <c r="AO241" i="198"/>
  <c r="AN241" i="198"/>
  <c r="Z241" i="198"/>
  <c r="AS240" i="198"/>
  <c r="AR240" i="198"/>
  <c r="AP240" i="198"/>
  <c r="AO240" i="198"/>
  <c r="AN240" i="198"/>
  <c r="Z240" i="198"/>
  <c r="AS239" i="198"/>
  <c r="AR239" i="198"/>
  <c r="AP239" i="198"/>
  <c r="AO239" i="198"/>
  <c r="AN239" i="198"/>
  <c r="Z239" i="198"/>
  <c r="AS238" i="198"/>
  <c r="AR238" i="198"/>
  <c r="AP238" i="198"/>
  <c r="AO238" i="198"/>
  <c r="AN238" i="198"/>
  <c r="Z238" i="198"/>
  <c r="AS237" i="198"/>
  <c r="AR237" i="198"/>
  <c r="AP237" i="198"/>
  <c r="AO237" i="198"/>
  <c r="AN237" i="198"/>
  <c r="Z237" i="198"/>
  <c r="AS236" i="198"/>
  <c r="AR236" i="198"/>
  <c r="AP236" i="198"/>
  <c r="AO236" i="198"/>
  <c r="AN236" i="198"/>
  <c r="Z236" i="198"/>
  <c r="AS308" i="198"/>
  <c r="AR308" i="198"/>
  <c r="AP308" i="198"/>
  <c r="AO308" i="198"/>
  <c r="AN308" i="198"/>
  <c r="Z308" i="198"/>
  <c r="AS307" i="198"/>
  <c r="AR307" i="198"/>
  <c r="AP307" i="198"/>
  <c r="AO307" i="198"/>
  <c r="AN307" i="198"/>
  <c r="Z307" i="198"/>
  <c r="AS306" i="198"/>
  <c r="AR306" i="198"/>
  <c r="AP306" i="198"/>
  <c r="AO306" i="198"/>
  <c r="AN306" i="198"/>
  <c r="Z306" i="198"/>
  <c r="AS286" i="198"/>
  <c r="AR286" i="198"/>
  <c r="AP286" i="198"/>
  <c r="AO286" i="198"/>
  <c r="AN286" i="198"/>
  <c r="Z286" i="198"/>
  <c r="AS285" i="198"/>
  <c r="AR285" i="198"/>
  <c r="AP285" i="198"/>
  <c r="AO285" i="198"/>
  <c r="AN285" i="198"/>
  <c r="Z285" i="198"/>
  <c r="AS284" i="198"/>
  <c r="AR284" i="198"/>
  <c r="AP284" i="198"/>
  <c r="AO284" i="198"/>
  <c r="AN284" i="198"/>
  <c r="Z284" i="198"/>
  <c r="AS283" i="198"/>
  <c r="AR283" i="198"/>
  <c r="AP283" i="198"/>
  <c r="AO283" i="198"/>
  <c r="AN283" i="198"/>
  <c r="Z283" i="198"/>
  <c r="AS282" i="198"/>
  <c r="AR282" i="198"/>
  <c r="AP282" i="198"/>
  <c r="AO282" i="198"/>
  <c r="AN282" i="198"/>
  <c r="Z282" i="198"/>
  <c r="AS281" i="198"/>
  <c r="AR281" i="198"/>
  <c r="AP281" i="198"/>
  <c r="AO281" i="198"/>
  <c r="AN281" i="198"/>
  <c r="Z281" i="198"/>
  <c r="AS280" i="198"/>
  <c r="AR280" i="198"/>
  <c r="AP280" i="198"/>
  <c r="AO280" i="198"/>
  <c r="AN280" i="198"/>
  <c r="Z280" i="198"/>
  <c r="AS279" i="198"/>
  <c r="AR279" i="198"/>
  <c r="AP279" i="198"/>
  <c r="AO279" i="198"/>
  <c r="AN279" i="198"/>
  <c r="Z279" i="198"/>
  <c r="AS278" i="198"/>
  <c r="AR278" i="198"/>
  <c r="AP278" i="198"/>
  <c r="AO278" i="198"/>
  <c r="AN278" i="198"/>
  <c r="Z278" i="198"/>
  <c r="AS277" i="198"/>
  <c r="AR277" i="198"/>
  <c r="AP277" i="198"/>
  <c r="AO277" i="198"/>
  <c r="AN277" i="198"/>
  <c r="Z277" i="198"/>
  <c r="AS276" i="198"/>
  <c r="AR276" i="198"/>
  <c r="AP276" i="198"/>
  <c r="AO276" i="198"/>
  <c r="AN276" i="198"/>
  <c r="Z276" i="198"/>
  <c r="AS275" i="198"/>
  <c r="AR275" i="198"/>
  <c r="AP275" i="198"/>
  <c r="AO275" i="198"/>
  <c r="AN275" i="198"/>
  <c r="Z275" i="198"/>
  <c r="AS274" i="198"/>
  <c r="AR274" i="198"/>
  <c r="AP274" i="198"/>
  <c r="AO274" i="198"/>
  <c r="AN274" i="198"/>
  <c r="Z274" i="198"/>
  <c r="AS273" i="198"/>
  <c r="AR273" i="198"/>
  <c r="AP273" i="198"/>
  <c r="AO273" i="198"/>
  <c r="AN273" i="198"/>
  <c r="Z273" i="198"/>
  <c r="AS272" i="198"/>
  <c r="AR272" i="198"/>
  <c r="AP272" i="198"/>
  <c r="AO272" i="198"/>
  <c r="AN272" i="198"/>
  <c r="Z272" i="198"/>
  <c r="AX35" i="197"/>
  <c r="AW35" i="197"/>
  <c r="AV35" i="197"/>
  <c r="AU35" i="197"/>
  <c r="AS35" i="197"/>
  <c r="AR35" i="197"/>
  <c r="AQ35" i="197"/>
  <c r="AE35" i="197"/>
  <c r="AK35" i="197" s="1"/>
  <c r="AX34" i="197"/>
  <c r="AW34" i="197"/>
  <c r="AV34" i="197"/>
  <c r="AU34" i="197"/>
  <c r="AS34" i="197"/>
  <c r="AR34" i="197"/>
  <c r="AQ34" i="197"/>
  <c r="AE34" i="197"/>
  <c r="AK34" i="197" s="1"/>
  <c r="AX33" i="197"/>
  <c r="AW33" i="197"/>
  <c r="AV33" i="197"/>
  <c r="AU33" i="197"/>
  <c r="AS33" i="197"/>
  <c r="AR33" i="197"/>
  <c r="AQ33" i="197"/>
  <c r="AE33" i="197"/>
  <c r="AK33" i="197" s="1"/>
  <c r="AX32" i="197"/>
  <c r="AW32" i="197"/>
  <c r="AV32" i="197"/>
  <c r="AU32" i="197"/>
  <c r="AS32" i="197"/>
  <c r="AR32" i="197"/>
  <c r="AQ32" i="197"/>
  <c r="AE32" i="197"/>
  <c r="AK32" i="197" s="1"/>
  <c r="AX31" i="197"/>
  <c r="AW31" i="197"/>
  <c r="AV31" i="197"/>
  <c r="AU31" i="197"/>
  <c r="AS31" i="197"/>
  <c r="AR31" i="197"/>
  <c r="AQ31" i="197"/>
  <c r="AE31" i="197"/>
  <c r="AK31" i="197" s="1"/>
  <c r="AX30" i="197"/>
  <c r="AW30" i="197"/>
  <c r="AV30" i="197"/>
  <c r="AU30" i="197"/>
  <c r="AS30" i="197"/>
  <c r="AR30" i="197"/>
  <c r="AQ30" i="197"/>
  <c r="AE30" i="197"/>
  <c r="AX29" i="197"/>
  <c r="AW29" i="197"/>
  <c r="AV29" i="197"/>
  <c r="AU29" i="197"/>
  <c r="AS29" i="197"/>
  <c r="AR29" i="197"/>
  <c r="AQ29" i="197"/>
  <c r="AE29" i="197"/>
  <c r="AK29" i="197" s="1"/>
  <c r="AX28" i="197"/>
  <c r="AW28" i="197"/>
  <c r="AV28" i="197"/>
  <c r="AU28" i="197"/>
  <c r="AS28" i="197"/>
  <c r="AR28" i="197"/>
  <c r="AQ28" i="197"/>
  <c r="AE28" i="197"/>
  <c r="AK28" i="197" s="1"/>
  <c r="AX27" i="197"/>
  <c r="AW27" i="197"/>
  <c r="AV27" i="197"/>
  <c r="AU27" i="197"/>
  <c r="AS27" i="197"/>
  <c r="AR27" i="197"/>
  <c r="AQ27" i="197"/>
  <c r="AE27" i="197"/>
  <c r="AK27" i="197" s="1"/>
  <c r="AX26" i="197"/>
  <c r="AW26" i="197"/>
  <c r="AV26" i="197"/>
  <c r="AU26" i="197"/>
  <c r="AS26" i="197"/>
  <c r="AR26" i="197"/>
  <c r="AQ26" i="197"/>
  <c r="AE26" i="197"/>
  <c r="AK26" i="197" s="1"/>
  <c r="AX25" i="197"/>
  <c r="AW25" i="197"/>
  <c r="AV25" i="197"/>
  <c r="AU25" i="197"/>
  <c r="AS25" i="197"/>
  <c r="AR25" i="197"/>
  <c r="AQ25" i="197"/>
  <c r="AE25" i="197"/>
  <c r="AK25" i="197" s="1"/>
  <c r="AX24" i="197"/>
  <c r="AW24" i="197"/>
  <c r="AV24" i="197"/>
  <c r="AU24" i="197"/>
  <c r="AS24" i="197"/>
  <c r="AR24" i="197"/>
  <c r="AQ24" i="197"/>
  <c r="AE24" i="197"/>
  <c r="AK24" i="197" s="1"/>
  <c r="AX23" i="197"/>
  <c r="AW23" i="197"/>
  <c r="AV23" i="197"/>
  <c r="AU23" i="197"/>
  <c r="AS23" i="197"/>
  <c r="AR23" i="197"/>
  <c r="AQ23" i="197"/>
  <c r="AE23" i="197"/>
  <c r="AK23" i="197" s="1"/>
  <c r="AX22" i="197"/>
  <c r="AW22" i="197"/>
  <c r="AV22" i="197"/>
  <c r="AU22" i="197"/>
  <c r="AS22" i="197"/>
  <c r="AR22" i="197"/>
  <c r="AQ22" i="197"/>
  <c r="AE22" i="197"/>
  <c r="AX21" i="197"/>
  <c r="AW21" i="197"/>
  <c r="AV21" i="197"/>
  <c r="AU21" i="197"/>
  <c r="AS21" i="197"/>
  <c r="AR21" i="197"/>
  <c r="AQ21" i="197"/>
  <c r="AE21" i="197"/>
  <c r="AK21" i="197" s="1"/>
  <c r="AX20" i="197"/>
  <c r="AW20" i="197"/>
  <c r="AV20" i="197"/>
  <c r="AU20" i="197"/>
  <c r="AS20" i="197"/>
  <c r="AR20" i="197"/>
  <c r="AQ20" i="197"/>
  <c r="AE20" i="197"/>
  <c r="AK20" i="197" s="1"/>
  <c r="AX19" i="197"/>
  <c r="AW19" i="197"/>
  <c r="AV19" i="197"/>
  <c r="AU19" i="197"/>
  <c r="AS19" i="197"/>
  <c r="AR19" i="197"/>
  <c r="AQ19" i="197"/>
  <c r="AE19" i="197"/>
  <c r="AK19" i="197" s="1"/>
  <c r="AX18" i="197"/>
  <c r="AW18" i="197"/>
  <c r="AV18" i="197"/>
  <c r="AU18" i="197"/>
  <c r="AS18" i="197"/>
  <c r="AR18" i="197"/>
  <c r="AQ18" i="197"/>
  <c r="AE18" i="197"/>
  <c r="AK18" i="197" s="1"/>
  <c r="BA305" i="196"/>
  <c r="AY305" i="196"/>
  <c r="AX305" i="196"/>
  <c r="AW305" i="196"/>
  <c r="AS305" i="196"/>
  <c r="BA304" i="196"/>
  <c r="AY304" i="196"/>
  <c r="AX304" i="196"/>
  <c r="AW304" i="196"/>
  <c r="AS304" i="196"/>
  <c r="BA303" i="196"/>
  <c r="AY303" i="196"/>
  <c r="AX303" i="196"/>
  <c r="AW303" i="196"/>
  <c r="AS303" i="196"/>
  <c r="BA302" i="196"/>
  <c r="AY302" i="196"/>
  <c r="AX302" i="196"/>
  <c r="AW302" i="196"/>
  <c r="AS302" i="196"/>
  <c r="BA301" i="196"/>
  <c r="AY301" i="196"/>
  <c r="AX301" i="196"/>
  <c r="AW301" i="196"/>
  <c r="AS301" i="196"/>
  <c r="BA300" i="196"/>
  <c r="AY300" i="196"/>
  <c r="AX300" i="196"/>
  <c r="AW300" i="196"/>
  <c r="AS300" i="196"/>
  <c r="BA299" i="196"/>
  <c r="AY299" i="196"/>
  <c r="AX299" i="196"/>
  <c r="AW299" i="196"/>
  <c r="AS299" i="196"/>
  <c r="BA298" i="196"/>
  <c r="AY298" i="196"/>
  <c r="AX298" i="196"/>
  <c r="AW298" i="196"/>
  <c r="AS298" i="196"/>
  <c r="BA297" i="196"/>
  <c r="AY297" i="196"/>
  <c r="AX297" i="196"/>
  <c r="AW297" i="196"/>
  <c r="AS297" i="196"/>
  <c r="BA296" i="196"/>
  <c r="AY296" i="196"/>
  <c r="AX296" i="196"/>
  <c r="AW296" i="196"/>
  <c r="AS296" i="196"/>
  <c r="BA295" i="196"/>
  <c r="AY295" i="196"/>
  <c r="AX295" i="196"/>
  <c r="AW295" i="196"/>
  <c r="AS295" i="196"/>
  <c r="BA294" i="196"/>
  <c r="AY294" i="196"/>
  <c r="AX294" i="196"/>
  <c r="AW294" i="196"/>
  <c r="AS294" i="196"/>
  <c r="BA53" i="196"/>
  <c r="AY53" i="196"/>
  <c r="AX53" i="196"/>
  <c r="AW53" i="196"/>
  <c r="AS53" i="196"/>
  <c r="BA52" i="196"/>
  <c r="AY52" i="196"/>
  <c r="AX52" i="196"/>
  <c r="AW52" i="196"/>
  <c r="AS52" i="196"/>
  <c r="BA51" i="196"/>
  <c r="AY51" i="196"/>
  <c r="AX51" i="196"/>
  <c r="AW51" i="196"/>
  <c r="AS51" i="196"/>
  <c r="BA50" i="196"/>
  <c r="AY50" i="196"/>
  <c r="AX50" i="196"/>
  <c r="AW50" i="196"/>
  <c r="AS50" i="196"/>
  <c r="BA49" i="196"/>
  <c r="AY49" i="196"/>
  <c r="AX49" i="196"/>
  <c r="AW49" i="196"/>
  <c r="AS49" i="196"/>
  <c r="BA48" i="196"/>
  <c r="AY48" i="196"/>
  <c r="AX48" i="196"/>
  <c r="AW48" i="196"/>
  <c r="AS48" i="196"/>
  <c r="BA47" i="196"/>
  <c r="AY47" i="196"/>
  <c r="AX47" i="196"/>
  <c r="AW47" i="196"/>
  <c r="AS47" i="196"/>
  <c r="BA46" i="196"/>
  <c r="AY46" i="196"/>
  <c r="AX46" i="196"/>
  <c r="AW46" i="196"/>
  <c r="AS46" i="196"/>
  <c r="BA45" i="196"/>
  <c r="AY45" i="196"/>
  <c r="AX45" i="196"/>
  <c r="AW45" i="196"/>
  <c r="AS45" i="196"/>
  <c r="BA44" i="196"/>
  <c r="AY44" i="196"/>
  <c r="AX44" i="196"/>
  <c r="AW44" i="196"/>
  <c r="AS44" i="196"/>
  <c r="BA43" i="196"/>
  <c r="AY43" i="196"/>
  <c r="AX43" i="196"/>
  <c r="AW43" i="196"/>
  <c r="AS43" i="196"/>
  <c r="BA42" i="196"/>
  <c r="AY42" i="196"/>
  <c r="AX42" i="196"/>
  <c r="AW42" i="196"/>
  <c r="AS42" i="196"/>
  <c r="BA41" i="196"/>
  <c r="AY41" i="196"/>
  <c r="AX41" i="196"/>
  <c r="AW41" i="196"/>
  <c r="AS41" i="196"/>
  <c r="BA40" i="196"/>
  <c r="AY40" i="196"/>
  <c r="AX40" i="196"/>
  <c r="AW40" i="196"/>
  <c r="AS40" i="196"/>
  <c r="BA39" i="196"/>
  <c r="AY39" i="196"/>
  <c r="AX39" i="196"/>
  <c r="AW39" i="196"/>
  <c r="AS39" i="196"/>
  <c r="BA38" i="196"/>
  <c r="AY38" i="196"/>
  <c r="AX38" i="196"/>
  <c r="AW38" i="196"/>
  <c r="AS38" i="196"/>
  <c r="BA37" i="196"/>
  <c r="AY37" i="196"/>
  <c r="AX37" i="196"/>
  <c r="AW37" i="196"/>
  <c r="AS37" i="196"/>
  <c r="BA36" i="196"/>
  <c r="AY36" i="196"/>
  <c r="AX36" i="196"/>
  <c r="AW36" i="196"/>
  <c r="AS36" i="196"/>
  <c r="BA35" i="196"/>
  <c r="AY35" i="196"/>
  <c r="AX35" i="196"/>
  <c r="AW35" i="196"/>
  <c r="AS35" i="196"/>
  <c r="BA34" i="196"/>
  <c r="AY34" i="196"/>
  <c r="AX34" i="196"/>
  <c r="AW34" i="196"/>
  <c r="AS34" i="196"/>
  <c r="BA33" i="196"/>
  <c r="AY33" i="196"/>
  <c r="AX33" i="196"/>
  <c r="AW33" i="196"/>
  <c r="AS33" i="196"/>
  <c r="BA32" i="196"/>
  <c r="AY32" i="196"/>
  <c r="AX32" i="196"/>
  <c r="AW32" i="196"/>
  <c r="AS32" i="196"/>
  <c r="BA31" i="196"/>
  <c r="AY31" i="196"/>
  <c r="AX31" i="196"/>
  <c r="AW31" i="196"/>
  <c r="AS31" i="196"/>
  <c r="BA30" i="196"/>
  <c r="AY30" i="196"/>
  <c r="AX30" i="196"/>
  <c r="AW30" i="196"/>
  <c r="AS30" i="196"/>
  <c r="BA29" i="196"/>
  <c r="AY29" i="196"/>
  <c r="AX29" i="196"/>
  <c r="AW29" i="196"/>
  <c r="AS29" i="196"/>
  <c r="BA28" i="196"/>
  <c r="AY28" i="196"/>
  <c r="AX28" i="196"/>
  <c r="AW28" i="196"/>
  <c r="AS28" i="196"/>
  <c r="BA27" i="196"/>
  <c r="AY27" i="196"/>
  <c r="AX27" i="196"/>
  <c r="AW27" i="196"/>
  <c r="AS27" i="196"/>
  <c r="BA26" i="196"/>
  <c r="AY26" i="196"/>
  <c r="AX26" i="196"/>
  <c r="AW26" i="196"/>
  <c r="AS26" i="196"/>
  <c r="BA25" i="196"/>
  <c r="AY25" i="196"/>
  <c r="AX25" i="196"/>
  <c r="AW25" i="196"/>
  <c r="AS25" i="196"/>
  <c r="BA24" i="196"/>
  <c r="AY24" i="196"/>
  <c r="AX24" i="196"/>
  <c r="AW24" i="196"/>
  <c r="AS24" i="196"/>
  <c r="BA23" i="196"/>
  <c r="AY23" i="196"/>
  <c r="AX23" i="196"/>
  <c r="AW23" i="196"/>
  <c r="AS23" i="196"/>
  <c r="BA22" i="196"/>
  <c r="AY22" i="196"/>
  <c r="AX22" i="196"/>
  <c r="AW22" i="196"/>
  <c r="AS22" i="196"/>
  <c r="BA21" i="196"/>
  <c r="AY21" i="196"/>
  <c r="AX21" i="196"/>
  <c r="AW21" i="196"/>
  <c r="AS21" i="196"/>
  <c r="BA20" i="196"/>
  <c r="AY20" i="196"/>
  <c r="AX20" i="196"/>
  <c r="AW20" i="196"/>
  <c r="AS20" i="196"/>
  <c r="BA19" i="196"/>
  <c r="AY19" i="196"/>
  <c r="AX19" i="196"/>
  <c r="AW19" i="196"/>
  <c r="AS19" i="196"/>
  <c r="BA18" i="196"/>
  <c r="AY18" i="196"/>
  <c r="AX18" i="196"/>
  <c r="AW18" i="196"/>
  <c r="AS18" i="196"/>
  <c r="BA89" i="196"/>
  <c r="AY89" i="196"/>
  <c r="AX89" i="196"/>
  <c r="AW89" i="196"/>
  <c r="AS89" i="196"/>
  <c r="BA88" i="196"/>
  <c r="AY88" i="196"/>
  <c r="AX88" i="196"/>
  <c r="AW88" i="196"/>
  <c r="AS88" i="196"/>
  <c r="BA87" i="196"/>
  <c r="AY87" i="196"/>
  <c r="AX87" i="196"/>
  <c r="AW87" i="196"/>
  <c r="AS87" i="196"/>
  <c r="BA86" i="196"/>
  <c r="AY86" i="196"/>
  <c r="AX86" i="196"/>
  <c r="AW86" i="196"/>
  <c r="AS86" i="196"/>
  <c r="BA85" i="196"/>
  <c r="AY85" i="196"/>
  <c r="AX85" i="196"/>
  <c r="AW85" i="196"/>
  <c r="AS85" i="196"/>
  <c r="BA84" i="196"/>
  <c r="AY84" i="196"/>
  <c r="AX84" i="196"/>
  <c r="AW84" i="196"/>
  <c r="AS84" i="196"/>
  <c r="BA83" i="196"/>
  <c r="AY83" i="196"/>
  <c r="AX83" i="196"/>
  <c r="AW83" i="196"/>
  <c r="AS83" i="196"/>
  <c r="BA82" i="196"/>
  <c r="AY82" i="196"/>
  <c r="AX82" i="196"/>
  <c r="AW82" i="196"/>
  <c r="AS82" i="196"/>
  <c r="BA81" i="196"/>
  <c r="AY81" i="196"/>
  <c r="AX81" i="196"/>
  <c r="AW81" i="196"/>
  <c r="AS81" i="196"/>
  <c r="BA80" i="196"/>
  <c r="AY80" i="196"/>
  <c r="AX80" i="196"/>
  <c r="AW80" i="196"/>
  <c r="AS80" i="196"/>
  <c r="BA79" i="196"/>
  <c r="AY79" i="196"/>
  <c r="AX79" i="196"/>
  <c r="AW79" i="196"/>
  <c r="AS79" i="196"/>
  <c r="BA78" i="196"/>
  <c r="AY78" i="196"/>
  <c r="AX78" i="196"/>
  <c r="AW78" i="196"/>
  <c r="AS78" i="196"/>
  <c r="BA77" i="196"/>
  <c r="AY77" i="196"/>
  <c r="AX77" i="196"/>
  <c r="AW77" i="196"/>
  <c r="AS77" i="196"/>
  <c r="BA76" i="196"/>
  <c r="AY76" i="196"/>
  <c r="AX76" i="196"/>
  <c r="AW76" i="196"/>
  <c r="AS76" i="196"/>
  <c r="BA75" i="196"/>
  <c r="AY75" i="196"/>
  <c r="AX75" i="196"/>
  <c r="AW75" i="196"/>
  <c r="AS75" i="196"/>
  <c r="BA74" i="196"/>
  <c r="AY74" i="196"/>
  <c r="AX74" i="196"/>
  <c r="AW74" i="196"/>
  <c r="AS74" i="196"/>
  <c r="BA73" i="196"/>
  <c r="AY73" i="196"/>
  <c r="AX73" i="196"/>
  <c r="AW73" i="196"/>
  <c r="AS73" i="196"/>
  <c r="BA72" i="196"/>
  <c r="AY72" i="196"/>
  <c r="AX72" i="196"/>
  <c r="AW72" i="196"/>
  <c r="AS72" i="196"/>
  <c r="BA71" i="196"/>
  <c r="AY71" i="196"/>
  <c r="AX71" i="196"/>
  <c r="AW71" i="196"/>
  <c r="AS71" i="196"/>
  <c r="BA70" i="196"/>
  <c r="AY70" i="196"/>
  <c r="AX70" i="196"/>
  <c r="AW70" i="196"/>
  <c r="AS70" i="196"/>
  <c r="BA69" i="196"/>
  <c r="AY69" i="196"/>
  <c r="AX69" i="196"/>
  <c r="AW69" i="196"/>
  <c r="AS69" i="196"/>
  <c r="BA68" i="196"/>
  <c r="AY68" i="196"/>
  <c r="AX68" i="196"/>
  <c r="AW68" i="196"/>
  <c r="AS68" i="196"/>
  <c r="BA67" i="196"/>
  <c r="AY67" i="196"/>
  <c r="AX67" i="196"/>
  <c r="AW67" i="196"/>
  <c r="AS67" i="196"/>
  <c r="BA66" i="196"/>
  <c r="AY66" i="196"/>
  <c r="AX66" i="196"/>
  <c r="AW66" i="196"/>
  <c r="AS66" i="196"/>
  <c r="BA65" i="196"/>
  <c r="AY65" i="196"/>
  <c r="AX65" i="196"/>
  <c r="AW65" i="196"/>
  <c r="AS65" i="196"/>
  <c r="BA64" i="196"/>
  <c r="AY64" i="196"/>
  <c r="AX64" i="196"/>
  <c r="AW64" i="196"/>
  <c r="AS64" i="196"/>
  <c r="BA63" i="196"/>
  <c r="AY63" i="196"/>
  <c r="AX63" i="196"/>
  <c r="AW63" i="196"/>
  <c r="AS63" i="196"/>
  <c r="BA62" i="196"/>
  <c r="AY62" i="196"/>
  <c r="AX62" i="196"/>
  <c r="AW62" i="196"/>
  <c r="AS62" i="196"/>
  <c r="BA61" i="196"/>
  <c r="AY61" i="196"/>
  <c r="AX61" i="196"/>
  <c r="AW61" i="196"/>
  <c r="AS61" i="196"/>
  <c r="BA60" i="196"/>
  <c r="AY60" i="196"/>
  <c r="AX60" i="196"/>
  <c r="AW60" i="196"/>
  <c r="AS60" i="196"/>
  <c r="BA59" i="196"/>
  <c r="AY59" i="196"/>
  <c r="AX59" i="196"/>
  <c r="AW59" i="196"/>
  <c r="AS59" i="196"/>
  <c r="BA58" i="196"/>
  <c r="AY58" i="196"/>
  <c r="AX58" i="196"/>
  <c r="AW58" i="196"/>
  <c r="AS58" i="196"/>
  <c r="BA57" i="196"/>
  <c r="AY57" i="196"/>
  <c r="AX57" i="196"/>
  <c r="AW57" i="196"/>
  <c r="AS57" i="196"/>
  <c r="BA56" i="196"/>
  <c r="AY56" i="196"/>
  <c r="AX56" i="196"/>
  <c r="AW56" i="196"/>
  <c r="AS56" i="196"/>
  <c r="BA55" i="196"/>
  <c r="AY55" i="196"/>
  <c r="AX55" i="196"/>
  <c r="AW55" i="196"/>
  <c r="AS55" i="196"/>
  <c r="BA54" i="196"/>
  <c r="AY54" i="196"/>
  <c r="AX54" i="196"/>
  <c r="AW54" i="196"/>
  <c r="AS54" i="196"/>
  <c r="BA125" i="196"/>
  <c r="AY125" i="196"/>
  <c r="AX125" i="196"/>
  <c r="AW125" i="196"/>
  <c r="AS125" i="196"/>
  <c r="BA124" i="196"/>
  <c r="AY124" i="196"/>
  <c r="AX124" i="196"/>
  <c r="AW124" i="196"/>
  <c r="AS124" i="196"/>
  <c r="BA123" i="196"/>
  <c r="AY123" i="196"/>
  <c r="AX123" i="196"/>
  <c r="AW123" i="196"/>
  <c r="AS123" i="196"/>
  <c r="BA122" i="196"/>
  <c r="AY122" i="196"/>
  <c r="AX122" i="196"/>
  <c r="AW122" i="196"/>
  <c r="AS122" i="196"/>
  <c r="BA121" i="196"/>
  <c r="AY121" i="196"/>
  <c r="AX121" i="196"/>
  <c r="AW121" i="196"/>
  <c r="AS121" i="196"/>
  <c r="BA120" i="196"/>
  <c r="AY120" i="196"/>
  <c r="AX120" i="196"/>
  <c r="AW120" i="196"/>
  <c r="AS120" i="196"/>
  <c r="BA119" i="196"/>
  <c r="AY119" i="196"/>
  <c r="AX119" i="196"/>
  <c r="AW119" i="196"/>
  <c r="AS119" i="196"/>
  <c r="BA118" i="196"/>
  <c r="AY118" i="196"/>
  <c r="AX118" i="196"/>
  <c r="AW118" i="196"/>
  <c r="AS118" i="196"/>
  <c r="BA117" i="196"/>
  <c r="AY117" i="196"/>
  <c r="AX117" i="196"/>
  <c r="AW117" i="196"/>
  <c r="AS117" i="196"/>
  <c r="BA116" i="196"/>
  <c r="AY116" i="196"/>
  <c r="AX116" i="196"/>
  <c r="AW116" i="196"/>
  <c r="AS116" i="196"/>
  <c r="BA115" i="196"/>
  <c r="AY115" i="196"/>
  <c r="AX115" i="196"/>
  <c r="AW115" i="196"/>
  <c r="AS115" i="196"/>
  <c r="BA114" i="196"/>
  <c r="AY114" i="196"/>
  <c r="AX114" i="196"/>
  <c r="AW114" i="196"/>
  <c r="AS114" i="196"/>
  <c r="BA113" i="196"/>
  <c r="AY113" i="196"/>
  <c r="AX113" i="196"/>
  <c r="AW113" i="196"/>
  <c r="AS113" i="196"/>
  <c r="BA112" i="196"/>
  <c r="AY112" i="196"/>
  <c r="AX112" i="196"/>
  <c r="AW112" i="196"/>
  <c r="AS112" i="196"/>
  <c r="BA111" i="196"/>
  <c r="AY111" i="196"/>
  <c r="AX111" i="196"/>
  <c r="AW111" i="196"/>
  <c r="AS111" i="196"/>
  <c r="BA110" i="196"/>
  <c r="AY110" i="196"/>
  <c r="AX110" i="196"/>
  <c r="AW110" i="196"/>
  <c r="AS110" i="196"/>
  <c r="BA109" i="196"/>
  <c r="AY109" i="196"/>
  <c r="AX109" i="196"/>
  <c r="AW109" i="196"/>
  <c r="AS109" i="196"/>
  <c r="BA108" i="196"/>
  <c r="AY108" i="196"/>
  <c r="AX108" i="196"/>
  <c r="AW108" i="196"/>
  <c r="AS108" i="196"/>
  <c r="BA107" i="196"/>
  <c r="AY107" i="196"/>
  <c r="AX107" i="196"/>
  <c r="AW107" i="196"/>
  <c r="AS107" i="196"/>
  <c r="BA106" i="196"/>
  <c r="AY106" i="196"/>
  <c r="AX106" i="196"/>
  <c r="AW106" i="196"/>
  <c r="AS106" i="196"/>
  <c r="BA105" i="196"/>
  <c r="AY105" i="196"/>
  <c r="AX105" i="196"/>
  <c r="AW105" i="196"/>
  <c r="AS105" i="196"/>
  <c r="BA104" i="196"/>
  <c r="AY104" i="196"/>
  <c r="AX104" i="196"/>
  <c r="AW104" i="196"/>
  <c r="AS104" i="196"/>
  <c r="BA103" i="196"/>
  <c r="AY103" i="196"/>
  <c r="AX103" i="196"/>
  <c r="AW103" i="196"/>
  <c r="AS103" i="196"/>
  <c r="BA102" i="196"/>
  <c r="AY102" i="196"/>
  <c r="AX102" i="196"/>
  <c r="AW102" i="196"/>
  <c r="AS102" i="196"/>
  <c r="BA101" i="196"/>
  <c r="AY101" i="196"/>
  <c r="AX101" i="196"/>
  <c r="AW101" i="196"/>
  <c r="AS101" i="196"/>
  <c r="BA100" i="196"/>
  <c r="AY100" i="196"/>
  <c r="AX100" i="196"/>
  <c r="AW100" i="196"/>
  <c r="AS100" i="196"/>
  <c r="BA99" i="196"/>
  <c r="AY99" i="196"/>
  <c r="AX99" i="196"/>
  <c r="AW99" i="196"/>
  <c r="AS99" i="196"/>
  <c r="BA98" i="196"/>
  <c r="AY98" i="196"/>
  <c r="AX98" i="196"/>
  <c r="AW98" i="196"/>
  <c r="AS98" i="196"/>
  <c r="BA97" i="196"/>
  <c r="AY97" i="196"/>
  <c r="AX97" i="196"/>
  <c r="AW97" i="196"/>
  <c r="AS97" i="196"/>
  <c r="BA96" i="196"/>
  <c r="AY96" i="196"/>
  <c r="AX96" i="196"/>
  <c r="AW96" i="196"/>
  <c r="AS96" i="196"/>
  <c r="BA95" i="196"/>
  <c r="AY95" i="196"/>
  <c r="AX95" i="196"/>
  <c r="AW95" i="196"/>
  <c r="AS95" i="196"/>
  <c r="BA94" i="196"/>
  <c r="AY94" i="196"/>
  <c r="AX94" i="196"/>
  <c r="AW94" i="196"/>
  <c r="AS94" i="196"/>
  <c r="BA93" i="196"/>
  <c r="AY93" i="196"/>
  <c r="AX93" i="196"/>
  <c r="AW93" i="196"/>
  <c r="AS93" i="196"/>
  <c r="BA92" i="196"/>
  <c r="AY92" i="196"/>
  <c r="AX92" i="196"/>
  <c r="AW92" i="196"/>
  <c r="AS92" i="196"/>
  <c r="BA91" i="196"/>
  <c r="AY91" i="196"/>
  <c r="AX91" i="196"/>
  <c r="AW91" i="196"/>
  <c r="AS91" i="196"/>
  <c r="BA90" i="196"/>
  <c r="AY90" i="196"/>
  <c r="AX90" i="196"/>
  <c r="AW90" i="196"/>
  <c r="AS90" i="196"/>
  <c r="BA161" i="196"/>
  <c r="AY161" i="196"/>
  <c r="AX161" i="196"/>
  <c r="AW161" i="196"/>
  <c r="AS161" i="196"/>
  <c r="BA160" i="196"/>
  <c r="AY160" i="196"/>
  <c r="AX160" i="196"/>
  <c r="AW160" i="196"/>
  <c r="AS160" i="196"/>
  <c r="BA159" i="196"/>
  <c r="AY159" i="196"/>
  <c r="AX159" i="196"/>
  <c r="AW159" i="196"/>
  <c r="AS159" i="196"/>
  <c r="BA158" i="196"/>
  <c r="AY158" i="196"/>
  <c r="AX158" i="196"/>
  <c r="AW158" i="196"/>
  <c r="AS158" i="196"/>
  <c r="BA157" i="196"/>
  <c r="AY157" i="196"/>
  <c r="AX157" i="196"/>
  <c r="AW157" i="196"/>
  <c r="AS157" i="196"/>
  <c r="BA156" i="196"/>
  <c r="AY156" i="196"/>
  <c r="AX156" i="196"/>
  <c r="AW156" i="196"/>
  <c r="AS156" i="196"/>
  <c r="BA155" i="196"/>
  <c r="AY155" i="196"/>
  <c r="AX155" i="196"/>
  <c r="AW155" i="196"/>
  <c r="AS155" i="196"/>
  <c r="BA154" i="196"/>
  <c r="AY154" i="196"/>
  <c r="AX154" i="196"/>
  <c r="AW154" i="196"/>
  <c r="AS154" i="196"/>
  <c r="BA153" i="196"/>
  <c r="AY153" i="196"/>
  <c r="AX153" i="196"/>
  <c r="AW153" i="196"/>
  <c r="AS153" i="196"/>
  <c r="BA152" i="196"/>
  <c r="AY152" i="196"/>
  <c r="AX152" i="196"/>
  <c r="AW152" i="196"/>
  <c r="AS152" i="196"/>
  <c r="BA151" i="196"/>
  <c r="AY151" i="196"/>
  <c r="AX151" i="196"/>
  <c r="AW151" i="196"/>
  <c r="AS151" i="196"/>
  <c r="BA150" i="196"/>
  <c r="AY150" i="196"/>
  <c r="AX150" i="196"/>
  <c r="AW150" i="196"/>
  <c r="AS150" i="196"/>
  <c r="BA149" i="196"/>
  <c r="AY149" i="196"/>
  <c r="AX149" i="196"/>
  <c r="AW149" i="196"/>
  <c r="AS149" i="196"/>
  <c r="BA148" i="196"/>
  <c r="AY148" i="196"/>
  <c r="AX148" i="196"/>
  <c r="AW148" i="196"/>
  <c r="AS148" i="196"/>
  <c r="BA147" i="196"/>
  <c r="AY147" i="196"/>
  <c r="AX147" i="196"/>
  <c r="AW147" i="196"/>
  <c r="AS147" i="196"/>
  <c r="BA146" i="196"/>
  <c r="AY146" i="196"/>
  <c r="AX146" i="196"/>
  <c r="AW146" i="196"/>
  <c r="AS146" i="196"/>
  <c r="BA145" i="196"/>
  <c r="AY145" i="196"/>
  <c r="AX145" i="196"/>
  <c r="AW145" i="196"/>
  <c r="AS145" i="196"/>
  <c r="BA144" i="196"/>
  <c r="AY144" i="196"/>
  <c r="AX144" i="196"/>
  <c r="AW144" i="196"/>
  <c r="AS144" i="196"/>
  <c r="BA143" i="196"/>
  <c r="AY143" i="196"/>
  <c r="AX143" i="196"/>
  <c r="AW143" i="196"/>
  <c r="AS143" i="196"/>
  <c r="BA142" i="196"/>
  <c r="AY142" i="196"/>
  <c r="AX142" i="196"/>
  <c r="AW142" i="196"/>
  <c r="AS142" i="196"/>
  <c r="BA141" i="196"/>
  <c r="AY141" i="196"/>
  <c r="AX141" i="196"/>
  <c r="AW141" i="196"/>
  <c r="AS141" i="196"/>
  <c r="BA140" i="196"/>
  <c r="AY140" i="196"/>
  <c r="AX140" i="196"/>
  <c r="AW140" i="196"/>
  <c r="AS140" i="196"/>
  <c r="BA139" i="196"/>
  <c r="AY139" i="196"/>
  <c r="AX139" i="196"/>
  <c r="AW139" i="196"/>
  <c r="AS139" i="196"/>
  <c r="BA138" i="196"/>
  <c r="AY138" i="196"/>
  <c r="AX138" i="196"/>
  <c r="AW138" i="196"/>
  <c r="AS138" i="196"/>
  <c r="BA137" i="196"/>
  <c r="AY137" i="196"/>
  <c r="AX137" i="196"/>
  <c r="AW137" i="196"/>
  <c r="AS137" i="196"/>
  <c r="BA136" i="196"/>
  <c r="AY136" i="196"/>
  <c r="AX136" i="196"/>
  <c r="AW136" i="196"/>
  <c r="AS136" i="196"/>
  <c r="BA135" i="196"/>
  <c r="AY135" i="196"/>
  <c r="AX135" i="196"/>
  <c r="AW135" i="196"/>
  <c r="AS135" i="196"/>
  <c r="BA134" i="196"/>
  <c r="AY134" i="196"/>
  <c r="AX134" i="196"/>
  <c r="AW134" i="196"/>
  <c r="AS134" i="196"/>
  <c r="BA133" i="196"/>
  <c r="AY133" i="196"/>
  <c r="AX133" i="196"/>
  <c r="AW133" i="196"/>
  <c r="AS133" i="196"/>
  <c r="BA132" i="196"/>
  <c r="AY132" i="196"/>
  <c r="AX132" i="196"/>
  <c r="AW132" i="196"/>
  <c r="AS132" i="196"/>
  <c r="BA131" i="196"/>
  <c r="AY131" i="196"/>
  <c r="AX131" i="196"/>
  <c r="AW131" i="196"/>
  <c r="AS131" i="196"/>
  <c r="BA130" i="196"/>
  <c r="AY130" i="196"/>
  <c r="AX130" i="196"/>
  <c r="AW130" i="196"/>
  <c r="AS130" i="196"/>
  <c r="BA129" i="196"/>
  <c r="AY129" i="196"/>
  <c r="AX129" i="196"/>
  <c r="AW129" i="196"/>
  <c r="AS129" i="196"/>
  <c r="BA128" i="196"/>
  <c r="AY128" i="196"/>
  <c r="AX128" i="196"/>
  <c r="AW128" i="196"/>
  <c r="AS128" i="196"/>
  <c r="BA127" i="196"/>
  <c r="AY127" i="196"/>
  <c r="AX127" i="196"/>
  <c r="AW127" i="196"/>
  <c r="AS127" i="196"/>
  <c r="BA126" i="196"/>
  <c r="AY126" i="196"/>
  <c r="AX126" i="196"/>
  <c r="AW126" i="196"/>
  <c r="AS126" i="196"/>
  <c r="BA197" i="196"/>
  <c r="AY197" i="196"/>
  <c r="AX197" i="196"/>
  <c r="AW197" i="196"/>
  <c r="AS197" i="196"/>
  <c r="BA196" i="196"/>
  <c r="AY196" i="196"/>
  <c r="AX196" i="196"/>
  <c r="AW196" i="196"/>
  <c r="AS196" i="196"/>
  <c r="BA195" i="196"/>
  <c r="AY195" i="196"/>
  <c r="AX195" i="196"/>
  <c r="AW195" i="196"/>
  <c r="AS195" i="196"/>
  <c r="BA194" i="196"/>
  <c r="AY194" i="196"/>
  <c r="AX194" i="196"/>
  <c r="AW194" i="196"/>
  <c r="AS194" i="196"/>
  <c r="BA193" i="196"/>
  <c r="AY193" i="196"/>
  <c r="AX193" i="196"/>
  <c r="AW193" i="196"/>
  <c r="AS193" i="196"/>
  <c r="BA192" i="196"/>
  <c r="AY192" i="196"/>
  <c r="AX192" i="196"/>
  <c r="AW192" i="196"/>
  <c r="AS192" i="196"/>
  <c r="BA191" i="196"/>
  <c r="AY191" i="196"/>
  <c r="AX191" i="196"/>
  <c r="AW191" i="196"/>
  <c r="AS191" i="196"/>
  <c r="BA190" i="196"/>
  <c r="AY190" i="196"/>
  <c r="AX190" i="196"/>
  <c r="AW190" i="196"/>
  <c r="AS190" i="196"/>
  <c r="BA189" i="196"/>
  <c r="AY189" i="196"/>
  <c r="AX189" i="196"/>
  <c r="AW189" i="196"/>
  <c r="AS189" i="196"/>
  <c r="BA188" i="196"/>
  <c r="AY188" i="196"/>
  <c r="AX188" i="196"/>
  <c r="AW188" i="196"/>
  <c r="AS188" i="196"/>
  <c r="BA187" i="196"/>
  <c r="AY187" i="196"/>
  <c r="AX187" i="196"/>
  <c r="AW187" i="196"/>
  <c r="AS187" i="196"/>
  <c r="BA186" i="196"/>
  <c r="AY186" i="196"/>
  <c r="AX186" i="196"/>
  <c r="AW186" i="196"/>
  <c r="AS186" i="196"/>
  <c r="BA185" i="196"/>
  <c r="AY185" i="196"/>
  <c r="AX185" i="196"/>
  <c r="AW185" i="196"/>
  <c r="AS185" i="196"/>
  <c r="BA184" i="196"/>
  <c r="AY184" i="196"/>
  <c r="AX184" i="196"/>
  <c r="AW184" i="196"/>
  <c r="AS184" i="196"/>
  <c r="BA183" i="196"/>
  <c r="AY183" i="196"/>
  <c r="AX183" i="196"/>
  <c r="AW183" i="196"/>
  <c r="AS183" i="196"/>
  <c r="BA182" i="196"/>
  <c r="AY182" i="196"/>
  <c r="AX182" i="196"/>
  <c r="AW182" i="196"/>
  <c r="AS182" i="196"/>
  <c r="BA181" i="196"/>
  <c r="AY181" i="196"/>
  <c r="AX181" i="196"/>
  <c r="AW181" i="196"/>
  <c r="AS181" i="196"/>
  <c r="BA180" i="196"/>
  <c r="AY180" i="196"/>
  <c r="AX180" i="196"/>
  <c r="AW180" i="196"/>
  <c r="AS180" i="196"/>
  <c r="BA179" i="196"/>
  <c r="AY179" i="196"/>
  <c r="AX179" i="196"/>
  <c r="AW179" i="196"/>
  <c r="AS179" i="196"/>
  <c r="BA178" i="196"/>
  <c r="AY178" i="196"/>
  <c r="AX178" i="196"/>
  <c r="AW178" i="196"/>
  <c r="AS178" i="196"/>
  <c r="BA177" i="196"/>
  <c r="AY177" i="196"/>
  <c r="AX177" i="196"/>
  <c r="AW177" i="196"/>
  <c r="AS177" i="196"/>
  <c r="BA176" i="196"/>
  <c r="AY176" i="196"/>
  <c r="AX176" i="196"/>
  <c r="AW176" i="196"/>
  <c r="AS176" i="196"/>
  <c r="BA175" i="196"/>
  <c r="AY175" i="196"/>
  <c r="AX175" i="196"/>
  <c r="AW175" i="196"/>
  <c r="AS175" i="196"/>
  <c r="BA174" i="196"/>
  <c r="AY174" i="196"/>
  <c r="AX174" i="196"/>
  <c r="AW174" i="196"/>
  <c r="AS174" i="196"/>
  <c r="BA173" i="196"/>
  <c r="AY173" i="196"/>
  <c r="AX173" i="196"/>
  <c r="AW173" i="196"/>
  <c r="AS173" i="196"/>
  <c r="BA172" i="196"/>
  <c r="AY172" i="196"/>
  <c r="AX172" i="196"/>
  <c r="AW172" i="196"/>
  <c r="AS172" i="196"/>
  <c r="BA171" i="196"/>
  <c r="AY171" i="196"/>
  <c r="AX171" i="196"/>
  <c r="AW171" i="196"/>
  <c r="AS171" i="196"/>
  <c r="BA170" i="196"/>
  <c r="AY170" i="196"/>
  <c r="AX170" i="196"/>
  <c r="AW170" i="196"/>
  <c r="AS170" i="196"/>
  <c r="BA169" i="196"/>
  <c r="AY169" i="196"/>
  <c r="AX169" i="196"/>
  <c r="AW169" i="196"/>
  <c r="AS169" i="196"/>
  <c r="BA168" i="196"/>
  <c r="AY168" i="196"/>
  <c r="AX168" i="196"/>
  <c r="AW168" i="196"/>
  <c r="AS168" i="196"/>
  <c r="BA167" i="196"/>
  <c r="AY167" i="196"/>
  <c r="AX167" i="196"/>
  <c r="AW167" i="196"/>
  <c r="AS167" i="196"/>
  <c r="BA166" i="196"/>
  <c r="AY166" i="196"/>
  <c r="AX166" i="196"/>
  <c r="AW166" i="196"/>
  <c r="AS166" i="196"/>
  <c r="BA165" i="196"/>
  <c r="AY165" i="196"/>
  <c r="AX165" i="196"/>
  <c r="AW165" i="196"/>
  <c r="AS165" i="196"/>
  <c r="BA164" i="196"/>
  <c r="AY164" i="196"/>
  <c r="AX164" i="196"/>
  <c r="AW164" i="196"/>
  <c r="AS164" i="196"/>
  <c r="BA163" i="196"/>
  <c r="AY163" i="196"/>
  <c r="AX163" i="196"/>
  <c r="AW163" i="196"/>
  <c r="AS163" i="196"/>
  <c r="BA162" i="196"/>
  <c r="AY162" i="196"/>
  <c r="AX162" i="196"/>
  <c r="AW162" i="196"/>
  <c r="AS162" i="196"/>
  <c r="BA233" i="196"/>
  <c r="AY233" i="196"/>
  <c r="AX233" i="196"/>
  <c r="AW233" i="196"/>
  <c r="AS233" i="196"/>
  <c r="BA232" i="196"/>
  <c r="AY232" i="196"/>
  <c r="AX232" i="196"/>
  <c r="AW232" i="196"/>
  <c r="AS232" i="196"/>
  <c r="BA231" i="196"/>
  <c r="AY231" i="196"/>
  <c r="AX231" i="196"/>
  <c r="AW231" i="196"/>
  <c r="AS231" i="196"/>
  <c r="BA230" i="196"/>
  <c r="AY230" i="196"/>
  <c r="AX230" i="196"/>
  <c r="AW230" i="196"/>
  <c r="AS230" i="196"/>
  <c r="BA229" i="196"/>
  <c r="AY229" i="196"/>
  <c r="AX229" i="196"/>
  <c r="AW229" i="196"/>
  <c r="AS229" i="196"/>
  <c r="BA228" i="196"/>
  <c r="AY228" i="196"/>
  <c r="AX228" i="196"/>
  <c r="AW228" i="196"/>
  <c r="AS228" i="196"/>
  <c r="BA227" i="196"/>
  <c r="AY227" i="196"/>
  <c r="AX227" i="196"/>
  <c r="AW227" i="196"/>
  <c r="AS227" i="196"/>
  <c r="BA226" i="196"/>
  <c r="AY226" i="196"/>
  <c r="AX226" i="196"/>
  <c r="AW226" i="196"/>
  <c r="AS226" i="196"/>
  <c r="BA225" i="196"/>
  <c r="AY225" i="196"/>
  <c r="AX225" i="196"/>
  <c r="AW225" i="196"/>
  <c r="AS225" i="196"/>
  <c r="BA224" i="196"/>
  <c r="AY224" i="196"/>
  <c r="AX224" i="196"/>
  <c r="AW224" i="196"/>
  <c r="AS224" i="196"/>
  <c r="BA223" i="196"/>
  <c r="AY223" i="196"/>
  <c r="AX223" i="196"/>
  <c r="AW223" i="196"/>
  <c r="AS223" i="196"/>
  <c r="BA222" i="196"/>
  <c r="AY222" i="196"/>
  <c r="AX222" i="196"/>
  <c r="AW222" i="196"/>
  <c r="AS222" i="196"/>
  <c r="BA221" i="196"/>
  <c r="AY221" i="196"/>
  <c r="AX221" i="196"/>
  <c r="AW221" i="196"/>
  <c r="AS221" i="196"/>
  <c r="BA220" i="196"/>
  <c r="AY220" i="196"/>
  <c r="AX220" i="196"/>
  <c r="AW220" i="196"/>
  <c r="AS220" i="196"/>
  <c r="BA219" i="196"/>
  <c r="AY219" i="196"/>
  <c r="AX219" i="196"/>
  <c r="AW219" i="196"/>
  <c r="AS219" i="196"/>
  <c r="BA218" i="196"/>
  <c r="AY218" i="196"/>
  <c r="AX218" i="196"/>
  <c r="AW218" i="196"/>
  <c r="AS218" i="196"/>
  <c r="BA217" i="196"/>
  <c r="AY217" i="196"/>
  <c r="AX217" i="196"/>
  <c r="AW217" i="196"/>
  <c r="AS217" i="196"/>
  <c r="BA216" i="196"/>
  <c r="AY216" i="196"/>
  <c r="AX216" i="196"/>
  <c r="AW216" i="196"/>
  <c r="AS216" i="196"/>
  <c r="BA215" i="196"/>
  <c r="AY215" i="196"/>
  <c r="AX215" i="196"/>
  <c r="AW215" i="196"/>
  <c r="AS215" i="196"/>
  <c r="BA214" i="196"/>
  <c r="AY214" i="196"/>
  <c r="AX214" i="196"/>
  <c r="AW214" i="196"/>
  <c r="AS214" i="196"/>
  <c r="BA213" i="196"/>
  <c r="AY213" i="196"/>
  <c r="AX213" i="196"/>
  <c r="AW213" i="196"/>
  <c r="AS213" i="196"/>
  <c r="BA212" i="196"/>
  <c r="AY212" i="196"/>
  <c r="AX212" i="196"/>
  <c r="AW212" i="196"/>
  <c r="AS212" i="196"/>
  <c r="BA211" i="196"/>
  <c r="AY211" i="196"/>
  <c r="AX211" i="196"/>
  <c r="AW211" i="196"/>
  <c r="AS211" i="196"/>
  <c r="BA210" i="196"/>
  <c r="AY210" i="196"/>
  <c r="AX210" i="196"/>
  <c r="AW210" i="196"/>
  <c r="AS210" i="196"/>
  <c r="BA209" i="196"/>
  <c r="AY209" i="196"/>
  <c r="AX209" i="196"/>
  <c r="AW209" i="196"/>
  <c r="AS209" i="196"/>
  <c r="BA208" i="196"/>
  <c r="AY208" i="196"/>
  <c r="AX208" i="196"/>
  <c r="AW208" i="196"/>
  <c r="AS208" i="196"/>
  <c r="BA207" i="196"/>
  <c r="AY207" i="196"/>
  <c r="AX207" i="196"/>
  <c r="AW207" i="196"/>
  <c r="AS207" i="196"/>
  <c r="BA206" i="196"/>
  <c r="AY206" i="196"/>
  <c r="AX206" i="196"/>
  <c r="AW206" i="196"/>
  <c r="AS206" i="196"/>
  <c r="BA205" i="196"/>
  <c r="AY205" i="196"/>
  <c r="AX205" i="196"/>
  <c r="AW205" i="196"/>
  <c r="AS205" i="196"/>
  <c r="BA204" i="196"/>
  <c r="AY204" i="196"/>
  <c r="AX204" i="196"/>
  <c r="AW204" i="196"/>
  <c r="AS204" i="196"/>
  <c r="BA203" i="196"/>
  <c r="AY203" i="196"/>
  <c r="AX203" i="196"/>
  <c r="AW203" i="196"/>
  <c r="AS203" i="196"/>
  <c r="BA202" i="196"/>
  <c r="AY202" i="196"/>
  <c r="AX202" i="196"/>
  <c r="AW202" i="196"/>
  <c r="AS202" i="196"/>
  <c r="BA201" i="196"/>
  <c r="AY201" i="196"/>
  <c r="AX201" i="196"/>
  <c r="AW201" i="196"/>
  <c r="AS201" i="196"/>
  <c r="BA200" i="196"/>
  <c r="AY200" i="196"/>
  <c r="AX200" i="196"/>
  <c r="AW200" i="196"/>
  <c r="AS200" i="196"/>
  <c r="BA199" i="196"/>
  <c r="AY199" i="196"/>
  <c r="AX199" i="196"/>
  <c r="AW199" i="196"/>
  <c r="AS199" i="196"/>
  <c r="BA198" i="196"/>
  <c r="AY198" i="196"/>
  <c r="AX198" i="196"/>
  <c r="AW198" i="196"/>
  <c r="AS198" i="196"/>
  <c r="BA269" i="196"/>
  <c r="AY269" i="196"/>
  <c r="AX269" i="196"/>
  <c r="AW269" i="196"/>
  <c r="AS269" i="196"/>
  <c r="BA268" i="196"/>
  <c r="AY268" i="196"/>
  <c r="AX268" i="196"/>
  <c r="AW268" i="196"/>
  <c r="AS268" i="196"/>
  <c r="BA267" i="196"/>
  <c r="AY267" i="196"/>
  <c r="AX267" i="196"/>
  <c r="AW267" i="196"/>
  <c r="AS267" i="196"/>
  <c r="BA266" i="196"/>
  <c r="AY266" i="196"/>
  <c r="AX266" i="196"/>
  <c r="AW266" i="196"/>
  <c r="AS266" i="196"/>
  <c r="BA265" i="196"/>
  <c r="AY265" i="196"/>
  <c r="AX265" i="196"/>
  <c r="AW265" i="196"/>
  <c r="AS265" i="196"/>
  <c r="BA264" i="196"/>
  <c r="AY264" i="196"/>
  <c r="AX264" i="196"/>
  <c r="AW264" i="196"/>
  <c r="AS264" i="196"/>
  <c r="BA263" i="196"/>
  <c r="AY263" i="196"/>
  <c r="AX263" i="196"/>
  <c r="AW263" i="196"/>
  <c r="AS263" i="196"/>
  <c r="BA262" i="196"/>
  <c r="AY262" i="196"/>
  <c r="AX262" i="196"/>
  <c r="AW262" i="196"/>
  <c r="AS262" i="196"/>
  <c r="BA261" i="196"/>
  <c r="AY261" i="196"/>
  <c r="AX261" i="196"/>
  <c r="AW261" i="196"/>
  <c r="AS261" i="196"/>
  <c r="BA260" i="196"/>
  <c r="AY260" i="196"/>
  <c r="AX260" i="196"/>
  <c r="AW260" i="196"/>
  <c r="AS260" i="196"/>
  <c r="BA259" i="196"/>
  <c r="AY259" i="196"/>
  <c r="AX259" i="196"/>
  <c r="AW259" i="196"/>
  <c r="AS259" i="196"/>
  <c r="BA258" i="196"/>
  <c r="AY258" i="196"/>
  <c r="AX258" i="196"/>
  <c r="AW258" i="196"/>
  <c r="AS258" i="196"/>
  <c r="BA257" i="196"/>
  <c r="AY257" i="196"/>
  <c r="AX257" i="196"/>
  <c r="AW257" i="196"/>
  <c r="AS257" i="196"/>
  <c r="BA256" i="196"/>
  <c r="AY256" i="196"/>
  <c r="AX256" i="196"/>
  <c r="AW256" i="196"/>
  <c r="AS256" i="196"/>
  <c r="BA255" i="196"/>
  <c r="AY255" i="196"/>
  <c r="AX255" i="196"/>
  <c r="AW255" i="196"/>
  <c r="AS255" i="196"/>
  <c r="BA254" i="196"/>
  <c r="AY254" i="196"/>
  <c r="AX254" i="196"/>
  <c r="AW254" i="196"/>
  <c r="AS254" i="196"/>
  <c r="BA253" i="196"/>
  <c r="AY253" i="196"/>
  <c r="AX253" i="196"/>
  <c r="AW253" i="196"/>
  <c r="AS253" i="196"/>
  <c r="BA252" i="196"/>
  <c r="AY252" i="196"/>
  <c r="AX252" i="196"/>
  <c r="AW252" i="196"/>
  <c r="AS252" i="196"/>
  <c r="BA251" i="196"/>
  <c r="AY251" i="196"/>
  <c r="AX251" i="196"/>
  <c r="AW251" i="196"/>
  <c r="AS251" i="196"/>
  <c r="BA250" i="196"/>
  <c r="AY250" i="196"/>
  <c r="AX250" i="196"/>
  <c r="AW250" i="196"/>
  <c r="AS250" i="196"/>
  <c r="BA249" i="196"/>
  <c r="AY249" i="196"/>
  <c r="AX249" i="196"/>
  <c r="AW249" i="196"/>
  <c r="AS249" i="196"/>
  <c r="BA248" i="196"/>
  <c r="AY248" i="196"/>
  <c r="AX248" i="196"/>
  <c r="AW248" i="196"/>
  <c r="AS248" i="196"/>
  <c r="BA247" i="196"/>
  <c r="AY247" i="196"/>
  <c r="AX247" i="196"/>
  <c r="AW247" i="196"/>
  <c r="AS247" i="196"/>
  <c r="BA246" i="196"/>
  <c r="AY246" i="196"/>
  <c r="AX246" i="196"/>
  <c r="AW246" i="196"/>
  <c r="AS246" i="196"/>
  <c r="BA245" i="196"/>
  <c r="AY245" i="196"/>
  <c r="AX245" i="196"/>
  <c r="AW245" i="196"/>
  <c r="AS245" i="196"/>
  <c r="BA244" i="196"/>
  <c r="AY244" i="196"/>
  <c r="AX244" i="196"/>
  <c r="AW244" i="196"/>
  <c r="AS244" i="196"/>
  <c r="BA243" i="196"/>
  <c r="AY243" i="196"/>
  <c r="AX243" i="196"/>
  <c r="AW243" i="196"/>
  <c r="AS243" i="196"/>
  <c r="BA242" i="196"/>
  <c r="AY242" i="196"/>
  <c r="AX242" i="196"/>
  <c r="AW242" i="196"/>
  <c r="AS242" i="196"/>
  <c r="BA241" i="196"/>
  <c r="AY241" i="196"/>
  <c r="AX241" i="196"/>
  <c r="AW241" i="196"/>
  <c r="AS241" i="196"/>
  <c r="BA240" i="196"/>
  <c r="AY240" i="196"/>
  <c r="AX240" i="196"/>
  <c r="AW240" i="196"/>
  <c r="AS240" i="196"/>
  <c r="BA239" i="196"/>
  <c r="AY239" i="196"/>
  <c r="AX239" i="196"/>
  <c r="AW239" i="196"/>
  <c r="AS239" i="196"/>
  <c r="BA238" i="196"/>
  <c r="AY238" i="196"/>
  <c r="AX238" i="196"/>
  <c r="AW238" i="196"/>
  <c r="AS238" i="196"/>
  <c r="BA237" i="196"/>
  <c r="AY237" i="196"/>
  <c r="AX237" i="196"/>
  <c r="AW237" i="196"/>
  <c r="AS237" i="196"/>
  <c r="BA236" i="196"/>
  <c r="AY236" i="196"/>
  <c r="AX236" i="196"/>
  <c r="AW236" i="196"/>
  <c r="AS236" i="196"/>
  <c r="BA235" i="196"/>
  <c r="AY235" i="196"/>
  <c r="AX235" i="196"/>
  <c r="AW235" i="196"/>
  <c r="AS235" i="196"/>
  <c r="BA234" i="196"/>
  <c r="AY234" i="196"/>
  <c r="AX234" i="196"/>
  <c r="AW234" i="196"/>
  <c r="AS234" i="196"/>
  <c r="BA287" i="196"/>
  <c r="AY287" i="196"/>
  <c r="AX287" i="196"/>
  <c r="AW287" i="196"/>
  <c r="AS287" i="196"/>
  <c r="BA286" i="196"/>
  <c r="AY286" i="196"/>
  <c r="AX286" i="196"/>
  <c r="AW286" i="196"/>
  <c r="AS286" i="196"/>
  <c r="BA285" i="196"/>
  <c r="AY285" i="196"/>
  <c r="AX285" i="196"/>
  <c r="AW285" i="196"/>
  <c r="AS285" i="196"/>
  <c r="BA284" i="196"/>
  <c r="AY284" i="196"/>
  <c r="AX284" i="196"/>
  <c r="AW284" i="196"/>
  <c r="AS284" i="196"/>
  <c r="BA283" i="196"/>
  <c r="AY283" i="196"/>
  <c r="AX283" i="196"/>
  <c r="AW283" i="196"/>
  <c r="AS283" i="196"/>
  <c r="BA282" i="196"/>
  <c r="AY282" i="196"/>
  <c r="AX282" i="196"/>
  <c r="AW282" i="196"/>
  <c r="AS282" i="196"/>
  <c r="BA281" i="196"/>
  <c r="AY281" i="196"/>
  <c r="AX281" i="196"/>
  <c r="AW281" i="196"/>
  <c r="AS281" i="196"/>
  <c r="BA280" i="196"/>
  <c r="AY280" i="196"/>
  <c r="AX280" i="196"/>
  <c r="AW280" i="196"/>
  <c r="AS280" i="196"/>
  <c r="BA279" i="196"/>
  <c r="AY279" i="196"/>
  <c r="AX279" i="196"/>
  <c r="AW279" i="196"/>
  <c r="AS279" i="196"/>
  <c r="BA278" i="196"/>
  <c r="AY278" i="196"/>
  <c r="AX278" i="196"/>
  <c r="AW278" i="196"/>
  <c r="AS278" i="196"/>
  <c r="BA277" i="196"/>
  <c r="AY277" i="196"/>
  <c r="AX277" i="196"/>
  <c r="AW277" i="196"/>
  <c r="AS277" i="196"/>
  <c r="BA276" i="196"/>
  <c r="AY276" i="196"/>
  <c r="AX276" i="196"/>
  <c r="AW276" i="196"/>
  <c r="AS276" i="196"/>
  <c r="BA275" i="196"/>
  <c r="AY275" i="196"/>
  <c r="AX275" i="196"/>
  <c r="AW275" i="196"/>
  <c r="AS275" i="196"/>
  <c r="BA274" i="196"/>
  <c r="AY274" i="196"/>
  <c r="AX274" i="196"/>
  <c r="AW274" i="196"/>
  <c r="AS274" i="196"/>
  <c r="BA273" i="196"/>
  <c r="AY273" i="196"/>
  <c r="AX273" i="196"/>
  <c r="AW273" i="196"/>
  <c r="AS273" i="196"/>
  <c r="BA272" i="196"/>
  <c r="AY272" i="196"/>
  <c r="AX272" i="196"/>
  <c r="AW272" i="196"/>
  <c r="AS272" i="196"/>
  <c r="BA271" i="196"/>
  <c r="AY271" i="196"/>
  <c r="AX271" i="196"/>
  <c r="AW271" i="196"/>
  <c r="AS271" i="196"/>
  <c r="BA270" i="196"/>
  <c r="AY270" i="196"/>
  <c r="AX270" i="196"/>
  <c r="AW270" i="196"/>
  <c r="AS270" i="196"/>
  <c r="AF21" i="198" l="1"/>
  <c r="AA21" i="198"/>
  <c r="AB21" i="198"/>
  <c r="AF25" i="198"/>
  <c r="AA25" i="198"/>
  <c r="AB25" i="198"/>
  <c r="AF33" i="198"/>
  <c r="AA33" i="198"/>
  <c r="AB33" i="198"/>
  <c r="AF37" i="198"/>
  <c r="AA37" i="198"/>
  <c r="AB37" i="198"/>
  <c r="AF27" i="198"/>
  <c r="AA27" i="198"/>
  <c r="AB27" i="198"/>
  <c r="AF29" i="198"/>
  <c r="AA29" i="198"/>
  <c r="AB29" i="198"/>
  <c r="AF31" i="198"/>
  <c r="AA31" i="198"/>
  <c r="AB31" i="198"/>
  <c r="AA35" i="198"/>
  <c r="AB35" i="198"/>
  <c r="AF20" i="198"/>
  <c r="AB20" i="198"/>
  <c r="AA20" i="198"/>
  <c r="AF22" i="198"/>
  <c r="AB22" i="198"/>
  <c r="AA22" i="198"/>
  <c r="AF24" i="198"/>
  <c r="AB24" i="198"/>
  <c r="AA24" i="198"/>
  <c r="AF26" i="198"/>
  <c r="AA26" i="198"/>
  <c r="AB26" i="198"/>
  <c r="AF28" i="198"/>
  <c r="AB28" i="198"/>
  <c r="AA28" i="198"/>
  <c r="AF30" i="198"/>
  <c r="AB30" i="198"/>
  <c r="AA30" i="198"/>
  <c r="AF32" i="198"/>
  <c r="AA32" i="198"/>
  <c r="AB32" i="198"/>
  <c r="AF34" i="198"/>
  <c r="AB34" i="198"/>
  <c r="AA34" i="198"/>
  <c r="AG34" i="198" s="1"/>
  <c r="AF36" i="198"/>
  <c r="AB36" i="198"/>
  <c r="AA36" i="198"/>
  <c r="AF38" i="198"/>
  <c r="AA38" i="198"/>
  <c r="AH38" i="198" s="1"/>
  <c r="AB38" i="198"/>
  <c r="AA23" i="198"/>
  <c r="AB23" i="198"/>
  <c r="AL19" i="196"/>
  <c r="AH19" i="196"/>
  <c r="AG19" i="196"/>
  <c r="AL21" i="196"/>
  <c r="AG21" i="196"/>
  <c r="AH21" i="196"/>
  <c r="AL25" i="196"/>
  <c r="AG25" i="196"/>
  <c r="AH25" i="196"/>
  <c r="AL31" i="196"/>
  <c r="AH31" i="196"/>
  <c r="AG31" i="196"/>
  <c r="AL23" i="196"/>
  <c r="AH23" i="196"/>
  <c r="AG23" i="196"/>
  <c r="AL18" i="196"/>
  <c r="AG18" i="196"/>
  <c r="AH18" i="196"/>
  <c r="AL20" i="196"/>
  <c r="AG20" i="196"/>
  <c r="AH20" i="196"/>
  <c r="AL22" i="196"/>
  <c r="AG22" i="196"/>
  <c r="AH22" i="196"/>
  <c r="AL24" i="196"/>
  <c r="AG24" i="196"/>
  <c r="AH24" i="196"/>
  <c r="AL26" i="196"/>
  <c r="AG26" i="196"/>
  <c r="AH26" i="196"/>
  <c r="AL28" i="196"/>
  <c r="AG28" i="196"/>
  <c r="AH28" i="196"/>
  <c r="AL30" i="196"/>
  <c r="AG30" i="196"/>
  <c r="AH30" i="196"/>
  <c r="AL32" i="196"/>
  <c r="AG32" i="196"/>
  <c r="AH32" i="196"/>
  <c r="AL34" i="196"/>
  <c r="AG34" i="196"/>
  <c r="AH34" i="196"/>
  <c r="AL36" i="196"/>
  <c r="AG36" i="196"/>
  <c r="AH36" i="196"/>
  <c r="AL27" i="196"/>
  <c r="AH27" i="196"/>
  <c r="AG27" i="196"/>
  <c r="AL29" i="196"/>
  <c r="AG29" i="196"/>
  <c r="AH29" i="196"/>
  <c r="AL33" i="196"/>
  <c r="AG33" i="196"/>
  <c r="AR33" i="196" s="1"/>
  <c r="AH33" i="196"/>
  <c r="AL35" i="196"/>
  <c r="AH35" i="196"/>
  <c r="AG35" i="196"/>
  <c r="AF199" i="198"/>
  <c r="AA199" i="198"/>
  <c r="AB199" i="198"/>
  <c r="AF133" i="198"/>
  <c r="AA133" i="198"/>
  <c r="AB133" i="198"/>
  <c r="AF137" i="198"/>
  <c r="AA137" i="198"/>
  <c r="AH137" i="198" s="1"/>
  <c r="AB137" i="198"/>
  <c r="AF141" i="198"/>
  <c r="AA141" i="198"/>
  <c r="AB141" i="198"/>
  <c r="AF147" i="198"/>
  <c r="AA147" i="198"/>
  <c r="AB147" i="198"/>
  <c r="AF149" i="198"/>
  <c r="AA149" i="198"/>
  <c r="AB149" i="198"/>
  <c r="AF153" i="198"/>
  <c r="AA153" i="198"/>
  <c r="AH153" i="198" s="1"/>
  <c r="AB153" i="198"/>
  <c r="AF161" i="198"/>
  <c r="AA161" i="198"/>
  <c r="AB161" i="198"/>
  <c r="AF97" i="198"/>
  <c r="AA97" i="198"/>
  <c r="AB97" i="198"/>
  <c r="AF103" i="198"/>
  <c r="AA103" i="198"/>
  <c r="AB103" i="198"/>
  <c r="AF107" i="198"/>
  <c r="AA107" i="198"/>
  <c r="AH107" i="198" s="1"/>
  <c r="AB107" i="198"/>
  <c r="AF109" i="198"/>
  <c r="AA109" i="198"/>
  <c r="AG109" i="198" s="1"/>
  <c r="AB109" i="198"/>
  <c r="AF113" i="198"/>
  <c r="AA113" i="198"/>
  <c r="AG113" i="198" s="1"/>
  <c r="AB113" i="198"/>
  <c r="AF119" i="198"/>
  <c r="AA119" i="198"/>
  <c r="AB119" i="198"/>
  <c r="AF123" i="198"/>
  <c r="AA123" i="198"/>
  <c r="AH123" i="198" s="1"/>
  <c r="AB123" i="198"/>
  <c r="AF127" i="198"/>
  <c r="AA127" i="198"/>
  <c r="AI127" i="198" s="1"/>
  <c r="AB127" i="198"/>
  <c r="AF57" i="198"/>
  <c r="AA57" i="198"/>
  <c r="AB57" i="198"/>
  <c r="AF65" i="198"/>
  <c r="AA65" i="198"/>
  <c r="AB65" i="198"/>
  <c r="AF73" i="198"/>
  <c r="AA73" i="198"/>
  <c r="AI73" i="198" s="1"/>
  <c r="AB73" i="198"/>
  <c r="AF79" i="198"/>
  <c r="AA79" i="198"/>
  <c r="AB79" i="198"/>
  <c r="AF83" i="198"/>
  <c r="AA83" i="198"/>
  <c r="AB83" i="198"/>
  <c r="AF89" i="198"/>
  <c r="AA89" i="198"/>
  <c r="AB89" i="198"/>
  <c r="AF39" i="198"/>
  <c r="AA39" i="198"/>
  <c r="AK39" i="198" s="1"/>
  <c r="AB39" i="198"/>
  <c r="AF41" i="198"/>
  <c r="AA41" i="198"/>
  <c r="AK41" i="198" s="1"/>
  <c r="AB41" i="198"/>
  <c r="AF43" i="198"/>
  <c r="AA43" i="198"/>
  <c r="AB43" i="198"/>
  <c r="AF47" i="198"/>
  <c r="AA47" i="198"/>
  <c r="AB47" i="198"/>
  <c r="AF53" i="198"/>
  <c r="AA53" i="198"/>
  <c r="AK53" i="198" s="1"/>
  <c r="AB53" i="198"/>
  <c r="AF288" i="198"/>
  <c r="AA288" i="198"/>
  <c r="AB288" i="198"/>
  <c r="AF290" i="198"/>
  <c r="AA290" i="198"/>
  <c r="AK290" i="198" s="1"/>
  <c r="AB290" i="198"/>
  <c r="AF294" i="198"/>
  <c r="AA294" i="198"/>
  <c r="AB294" i="198"/>
  <c r="AF296" i="198"/>
  <c r="AA296" i="198"/>
  <c r="AI296" i="198" s="1"/>
  <c r="AB296" i="198"/>
  <c r="AF298" i="198"/>
  <c r="AA298" i="198"/>
  <c r="AB298" i="198"/>
  <c r="AF300" i="198"/>
  <c r="AA300" i="198"/>
  <c r="AB300" i="198"/>
  <c r="AF302" i="198"/>
  <c r="AA302" i="198"/>
  <c r="AB302" i="198"/>
  <c r="AF273" i="198"/>
  <c r="AA273" i="198"/>
  <c r="AH273" i="198" s="1"/>
  <c r="AB273" i="198"/>
  <c r="AF277" i="198"/>
  <c r="AA277" i="198"/>
  <c r="AH277" i="198" s="1"/>
  <c r="AB277" i="198"/>
  <c r="AF279" i="198"/>
  <c r="AA279" i="198"/>
  <c r="AH279" i="198" s="1"/>
  <c r="AB279" i="198"/>
  <c r="AF283" i="198"/>
  <c r="AA283" i="198"/>
  <c r="AB283" i="198"/>
  <c r="AF306" i="198"/>
  <c r="AA306" i="198"/>
  <c r="AB306" i="198"/>
  <c r="AF237" i="198"/>
  <c r="AA237" i="198"/>
  <c r="AI237" i="198" s="1"/>
  <c r="AB237" i="198"/>
  <c r="AF241" i="198"/>
  <c r="AA241" i="198"/>
  <c r="AB241" i="198"/>
  <c r="AF257" i="198"/>
  <c r="AA257" i="198"/>
  <c r="AB257" i="198"/>
  <c r="AF261" i="198"/>
  <c r="AA261" i="198"/>
  <c r="AB261" i="198"/>
  <c r="AF265" i="198"/>
  <c r="AA265" i="198"/>
  <c r="AK265" i="198" s="1"/>
  <c r="AB265" i="198"/>
  <c r="AF269" i="198"/>
  <c r="AA269" i="198"/>
  <c r="AK269" i="198" s="1"/>
  <c r="AB269" i="198"/>
  <c r="AF201" i="198"/>
  <c r="AA201" i="198"/>
  <c r="AB201" i="198"/>
  <c r="AF205" i="198"/>
  <c r="AA205" i="198"/>
  <c r="AK205" i="198" s="1"/>
  <c r="AB205" i="198"/>
  <c r="AF207" i="198"/>
  <c r="AA207" i="198"/>
  <c r="AB207" i="198"/>
  <c r="AF209" i="198"/>
  <c r="AA209" i="198"/>
  <c r="AB209" i="198"/>
  <c r="AF213" i="198"/>
  <c r="AA213" i="198"/>
  <c r="AB213" i="198"/>
  <c r="AF217" i="198"/>
  <c r="AA217" i="198"/>
  <c r="AK217" i="198" s="1"/>
  <c r="AB217" i="198"/>
  <c r="AF225" i="198"/>
  <c r="AA225" i="198"/>
  <c r="AB225" i="198"/>
  <c r="AF227" i="198"/>
  <c r="AA227" i="198"/>
  <c r="AB227" i="198"/>
  <c r="AF229" i="198"/>
  <c r="AA229" i="198"/>
  <c r="AB229" i="198"/>
  <c r="AF231" i="198"/>
  <c r="AA231" i="198"/>
  <c r="AB231" i="198"/>
  <c r="AF233" i="198"/>
  <c r="AA233" i="198"/>
  <c r="AK233" i="198" s="1"/>
  <c r="AB233" i="198"/>
  <c r="AF235" i="198"/>
  <c r="AA235" i="198"/>
  <c r="AB235" i="198"/>
  <c r="AF167" i="198"/>
  <c r="AA167" i="198"/>
  <c r="AB167" i="198"/>
  <c r="AF169" i="198"/>
  <c r="AA169" i="198"/>
  <c r="AH169" i="198" s="1"/>
  <c r="AB169" i="198"/>
  <c r="AF171" i="198"/>
  <c r="AA171" i="198"/>
  <c r="AB171" i="198"/>
  <c r="AF173" i="198"/>
  <c r="AA173" i="198"/>
  <c r="AK173" i="198" s="1"/>
  <c r="AB173" i="198"/>
  <c r="AF175" i="198"/>
  <c r="AA175" i="198"/>
  <c r="AB175" i="198"/>
  <c r="AF177" i="198"/>
  <c r="AA177" i="198"/>
  <c r="AG177" i="198" s="1"/>
  <c r="AB177" i="198"/>
  <c r="AF181" i="198"/>
  <c r="AA181" i="198"/>
  <c r="AG181" i="198" s="1"/>
  <c r="AB181" i="198"/>
  <c r="AF183" i="198"/>
  <c r="AA183" i="198"/>
  <c r="AB183" i="198"/>
  <c r="AF185" i="198"/>
  <c r="AA185" i="198"/>
  <c r="AB185" i="198"/>
  <c r="AF187" i="198"/>
  <c r="AA187" i="198"/>
  <c r="AK187" i="198" s="1"/>
  <c r="AB187" i="198"/>
  <c r="AF197" i="198"/>
  <c r="AA197" i="198"/>
  <c r="AB197" i="198"/>
  <c r="AF129" i="198"/>
  <c r="AA129" i="198"/>
  <c r="AH129" i="198" s="1"/>
  <c r="AB129" i="198"/>
  <c r="AF135" i="198"/>
  <c r="AA135" i="198"/>
  <c r="AB135" i="198"/>
  <c r="AF143" i="198"/>
  <c r="AA143" i="198"/>
  <c r="AB143" i="198"/>
  <c r="AF157" i="198"/>
  <c r="AA157" i="198"/>
  <c r="AI157" i="198" s="1"/>
  <c r="AB157" i="198"/>
  <c r="AF163" i="198"/>
  <c r="AA163" i="198"/>
  <c r="AB163" i="198"/>
  <c r="AF99" i="198"/>
  <c r="AA99" i="198"/>
  <c r="AB99" i="198"/>
  <c r="AF117" i="198"/>
  <c r="AA117" i="198"/>
  <c r="AH117" i="198" s="1"/>
  <c r="AB117" i="198"/>
  <c r="AF59" i="198"/>
  <c r="AA59" i="198"/>
  <c r="AB59" i="198"/>
  <c r="AF63" i="198"/>
  <c r="AA63" i="198"/>
  <c r="AB63" i="198"/>
  <c r="AF69" i="198"/>
  <c r="AA69" i="198"/>
  <c r="AB69" i="198"/>
  <c r="AF75" i="198"/>
  <c r="AA75" i="198"/>
  <c r="AH75" i="198" s="1"/>
  <c r="AB75" i="198"/>
  <c r="AF87" i="198"/>
  <c r="AA87" i="198"/>
  <c r="AB87" i="198"/>
  <c r="AF91" i="198"/>
  <c r="AA91" i="198"/>
  <c r="AB91" i="198"/>
  <c r="AF304" i="198"/>
  <c r="AA304" i="198"/>
  <c r="AB304" i="198"/>
  <c r="AF272" i="198"/>
  <c r="AA272" i="198"/>
  <c r="AK272" i="198" s="1"/>
  <c r="AB272" i="198"/>
  <c r="AF274" i="198"/>
  <c r="AA274" i="198"/>
  <c r="AK274" i="198" s="1"/>
  <c r="AB274" i="198"/>
  <c r="AF276" i="198"/>
  <c r="AA276" i="198"/>
  <c r="AG276" i="198" s="1"/>
  <c r="AB276" i="198"/>
  <c r="AF278" i="198"/>
  <c r="AA278" i="198"/>
  <c r="AB278" i="198"/>
  <c r="AF280" i="198"/>
  <c r="AA280" i="198"/>
  <c r="AK280" i="198" s="1"/>
  <c r="AB280" i="198"/>
  <c r="AF282" i="198"/>
  <c r="AA282" i="198"/>
  <c r="AK282" i="198" s="1"/>
  <c r="AB282" i="198"/>
  <c r="AF284" i="198"/>
  <c r="AA284" i="198"/>
  <c r="AB284" i="198"/>
  <c r="AF286" i="198"/>
  <c r="AA286" i="198"/>
  <c r="AB286" i="198"/>
  <c r="AF307" i="198"/>
  <c r="AA307" i="198"/>
  <c r="AK307" i="198" s="1"/>
  <c r="AB307" i="198"/>
  <c r="AF236" i="198"/>
  <c r="AA236" i="198"/>
  <c r="AK236" i="198" s="1"/>
  <c r="AB236" i="198"/>
  <c r="AF238" i="198"/>
  <c r="AA238" i="198"/>
  <c r="AH238" i="198" s="1"/>
  <c r="AB238" i="198"/>
  <c r="AF240" i="198"/>
  <c r="AA240" i="198"/>
  <c r="AB240" i="198"/>
  <c r="AF242" i="198"/>
  <c r="AA242" i="198"/>
  <c r="AB242" i="198"/>
  <c r="AF244" i="198"/>
  <c r="AA244" i="198"/>
  <c r="AB244" i="198"/>
  <c r="AF246" i="198"/>
  <c r="AA246" i="198"/>
  <c r="AB246" i="198"/>
  <c r="AF248" i="198"/>
  <c r="AA248" i="198"/>
  <c r="AB248" i="198"/>
  <c r="AF250" i="198"/>
  <c r="AA250" i="198"/>
  <c r="AB250" i="198"/>
  <c r="AF252" i="198"/>
  <c r="AA252" i="198"/>
  <c r="AK252" i="198" s="1"/>
  <c r="AB252" i="198"/>
  <c r="AF254" i="198"/>
  <c r="AA254" i="198"/>
  <c r="AH254" i="198" s="1"/>
  <c r="AB254" i="198"/>
  <c r="AF256" i="198"/>
  <c r="AA256" i="198"/>
  <c r="AB256" i="198"/>
  <c r="AF258" i="198"/>
  <c r="AA258" i="198"/>
  <c r="AH258" i="198" s="1"/>
  <c r="AB258" i="198"/>
  <c r="AF260" i="198"/>
  <c r="AA260" i="198"/>
  <c r="AB260" i="198"/>
  <c r="AF262" i="198"/>
  <c r="AA262" i="198"/>
  <c r="AB262" i="198"/>
  <c r="AF264" i="198"/>
  <c r="AA264" i="198"/>
  <c r="AB264" i="198"/>
  <c r="AF266" i="198"/>
  <c r="AA266" i="198"/>
  <c r="AI266" i="198" s="1"/>
  <c r="AB266" i="198"/>
  <c r="AF268" i="198"/>
  <c r="AA268" i="198"/>
  <c r="AK268" i="198" s="1"/>
  <c r="AB268" i="198"/>
  <c r="AF270" i="198"/>
  <c r="AA270" i="198"/>
  <c r="AH270" i="198" s="1"/>
  <c r="AB270" i="198"/>
  <c r="AF200" i="198"/>
  <c r="AA200" i="198"/>
  <c r="AB200" i="198"/>
  <c r="AF202" i="198"/>
  <c r="AA202" i="198"/>
  <c r="AK202" i="198" s="1"/>
  <c r="AB202" i="198"/>
  <c r="AF204" i="198"/>
  <c r="AA204" i="198"/>
  <c r="AB204" i="198"/>
  <c r="AF206" i="198"/>
  <c r="AA206" i="198"/>
  <c r="AB206" i="198"/>
  <c r="AF208" i="198"/>
  <c r="AA208" i="198"/>
  <c r="AB208" i="198"/>
  <c r="AF210" i="198"/>
  <c r="AA210" i="198"/>
  <c r="AK210" i="198" s="1"/>
  <c r="AB210" i="198"/>
  <c r="AF212" i="198"/>
  <c r="AA212" i="198"/>
  <c r="AK212" i="198" s="1"/>
  <c r="AB212" i="198"/>
  <c r="AF214" i="198"/>
  <c r="AA214" i="198"/>
  <c r="AB214" i="198"/>
  <c r="AF216" i="198"/>
  <c r="AA216" i="198"/>
  <c r="AB216" i="198"/>
  <c r="AF218" i="198"/>
  <c r="AA218" i="198"/>
  <c r="AK218" i="198" s="1"/>
  <c r="AB218" i="198"/>
  <c r="AF220" i="198"/>
  <c r="AA220" i="198"/>
  <c r="AB220" i="198"/>
  <c r="AF222" i="198"/>
  <c r="AA222" i="198"/>
  <c r="AB222" i="198"/>
  <c r="AF224" i="198"/>
  <c r="AA224" i="198"/>
  <c r="AB224" i="198"/>
  <c r="AF226" i="198"/>
  <c r="AA226" i="198"/>
  <c r="AB226" i="198"/>
  <c r="AF228" i="198"/>
  <c r="AA228" i="198"/>
  <c r="AB228" i="198"/>
  <c r="AF230" i="198"/>
  <c r="AA230" i="198"/>
  <c r="AB230" i="198"/>
  <c r="AF232" i="198"/>
  <c r="AA232" i="198"/>
  <c r="AB232" i="198"/>
  <c r="AF234" i="198"/>
  <c r="AA234" i="198"/>
  <c r="AB234" i="198"/>
  <c r="AF164" i="198"/>
  <c r="AA164" i="198"/>
  <c r="AK164" i="198" s="1"/>
  <c r="AB164" i="198"/>
  <c r="AF166" i="198"/>
  <c r="AA166" i="198"/>
  <c r="AB166" i="198"/>
  <c r="AF168" i="198"/>
  <c r="AA168" i="198"/>
  <c r="AB168" i="198"/>
  <c r="AF170" i="198"/>
  <c r="AA170" i="198"/>
  <c r="AB170" i="198"/>
  <c r="AF172" i="198"/>
  <c r="AA172" i="198"/>
  <c r="AB172" i="198"/>
  <c r="AF174" i="198"/>
  <c r="AA174" i="198"/>
  <c r="AB174" i="198"/>
  <c r="AF176" i="198"/>
  <c r="AA176" i="198"/>
  <c r="AB176" i="198"/>
  <c r="AF178" i="198"/>
  <c r="AA178" i="198"/>
  <c r="AB178" i="198"/>
  <c r="AF180" i="198"/>
  <c r="AA180" i="198"/>
  <c r="AK180" i="198" s="1"/>
  <c r="AB180" i="198"/>
  <c r="AF182" i="198"/>
  <c r="AA182" i="198"/>
  <c r="AB182" i="198"/>
  <c r="AF184" i="198"/>
  <c r="AA184" i="198"/>
  <c r="AB184" i="198"/>
  <c r="AF186" i="198"/>
  <c r="AA186" i="198"/>
  <c r="AH186" i="198" s="1"/>
  <c r="AB186" i="198"/>
  <c r="AF188" i="198"/>
  <c r="AA188" i="198"/>
  <c r="AB188" i="198"/>
  <c r="AF190" i="198"/>
  <c r="AA190" i="198"/>
  <c r="AH190" i="198" s="1"/>
  <c r="AB190" i="198"/>
  <c r="AF192" i="198"/>
  <c r="AA192" i="198"/>
  <c r="AB192" i="198"/>
  <c r="AF194" i="198"/>
  <c r="AA194" i="198"/>
  <c r="AH194" i="198" s="1"/>
  <c r="AB194" i="198"/>
  <c r="AF196" i="198"/>
  <c r="AA196" i="198"/>
  <c r="AK196" i="198" s="1"/>
  <c r="AB196" i="198"/>
  <c r="AF198" i="198"/>
  <c r="AA198" i="198"/>
  <c r="AB198" i="198"/>
  <c r="AF128" i="198"/>
  <c r="AA128" i="198"/>
  <c r="AB128" i="198"/>
  <c r="AF130" i="198"/>
  <c r="AA130" i="198"/>
  <c r="AB130" i="198"/>
  <c r="AF132" i="198"/>
  <c r="AA132" i="198"/>
  <c r="AB132" i="198"/>
  <c r="AF134" i="198"/>
  <c r="AA134" i="198"/>
  <c r="AB134" i="198"/>
  <c r="AF136" i="198"/>
  <c r="AA136" i="198"/>
  <c r="AB136" i="198"/>
  <c r="AF138" i="198"/>
  <c r="AA138" i="198"/>
  <c r="AG138" i="198" s="1"/>
  <c r="AB138" i="198"/>
  <c r="AF140" i="198"/>
  <c r="AA140" i="198"/>
  <c r="AK140" i="198" s="1"/>
  <c r="AB140" i="198"/>
  <c r="AF142" i="198"/>
  <c r="AA142" i="198"/>
  <c r="AB142" i="198"/>
  <c r="AF144" i="198"/>
  <c r="AA144" i="198"/>
  <c r="AB144" i="198"/>
  <c r="AF146" i="198"/>
  <c r="AA146" i="198"/>
  <c r="AG146" i="198" s="1"/>
  <c r="AB146" i="198"/>
  <c r="AF148" i="198"/>
  <c r="AA148" i="198"/>
  <c r="AK148" i="198" s="1"/>
  <c r="AB148" i="198"/>
  <c r="AF150" i="198"/>
  <c r="AA150" i="198"/>
  <c r="AG150" i="198" s="1"/>
  <c r="AB150" i="198"/>
  <c r="AF152" i="198"/>
  <c r="AA152" i="198"/>
  <c r="AB152" i="198"/>
  <c r="AF154" i="198"/>
  <c r="AA154" i="198"/>
  <c r="AH154" i="198" s="1"/>
  <c r="AB154" i="198"/>
  <c r="AF156" i="198"/>
  <c r="AA156" i="198"/>
  <c r="AK156" i="198" s="1"/>
  <c r="AB156" i="198"/>
  <c r="AF158" i="198"/>
  <c r="AA158" i="198"/>
  <c r="AB158" i="198"/>
  <c r="AF160" i="198"/>
  <c r="AA160" i="198"/>
  <c r="AB160" i="198"/>
  <c r="AF162" i="198"/>
  <c r="AA162" i="198"/>
  <c r="AH162" i="198" s="1"/>
  <c r="AB162" i="198"/>
  <c r="AF92" i="198"/>
  <c r="AA92" i="198"/>
  <c r="AK92" i="198" s="1"/>
  <c r="AB92" i="198"/>
  <c r="AF94" i="198"/>
  <c r="AA94" i="198"/>
  <c r="AB94" i="198"/>
  <c r="AF96" i="198"/>
  <c r="AA96" i="198"/>
  <c r="AB96" i="198"/>
  <c r="AF98" i="198"/>
  <c r="AA98" i="198"/>
  <c r="AK98" i="198" s="1"/>
  <c r="AB98" i="198"/>
  <c r="AF100" i="198"/>
  <c r="AA100" i="198"/>
  <c r="AB100" i="198"/>
  <c r="AF102" i="198"/>
  <c r="AA102" i="198"/>
  <c r="AB102" i="198"/>
  <c r="AF104" i="198"/>
  <c r="AA104" i="198"/>
  <c r="AB104" i="198"/>
  <c r="AF106" i="198"/>
  <c r="AA106" i="198"/>
  <c r="AK106" i="198" s="1"/>
  <c r="AB106" i="198"/>
  <c r="AF108" i="198"/>
  <c r="AA108" i="198"/>
  <c r="AB108" i="198"/>
  <c r="AF110" i="198"/>
  <c r="AA110" i="198"/>
  <c r="AB110" i="198"/>
  <c r="AF112" i="198"/>
  <c r="AA112" i="198"/>
  <c r="AB112" i="198"/>
  <c r="AF114" i="198"/>
  <c r="AA114" i="198"/>
  <c r="AB114" i="198"/>
  <c r="AF116" i="198"/>
  <c r="AA116" i="198"/>
  <c r="AK116" i="198" s="1"/>
  <c r="AB116" i="198"/>
  <c r="AF118" i="198"/>
  <c r="AA118" i="198"/>
  <c r="AB118" i="198"/>
  <c r="AF120" i="198"/>
  <c r="AA120" i="198"/>
  <c r="AB120" i="198"/>
  <c r="AF122" i="198"/>
  <c r="AA122" i="198"/>
  <c r="AB122" i="198"/>
  <c r="AF124" i="198"/>
  <c r="AA124" i="198"/>
  <c r="AB124" i="198"/>
  <c r="AF126" i="198"/>
  <c r="AA126" i="198"/>
  <c r="AI126" i="198" s="1"/>
  <c r="AB126" i="198"/>
  <c r="AF56" i="198"/>
  <c r="AA56" i="198"/>
  <c r="AB56" i="198"/>
  <c r="AF58" i="198"/>
  <c r="AA58" i="198"/>
  <c r="AG58" i="198" s="1"/>
  <c r="AB58" i="198"/>
  <c r="AF60" i="198"/>
  <c r="AA60" i="198"/>
  <c r="AB60" i="198"/>
  <c r="AF62" i="198"/>
  <c r="AA62" i="198"/>
  <c r="AG62" i="198" s="1"/>
  <c r="AB62" i="198"/>
  <c r="AF64" i="198"/>
  <c r="AA64" i="198"/>
  <c r="AB64" i="198"/>
  <c r="AF66" i="198"/>
  <c r="AA66" i="198"/>
  <c r="AG66" i="198" s="1"/>
  <c r="AB66" i="198"/>
  <c r="AF68" i="198"/>
  <c r="AA68" i="198"/>
  <c r="AK68" i="198" s="1"/>
  <c r="AB68" i="198"/>
  <c r="AF70" i="198"/>
  <c r="AA70" i="198"/>
  <c r="AB70" i="198"/>
  <c r="AF72" i="198"/>
  <c r="AA72" i="198"/>
  <c r="AB72" i="198"/>
  <c r="AF74" i="198"/>
  <c r="AA74" i="198"/>
  <c r="AB74" i="198"/>
  <c r="AF76" i="198"/>
  <c r="AA76" i="198"/>
  <c r="AB76" i="198"/>
  <c r="AF78" i="198"/>
  <c r="AA78" i="198"/>
  <c r="AB78" i="198"/>
  <c r="AF80" i="198"/>
  <c r="AA80" i="198"/>
  <c r="AB80" i="198"/>
  <c r="AF82" i="198"/>
  <c r="AA82" i="198"/>
  <c r="AB82" i="198"/>
  <c r="AF84" i="198"/>
  <c r="AA84" i="198"/>
  <c r="AK84" i="198" s="1"/>
  <c r="AB84" i="198"/>
  <c r="AF86" i="198"/>
  <c r="AA86" i="198"/>
  <c r="AB86" i="198"/>
  <c r="AF88" i="198"/>
  <c r="AA88" i="198"/>
  <c r="AB88" i="198"/>
  <c r="AF90" i="198"/>
  <c r="AA90" i="198"/>
  <c r="AB90" i="198"/>
  <c r="AF40" i="198"/>
  <c r="AA40" i="198"/>
  <c r="AB40" i="198"/>
  <c r="AF42" i="198"/>
  <c r="AA42" i="198"/>
  <c r="AB42" i="198"/>
  <c r="AF44" i="198"/>
  <c r="AA44" i="198"/>
  <c r="AB44" i="198"/>
  <c r="AF46" i="198"/>
  <c r="AA46" i="198"/>
  <c r="AH46" i="198" s="1"/>
  <c r="AB46" i="198"/>
  <c r="AF48" i="198"/>
  <c r="AA48" i="198"/>
  <c r="AK48" i="198" s="1"/>
  <c r="AB48" i="198"/>
  <c r="AF50" i="198"/>
  <c r="AA50" i="198"/>
  <c r="AB50" i="198"/>
  <c r="AF52" i="198"/>
  <c r="AA52" i="198"/>
  <c r="AB52" i="198"/>
  <c r="AF54" i="198"/>
  <c r="AA54" i="198"/>
  <c r="AG54" i="198" s="1"/>
  <c r="AB54" i="198"/>
  <c r="AF287" i="198"/>
  <c r="AA287" i="198"/>
  <c r="AK287" i="198" s="1"/>
  <c r="AB287" i="198"/>
  <c r="AF289" i="198"/>
  <c r="AA289" i="198"/>
  <c r="AK289" i="198" s="1"/>
  <c r="AB289" i="198"/>
  <c r="AF291" i="198"/>
  <c r="AA291" i="198"/>
  <c r="AB291" i="198"/>
  <c r="AF293" i="198"/>
  <c r="AA293" i="198"/>
  <c r="AK293" i="198" s="1"/>
  <c r="AB293" i="198"/>
  <c r="AF295" i="198"/>
  <c r="AA295" i="198"/>
  <c r="AK295" i="198" s="1"/>
  <c r="AB295" i="198"/>
  <c r="AF297" i="198"/>
  <c r="AA297" i="198"/>
  <c r="AB297" i="198"/>
  <c r="AF299" i="198"/>
  <c r="AA299" i="198"/>
  <c r="AB299" i="198"/>
  <c r="AF301" i="198"/>
  <c r="AA301" i="198"/>
  <c r="AB301" i="198"/>
  <c r="AF303" i="198"/>
  <c r="AA303" i="198"/>
  <c r="AK303" i="198" s="1"/>
  <c r="AB303" i="198"/>
  <c r="AF305" i="198"/>
  <c r="AA305" i="198"/>
  <c r="AI305" i="198" s="1"/>
  <c r="AB305" i="198"/>
  <c r="AF275" i="198"/>
  <c r="AA275" i="198"/>
  <c r="AB275" i="198"/>
  <c r="AF281" i="198"/>
  <c r="AA281" i="198"/>
  <c r="AH281" i="198" s="1"/>
  <c r="AB281" i="198"/>
  <c r="AF285" i="198"/>
  <c r="AA285" i="198"/>
  <c r="AB285" i="198"/>
  <c r="AF308" i="198"/>
  <c r="AA308" i="198"/>
  <c r="AK308" i="198" s="1"/>
  <c r="AB308" i="198"/>
  <c r="AF239" i="198"/>
  <c r="AA239" i="198"/>
  <c r="AB239" i="198"/>
  <c r="AF243" i="198"/>
  <c r="AA243" i="198"/>
  <c r="AK243" i="198" s="1"/>
  <c r="AB243" i="198"/>
  <c r="AF245" i="198"/>
  <c r="AA245" i="198"/>
  <c r="AG245" i="198" s="1"/>
  <c r="AB245" i="198"/>
  <c r="AF247" i="198"/>
  <c r="AA247" i="198"/>
  <c r="AB247" i="198"/>
  <c r="AF249" i="198"/>
  <c r="AA249" i="198"/>
  <c r="AB249" i="198"/>
  <c r="AF251" i="198"/>
  <c r="AA251" i="198"/>
  <c r="AK251" i="198" s="1"/>
  <c r="AB251" i="198"/>
  <c r="AF253" i="198"/>
  <c r="AA253" i="198"/>
  <c r="AK253" i="198" s="1"/>
  <c r="AB253" i="198"/>
  <c r="AF255" i="198"/>
  <c r="AA255" i="198"/>
  <c r="AK255" i="198" s="1"/>
  <c r="AB255" i="198"/>
  <c r="AF259" i="198"/>
  <c r="AA259" i="198"/>
  <c r="AB259" i="198"/>
  <c r="AF263" i="198"/>
  <c r="AA263" i="198"/>
  <c r="AI263" i="198" s="1"/>
  <c r="AB263" i="198"/>
  <c r="AF267" i="198"/>
  <c r="AA267" i="198"/>
  <c r="AK267" i="198" s="1"/>
  <c r="AB267" i="198"/>
  <c r="AF271" i="198"/>
  <c r="AA271" i="198"/>
  <c r="AB271" i="198"/>
  <c r="AF203" i="198"/>
  <c r="AA203" i="198"/>
  <c r="AB203" i="198"/>
  <c r="AF211" i="198"/>
  <c r="AA211" i="198"/>
  <c r="AK211" i="198" s="1"/>
  <c r="AB211" i="198"/>
  <c r="AF215" i="198"/>
  <c r="AA215" i="198"/>
  <c r="AH215" i="198" s="1"/>
  <c r="AB215" i="198"/>
  <c r="AF219" i="198"/>
  <c r="AA219" i="198"/>
  <c r="AB219" i="198"/>
  <c r="AF221" i="198"/>
  <c r="AA221" i="198"/>
  <c r="AB221" i="198"/>
  <c r="AF223" i="198"/>
  <c r="AA223" i="198"/>
  <c r="AB223" i="198"/>
  <c r="AF165" i="198"/>
  <c r="AA165" i="198"/>
  <c r="AB165" i="198"/>
  <c r="AF179" i="198"/>
  <c r="AA179" i="198"/>
  <c r="AK179" i="198" s="1"/>
  <c r="AB179" i="198"/>
  <c r="AF189" i="198"/>
  <c r="AA189" i="198"/>
  <c r="AB189" i="198"/>
  <c r="AF191" i="198"/>
  <c r="AA191" i="198"/>
  <c r="AK191" i="198" s="1"/>
  <c r="AB191" i="198"/>
  <c r="AF193" i="198"/>
  <c r="AA193" i="198"/>
  <c r="AB193" i="198"/>
  <c r="AF195" i="198"/>
  <c r="AA195" i="198"/>
  <c r="AK195" i="198" s="1"/>
  <c r="AB195" i="198"/>
  <c r="AF131" i="198"/>
  <c r="AA131" i="198"/>
  <c r="AB131" i="198"/>
  <c r="AF139" i="198"/>
  <c r="AA139" i="198"/>
  <c r="AB139" i="198"/>
  <c r="AF145" i="198"/>
  <c r="AA145" i="198"/>
  <c r="AH145" i="198" s="1"/>
  <c r="AB145" i="198"/>
  <c r="AF151" i="198"/>
  <c r="AA151" i="198"/>
  <c r="AB151" i="198"/>
  <c r="AF155" i="198"/>
  <c r="AA155" i="198"/>
  <c r="AB155" i="198"/>
  <c r="AF159" i="198"/>
  <c r="AA159" i="198"/>
  <c r="AB159" i="198"/>
  <c r="AF93" i="198"/>
  <c r="AA93" i="198"/>
  <c r="AI93" i="198" s="1"/>
  <c r="AB93" i="198"/>
  <c r="AF95" i="198"/>
  <c r="AA95" i="198"/>
  <c r="AK95" i="198" s="1"/>
  <c r="AB95" i="198"/>
  <c r="AF101" i="198"/>
  <c r="AA101" i="198"/>
  <c r="AB101" i="198"/>
  <c r="AF105" i="198"/>
  <c r="AA105" i="198"/>
  <c r="AH105" i="198" s="1"/>
  <c r="AB105" i="198"/>
  <c r="AF111" i="198"/>
  <c r="AA111" i="198"/>
  <c r="AK111" i="198" s="1"/>
  <c r="AB111" i="198"/>
  <c r="AF115" i="198"/>
  <c r="AA115" i="198"/>
  <c r="AB115" i="198"/>
  <c r="AF121" i="198"/>
  <c r="AA121" i="198"/>
  <c r="AB121" i="198"/>
  <c r="AF125" i="198"/>
  <c r="AA125" i="198"/>
  <c r="AH125" i="198" s="1"/>
  <c r="AB125" i="198"/>
  <c r="AF61" i="198"/>
  <c r="AA61" i="198"/>
  <c r="AI61" i="198" s="1"/>
  <c r="AB61" i="198"/>
  <c r="AF67" i="198"/>
  <c r="AA67" i="198"/>
  <c r="AB67" i="198"/>
  <c r="AF71" i="198"/>
  <c r="AA71" i="198"/>
  <c r="AH71" i="198" s="1"/>
  <c r="AB71" i="198"/>
  <c r="AF77" i="198"/>
  <c r="AA77" i="198"/>
  <c r="AH77" i="198" s="1"/>
  <c r="AB77" i="198"/>
  <c r="AF81" i="198"/>
  <c r="AA81" i="198"/>
  <c r="AG81" i="198" s="1"/>
  <c r="AB81" i="198"/>
  <c r="AF85" i="198"/>
  <c r="AA85" i="198"/>
  <c r="AG85" i="198" s="1"/>
  <c r="AB85" i="198"/>
  <c r="AF45" i="198"/>
  <c r="AA45" i="198"/>
  <c r="AB45" i="198"/>
  <c r="AF49" i="198"/>
  <c r="AA49" i="198"/>
  <c r="AK49" i="198" s="1"/>
  <c r="AB49" i="198"/>
  <c r="AF51" i="198"/>
  <c r="AA51" i="198"/>
  <c r="AB51" i="198"/>
  <c r="AF55" i="198"/>
  <c r="AA55" i="198"/>
  <c r="AK55" i="198" s="1"/>
  <c r="AB55" i="198"/>
  <c r="AF292" i="198"/>
  <c r="AA292" i="198"/>
  <c r="AB292" i="198"/>
  <c r="AL69" i="196"/>
  <c r="AG69" i="196"/>
  <c r="AH69" i="196"/>
  <c r="AL73" i="196"/>
  <c r="AG73" i="196"/>
  <c r="AH73" i="196"/>
  <c r="AL77" i="196"/>
  <c r="AG77" i="196"/>
  <c r="AH77" i="196"/>
  <c r="AL81" i="196"/>
  <c r="AG81" i="196"/>
  <c r="AH81" i="196"/>
  <c r="AL37" i="196"/>
  <c r="AG37" i="196"/>
  <c r="AH37" i="196"/>
  <c r="AL47" i="196"/>
  <c r="AG47" i="196"/>
  <c r="AH47" i="196"/>
  <c r="AL49" i="196"/>
  <c r="AG49" i="196"/>
  <c r="AH49" i="196"/>
  <c r="AL53" i="196"/>
  <c r="AG53" i="196"/>
  <c r="AH53" i="196"/>
  <c r="AL299" i="196"/>
  <c r="AG299" i="196"/>
  <c r="AH299" i="196"/>
  <c r="AL301" i="196"/>
  <c r="AG301" i="196"/>
  <c r="AH301" i="196"/>
  <c r="AL273" i="196"/>
  <c r="AG273" i="196"/>
  <c r="AH273" i="196"/>
  <c r="AL283" i="196"/>
  <c r="AG283" i="196"/>
  <c r="AH283" i="196"/>
  <c r="AL235" i="196"/>
  <c r="AG235" i="196"/>
  <c r="AH235" i="196"/>
  <c r="AL239" i="196"/>
  <c r="AG239" i="196"/>
  <c r="AH239" i="196"/>
  <c r="AL245" i="196"/>
  <c r="AG245" i="196"/>
  <c r="AH245" i="196"/>
  <c r="AL255" i="196"/>
  <c r="AG255" i="196"/>
  <c r="AH255" i="196"/>
  <c r="AL259" i="196"/>
  <c r="AG259" i="196"/>
  <c r="AH259" i="196"/>
  <c r="AL261" i="196"/>
  <c r="AG261" i="196"/>
  <c r="AH261" i="196"/>
  <c r="AL263" i="196"/>
  <c r="AG263" i="196"/>
  <c r="AH263" i="196"/>
  <c r="AL267" i="196"/>
  <c r="AG267" i="196"/>
  <c r="AH267" i="196"/>
  <c r="AL269" i="196"/>
  <c r="AG269" i="196"/>
  <c r="AH269" i="196"/>
  <c r="AL201" i="196"/>
  <c r="AG201" i="196"/>
  <c r="AH201" i="196"/>
  <c r="AL203" i="196"/>
  <c r="AG203" i="196"/>
  <c r="AQ203" i="196" s="1"/>
  <c r="AH203" i="196"/>
  <c r="AL205" i="196"/>
  <c r="AG205" i="196"/>
  <c r="AH205" i="196"/>
  <c r="AL207" i="196"/>
  <c r="AG207" i="196"/>
  <c r="AH207" i="196"/>
  <c r="AL211" i="196"/>
  <c r="AG211" i="196"/>
  <c r="AH211" i="196"/>
  <c r="AL213" i="196"/>
  <c r="AG213" i="196"/>
  <c r="AH213" i="196"/>
  <c r="AL215" i="196"/>
  <c r="AG215" i="196"/>
  <c r="AM215" i="196" s="1"/>
  <c r="AH215" i="196"/>
  <c r="AL217" i="196"/>
  <c r="AG217" i="196"/>
  <c r="AH217" i="196"/>
  <c r="AL219" i="196"/>
  <c r="AG219" i="196"/>
  <c r="AH219" i="196"/>
  <c r="AL221" i="196"/>
  <c r="AG221" i="196"/>
  <c r="AM221" i="196" s="1"/>
  <c r="AH221" i="196"/>
  <c r="AL225" i="196"/>
  <c r="AG225" i="196"/>
  <c r="AH225" i="196"/>
  <c r="AL229" i="196"/>
  <c r="AG229" i="196"/>
  <c r="AH229" i="196"/>
  <c r="AL231" i="196"/>
  <c r="AG231" i="196"/>
  <c r="AH231" i="196"/>
  <c r="AL233" i="196"/>
  <c r="AG233" i="196"/>
  <c r="AH233" i="196"/>
  <c r="AL163" i="196"/>
  <c r="AG163" i="196"/>
  <c r="AH163" i="196"/>
  <c r="AL167" i="196"/>
  <c r="AG167" i="196"/>
  <c r="AH167" i="196"/>
  <c r="AL169" i="196"/>
  <c r="AG169" i="196"/>
  <c r="AH169" i="196"/>
  <c r="AL171" i="196"/>
  <c r="AG171" i="196"/>
  <c r="AH171" i="196"/>
  <c r="AL173" i="196"/>
  <c r="AG173" i="196"/>
  <c r="AH173" i="196"/>
  <c r="AL175" i="196"/>
  <c r="AG175" i="196"/>
  <c r="AH175" i="196"/>
  <c r="AL179" i="196"/>
  <c r="AG179" i="196"/>
  <c r="AH179" i="196"/>
  <c r="AL183" i="196"/>
  <c r="AG183" i="196"/>
  <c r="AH183" i="196"/>
  <c r="AL187" i="196"/>
  <c r="AG187" i="196"/>
  <c r="AH187" i="196"/>
  <c r="AL189" i="196"/>
  <c r="AG189" i="196"/>
  <c r="AH189" i="196"/>
  <c r="AL193" i="196"/>
  <c r="AG193" i="196"/>
  <c r="AH193" i="196"/>
  <c r="AL195" i="196"/>
  <c r="AG195" i="196"/>
  <c r="AH195" i="196"/>
  <c r="AL197" i="196"/>
  <c r="AG197" i="196"/>
  <c r="AH197" i="196"/>
  <c r="AL127" i="196"/>
  <c r="AG127" i="196"/>
  <c r="AH127" i="196"/>
  <c r="AL131" i="196"/>
  <c r="AG131" i="196"/>
  <c r="AH131" i="196"/>
  <c r="AL135" i="196"/>
  <c r="AG135" i="196"/>
  <c r="AH135" i="196"/>
  <c r="AL137" i="196"/>
  <c r="AG137" i="196"/>
  <c r="AH137" i="196"/>
  <c r="AL139" i="196"/>
  <c r="AG139" i="196"/>
  <c r="AH139" i="196"/>
  <c r="AL141" i="196"/>
  <c r="AG141" i="196"/>
  <c r="AH141" i="196"/>
  <c r="AL143" i="196"/>
  <c r="AG143" i="196"/>
  <c r="AH143" i="196"/>
  <c r="AL151" i="196"/>
  <c r="AG151" i="196"/>
  <c r="AH151" i="196"/>
  <c r="AL155" i="196"/>
  <c r="AG155" i="196"/>
  <c r="AH155" i="196"/>
  <c r="AL157" i="196"/>
  <c r="AG157" i="196"/>
  <c r="AH157" i="196"/>
  <c r="AL159" i="196"/>
  <c r="AG159" i="196"/>
  <c r="AH159" i="196"/>
  <c r="AL93" i="196"/>
  <c r="AG93" i="196"/>
  <c r="AM93" i="196" s="1"/>
  <c r="AH93" i="196"/>
  <c r="AL99" i="196"/>
  <c r="AG99" i="196"/>
  <c r="AH99" i="196"/>
  <c r="AL119" i="196"/>
  <c r="AG119" i="196"/>
  <c r="AH119" i="196"/>
  <c r="AL121" i="196"/>
  <c r="AG121" i="196"/>
  <c r="AH121" i="196"/>
  <c r="AL125" i="196"/>
  <c r="AG125" i="196"/>
  <c r="AH125" i="196"/>
  <c r="AL59" i="196"/>
  <c r="AG59" i="196"/>
  <c r="AH59" i="196"/>
  <c r="AL63" i="196"/>
  <c r="AG63" i="196"/>
  <c r="AH63" i="196"/>
  <c r="AL65" i="196"/>
  <c r="AG65" i="196"/>
  <c r="AH65" i="196"/>
  <c r="AL67" i="196"/>
  <c r="AG67" i="196"/>
  <c r="AH67" i="196"/>
  <c r="AL75" i="196"/>
  <c r="AG75" i="196"/>
  <c r="AH75" i="196"/>
  <c r="AL79" i="196"/>
  <c r="AG79" i="196"/>
  <c r="AH79" i="196"/>
  <c r="AL85" i="196"/>
  <c r="AG85" i="196"/>
  <c r="AH85" i="196"/>
  <c r="AL87" i="196"/>
  <c r="AG87" i="196"/>
  <c r="AH87" i="196"/>
  <c r="AL89" i="196"/>
  <c r="AG89" i="196"/>
  <c r="AH89" i="196"/>
  <c r="AL39" i="196"/>
  <c r="AG39" i="196"/>
  <c r="AH39" i="196"/>
  <c r="AL43" i="196"/>
  <c r="AG43" i="196"/>
  <c r="AH43" i="196"/>
  <c r="AL45" i="196"/>
  <c r="AG45" i="196"/>
  <c r="AH45" i="196"/>
  <c r="AL51" i="196"/>
  <c r="AG51" i="196"/>
  <c r="AH51" i="196"/>
  <c r="AL295" i="196"/>
  <c r="AG295" i="196"/>
  <c r="AH295" i="196"/>
  <c r="AL297" i="196"/>
  <c r="AG297" i="196"/>
  <c r="AH297" i="196"/>
  <c r="AL305" i="196"/>
  <c r="AG305" i="196"/>
  <c r="AH305" i="196"/>
  <c r="AL270" i="196"/>
  <c r="AG270" i="196"/>
  <c r="AH270" i="196"/>
  <c r="AL272" i="196"/>
  <c r="AG272" i="196"/>
  <c r="AH272" i="196"/>
  <c r="AL274" i="196"/>
  <c r="AG274" i="196"/>
  <c r="AH274" i="196"/>
  <c r="AL276" i="196"/>
  <c r="AG276" i="196"/>
  <c r="AO276" i="196" s="1"/>
  <c r="AH276" i="196"/>
  <c r="AL278" i="196"/>
  <c r="AG278" i="196"/>
  <c r="AH278" i="196"/>
  <c r="AL280" i="196"/>
  <c r="AG280" i="196"/>
  <c r="AH280" i="196"/>
  <c r="AL282" i="196"/>
  <c r="AG282" i="196"/>
  <c r="AH282" i="196"/>
  <c r="AL234" i="196"/>
  <c r="AG234" i="196"/>
  <c r="AH234" i="196"/>
  <c r="AL236" i="196"/>
  <c r="AG236" i="196"/>
  <c r="AH236" i="196"/>
  <c r="AL242" i="196"/>
  <c r="AG242" i="196"/>
  <c r="AH242" i="196"/>
  <c r="AL244" i="196"/>
  <c r="AG244" i="196"/>
  <c r="AH244" i="196"/>
  <c r="AL246" i="196"/>
  <c r="AG246" i="196"/>
  <c r="AH246" i="196"/>
  <c r="AL248" i="196"/>
  <c r="AG248" i="196"/>
  <c r="AH248" i="196"/>
  <c r="AL254" i="196"/>
  <c r="AG254" i="196"/>
  <c r="AH254" i="196"/>
  <c r="AL260" i="196"/>
  <c r="AG260" i="196"/>
  <c r="AH260" i="196"/>
  <c r="AL264" i="196"/>
  <c r="AG264" i="196"/>
  <c r="AH264" i="196"/>
  <c r="AL268" i="196"/>
  <c r="AG268" i="196"/>
  <c r="AH268" i="196"/>
  <c r="AL198" i="196"/>
  <c r="AG198" i="196"/>
  <c r="AR198" i="196" s="1"/>
  <c r="AH198" i="196"/>
  <c r="AL200" i="196"/>
  <c r="AG200" i="196"/>
  <c r="AH200" i="196"/>
  <c r="AL204" i="196"/>
  <c r="AG204" i="196"/>
  <c r="AH204" i="196"/>
  <c r="AL206" i="196"/>
  <c r="AG206" i="196"/>
  <c r="AH206" i="196"/>
  <c r="AL210" i="196"/>
  <c r="AG210" i="196"/>
  <c r="AH210" i="196"/>
  <c r="AL212" i="196"/>
  <c r="AG212" i="196"/>
  <c r="AH212" i="196"/>
  <c r="AL216" i="196"/>
  <c r="AG216" i="196"/>
  <c r="AH216" i="196"/>
  <c r="AL218" i="196"/>
  <c r="AG218" i="196"/>
  <c r="AH218" i="196"/>
  <c r="AL224" i="196"/>
  <c r="AG224" i="196"/>
  <c r="AR224" i="196" s="1"/>
  <c r="AH224" i="196"/>
  <c r="AL232" i="196"/>
  <c r="AG232" i="196"/>
  <c r="AH232" i="196"/>
  <c r="AL168" i="196"/>
  <c r="AG168" i="196"/>
  <c r="AH168" i="196"/>
  <c r="AL170" i="196"/>
  <c r="AG170" i="196"/>
  <c r="AH170" i="196"/>
  <c r="AL172" i="196"/>
  <c r="AG172" i="196"/>
  <c r="AH172" i="196"/>
  <c r="AL174" i="196"/>
  <c r="AG174" i="196"/>
  <c r="AH174" i="196"/>
  <c r="AL178" i="196"/>
  <c r="AG178" i="196"/>
  <c r="AH178" i="196"/>
  <c r="AL180" i="196"/>
  <c r="AG180" i="196"/>
  <c r="AH180" i="196"/>
  <c r="AL182" i="196"/>
  <c r="AG182" i="196"/>
  <c r="AR182" i="196" s="1"/>
  <c r="AH182" i="196"/>
  <c r="AL184" i="196"/>
  <c r="AG184" i="196"/>
  <c r="AH184" i="196"/>
  <c r="AL186" i="196"/>
  <c r="AG186" i="196"/>
  <c r="AH186" i="196"/>
  <c r="AL188" i="196"/>
  <c r="AG188" i="196"/>
  <c r="AH188" i="196"/>
  <c r="AL190" i="196"/>
  <c r="AG190" i="196"/>
  <c r="AH190" i="196"/>
  <c r="AL192" i="196"/>
  <c r="AG192" i="196"/>
  <c r="AH192" i="196"/>
  <c r="AL194" i="196"/>
  <c r="AG194" i="196"/>
  <c r="AH194" i="196"/>
  <c r="AL196" i="196"/>
  <c r="AG196" i="196"/>
  <c r="AH196" i="196"/>
  <c r="AL126" i="196"/>
  <c r="AH126" i="196"/>
  <c r="AG126" i="196"/>
  <c r="AL128" i="196"/>
  <c r="AG128" i="196"/>
  <c r="AH128" i="196"/>
  <c r="AL130" i="196"/>
  <c r="AH130" i="196"/>
  <c r="AG130" i="196"/>
  <c r="AL132" i="196"/>
  <c r="AG132" i="196"/>
  <c r="AH132" i="196"/>
  <c r="AL134" i="196"/>
  <c r="AH134" i="196"/>
  <c r="AG134" i="196"/>
  <c r="AL136" i="196"/>
  <c r="AG136" i="196"/>
  <c r="AH136" i="196"/>
  <c r="AL138" i="196"/>
  <c r="AH138" i="196"/>
  <c r="AG138" i="196"/>
  <c r="AL140" i="196"/>
  <c r="AG140" i="196"/>
  <c r="AH140" i="196"/>
  <c r="AL142" i="196"/>
  <c r="AH142" i="196"/>
  <c r="AG142" i="196"/>
  <c r="AL144" i="196"/>
  <c r="AG144" i="196"/>
  <c r="AH144" i="196"/>
  <c r="AL146" i="196"/>
  <c r="AH146" i="196"/>
  <c r="AG146" i="196"/>
  <c r="AL148" i="196"/>
  <c r="AG148" i="196"/>
  <c r="AH148" i="196"/>
  <c r="AL150" i="196"/>
  <c r="AH150" i="196"/>
  <c r="AG150" i="196"/>
  <c r="AL152" i="196"/>
  <c r="AG152" i="196"/>
  <c r="AH152" i="196"/>
  <c r="AL154" i="196"/>
  <c r="AH154" i="196"/>
  <c r="AG154" i="196"/>
  <c r="AL156" i="196"/>
  <c r="AG156" i="196"/>
  <c r="AH156" i="196"/>
  <c r="AL158" i="196"/>
  <c r="AG158" i="196"/>
  <c r="AH158" i="196"/>
  <c r="AL160" i="196"/>
  <c r="AG160" i="196"/>
  <c r="AH160" i="196"/>
  <c r="AL90" i="196"/>
  <c r="AH90" i="196"/>
  <c r="AG90" i="196"/>
  <c r="AL92" i="196"/>
  <c r="AG92" i="196"/>
  <c r="AH92" i="196"/>
  <c r="AL94" i="196"/>
  <c r="AH94" i="196"/>
  <c r="AG94" i="196"/>
  <c r="AL96" i="196"/>
  <c r="AG96" i="196"/>
  <c r="AH96" i="196"/>
  <c r="AL98" i="196"/>
  <c r="AH98" i="196"/>
  <c r="AG98" i="196"/>
  <c r="AL100" i="196"/>
  <c r="AG100" i="196"/>
  <c r="AH100" i="196"/>
  <c r="AL102" i="196"/>
  <c r="AH102" i="196"/>
  <c r="AG102" i="196"/>
  <c r="AL104" i="196"/>
  <c r="AG104" i="196"/>
  <c r="AH104" i="196"/>
  <c r="AL106" i="196"/>
  <c r="AH106" i="196"/>
  <c r="AG106" i="196"/>
  <c r="AL108" i="196"/>
  <c r="AG108" i="196"/>
  <c r="AH108" i="196"/>
  <c r="AL110" i="196"/>
  <c r="AH110" i="196"/>
  <c r="AG110" i="196"/>
  <c r="AL112" i="196"/>
  <c r="AG112" i="196"/>
  <c r="AH112" i="196"/>
  <c r="AL114" i="196"/>
  <c r="AH114" i="196"/>
  <c r="AG114" i="196"/>
  <c r="AL116" i="196"/>
  <c r="AG116" i="196"/>
  <c r="AH116" i="196"/>
  <c r="AL118" i="196"/>
  <c r="AH118" i="196"/>
  <c r="AG118" i="196"/>
  <c r="AL120" i="196"/>
  <c r="AG120" i="196"/>
  <c r="AH120" i="196"/>
  <c r="AL122" i="196"/>
  <c r="AH122" i="196"/>
  <c r="AG122" i="196"/>
  <c r="AL124" i="196"/>
  <c r="AG124" i="196"/>
  <c r="AH124" i="196"/>
  <c r="AL54" i="196"/>
  <c r="AH54" i="196"/>
  <c r="AG54" i="196"/>
  <c r="AL56" i="196"/>
  <c r="AG56" i="196"/>
  <c r="AH56" i="196"/>
  <c r="AL58" i="196"/>
  <c r="AH58" i="196"/>
  <c r="AG58" i="196"/>
  <c r="AL60" i="196"/>
  <c r="AG60" i="196"/>
  <c r="AH60" i="196"/>
  <c r="AL62" i="196"/>
  <c r="AH62" i="196"/>
  <c r="AG62" i="196"/>
  <c r="AL64" i="196"/>
  <c r="AG64" i="196"/>
  <c r="AH64" i="196"/>
  <c r="AL66" i="196"/>
  <c r="AH66" i="196"/>
  <c r="AG66" i="196"/>
  <c r="AL68" i="196"/>
  <c r="AG68" i="196"/>
  <c r="AH68" i="196"/>
  <c r="AL70" i="196"/>
  <c r="AH70" i="196"/>
  <c r="AG70" i="196"/>
  <c r="AL72" i="196"/>
  <c r="AG72" i="196"/>
  <c r="AH72" i="196"/>
  <c r="AL74" i="196"/>
  <c r="AH74" i="196"/>
  <c r="AG74" i="196"/>
  <c r="AL76" i="196"/>
  <c r="AG76" i="196"/>
  <c r="AH76" i="196"/>
  <c r="AL78" i="196"/>
  <c r="AH78" i="196"/>
  <c r="AG78" i="196"/>
  <c r="AL80" i="196"/>
  <c r="AG80" i="196"/>
  <c r="AH80" i="196"/>
  <c r="AL82" i="196"/>
  <c r="AH82" i="196"/>
  <c r="AG82" i="196"/>
  <c r="AL84" i="196"/>
  <c r="AG84" i="196"/>
  <c r="AH84" i="196"/>
  <c r="AL86" i="196"/>
  <c r="AH86" i="196"/>
  <c r="AG86" i="196"/>
  <c r="AL88" i="196"/>
  <c r="AG88" i="196"/>
  <c r="AH88" i="196"/>
  <c r="AL38" i="196"/>
  <c r="AH38" i="196"/>
  <c r="AG38" i="196"/>
  <c r="AL40" i="196"/>
  <c r="AG40" i="196"/>
  <c r="AH40" i="196"/>
  <c r="AL42" i="196"/>
  <c r="AH42" i="196"/>
  <c r="AG42" i="196"/>
  <c r="AL44" i="196"/>
  <c r="AG44" i="196"/>
  <c r="AH44" i="196"/>
  <c r="AL46" i="196"/>
  <c r="AH46" i="196"/>
  <c r="AG46" i="196"/>
  <c r="AL48" i="196"/>
  <c r="AG48" i="196"/>
  <c r="AH48" i="196"/>
  <c r="AL50" i="196"/>
  <c r="AH50" i="196"/>
  <c r="AG50" i="196"/>
  <c r="AL52" i="196"/>
  <c r="AG52" i="196"/>
  <c r="AH52" i="196"/>
  <c r="AL294" i="196"/>
  <c r="AG294" i="196"/>
  <c r="AH294" i="196"/>
  <c r="AL296" i="196"/>
  <c r="AG296" i="196"/>
  <c r="AH296" i="196"/>
  <c r="AL298" i="196"/>
  <c r="AG298" i="196"/>
  <c r="AH298" i="196"/>
  <c r="AL300" i="196"/>
  <c r="AG300" i="196"/>
  <c r="AH300" i="196"/>
  <c r="AL302" i="196"/>
  <c r="AG302" i="196"/>
  <c r="AH302" i="196"/>
  <c r="AL304" i="196"/>
  <c r="AG304" i="196"/>
  <c r="AH304" i="196"/>
  <c r="AL271" i="196"/>
  <c r="AG271" i="196"/>
  <c r="AH271" i="196"/>
  <c r="AL275" i="196"/>
  <c r="AG275" i="196"/>
  <c r="AH275" i="196"/>
  <c r="AL277" i="196"/>
  <c r="AG277" i="196"/>
  <c r="AH277" i="196"/>
  <c r="AL279" i="196"/>
  <c r="AG279" i="196"/>
  <c r="AH279" i="196"/>
  <c r="AL281" i="196"/>
  <c r="AG281" i="196"/>
  <c r="AH281" i="196"/>
  <c r="AL285" i="196"/>
  <c r="AG285" i="196"/>
  <c r="AH285" i="196"/>
  <c r="AL287" i="196"/>
  <c r="AG287" i="196"/>
  <c r="AH287" i="196"/>
  <c r="AL237" i="196"/>
  <c r="AG237" i="196"/>
  <c r="AH237" i="196"/>
  <c r="AL241" i="196"/>
  <c r="AG241" i="196"/>
  <c r="AH241" i="196"/>
  <c r="AL243" i="196"/>
  <c r="AG243" i="196"/>
  <c r="AH243" i="196"/>
  <c r="AL247" i="196"/>
  <c r="AG247" i="196"/>
  <c r="AH247" i="196"/>
  <c r="AL249" i="196"/>
  <c r="AG249" i="196"/>
  <c r="AH249" i="196"/>
  <c r="AL251" i="196"/>
  <c r="AG251" i="196"/>
  <c r="AH251" i="196"/>
  <c r="AL253" i="196"/>
  <c r="AG253" i="196"/>
  <c r="AH253" i="196"/>
  <c r="AL257" i="196"/>
  <c r="AG257" i="196"/>
  <c r="AH257" i="196"/>
  <c r="AL265" i="196"/>
  <c r="AG265" i="196"/>
  <c r="AH265" i="196"/>
  <c r="AL199" i="196"/>
  <c r="AG199" i="196"/>
  <c r="AH199" i="196"/>
  <c r="AL209" i="196"/>
  <c r="AG209" i="196"/>
  <c r="AH209" i="196"/>
  <c r="AL223" i="196"/>
  <c r="AG223" i="196"/>
  <c r="AH223" i="196"/>
  <c r="AL227" i="196"/>
  <c r="AG227" i="196"/>
  <c r="AH227" i="196"/>
  <c r="AL165" i="196"/>
  <c r="AG165" i="196"/>
  <c r="AH165" i="196"/>
  <c r="AL177" i="196"/>
  <c r="AG177" i="196"/>
  <c r="AH177" i="196"/>
  <c r="AL181" i="196"/>
  <c r="AG181" i="196"/>
  <c r="AH181" i="196"/>
  <c r="AL185" i="196"/>
  <c r="AG185" i="196"/>
  <c r="AH185" i="196"/>
  <c r="AL191" i="196"/>
  <c r="AG191" i="196"/>
  <c r="AH191" i="196"/>
  <c r="AL129" i="196"/>
  <c r="AG129" i="196"/>
  <c r="AH129" i="196"/>
  <c r="AL133" i="196"/>
  <c r="AG133" i="196"/>
  <c r="AH133" i="196"/>
  <c r="AL145" i="196"/>
  <c r="AG145" i="196"/>
  <c r="AH145" i="196"/>
  <c r="AL147" i="196"/>
  <c r="AG147" i="196"/>
  <c r="AH147" i="196"/>
  <c r="AL149" i="196"/>
  <c r="AG149" i="196"/>
  <c r="AH149" i="196"/>
  <c r="AL153" i="196"/>
  <c r="AG153" i="196"/>
  <c r="AH153" i="196"/>
  <c r="AL161" i="196"/>
  <c r="AG161" i="196"/>
  <c r="AH161" i="196"/>
  <c r="AL91" i="196"/>
  <c r="AG91" i="196"/>
  <c r="AH91" i="196"/>
  <c r="AL95" i="196"/>
  <c r="AG95" i="196"/>
  <c r="AH95" i="196"/>
  <c r="AL97" i="196"/>
  <c r="AG97" i="196"/>
  <c r="AH97" i="196"/>
  <c r="AL101" i="196"/>
  <c r="AG101" i="196"/>
  <c r="AH101" i="196"/>
  <c r="AL103" i="196"/>
  <c r="AG103" i="196"/>
  <c r="AH103" i="196"/>
  <c r="AL105" i="196"/>
  <c r="AG105" i="196"/>
  <c r="AH105" i="196"/>
  <c r="AL107" i="196"/>
  <c r="AG107" i="196"/>
  <c r="AH107" i="196"/>
  <c r="AL109" i="196"/>
  <c r="AG109" i="196"/>
  <c r="AH109" i="196"/>
  <c r="AL111" i="196"/>
  <c r="AG111" i="196"/>
  <c r="AH111" i="196"/>
  <c r="AL113" i="196"/>
  <c r="AG113" i="196"/>
  <c r="AH113" i="196"/>
  <c r="AL115" i="196"/>
  <c r="AG115" i="196"/>
  <c r="AH115" i="196"/>
  <c r="AL117" i="196"/>
  <c r="AG117" i="196"/>
  <c r="AH117" i="196"/>
  <c r="AL123" i="196"/>
  <c r="AG123" i="196"/>
  <c r="AH123" i="196"/>
  <c r="AL55" i="196"/>
  <c r="AG55" i="196"/>
  <c r="AH55" i="196"/>
  <c r="AL57" i="196"/>
  <c r="AG57" i="196"/>
  <c r="AH57" i="196"/>
  <c r="AL61" i="196"/>
  <c r="AG61" i="196"/>
  <c r="AH61" i="196"/>
  <c r="AL71" i="196"/>
  <c r="AG71" i="196"/>
  <c r="AH71" i="196"/>
  <c r="AL83" i="196"/>
  <c r="AG83" i="196"/>
  <c r="AH83" i="196"/>
  <c r="AL41" i="196"/>
  <c r="AG41" i="196"/>
  <c r="AH41" i="196"/>
  <c r="AL303" i="196"/>
  <c r="AG303" i="196"/>
  <c r="AH303" i="196"/>
  <c r="AL284" i="196"/>
  <c r="AG284" i="196"/>
  <c r="AH284" i="196"/>
  <c r="AL286" i="196"/>
  <c r="AG286" i="196"/>
  <c r="AN286" i="196" s="1"/>
  <c r="AH286" i="196"/>
  <c r="AL238" i="196"/>
  <c r="AG238" i="196"/>
  <c r="AH238" i="196"/>
  <c r="AL240" i="196"/>
  <c r="AG240" i="196"/>
  <c r="AH240" i="196"/>
  <c r="AL250" i="196"/>
  <c r="AG250" i="196"/>
  <c r="AH250" i="196"/>
  <c r="AL252" i="196"/>
  <c r="AG252" i="196"/>
  <c r="AH252" i="196"/>
  <c r="AL256" i="196"/>
  <c r="AG256" i="196"/>
  <c r="AH256" i="196"/>
  <c r="AL258" i="196"/>
  <c r="AG258" i="196"/>
  <c r="AH258" i="196"/>
  <c r="AL262" i="196"/>
  <c r="AG262" i="196"/>
  <c r="AH262" i="196"/>
  <c r="AL266" i="196"/>
  <c r="AG266" i="196"/>
  <c r="AH266" i="196"/>
  <c r="AL202" i="196"/>
  <c r="AG202" i="196"/>
  <c r="AH202" i="196"/>
  <c r="AL208" i="196"/>
  <c r="AG208" i="196"/>
  <c r="AH208" i="196"/>
  <c r="AL214" i="196"/>
  <c r="AG214" i="196"/>
  <c r="AH214" i="196"/>
  <c r="AL220" i="196"/>
  <c r="AG220" i="196"/>
  <c r="AH220" i="196"/>
  <c r="AL222" i="196"/>
  <c r="AG222" i="196"/>
  <c r="AH222" i="196"/>
  <c r="AL226" i="196"/>
  <c r="AG226" i="196"/>
  <c r="AH226" i="196"/>
  <c r="AL228" i="196"/>
  <c r="AG228" i="196"/>
  <c r="AH228" i="196"/>
  <c r="AL230" i="196"/>
  <c r="AG230" i="196"/>
  <c r="AH230" i="196"/>
  <c r="AL162" i="196"/>
  <c r="AG162" i="196"/>
  <c r="AH162" i="196"/>
  <c r="AL164" i="196"/>
  <c r="AG164" i="196"/>
  <c r="AH164" i="196"/>
  <c r="AL166" i="196"/>
  <c r="AG166" i="196"/>
  <c r="AH166" i="196"/>
  <c r="AL176" i="196"/>
  <c r="AG176" i="196"/>
  <c r="AH176" i="196"/>
  <c r="AG22" i="197"/>
  <c r="AK22" i="197"/>
  <c r="AG30" i="197"/>
  <c r="AK30" i="197"/>
  <c r="AF23" i="198"/>
  <c r="AF35" i="198"/>
  <c r="AI18" i="196"/>
  <c r="AI21" i="196"/>
  <c r="AI24" i="196"/>
  <c r="AI27" i="196"/>
  <c r="AI30" i="196"/>
  <c r="AI33" i="196"/>
  <c r="AI36" i="196"/>
  <c r="AI20" i="196"/>
  <c r="AI23" i="196"/>
  <c r="AI26" i="196"/>
  <c r="AI29" i="196"/>
  <c r="AI32" i="196"/>
  <c r="AI35" i="196"/>
  <c r="AI19" i="196"/>
  <c r="AI22" i="196"/>
  <c r="AI25" i="196"/>
  <c r="AI28" i="196"/>
  <c r="AI31" i="196"/>
  <c r="AI34" i="196"/>
  <c r="AI244" i="196"/>
  <c r="AI273" i="196"/>
  <c r="AI277" i="196"/>
  <c r="AI281" i="196"/>
  <c r="AI285" i="196"/>
  <c r="AI235" i="196"/>
  <c r="AI239" i="196"/>
  <c r="AI243" i="196"/>
  <c r="AI247" i="196"/>
  <c r="AI251" i="196"/>
  <c r="AI255" i="196"/>
  <c r="AI259" i="196"/>
  <c r="AI263" i="196"/>
  <c r="AI267" i="196"/>
  <c r="AI199" i="196"/>
  <c r="AI203" i="196"/>
  <c r="AI207" i="196"/>
  <c r="AI211" i="196"/>
  <c r="AI215" i="196"/>
  <c r="AI219" i="196"/>
  <c r="AI223" i="196"/>
  <c r="AI227" i="196"/>
  <c r="AI231" i="196"/>
  <c r="AI163" i="196"/>
  <c r="AI167" i="196"/>
  <c r="AI171" i="196"/>
  <c r="AI175" i="196"/>
  <c r="AI179" i="196"/>
  <c r="AI183" i="196"/>
  <c r="AI187" i="196"/>
  <c r="AI191" i="196"/>
  <c r="AI195" i="196"/>
  <c r="AI127" i="196"/>
  <c r="AI131" i="196"/>
  <c r="AI135" i="196"/>
  <c r="AI139" i="196"/>
  <c r="AI143" i="196"/>
  <c r="AI147" i="196"/>
  <c r="AI151" i="196"/>
  <c r="AI155" i="196"/>
  <c r="AI159" i="196"/>
  <c r="AI91" i="196"/>
  <c r="AI95" i="196"/>
  <c r="AI99" i="196"/>
  <c r="AI103" i="196"/>
  <c r="AI107" i="196"/>
  <c r="AI111" i="196"/>
  <c r="AI115" i="196"/>
  <c r="AI119" i="196"/>
  <c r="AI123" i="196"/>
  <c r="AI55" i="196"/>
  <c r="AI59" i="196"/>
  <c r="AI63" i="196"/>
  <c r="AI67" i="196"/>
  <c r="AI71" i="196"/>
  <c r="AI75" i="196"/>
  <c r="AI79" i="196"/>
  <c r="AI83" i="196"/>
  <c r="AI87" i="196"/>
  <c r="AI272" i="196"/>
  <c r="AI270" i="196"/>
  <c r="AI278" i="196"/>
  <c r="AI40" i="196"/>
  <c r="AI44" i="196"/>
  <c r="AI48" i="196"/>
  <c r="AI52" i="196"/>
  <c r="AI296" i="196"/>
  <c r="AI300" i="196"/>
  <c r="AI304" i="196"/>
  <c r="AI276" i="196"/>
  <c r="AI280" i="196"/>
  <c r="AI284" i="196"/>
  <c r="AI234" i="196"/>
  <c r="AI238" i="196"/>
  <c r="AI242" i="196"/>
  <c r="AI246" i="196"/>
  <c r="AI250" i="196"/>
  <c r="AI254" i="196"/>
  <c r="AI258" i="196"/>
  <c r="AI262" i="196"/>
  <c r="AI266" i="196"/>
  <c r="AI198" i="196"/>
  <c r="AI202" i="196"/>
  <c r="AI206" i="196"/>
  <c r="AI210" i="196"/>
  <c r="AI214" i="196"/>
  <c r="AI218" i="196"/>
  <c r="AI222" i="196"/>
  <c r="AI226" i="196"/>
  <c r="AI230" i="196"/>
  <c r="AI162" i="196"/>
  <c r="AI166" i="196"/>
  <c r="AI170" i="196"/>
  <c r="AI174" i="196"/>
  <c r="AI178" i="196"/>
  <c r="AI182" i="196"/>
  <c r="AI186" i="196"/>
  <c r="AI190" i="196"/>
  <c r="AI194" i="196"/>
  <c r="AI126" i="196"/>
  <c r="AI130" i="196"/>
  <c r="AI134" i="196"/>
  <c r="AI138" i="196"/>
  <c r="AI142" i="196"/>
  <c r="AI146" i="196"/>
  <c r="AI150" i="196"/>
  <c r="AI154" i="196"/>
  <c r="AI158" i="196"/>
  <c r="AI90" i="196"/>
  <c r="AI94" i="196"/>
  <c r="AI98" i="196"/>
  <c r="AI102" i="196"/>
  <c r="AI106" i="196"/>
  <c r="AI110" i="196"/>
  <c r="AI114" i="196"/>
  <c r="AI118" i="196"/>
  <c r="AI122" i="196"/>
  <c r="AI54" i="196"/>
  <c r="AI58" i="196"/>
  <c r="AI62" i="196"/>
  <c r="AI66" i="196"/>
  <c r="AI70" i="196"/>
  <c r="AI74" i="196"/>
  <c r="AI78" i="196"/>
  <c r="AI82" i="196"/>
  <c r="AI86" i="196"/>
  <c r="AI39" i="196"/>
  <c r="AI43" i="196"/>
  <c r="AI47" i="196"/>
  <c r="AI51" i="196"/>
  <c r="AI295" i="196"/>
  <c r="AI299" i="196"/>
  <c r="AI303" i="196"/>
  <c r="AI279" i="196"/>
  <c r="AI283" i="196"/>
  <c r="AI287" i="196"/>
  <c r="AI249" i="196"/>
  <c r="AI253" i="196"/>
  <c r="AI257" i="196"/>
  <c r="AI261" i="196"/>
  <c r="AI265" i="196"/>
  <c r="AI269" i="196"/>
  <c r="AI201" i="196"/>
  <c r="AI205" i="196"/>
  <c r="AI209" i="196"/>
  <c r="AI213" i="196"/>
  <c r="AI217" i="196"/>
  <c r="AI221" i="196"/>
  <c r="AI225" i="196"/>
  <c r="AI229" i="196"/>
  <c r="AI233" i="196"/>
  <c r="AI165" i="196"/>
  <c r="AI169" i="196"/>
  <c r="AI173" i="196"/>
  <c r="AI177" i="196"/>
  <c r="AI181" i="196"/>
  <c r="AI185" i="196"/>
  <c r="AI189" i="196"/>
  <c r="AI193" i="196"/>
  <c r="AI197" i="196"/>
  <c r="AI129" i="196"/>
  <c r="AI133" i="196"/>
  <c r="AI137" i="196"/>
  <c r="AI141" i="196"/>
  <c r="AI145" i="196"/>
  <c r="AI149" i="196"/>
  <c r="AI153" i="196"/>
  <c r="AI157" i="196"/>
  <c r="AI161" i="196"/>
  <c r="AI93" i="196"/>
  <c r="AI97" i="196"/>
  <c r="AI101" i="196"/>
  <c r="AI105" i="196"/>
  <c r="AI109" i="196"/>
  <c r="AI113" i="196"/>
  <c r="AI117" i="196"/>
  <c r="AI121" i="196"/>
  <c r="AI125" i="196"/>
  <c r="AI57" i="196"/>
  <c r="AI61" i="196"/>
  <c r="AI65" i="196"/>
  <c r="AI69" i="196"/>
  <c r="AI73" i="196"/>
  <c r="AI77" i="196"/>
  <c r="AI81" i="196"/>
  <c r="AI85" i="196"/>
  <c r="AI89" i="196"/>
  <c r="AI275" i="196"/>
  <c r="AI237" i="196"/>
  <c r="AI241" i="196"/>
  <c r="AI245" i="196"/>
  <c r="AI271" i="196"/>
  <c r="AI38" i="196"/>
  <c r="AI42" i="196"/>
  <c r="AI46" i="196"/>
  <c r="AI50" i="196"/>
  <c r="AI294" i="196"/>
  <c r="AI298" i="196"/>
  <c r="AI302" i="196"/>
  <c r="AI274" i="196"/>
  <c r="AI286" i="196"/>
  <c r="AI236" i="196"/>
  <c r="AI240" i="196"/>
  <c r="AI248" i="196"/>
  <c r="AI252" i="196"/>
  <c r="AI256" i="196"/>
  <c r="AI260" i="196"/>
  <c r="AI264" i="196"/>
  <c r="AI268" i="196"/>
  <c r="AI200" i="196"/>
  <c r="AJ200" i="196" s="1"/>
  <c r="AK200" i="196" s="1"/>
  <c r="AI204" i="196"/>
  <c r="AI208" i="196"/>
  <c r="AI212" i="196"/>
  <c r="AI216" i="196"/>
  <c r="AI220" i="196"/>
  <c r="AI224" i="196"/>
  <c r="AI228" i="196"/>
  <c r="AI232" i="196"/>
  <c r="AI164" i="196"/>
  <c r="AI168" i="196"/>
  <c r="AI172" i="196"/>
  <c r="AI176" i="196"/>
  <c r="AI180" i="196"/>
  <c r="AI184" i="196"/>
  <c r="AI188" i="196"/>
  <c r="AI192" i="196"/>
  <c r="AI196" i="196"/>
  <c r="AI128" i="196"/>
  <c r="AI132" i="196"/>
  <c r="AI136" i="196"/>
  <c r="AI140" i="196"/>
  <c r="AI144" i="196"/>
  <c r="AI148" i="196"/>
  <c r="AI152" i="196"/>
  <c r="AI156" i="196"/>
  <c r="AI160" i="196"/>
  <c r="AI92" i="196"/>
  <c r="AI96" i="196"/>
  <c r="AI100" i="196"/>
  <c r="AI104" i="196"/>
  <c r="AI108" i="196"/>
  <c r="AI112" i="196"/>
  <c r="AI116" i="196"/>
  <c r="AI120" i="196"/>
  <c r="AI124" i="196"/>
  <c r="AI56" i="196"/>
  <c r="AI60" i="196"/>
  <c r="AI64" i="196"/>
  <c r="AI68" i="196"/>
  <c r="AI72" i="196"/>
  <c r="AI76" i="196"/>
  <c r="AI80" i="196"/>
  <c r="AI84" i="196"/>
  <c r="AI88" i="196"/>
  <c r="AI282" i="196"/>
  <c r="AI37" i="196"/>
  <c r="AI41" i="196"/>
  <c r="AI45" i="196"/>
  <c r="AI49" i="196"/>
  <c r="AI53" i="196"/>
  <c r="AM297" i="196"/>
  <c r="AI297" i="196"/>
  <c r="AI301" i="196"/>
  <c r="AI305" i="196"/>
  <c r="AC20" i="198"/>
  <c r="AC21" i="198"/>
  <c r="AD21" i="198" s="1"/>
  <c r="AE21" i="198" s="1"/>
  <c r="AC22" i="198"/>
  <c r="AC23" i="198"/>
  <c r="AC24" i="198"/>
  <c r="AC25" i="198"/>
  <c r="AD25" i="198" s="1"/>
  <c r="AE25" i="198" s="1"/>
  <c r="AC26" i="198"/>
  <c r="AC27" i="198"/>
  <c r="AC28" i="198"/>
  <c r="AC29" i="198"/>
  <c r="AC30" i="198"/>
  <c r="AC31" i="198"/>
  <c r="AD31" i="198" s="1"/>
  <c r="AE31" i="198" s="1"/>
  <c r="AC32" i="198"/>
  <c r="AC33" i="198"/>
  <c r="AC34" i="198"/>
  <c r="AD34" i="198" s="1"/>
  <c r="AE34" i="198" s="1"/>
  <c r="AC35" i="198"/>
  <c r="AC36" i="198"/>
  <c r="AC37" i="198"/>
  <c r="AC38" i="198"/>
  <c r="AD38" i="198" s="1"/>
  <c r="AE38" i="198" s="1"/>
  <c r="AC272" i="198"/>
  <c r="AC273" i="198"/>
  <c r="AC274" i="198"/>
  <c r="AC275" i="198"/>
  <c r="AC276" i="198"/>
  <c r="AC277" i="198"/>
  <c r="AC278" i="198"/>
  <c r="AC279" i="198"/>
  <c r="AC280" i="198"/>
  <c r="AD280" i="198" s="1"/>
  <c r="AE280" i="198" s="1"/>
  <c r="AC281" i="198"/>
  <c r="AC282" i="198"/>
  <c r="AC283" i="198"/>
  <c r="AD283" i="198" s="1"/>
  <c r="AE283" i="198" s="1"/>
  <c r="AC284" i="198"/>
  <c r="AC285" i="198"/>
  <c r="AC286" i="198"/>
  <c r="AC306" i="198"/>
  <c r="AC307" i="198"/>
  <c r="AD307" i="198" s="1"/>
  <c r="AE307" i="198" s="1"/>
  <c r="AC308" i="198"/>
  <c r="AC236" i="198"/>
  <c r="AC237" i="198"/>
  <c r="AC238" i="198"/>
  <c r="AC239" i="198"/>
  <c r="AC240" i="198"/>
  <c r="AK241" i="198"/>
  <c r="AC241" i="198"/>
  <c r="AC242" i="198"/>
  <c r="AC243" i="198"/>
  <c r="AC244" i="198"/>
  <c r="AC245" i="198"/>
  <c r="AC246" i="198"/>
  <c r="AC247" i="198"/>
  <c r="AC248" i="198"/>
  <c r="AK249" i="198"/>
  <c r="AC249" i="198"/>
  <c r="AC250" i="198"/>
  <c r="AC251" i="198"/>
  <c r="AC252" i="198"/>
  <c r="AC253" i="198"/>
  <c r="AC254" i="198"/>
  <c r="AC255" i="198"/>
  <c r="AC256" i="198"/>
  <c r="AC257" i="198"/>
  <c r="AC258" i="198"/>
  <c r="AC259" i="198"/>
  <c r="AC260" i="198"/>
  <c r="AC261" i="198"/>
  <c r="AC262" i="198"/>
  <c r="AC263" i="198"/>
  <c r="AC264" i="198"/>
  <c r="AC265" i="198"/>
  <c r="AC266" i="198"/>
  <c r="AC267" i="198"/>
  <c r="AC268" i="198"/>
  <c r="AC269" i="198"/>
  <c r="AC270" i="198"/>
  <c r="AC271" i="198"/>
  <c r="AK200" i="198"/>
  <c r="AC200" i="198"/>
  <c r="AC201" i="198"/>
  <c r="AC202" i="198"/>
  <c r="AC203" i="198"/>
  <c r="AC204" i="198"/>
  <c r="AC205" i="198"/>
  <c r="AC206" i="198"/>
  <c r="AC207" i="198"/>
  <c r="AC208" i="198"/>
  <c r="AC209" i="198"/>
  <c r="AC210" i="198"/>
  <c r="AC211" i="198"/>
  <c r="AC212" i="198"/>
  <c r="AC213" i="198"/>
  <c r="AC214" i="198"/>
  <c r="AC215" i="198"/>
  <c r="AC216" i="198"/>
  <c r="AC217" i="198"/>
  <c r="AD217" i="198" s="1"/>
  <c r="AE217" i="198" s="1"/>
  <c r="AC218" i="198"/>
  <c r="AC219" i="198"/>
  <c r="AC220" i="198"/>
  <c r="AC221" i="198"/>
  <c r="AC222" i="198"/>
  <c r="AC223" i="198"/>
  <c r="AC224" i="198"/>
  <c r="AC225" i="198"/>
  <c r="AC226" i="198"/>
  <c r="AC227" i="198"/>
  <c r="AC228" i="198"/>
  <c r="AC229" i="198"/>
  <c r="AC230" i="198"/>
  <c r="AC231" i="198"/>
  <c r="AC232" i="198"/>
  <c r="AC233" i="198"/>
  <c r="AC234" i="198"/>
  <c r="AC235" i="198"/>
  <c r="AC164" i="198"/>
  <c r="AC165" i="198"/>
  <c r="AC166" i="198"/>
  <c r="AC167" i="198"/>
  <c r="AC168" i="198"/>
  <c r="AC169" i="198"/>
  <c r="AC170" i="198"/>
  <c r="AC171" i="198"/>
  <c r="AC172" i="198"/>
  <c r="AC173" i="198"/>
  <c r="AC174" i="198"/>
  <c r="AC175" i="198"/>
  <c r="AC176" i="198"/>
  <c r="AC177" i="198"/>
  <c r="AC178" i="198"/>
  <c r="AC179" i="198"/>
  <c r="AC180" i="198"/>
  <c r="AC181" i="198"/>
  <c r="AC182" i="198"/>
  <c r="AC183" i="198"/>
  <c r="AC184" i="198"/>
  <c r="AC185" i="198"/>
  <c r="AC186" i="198"/>
  <c r="AC187" i="198"/>
  <c r="AC188" i="198"/>
  <c r="AC189" i="198"/>
  <c r="AC190" i="198"/>
  <c r="AC191" i="198"/>
  <c r="AC192" i="198"/>
  <c r="AC193" i="198"/>
  <c r="AC194" i="198"/>
  <c r="AC195" i="198"/>
  <c r="AC196" i="198"/>
  <c r="AC197" i="198"/>
  <c r="AC198" i="198"/>
  <c r="AC199" i="198"/>
  <c r="AC128" i="198"/>
  <c r="AC129" i="198"/>
  <c r="AC130" i="198"/>
  <c r="AC131" i="198"/>
  <c r="AC132" i="198"/>
  <c r="AC133" i="198"/>
  <c r="AC134" i="198"/>
  <c r="AC135" i="198"/>
  <c r="AK136" i="198"/>
  <c r="AC136" i="198"/>
  <c r="AC137" i="198"/>
  <c r="AC138" i="198"/>
  <c r="AC139" i="198"/>
  <c r="AC140" i="198"/>
  <c r="AC141" i="198"/>
  <c r="AC142" i="198"/>
  <c r="AC143" i="198"/>
  <c r="AC144" i="198"/>
  <c r="AC145" i="198"/>
  <c r="AC146" i="198"/>
  <c r="AC147" i="198"/>
  <c r="AC148" i="198"/>
  <c r="AC149" i="198"/>
  <c r="AC150" i="198"/>
  <c r="AC151" i="198"/>
  <c r="AK152" i="198"/>
  <c r="AC152" i="198"/>
  <c r="AC153" i="198"/>
  <c r="AC154" i="198"/>
  <c r="AD154" i="198" s="1"/>
  <c r="AE154" i="198" s="1"/>
  <c r="AC155" i="198"/>
  <c r="AC156" i="198"/>
  <c r="AC157" i="198"/>
  <c r="AC158" i="198"/>
  <c r="AC159" i="198"/>
  <c r="AC160" i="198"/>
  <c r="AC161" i="198"/>
  <c r="AC162" i="198"/>
  <c r="AC163" i="198"/>
  <c r="AC92" i="198"/>
  <c r="AC93" i="198"/>
  <c r="AC94" i="198"/>
  <c r="AC95" i="198"/>
  <c r="AC96" i="198"/>
  <c r="AC97" i="198"/>
  <c r="AC98" i="198"/>
  <c r="AC99" i="198"/>
  <c r="AC100" i="198"/>
  <c r="AC101" i="198"/>
  <c r="AC102" i="198"/>
  <c r="AC103" i="198"/>
  <c r="AC104" i="198"/>
  <c r="AC105" i="198"/>
  <c r="AC106" i="198"/>
  <c r="AC107" i="198"/>
  <c r="AC108" i="198"/>
  <c r="AC109" i="198"/>
  <c r="AC110" i="198"/>
  <c r="AC111" i="198"/>
  <c r="AC112" i="198"/>
  <c r="AC113" i="198"/>
  <c r="AC114" i="198"/>
  <c r="AC115" i="198"/>
  <c r="AC116" i="198"/>
  <c r="AC117" i="198"/>
  <c r="AC118" i="198"/>
  <c r="AC119" i="198"/>
  <c r="AC120" i="198"/>
  <c r="AC121" i="198"/>
  <c r="AC122" i="198"/>
  <c r="AC123" i="198"/>
  <c r="AC124" i="198"/>
  <c r="AC125" i="198"/>
  <c r="AC126" i="198"/>
  <c r="AC127" i="198"/>
  <c r="AC56" i="198"/>
  <c r="AC57" i="198"/>
  <c r="AC58" i="198"/>
  <c r="AC59" i="198"/>
  <c r="AC60" i="198"/>
  <c r="AC61" i="198"/>
  <c r="AC62" i="198"/>
  <c r="AC63" i="198"/>
  <c r="AC64" i="198"/>
  <c r="AC65" i="198"/>
  <c r="AC66" i="198"/>
  <c r="AD66" i="198" s="1"/>
  <c r="AE66" i="198" s="1"/>
  <c r="AC67" i="198"/>
  <c r="AC68" i="198"/>
  <c r="AC69" i="198"/>
  <c r="AC70" i="198"/>
  <c r="AC71" i="198"/>
  <c r="AC72" i="198"/>
  <c r="AC73" i="198"/>
  <c r="AC74" i="198"/>
  <c r="AC75" i="198"/>
  <c r="AC76" i="198"/>
  <c r="AC77" i="198"/>
  <c r="AC78" i="198"/>
  <c r="AC79" i="198"/>
  <c r="AC80" i="198"/>
  <c r="AC81" i="198"/>
  <c r="AC82" i="198"/>
  <c r="AC83" i="198"/>
  <c r="AC84" i="198"/>
  <c r="AC85" i="198"/>
  <c r="AC86" i="198"/>
  <c r="AC87" i="198"/>
  <c r="AC88" i="198"/>
  <c r="AC89" i="198"/>
  <c r="AC90" i="198"/>
  <c r="AC91" i="198"/>
  <c r="AC39" i="198"/>
  <c r="AC40" i="198"/>
  <c r="AC41" i="198"/>
  <c r="AG42" i="198"/>
  <c r="AC42" i="198"/>
  <c r="AC43" i="198"/>
  <c r="AC44" i="198"/>
  <c r="AC45" i="198"/>
  <c r="AC46" i="198"/>
  <c r="AC47" i="198"/>
  <c r="AC48" i="198"/>
  <c r="AC49" i="198"/>
  <c r="AC50" i="198"/>
  <c r="AC51" i="198"/>
  <c r="AC52" i="198"/>
  <c r="AC53" i="198"/>
  <c r="AC54" i="198"/>
  <c r="AC55" i="198"/>
  <c r="AC287" i="198"/>
  <c r="AC288" i="198"/>
  <c r="AC289" i="198"/>
  <c r="AC290" i="198"/>
  <c r="AC291" i="198"/>
  <c r="AC292" i="198"/>
  <c r="AC293" i="198"/>
  <c r="AC294" i="198"/>
  <c r="AC295" i="198"/>
  <c r="AC296" i="198"/>
  <c r="AC297" i="198"/>
  <c r="AC298" i="198"/>
  <c r="AC299" i="198"/>
  <c r="AH300" i="198"/>
  <c r="AC300" i="198"/>
  <c r="AC301" i="198"/>
  <c r="AC302" i="198"/>
  <c r="AC303" i="198"/>
  <c r="AC304" i="198"/>
  <c r="AC305" i="198"/>
  <c r="AF20" i="197"/>
  <c r="AT20" i="197" s="1"/>
  <c r="AH20" i="197"/>
  <c r="AF28" i="197"/>
  <c r="AT28" i="197" s="1"/>
  <c r="AH28" i="197"/>
  <c r="AG25" i="197"/>
  <c r="AH25" i="197"/>
  <c r="AH23" i="197"/>
  <c r="AF26" i="197"/>
  <c r="AT26" i="197" s="1"/>
  <c r="AH26" i="197"/>
  <c r="AH31" i="197"/>
  <c r="AF34" i="197"/>
  <c r="AT34" i="197" s="1"/>
  <c r="AH34" i="197"/>
  <c r="AF18" i="197"/>
  <c r="AT18" i="197" s="1"/>
  <c r="AH18" i="197"/>
  <c r="AG21" i="197"/>
  <c r="AH21" i="197"/>
  <c r="AG26" i="197"/>
  <c r="AG29" i="197"/>
  <c r="AH29" i="197"/>
  <c r="AG34" i="197"/>
  <c r="AF24" i="197"/>
  <c r="AT24" i="197" s="1"/>
  <c r="AH24" i="197"/>
  <c r="AF32" i="197"/>
  <c r="AT32" i="197" s="1"/>
  <c r="AH32" i="197"/>
  <c r="AG33" i="197"/>
  <c r="AH33" i="197"/>
  <c r="AH19" i="197"/>
  <c r="AF22" i="197"/>
  <c r="AT22" i="197" s="1"/>
  <c r="AH22" i="197"/>
  <c r="AH27" i="197"/>
  <c r="AF30" i="197"/>
  <c r="AT30" i="197" s="1"/>
  <c r="AH30" i="197"/>
  <c r="AH35" i="197"/>
  <c r="AG18" i="197"/>
  <c r="AK27" i="198"/>
  <c r="AK52" i="198"/>
  <c r="AK44" i="198"/>
  <c r="AK206" i="198"/>
  <c r="AK43" i="198"/>
  <c r="AH203" i="198"/>
  <c r="AG214" i="198"/>
  <c r="AK271" i="198"/>
  <c r="AK32" i="198"/>
  <c r="AK294" i="198"/>
  <c r="AK128" i="198"/>
  <c r="AK144" i="198"/>
  <c r="AK160" i="198"/>
  <c r="AK23" i="198"/>
  <c r="AK47" i="198"/>
  <c r="AK257" i="198"/>
  <c r="AK132" i="198"/>
  <c r="AK28" i="198"/>
  <c r="AK36" i="198"/>
  <c r="AK20" i="198"/>
  <c r="AK302" i="198"/>
  <c r="AK208" i="198"/>
  <c r="AK35" i="198"/>
  <c r="AK297" i="198"/>
  <c r="AK291" i="198"/>
  <c r="AK299" i="198"/>
  <c r="AH304" i="198"/>
  <c r="AG284" i="198"/>
  <c r="AH30" i="198"/>
  <c r="AG30" i="198"/>
  <c r="AK30" i="198"/>
  <c r="AI30" i="198"/>
  <c r="AH22" i="198"/>
  <c r="AG22" i="198"/>
  <c r="AK22" i="198"/>
  <c r="AI22" i="198"/>
  <c r="AH26" i="198"/>
  <c r="AG26" i="198"/>
  <c r="AK26" i="198"/>
  <c r="AI26" i="198"/>
  <c r="AD20" i="198"/>
  <c r="AE20" i="198" s="1"/>
  <c r="AK21" i="198"/>
  <c r="AK25" i="198"/>
  <c r="AK29" i="198"/>
  <c r="AK37" i="198"/>
  <c r="AK45" i="198"/>
  <c r="AK94" i="198"/>
  <c r="AK102" i="198"/>
  <c r="AK56" i="198"/>
  <c r="AK64" i="198"/>
  <c r="AK72" i="198"/>
  <c r="AK80" i="198"/>
  <c r="AK88" i="198"/>
  <c r="AK99" i="198"/>
  <c r="AK103" i="198"/>
  <c r="AK118" i="198"/>
  <c r="AI57" i="198"/>
  <c r="AH65" i="198"/>
  <c r="AH89" i="198"/>
  <c r="AH63" i="198"/>
  <c r="AH67" i="198"/>
  <c r="AH83" i="198"/>
  <c r="AH126" i="198"/>
  <c r="AK112" i="198"/>
  <c r="AK120" i="198"/>
  <c r="AK124" i="198"/>
  <c r="AG97" i="198"/>
  <c r="AH121" i="198"/>
  <c r="AK104" i="198"/>
  <c r="AK108" i="198"/>
  <c r="AK247" i="198"/>
  <c r="AK96" i="198"/>
  <c r="AK171" i="198"/>
  <c r="AK183" i="198"/>
  <c r="AK185" i="198"/>
  <c r="AK197" i="198"/>
  <c r="AI133" i="198"/>
  <c r="AG136" i="198"/>
  <c r="AG141" i="198"/>
  <c r="AH149" i="198"/>
  <c r="AH136" i="198"/>
  <c r="AK175" i="198"/>
  <c r="AK199" i="198"/>
  <c r="AI136" i="198"/>
  <c r="AH189" i="198"/>
  <c r="AG142" i="198"/>
  <c r="AK167" i="198"/>
  <c r="AI193" i="198"/>
  <c r="AK168" i="198"/>
  <c r="AK172" i="198"/>
  <c r="AK176" i="198"/>
  <c r="AK184" i="198"/>
  <c r="AK188" i="198"/>
  <c r="AK192" i="198"/>
  <c r="AG249" i="198"/>
  <c r="AK239" i="198"/>
  <c r="AK201" i="198"/>
  <c r="AG208" i="198"/>
  <c r="AK209" i="198"/>
  <c r="AK213" i="198"/>
  <c r="AK225" i="198"/>
  <c r="AK229" i="198"/>
  <c r="AG232" i="198"/>
  <c r="AH208" i="198"/>
  <c r="AH232" i="198"/>
  <c r="AK232" i="198"/>
  <c r="AH235" i="198"/>
  <c r="AH246" i="198"/>
  <c r="AG246" i="198"/>
  <c r="AI246" i="198"/>
  <c r="AK246" i="198"/>
  <c r="AH262" i="198"/>
  <c r="AI262" i="198"/>
  <c r="AG262" i="198"/>
  <c r="AK262" i="198"/>
  <c r="AK240" i="198"/>
  <c r="AK248" i="198"/>
  <c r="AK256" i="198"/>
  <c r="AK264" i="198"/>
  <c r="AH249" i="198"/>
  <c r="AI249" i="198"/>
  <c r="AK278" i="198"/>
  <c r="AK286" i="198"/>
  <c r="AG275" i="198"/>
  <c r="AH283" i="198"/>
  <c r="AK285" i="198"/>
  <c r="AG20" i="197"/>
  <c r="AG24" i="197"/>
  <c r="AG28" i="197"/>
  <c r="AG32" i="197"/>
  <c r="AN28" i="197"/>
  <c r="AL18" i="197"/>
  <c r="AF19" i="197"/>
  <c r="AT19" i="197" s="1"/>
  <c r="AF23" i="197"/>
  <c r="AT23" i="197" s="1"/>
  <c r="AF27" i="197"/>
  <c r="AT27" i="197" s="1"/>
  <c r="AF31" i="197"/>
  <c r="AT31" i="197" s="1"/>
  <c r="AF35" i="197"/>
  <c r="AT35" i="197" s="1"/>
  <c r="AG19" i="197"/>
  <c r="AG23" i="197"/>
  <c r="AG27" i="197"/>
  <c r="AG31" i="197"/>
  <c r="AG35" i="197"/>
  <c r="AF21" i="197"/>
  <c r="AT21" i="197" s="1"/>
  <c r="AF25" i="197"/>
  <c r="AT25" i="197" s="1"/>
  <c r="AF29" i="197"/>
  <c r="AT29" i="197" s="1"/>
  <c r="AF33" i="197"/>
  <c r="AT33" i="197" s="1"/>
  <c r="AQ113" i="196"/>
  <c r="AO233" i="196"/>
  <c r="AQ274" i="196"/>
  <c r="P91" i="181"/>
  <c r="P90" i="181"/>
  <c r="S236" i="180"/>
  <c r="S235" i="180"/>
  <c r="S234" i="180"/>
  <c r="S233" i="180"/>
  <c r="S245" i="180"/>
  <c r="S244" i="180"/>
  <c r="S243" i="180"/>
  <c r="S242" i="180"/>
  <c r="S241" i="180"/>
  <c r="S240" i="180"/>
  <c r="S239" i="180"/>
  <c r="S238" i="180"/>
  <c r="S237" i="180"/>
  <c r="S232" i="180"/>
  <c r="S231" i="180"/>
  <c r="S230" i="180"/>
  <c r="S251" i="180"/>
  <c r="S250" i="180"/>
  <c r="S249" i="180"/>
  <c r="S248" i="180"/>
  <c r="S247" i="180"/>
  <c r="S246" i="180"/>
  <c r="S254" i="180"/>
  <c r="S253" i="180"/>
  <c r="S252" i="180"/>
  <c r="S255" i="180"/>
  <c r="S256" i="180"/>
  <c r="R135" i="180"/>
  <c r="P135" i="180"/>
  <c r="R134" i="180"/>
  <c r="P134" i="180"/>
  <c r="R133" i="180"/>
  <c r="P133" i="180"/>
  <c r="R132" i="180"/>
  <c r="P132" i="180"/>
  <c r="R137" i="180"/>
  <c r="P137" i="180"/>
  <c r="R136" i="180"/>
  <c r="P136" i="180"/>
  <c r="R100" i="180"/>
  <c r="P100" i="180"/>
  <c r="R99" i="180"/>
  <c r="P99" i="180"/>
  <c r="R98" i="180"/>
  <c r="P98" i="180"/>
  <c r="R102" i="180"/>
  <c r="P102" i="180"/>
  <c r="R101" i="180"/>
  <c r="P101" i="180"/>
  <c r="R103" i="180"/>
  <c r="P103" i="180"/>
  <c r="R80" i="180"/>
  <c r="P80" i="180"/>
  <c r="R79" i="180"/>
  <c r="P79" i="180"/>
  <c r="R78" i="180"/>
  <c r="P78" i="180"/>
  <c r="R77" i="180"/>
  <c r="P77" i="180"/>
  <c r="R82" i="180"/>
  <c r="P82" i="180"/>
  <c r="R81" i="180"/>
  <c r="P81" i="180"/>
  <c r="P37" i="180"/>
  <c r="N37" i="180"/>
  <c r="P36" i="180"/>
  <c r="N36" i="180"/>
  <c r="P35" i="180"/>
  <c r="N35" i="180"/>
  <c r="P34" i="180"/>
  <c r="N34" i="180"/>
  <c r="P39" i="180"/>
  <c r="N39" i="180"/>
  <c r="P38" i="180"/>
  <c r="N38" i="180"/>
  <c r="N55" i="195"/>
  <c r="N54" i="195"/>
  <c r="N53" i="195"/>
  <c r="N52" i="195"/>
  <c r="N57" i="195"/>
  <c r="N56" i="195"/>
  <c r="AR242" i="196" l="1"/>
  <c r="AR272" i="196"/>
  <c r="AR39" i="196"/>
  <c r="AR63" i="196"/>
  <c r="AR157" i="196"/>
  <c r="AR131" i="196"/>
  <c r="AR179" i="196"/>
  <c r="AR211" i="196"/>
  <c r="AZ211" i="196" s="1"/>
  <c r="AR261" i="196"/>
  <c r="AZ261" i="196" s="1"/>
  <c r="AR35" i="196"/>
  <c r="AR26" i="196"/>
  <c r="AR21" i="196"/>
  <c r="AL21" i="198"/>
  <c r="AL22" i="198"/>
  <c r="AQ22" i="198" s="1"/>
  <c r="AR231" i="196"/>
  <c r="AL178" i="198"/>
  <c r="AQ178" i="198" s="1"/>
  <c r="AL234" i="198"/>
  <c r="AQ234" i="198" s="1"/>
  <c r="AL143" i="198"/>
  <c r="AQ143" i="198" s="1"/>
  <c r="AL306" i="198"/>
  <c r="AL139" i="198"/>
  <c r="AR301" i="196"/>
  <c r="AR73" i="196"/>
  <c r="AN215" i="196"/>
  <c r="AJ287" i="196"/>
  <c r="AK287" i="196" s="1"/>
  <c r="AJ40" i="196"/>
  <c r="AK40" i="196" s="1"/>
  <c r="AJ279" i="196"/>
  <c r="AK279" i="196" s="1"/>
  <c r="AR69" i="196"/>
  <c r="AI238" i="198"/>
  <c r="AI254" i="198"/>
  <c r="AK254" i="198"/>
  <c r="AG238" i="198"/>
  <c r="AG254" i="198"/>
  <c r="AJ254" i="198" s="1"/>
  <c r="AK238" i="198"/>
  <c r="AD184" i="198"/>
  <c r="AE184" i="198" s="1"/>
  <c r="AR172" i="196"/>
  <c r="AZ172" i="196" s="1"/>
  <c r="AR210" i="196"/>
  <c r="AR254" i="196"/>
  <c r="AZ254" i="196" s="1"/>
  <c r="AR280" i="196"/>
  <c r="AZ280" i="196" s="1"/>
  <c r="AL165" i="198"/>
  <c r="AQ165" i="198" s="1"/>
  <c r="AL40" i="198"/>
  <c r="AQ40" i="198" s="1"/>
  <c r="AL76" i="198"/>
  <c r="AQ76" i="198" s="1"/>
  <c r="AL60" i="198"/>
  <c r="AQ60" i="198" s="1"/>
  <c r="AL237" i="198"/>
  <c r="AL298" i="198"/>
  <c r="AG126" i="198"/>
  <c r="AR226" i="196"/>
  <c r="AZ226" i="196" s="1"/>
  <c r="AR258" i="196"/>
  <c r="AZ258" i="196" s="1"/>
  <c r="AR303" i="196"/>
  <c r="AZ303" i="196" s="1"/>
  <c r="AR101" i="196"/>
  <c r="AZ101" i="196" s="1"/>
  <c r="AR145" i="196"/>
  <c r="AR40" i="196"/>
  <c r="AZ40" i="196" s="1"/>
  <c r="AR76" i="196"/>
  <c r="AR127" i="196"/>
  <c r="AZ127" i="196" s="1"/>
  <c r="AR175" i="196"/>
  <c r="AZ175" i="196" s="1"/>
  <c r="AR229" i="196"/>
  <c r="AZ229" i="196" s="1"/>
  <c r="AR207" i="196"/>
  <c r="AZ207" i="196" s="1"/>
  <c r="AR259" i="196"/>
  <c r="AZ259" i="196" s="1"/>
  <c r="AR299" i="196"/>
  <c r="AZ299" i="196" s="1"/>
  <c r="AL223" i="198"/>
  <c r="AQ223" i="198" s="1"/>
  <c r="AL301" i="198"/>
  <c r="AR60" i="196"/>
  <c r="AZ60" i="196" s="1"/>
  <c r="AR227" i="196"/>
  <c r="AZ227" i="196" s="1"/>
  <c r="AR249" i="196"/>
  <c r="AZ249" i="196" s="1"/>
  <c r="AR279" i="196"/>
  <c r="AZ279" i="196" s="1"/>
  <c r="AR296" i="196"/>
  <c r="AZ296" i="196" s="1"/>
  <c r="AR164" i="196"/>
  <c r="AR208" i="196"/>
  <c r="AZ208" i="196" s="1"/>
  <c r="AR240" i="196"/>
  <c r="AR61" i="196"/>
  <c r="AZ61" i="196" s="1"/>
  <c r="AR109" i="196"/>
  <c r="AZ109" i="196" s="1"/>
  <c r="AR161" i="196"/>
  <c r="AR185" i="196"/>
  <c r="AZ185" i="196" s="1"/>
  <c r="AR265" i="196"/>
  <c r="AZ265" i="196" s="1"/>
  <c r="AR237" i="196"/>
  <c r="AZ237" i="196" s="1"/>
  <c r="AR304" i="196"/>
  <c r="AZ304" i="196" s="1"/>
  <c r="AR48" i="196"/>
  <c r="AR84" i="196"/>
  <c r="AR68" i="196"/>
  <c r="AZ68" i="196" s="1"/>
  <c r="AR124" i="196"/>
  <c r="AZ124" i="196" s="1"/>
  <c r="AR139" i="196"/>
  <c r="AZ139" i="196" s="1"/>
  <c r="AR189" i="196"/>
  <c r="AZ189" i="196" s="1"/>
  <c r="AR167" i="196"/>
  <c r="AR217" i="196"/>
  <c r="AZ217" i="196" s="1"/>
  <c r="AR269" i="196"/>
  <c r="AR235" i="196"/>
  <c r="AZ235" i="196" s="1"/>
  <c r="AR37" i="196"/>
  <c r="AZ37" i="196" s="1"/>
  <c r="AL159" i="198"/>
  <c r="AQ159" i="198" s="1"/>
  <c r="AL170" i="198"/>
  <c r="AQ170" i="198" s="1"/>
  <c r="AL226" i="198"/>
  <c r="AQ226" i="198" s="1"/>
  <c r="AL261" i="198"/>
  <c r="AQ261" i="198" s="1"/>
  <c r="AR34" i="196"/>
  <c r="AZ34" i="196" s="1"/>
  <c r="AJ28" i="196"/>
  <c r="AR18" i="196"/>
  <c r="AZ18" i="196" s="1"/>
  <c r="AJ25" i="196"/>
  <c r="AK25" i="196" s="1"/>
  <c r="AL33" i="198"/>
  <c r="AJ20" i="196"/>
  <c r="AK20" i="196" s="1"/>
  <c r="AR295" i="196"/>
  <c r="AZ295" i="196" s="1"/>
  <c r="AR79" i="196"/>
  <c r="AZ79" i="196" s="1"/>
  <c r="AR119" i="196"/>
  <c r="AZ119" i="196" s="1"/>
  <c r="AR141" i="196"/>
  <c r="AR193" i="196"/>
  <c r="AZ193" i="196" s="1"/>
  <c r="AR169" i="196"/>
  <c r="AZ169" i="196" s="1"/>
  <c r="AR219" i="196"/>
  <c r="AR201" i="196"/>
  <c r="AZ201" i="196" s="1"/>
  <c r="AR239" i="196"/>
  <c r="AZ239" i="196" s="1"/>
  <c r="AR47" i="196"/>
  <c r="AZ47" i="196" s="1"/>
  <c r="AL193" i="198"/>
  <c r="AQ193" i="198" s="1"/>
  <c r="AL124" i="198"/>
  <c r="AL171" i="198"/>
  <c r="AL288" i="198"/>
  <c r="AL30" i="198"/>
  <c r="AQ30" i="198" s="1"/>
  <c r="AN34" i="197"/>
  <c r="AI38" i="198"/>
  <c r="AJ35" i="196"/>
  <c r="AK35" i="196" s="1"/>
  <c r="AJ30" i="196"/>
  <c r="AK30" i="196" s="1"/>
  <c r="AJ22" i="196"/>
  <c r="AK22" i="196" s="1"/>
  <c r="AR20" i="196"/>
  <c r="AZ20" i="196" s="1"/>
  <c r="AJ36" i="196"/>
  <c r="AK36" i="196" s="1"/>
  <c r="AN207" i="196"/>
  <c r="AR176" i="196"/>
  <c r="AZ176" i="196" s="1"/>
  <c r="AR230" i="196"/>
  <c r="AZ230" i="196" s="1"/>
  <c r="AR220" i="196"/>
  <c r="AZ220" i="196" s="1"/>
  <c r="AR266" i="196"/>
  <c r="AZ266" i="196" s="1"/>
  <c r="AR252" i="196"/>
  <c r="AR286" i="196"/>
  <c r="AZ286" i="196" s="1"/>
  <c r="AR83" i="196"/>
  <c r="AZ83" i="196" s="1"/>
  <c r="AR55" i="196"/>
  <c r="AZ55" i="196" s="1"/>
  <c r="AR113" i="196"/>
  <c r="AZ113" i="196" s="1"/>
  <c r="AR105" i="196"/>
  <c r="AZ105" i="196" s="1"/>
  <c r="AR95" i="196"/>
  <c r="AZ95" i="196" s="1"/>
  <c r="AR149" i="196"/>
  <c r="AZ149" i="196" s="1"/>
  <c r="AR129" i="196"/>
  <c r="AR177" i="196"/>
  <c r="AZ177" i="196" s="1"/>
  <c r="AR209" i="196"/>
  <c r="AZ209" i="196" s="1"/>
  <c r="AR253" i="196"/>
  <c r="AZ253" i="196" s="1"/>
  <c r="AR243" i="196"/>
  <c r="AZ243" i="196" s="1"/>
  <c r="AR285" i="196"/>
  <c r="AZ285" i="196" s="1"/>
  <c r="AR275" i="196"/>
  <c r="AR300" i="196"/>
  <c r="AZ300" i="196" s="1"/>
  <c r="AR52" i="196"/>
  <c r="AR44" i="196"/>
  <c r="AR88" i="196"/>
  <c r="AZ88" i="196" s="1"/>
  <c r="AR80" i="196"/>
  <c r="AZ80" i="196" s="1"/>
  <c r="AR72" i="196"/>
  <c r="AZ72" i="196" s="1"/>
  <c r="AR64" i="196"/>
  <c r="AZ64" i="196" s="1"/>
  <c r="AR56" i="196"/>
  <c r="AZ56" i="196" s="1"/>
  <c r="AR120" i="196"/>
  <c r="AZ120" i="196" s="1"/>
  <c r="AR112" i="196"/>
  <c r="AR104" i="196"/>
  <c r="AZ104" i="196" s="1"/>
  <c r="AR96" i="196"/>
  <c r="AZ96" i="196" s="1"/>
  <c r="AR160" i="196"/>
  <c r="AZ160" i="196" s="1"/>
  <c r="AR152" i="196"/>
  <c r="AZ152" i="196" s="1"/>
  <c r="AR144" i="196"/>
  <c r="AZ144" i="196" s="1"/>
  <c r="AR136" i="196"/>
  <c r="AZ136" i="196" s="1"/>
  <c r="AR128" i="196"/>
  <c r="AZ128" i="196" s="1"/>
  <c r="AR192" i="196"/>
  <c r="AR184" i="196"/>
  <c r="AZ184" i="196" s="1"/>
  <c r="AR174" i="196"/>
  <c r="AZ174" i="196" s="1"/>
  <c r="AR232" i="196"/>
  <c r="AZ232" i="196" s="1"/>
  <c r="AR212" i="196"/>
  <c r="AZ212" i="196" s="1"/>
  <c r="AR200" i="196"/>
  <c r="AZ200" i="196" s="1"/>
  <c r="AR260" i="196"/>
  <c r="AR244" i="196"/>
  <c r="AZ244" i="196" s="1"/>
  <c r="AR282" i="196"/>
  <c r="AR274" i="196"/>
  <c r="AZ274" i="196" s="1"/>
  <c r="AR297" i="196"/>
  <c r="AZ297" i="196" s="1"/>
  <c r="AR43" i="196"/>
  <c r="AZ43" i="196" s="1"/>
  <c r="AR85" i="196"/>
  <c r="AZ85" i="196" s="1"/>
  <c r="AR65" i="196"/>
  <c r="AZ65" i="196" s="1"/>
  <c r="AR121" i="196"/>
  <c r="AZ121" i="196" s="1"/>
  <c r="AR159" i="196"/>
  <c r="AZ159" i="196" s="1"/>
  <c r="AR143" i="196"/>
  <c r="AR135" i="196"/>
  <c r="AZ135" i="196" s="1"/>
  <c r="AR195" i="196"/>
  <c r="AZ195" i="196" s="1"/>
  <c r="AR183" i="196"/>
  <c r="AZ183" i="196" s="1"/>
  <c r="AR171" i="196"/>
  <c r="AZ171" i="196" s="1"/>
  <c r="AR233" i="196"/>
  <c r="AZ233" i="196" s="1"/>
  <c r="AR221" i="196"/>
  <c r="AZ221" i="196" s="1"/>
  <c r="AR213" i="196"/>
  <c r="AZ213" i="196" s="1"/>
  <c r="AR263" i="196"/>
  <c r="AR273" i="196"/>
  <c r="AZ273" i="196" s="1"/>
  <c r="AR77" i="196"/>
  <c r="AZ77" i="196" s="1"/>
  <c r="AL55" i="198"/>
  <c r="AL85" i="198"/>
  <c r="AQ85" i="198" s="1"/>
  <c r="AL67" i="198"/>
  <c r="AQ67" i="198" s="1"/>
  <c r="AL115" i="198"/>
  <c r="AQ115" i="198" s="1"/>
  <c r="AL95" i="198"/>
  <c r="AL151" i="198"/>
  <c r="AL195" i="198"/>
  <c r="AL179" i="198"/>
  <c r="AQ179" i="198" s="1"/>
  <c r="AL271" i="198"/>
  <c r="AL247" i="198"/>
  <c r="AQ247" i="198" s="1"/>
  <c r="AL305" i="198"/>
  <c r="AQ305" i="198" s="1"/>
  <c r="AL297" i="198"/>
  <c r="AQ297" i="198" s="1"/>
  <c r="AL42" i="198"/>
  <c r="AL86" i="198"/>
  <c r="AL78" i="198"/>
  <c r="AL70" i="198"/>
  <c r="AQ70" i="198" s="1"/>
  <c r="AL118" i="198"/>
  <c r="AQ118" i="198" s="1"/>
  <c r="AL102" i="198"/>
  <c r="AQ102" i="198" s="1"/>
  <c r="AL94" i="198"/>
  <c r="AQ94" i="198" s="1"/>
  <c r="AL158" i="198"/>
  <c r="AQ158" i="198" s="1"/>
  <c r="AL150" i="198"/>
  <c r="AQ150" i="198" s="1"/>
  <c r="AL142" i="198"/>
  <c r="AL134" i="198"/>
  <c r="AL198" i="198"/>
  <c r="AQ198" i="198" s="1"/>
  <c r="AL190" i="198"/>
  <c r="AQ190" i="198" s="1"/>
  <c r="AL182" i="198"/>
  <c r="AQ182" i="198" s="1"/>
  <c r="AL174" i="198"/>
  <c r="AQ174" i="198" s="1"/>
  <c r="AL166" i="198"/>
  <c r="AQ166" i="198" s="1"/>
  <c r="AL230" i="198"/>
  <c r="AQ230" i="198" s="1"/>
  <c r="AL222" i="198"/>
  <c r="AL214" i="198"/>
  <c r="AL206" i="198"/>
  <c r="AQ206" i="198" s="1"/>
  <c r="AL270" i="198"/>
  <c r="AQ270" i="198" s="1"/>
  <c r="AL262" i="198"/>
  <c r="AQ262" i="198" s="1"/>
  <c r="AL246" i="198"/>
  <c r="AQ246" i="198" s="1"/>
  <c r="AL284" i="198"/>
  <c r="AQ284" i="198" s="1"/>
  <c r="AL276" i="198"/>
  <c r="AQ276" i="198" s="1"/>
  <c r="AL63" i="198"/>
  <c r="AL129" i="198"/>
  <c r="AL183" i="198"/>
  <c r="AQ183" i="198" s="1"/>
  <c r="AL173" i="198"/>
  <c r="AQ173" i="198" s="1"/>
  <c r="AL235" i="198"/>
  <c r="AQ235" i="198" s="1"/>
  <c r="AL227" i="198"/>
  <c r="AQ227" i="198" s="1"/>
  <c r="AL209" i="198"/>
  <c r="AQ209" i="198" s="1"/>
  <c r="AL269" i="198"/>
  <c r="AQ269" i="198" s="1"/>
  <c r="AL241" i="198"/>
  <c r="AL279" i="198"/>
  <c r="AL300" i="198"/>
  <c r="AQ300" i="198" s="1"/>
  <c r="AL290" i="198"/>
  <c r="AQ290" i="198" s="1"/>
  <c r="AL43" i="198"/>
  <c r="AQ43" i="198" s="1"/>
  <c r="AL83" i="198"/>
  <c r="AQ83" i="198" s="1"/>
  <c r="AL57" i="198"/>
  <c r="AQ57" i="198" s="1"/>
  <c r="AL113" i="198"/>
  <c r="AQ113" i="198" s="1"/>
  <c r="AL97" i="198"/>
  <c r="AL147" i="198"/>
  <c r="AL199" i="198"/>
  <c r="AQ199" i="198" s="1"/>
  <c r="AJ29" i="196"/>
  <c r="AK29" i="196" s="1"/>
  <c r="AJ27" i="196"/>
  <c r="AK27" i="196" s="1"/>
  <c r="AJ32" i="196"/>
  <c r="AK32" i="196" s="1"/>
  <c r="AJ24" i="196"/>
  <c r="AK24" i="196" s="1"/>
  <c r="AJ31" i="196"/>
  <c r="AK31" i="196" s="1"/>
  <c r="AL36" i="198"/>
  <c r="AL28" i="198"/>
  <c r="AL20" i="198"/>
  <c r="AQ20" i="198" s="1"/>
  <c r="AL27" i="198"/>
  <c r="AL189" i="198"/>
  <c r="AQ189" i="198" s="1"/>
  <c r="AL221" i="198"/>
  <c r="AQ221" i="198" s="1"/>
  <c r="AL203" i="198"/>
  <c r="AQ203" i="198" s="1"/>
  <c r="AL239" i="198"/>
  <c r="AL275" i="198"/>
  <c r="AL299" i="198"/>
  <c r="AQ299" i="198" s="1"/>
  <c r="AL291" i="198"/>
  <c r="AL52" i="198"/>
  <c r="AL44" i="198"/>
  <c r="AQ44" i="198" s="1"/>
  <c r="AL88" i="198"/>
  <c r="AQ88" i="198" s="1"/>
  <c r="AL80" i="198"/>
  <c r="AQ80" i="198" s="1"/>
  <c r="AL72" i="198"/>
  <c r="AQ72" i="198" s="1"/>
  <c r="AL64" i="198"/>
  <c r="AL56" i="198"/>
  <c r="AQ56" i="198" s="1"/>
  <c r="AL120" i="198"/>
  <c r="AL112" i="198"/>
  <c r="AQ112" i="198" s="1"/>
  <c r="AL104" i="198"/>
  <c r="AQ104" i="198" s="1"/>
  <c r="AL96" i="198"/>
  <c r="AQ96" i="198" s="1"/>
  <c r="AL160" i="198"/>
  <c r="AQ160" i="198" s="1"/>
  <c r="AL152" i="198"/>
  <c r="AQ152" i="198" s="1"/>
  <c r="AL144" i="198"/>
  <c r="AL216" i="198"/>
  <c r="AL208" i="198"/>
  <c r="AL200" i="198"/>
  <c r="AQ200" i="198" s="1"/>
  <c r="AL264" i="198"/>
  <c r="AQ264" i="198" s="1"/>
  <c r="AL256" i="198"/>
  <c r="AQ256" i="198" s="1"/>
  <c r="AL248" i="198"/>
  <c r="AQ248" i="198" s="1"/>
  <c r="AL240" i="198"/>
  <c r="AQ240" i="198" s="1"/>
  <c r="AL278" i="198"/>
  <c r="AL304" i="198"/>
  <c r="AL69" i="198"/>
  <c r="AL99" i="198"/>
  <c r="AQ99" i="198" s="1"/>
  <c r="AL135" i="198"/>
  <c r="AQ135" i="198" s="1"/>
  <c r="AL185" i="198"/>
  <c r="AQ185" i="198" s="1"/>
  <c r="AL175" i="198"/>
  <c r="AQ175" i="198" s="1"/>
  <c r="AL167" i="198"/>
  <c r="AQ167" i="198" s="1"/>
  <c r="AL229" i="198"/>
  <c r="AL213" i="198"/>
  <c r="AQ213" i="198" s="1"/>
  <c r="AL201" i="198"/>
  <c r="AL257" i="198"/>
  <c r="AQ257" i="198" s="1"/>
  <c r="AL283" i="198"/>
  <c r="AQ283" i="198" s="1"/>
  <c r="AL302" i="198"/>
  <c r="AQ302" i="198" s="1"/>
  <c r="AL294" i="198"/>
  <c r="AQ294" i="198" s="1"/>
  <c r="AL47" i="198"/>
  <c r="AL89" i="198"/>
  <c r="AL65" i="198"/>
  <c r="AQ65" i="198" s="1"/>
  <c r="AL119" i="198"/>
  <c r="AJ33" i="196"/>
  <c r="AK33" i="196" s="1"/>
  <c r="AJ34" i="196"/>
  <c r="AK34" i="196" s="1"/>
  <c r="AJ26" i="196"/>
  <c r="AK26" i="196" s="1"/>
  <c r="AJ18" i="196"/>
  <c r="AK18" i="196" s="1"/>
  <c r="AJ23" i="196"/>
  <c r="AK23" i="196" s="1"/>
  <c r="AJ21" i="196"/>
  <c r="AJ19" i="196"/>
  <c r="AK19" i="196" s="1"/>
  <c r="AL29" i="198"/>
  <c r="AL25" i="198"/>
  <c r="AR50" i="196"/>
  <c r="AZ50" i="196" s="1"/>
  <c r="AR42" i="196"/>
  <c r="AZ42" i="196" s="1"/>
  <c r="AR86" i="196"/>
  <c r="AZ86" i="196" s="1"/>
  <c r="AR78" i="196"/>
  <c r="AZ78" i="196" s="1"/>
  <c r="AR70" i="196"/>
  <c r="AR62" i="196"/>
  <c r="AZ62" i="196" s="1"/>
  <c r="AR54" i="196"/>
  <c r="AZ54" i="196" s="1"/>
  <c r="AR118" i="196"/>
  <c r="AZ118" i="196" s="1"/>
  <c r="AR116" i="196"/>
  <c r="AZ116" i="196" s="1"/>
  <c r="AR110" i="196"/>
  <c r="AZ110" i="196" s="1"/>
  <c r="AR108" i="196"/>
  <c r="AZ108" i="196" s="1"/>
  <c r="AR102" i="196"/>
  <c r="AZ102" i="196" s="1"/>
  <c r="AR100" i="196"/>
  <c r="AR94" i="196"/>
  <c r="AZ94" i="196" s="1"/>
  <c r="AR92" i="196"/>
  <c r="AZ92" i="196" s="1"/>
  <c r="AR156" i="196"/>
  <c r="AZ156" i="196" s="1"/>
  <c r="AR150" i="196"/>
  <c r="AZ150" i="196" s="1"/>
  <c r="AR148" i="196"/>
  <c r="AZ148" i="196" s="1"/>
  <c r="AR142" i="196"/>
  <c r="AR140" i="196"/>
  <c r="AZ140" i="196" s="1"/>
  <c r="AR134" i="196"/>
  <c r="AR132" i="196"/>
  <c r="AZ132" i="196" s="1"/>
  <c r="AR126" i="196"/>
  <c r="AZ126" i="196" s="1"/>
  <c r="AR196" i="196"/>
  <c r="AZ196" i="196" s="1"/>
  <c r="AR188" i="196"/>
  <c r="AZ188" i="196" s="1"/>
  <c r="AR180" i="196"/>
  <c r="AZ180" i="196" s="1"/>
  <c r="AR170" i="196"/>
  <c r="AZ170" i="196" s="1"/>
  <c r="AR218" i="196"/>
  <c r="AR206" i="196"/>
  <c r="AR268" i="196"/>
  <c r="AZ268" i="196" s="1"/>
  <c r="AR248" i="196"/>
  <c r="AZ248" i="196" s="1"/>
  <c r="AR236" i="196"/>
  <c r="AR278" i="196"/>
  <c r="AZ278" i="196" s="1"/>
  <c r="AR270" i="196"/>
  <c r="AZ270" i="196" s="1"/>
  <c r="AR51" i="196"/>
  <c r="AZ51" i="196" s="1"/>
  <c r="AR89" i="196"/>
  <c r="AZ89" i="196" s="1"/>
  <c r="AR75" i="196"/>
  <c r="AR59" i="196"/>
  <c r="AR99" i="196"/>
  <c r="AZ99" i="196" s="1"/>
  <c r="AR155" i="196"/>
  <c r="AL90" i="198"/>
  <c r="AQ90" i="198" s="1"/>
  <c r="AL82" i="198"/>
  <c r="AQ82" i="198" s="1"/>
  <c r="AL74" i="198"/>
  <c r="AQ74" i="198" s="1"/>
  <c r="AL122" i="198"/>
  <c r="AQ122" i="198" s="1"/>
  <c r="AL114" i="198"/>
  <c r="AL130" i="198"/>
  <c r="AQ130" i="198" s="1"/>
  <c r="AL218" i="198"/>
  <c r="AL250" i="198"/>
  <c r="AQ250" i="198" s="1"/>
  <c r="AL242" i="198"/>
  <c r="AQ242" i="198" s="1"/>
  <c r="AL231" i="198"/>
  <c r="AQ231" i="198" s="1"/>
  <c r="AL38" i="198"/>
  <c r="AQ38" i="198" s="1"/>
  <c r="AL24" i="198"/>
  <c r="AL31" i="198"/>
  <c r="AR190" i="196"/>
  <c r="AZ190" i="196" s="1"/>
  <c r="AL51" i="198"/>
  <c r="AL285" i="198"/>
  <c r="AQ285" i="198" s="1"/>
  <c r="AL108" i="198"/>
  <c r="AQ108" i="198" s="1"/>
  <c r="AL100" i="198"/>
  <c r="AQ100" i="198" s="1"/>
  <c r="AL132" i="198"/>
  <c r="AQ132" i="198" s="1"/>
  <c r="AL188" i="198"/>
  <c r="AQ188" i="198" s="1"/>
  <c r="AL172" i="198"/>
  <c r="AL228" i="198"/>
  <c r="AQ228" i="198" s="1"/>
  <c r="AL204" i="198"/>
  <c r="AL260" i="198"/>
  <c r="AQ260" i="198" s="1"/>
  <c r="AL244" i="198"/>
  <c r="AQ244" i="198" s="1"/>
  <c r="AL282" i="198"/>
  <c r="AQ282" i="198" s="1"/>
  <c r="AL59" i="198"/>
  <c r="AQ59" i="198" s="1"/>
  <c r="AL197" i="198"/>
  <c r="AQ197" i="198" s="1"/>
  <c r="AL225" i="198"/>
  <c r="AL207" i="198"/>
  <c r="AQ207" i="198" s="1"/>
  <c r="AL79" i="198"/>
  <c r="AL161" i="198"/>
  <c r="AQ161" i="198" s="1"/>
  <c r="AL141" i="198"/>
  <c r="AQ141" i="198" s="1"/>
  <c r="AR27" i="196"/>
  <c r="AZ27" i="196" s="1"/>
  <c r="AR36" i="196"/>
  <c r="AZ36" i="196" s="1"/>
  <c r="AR31" i="196"/>
  <c r="AZ31" i="196" s="1"/>
  <c r="AR25" i="196"/>
  <c r="AL34" i="198"/>
  <c r="AQ34" i="198" s="1"/>
  <c r="AL32" i="198"/>
  <c r="AL37" i="198"/>
  <c r="AL289" i="198"/>
  <c r="AQ289" i="198" s="1"/>
  <c r="AR30" i="196"/>
  <c r="AZ30" i="196" s="1"/>
  <c r="AR22" i="196"/>
  <c r="AZ22" i="196" s="1"/>
  <c r="AL23" i="198"/>
  <c r="AL26" i="198"/>
  <c r="AQ26" i="198" s="1"/>
  <c r="AL35" i="198"/>
  <c r="AQ35" i="198" s="1"/>
  <c r="AL292" i="198"/>
  <c r="AL45" i="198"/>
  <c r="AL121" i="198"/>
  <c r="AQ121" i="198" s="1"/>
  <c r="AL101" i="198"/>
  <c r="AQ101" i="198" s="1"/>
  <c r="AL155" i="198"/>
  <c r="AQ155" i="198" s="1"/>
  <c r="AL131" i="198"/>
  <c r="AQ131" i="198" s="1"/>
  <c r="AL259" i="198"/>
  <c r="AL136" i="198"/>
  <c r="AQ136" i="198" s="1"/>
  <c r="AL128" i="198"/>
  <c r="AL192" i="198"/>
  <c r="AQ192" i="198" s="1"/>
  <c r="AL184" i="198"/>
  <c r="AQ184" i="198" s="1"/>
  <c r="AL176" i="198"/>
  <c r="AQ176" i="198" s="1"/>
  <c r="AL168" i="198"/>
  <c r="AQ168" i="198" s="1"/>
  <c r="AL232" i="198"/>
  <c r="AQ232" i="198" s="1"/>
  <c r="AL286" i="198"/>
  <c r="AL103" i="198"/>
  <c r="AQ103" i="198" s="1"/>
  <c r="AL149" i="198"/>
  <c r="AL133" i="198"/>
  <c r="AQ133" i="198" s="1"/>
  <c r="AI131" i="198"/>
  <c r="AL116" i="198"/>
  <c r="AQ116" i="198" s="1"/>
  <c r="AL156" i="198"/>
  <c r="AQ156" i="198" s="1"/>
  <c r="AL196" i="198"/>
  <c r="AQ196" i="198" s="1"/>
  <c r="AL164" i="198"/>
  <c r="AL77" i="198"/>
  <c r="AL117" i="198"/>
  <c r="AL157" i="198"/>
  <c r="AQ157" i="198" s="1"/>
  <c r="AL205" i="198"/>
  <c r="AQ205" i="198" s="1"/>
  <c r="AL245" i="198"/>
  <c r="AQ245" i="198" s="1"/>
  <c r="AL39" i="198"/>
  <c r="AQ39" i="198" s="1"/>
  <c r="AK221" i="198"/>
  <c r="AL295" i="198"/>
  <c r="AL296" i="198"/>
  <c r="AQ296" i="198" s="1"/>
  <c r="AL73" i="198"/>
  <c r="AL153" i="198"/>
  <c r="AQ153" i="198" s="1"/>
  <c r="AL233" i="198"/>
  <c r="AQ233" i="198" s="1"/>
  <c r="AL154" i="198"/>
  <c r="AQ154" i="198" s="1"/>
  <c r="AL194" i="198"/>
  <c r="AQ194" i="198" s="1"/>
  <c r="AL202" i="198"/>
  <c r="AQ202" i="198" s="1"/>
  <c r="AL75" i="198"/>
  <c r="AL243" i="198"/>
  <c r="AQ243" i="198" s="1"/>
  <c r="AL68" i="198"/>
  <c r="AL148" i="198"/>
  <c r="AQ148" i="198" s="1"/>
  <c r="AL268" i="198"/>
  <c r="AQ268" i="198" s="1"/>
  <c r="AL236" i="198"/>
  <c r="AQ236" i="198" s="1"/>
  <c r="AL109" i="198"/>
  <c r="AL293" i="198"/>
  <c r="AQ293" i="198" s="1"/>
  <c r="AL110" i="198"/>
  <c r="AQ110" i="198" s="1"/>
  <c r="AL238" i="198"/>
  <c r="AQ238" i="198" s="1"/>
  <c r="AL71" i="198"/>
  <c r="AL111" i="198"/>
  <c r="AQ111" i="198" s="1"/>
  <c r="AL191" i="198"/>
  <c r="AQ191" i="198" s="1"/>
  <c r="AI101" i="198"/>
  <c r="AL287" i="198"/>
  <c r="AL224" i="198"/>
  <c r="AQ224" i="198" s="1"/>
  <c r="AL105" i="198"/>
  <c r="AQ105" i="198" s="1"/>
  <c r="AL145" i="198"/>
  <c r="AL265" i="198"/>
  <c r="AL66" i="198"/>
  <c r="AQ66" i="198" s="1"/>
  <c r="AL106" i="198"/>
  <c r="AQ106" i="198" s="1"/>
  <c r="AL146" i="198"/>
  <c r="AQ146" i="198" s="1"/>
  <c r="AL186" i="198"/>
  <c r="AQ186" i="198" s="1"/>
  <c r="AL266" i="198"/>
  <c r="AQ266" i="198" s="1"/>
  <c r="AL307" i="198"/>
  <c r="AQ307" i="198" s="1"/>
  <c r="AL107" i="198"/>
  <c r="AQ107" i="198" s="1"/>
  <c r="AL187" i="198"/>
  <c r="AL267" i="198"/>
  <c r="AQ267" i="198" s="1"/>
  <c r="AL308" i="198"/>
  <c r="AQ308" i="198" s="1"/>
  <c r="AK259" i="198"/>
  <c r="AL140" i="198"/>
  <c r="AQ140" i="198" s="1"/>
  <c r="AL180" i="198"/>
  <c r="AQ180" i="198" s="1"/>
  <c r="AL220" i="198"/>
  <c r="AQ220" i="198" s="1"/>
  <c r="AL53" i="198"/>
  <c r="AL61" i="198"/>
  <c r="AL181" i="198"/>
  <c r="AQ181" i="198" s="1"/>
  <c r="AL54" i="198"/>
  <c r="AQ54" i="198" s="1"/>
  <c r="AL62" i="198"/>
  <c r="AL263" i="198"/>
  <c r="AQ263" i="198" s="1"/>
  <c r="AQ151" i="198"/>
  <c r="AL48" i="198"/>
  <c r="AQ48" i="198" s="1"/>
  <c r="AL49" i="198"/>
  <c r="AL137" i="198"/>
  <c r="AL177" i="198"/>
  <c r="AQ177" i="198" s="1"/>
  <c r="AL217" i="198"/>
  <c r="AQ217" i="198" s="1"/>
  <c r="AL50" i="198"/>
  <c r="AQ50" i="198" s="1"/>
  <c r="AL58" i="198"/>
  <c r="AQ58" i="198" s="1"/>
  <c r="AL98" i="198"/>
  <c r="AQ98" i="198" s="1"/>
  <c r="AL138" i="198"/>
  <c r="AQ138" i="198" s="1"/>
  <c r="AL258" i="198"/>
  <c r="AQ258" i="198" s="1"/>
  <c r="AL280" i="198"/>
  <c r="AL91" i="198"/>
  <c r="AQ91" i="198" s="1"/>
  <c r="AL219" i="198"/>
  <c r="AQ219" i="198" s="1"/>
  <c r="AL281" i="198"/>
  <c r="AQ281" i="198" s="1"/>
  <c r="AQ216" i="198"/>
  <c r="AQ119" i="198"/>
  <c r="AL84" i="198"/>
  <c r="AL92" i="198"/>
  <c r="AL212" i="198"/>
  <c r="AQ212" i="198" s="1"/>
  <c r="AL252" i="198"/>
  <c r="AQ252" i="198" s="1"/>
  <c r="AL274" i="198"/>
  <c r="AQ274" i="198" s="1"/>
  <c r="AL125" i="198"/>
  <c r="AQ125" i="198" s="1"/>
  <c r="AL93" i="198"/>
  <c r="AQ93" i="198" s="1"/>
  <c r="AL253" i="198"/>
  <c r="AQ253" i="198" s="1"/>
  <c r="AL46" i="198"/>
  <c r="AL126" i="198"/>
  <c r="AQ126" i="198" s="1"/>
  <c r="AL254" i="198"/>
  <c r="AQ254" i="198" s="1"/>
  <c r="AL87" i="198"/>
  <c r="AQ87" i="198" s="1"/>
  <c r="AL127" i="198"/>
  <c r="AQ127" i="198" s="1"/>
  <c r="AL215" i="198"/>
  <c r="AQ215" i="198" s="1"/>
  <c r="AL255" i="198"/>
  <c r="AQ255" i="198" s="1"/>
  <c r="AL277" i="198"/>
  <c r="AQ277" i="198" s="1"/>
  <c r="AL303" i="198"/>
  <c r="AL41" i="198"/>
  <c r="AL81" i="198"/>
  <c r="AL169" i="198"/>
  <c r="AQ169" i="198" s="1"/>
  <c r="AL249" i="198"/>
  <c r="AQ249" i="198" s="1"/>
  <c r="AL162" i="198"/>
  <c r="AQ162" i="198" s="1"/>
  <c r="AL210" i="198"/>
  <c r="AQ210" i="198" s="1"/>
  <c r="AL272" i="198"/>
  <c r="AQ272" i="198" s="1"/>
  <c r="AL123" i="198"/>
  <c r="AL163" i="198"/>
  <c r="AQ163" i="198" s="1"/>
  <c r="AL211" i="198"/>
  <c r="AQ211" i="198" s="1"/>
  <c r="AL251" i="198"/>
  <c r="AQ251" i="198" s="1"/>
  <c r="AL273" i="198"/>
  <c r="AQ273" i="198" s="1"/>
  <c r="AK244" i="198"/>
  <c r="AK237" i="198"/>
  <c r="AH165" i="198"/>
  <c r="AK60" i="198"/>
  <c r="AG292" i="198"/>
  <c r="AH34" i="198"/>
  <c r="AK207" i="198"/>
  <c r="AD23" i="198"/>
  <c r="AE23" i="198" s="1"/>
  <c r="AH237" i="198"/>
  <c r="AG237" i="198"/>
  <c r="AK204" i="198"/>
  <c r="AK40" i="198"/>
  <c r="AK100" i="198"/>
  <c r="AK260" i="198"/>
  <c r="AK161" i="198"/>
  <c r="AK76" i="198"/>
  <c r="AK292" i="198"/>
  <c r="AI34" i="198"/>
  <c r="AJ34" i="198" s="1"/>
  <c r="AK298" i="198"/>
  <c r="AD27" i="198"/>
  <c r="AE27" i="198" s="1"/>
  <c r="AK34" i="198"/>
  <c r="AR228" i="196"/>
  <c r="AZ228" i="196" s="1"/>
  <c r="AR262" i="196"/>
  <c r="AZ262" i="196" s="1"/>
  <c r="AR284" i="196"/>
  <c r="AZ284" i="196" s="1"/>
  <c r="AR123" i="196"/>
  <c r="AZ123" i="196" s="1"/>
  <c r="AR103" i="196"/>
  <c r="AZ103" i="196" s="1"/>
  <c r="AR147" i="196"/>
  <c r="AZ147" i="196" s="1"/>
  <c r="AR165" i="196"/>
  <c r="AZ165" i="196" s="1"/>
  <c r="AR251" i="196"/>
  <c r="AZ251" i="196" s="1"/>
  <c r="AR281" i="196"/>
  <c r="AZ281" i="196" s="1"/>
  <c r="AR298" i="196"/>
  <c r="AZ298" i="196" s="1"/>
  <c r="AR158" i="196"/>
  <c r="AZ158" i="196" s="1"/>
  <c r="AR28" i="196"/>
  <c r="AZ28" i="196" s="1"/>
  <c r="AR46" i="196"/>
  <c r="AZ46" i="196" s="1"/>
  <c r="AR82" i="196"/>
  <c r="AZ82" i="196" s="1"/>
  <c r="AR66" i="196"/>
  <c r="AZ66" i="196" s="1"/>
  <c r="AR122" i="196"/>
  <c r="AZ122" i="196" s="1"/>
  <c r="AR106" i="196"/>
  <c r="AZ106" i="196" s="1"/>
  <c r="AR90" i="196"/>
  <c r="AZ90" i="196" s="1"/>
  <c r="AR146" i="196"/>
  <c r="AZ146" i="196" s="1"/>
  <c r="AR130" i="196"/>
  <c r="AZ130" i="196" s="1"/>
  <c r="AR203" i="196"/>
  <c r="AZ203" i="196" s="1"/>
  <c r="AR245" i="196"/>
  <c r="AZ245" i="196" s="1"/>
  <c r="AR49" i="196"/>
  <c r="AZ49" i="196" s="1"/>
  <c r="AR23" i="196"/>
  <c r="AZ23" i="196" s="1"/>
  <c r="AR162" i="196"/>
  <c r="AZ162" i="196" s="1"/>
  <c r="AR202" i="196"/>
  <c r="AZ202" i="196" s="1"/>
  <c r="AR238" i="196"/>
  <c r="AZ238" i="196" s="1"/>
  <c r="AR57" i="196"/>
  <c r="AZ57" i="196" s="1"/>
  <c r="AR107" i="196"/>
  <c r="AZ107" i="196" s="1"/>
  <c r="AR153" i="196"/>
  <c r="AZ153" i="196" s="1"/>
  <c r="AR181" i="196"/>
  <c r="AZ181" i="196" s="1"/>
  <c r="AR257" i="196"/>
  <c r="AZ257" i="196" s="1"/>
  <c r="AR287" i="196"/>
  <c r="AZ287" i="196" s="1"/>
  <c r="AR302" i="196"/>
  <c r="AZ302" i="196" s="1"/>
  <c r="AR186" i="196"/>
  <c r="AZ186" i="196" s="1"/>
  <c r="AR168" i="196"/>
  <c r="AZ168" i="196" s="1"/>
  <c r="AR204" i="196"/>
  <c r="AZ204" i="196" s="1"/>
  <c r="AR246" i="196"/>
  <c r="AZ246" i="196" s="1"/>
  <c r="AR276" i="196"/>
  <c r="AZ276" i="196" s="1"/>
  <c r="AR45" i="196"/>
  <c r="AZ45" i="196" s="1"/>
  <c r="AR67" i="196"/>
  <c r="AZ67" i="196" s="1"/>
  <c r="AR93" i="196"/>
  <c r="AZ93" i="196" s="1"/>
  <c r="AR137" i="196"/>
  <c r="AZ137" i="196" s="1"/>
  <c r="AR187" i="196"/>
  <c r="AZ187" i="196" s="1"/>
  <c r="AR163" i="196"/>
  <c r="AR215" i="196"/>
  <c r="AZ215" i="196" s="1"/>
  <c r="AR267" i="196"/>
  <c r="AZ267" i="196" s="1"/>
  <c r="AR283" i="196"/>
  <c r="AZ283" i="196" s="1"/>
  <c r="AR81" i="196"/>
  <c r="AZ81" i="196" s="1"/>
  <c r="AR32" i="196"/>
  <c r="AZ32" i="196" s="1"/>
  <c r="AJ272" i="196"/>
  <c r="AK272" i="196" s="1"/>
  <c r="AR166" i="196"/>
  <c r="AZ166" i="196" s="1"/>
  <c r="AR214" i="196"/>
  <c r="AR250" i="196"/>
  <c r="AZ250" i="196" s="1"/>
  <c r="AR71" i="196"/>
  <c r="AZ71" i="196" s="1"/>
  <c r="AR111" i="196"/>
  <c r="AZ111" i="196" s="1"/>
  <c r="AR91" i="196"/>
  <c r="AZ91" i="196" s="1"/>
  <c r="AR191" i="196"/>
  <c r="AZ191" i="196" s="1"/>
  <c r="AR199" i="196"/>
  <c r="AZ199" i="196" s="1"/>
  <c r="AR241" i="196"/>
  <c r="AZ241" i="196" s="1"/>
  <c r="AR271" i="196"/>
  <c r="AR38" i="196"/>
  <c r="AZ38" i="196" s="1"/>
  <c r="AR74" i="196"/>
  <c r="AZ74" i="196" s="1"/>
  <c r="AR58" i="196"/>
  <c r="AZ58" i="196" s="1"/>
  <c r="AR114" i="196"/>
  <c r="AZ114" i="196" s="1"/>
  <c r="AR98" i="196"/>
  <c r="AZ98" i="196" s="1"/>
  <c r="AR154" i="196"/>
  <c r="AZ154" i="196" s="1"/>
  <c r="AR138" i="196"/>
  <c r="AZ138" i="196" s="1"/>
  <c r="AR19" i="196"/>
  <c r="AZ19" i="196" s="1"/>
  <c r="AN117" i="196"/>
  <c r="AR117" i="196"/>
  <c r="AZ117" i="196" s="1"/>
  <c r="AR222" i="196"/>
  <c r="AZ222" i="196" s="1"/>
  <c r="AR256" i="196"/>
  <c r="AZ256" i="196" s="1"/>
  <c r="AR41" i="196"/>
  <c r="AZ41" i="196" s="1"/>
  <c r="AR115" i="196"/>
  <c r="AZ115" i="196" s="1"/>
  <c r="AR97" i="196"/>
  <c r="AZ97" i="196" s="1"/>
  <c r="AR133" i="196"/>
  <c r="AZ133" i="196" s="1"/>
  <c r="AR223" i="196"/>
  <c r="AZ223" i="196" s="1"/>
  <c r="AR247" i="196"/>
  <c r="AZ247" i="196" s="1"/>
  <c r="AR277" i="196"/>
  <c r="AZ277" i="196" s="1"/>
  <c r="AR294" i="196"/>
  <c r="AZ294" i="196" s="1"/>
  <c r="AR194" i="196"/>
  <c r="AZ194" i="196" s="1"/>
  <c r="AR178" i="196"/>
  <c r="AZ178" i="196" s="1"/>
  <c r="AR216" i="196"/>
  <c r="AZ216" i="196" s="1"/>
  <c r="AR264" i="196"/>
  <c r="AZ264" i="196" s="1"/>
  <c r="AR234" i="196"/>
  <c r="AZ234" i="196" s="1"/>
  <c r="AR305" i="196"/>
  <c r="AZ305" i="196" s="1"/>
  <c r="AR87" i="196"/>
  <c r="AZ87" i="196" s="1"/>
  <c r="AR125" i="196"/>
  <c r="AZ125" i="196" s="1"/>
  <c r="AR151" i="196"/>
  <c r="AZ151" i="196" s="1"/>
  <c r="AR197" i="196"/>
  <c r="AZ197" i="196" s="1"/>
  <c r="AR173" i="196"/>
  <c r="AZ173" i="196" s="1"/>
  <c r="AR225" i="196"/>
  <c r="AZ225" i="196" s="1"/>
  <c r="AR205" i="196"/>
  <c r="AZ205" i="196" s="1"/>
  <c r="AR255" i="196"/>
  <c r="AZ255" i="196" s="1"/>
  <c r="AR53" i="196"/>
  <c r="AZ53" i="196" s="1"/>
  <c r="AR29" i="196"/>
  <c r="AZ29" i="196" s="1"/>
  <c r="AR24" i="196"/>
  <c r="AZ24" i="196" s="1"/>
  <c r="AQ139" i="198"/>
  <c r="AQ301" i="198"/>
  <c r="AG38" i="198"/>
  <c r="AK24" i="198"/>
  <c r="AG31" i="198"/>
  <c r="AK33" i="198"/>
  <c r="AQ265" i="198"/>
  <c r="AQ51" i="198"/>
  <c r="AQ237" i="198"/>
  <c r="AQ79" i="198"/>
  <c r="AQ288" i="198"/>
  <c r="AQ303" i="196"/>
  <c r="AZ236" i="196"/>
  <c r="AO270" i="196"/>
  <c r="AQ99" i="196"/>
  <c r="AO217" i="196"/>
  <c r="AM299" i="196"/>
  <c r="AM109" i="196"/>
  <c r="AQ123" i="196"/>
  <c r="AO103" i="196"/>
  <c r="AO91" i="196"/>
  <c r="AN281" i="196"/>
  <c r="AM254" i="196"/>
  <c r="AZ272" i="196"/>
  <c r="AM295" i="196"/>
  <c r="AM231" i="196"/>
  <c r="AZ231" i="196"/>
  <c r="AZ219" i="196"/>
  <c r="AQ211" i="196"/>
  <c r="AM201" i="196"/>
  <c r="AN101" i="196"/>
  <c r="AM95" i="196"/>
  <c r="AN209" i="196"/>
  <c r="AO274" i="196"/>
  <c r="AN121" i="196"/>
  <c r="AN233" i="196"/>
  <c r="AM203" i="196"/>
  <c r="AO115" i="196"/>
  <c r="AM107" i="196"/>
  <c r="AM97" i="196"/>
  <c r="AQ223" i="196"/>
  <c r="AM277" i="196"/>
  <c r="AN67" i="196"/>
  <c r="AM125" i="196"/>
  <c r="AM205" i="196"/>
  <c r="AJ240" i="196"/>
  <c r="AK240" i="196" s="1"/>
  <c r="AJ155" i="196"/>
  <c r="AK155" i="196" s="1"/>
  <c r="AO215" i="196"/>
  <c r="AP215" i="196" s="1"/>
  <c r="AN93" i="196"/>
  <c r="AQ107" i="196"/>
  <c r="AQ67" i="196"/>
  <c r="AQ215" i="196"/>
  <c r="AN225" i="196"/>
  <c r="AN223" i="196"/>
  <c r="AJ98" i="196"/>
  <c r="AK98" i="196" s="1"/>
  <c r="AJ154" i="196"/>
  <c r="AK154" i="196" s="1"/>
  <c r="AJ258" i="196"/>
  <c r="AK258" i="196" s="1"/>
  <c r="AJ48" i="196"/>
  <c r="AK48" i="196" s="1"/>
  <c r="AO223" i="196"/>
  <c r="AM223" i="196"/>
  <c r="AQ101" i="196"/>
  <c r="AM217" i="196"/>
  <c r="AJ82" i="196"/>
  <c r="AK82" i="196" s="1"/>
  <c r="AJ90" i="196"/>
  <c r="AK90" i="196" s="1"/>
  <c r="AJ91" i="196"/>
  <c r="AK91" i="196" s="1"/>
  <c r="AO236" i="196"/>
  <c r="AM227" i="196"/>
  <c r="AJ92" i="196"/>
  <c r="AK92" i="196" s="1"/>
  <c r="AK28" i="196"/>
  <c r="AD265" i="198"/>
  <c r="AE265" i="198" s="1"/>
  <c r="AK38" i="198"/>
  <c r="AI31" i="198"/>
  <c r="AH31" i="198"/>
  <c r="AK31" i="198"/>
  <c r="AD97" i="198"/>
  <c r="AE97" i="198" s="1"/>
  <c r="AH288" i="198"/>
  <c r="AH265" i="198"/>
  <c r="AI265" i="198"/>
  <c r="AD166" i="198"/>
  <c r="AE166" i="198" s="1"/>
  <c r="AJ273" i="196"/>
  <c r="AK273" i="196" s="1"/>
  <c r="AJ212" i="196"/>
  <c r="AK212" i="196" s="1"/>
  <c r="AN211" i="196"/>
  <c r="AJ54" i="196"/>
  <c r="AK54" i="196" s="1"/>
  <c r="AO295" i="196"/>
  <c r="AJ178" i="196"/>
  <c r="AK178" i="196" s="1"/>
  <c r="AJ162" i="196"/>
  <c r="AK162" i="196" s="1"/>
  <c r="AJ281" i="196"/>
  <c r="AK281" i="196" s="1"/>
  <c r="AJ224" i="196"/>
  <c r="AK224" i="196" s="1"/>
  <c r="AO207" i="196"/>
  <c r="AM207" i="196"/>
  <c r="AN227" i="196"/>
  <c r="AM236" i="196"/>
  <c r="AM211" i="196"/>
  <c r="AQ207" i="196"/>
  <c r="AM199" i="196"/>
  <c r="AQ227" i="196"/>
  <c r="AN219" i="196"/>
  <c r="AO272" i="196"/>
  <c r="AN236" i="196"/>
  <c r="AO101" i="196"/>
  <c r="AJ172" i="196"/>
  <c r="AK172" i="196" s="1"/>
  <c r="AJ254" i="196"/>
  <c r="AK254" i="196" s="1"/>
  <c r="AO211" i="196"/>
  <c r="AO231" i="196"/>
  <c r="AO201" i="196"/>
  <c r="AM219" i="196"/>
  <c r="AN299" i="196"/>
  <c r="AI19" i="197"/>
  <c r="AJ19" i="197" s="1"/>
  <c r="AI29" i="197"/>
  <c r="AJ29" i="197" s="1"/>
  <c r="AI23" i="197"/>
  <c r="AJ23" i="197" s="1"/>
  <c r="AD76" i="198"/>
  <c r="AE76" i="198" s="1"/>
  <c r="AD148" i="198"/>
  <c r="AE148" i="198" s="1"/>
  <c r="AD244" i="198"/>
  <c r="AE244" i="198" s="1"/>
  <c r="AI27" i="197"/>
  <c r="AJ27" i="197" s="1"/>
  <c r="AI33" i="197"/>
  <c r="AJ33" i="197" s="1"/>
  <c r="AI24" i="197"/>
  <c r="AJ24" i="197" s="1"/>
  <c r="AI18" i="197"/>
  <c r="AJ18" i="197" s="1"/>
  <c r="AI31" i="197"/>
  <c r="AJ31" i="197" s="1"/>
  <c r="AI25" i="197"/>
  <c r="AJ25" i="197" s="1"/>
  <c r="AI20" i="197"/>
  <c r="AJ20" i="197" s="1"/>
  <c r="AJ275" i="196"/>
  <c r="AK275" i="196" s="1"/>
  <c r="AJ52" i="196"/>
  <c r="AK52" i="196" s="1"/>
  <c r="AJ282" i="196"/>
  <c r="AK282" i="196" s="1"/>
  <c r="AI35" i="197"/>
  <c r="AJ35" i="197" s="1"/>
  <c r="AI22" i="197"/>
  <c r="AJ22" i="197" s="1"/>
  <c r="AI26" i="197"/>
  <c r="AJ26" i="197" s="1"/>
  <c r="AJ186" i="196"/>
  <c r="AK186" i="196" s="1"/>
  <c r="AJ216" i="196"/>
  <c r="AK216" i="196" s="1"/>
  <c r="AI30" i="197"/>
  <c r="AJ30" i="197" s="1"/>
  <c r="AI32" i="197"/>
  <c r="AJ32" i="197" s="1"/>
  <c r="AI21" i="197"/>
  <c r="AJ21" i="197" s="1"/>
  <c r="AI34" i="197"/>
  <c r="AJ34" i="197" s="1"/>
  <c r="AI28" i="197"/>
  <c r="AJ28" i="197" s="1"/>
  <c r="AH261" i="198"/>
  <c r="AK263" i="198"/>
  <c r="AG266" i="198"/>
  <c r="AJ266" i="198" s="1"/>
  <c r="AI242" i="198"/>
  <c r="AD172" i="198"/>
  <c r="AE172" i="198" s="1"/>
  <c r="AG242" i="198"/>
  <c r="AG258" i="198"/>
  <c r="AK266" i="198"/>
  <c r="AH266" i="198"/>
  <c r="AG46" i="198"/>
  <c r="AK242" i="198"/>
  <c r="AH242" i="198"/>
  <c r="AI258" i="198"/>
  <c r="AH111" i="198"/>
  <c r="AG111" i="198"/>
  <c r="AI54" i="198"/>
  <c r="AJ54" i="198" s="1"/>
  <c r="AG255" i="198"/>
  <c r="AK258" i="198"/>
  <c r="AI111" i="198"/>
  <c r="AD112" i="198"/>
  <c r="AE112" i="198" s="1"/>
  <c r="AG107" i="198"/>
  <c r="AD85" i="198"/>
  <c r="AE85" i="198" s="1"/>
  <c r="AI46" i="198"/>
  <c r="AD35" i="198"/>
  <c r="AE35" i="198" s="1"/>
  <c r="AD103" i="198"/>
  <c r="AE103" i="198" s="1"/>
  <c r="AQ111" i="196"/>
  <c r="AM274" i="196"/>
  <c r="AN231" i="196"/>
  <c r="AQ119" i="196"/>
  <c r="AN199" i="196"/>
  <c r="AQ272" i="196"/>
  <c r="AQ199" i="196"/>
  <c r="AN203" i="196"/>
  <c r="AM233" i="196"/>
  <c r="AP233" i="196" s="1"/>
  <c r="AQ219" i="196"/>
  <c r="AO203" i="196"/>
  <c r="AO95" i="196"/>
  <c r="AJ156" i="196"/>
  <c r="AK156" i="196" s="1"/>
  <c r="AJ140" i="196"/>
  <c r="AK140" i="196" s="1"/>
  <c r="AJ116" i="196"/>
  <c r="AK116" i="196" s="1"/>
  <c r="AJ100" i="196"/>
  <c r="AK100" i="196" s="1"/>
  <c r="AM113" i="196"/>
  <c r="AJ143" i="196"/>
  <c r="AK143" i="196" s="1"/>
  <c r="AJ127" i="196"/>
  <c r="AK127" i="196" s="1"/>
  <c r="AJ284" i="196"/>
  <c r="AK284" i="196" s="1"/>
  <c r="AJ276" i="196"/>
  <c r="AK276" i="196" s="1"/>
  <c r="AQ97" i="196"/>
  <c r="AJ159" i="196"/>
  <c r="AK159" i="196" s="1"/>
  <c r="AQ295" i="196"/>
  <c r="AQ297" i="196"/>
  <c r="AJ233" i="196"/>
  <c r="AK233" i="196" s="1"/>
  <c r="AJ103" i="196"/>
  <c r="AK103" i="196" s="1"/>
  <c r="AN97" i="196"/>
  <c r="AN113" i="196"/>
  <c r="AN109" i="196"/>
  <c r="AO109" i="196"/>
  <c r="AO105" i="196"/>
  <c r="AO97" i="196"/>
  <c r="AQ117" i="196"/>
  <c r="AQ93" i="196"/>
  <c r="AJ119" i="196"/>
  <c r="AK119" i="196" s="1"/>
  <c r="AQ83" i="196"/>
  <c r="AJ123" i="196"/>
  <c r="AK123" i="196" s="1"/>
  <c r="AO83" i="196"/>
  <c r="AN83" i="196"/>
  <c r="AJ67" i="196"/>
  <c r="AK67" i="196" s="1"/>
  <c r="AJ69" i="196"/>
  <c r="AK69" i="196" s="1"/>
  <c r="AN297" i="196"/>
  <c r="AJ57" i="196"/>
  <c r="AK57" i="196" s="1"/>
  <c r="AM281" i="196"/>
  <c r="AO281" i="196"/>
  <c r="AN270" i="196"/>
  <c r="AN276" i="196"/>
  <c r="AN272" i="196"/>
  <c r="AO221" i="196"/>
  <c r="AP221" i="196" s="1"/>
  <c r="AN201" i="196"/>
  <c r="AQ209" i="196"/>
  <c r="AO205" i="196"/>
  <c r="AO225" i="196"/>
  <c r="AM225" i="196"/>
  <c r="AJ182" i="196"/>
  <c r="AK182" i="196" s="1"/>
  <c r="AJ176" i="196"/>
  <c r="AK176" i="196" s="1"/>
  <c r="AJ192" i="196"/>
  <c r="AK192" i="196" s="1"/>
  <c r="AJ174" i="196"/>
  <c r="AK174" i="196" s="1"/>
  <c r="AJ166" i="196"/>
  <c r="AK166" i="196" s="1"/>
  <c r="AJ160" i="196"/>
  <c r="AK160" i="196" s="1"/>
  <c r="AJ152" i="196"/>
  <c r="AK152" i="196" s="1"/>
  <c r="AJ144" i="196"/>
  <c r="AK144" i="196" s="1"/>
  <c r="AJ136" i="196"/>
  <c r="AK136" i="196" s="1"/>
  <c r="AN95" i="196"/>
  <c r="AN91" i="196"/>
  <c r="AN103" i="196"/>
  <c r="AM103" i="196"/>
  <c r="AM99" i="196"/>
  <c r="AO123" i="196"/>
  <c r="AO119" i="196"/>
  <c r="AM119" i="196"/>
  <c r="AN115" i="196"/>
  <c r="AM115" i="196"/>
  <c r="AM91" i="196"/>
  <c r="AN111" i="196"/>
  <c r="AO107" i="196"/>
  <c r="AN277" i="196"/>
  <c r="AO277" i="196"/>
  <c r="AQ270" i="196"/>
  <c r="AM270" i="196"/>
  <c r="AM276" i="196"/>
  <c r="AP276" i="196" s="1"/>
  <c r="AM272" i="196"/>
  <c r="AJ246" i="196"/>
  <c r="AK246" i="196" s="1"/>
  <c r="AJ264" i="196"/>
  <c r="AK264" i="196" s="1"/>
  <c r="AJ236" i="196"/>
  <c r="AK236" i="196" s="1"/>
  <c r="AJ230" i="196"/>
  <c r="AK230" i="196" s="1"/>
  <c r="AJ222" i="196"/>
  <c r="AK222" i="196" s="1"/>
  <c r="AJ206" i="196"/>
  <c r="AK206" i="196" s="1"/>
  <c r="AJ198" i="196"/>
  <c r="AK198" i="196" s="1"/>
  <c r="AN221" i="196"/>
  <c r="AQ221" i="196"/>
  <c r="AN217" i="196"/>
  <c r="AQ217" i="196"/>
  <c r="AQ201" i="196"/>
  <c r="AQ233" i="196"/>
  <c r="AO209" i="196"/>
  <c r="AN205" i="196"/>
  <c r="AQ205" i="196"/>
  <c r="AQ225" i="196"/>
  <c r="AJ158" i="196"/>
  <c r="AK158" i="196" s="1"/>
  <c r="AJ134" i="196"/>
  <c r="AK134" i="196" s="1"/>
  <c r="AJ126" i="196"/>
  <c r="AK126" i="196" s="1"/>
  <c r="AJ110" i="196"/>
  <c r="AK110" i="196" s="1"/>
  <c r="AQ103" i="196"/>
  <c r="AO99" i="196"/>
  <c r="AN123" i="196"/>
  <c r="AN119" i="196"/>
  <c r="AQ95" i="196"/>
  <c r="AQ115" i="196"/>
  <c r="AQ91" i="196"/>
  <c r="AO111" i="196"/>
  <c r="AN107" i="196"/>
  <c r="AJ113" i="196"/>
  <c r="AK113" i="196" s="1"/>
  <c r="AJ86" i="196"/>
  <c r="AK86" i="196" s="1"/>
  <c r="AJ42" i="196"/>
  <c r="AK42" i="196" s="1"/>
  <c r="AJ145" i="196"/>
  <c r="AK145" i="196" s="1"/>
  <c r="AJ215" i="196"/>
  <c r="AK215" i="196" s="1"/>
  <c r="AJ231" i="196"/>
  <c r="AK231" i="196" s="1"/>
  <c r="AJ109" i="196"/>
  <c r="AK109" i="196" s="1"/>
  <c r="AL28" i="197"/>
  <c r="AM26" i="197"/>
  <c r="AL26" i="197"/>
  <c r="AM28" i="197"/>
  <c r="AH263" i="198"/>
  <c r="AG263" i="198"/>
  <c r="AJ263" i="198" s="1"/>
  <c r="AH42" i="198"/>
  <c r="AK126" i="198"/>
  <c r="AD81" i="198"/>
  <c r="AE81" i="198" s="1"/>
  <c r="AQ31" i="198"/>
  <c r="AI122" i="198"/>
  <c r="AG265" i="198"/>
  <c r="AG300" i="198"/>
  <c r="AG152" i="198"/>
  <c r="AI107" i="198"/>
  <c r="AG261" i="198"/>
  <c r="AD26" i="198"/>
  <c r="AE26" i="198" s="1"/>
  <c r="AK107" i="198"/>
  <c r="AI152" i="198"/>
  <c r="AD33" i="198"/>
  <c r="AE33" i="198" s="1"/>
  <c r="AK261" i="198"/>
  <c r="AI261" i="198"/>
  <c r="AH152" i="198"/>
  <c r="AD238" i="198"/>
  <c r="AE238" i="198" s="1"/>
  <c r="AK42" i="198"/>
  <c r="AQ42" i="198"/>
  <c r="AM18" i="197"/>
  <c r="AI255" i="198"/>
  <c r="AH255" i="198"/>
  <c r="AM117" i="196"/>
  <c r="AM101" i="196"/>
  <c r="AQ125" i="196"/>
  <c r="AM67" i="196"/>
  <c r="AJ87" i="196"/>
  <c r="AK87" i="196" s="1"/>
  <c r="AI300" i="198"/>
  <c r="AM22" i="197"/>
  <c r="AL34" i="197"/>
  <c r="AL30" i="197"/>
  <c r="AM286" i="196"/>
  <c r="AN89" i="196"/>
  <c r="AM121" i="196"/>
  <c r="AM105" i="196"/>
  <c r="AM229" i="196"/>
  <c r="AM213" i="196"/>
  <c r="AO303" i="196"/>
  <c r="AO278" i="196"/>
  <c r="AM301" i="196"/>
  <c r="AN99" i="196"/>
  <c r="AN274" i="196"/>
  <c r="AO117" i="196"/>
  <c r="AM209" i="196"/>
  <c r="AQ299" i="196"/>
  <c r="AQ276" i="196"/>
  <c r="AO68" i="196"/>
  <c r="AQ81" i="196"/>
  <c r="AM111" i="196"/>
  <c r="AO219" i="196"/>
  <c r="AN66" i="196"/>
  <c r="AN61" i="196"/>
  <c r="AN75" i="196"/>
  <c r="AO113" i="196"/>
  <c r="AN295" i="196"/>
  <c r="AO202" i="196"/>
  <c r="AM123" i="196"/>
  <c r="AQ231" i="196"/>
  <c r="AO199" i="196"/>
  <c r="AQ161" i="196"/>
  <c r="AO125" i="196"/>
  <c r="AQ109" i="196"/>
  <c r="AO93" i="196"/>
  <c r="AP93" i="196" s="1"/>
  <c r="AO67" i="196"/>
  <c r="AO20" i="196"/>
  <c r="AZ282" i="196"/>
  <c r="AQ284" i="196"/>
  <c r="AM273" i="196"/>
  <c r="AZ167" i="196"/>
  <c r="AQ85" i="196"/>
  <c r="AO227" i="196"/>
  <c r="AJ260" i="196"/>
  <c r="AK260" i="196" s="1"/>
  <c r="AJ210" i="196"/>
  <c r="AK210" i="196" s="1"/>
  <c r="AJ188" i="196"/>
  <c r="AK188" i="196" s="1"/>
  <c r="AJ118" i="196"/>
  <c r="AK118" i="196" s="1"/>
  <c r="AN125" i="196"/>
  <c r="AJ105" i="196"/>
  <c r="AK105" i="196" s="1"/>
  <c r="AG202" i="198"/>
  <c r="AK54" i="198"/>
  <c r="AI292" i="198"/>
  <c r="AH292" i="198"/>
  <c r="AI250" i="198"/>
  <c r="AG216" i="198"/>
  <c r="AH267" i="198"/>
  <c r="AG267" i="198"/>
  <c r="AI257" i="198"/>
  <c r="AG259" i="198"/>
  <c r="AG224" i="198"/>
  <c r="AK224" i="198"/>
  <c r="AG148" i="198"/>
  <c r="AI28" i="198"/>
  <c r="AH54" i="198"/>
  <c r="AQ292" i="198"/>
  <c r="AO286" i="196"/>
  <c r="AN105" i="196"/>
  <c r="AQ121" i="196"/>
  <c r="AQ105" i="196"/>
  <c r="AM303" i="196"/>
  <c r="AJ99" i="196"/>
  <c r="AK99" i="196" s="1"/>
  <c r="AO121" i="196"/>
  <c r="AO229" i="196"/>
  <c r="AO213" i="196"/>
  <c r="AQ229" i="196"/>
  <c r="AQ213" i="196"/>
  <c r="AN229" i="196"/>
  <c r="AJ285" i="196"/>
  <c r="AK285" i="196" s="1"/>
  <c r="AN213" i="196"/>
  <c r="AQ89" i="196"/>
  <c r="AO89" i="196"/>
  <c r="AQ278" i="196"/>
  <c r="AJ65" i="196"/>
  <c r="AK65" i="196" s="1"/>
  <c r="AM278" i="196"/>
  <c r="AJ64" i="196"/>
  <c r="AK64" i="196" s="1"/>
  <c r="AJ79" i="196"/>
  <c r="AK79" i="196" s="1"/>
  <c r="AJ157" i="196"/>
  <c r="AK157" i="196" s="1"/>
  <c r="AJ133" i="196"/>
  <c r="AK133" i="196" s="1"/>
  <c r="AN303" i="196"/>
  <c r="AJ131" i="196"/>
  <c r="AK131" i="196" s="1"/>
  <c r="AJ253" i="196"/>
  <c r="AK253" i="196" s="1"/>
  <c r="AJ47" i="196"/>
  <c r="AK47" i="196" s="1"/>
  <c r="AQ286" i="196"/>
  <c r="AN278" i="196"/>
  <c r="AJ207" i="196"/>
  <c r="AK207" i="196" s="1"/>
  <c r="AJ68" i="196"/>
  <c r="AK68" i="196" s="1"/>
  <c r="AO299" i="196"/>
  <c r="AG250" i="198"/>
  <c r="AD92" i="198"/>
  <c r="AE92" i="198" s="1"/>
  <c r="AH250" i="198"/>
  <c r="AI241" i="198"/>
  <c r="AD124" i="198"/>
  <c r="AE124" i="198" s="1"/>
  <c r="AG218" i="198"/>
  <c r="AD274" i="198"/>
  <c r="AE274" i="198" s="1"/>
  <c r="AI232" i="198"/>
  <c r="AJ232" i="198" s="1"/>
  <c r="AH241" i="198"/>
  <c r="AG241" i="198"/>
  <c r="AK250" i="198"/>
  <c r="AQ241" i="198"/>
  <c r="AI224" i="198"/>
  <c r="AH224" i="198"/>
  <c r="AK288" i="198"/>
  <c r="AM30" i="197"/>
  <c r="AJ221" i="196"/>
  <c r="AK221" i="196" s="1"/>
  <c r="AJ125" i="196"/>
  <c r="AK125" i="196" s="1"/>
  <c r="AJ72" i="196"/>
  <c r="AK72" i="196" s="1"/>
  <c r="AQ301" i="196"/>
  <c r="AO297" i="196"/>
  <c r="AP297" i="196" s="1"/>
  <c r="AJ149" i="196"/>
  <c r="AK149" i="196" s="1"/>
  <c r="AJ201" i="196"/>
  <c r="AK201" i="196" s="1"/>
  <c r="AJ297" i="196"/>
  <c r="AK297" i="196" s="1"/>
  <c r="AM305" i="196"/>
  <c r="AJ81" i="196"/>
  <c r="AK81" i="196" s="1"/>
  <c r="AJ60" i="196"/>
  <c r="AK60" i="196" s="1"/>
  <c r="AJ97" i="196"/>
  <c r="AK97" i="196" s="1"/>
  <c r="AJ177" i="196"/>
  <c r="AK177" i="196" s="1"/>
  <c r="AJ257" i="196"/>
  <c r="AK257" i="196" s="1"/>
  <c r="AJ51" i="196"/>
  <c r="AK51" i="196" s="1"/>
  <c r="AK21" i="196"/>
  <c r="AJ247" i="196"/>
  <c r="AK247" i="196" s="1"/>
  <c r="AJ43" i="196"/>
  <c r="AK43" i="196" s="1"/>
  <c r="AJ168" i="196"/>
  <c r="AK168" i="196" s="1"/>
  <c r="AJ141" i="196"/>
  <c r="AK141" i="196" s="1"/>
  <c r="AJ305" i="196"/>
  <c r="AK305" i="196" s="1"/>
  <c r="AJ83" i="196"/>
  <c r="AK83" i="196" s="1"/>
  <c r="AK216" i="198"/>
  <c r="AQ46" i="198"/>
  <c r="AH280" i="198"/>
  <c r="AH202" i="198"/>
  <c r="AH204" i="198"/>
  <c r="AG88" i="198"/>
  <c r="AI288" i="198"/>
  <c r="AD161" i="198"/>
  <c r="AE161" i="198" s="1"/>
  <c r="AQ280" i="198"/>
  <c r="AL22" i="197"/>
  <c r="AM75" i="196"/>
  <c r="AJ61" i="196"/>
  <c r="AK61" i="196" s="1"/>
  <c r="AJ304" i="196"/>
  <c r="AK304" i="196" s="1"/>
  <c r="AJ49" i="196"/>
  <c r="AK49" i="196" s="1"/>
  <c r="AI47" i="198"/>
  <c r="AH160" i="198"/>
  <c r="AD87" i="198"/>
  <c r="AE87" i="198" s="1"/>
  <c r="AQ28" i="198"/>
  <c r="AH218" i="198"/>
  <c r="AH24" i="198"/>
  <c r="AK46" i="198"/>
  <c r="AD187" i="198"/>
  <c r="AE187" i="198" s="1"/>
  <c r="AD177" i="198"/>
  <c r="AE177" i="198" s="1"/>
  <c r="AD230" i="198"/>
  <c r="AE230" i="198" s="1"/>
  <c r="AI43" i="198"/>
  <c r="AI269" i="198"/>
  <c r="AI42" i="198"/>
  <c r="AJ42" i="198" s="1"/>
  <c r="AH290" i="198"/>
  <c r="AG288" i="198"/>
  <c r="AG269" i="198"/>
  <c r="AG243" i="198"/>
  <c r="AD119" i="198"/>
  <c r="AE119" i="198" s="1"/>
  <c r="AD159" i="198"/>
  <c r="AE159" i="198" s="1"/>
  <c r="AD141" i="198"/>
  <c r="AE141" i="198" s="1"/>
  <c r="AD263" i="198"/>
  <c r="AE263" i="198" s="1"/>
  <c r="AD229" i="198"/>
  <c r="AE229" i="198" s="1"/>
  <c r="AG204" i="198"/>
  <c r="AI24" i="198"/>
  <c r="AD145" i="198"/>
  <c r="AE145" i="198" s="1"/>
  <c r="AD179" i="198"/>
  <c r="AE179" i="198" s="1"/>
  <c r="AD169" i="198"/>
  <c r="AE169" i="198" s="1"/>
  <c r="AD223" i="198"/>
  <c r="AE223" i="198" s="1"/>
  <c r="AD214" i="198"/>
  <c r="AE214" i="198" s="1"/>
  <c r="AI50" i="198"/>
  <c r="AK50" i="198"/>
  <c r="AD142" i="198"/>
  <c r="AE142" i="198" s="1"/>
  <c r="AD89" i="198"/>
  <c r="AE89" i="198" s="1"/>
  <c r="AD45" i="198"/>
  <c r="AE45" i="198" s="1"/>
  <c r="AG50" i="198"/>
  <c r="AH50" i="198"/>
  <c r="AK300" i="198"/>
  <c r="AQ218" i="198"/>
  <c r="AH210" i="198"/>
  <c r="AH269" i="198"/>
  <c r="AD37" i="198"/>
  <c r="AE37" i="198" s="1"/>
  <c r="AD54" i="198"/>
  <c r="AE54" i="198" s="1"/>
  <c r="AG290" i="198"/>
  <c r="AD90" i="198"/>
  <c r="AE90" i="198" s="1"/>
  <c r="AD157" i="198"/>
  <c r="AE157" i="198" s="1"/>
  <c r="AD143" i="198"/>
  <c r="AE143" i="198" s="1"/>
  <c r="AD167" i="198"/>
  <c r="AE167" i="198" s="1"/>
  <c r="AD234" i="198"/>
  <c r="AE234" i="198" s="1"/>
  <c r="AD226" i="198"/>
  <c r="AE226" i="198" s="1"/>
  <c r="AG156" i="198"/>
  <c r="AG24" i="198"/>
  <c r="AQ24" i="198"/>
  <c r="AI156" i="198"/>
  <c r="AD298" i="198"/>
  <c r="AE298" i="198" s="1"/>
  <c r="AD106" i="198"/>
  <c r="AE106" i="198" s="1"/>
  <c r="AD121" i="198"/>
  <c r="AE121" i="198" s="1"/>
  <c r="AD24" i="198"/>
  <c r="AE24" i="198" s="1"/>
  <c r="AD289" i="198"/>
  <c r="AE289" i="198" s="1"/>
  <c r="AD220" i="198"/>
  <c r="AE220" i="198" s="1"/>
  <c r="AD68" i="198"/>
  <c r="AE68" i="198" s="1"/>
  <c r="AD29" i="198"/>
  <c r="AE29" i="198" s="1"/>
  <c r="AJ303" i="196"/>
  <c r="AK303" i="196" s="1"/>
  <c r="AJ171" i="196"/>
  <c r="AK171" i="196" s="1"/>
  <c r="AJ267" i="196"/>
  <c r="AK267" i="196" s="1"/>
  <c r="AJ251" i="196"/>
  <c r="AK251" i="196" s="1"/>
  <c r="AO273" i="196"/>
  <c r="AJ213" i="196"/>
  <c r="AK213" i="196" s="1"/>
  <c r="AJ132" i="196"/>
  <c r="AK132" i="196" s="1"/>
  <c r="AJ85" i="196"/>
  <c r="AK85" i="196" s="1"/>
  <c r="AM282" i="196"/>
  <c r="AN282" i="196"/>
  <c r="AN273" i="196"/>
  <c r="AO282" i="196"/>
  <c r="AJ161" i="196"/>
  <c r="AK161" i="196" s="1"/>
  <c r="AQ282" i="196"/>
  <c r="AN81" i="196"/>
  <c r="AJ137" i="196"/>
  <c r="AK137" i="196" s="1"/>
  <c r="AJ181" i="196"/>
  <c r="AK181" i="196" s="1"/>
  <c r="AO284" i="196"/>
  <c r="AJ135" i="196"/>
  <c r="AK135" i="196" s="1"/>
  <c r="AJ164" i="196"/>
  <c r="AK164" i="196" s="1"/>
  <c r="AQ305" i="196"/>
  <c r="AM284" i="196"/>
  <c r="AN284" i="196"/>
  <c r="AN305" i="196"/>
  <c r="AJ58" i="196"/>
  <c r="AK58" i="196" s="1"/>
  <c r="AO305" i="196"/>
  <c r="AN167" i="196"/>
  <c r="AJ278" i="196"/>
  <c r="AK278" i="196" s="1"/>
  <c r="AJ73" i="196"/>
  <c r="AK73" i="196" s="1"/>
  <c r="AJ45" i="196"/>
  <c r="AK45" i="196" s="1"/>
  <c r="AJ245" i="196"/>
  <c r="AK245" i="196" s="1"/>
  <c r="AJ296" i="196"/>
  <c r="AK296" i="196" s="1"/>
  <c r="AJ89" i="196"/>
  <c r="AK89" i="196" s="1"/>
  <c r="AJ107" i="196"/>
  <c r="AK107" i="196" s="1"/>
  <c r="AJ77" i="196"/>
  <c r="AK77" i="196" s="1"/>
  <c r="AJ227" i="196"/>
  <c r="AK227" i="196" s="1"/>
  <c r="AN32" i="197"/>
  <c r="AM32" i="197"/>
  <c r="AL32" i="197"/>
  <c r="AI48" i="198"/>
  <c r="AH47" i="198"/>
  <c r="AI290" i="198"/>
  <c r="AD301" i="198"/>
  <c r="AE301" i="198" s="1"/>
  <c r="AG128" i="198"/>
  <c r="AD79" i="198"/>
  <c r="AE79" i="198" s="1"/>
  <c r="AD292" i="198"/>
  <c r="AE292" i="198" s="1"/>
  <c r="AD253" i="198"/>
  <c r="AE253" i="198" s="1"/>
  <c r="AD22" i="198"/>
  <c r="AE22" i="198" s="1"/>
  <c r="AD208" i="198"/>
  <c r="AE208" i="198" s="1"/>
  <c r="AD262" i="198"/>
  <c r="AE262" i="198" s="1"/>
  <c r="AJ104" i="196"/>
  <c r="AK104" i="196" s="1"/>
  <c r="AJ55" i="196"/>
  <c r="AK55" i="196" s="1"/>
  <c r="AJ195" i="196"/>
  <c r="AK195" i="196" s="1"/>
  <c r="AJ179" i="196"/>
  <c r="AK179" i="196" s="1"/>
  <c r="AJ163" i="196"/>
  <c r="AK163" i="196" s="1"/>
  <c r="AJ243" i="196"/>
  <c r="AK243" i="196" s="1"/>
  <c r="AJ128" i="196"/>
  <c r="AK128" i="196" s="1"/>
  <c r="AJ203" i="196"/>
  <c r="AK203" i="196" s="1"/>
  <c r="AJ95" i="196"/>
  <c r="AK95" i="196" s="1"/>
  <c r="AJ80" i="196"/>
  <c r="AK80" i="196" s="1"/>
  <c r="AJ219" i="196"/>
  <c r="AK219" i="196" s="1"/>
  <c r="AJ46" i="196"/>
  <c r="AK46" i="196" s="1"/>
  <c r="AJ300" i="196"/>
  <c r="AK300" i="196" s="1"/>
  <c r="AJ248" i="196"/>
  <c r="AK248" i="196" s="1"/>
  <c r="AQ59" i="196"/>
  <c r="AN249" i="196"/>
  <c r="AQ252" i="196"/>
  <c r="AQ218" i="196"/>
  <c r="AQ182" i="196"/>
  <c r="AN165" i="196"/>
  <c r="AQ138" i="196"/>
  <c r="AQ114" i="196"/>
  <c r="AQ90" i="196"/>
  <c r="AQ76" i="196"/>
  <c r="AJ115" i="196"/>
  <c r="AK115" i="196" s="1"/>
  <c r="AQ40" i="196"/>
  <c r="AJ117" i="196"/>
  <c r="AK117" i="196" s="1"/>
  <c r="AM57" i="196"/>
  <c r="AQ73" i="196"/>
  <c r="AM175" i="196"/>
  <c r="AJ41" i="196"/>
  <c r="AK41" i="196" s="1"/>
  <c r="AJ274" i="196"/>
  <c r="AK274" i="196" s="1"/>
  <c r="AJ50" i="196"/>
  <c r="AK50" i="196" s="1"/>
  <c r="AJ241" i="196"/>
  <c r="AK241" i="196" s="1"/>
  <c r="AJ153" i="196"/>
  <c r="AK153" i="196" s="1"/>
  <c r="AJ129" i="196"/>
  <c r="AK129" i="196" s="1"/>
  <c r="AJ265" i="196"/>
  <c r="AK265" i="196" s="1"/>
  <c r="AJ75" i="196"/>
  <c r="AK75" i="196" s="1"/>
  <c r="AJ183" i="196"/>
  <c r="AK183" i="196" s="1"/>
  <c r="AJ167" i="196"/>
  <c r="AK167" i="196" s="1"/>
  <c r="AJ263" i="196"/>
  <c r="AK263" i="196" s="1"/>
  <c r="AQ184" i="196"/>
  <c r="AQ234" i="196"/>
  <c r="AN247" i="196"/>
  <c r="AQ250" i="196"/>
  <c r="AJ228" i="196"/>
  <c r="AK228" i="196" s="1"/>
  <c r="AJ204" i="196"/>
  <c r="AK204" i="196" s="1"/>
  <c r="AQ216" i="196"/>
  <c r="AQ180" i="196"/>
  <c r="AN187" i="196"/>
  <c r="AQ160" i="196"/>
  <c r="AQ136" i="196"/>
  <c r="AJ122" i="196"/>
  <c r="AK122" i="196" s="1"/>
  <c r="AQ112" i="196"/>
  <c r="AM177" i="196"/>
  <c r="AQ74" i="196"/>
  <c r="AQ38" i="196"/>
  <c r="AJ299" i="196"/>
  <c r="AK299" i="196" s="1"/>
  <c r="AJ270" i="196"/>
  <c r="AK270" i="196" s="1"/>
  <c r="AJ56" i="196"/>
  <c r="AK56" i="196" s="1"/>
  <c r="AJ185" i="196"/>
  <c r="AK185" i="196" s="1"/>
  <c r="AJ169" i="196"/>
  <c r="AK169" i="196" s="1"/>
  <c r="AJ249" i="196"/>
  <c r="AK249" i="196" s="1"/>
  <c r="AJ70" i="196"/>
  <c r="AK70" i="196" s="1"/>
  <c r="AJ142" i="196"/>
  <c r="AK142" i="196" s="1"/>
  <c r="AJ190" i="196"/>
  <c r="AK190" i="196" s="1"/>
  <c r="AJ214" i="196"/>
  <c r="AK214" i="196" s="1"/>
  <c r="AJ262" i="196"/>
  <c r="AK262" i="196" s="1"/>
  <c r="AJ111" i="196"/>
  <c r="AK111" i="196" s="1"/>
  <c r="AJ147" i="196"/>
  <c r="AK147" i="196" s="1"/>
  <c r="AJ259" i="196"/>
  <c r="AK259" i="196" s="1"/>
  <c r="AQ254" i="196"/>
  <c r="AQ78" i="196"/>
  <c r="AJ252" i="196"/>
  <c r="AK252" i="196" s="1"/>
  <c r="AQ248" i="196"/>
  <c r="AQ214" i="196"/>
  <c r="AJ180" i="196"/>
  <c r="AK180" i="196" s="1"/>
  <c r="AJ170" i="196"/>
  <c r="AK170" i="196" s="1"/>
  <c r="AQ178" i="196"/>
  <c r="AJ146" i="196"/>
  <c r="AK146" i="196" s="1"/>
  <c r="AQ158" i="196"/>
  <c r="AQ134" i="196"/>
  <c r="AQ110" i="196"/>
  <c r="AQ72" i="196"/>
  <c r="AQ36" i="196"/>
  <c r="AQ304" i="196"/>
  <c r="AO55" i="196"/>
  <c r="AM159" i="196"/>
  <c r="AQ71" i="196"/>
  <c r="AJ205" i="196"/>
  <c r="AK205" i="196" s="1"/>
  <c r="AJ295" i="196"/>
  <c r="AK295" i="196" s="1"/>
  <c r="AJ94" i="196"/>
  <c r="AK94" i="196" s="1"/>
  <c r="AJ238" i="196"/>
  <c r="AK238" i="196" s="1"/>
  <c r="AQ281" i="196"/>
  <c r="AQ42" i="196"/>
  <c r="AQ246" i="196"/>
  <c r="AQ212" i="196"/>
  <c r="AQ176" i="196"/>
  <c r="AQ156" i="196"/>
  <c r="AQ132" i="196"/>
  <c r="AQ108" i="196"/>
  <c r="AQ70" i="196"/>
  <c r="AQ34" i="196"/>
  <c r="AQ302" i="196"/>
  <c r="AZ157" i="196"/>
  <c r="AJ76" i="196"/>
  <c r="AK76" i="196" s="1"/>
  <c r="AJ124" i="196"/>
  <c r="AK124" i="196" s="1"/>
  <c r="AJ196" i="196"/>
  <c r="AK196" i="196" s="1"/>
  <c r="AJ268" i="196"/>
  <c r="AK268" i="196" s="1"/>
  <c r="AJ66" i="196"/>
  <c r="AK66" i="196" s="1"/>
  <c r="AJ114" i="196"/>
  <c r="AK114" i="196" s="1"/>
  <c r="AJ138" i="196"/>
  <c r="AK138" i="196" s="1"/>
  <c r="AJ277" i="196"/>
  <c r="AK277" i="196" s="1"/>
  <c r="AM165" i="196"/>
  <c r="AQ244" i="196"/>
  <c r="AQ210" i="196"/>
  <c r="AQ174" i="196"/>
  <c r="AN163" i="196"/>
  <c r="AQ154" i="196"/>
  <c r="AQ130" i="196"/>
  <c r="AQ106" i="196"/>
  <c r="AQ68" i="196"/>
  <c r="AQ32" i="196"/>
  <c r="AQ300" i="196"/>
  <c r="AO77" i="196"/>
  <c r="AZ155" i="196"/>
  <c r="AJ53" i="196"/>
  <c r="AK53" i="196" s="1"/>
  <c r="AJ148" i="196"/>
  <c r="AK148" i="196" s="1"/>
  <c r="AJ220" i="196"/>
  <c r="AK220" i="196" s="1"/>
  <c r="AJ302" i="196"/>
  <c r="AK302" i="196" s="1"/>
  <c r="AJ197" i="196"/>
  <c r="AK197" i="196" s="1"/>
  <c r="AJ165" i="196"/>
  <c r="AK165" i="196" s="1"/>
  <c r="AJ261" i="196"/>
  <c r="AK261" i="196" s="1"/>
  <c r="AJ39" i="196"/>
  <c r="AK39" i="196" s="1"/>
  <c r="AJ71" i="196"/>
  <c r="AK71" i="196" s="1"/>
  <c r="AJ199" i="196"/>
  <c r="AK199" i="196" s="1"/>
  <c r="AQ275" i="196"/>
  <c r="AQ279" i="196"/>
  <c r="AQ280" i="196"/>
  <c r="AZ263" i="196"/>
  <c r="AQ266" i="196"/>
  <c r="AQ242" i="196"/>
  <c r="AQ232" i="196"/>
  <c r="AQ208" i="196"/>
  <c r="AQ196" i="196"/>
  <c r="AQ172" i="196"/>
  <c r="AO165" i="196"/>
  <c r="AQ152" i="196"/>
  <c r="AQ128" i="196"/>
  <c r="AQ104" i="196"/>
  <c r="AQ66" i="196"/>
  <c r="AQ30" i="196"/>
  <c r="AQ298" i="196"/>
  <c r="AZ129" i="196"/>
  <c r="AJ37" i="196"/>
  <c r="AK37" i="196" s="1"/>
  <c r="AJ120" i="196"/>
  <c r="AK120" i="196" s="1"/>
  <c r="AJ96" i="196"/>
  <c r="AK96" i="196" s="1"/>
  <c r="AJ298" i="196"/>
  <c r="AK298" i="196" s="1"/>
  <c r="AJ38" i="196"/>
  <c r="AK38" i="196" s="1"/>
  <c r="AJ237" i="196"/>
  <c r="AK237" i="196" s="1"/>
  <c r="AJ93" i="196"/>
  <c r="AK93" i="196" s="1"/>
  <c r="AJ217" i="196"/>
  <c r="AK217" i="196" s="1"/>
  <c r="AJ283" i="196"/>
  <c r="AK283" i="196" s="1"/>
  <c r="AJ62" i="196"/>
  <c r="AK62" i="196" s="1"/>
  <c r="AJ234" i="196"/>
  <c r="AK234" i="196" s="1"/>
  <c r="AJ44" i="196"/>
  <c r="AK44" i="196" s="1"/>
  <c r="AJ139" i="196"/>
  <c r="AK139" i="196" s="1"/>
  <c r="AQ277" i="196"/>
  <c r="AQ116" i="196"/>
  <c r="AN141" i="196"/>
  <c r="AJ59" i="196"/>
  <c r="AK59" i="196" s="1"/>
  <c r="AQ285" i="196"/>
  <c r="AO280" i="196"/>
  <c r="AN261" i="196"/>
  <c r="AJ266" i="196"/>
  <c r="AK266" i="196" s="1"/>
  <c r="AQ264" i="196"/>
  <c r="AQ240" i="196"/>
  <c r="AJ218" i="196"/>
  <c r="AK218" i="196" s="1"/>
  <c r="AQ230" i="196"/>
  <c r="AQ206" i="196"/>
  <c r="AQ194" i="196"/>
  <c r="AQ170" i="196"/>
  <c r="AQ150" i="196"/>
  <c r="AQ126" i="196"/>
  <c r="AM181" i="196"/>
  <c r="AQ102" i="196"/>
  <c r="AJ101" i="196"/>
  <c r="AK101" i="196" s="1"/>
  <c r="AJ74" i="196"/>
  <c r="AK74" i="196" s="1"/>
  <c r="AQ88" i="196"/>
  <c r="AQ64" i="196"/>
  <c r="AQ52" i="196"/>
  <c r="AQ28" i="196"/>
  <c r="AQ296" i="196"/>
  <c r="AN127" i="196"/>
  <c r="AM87" i="196"/>
  <c r="AM81" i="196"/>
  <c r="AJ193" i="196"/>
  <c r="AK193" i="196" s="1"/>
  <c r="AJ191" i="196"/>
  <c r="AK191" i="196" s="1"/>
  <c r="AJ175" i="196"/>
  <c r="AK175" i="196" s="1"/>
  <c r="AJ255" i="196"/>
  <c r="AK255" i="196" s="1"/>
  <c r="AJ239" i="196"/>
  <c r="AK239" i="196" s="1"/>
  <c r="AJ84" i="196"/>
  <c r="AK84" i="196" s="1"/>
  <c r="AQ283" i="196"/>
  <c r="AQ271" i="196"/>
  <c r="AM280" i="196"/>
  <c r="AN259" i="196"/>
  <c r="AQ262" i="196"/>
  <c r="AQ238" i="196"/>
  <c r="AQ228" i="196"/>
  <c r="AQ204" i="196"/>
  <c r="AQ192" i="196"/>
  <c r="AQ168" i="196"/>
  <c r="AQ148" i="196"/>
  <c r="AM183" i="196"/>
  <c r="AQ124" i="196"/>
  <c r="AQ100" i="196"/>
  <c r="AQ86" i="196"/>
  <c r="AQ62" i="196"/>
  <c r="AZ25" i="196"/>
  <c r="AQ50" i="196"/>
  <c r="AQ26" i="196"/>
  <c r="AQ294" i="196"/>
  <c r="AJ151" i="196"/>
  <c r="AK151" i="196" s="1"/>
  <c r="AJ225" i="196"/>
  <c r="AK225" i="196" s="1"/>
  <c r="AQ61" i="196"/>
  <c r="AQ236" i="196"/>
  <c r="AJ271" i="196"/>
  <c r="AK271" i="196" s="1"/>
  <c r="AJ106" i="196"/>
  <c r="AK106" i="196" s="1"/>
  <c r="AJ130" i="196"/>
  <c r="AK130" i="196" s="1"/>
  <c r="AJ226" i="196"/>
  <c r="AK226" i="196" s="1"/>
  <c r="AJ250" i="196"/>
  <c r="AK250" i="196" s="1"/>
  <c r="AJ187" i="196"/>
  <c r="AK187" i="196" s="1"/>
  <c r="AJ235" i="196"/>
  <c r="AK235" i="196" s="1"/>
  <c r="AQ140" i="196"/>
  <c r="AQ54" i="196"/>
  <c r="AO79" i="196"/>
  <c r="AQ268" i="196"/>
  <c r="AN280" i="196"/>
  <c r="AN257" i="196"/>
  <c r="AQ260" i="196"/>
  <c r="AQ226" i="196"/>
  <c r="AQ202" i="196"/>
  <c r="AQ190" i="196"/>
  <c r="AQ166" i="196"/>
  <c r="AQ146" i="196"/>
  <c r="AM189" i="196"/>
  <c r="AJ108" i="196"/>
  <c r="AK108" i="196" s="1"/>
  <c r="AQ122" i="196"/>
  <c r="AQ98" i="196"/>
  <c r="AM173" i="196"/>
  <c r="AQ84" i="196"/>
  <c r="AQ60" i="196"/>
  <c r="AQ48" i="196"/>
  <c r="AQ24" i="196"/>
  <c r="AN301" i="196"/>
  <c r="AN69" i="196"/>
  <c r="AQ75" i="196"/>
  <c r="AJ286" i="196"/>
  <c r="AK286" i="196" s="1"/>
  <c r="AJ121" i="196"/>
  <c r="AK121" i="196" s="1"/>
  <c r="AJ202" i="196"/>
  <c r="AK202" i="196" s="1"/>
  <c r="AJ211" i="196"/>
  <c r="AK211" i="196" s="1"/>
  <c r="AQ273" i="196"/>
  <c r="AQ92" i="196"/>
  <c r="AQ258" i="196"/>
  <c r="AJ242" i="196"/>
  <c r="AK242" i="196" s="1"/>
  <c r="AQ224" i="196"/>
  <c r="AQ200" i="196"/>
  <c r="AQ188" i="196"/>
  <c r="AQ164" i="196"/>
  <c r="AQ144" i="196"/>
  <c r="AM92" i="196"/>
  <c r="AQ120" i="196"/>
  <c r="AQ96" i="196"/>
  <c r="AM169" i="196"/>
  <c r="AQ82" i="196"/>
  <c r="AQ58" i="196"/>
  <c r="AZ21" i="196"/>
  <c r="AQ46" i="196"/>
  <c r="AQ22" i="196"/>
  <c r="AO301" i="196"/>
  <c r="AJ209" i="196"/>
  <c r="AK209" i="196" s="1"/>
  <c r="AJ88" i="196"/>
  <c r="AK88" i="196" s="1"/>
  <c r="AJ112" i="196"/>
  <c r="AK112" i="196" s="1"/>
  <c r="AJ232" i="196"/>
  <c r="AK232" i="196" s="1"/>
  <c r="AJ208" i="196"/>
  <c r="AK208" i="196" s="1"/>
  <c r="AJ229" i="196"/>
  <c r="AK229" i="196" s="1"/>
  <c r="AJ78" i="196"/>
  <c r="AK78" i="196" s="1"/>
  <c r="AJ102" i="196"/>
  <c r="AK102" i="196" s="1"/>
  <c r="AJ150" i="196"/>
  <c r="AK150" i="196" s="1"/>
  <c r="AJ280" i="196"/>
  <c r="AK280" i="196" s="1"/>
  <c r="AM83" i="196"/>
  <c r="AJ244" i="196"/>
  <c r="AK244" i="196" s="1"/>
  <c r="AN251" i="196"/>
  <c r="AQ220" i="196"/>
  <c r="AM167" i="196"/>
  <c r="AQ18" i="196"/>
  <c r="AQ287" i="196"/>
  <c r="AQ256" i="196"/>
  <c r="AQ222" i="196"/>
  <c r="AQ198" i="196"/>
  <c r="AJ194" i="196"/>
  <c r="AK194" i="196" s="1"/>
  <c r="AQ186" i="196"/>
  <c r="AQ162" i="196"/>
  <c r="AQ142" i="196"/>
  <c r="AM185" i="196"/>
  <c r="AQ118" i="196"/>
  <c r="AQ94" i="196"/>
  <c r="AQ80" i="196"/>
  <c r="AQ56" i="196"/>
  <c r="AQ44" i="196"/>
  <c r="AQ20" i="196"/>
  <c r="AZ301" i="196"/>
  <c r="AZ143" i="196"/>
  <c r="AZ161" i="196"/>
  <c r="AJ301" i="196"/>
  <c r="AK301" i="196" s="1"/>
  <c r="AJ184" i="196"/>
  <c r="AK184" i="196" s="1"/>
  <c r="AJ256" i="196"/>
  <c r="AK256" i="196" s="1"/>
  <c r="AJ294" i="196"/>
  <c r="AK294" i="196" s="1"/>
  <c r="AM89" i="196"/>
  <c r="AJ189" i="196"/>
  <c r="AK189" i="196" s="1"/>
  <c r="AJ173" i="196"/>
  <c r="AK173" i="196" s="1"/>
  <c r="AJ269" i="196"/>
  <c r="AK269" i="196" s="1"/>
  <c r="AJ63" i="196"/>
  <c r="AK63" i="196" s="1"/>
  <c r="AJ223" i="196"/>
  <c r="AK223" i="196" s="1"/>
  <c r="AD30" i="198"/>
  <c r="AE30" i="198" s="1"/>
  <c r="AD175" i="198"/>
  <c r="AE175" i="198" s="1"/>
  <c r="AI218" i="198"/>
  <c r="AD211" i="198"/>
  <c r="AE211" i="198" s="1"/>
  <c r="AL24" i="197"/>
  <c r="AN24" i="197"/>
  <c r="AN20" i="197"/>
  <c r="AL20" i="197"/>
  <c r="AM24" i="197"/>
  <c r="AM20" i="197"/>
  <c r="AD294" i="198"/>
  <c r="AE294" i="198" s="1"/>
  <c r="AD86" i="198"/>
  <c r="AE86" i="198" s="1"/>
  <c r="AD153" i="198"/>
  <c r="AE153" i="198" s="1"/>
  <c r="AD151" i="198"/>
  <c r="AE151" i="198" s="1"/>
  <c r="AD199" i="198"/>
  <c r="AE199" i="198" s="1"/>
  <c r="AD191" i="198"/>
  <c r="AE191" i="198" s="1"/>
  <c r="AD183" i="198"/>
  <c r="AE183" i="198" s="1"/>
  <c r="AD181" i="198"/>
  <c r="AE181" i="198" s="1"/>
  <c r="AD222" i="198"/>
  <c r="AE222" i="198" s="1"/>
  <c r="AD210" i="198"/>
  <c r="AE210" i="198" s="1"/>
  <c r="AD203" i="198"/>
  <c r="AE203" i="198" s="1"/>
  <c r="AD271" i="198"/>
  <c r="AE271" i="198" s="1"/>
  <c r="AD255" i="198"/>
  <c r="AE255" i="198" s="1"/>
  <c r="AD243" i="198"/>
  <c r="AE243" i="198" s="1"/>
  <c r="AD239" i="198"/>
  <c r="AE239" i="198" s="1"/>
  <c r="AD144" i="198"/>
  <c r="AE144" i="198" s="1"/>
  <c r="AD302" i="198"/>
  <c r="AE302" i="198" s="1"/>
  <c r="AD291" i="198"/>
  <c r="AE291" i="198" s="1"/>
  <c r="AD55" i="198"/>
  <c r="AE55" i="198" s="1"/>
  <c r="AD46" i="198"/>
  <c r="AE46" i="198" s="1"/>
  <c r="AD80" i="198"/>
  <c r="AE80" i="198" s="1"/>
  <c r="AD70" i="198"/>
  <c r="AE70" i="198" s="1"/>
  <c r="AD57" i="198"/>
  <c r="AE57" i="198" s="1"/>
  <c r="AD116" i="198"/>
  <c r="AE116" i="198" s="1"/>
  <c r="AD100" i="198"/>
  <c r="AE100" i="198" s="1"/>
  <c r="AD150" i="198"/>
  <c r="AE150" i="198" s="1"/>
  <c r="AD132" i="198"/>
  <c r="AE132" i="198" s="1"/>
  <c r="AD197" i="198"/>
  <c r="AE197" i="198" s="1"/>
  <c r="AD192" i="198"/>
  <c r="AE192" i="198" s="1"/>
  <c r="AD216" i="198"/>
  <c r="AE216" i="198" s="1"/>
  <c r="AD209" i="198"/>
  <c r="AE209" i="198" s="1"/>
  <c r="AD204" i="198"/>
  <c r="AE204" i="198" s="1"/>
  <c r="AD267" i="198"/>
  <c r="AE267" i="198" s="1"/>
  <c r="AD251" i="198"/>
  <c r="AE251" i="198" s="1"/>
  <c r="AD249" i="198"/>
  <c r="AE249" i="198" s="1"/>
  <c r="AD240" i="198"/>
  <c r="AE240" i="198" s="1"/>
  <c r="AD306" i="198"/>
  <c r="AE306" i="198" s="1"/>
  <c r="AD279" i="198"/>
  <c r="AE279" i="198" s="1"/>
  <c r="AD32" i="198"/>
  <c r="AE32" i="198" s="1"/>
  <c r="AD28" i="198"/>
  <c r="AE28" i="198" s="1"/>
  <c r="AI164" i="198"/>
  <c r="AD36" i="198"/>
  <c r="AE36" i="198" s="1"/>
  <c r="AD94" i="198"/>
  <c r="AE94" i="198" s="1"/>
  <c r="AI270" i="198"/>
  <c r="AH207" i="198"/>
  <c r="AG122" i="198"/>
  <c r="AH51" i="198"/>
  <c r="AK296" i="198"/>
  <c r="AI289" i="198"/>
  <c r="AG289" i="198"/>
  <c r="AH206" i="198"/>
  <c r="AD304" i="198"/>
  <c r="AE304" i="198" s="1"/>
  <c r="AD297" i="198"/>
  <c r="AE297" i="198" s="1"/>
  <c r="AD295" i="198"/>
  <c r="AE295" i="198" s="1"/>
  <c r="AD293" i="198"/>
  <c r="AE293" i="198" s="1"/>
  <c r="AD290" i="198"/>
  <c r="AE290" i="198" s="1"/>
  <c r="AD288" i="198"/>
  <c r="AE288" i="198" s="1"/>
  <c r="AD50" i="198"/>
  <c r="AE50" i="198" s="1"/>
  <c r="AD48" i="198"/>
  <c r="AE48" i="198" s="1"/>
  <c r="AD41" i="198"/>
  <c r="AE41" i="198" s="1"/>
  <c r="AD39" i="198"/>
  <c r="AE39" i="198" s="1"/>
  <c r="AD78" i="198"/>
  <c r="AE78" i="198" s="1"/>
  <c r="AD75" i="198"/>
  <c r="AE75" i="198" s="1"/>
  <c r="AD64" i="198"/>
  <c r="AE64" i="198" s="1"/>
  <c r="AD62" i="198"/>
  <c r="AE62" i="198" s="1"/>
  <c r="AD59" i="198"/>
  <c r="AE59" i="198" s="1"/>
  <c r="AD126" i="198"/>
  <c r="AE126" i="198" s="1"/>
  <c r="AD123" i="198"/>
  <c r="AE123" i="198" s="1"/>
  <c r="AD113" i="198"/>
  <c r="AE113" i="198" s="1"/>
  <c r="AD156" i="198"/>
  <c r="AE156" i="198" s="1"/>
  <c r="AD152" i="198"/>
  <c r="AE152" i="198" s="1"/>
  <c r="AD139" i="198"/>
  <c r="AE139" i="198" s="1"/>
  <c r="AD136" i="198"/>
  <c r="AE136" i="198" s="1"/>
  <c r="AD134" i="198"/>
  <c r="AE134" i="198" s="1"/>
  <c r="AD129" i="198"/>
  <c r="AE129" i="198" s="1"/>
  <c r="AD194" i="198"/>
  <c r="AE194" i="198" s="1"/>
  <c r="AD189" i="198"/>
  <c r="AE189" i="198" s="1"/>
  <c r="AD174" i="198"/>
  <c r="AE174" i="198" s="1"/>
  <c r="AD171" i="198"/>
  <c r="AE171" i="198" s="1"/>
  <c r="AD164" i="198"/>
  <c r="AE164" i="198" s="1"/>
  <c r="AD227" i="198"/>
  <c r="AE227" i="198" s="1"/>
  <c r="AD225" i="198"/>
  <c r="AE225" i="198" s="1"/>
  <c r="AD221" i="198"/>
  <c r="AE221" i="198" s="1"/>
  <c r="AD218" i="198"/>
  <c r="AE218" i="198" s="1"/>
  <c r="AD202" i="198"/>
  <c r="AE202" i="198" s="1"/>
  <c r="AD269" i="198"/>
  <c r="AE269" i="198" s="1"/>
  <c r="AD258" i="198"/>
  <c r="AE258" i="198" s="1"/>
  <c r="AD247" i="198"/>
  <c r="AE247" i="198" s="1"/>
  <c r="AD242" i="198"/>
  <c r="AE242" i="198" s="1"/>
  <c r="AD308" i="198"/>
  <c r="AE308" i="198" s="1"/>
  <c r="AD284" i="198"/>
  <c r="AE284" i="198" s="1"/>
  <c r="AD281" i="198"/>
  <c r="AE281" i="198" s="1"/>
  <c r="AD276" i="198"/>
  <c r="AE276" i="198" s="1"/>
  <c r="AH275" i="198"/>
  <c r="AK270" i="198"/>
  <c r="AK228" i="198"/>
  <c r="AG228" i="198"/>
  <c r="AH122" i="198"/>
  <c r="AG52" i="198"/>
  <c r="AQ52" i="198"/>
  <c r="AG296" i="198"/>
  <c r="AJ296" i="198" s="1"/>
  <c r="AG210" i="198"/>
  <c r="AD52" i="198"/>
  <c r="AE52" i="198" s="1"/>
  <c r="AD43" i="198"/>
  <c r="AE43" i="198" s="1"/>
  <c r="AD91" i="198"/>
  <c r="AE91" i="198" s="1"/>
  <c r="AD82" i="198"/>
  <c r="AE82" i="198" s="1"/>
  <c r="AD77" i="198"/>
  <c r="AE77" i="198" s="1"/>
  <c r="AD72" i="198"/>
  <c r="AE72" i="198" s="1"/>
  <c r="AD69" i="198"/>
  <c r="AE69" i="198" s="1"/>
  <c r="AD67" i="198"/>
  <c r="AE67" i="198" s="1"/>
  <c r="AD61" i="198"/>
  <c r="AE61" i="198" s="1"/>
  <c r="AD56" i="198"/>
  <c r="AE56" i="198" s="1"/>
  <c r="AD118" i="198"/>
  <c r="AE118" i="198" s="1"/>
  <c r="AD115" i="198"/>
  <c r="AE115" i="198" s="1"/>
  <c r="AD110" i="198"/>
  <c r="AE110" i="198" s="1"/>
  <c r="AD108" i="198"/>
  <c r="AE108" i="198" s="1"/>
  <c r="AD105" i="198"/>
  <c r="AE105" i="198" s="1"/>
  <c r="AD102" i="198"/>
  <c r="AE102" i="198" s="1"/>
  <c r="AD99" i="198"/>
  <c r="AE99" i="198" s="1"/>
  <c r="AD96" i="198"/>
  <c r="AE96" i="198" s="1"/>
  <c r="AD93" i="198"/>
  <c r="AE93" i="198" s="1"/>
  <c r="AD163" i="198"/>
  <c r="AE163" i="198" s="1"/>
  <c r="AD160" i="198"/>
  <c r="AE160" i="198" s="1"/>
  <c r="AD158" i="198"/>
  <c r="AE158" i="198" s="1"/>
  <c r="AD147" i="198"/>
  <c r="AE147" i="198" s="1"/>
  <c r="AD140" i="198"/>
  <c r="AE140" i="198" s="1"/>
  <c r="AD138" i="198"/>
  <c r="AE138" i="198" s="1"/>
  <c r="AD131" i="198"/>
  <c r="AE131" i="198" s="1"/>
  <c r="AD196" i="198"/>
  <c r="AE196" i="198" s="1"/>
  <c r="AD186" i="198"/>
  <c r="AE186" i="198" s="1"/>
  <c r="AD176" i="198"/>
  <c r="AE176" i="198" s="1"/>
  <c r="AD231" i="198"/>
  <c r="AE231" i="198" s="1"/>
  <c r="AD215" i="198"/>
  <c r="AE215" i="198" s="1"/>
  <c r="AD213" i="198"/>
  <c r="AE213" i="198" s="1"/>
  <c r="AD206" i="198"/>
  <c r="AE206" i="198" s="1"/>
  <c r="AD246" i="198"/>
  <c r="AE246" i="198" s="1"/>
  <c r="AD286" i="198"/>
  <c r="AE286" i="198" s="1"/>
  <c r="AD273" i="198"/>
  <c r="AE273" i="198" s="1"/>
  <c r="AQ259" i="198"/>
  <c r="AI259" i="198"/>
  <c r="AH200" i="198"/>
  <c r="AG212" i="198"/>
  <c r="AG200" i="198"/>
  <c r="AH52" i="198"/>
  <c r="AH43" i="198"/>
  <c r="AH296" i="198"/>
  <c r="AH289" i="198"/>
  <c r="AI51" i="198"/>
  <c r="AG51" i="198"/>
  <c r="AD303" i="198"/>
  <c r="AE303" i="198" s="1"/>
  <c r="AD299" i="198"/>
  <c r="AE299" i="198" s="1"/>
  <c r="AD47" i="198"/>
  <c r="AE47" i="198" s="1"/>
  <c r="AD42" i="198"/>
  <c r="AE42" i="198" s="1"/>
  <c r="AD40" i="198"/>
  <c r="AE40" i="198" s="1"/>
  <c r="AD84" i="198"/>
  <c r="AE84" i="198" s="1"/>
  <c r="AD58" i="198"/>
  <c r="AE58" i="198" s="1"/>
  <c r="AD125" i="198"/>
  <c r="AE125" i="198" s="1"/>
  <c r="AD120" i="198"/>
  <c r="AE120" i="198" s="1"/>
  <c r="AD107" i="198"/>
  <c r="AE107" i="198" s="1"/>
  <c r="AD162" i="198"/>
  <c r="AE162" i="198" s="1"/>
  <c r="AD149" i="198"/>
  <c r="AE149" i="198" s="1"/>
  <c r="AD178" i="198"/>
  <c r="AE178" i="198" s="1"/>
  <c r="AD173" i="198"/>
  <c r="AE173" i="198" s="1"/>
  <c r="AD168" i="198"/>
  <c r="AE168" i="198" s="1"/>
  <c r="AD233" i="198"/>
  <c r="AE233" i="198" s="1"/>
  <c r="AD201" i="198"/>
  <c r="AE201" i="198" s="1"/>
  <c r="AD266" i="198"/>
  <c r="AE266" i="198" s="1"/>
  <c r="AD264" i="198"/>
  <c r="AE264" i="198" s="1"/>
  <c r="AD260" i="198"/>
  <c r="AE260" i="198" s="1"/>
  <c r="AD250" i="198"/>
  <c r="AE250" i="198" s="1"/>
  <c r="AD248" i="198"/>
  <c r="AE248" i="198" s="1"/>
  <c r="AD241" i="198"/>
  <c r="AE241" i="198" s="1"/>
  <c r="AD237" i="198"/>
  <c r="AE237" i="198" s="1"/>
  <c r="AD278" i="198"/>
  <c r="AE278" i="198" s="1"/>
  <c r="AH259" i="198"/>
  <c r="AH243" i="198"/>
  <c r="AG270" i="198"/>
  <c r="AG205" i="198"/>
  <c r="AH228" i="198"/>
  <c r="AK122" i="198"/>
  <c r="AI52" i="198"/>
  <c r="AK51" i="198"/>
  <c r="AD305" i="198"/>
  <c r="AE305" i="198" s="1"/>
  <c r="AD287" i="198"/>
  <c r="AE287" i="198" s="1"/>
  <c r="AD88" i="198"/>
  <c r="AE88" i="198" s="1"/>
  <c r="AD83" i="198"/>
  <c r="AE83" i="198" s="1"/>
  <c r="AD74" i="198"/>
  <c r="AE74" i="198" s="1"/>
  <c r="AD122" i="198"/>
  <c r="AE122" i="198" s="1"/>
  <c r="AD117" i="198"/>
  <c r="AE117" i="198" s="1"/>
  <c r="AD104" i="198"/>
  <c r="AE104" i="198" s="1"/>
  <c r="AD101" i="198"/>
  <c r="AE101" i="198" s="1"/>
  <c r="AD98" i="198"/>
  <c r="AE98" i="198" s="1"/>
  <c r="AD95" i="198"/>
  <c r="AE95" i="198" s="1"/>
  <c r="AD155" i="198"/>
  <c r="AE155" i="198" s="1"/>
  <c r="AD146" i="198"/>
  <c r="AE146" i="198" s="1"/>
  <c r="AD137" i="198"/>
  <c r="AE137" i="198" s="1"/>
  <c r="AD135" i="198"/>
  <c r="AE135" i="198" s="1"/>
  <c r="AD133" i="198"/>
  <c r="AE133" i="198" s="1"/>
  <c r="AD198" i="198"/>
  <c r="AE198" i="198" s="1"/>
  <c r="AD195" i="198"/>
  <c r="AE195" i="198" s="1"/>
  <c r="AD188" i="198"/>
  <c r="AE188" i="198" s="1"/>
  <c r="AD180" i="198"/>
  <c r="AE180" i="198" s="1"/>
  <c r="AD228" i="198"/>
  <c r="AE228" i="198" s="1"/>
  <c r="AD224" i="198"/>
  <c r="AE224" i="198" s="1"/>
  <c r="AD212" i="198"/>
  <c r="AE212" i="198" s="1"/>
  <c r="AD207" i="198"/>
  <c r="AE207" i="198" s="1"/>
  <c r="AD205" i="198"/>
  <c r="AE205" i="198" s="1"/>
  <c r="AD200" i="198"/>
  <c r="AE200" i="198" s="1"/>
  <c r="AD270" i="198"/>
  <c r="AE270" i="198" s="1"/>
  <c r="AD259" i="198"/>
  <c r="AE259" i="198" s="1"/>
  <c r="AD252" i="198"/>
  <c r="AE252" i="198" s="1"/>
  <c r="AD285" i="198"/>
  <c r="AE285" i="198" s="1"/>
  <c r="AD277" i="198"/>
  <c r="AE277" i="198" s="1"/>
  <c r="AD275" i="198"/>
  <c r="AE275" i="198" s="1"/>
  <c r="AD272" i="198"/>
  <c r="AE272" i="198" s="1"/>
  <c r="AD256" i="198"/>
  <c r="AE256" i="198" s="1"/>
  <c r="AI200" i="198"/>
  <c r="AG160" i="198"/>
  <c r="AI228" i="198"/>
  <c r="AI210" i="198"/>
  <c r="AD300" i="198"/>
  <c r="AE300" i="198" s="1"/>
  <c r="AD296" i="198"/>
  <c r="AE296" i="198" s="1"/>
  <c r="AD53" i="198"/>
  <c r="AE53" i="198" s="1"/>
  <c r="AD51" i="198"/>
  <c r="AE51" i="198" s="1"/>
  <c r="AD49" i="198"/>
  <c r="AE49" i="198" s="1"/>
  <c r="AD44" i="198"/>
  <c r="AE44" i="198" s="1"/>
  <c r="AD73" i="198"/>
  <c r="AE73" i="198" s="1"/>
  <c r="AD71" i="198"/>
  <c r="AE71" i="198" s="1"/>
  <c r="AD65" i="198"/>
  <c r="AE65" i="198" s="1"/>
  <c r="AD63" i="198"/>
  <c r="AE63" i="198" s="1"/>
  <c r="AD60" i="198"/>
  <c r="AE60" i="198" s="1"/>
  <c r="AD127" i="198"/>
  <c r="AE127" i="198" s="1"/>
  <c r="AD114" i="198"/>
  <c r="AE114" i="198" s="1"/>
  <c r="AD111" i="198"/>
  <c r="AE111" i="198" s="1"/>
  <c r="AD109" i="198"/>
  <c r="AE109" i="198" s="1"/>
  <c r="AD130" i="198"/>
  <c r="AE130" i="198" s="1"/>
  <c r="AD128" i="198"/>
  <c r="AE128" i="198" s="1"/>
  <c r="AD193" i="198"/>
  <c r="AE193" i="198" s="1"/>
  <c r="AD185" i="198"/>
  <c r="AE185" i="198" s="1"/>
  <c r="AD182" i="198"/>
  <c r="AE182" i="198" s="1"/>
  <c r="AD170" i="198"/>
  <c r="AE170" i="198" s="1"/>
  <c r="AD165" i="198"/>
  <c r="AE165" i="198" s="1"/>
  <c r="AD235" i="198"/>
  <c r="AE235" i="198" s="1"/>
  <c r="AD232" i="198"/>
  <c r="AE232" i="198" s="1"/>
  <c r="AD219" i="198"/>
  <c r="AE219" i="198" s="1"/>
  <c r="AD268" i="198"/>
  <c r="AE268" i="198" s="1"/>
  <c r="AD261" i="198"/>
  <c r="AE261" i="198" s="1"/>
  <c r="AD257" i="198"/>
  <c r="AE257" i="198" s="1"/>
  <c r="AD254" i="198"/>
  <c r="AE254" i="198" s="1"/>
  <c r="AD245" i="198"/>
  <c r="AE245" i="198" s="1"/>
  <c r="AD236" i="198"/>
  <c r="AE236" i="198" s="1"/>
  <c r="AD282" i="198"/>
  <c r="AE282" i="198" s="1"/>
  <c r="AN31" i="197"/>
  <c r="AN22" i="197"/>
  <c r="AN30" i="197"/>
  <c r="AN18" i="197"/>
  <c r="AO18" i="197" s="1"/>
  <c r="AN26" i="197"/>
  <c r="AM27" i="197"/>
  <c r="AM34" i="197"/>
  <c r="AN19" i="197"/>
  <c r="AN35" i="197"/>
  <c r="AN23" i="197"/>
  <c r="AG185" i="198"/>
  <c r="AI175" i="198"/>
  <c r="AH76" i="198"/>
  <c r="AD190" i="198"/>
  <c r="AE190" i="198" s="1"/>
  <c r="AG209" i="198"/>
  <c r="AI280" i="198"/>
  <c r="AO30" i="196"/>
  <c r="AG129" i="198"/>
  <c r="AG56" i="198"/>
  <c r="AG287" i="198"/>
  <c r="AI298" i="198"/>
  <c r="AH298" i="198"/>
  <c r="AG47" i="198"/>
  <c r="AM161" i="196"/>
  <c r="AM202" i="196"/>
  <c r="AN87" i="196"/>
  <c r="AN151" i="196"/>
  <c r="AO214" i="196"/>
  <c r="AZ75" i="196"/>
  <c r="AN161" i="196"/>
  <c r="AM35" i="197"/>
  <c r="AH257" i="198"/>
  <c r="AI267" i="198"/>
  <c r="AH225" i="198"/>
  <c r="AK220" i="198"/>
  <c r="AG233" i="198"/>
  <c r="AI208" i="198"/>
  <c r="AJ208" i="198" s="1"/>
  <c r="AH220" i="198"/>
  <c r="AH216" i="198"/>
  <c r="AH211" i="198"/>
  <c r="AH156" i="198"/>
  <c r="AG61" i="198"/>
  <c r="AJ61" i="198" s="1"/>
  <c r="AH45" i="198"/>
  <c r="AH27" i="198"/>
  <c r="AQ27" i="198"/>
  <c r="AG23" i="198"/>
  <c r="AG206" i="198"/>
  <c r="AI27" i="198"/>
  <c r="AG27" i="198"/>
  <c r="AH256" i="198"/>
  <c r="AI212" i="198"/>
  <c r="AI128" i="198"/>
  <c r="AG140" i="198"/>
  <c r="AQ271" i="198"/>
  <c r="AI271" i="198"/>
  <c r="AG271" i="198"/>
  <c r="AH229" i="198"/>
  <c r="AI140" i="198"/>
  <c r="AH35" i="198"/>
  <c r="AG307" i="198"/>
  <c r="AI291" i="198"/>
  <c r="AI206" i="198"/>
  <c r="AH271" i="198"/>
  <c r="AH212" i="198"/>
  <c r="AH140" i="198"/>
  <c r="AG298" i="198"/>
  <c r="AQ298" i="198"/>
  <c r="AN27" i="197"/>
  <c r="AN175" i="196"/>
  <c r="AQ175" i="196"/>
  <c r="AN136" i="196"/>
  <c r="AO175" i="196"/>
  <c r="AH130" i="198"/>
  <c r="AG277" i="198"/>
  <c r="AH85" i="198"/>
  <c r="AH80" i="198"/>
  <c r="AH21" i="198"/>
  <c r="AI229" i="198"/>
  <c r="AG76" i="198"/>
  <c r="AH87" i="198"/>
  <c r="AG21" i="198"/>
  <c r="AH44" i="198"/>
  <c r="AG175" i="198"/>
  <c r="AH157" i="198"/>
  <c r="AH39" i="198"/>
  <c r="AH303" i="198"/>
  <c r="AG293" i="198"/>
  <c r="AI294" i="198"/>
  <c r="AH144" i="198"/>
  <c r="AI44" i="198"/>
  <c r="AG44" i="198"/>
  <c r="AI144" i="198"/>
  <c r="AG144" i="198"/>
  <c r="AI36" i="198"/>
  <c r="AH32" i="198"/>
  <c r="AQ32" i="198"/>
  <c r="AH305" i="198"/>
  <c r="AI76" i="198"/>
  <c r="AI32" i="198"/>
  <c r="AG32" i="198"/>
  <c r="AI256" i="198"/>
  <c r="AI68" i="198"/>
  <c r="AH272" i="198"/>
  <c r="AG256" i="198"/>
  <c r="AI132" i="198"/>
  <c r="AI60" i="198"/>
  <c r="AI202" i="198"/>
  <c r="AH286" i="198"/>
  <c r="AI264" i="198"/>
  <c r="AI243" i="198"/>
  <c r="AG220" i="198"/>
  <c r="AG157" i="198"/>
  <c r="AJ157" i="198" s="1"/>
  <c r="AI88" i="198"/>
  <c r="AG80" i="198"/>
  <c r="AI40" i="198"/>
  <c r="AH40" i="198"/>
  <c r="AQ36" i="198"/>
  <c r="AH276" i="198"/>
  <c r="AG280" i="198"/>
  <c r="AK214" i="198"/>
  <c r="AH214" i="198"/>
  <c r="AQ214" i="198"/>
  <c r="AI260" i="198"/>
  <c r="AH231" i="198"/>
  <c r="AG153" i="198"/>
  <c r="AI160" i="198"/>
  <c r="AH72" i="198"/>
  <c r="AH36" i="198"/>
  <c r="AI276" i="198"/>
  <c r="AJ276" i="198" s="1"/>
  <c r="AH299" i="198"/>
  <c r="AI302" i="198"/>
  <c r="AH297" i="198"/>
  <c r="AI72" i="198"/>
  <c r="AG20" i="198"/>
  <c r="AI55" i="198"/>
  <c r="AG268" i="198"/>
  <c r="AI20" i="198"/>
  <c r="AG40" i="198"/>
  <c r="AH55" i="198"/>
  <c r="AQ144" i="198"/>
  <c r="AI297" i="198"/>
  <c r="AK203" i="198"/>
  <c r="AG203" i="198"/>
  <c r="AQ286" i="198"/>
  <c r="AH219" i="198"/>
  <c r="AH101" i="198"/>
  <c r="AH60" i="198"/>
  <c r="AH28" i="198"/>
  <c r="AQ128" i="198"/>
  <c r="AI293" i="198"/>
  <c r="AI204" i="198"/>
  <c r="AI205" i="198"/>
  <c r="AH133" i="198"/>
  <c r="AJ136" i="198"/>
  <c r="AH128" i="198"/>
  <c r="AH88" i="198"/>
  <c r="AG60" i="198"/>
  <c r="AG45" i="198"/>
  <c r="AG36" i="198"/>
  <c r="AJ30" i="198"/>
  <c r="AH302" i="198"/>
  <c r="AG302" i="198"/>
  <c r="AG257" i="198"/>
  <c r="AI216" i="198"/>
  <c r="AI214" i="198"/>
  <c r="AJ214" i="198" s="1"/>
  <c r="AG207" i="198"/>
  <c r="AH308" i="198"/>
  <c r="AI207" i="198"/>
  <c r="AI203" i="198"/>
  <c r="AG211" i="198"/>
  <c r="AI268" i="198"/>
  <c r="AH57" i="198"/>
  <c r="AG57" i="198"/>
  <c r="AJ57" i="198" s="1"/>
  <c r="AH20" i="198"/>
  <c r="AG55" i="198"/>
  <c r="AI286" i="198"/>
  <c r="AH233" i="198"/>
  <c r="AH183" i="198"/>
  <c r="AQ64" i="198"/>
  <c r="AG28" i="198"/>
  <c r="AH294" i="198"/>
  <c r="AG294" i="198"/>
  <c r="AH307" i="198"/>
  <c r="AH293" i="198"/>
  <c r="AI211" i="198"/>
  <c r="AG43" i="198"/>
  <c r="AL19" i="197"/>
  <c r="AN84" i="196"/>
  <c r="AN59" i="196"/>
  <c r="AO136" i="196"/>
  <c r="AO116" i="196"/>
  <c r="AM80" i="196"/>
  <c r="AN30" i="196"/>
  <c r="AO268" i="196"/>
  <c r="AO252" i="196"/>
  <c r="AN116" i="196"/>
  <c r="AM60" i="196"/>
  <c r="AQ55" i="196"/>
  <c r="AM32" i="196"/>
  <c r="AO161" i="196"/>
  <c r="AO254" i="196"/>
  <c r="AM30" i="196"/>
  <c r="AN254" i="196"/>
  <c r="AO204" i="196"/>
  <c r="AN148" i="196"/>
  <c r="AM61" i="196"/>
  <c r="AO72" i="196"/>
  <c r="AM18" i="196"/>
  <c r="AO226" i="196"/>
  <c r="AO122" i="196"/>
  <c r="AO60" i="196"/>
  <c r="AQ87" i="196"/>
  <c r="AO59" i="196"/>
  <c r="AN256" i="196"/>
  <c r="AO118" i="196"/>
  <c r="AO296" i="196"/>
  <c r="AM256" i="196"/>
  <c r="AN104" i="196"/>
  <c r="AO36" i="196"/>
  <c r="AN73" i="196"/>
  <c r="AN226" i="196"/>
  <c r="AO266" i="196"/>
  <c r="AN202" i="196"/>
  <c r="AN138" i="196"/>
  <c r="AM59" i="196"/>
  <c r="AN149" i="196"/>
  <c r="AO84" i="196"/>
  <c r="AM73" i="196"/>
  <c r="AZ73" i="196"/>
  <c r="AO18" i="196"/>
  <c r="AO287" i="196"/>
  <c r="AO104" i="196"/>
  <c r="AO61" i="196"/>
  <c r="AM252" i="196"/>
  <c r="AN230" i="196"/>
  <c r="AM132" i="196"/>
  <c r="AN46" i="196"/>
  <c r="AN42" i="196"/>
  <c r="AN266" i="196"/>
  <c r="AO156" i="196"/>
  <c r="AN68" i="196"/>
  <c r="AO298" i="196"/>
  <c r="AN214" i="196"/>
  <c r="AO138" i="196"/>
  <c r="AM104" i="196"/>
  <c r="AN22" i="196"/>
  <c r="AO73" i="196"/>
  <c r="AN279" i="196"/>
  <c r="AQ159" i="196"/>
  <c r="AN18" i="196"/>
  <c r="AN304" i="196"/>
  <c r="AM69" i="196"/>
  <c r="AO75" i="196"/>
  <c r="AN252" i="196"/>
  <c r="AM226" i="196"/>
  <c r="AO44" i="196"/>
  <c r="AM44" i="196"/>
  <c r="AN298" i="196"/>
  <c r="AN216" i="196"/>
  <c r="AO228" i="196"/>
  <c r="AM220" i="196"/>
  <c r="AO164" i="196"/>
  <c r="AM72" i="196"/>
  <c r="AO42" i="196"/>
  <c r="AM40" i="196"/>
  <c r="AM298" i="196"/>
  <c r="AM68" i="196"/>
  <c r="AO216" i="196"/>
  <c r="AM150" i="196"/>
  <c r="AQ185" i="196"/>
  <c r="AN70" i="196"/>
  <c r="AN137" i="196"/>
  <c r="AM55" i="196"/>
  <c r="AN264" i="196"/>
  <c r="AM210" i="196"/>
  <c r="AN169" i="196"/>
  <c r="AM140" i="196"/>
  <c r="AQ177" i="196"/>
  <c r="AN112" i="196"/>
  <c r="AO70" i="196"/>
  <c r="AM58" i="196"/>
  <c r="AN32" i="196"/>
  <c r="AN258" i="196"/>
  <c r="AM134" i="196"/>
  <c r="AQ183" i="196"/>
  <c r="AQ169" i="196"/>
  <c r="AM56" i="196"/>
  <c r="AZ59" i="196"/>
  <c r="AO81" i="196"/>
  <c r="AN64" i="196"/>
  <c r="AO285" i="196"/>
  <c r="AO258" i="196"/>
  <c r="AO210" i="196"/>
  <c r="AM212" i="196"/>
  <c r="AN160" i="196"/>
  <c r="AM126" i="196"/>
  <c r="AQ167" i="196"/>
  <c r="AM118" i="196"/>
  <c r="AO58" i="196"/>
  <c r="AN60" i="196"/>
  <c r="AN20" i="196"/>
  <c r="AO87" i="196"/>
  <c r="AM71" i="196"/>
  <c r="AN57" i="196"/>
  <c r="AO256" i="196"/>
  <c r="AO172" i="196"/>
  <c r="AO158" i="196"/>
  <c r="AN158" i="196"/>
  <c r="AO56" i="196"/>
  <c r="AN58" i="196"/>
  <c r="AO32" i="196"/>
  <c r="AZ141" i="196"/>
  <c r="AO275" i="196"/>
  <c r="AM275" i="196"/>
  <c r="AM264" i="196"/>
  <c r="AZ210" i="196"/>
  <c r="AO150" i="196"/>
  <c r="AN140" i="196"/>
  <c r="AM88" i="196"/>
  <c r="AZ271" i="196"/>
  <c r="AM258" i="196"/>
  <c r="AM172" i="196"/>
  <c r="AO140" i="196"/>
  <c r="AN88" i="196"/>
  <c r="AM82" i="196"/>
  <c r="AM38" i="196"/>
  <c r="AN134" i="196"/>
  <c r="AO82" i="196"/>
  <c r="AN82" i="196"/>
  <c r="AN275" i="196"/>
  <c r="AO230" i="196"/>
  <c r="AN212" i="196"/>
  <c r="AO126" i="196"/>
  <c r="AM152" i="196"/>
  <c r="AO94" i="196"/>
  <c r="AO80" i="196"/>
  <c r="AN72" i="196"/>
  <c r="AN44" i="196"/>
  <c r="AM20" i="196"/>
  <c r="AN296" i="196"/>
  <c r="AH205" i="198"/>
  <c r="AH141" i="198"/>
  <c r="AH132" i="198"/>
  <c r="AH61" i="198"/>
  <c r="AI85" i="198"/>
  <c r="AJ85" i="198" s="1"/>
  <c r="AH48" i="198"/>
  <c r="AJ22" i="198"/>
  <c r="AH295" i="198"/>
  <c r="AQ23" i="198"/>
  <c r="AI81" i="198"/>
  <c r="AJ81" i="198" s="1"/>
  <c r="AI295" i="198"/>
  <c r="AG283" i="198"/>
  <c r="AI285" i="198"/>
  <c r="AH113" i="198"/>
  <c r="AH120" i="198"/>
  <c r="AH68" i="198"/>
  <c r="AG303" i="198"/>
  <c r="AG229" i="198"/>
  <c r="AQ229" i="198"/>
  <c r="AG173" i="198"/>
  <c r="AG137" i="198"/>
  <c r="AI98" i="198"/>
  <c r="AG299" i="198"/>
  <c r="AI35" i="198"/>
  <c r="AQ303" i="198"/>
  <c r="AQ208" i="198"/>
  <c r="AQ55" i="198"/>
  <c r="AG260" i="198"/>
  <c r="AI148" i="198"/>
  <c r="AG132" i="198"/>
  <c r="AH81" i="198"/>
  <c r="AI118" i="198"/>
  <c r="AG72" i="198"/>
  <c r="AI91" i="198"/>
  <c r="AG48" i="198"/>
  <c r="AH23" i="198"/>
  <c r="AG291" i="198"/>
  <c r="AI23" i="198"/>
  <c r="AI220" i="198"/>
  <c r="AQ204" i="198"/>
  <c r="AQ47" i="198"/>
  <c r="AG297" i="198"/>
  <c r="AH285" i="198"/>
  <c r="AG161" i="198"/>
  <c r="AG133" i="198"/>
  <c r="AJ133" i="198" s="1"/>
  <c r="AG125" i="198"/>
  <c r="AG100" i="198"/>
  <c r="AH91" i="198"/>
  <c r="AJ26" i="198"/>
  <c r="AI307" i="198"/>
  <c r="AG39" i="198"/>
  <c r="AK305" i="198"/>
  <c r="AG305" i="198"/>
  <c r="AJ305" i="198" s="1"/>
  <c r="AG217" i="198"/>
  <c r="AH148" i="198"/>
  <c r="AG68" i="198"/>
  <c r="AH41" i="198"/>
  <c r="AG35" i="198"/>
  <c r="AK301" i="198"/>
  <c r="AH301" i="198"/>
  <c r="AG301" i="198"/>
  <c r="AI301" i="198"/>
  <c r="AI39" i="198"/>
  <c r="AH260" i="198"/>
  <c r="AH217" i="198"/>
  <c r="AG99" i="198"/>
  <c r="AG77" i="198"/>
  <c r="AJ262" i="198"/>
  <c r="AH209" i="198"/>
  <c r="AI185" i="198"/>
  <c r="AI274" i="198"/>
  <c r="AI275" i="198"/>
  <c r="AJ275" i="198" s="1"/>
  <c r="AH106" i="198"/>
  <c r="AH291" i="198"/>
  <c r="AI272" i="198"/>
  <c r="AQ295" i="198"/>
  <c r="AH25" i="198"/>
  <c r="AH287" i="198"/>
  <c r="AQ291" i="198"/>
  <c r="AI303" i="198"/>
  <c r="AH274" i="198"/>
  <c r="AK284" i="198"/>
  <c r="AH284" i="198"/>
  <c r="AQ287" i="198"/>
  <c r="AH97" i="198"/>
  <c r="AG116" i="198"/>
  <c r="AG53" i="198"/>
  <c r="AQ45" i="198"/>
  <c r="AK276" i="198"/>
  <c r="AG272" i="198"/>
  <c r="AI282" i="198"/>
  <c r="AG286" i="198"/>
  <c r="AQ37" i="198"/>
  <c r="AG304" i="198"/>
  <c r="AK304" i="198"/>
  <c r="AQ304" i="198"/>
  <c r="AI304" i="198"/>
  <c r="AI253" i="198"/>
  <c r="AQ21" i="198"/>
  <c r="AI278" i="198"/>
  <c r="AG282" i="198"/>
  <c r="AG285" i="198"/>
  <c r="AG93" i="198"/>
  <c r="AJ93" i="198" s="1"/>
  <c r="AG108" i="198"/>
  <c r="AI97" i="198"/>
  <c r="AJ97" i="198" s="1"/>
  <c r="AI197" i="198"/>
  <c r="AQ123" i="198"/>
  <c r="AI21" i="198"/>
  <c r="AI284" i="198"/>
  <c r="AJ284" i="198" s="1"/>
  <c r="AG295" i="198"/>
  <c r="AI299" i="198"/>
  <c r="AI287" i="198"/>
  <c r="AG187" i="198"/>
  <c r="AH100" i="198"/>
  <c r="AH102" i="198"/>
  <c r="AH29" i="198"/>
  <c r="AQ41" i="198"/>
  <c r="AG117" i="198"/>
  <c r="AH94" i="198"/>
  <c r="AQ33" i="198"/>
  <c r="AQ29" i="198"/>
  <c r="AH247" i="198"/>
  <c r="AI189" i="198"/>
  <c r="AI196" i="198"/>
  <c r="AI123" i="198"/>
  <c r="AI106" i="198"/>
  <c r="AG49" i="198"/>
  <c r="AQ25" i="198"/>
  <c r="AI102" i="198"/>
  <c r="AI173" i="198"/>
  <c r="AH197" i="198"/>
  <c r="AI120" i="198"/>
  <c r="AH53" i="198"/>
  <c r="AG41" i="198"/>
  <c r="AI49" i="198"/>
  <c r="AI112" i="198"/>
  <c r="AI94" i="198"/>
  <c r="AH49" i="198"/>
  <c r="AG37" i="198"/>
  <c r="AI45" i="198"/>
  <c r="AI37" i="198"/>
  <c r="AG197" i="198"/>
  <c r="AH196" i="198"/>
  <c r="AH185" i="198"/>
  <c r="AH109" i="198"/>
  <c r="AH112" i="198"/>
  <c r="AG112" i="198"/>
  <c r="AH127" i="198"/>
  <c r="AG106" i="198"/>
  <c r="AG33" i="198"/>
  <c r="AI33" i="198"/>
  <c r="AI25" i="198"/>
  <c r="AG188" i="198"/>
  <c r="AG102" i="198"/>
  <c r="AG29" i="198"/>
  <c r="AQ53" i="198"/>
  <c r="AI53" i="198"/>
  <c r="AI100" i="198"/>
  <c r="AG94" i="198"/>
  <c r="AH37" i="198"/>
  <c r="AG25" i="198"/>
  <c r="AQ49" i="198"/>
  <c r="AI41" i="198"/>
  <c r="AH93" i="198"/>
  <c r="AH33" i="198"/>
  <c r="AI29" i="198"/>
  <c r="AI63" i="198"/>
  <c r="AK63" i="198"/>
  <c r="AG63" i="198"/>
  <c r="AK114" i="198"/>
  <c r="AH114" i="198"/>
  <c r="AI114" i="198"/>
  <c r="AQ114" i="198"/>
  <c r="AI181" i="198"/>
  <c r="AJ181" i="198" s="1"/>
  <c r="AH184" i="198"/>
  <c r="AH181" i="198"/>
  <c r="AH95" i="198"/>
  <c r="AI59" i="198"/>
  <c r="AK59" i="198"/>
  <c r="AG59" i="198"/>
  <c r="AH74" i="198"/>
  <c r="AK74" i="198"/>
  <c r="AI74" i="198"/>
  <c r="AI95" i="198"/>
  <c r="AK73" i="198"/>
  <c r="AQ73" i="198"/>
  <c r="AG114" i="198"/>
  <c r="AG247" i="198"/>
  <c r="AI177" i="198"/>
  <c r="AJ177" i="198" s="1"/>
  <c r="AG196" i="198"/>
  <c r="AI116" i="198"/>
  <c r="AG104" i="198"/>
  <c r="AK110" i="198"/>
  <c r="AI110" i="198"/>
  <c r="AG110" i="198"/>
  <c r="AG73" i="198"/>
  <c r="AJ73" i="198" s="1"/>
  <c r="AI64" i="198"/>
  <c r="AH98" i="198"/>
  <c r="AG98" i="198"/>
  <c r="AH59" i="198"/>
  <c r="AI77" i="198"/>
  <c r="AQ63" i="198"/>
  <c r="AG95" i="198"/>
  <c r="AK69" i="198"/>
  <c r="AQ69" i="198"/>
  <c r="AJ249" i="198"/>
  <c r="AI165" i="198"/>
  <c r="AG184" i="198"/>
  <c r="AH171" i="198"/>
  <c r="AH92" i="198"/>
  <c r="AG69" i="198"/>
  <c r="AI84" i="198"/>
  <c r="AH64" i="198"/>
  <c r="AH79" i="198"/>
  <c r="AQ95" i="198"/>
  <c r="AI69" i="198"/>
  <c r="AI245" i="198"/>
  <c r="AJ245" i="198" s="1"/>
  <c r="AI188" i="198"/>
  <c r="AI191" i="198"/>
  <c r="AG171" i="198"/>
  <c r="AH177" i="198"/>
  <c r="AI108" i="198"/>
  <c r="AK91" i="198"/>
  <c r="AG91" i="198"/>
  <c r="AH90" i="198"/>
  <c r="AG90" i="198"/>
  <c r="AI90" i="198"/>
  <c r="AK90" i="198"/>
  <c r="AH66" i="198"/>
  <c r="AI66" i="198"/>
  <c r="AJ66" i="198" s="1"/>
  <c r="AK66" i="198"/>
  <c r="AK89" i="198"/>
  <c r="AI89" i="198"/>
  <c r="AQ89" i="198"/>
  <c r="AK65" i="198"/>
  <c r="AH110" i="198"/>
  <c r="AI65" i="198"/>
  <c r="AH70" i="198"/>
  <c r="AI70" i="198"/>
  <c r="AK70" i="198"/>
  <c r="AI183" i="198"/>
  <c r="AH116" i="198"/>
  <c r="AK87" i="198"/>
  <c r="AG87" i="198"/>
  <c r="AG89" i="198"/>
  <c r="AG65" i="198"/>
  <c r="AI80" i="198"/>
  <c r="AI56" i="198"/>
  <c r="AH84" i="198"/>
  <c r="AG64" i="198"/>
  <c r="AI180" i="198"/>
  <c r="AG105" i="198"/>
  <c r="AI104" i="198"/>
  <c r="AK83" i="198"/>
  <c r="AI83" i="198"/>
  <c r="AG83" i="198"/>
  <c r="AH73" i="198"/>
  <c r="AH86" i="198"/>
  <c r="AG86" i="198"/>
  <c r="AI86" i="198"/>
  <c r="AQ86" i="198"/>
  <c r="AK86" i="198"/>
  <c r="AH62" i="198"/>
  <c r="AI62" i="198"/>
  <c r="AJ62" i="198" s="1"/>
  <c r="AQ62" i="198"/>
  <c r="AK62" i="198"/>
  <c r="AH118" i="198"/>
  <c r="AK85" i="198"/>
  <c r="AK61" i="198"/>
  <c r="AQ61" i="198"/>
  <c r="AQ68" i="198"/>
  <c r="AG101" i="198"/>
  <c r="AI79" i="198"/>
  <c r="AK79" i="198"/>
  <c r="AG79" i="198"/>
  <c r="AQ84" i="198"/>
  <c r="AH56" i="198"/>
  <c r="AG84" i="198"/>
  <c r="AI247" i="198"/>
  <c r="AQ171" i="198"/>
  <c r="AG191" i="198"/>
  <c r="AI92" i="198"/>
  <c r="AH103" i="198"/>
  <c r="AJ126" i="198"/>
  <c r="AI105" i="198"/>
  <c r="AK75" i="198"/>
  <c r="AI75" i="198"/>
  <c r="AG75" i="198"/>
  <c r="AH69" i="198"/>
  <c r="AH82" i="198"/>
  <c r="AG82" i="198"/>
  <c r="AK82" i="198"/>
  <c r="AI82" i="198"/>
  <c r="AH58" i="198"/>
  <c r="AI58" i="198"/>
  <c r="AJ58" i="198" s="1"/>
  <c r="AK58" i="198"/>
  <c r="AQ75" i="198"/>
  <c r="AI103" i="198"/>
  <c r="AG118" i="198"/>
  <c r="AK81" i="198"/>
  <c r="AQ81" i="198"/>
  <c r="AK57" i="198"/>
  <c r="AI87" i="198"/>
  <c r="AG70" i="198"/>
  <c r="AG74" i="198"/>
  <c r="AI71" i="198"/>
  <c r="AK71" i="198"/>
  <c r="AG71" i="198"/>
  <c r="AH104" i="198"/>
  <c r="AH99" i="198"/>
  <c r="AI67" i="198"/>
  <c r="AK67" i="198"/>
  <c r="AG67" i="198"/>
  <c r="AH78" i="198"/>
  <c r="AG78" i="198"/>
  <c r="AQ78" i="198"/>
  <c r="AK78" i="198"/>
  <c r="AI78" i="198"/>
  <c r="AQ71" i="198"/>
  <c r="AI99" i="198"/>
  <c r="AG103" i="198"/>
  <c r="AK77" i="198"/>
  <c r="AQ77" i="198"/>
  <c r="AI172" i="198"/>
  <c r="AG176" i="198"/>
  <c r="AK109" i="198"/>
  <c r="AQ109" i="198"/>
  <c r="AI119" i="198"/>
  <c r="AI199" i="198"/>
  <c r="AH191" i="198"/>
  <c r="AH173" i="198"/>
  <c r="AH96" i="198"/>
  <c r="AI115" i="198"/>
  <c r="AI109" i="198"/>
  <c r="AJ109" i="198" s="1"/>
  <c r="AG252" i="198"/>
  <c r="AI195" i="198"/>
  <c r="AG167" i="198"/>
  <c r="AK105" i="198"/>
  <c r="AI124" i="198"/>
  <c r="AI96" i="198"/>
  <c r="AK125" i="198"/>
  <c r="AI125" i="198"/>
  <c r="AK101" i="198"/>
  <c r="AI113" i="198"/>
  <c r="AJ113" i="198" s="1"/>
  <c r="AG124" i="198"/>
  <c r="AG189" i="198"/>
  <c r="AK121" i="198"/>
  <c r="AI121" i="198"/>
  <c r="AK97" i="198"/>
  <c r="AQ97" i="198"/>
  <c r="AQ120" i="198"/>
  <c r="AH176" i="198"/>
  <c r="AI171" i="198"/>
  <c r="AH175" i="198"/>
  <c r="AG183" i="198"/>
  <c r="AK127" i="198"/>
  <c r="AG127" i="198"/>
  <c r="AJ127" i="198" s="1"/>
  <c r="AG121" i="198"/>
  <c r="AH108" i="198"/>
  <c r="AG120" i="198"/>
  <c r="AG96" i="198"/>
  <c r="AH172" i="198"/>
  <c r="AH166" i="198"/>
  <c r="AG123" i="198"/>
  <c r="AK123" i="198"/>
  <c r="AK117" i="198"/>
  <c r="AI117" i="198"/>
  <c r="AQ117" i="198"/>
  <c r="AK93" i="198"/>
  <c r="AQ124" i="198"/>
  <c r="AQ92" i="198"/>
  <c r="AI167" i="198"/>
  <c r="AG119" i="198"/>
  <c r="AK119" i="198"/>
  <c r="AG92" i="198"/>
  <c r="AH119" i="198"/>
  <c r="AH199" i="198"/>
  <c r="AQ164" i="198"/>
  <c r="AK115" i="198"/>
  <c r="AG115" i="198"/>
  <c r="AK113" i="198"/>
  <c r="AH167" i="198"/>
  <c r="AH124" i="198"/>
  <c r="AH115" i="198"/>
  <c r="AK147" i="198"/>
  <c r="AI147" i="198"/>
  <c r="AH147" i="198"/>
  <c r="AG147" i="198"/>
  <c r="AQ195" i="198"/>
  <c r="AH179" i="198"/>
  <c r="AK193" i="198"/>
  <c r="AK149" i="198"/>
  <c r="AQ149" i="198"/>
  <c r="AH138" i="198"/>
  <c r="AK158" i="198"/>
  <c r="AI158" i="198"/>
  <c r="AK134" i="198"/>
  <c r="AI134" i="198"/>
  <c r="AK181" i="198"/>
  <c r="AK143" i="198"/>
  <c r="AI143" i="198"/>
  <c r="AG143" i="198"/>
  <c r="AH143" i="198"/>
  <c r="AK154" i="198"/>
  <c r="AI154" i="198"/>
  <c r="AK130" i="198"/>
  <c r="AI130" i="198"/>
  <c r="AI161" i="198"/>
  <c r="AQ187" i="198"/>
  <c r="AK163" i="198"/>
  <c r="AG163" i="198"/>
  <c r="AI163" i="198"/>
  <c r="AH163" i="198"/>
  <c r="AK139" i="198"/>
  <c r="AH139" i="198"/>
  <c r="AI139" i="198"/>
  <c r="AG139" i="198"/>
  <c r="AH161" i="198"/>
  <c r="AK150" i="198"/>
  <c r="AI150" i="198"/>
  <c r="AJ150" i="198" s="1"/>
  <c r="AK189" i="198"/>
  <c r="AI129" i="198"/>
  <c r="AK169" i="198"/>
  <c r="AQ147" i="198"/>
  <c r="AK145" i="198"/>
  <c r="AQ145" i="198"/>
  <c r="AI145" i="198"/>
  <c r="AI184" i="198"/>
  <c r="AH188" i="198"/>
  <c r="AH195" i="198"/>
  <c r="AG162" i="198"/>
  <c r="AG149" i="198"/>
  <c r="AK177" i="198"/>
  <c r="AK141" i="198"/>
  <c r="AQ134" i="198"/>
  <c r="AH150" i="198"/>
  <c r="AI169" i="198"/>
  <c r="AK159" i="198"/>
  <c r="AI159" i="198"/>
  <c r="AH159" i="198"/>
  <c r="AG159" i="198"/>
  <c r="AK135" i="198"/>
  <c r="AI135" i="198"/>
  <c r="AG135" i="198"/>
  <c r="AH135" i="198"/>
  <c r="AK146" i="198"/>
  <c r="AI146" i="198"/>
  <c r="AJ146" i="198" s="1"/>
  <c r="AK165" i="198"/>
  <c r="AG165" i="198"/>
  <c r="AI153" i="198"/>
  <c r="AH134" i="198"/>
  <c r="AG179" i="198"/>
  <c r="AG158" i="198"/>
  <c r="AG134" i="198"/>
  <c r="AG145" i="198"/>
  <c r="AK137" i="198"/>
  <c r="AQ137" i="198"/>
  <c r="AI137" i="198"/>
  <c r="AG155" i="198"/>
  <c r="AK155" i="198"/>
  <c r="AI155" i="198"/>
  <c r="AH155" i="198"/>
  <c r="AK131" i="198"/>
  <c r="AH131" i="198"/>
  <c r="AG131" i="198"/>
  <c r="AQ142" i="198"/>
  <c r="AK142" i="198"/>
  <c r="AI142" i="198"/>
  <c r="AJ142" i="198" s="1"/>
  <c r="AH158" i="198"/>
  <c r="AI141" i="198"/>
  <c r="AJ141" i="198" s="1"/>
  <c r="AI187" i="198"/>
  <c r="AH245" i="198"/>
  <c r="AI251" i="198"/>
  <c r="AG193" i="198"/>
  <c r="AJ193" i="198" s="1"/>
  <c r="AG169" i="198"/>
  <c r="AI176" i="198"/>
  <c r="AH164" i="198"/>
  <c r="AI179" i="198"/>
  <c r="AH187" i="198"/>
  <c r="AG199" i="198"/>
  <c r="AG154" i="198"/>
  <c r="AG130" i="198"/>
  <c r="AK157" i="198"/>
  <c r="AK133" i="198"/>
  <c r="AH142" i="198"/>
  <c r="AI248" i="198"/>
  <c r="AK151" i="198"/>
  <c r="AG151" i="198"/>
  <c r="AI151" i="198"/>
  <c r="AH151" i="198"/>
  <c r="AH193" i="198"/>
  <c r="AK162" i="198"/>
  <c r="AI162" i="198"/>
  <c r="AK138" i="198"/>
  <c r="AI138" i="198"/>
  <c r="AJ138" i="198" s="1"/>
  <c r="AI149" i="198"/>
  <c r="AH146" i="198"/>
  <c r="AJ246" i="198"/>
  <c r="AG195" i="198"/>
  <c r="AK153" i="198"/>
  <c r="AK129" i="198"/>
  <c r="AQ129" i="198"/>
  <c r="AI240" i="198"/>
  <c r="AH251" i="198"/>
  <c r="AG178" i="198"/>
  <c r="AI178" i="198"/>
  <c r="AK178" i="198"/>
  <c r="AG192" i="198"/>
  <c r="AQ239" i="198"/>
  <c r="AI239" i="198"/>
  <c r="AQ172" i="198"/>
  <c r="AG198" i="198"/>
  <c r="AK198" i="198"/>
  <c r="AI198" i="198"/>
  <c r="AI174" i="198"/>
  <c r="AG174" i="198"/>
  <c r="AK174" i="198"/>
  <c r="AH192" i="198"/>
  <c r="AG180" i="198"/>
  <c r="AH198" i="198"/>
  <c r="AH182" i="198"/>
  <c r="AG194" i="198"/>
  <c r="AI194" i="198"/>
  <c r="AK194" i="198"/>
  <c r="AG170" i="198"/>
  <c r="AI170" i="198"/>
  <c r="AK170" i="198"/>
  <c r="AH170" i="198"/>
  <c r="AG172" i="198"/>
  <c r="AH239" i="198"/>
  <c r="AG251" i="198"/>
  <c r="AI190" i="198"/>
  <c r="AG190" i="198"/>
  <c r="AK190" i="198"/>
  <c r="AG166" i="198"/>
  <c r="AI166" i="198"/>
  <c r="AK166" i="198"/>
  <c r="AH180" i="198"/>
  <c r="AG168" i="198"/>
  <c r="AH253" i="198"/>
  <c r="AH174" i="198"/>
  <c r="AI252" i="198"/>
  <c r="AG164" i="198"/>
  <c r="AG186" i="198"/>
  <c r="AI186" i="198"/>
  <c r="AK186" i="198"/>
  <c r="AH168" i="198"/>
  <c r="AH178" i="198"/>
  <c r="AG182" i="198"/>
  <c r="AI182" i="198"/>
  <c r="AK182" i="198"/>
  <c r="AI192" i="198"/>
  <c r="AI168" i="198"/>
  <c r="AI231" i="198"/>
  <c r="AK231" i="198"/>
  <c r="AG231" i="198"/>
  <c r="AH221" i="198"/>
  <c r="AI227" i="198"/>
  <c r="AK227" i="198"/>
  <c r="AG227" i="198"/>
  <c r="AI244" i="198"/>
  <c r="AH252" i="198"/>
  <c r="AI223" i="198"/>
  <c r="AK223" i="198"/>
  <c r="AG223" i="198"/>
  <c r="AG225" i="198"/>
  <c r="AQ225" i="198"/>
  <c r="AI209" i="198"/>
  <c r="AJ237" i="198"/>
  <c r="AI219" i="198"/>
  <c r="AK219" i="198"/>
  <c r="AG219" i="198"/>
  <c r="AH222" i="198"/>
  <c r="AG222" i="198"/>
  <c r="AQ222" i="198"/>
  <c r="AK222" i="198"/>
  <c r="AI222" i="198"/>
  <c r="AH226" i="198"/>
  <c r="AG226" i="198"/>
  <c r="AK226" i="198"/>
  <c r="AI226" i="198"/>
  <c r="AK215" i="198"/>
  <c r="AI215" i="198"/>
  <c r="AG215" i="198"/>
  <c r="AH213" i="198"/>
  <c r="AG221" i="198"/>
  <c r="AI217" i="198"/>
  <c r="AG253" i="198"/>
  <c r="AI236" i="198"/>
  <c r="AG213" i="198"/>
  <c r="AI233" i="198"/>
  <c r="AH236" i="198"/>
  <c r="AG239" i="198"/>
  <c r="AH201" i="198"/>
  <c r="AH227" i="198"/>
  <c r="AI213" i="198"/>
  <c r="AK245" i="198"/>
  <c r="AQ201" i="198"/>
  <c r="AH234" i="198"/>
  <c r="AG234" i="198"/>
  <c r="AK234" i="198"/>
  <c r="AI234" i="198"/>
  <c r="AG201" i="198"/>
  <c r="AH223" i="198"/>
  <c r="AI225" i="198"/>
  <c r="AI221" i="198"/>
  <c r="AK235" i="198"/>
  <c r="AI235" i="198"/>
  <c r="AG235" i="198"/>
  <c r="AH230" i="198"/>
  <c r="AG230" i="198"/>
  <c r="AK230" i="198"/>
  <c r="AI230" i="198"/>
  <c r="AI201" i="198"/>
  <c r="AG264" i="198"/>
  <c r="AH248" i="198"/>
  <c r="AG248" i="198"/>
  <c r="AG244" i="198"/>
  <c r="AH268" i="198"/>
  <c r="AH244" i="198"/>
  <c r="AG240" i="198"/>
  <c r="AG236" i="198"/>
  <c r="AH264" i="198"/>
  <c r="AH240" i="198"/>
  <c r="AK306" i="198"/>
  <c r="AQ306" i="198"/>
  <c r="AK283" i="198"/>
  <c r="AG306" i="198"/>
  <c r="AG273" i="198"/>
  <c r="AK279" i="198"/>
  <c r="AQ279" i="198"/>
  <c r="AI306" i="198"/>
  <c r="AG279" i="198"/>
  <c r="AG278" i="198"/>
  <c r="AK275" i="198"/>
  <c r="AQ275" i="198"/>
  <c r="AH282" i="198"/>
  <c r="AG274" i="198"/>
  <c r="AG308" i="198"/>
  <c r="AI283" i="198"/>
  <c r="AK281" i="198"/>
  <c r="AI281" i="198"/>
  <c r="AI308" i="198"/>
  <c r="AQ278" i="198"/>
  <c r="AK277" i="198"/>
  <c r="AI277" i="198"/>
  <c r="AH278" i="198"/>
  <c r="AK273" i="198"/>
  <c r="AI273" i="198"/>
  <c r="AI279" i="198"/>
  <c r="AH306" i="198"/>
  <c r="AG281" i="198"/>
  <c r="AL31" i="197"/>
  <c r="AL27" i="197"/>
  <c r="AL35" i="197"/>
  <c r="AN33" i="197"/>
  <c r="AM33" i="197"/>
  <c r="AL33" i="197"/>
  <c r="AM29" i="197"/>
  <c r="AN29" i="197"/>
  <c r="AL29" i="197"/>
  <c r="AM31" i="197"/>
  <c r="AL23" i="197"/>
  <c r="AL25" i="197"/>
  <c r="AN25" i="197"/>
  <c r="AM25" i="197"/>
  <c r="AM23" i="197"/>
  <c r="AO28" i="197"/>
  <c r="AM19" i="197"/>
  <c r="AL21" i="197"/>
  <c r="AN21" i="197"/>
  <c r="AM21" i="197"/>
  <c r="AM271" i="196"/>
  <c r="AM260" i="196"/>
  <c r="AO220" i="196"/>
  <c r="AN218" i="196"/>
  <c r="AM230" i="196"/>
  <c r="AO160" i="196"/>
  <c r="AO130" i="196"/>
  <c r="AM136" i="196"/>
  <c r="AO76" i="196"/>
  <c r="AN54" i="196"/>
  <c r="AM62" i="196"/>
  <c r="AO38" i="196"/>
  <c r="AN38" i="196"/>
  <c r="AQ77" i="196"/>
  <c r="AM77" i="196"/>
  <c r="AN77" i="196"/>
  <c r="AQ79" i="196"/>
  <c r="AN79" i="196"/>
  <c r="AQ149" i="196"/>
  <c r="AO149" i="196"/>
  <c r="AM149" i="196"/>
  <c r="AN294" i="196"/>
  <c r="AQ145" i="196"/>
  <c r="AO145" i="196"/>
  <c r="AN147" i="196"/>
  <c r="AM145" i="196"/>
  <c r="AM262" i="196"/>
  <c r="AO154" i="196"/>
  <c r="AN130" i="196"/>
  <c r="AM130" i="196"/>
  <c r="AM86" i="196"/>
  <c r="AN26" i="196"/>
  <c r="AO304" i="196"/>
  <c r="AM302" i="196"/>
  <c r="AQ143" i="196"/>
  <c r="AO143" i="196"/>
  <c r="AN145" i="196"/>
  <c r="AQ69" i="196"/>
  <c r="AO69" i="196"/>
  <c r="AM143" i="196"/>
  <c r="AM218" i="196"/>
  <c r="AZ275" i="196"/>
  <c r="AO264" i="196"/>
  <c r="AO208" i="196"/>
  <c r="AN210" i="196"/>
  <c r="AM216" i="196"/>
  <c r="AM160" i="196"/>
  <c r="AM128" i="196"/>
  <c r="AO177" i="196"/>
  <c r="AO114" i="196"/>
  <c r="AO66" i="196"/>
  <c r="AN78" i="196"/>
  <c r="AM84" i="196"/>
  <c r="AM54" i="196"/>
  <c r="AO302" i="196"/>
  <c r="AM300" i="196"/>
  <c r="AQ141" i="196"/>
  <c r="AO141" i="196"/>
  <c r="AN143" i="196"/>
  <c r="AM85" i="196"/>
  <c r="AO85" i="196"/>
  <c r="AN85" i="196"/>
  <c r="AM79" i="196"/>
  <c r="AM141" i="196"/>
  <c r="AM147" i="196"/>
  <c r="AO262" i="196"/>
  <c r="AZ260" i="196"/>
  <c r="AO206" i="196"/>
  <c r="AN208" i="196"/>
  <c r="AM214" i="196"/>
  <c r="AN177" i="196"/>
  <c r="AO146" i="196"/>
  <c r="AM158" i="196"/>
  <c r="AO112" i="196"/>
  <c r="AO64" i="196"/>
  <c r="AO300" i="196"/>
  <c r="AN55" i="196"/>
  <c r="AQ57" i="196"/>
  <c r="AO57" i="196"/>
  <c r="AQ139" i="196"/>
  <c r="AO139" i="196"/>
  <c r="AM139" i="196"/>
  <c r="AO260" i="196"/>
  <c r="AN260" i="196"/>
  <c r="AZ252" i="196"/>
  <c r="AN206" i="196"/>
  <c r="AO142" i="196"/>
  <c r="AM156" i="196"/>
  <c r="AZ134" i="196"/>
  <c r="AO88" i="196"/>
  <c r="AO62" i="196"/>
  <c r="AM296" i="196"/>
  <c r="AQ137" i="196"/>
  <c r="AO137" i="196"/>
  <c r="AN139" i="196"/>
  <c r="AO71" i="196"/>
  <c r="AN71" i="196"/>
  <c r="AM137" i="196"/>
  <c r="AM154" i="196"/>
  <c r="AO86" i="196"/>
  <c r="AM78" i="196"/>
  <c r="AN50" i="196"/>
  <c r="AM294" i="196"/>
  <c r="AO159" i="196"/>
  <c r="AQ135" i="196"/>
  <c r="AO135" i="196"/>
  <c r="AM135" i="196"/>
  <c r="AO232" i="196"/>
  <c r="AN232" i="196"/>
  <c r="AN154" i="196"/>
  <c r="AO294" i="196"/>
  <c r="AQ157" i="196"/>
  <c r="AO157" i="196"/>
  <c r="AQ133" i="196"/>
  <c r="AO133" i="196"/>
  <c r="AN159" i="196"/>
  <c r="AN135" i="196"/>
  <c r="AM157" i="196"/>
  <c r="AM133" i="196"/>
  <c r="AZ145" i="196"/>
  <c r="AQ147" i="196"/>
  <c r="AO147" i="196"/>
  <c r="AQ155" i="196"/>
  <c r="AO155" i="196"/>
  <c r="AQ131" i="196"/>
  <c r="AO131" i="196"/>
  <c r="AN157" i="196"/>
  <c r="AN133" i="196"/>
  <c r="AQ65" i="196"/>
  <c r="AO65" i="196"/>
  <c r="AN65" i="196"/>
  <c r="AM65" i="196"/>
  <c r="AM155" i="196"/>
  <c r="AM131" i="196"/>
  <c r="AO134" i="196"/>
  <c r="AN146" i="196"/>
  <c r="AM146" i="196"/>
  <c r="AO54" i="196"/>
  <c r="AM66" i="196"/>
  <c r="AM36" i="196"/>
  <c r="AN302" i="196"/>
  <c r="AQ153" i="196"/>
  <c r="AO153" i="196"/>
  <c r="AQ129" i="196"/>
  <c r="AO129" i="196"/>
  <c r="AN155" i="196"/>
  <c r="AN131" i="196"/>
  <c r="AQ63" i="196"/>
  <c r="AO63" i="196"/>
  <c r="AN63" i="196"/>
  <c r="AM63" i="196"/>
  <c r="AZ63" i="196"/>
  <c r="AM153" i="196"/>
  <c r="AM129" i="196"/>
  <c r="AZ131" i="196"/>
  <c r="AM208" i="196"/>
  <c r="AM206" i="196"/>
  <c r="AN271" i="196"/>
  <c r="AN220" i="196"/>
  <c r="AM232" i="196"/>
  <c r="AO169" i="196"/>
  <c r="AO132" i="196"/>
  <c r="AN92" i="196"/>
  <c r="AO78" i="196"/>
  <c r="AM64" i="196"/>
  <c r="AO40" i="196"/>
  <c r="AN40" i="196"/>
  <c r="AM34" i="196"/>
  <c r="AN300" i="196"/>
  <c r="AQ151" i="196"/>
  <c r="AO151" i="196"/>
  <c r="AQ127" i="196"/>
  <c r="AO127" i="196"/>
  <c r="AN153" i="196"/>
  <c r="AN129" i="196"/>
  <c r="AZ69" i="196"/>
  <c r="AM151" i="196"/>
  <c r="AM127" i="196"/>
  <c r="AM304" i="196"/>
  <c r="AM45" i="196"/>
  <c r="AN45" i="196"/>
  <c r="AQ45" i="196"/>
  <c r="AO45" i="196"/>
  <c r="AO92" i="196"/>
  <c r="AM116" i="196"/>
  <c r="AM41" i="196"/>
  <c r="AO41" i="196"/>
  <c r="AN41" i="196"/>
  <c r="AQ41" i="196"/>
  <c r="AO52" i="196"/>
  <c r="AO28" i="196"/>
  <c r="AM43" i="196"/>
  <c r="AN43" i="196"/>
  <c r="AQ43" i="196"/>
  <c r="AO43" i="196"/>
  <c r="AO90" i="196"/>
  <c r="AM112" i="196"/>
  <c r="AM39" i="196"/>
  <c r="AZ39" i="196"/>
  <c r="AO39" i="196"/>
  <c r="AQ39" i="196"/>
  <c r="AN39" i="196"/>
  <c r="AO50" i="196"/>
  <c r="AO26" i="196"/>
  <c r="AM52" i="196"/>
  <c r="AM28" i="196"/>
  <c r="AN118" i="196"/>
  <c r="AM37" i="196"/>
  <c r="AN37" i="196"/>
  <c r="AO37" i="196"/>
  <c r="AQ37" i="196"/>
  <c r="AO48" i="196"/>
  <c r="AO24" i="196"/>
  <c r="AM50" i="196"/>
  <c r="AM26" i="196"/>
  <c r="AM21" i="196"/>
  <c r="AN21" i="196"/>
  <c r="AO21" i="196"/>
  <c r="AQ21" i="196"/>
  <c r="AM19" i="196"/>
  <c r="AN19" i="196"/>
  <c r="AO19" i="196"/>
  <c r="AQ19" i="196"/>
  <c r="AN183" i="196"/>
  <c r="AO167" i="196"/>
  <c r="AM94" i="196"/>
  <c r="AM35" i="196"/>
  <c r="AN35" i="196"/>
  <c r="AZ35" i="196"/>
  <c r="AO35" i="196"/>
  <c r="AQ35" i="196"/>
  <c r="AO46" i="196"/>
  <c r="AO22" i="196"/>
  <c r="AN36" i="196"/>
  <c r="AM48" i="196"/>
  <c r="AM24" i="196"/>
  <c r="AN114" i="196"/>
  <c r="AM33" i="196"/>
  <c r="AN33" i="196"/>
  <c r="AZ33" i="196"/>
  <c r="AQ33" i="196"/>
  <c r="AO33" i="196"/>
  <c r="AN34" i="196"/>
  <c r="AM46" i="196"/>
  <c r="AM22" i="196"/>
  <c r="AZ52" i="196"/>
  <c r="AM90" i="196"/>
  <c r="AM31" i="196"/>
  <c r="AN31" i="196"/>
  <c r="AO31" i="196"/>
  <c r="AQ31" i="196"/>
  <c r="AZ48" i="196"/>
  <c r="AQ173" i="196"/>
  <c r="AM53" i="196"/>
  <c r="AN53" i="196"/>
  <c r="AQ53" i="196"/>
  <c r="AO53" i="196"/>
  <c r="AM29" i="196"/>
  <c r="AN29" i="196"/>
  <c r="AQ29" i="196"/>
  <c r="AO29" i="196"/>
  <c r="AM42" i="196"/>
  <c r="AZ44" i="196"/>
  <c r="AQ165" i="196"/>
  <c r="AO185" i="196"/>
  <c r="AN94" i="196"/>
  <c r="AM51" i="196"/>
  <c r="AO51" i="196"/>
  <c r="AN51" i="196"/>
  <c r="AQ51" i="196"/>
  <c r="AM27" i="196"/>
  <c r="AN27" i="196"/>
  <c r="AO27" i="196"/>
  <c r="AQ27" i="196"/>
  <c r="AN52" i="196"/>
  <c r="AN28" i="196"/>
  <c r="AZ26" i="196"/>
  <c r="AM49" i="196"/>
  <c r="AN49" i="196"/>
  <c r="AQ49" i="196"/>
  <c r="AO49" i="196"/>
  <c r="AM25" i="196"/>
  <c r="AQ25" i="196"/>
  <c r="AN25" i="196"/>
  <c r="AO25" i="196"/>
  <c r="AN90" i="196"/>
  <c r="AM47" i="196"/>
  <c r="AO47" i="196"/>
  <c r="AN47" i="196"/>
  <c r="AQ47" i="196"/>
  <c r="AM23" i="196"/>
  <c r="AN23" i="196"/>
  <c r="AQ23" i="196"/>
  <c r="AO23" i="196"/>
  <c r="AO34" i="196"/>
  <c r="AN48" i="196"/>
  <c r="AN24" i="196"/>
  <c r="AN171" i="196"/>
  <c r="AN180" i="196"/>
  <c r="AO173" i="196"/>
  <c r="AM122" i="196"/>
  <c r="AO120" i="196"/>
  <c r="AN122" i="196"/>
  <c r="AO74" i="196"/>
  <c r="AN174" i="196"/>
  <c r="AM120" i="196"/>
  <c r="AN86" i="196"/>
  <c r="AN62" i="196"/>
  <c r="AM76" i="196"/>
  <c r="AM74" i="196"/>
  <c r="AO189" i="196"/>
  <c r="AZ70" i="196"/>
  <c r="AO106" i="196"/>
  <c r="AN106" i="196"/>
  <c r="AM114" i="196"/>
  <c r="AN80" i="196"/>
  <c r="AN56" i="196"/>
  <c r="AM70" i="196"/>
  <c r="AQ189" i="196"/>
  <c r="AM164" i="196"/>
  <c r="AO98" i="196"/>
  <c r="AN98" i="196"/>
  <c r="AN76" i="196"/>
  <c r="AZ76" i="196"/>
  <c r="AO96" i="196"/>
  <c r="AN96" i="196"/>
  <c r="AM98" i="196"/>
  <c r="AN74" i="196"/>
  <c r="AZ84" i="196"/>
  <c r="AN173" i="196"/>
  <c r="AM96" i="196"/>
  <c r="AN181" i="196"/>
  <c r="AO181" i="196"/>
  <c r="AO124" i="196"/>
  <c r="AO100" i="196"/>
  <c r="AM102" i="196"/>
  <c r="AN168" i="196"/>
  <c r="AN110" i="196"/>
  <c r="AM124" i="196"/>
  <c r="AM100" i="196"/>
  <c r="AN108" i="196"/>
  <c r="AM174" i="196"/>
  <c r="AN102" i="196"/>
  <c r="AN124" i="196"/>
  <c r="AN100" i="196"/>
  <c r="AO110" i="196"/>
  <c r="AZ112" i="196"/>
  <c r="AO250" i="196"/>
  <c r="AN244" i="196"/>
  <c r="AO196" i="196"/>
  <c r="AN189" i="196"/>
  <c r="AO183" i="196"/>
  <c r="AO108" i="196"/>
  <c r="AN120" i="196"/>
  <c r="AM110" i="196"/>
  <c r="AO192" i="196"/>
  <c r="AQ181" i="196"/>
  <c r="AM108" i="196"/>
  <c r="AN250" i="196"/>
  <c r="AM250" i="196"/>
  <c r="AO176" i="196"/>
  <c r="AN185" i="196"/>
  <c r="AM106" i="196"/>
  <c r="AO102" i="196"/>
  <c r="AZ100" i="196"/>
  <c r="AO168" i="196"/>
  <c r="AN194" i="196"/>
  <c r="AM196" i="196"/>
  <c r="AM148" i="196"/>
  <c r="AN192" i="196"/>
  <c r="AZ192" i="196"/>
  <c r="AO248" i="196"/>
  <c r="AN184" i="196"/>
  <c r="AM192" i="196"/>
  <c r="AN156" i="196"/>
  <c r="AN132" i="196"/>
  <c r="AM144" i="196"/>
  <c r="AM188" i="196"/>
  <c r="AO152" i="196"/>
  <c r="AO128" i="196"/>
  <c r="AM142" i="196"/>
  <c r="AN178" i="196"/>
  <c r="AM178" i="196"/>
  <c r="AZ163" i="196"/>
  <c r="AN152" i="196"/>
  <c r="AN128" i="196"/>
  <c r="AO170" i="196"/>
  <c r="AM194" i="196"/>
  <c r="AO194" i="196"/>
  <c r="AN176" i="196"/>
  <c r="AM176" i="196"/>
  <c r="AO148" i="196"/>
  <c r="AM187" i="196"/>
  <c r="AQ187" i="196"/>
  <c r="AO187" i="196"/>
  <c r="AN150" i="196"/>
  <c r="AN126" i="196"/>
  <c r="AM138" i="196"/>
  <c r="AM179" i="196"/>
  <c r="AQ179" i="196"/>
  <c r="AO179" i="196"/>
  <c r="AO188" i="196"/>
  <c r="AN170" i="196"/>
  <c r="AO144" i="196"/>
  <c r="AM171" i="196"/>
  <c r="AQ171" i="196"/>
  <c r="AO171" i="196"/>
  <c r="AZ142" i="196"/>
  <c r="AM170" i="196"/>
  <c r="AN144" i="196"/>
  <c r="AZ179" i="196"/>
  <c r="AM163" i="196"/>
  <c r="AQ163" i="196"/>
  <c r="AO163" i="196"/>
  <c r="AO174" i="196"/>
  <c r="AM168" i="196"/>
  <c r="AN179" i="196"/>
  <c r="AN142" i="196"/>
  <c r="AM193" i="196"/>
  <c r="AQ193" i="196"/>
  <c r="AO193" i="196"/>
  <c r="AN193" i="196"/>
  <c r="AM191" i="196"/>
  <c r="AQ191" i="196"/>
  <c r="AO191" i="196"/>
  <c r="AN191" i="196"/>
  <c r="AN182" i="196"/>
  <c r="AZ164" i="196"/>
  <c r="AO244" i="196"/>
  <c r="AO190" i="196"/>
  <c r="AO166" i="196"/>
  <c r="AM240" i="196"/>
  <c r="AN196" i="196"/>
  <c r="AN172" i="196"/>
  <c r="AM190" i="196"/>
  <c r="AM166" i="196"/>
  <c r="AO186" i="196"/>
  <c r="AO162" i="196"/>
  <c r="AZ182" i="196"/>
  <c r="AO246" i="196"/>
  <c r="AO240" i="196"/>
  <c r="AO184" i="196"/>
  <c r="AM186" i="196"/>
  <c r="AM162" i="196"/>
  <c r="AN190" i="196"/>
  <c r="AN166" i="196"/>
  <c r="AM184" i="196"/>
  <c r="AN242" i="196"/>
  <c r="AM197" i="196"/>
  <c r="AQ197" i="196"/>
  <c r="AO197" i="196"/>
  <c r="AN197" i="196"/>
  <c r="AO180" i="196"/>
  <c r="AN188" i="196"/>
  <c r="AN164" i="196"/>
  <c r="AM182" i="196"/>
  <c r="AO182" i="196"/>
  <c r="AM242" i="196"/>
  <c r="AN240" i="196"/>
  <c r="AM195" i="196"/>
  <c r="AQ195" i="196"/>
  <c r="AO195" i="196"/>
  <c r="AN195" i="196"/>
  <c r="AO178" i="196"/>
  <c r="AN186" i="196"/>
  <c r="AN162" i="196"/>
  <c r="AM180" i="196"/>
  <c r="AM234" i="196"/>
  <c r="AM204" i="196"/>
  <c r="AZ214" i="196"/>
  <c r="AO222" i="196"/>
  <c r="AO198" i="196"/>
  <c r="AZ198" i="196"/>
  <c r="AO224" i="196"/>
  <c r="AO200" i="196"/>
  <c r="AM228" i="196"/>
  <c r="AZ218" i="196"/>
  <c r="AO218" i="196"/>
  <c r="AN228" i="196"/>
  <c r="AN204" i="196"/>
  <c r="AM224" i="196"/>
  <c r="AM222" i="196"/>
  <c r="AM200" i="196"/>
  <c r="AO212" i="196"/>
  <c r="AN224" i="196"/>
  <c r="AN200" i="196"/>
  <c r="AZ206" i="196"/>
  <c r="AN222" i="196"/>
  <c r="AM198" i="196"/>
  <c r="AN198" i="196"/>
  <c r="AZ224" i="196"/>
  <c r="AN246" i="196"/>
  <c r="AM249" i="196"/>
  <c r="AO249" i="196"/>
  <c r="AQ249" i="196"/>
  <c r="AN268" i="196"/>
  <c r="AN245" i="196"/>
  <c r="AM251" i="196"/>
  <c r="AO251" i="196"/>
  <c r="AQ251" i="196"/>
  <c r="AM247" i="196"/>
  <c r="AQ247" i="196"/>
  <c r="AO247" i="196"/>
  <c r="AO238" i="196"/>
  <c r="AZ242" i="196"/>
  <c r="AM269" i="196"/>
  <c r="AO269" i="196"/>
  <c r="AQ269" i="196"/>
  <c r="AM267" i="196"/>
  <c r="AO267" i="196"/>
  <c r="AQ267" i="196"/>
  <c r="AN267" i="196"/>
  <c r="AM243" i="196"/>
  <c r="AO243" i="196"/>
  <c r="AQ243" i="196"/>
  <c r="AN243" i="196"/>
  <c r="AO234" i="196"/>
  <c r="AN262" i="196"/>
  <c r="AN238" i="196"/>
  <c r="AN269" i="196"/>
  <c r="AZ240" i="196"/>
  <c r="AN248" i="196"/>
  <c r="AM265" i="196"/>
  <c r="AO265" i="196"/>
  <c r="AQ265" i="196"/>
  <c r="AN265" i="196"/>
  <c r="AM241" i="196"/>
  <c r="AQ241" i="196"/>
  <c r="AO241" i="196"/>
  <c r="AN241" i="196"/>
  <c r="AM253" i="196"/>
  <c r="AO253" i="196"/>
  <c r="AQ253" i="196"/>
  <c r="AM263" i="196"/>
  <c r="AO263" i="196"/>
  <c r="AQ263" i="196"/>
  <c r="AN263" i="196"/>
  <c r="AM239" i="196"/>
  <c r="AQ239" i="196"/>
  <c r="AO239" i="196"/>
  <c r="AN239" i="196"/>
  <c r="AM255" i="196"/>
  <c r="AO255" i="196"/>
  <c r="AQ255" i="196"/>
  <c r="AM261" i="196"/>
  <c r="AO261" i="196"/>
  <c r="AQ261" i="196"/>
  <c r="AM237" i="196"/>
  <c r="AQ237" i="196"/>
  <c r="AO237" i="196"/>
  <c r="AN237" i="196"/>
  <c r="AM248" i="196"/>
  <c r="AZ269" i="196"/>
  <c r="AO242" i="196"/>
  <c r="AM245" i="196"/>
  <c r="AO245" i="196"/>
  <c r="AQ245" i="196"/>
  <c r="AM238" i="196"/>
  <c r="AM259" i="196"/>
  <c r="AO259" i="196"/>
  <c r="AQ259" i="196"/>
  <c r="AM235" i="196"/>
  <c r="AQ235" i="196"/>
  <c r="AO235" i="196"/>
  <c r="AN235" i="196"/>
  <c r="AM246" i="196"/>
  <c r="AM268" i="196"/>
  <c r="AN255" i="196"/>
  <c r="AM257" i="196"/>
  <c r="AO257" i="196"/>
  <c r="AQ257" i="196"/>
  <c r="AN234" i="196"/>
  <c r="AM244" i="196"/>
  <c r="AM266" i="196"/>
  <c r="AN253" i="196"/>
  <c r="AM285" i="196"/>
  <c r="AO283" i="196"/>
  <c r="AM287" i="196"/>
  <c r="AO279" i="196"/>
  <c r="AN283" i="196"/>
  <c r="AO271" i="196"/>
  <c r="AM283" i="196"/>
  <c r="AN287" i="196"/>
  <c r="AM279" i="196"/>
  <c r="AN285" i="196"/>
  <c r="AJ216" i="198" l="1"/>
  <c r="AJ47" i="198"/>
  <c r="AJ38" i="198"/>
  <c r="AJ238" i="198"/>
  <c r="AJ101" i="198"/>
  <c r="AJ255" i="198"/>
  <c r="AO24" i="197"/>
  <c r="AP83" i="196"/>
  <c r="AP203" i="196"/>
  <c r="AP97" i="196"/>
  <c r="AP20" i="196"/>
  <c r="AJ31" i="198"/>
  <c r="AJ46" i="198"/>
  <c r="AO32" i="197"/>
  <c r="AP115" i="196"/>
  <c r="AP95" i="196"/>
  <c r="AJ131" i="198"/>
  <c r="AO34" i="197"/>
  <c r="AP277" i="196"/>
  <c r="AP299" i="196"/>
  <c r="AP254" i="196"/>
  <c r="AP270" i="196"/>
  <c r="AO26" i="197"/>
  <c r="AJ292" i="198"/>
  <c r="AP103" i="196"/>
  <c r="AP109" i="196"/>
  <c r="AP295" i="196"/>
  <c r="AP217" i="196"/>
  <c r="AP227" i="196"/>
  <c r="AP274" i="196"/>
  <c r="AP91" i="196"/>
  <c r="AP201" i="196"/>
  <c r="AP125" i="196"/>
  <c r="AP231" i="196"/>
  <c r="AP207" i="196"/>
  <c r="AP121" i="196"/>
  <c r="AP107" i="196"/>
  <c r="AP205" i="196"/>
  <c r="AJ300" i="198"/>
  <c r="AP236" i="196"/>
  <c r="AP223" i="196"/>
  <c r="AO20" i="197"/>
  <c r="AP101" i="196"/>
  <c r="AP272" i="196"/>
  <c r="AP286" i="196"/>
  <c r="AP211" i="196"/>
  <c r="AJ265" i="198"/>
  <c r="AJ50" i="198"/>
  <c r="AP79" i="196"/>
  <c r="AP199" i="196"/>
  <c r="AP189" i="196"/>
  <c r="AP173" i="196"/>
  <c r="AP278" i="196"/>
  <c r="AP219" i="196"/>
  <c r="AP284" i="196"/>
  <c r="AP68" i="196"/>
  <c r="AP167" i="196"/>
  <c r="AP282" i="196"/>
  <c r="AP273" i="196"/>
  <c r="AP99" i="196"/>
  <c r="AJ156" i="198"/>
  <c r="AP281" i="196"/>
  <c r="AJ242" i="198"/>
  <c r="AJ88" i="198"/>
  <c r="AJ180" i="198"/>
  <c r="AJ261" i="198"/>
  <c r="AJ48" i="198"/>
  <c r="AJ257" i="198"/>
  <c r="AJ202" i="198"/>
  <c r="AJ267" i="198"/>
  <c r="AJ228" i="198"/>
  <c r="AJ250" i="198"/>
  <c r="AJ152" i="198"/>
  <c r="AJ111" i="198"/>
  <c r="AJ258" i="198"/>
  <c r="AJ243" i="198"/>
  <c r="AJ56" i="198"/>
  <c r="AJ148" i="198"/>
  <c r="AJ290" i="198"/>
  <c r="AJ241" i="198"/>
  <c r="AJ107" i="198"/>
  <c r="AJ43" i="198"/>
  <c r="AJ28" i="198"/>
  <c r="AJ52" i="198"/>
  <c r="AJ259" i="198"/>
  <c r="AJ164" i="198"/>
  <c r="AJ128" i="198"/>
  <c r="AJ278" i="198"/>
  <c r="AP202" i="196"/>
  <c r="AP301" i="196"/>
  <c r="AP303" i="196"/>
  <c r="AP169" i="196"/>
  <c r="AP113" i="196"/>
  <c r="AP183" i="196"/>
  <c r="AP213" i="196"/>
  <c r="AP123" i="196"/>
  <c r="AP209" i="196"/>
  <c r="AP111" i="196"/>
  <c r="AP105" i="196"/>
  <c r="AP181" i="196"/>
  <c r="AP287" i="196"/>
  <c r="AP305" i="196"/>
  <c r="AP117" i="196"/>
  <c r="AP119" i="196"/>
  <c r="AP57" i="196"/>
  <c r="AP159" i="196"/>
  <c r="AP185" i="196"/>
  <c r="AP67" i="196"/>
  <c r="AP225" i="196"/>
  <c r="AP89" i="196"/>
  <c r="AJ224" i="198"/>
  <c r="AJ122" i="198"/>
  <c r="AJ288" i="198"/>
  <c r="AO23" i="197"/>
  <c r="AJ24" i="198"/>
  <c r="AO30" i="197"/>
  <c r="AP229" i="196"/>
  <c r="AP55" i="196"/>
  <c r="AO22" i="197"/>
  <c r="AJ205" i="198"/>
  <c r="AJ218" i="198"/>
  <c r="AJ270" i="198"/>
  <c r="AP75" i="196"/>
  <c r="AJ287" i="198"/>
  <c r="AJ289" i="198"/>
  <c r="AO19" i="197"/>
  <c r="AP175" i="196"/>
  <c r="AP69" i="196"/>
  <c r="AJ269" i="198"/>
  <c r="AJ23" i="198"/>
  <c r="AJ286" i="198"/>
  <c r="AJ204" i="198"/>
  <c r="AP268" i="196"/>
  <c r="AJ277" i="198"/>
  <c r="AJ104" i="198"/>
  <c r="AJ39" i="198"/>
  <c r="AP161" i="196"/>
  <c r="AJ129" i="198"/>
  <c r="AJ153" i="198"/>
  <c r="AP177" i="196"/>
  <c r="AJ80" i="198"/>
  <c r="AJ132" i="198"/>
  <c r="AP87" i="196"/>
  <c r="AJ212" i="198"/>
  <c r="AP218" i="196"/>
  <c r="AP280" i="196"/>
  <c r="AP77" i="196"/>
  <c r="AO31" i="197"/>
  <c r="AJ98" i="198"/>
  <c r="AJ280" i="198"/>
  <c r="AJ264" i="198"/>
  <c r="AJ209" i="198"/>
  <c r="AJ45" i="198"/>
  <c r="AJ160" i="198"/>
  <c r="AJ294" i="198"/>
  <c r="AP152" i="196"/>
  <c r="AP216" i="196"/>
  <c r="AP220" i="196"/>
  <c r="AP56" i="196"/>
  <c r="AP81" i="196"/>
  <c r="AP296" i="196"/>
  <c r="AP300" i="196"/>
  <c r="AP126" i="196"/>
  <c r="AP92" i="196"/>
  <c r="AP84" i="196"/>
  <c r="AP80" i="196"/>
  <c r="AP30" i="196"/>
  <c r="AP165" i="196"/>
  <c r="AP134" i="196"/>
  <c r="AJ298" i="198"/>
  <c r="AJ256" i="198"/>
  <c r="AJ185" i="198"/>
  <c r="AJ200" i="198"/>
  <c r="AJ140" i="198"/>
  <c r="AJ51" i="198"/>
  <c r="AJ32" i="198"/>
  <c r="AJ210" i="198"/>
  <c r="AJ175" i="198"/>
  <c r="AJ233" i="198"/>
  <c r="AJ220" i="198"/>
  <c r="AJ21" i="198"/>
  <c r="AJ206" i="198"/>
  <c r="AJ271" i="198"/>
  <c r="AJ60" i="198"/>
  <c r="AJ283" i="198"/>
  <c r="AJ217" i="198"/>
  <c r="AJ68" i="198"/>
  <c r="AJ291" i="198"/>
  <c r="AJ76" i="198"/>
  <c r="AO35" i="197"/>
  <c r="AJ303" i="198"/>
  <c r="AJ27" i="198"/>
  <c r="AP264" i="196"/>
  <c r="AP118" i="196"/>
  <c r="AJ123" i="198"/>
  <c r="AJ36" i="198"/>
  <c r="AJ20" i="198"/>
  <c r="AJ144" i="198"/>
  <c r="AO21" i="197"/>
  <c r="AP164" i="196"/>
  <c r="AP70" i="196"/>
  <c r="AP116" i="196"/>
  <c r="AP40" i="196"/>
  <c r="AP36" i="196"/>
  <c r="AP86" i="196"/>
  <c r="AP214" i="196"/>
  <c r="AP38" i="196"/>
  <c r="AP32" i="196"/>
  <c r="AP58" i="196"/>
  <c r="AP150" i="196"/>
  <c r="AP256" i="196"/>
  <c r="AP59" i="196"/>
  <c r="AP112" i="196"/>
  <c r="AP271" i="196"/>
  <c r="AP204" i="196"/>
  <c r="AP138" i="196"/>
  <c r="AP122" i="196"/>
  <c r="AP42" i="196"/>
  <c r="AP156" i="196"/>
  <c r="AO27" i="197"/>
  <c r="AJ162" i="198"/>
  <c r="AJ137" i="198"/>
  <c r="AJ125" i="198"/>
  <c r="AJ307" i="198"/>
  <c r="AP275" i="196"/>
  <c r="AP44" i="196"/>
  <c r="AP73" i="196"/>
  <c r="AP252" i="196"/>
  <c r="AP60" i="196"/>
  <c r="AJ211" i="198"/>
  <c r="AJ252" i="198"/>
  <c r="AJ94" i="198"/>
  <c r="AJ112" i="198"/>
  <c r="AJ302" i="198"/>
  <c r="AJ161" i="198"/>
  <c r="AJ96" i="198"/>
  <c r="AJ100" i="198"/>
  <c r="AJ268" i="198"/>
  <c r="AJ44" i="198"/>
  <c r="AJ235" i="198"/>
  <c r="AJ117" i="198"/>
  <c r="AJ191" i="198"/>
  <c r="AJ64" i="198"/>
  <c r="AP130" i="196"/>
  <c r="AP212" i="196"/>
  <c r="AP285" i="196"/>
  <c r="AP266" i="196"/>
  <c r="AP228" i="196"/>
  <c r="AP160" i="196"/>
  <c r="AP148" i="196"/>
  <c r="AP94" i="196"/>
  <c r="AP172" i="196"/>
  <c r="AP72" i="196"/>
  <c r="AJ247" i="198"/>
  <c r="AJ159" i="198"/>
  <c r="AJ229" i="198"/>
  <c r="AJ173" i="198"/>
  <c r="AJ184" i="198"/>
  <c r="AJ203" i="198"/>
  <c r="AJ293" i="198"/>
  <c r="AJ63" i="198"/>
  <c r="AJ53" i="198"/>
  <c r="AJ299" i="198"/>
  <c r="AJ197" i="198"/>
  <c r="AJ55" i="198"/>
  <c r="AJ25" i="198"/>
  <c r="AJ72" i="198"/>
  <c r="AJ230" i="198"/>
  <c r="AJ297" i="198"/>
  <c r="AJ40" i="198"/>
  <c r="AJ207" i="198"/>
  <c r="AJ116" i="198"/>
  <c r="AJ260" i="198"/>
  <c r="AP136" i="196"/>
  <c r="AP230" i="196"/>
  <c r="AP18" i="196"/>
  <c r="AP262" i="196"/>
  <c r="AP62" i="196"/>
  <c r="AP61" i="196"/>
  <c r="AP232" i="196"/>
  <c r="AP208" i="196"/>
  <c r="AP158" i="196"/>
  <c r="AP78" i="196"/>
  <c r="AP154" i="196"/>
  <c r="AP210" i="196"/>
  <c r="AP82" i="196"/>
  <c r="AP258" i="196"/>
  <c r="AP226" i="196"/>
  <c r="AP104" i="196"/>
  <c r="AP132" i="196"/>
  <c r="AP76" i="196"/>
  <c r="AP39" i="196"/>
  <c r="AP63" i="196"/>
  <c r="AP54" i="196"/>
  <c r="AP128" i="196"/>
  <c r="AP142" i="196"/>
  <c r="AP298" i="196"/>
  <c r="AP43" i="196"/>
  <c r="AP153" i="196"/>
  <c r="AP34" i="196"/>
  <c r="AP151" i="196"/>
  <c r="AP137" i="196"/>
  <c r="AP140" i="196"/>
  <c r="AP147" i="196"/>
  <c r="AP163" i="196"/>
  <c r="AP106" i="196"/>
  <c r="AP304" i="196"/>
  <c r="AP260" i="196"/>
  <c r="AP64" i="196"/>
  <c r="AP141" i="196"/>
  <c r="AP176" i="196"/>
  <c r="AP114" i="196"/>
  <c r="AP46" i="196"/>
  <c r="AP37" i="196"/>
  <c r="AP143" i="196"/>
  <c r="AP250" i="196"/>
  <c r="AP265" i="196"/>
  <c r="AP178" i="196"/>
  <c r="AP88" i="196"/>
  <c r="AP302" i="196"/>
  <c r="AP96" i="196"/>
  <c r="AP200" i="196"/>
  <c r="AP53" i="196"/>
  <c r="AP90" i="196"/>
  <c r="AP71" i="196"/>
  <c r="AP85" i="196"/>
  <c r="AP120" i="196"/>
  <c r="AJ215" i="198"/>
  <c r="AJ145" i="198"/>
  <c r="AJ108" i="198"/>
  <c r="AJ84" i="198"/>
  <c r="AJ77" i="198"/>
  <c r="AJ196" i="198"/>
  <c r="AJ106" i="198"/>
  <c r="AJ67" i="198"/>
  <c r="AJ272" i="198"/>
  <c r="AJ221" i="198"/>
  <c r="AJ29" i="198"/>
  <c r="AJ225" i="198"/>
  <c r="AJ213" i="198"/>
  <c r="AJ226" i="198"/>
  <c r="AJ189" i="198"/>
  <c r="AJ99" i="198"/>
  <c r="AJ118" i="198"/>
  <c r="AJ285" i="198"/>
  <c r="AJ282" i="198"/>
  <c r="AJ301" i="198"/>
  <c r="AJ273" i="198"/>
  <c r="AJ274" i="198"/>
  <c r="AJ201" i="198"/>
  <c r="AJ253" i="198"/>
  <c r="AJ75" i="198"/>
  <c r="AJ83" i="198"/>
  <c r="AJ69" i="198"/>
  <c r="AJ295" i="198"/>
  <c r="AJ163" i="198"/>
  <c r="AJ90" i="198"/>
  <c r="AJ234" i="198"/>
  <c r="AJ35" i="198"/>
  <c r="AJ172" i="198"/>
  <c r="AJ178" i="198"/>
  <c r="AJ149" i="198"/>
  <c r="AJ89" i="198"/>
  <c r="AJ91" i="198"/>
  <c r="AJ171" i="198"/>
  <c r="AJ239" i="198"/>
  <c r="AJ187" i="198"/>
  <c r="AJ244" i="198"/>
  <c r="AJ41" i="198"/>
  <c r="AJ49" i="198"/>
  <c r="AJ306" i="198"/>
  <c r="AJ183" i="198"/>
  <c r="AJ279" i="198"/>
  <c r="AJ304" i="198"/>
  <c r="AJ188" i="198"/>
  <c r="AJ102" i="198"/>
  <c r="AJ248" i="198"/>
  <c r="AJ120" i="198"/>
  <c r="AJ105" i="198"/>
  <c r="AJ110" i="198"/>
  <c r="AJ37" i="198"/>
  <c r="AJ114" i="198"/>
  <c r="AJ92" i="198"/>
  <c r="AJ33" i="198"/>
  <c r="AJ165" i="198"/>
  <c r="AJ121" i="198"/>
  <c r="AJ95" i="198"/>
  <c r="AJ87" i="198"/>
  <c r="AJ82" i="198"/>
  <c r="AJ79" i="198"/>
  <c r="AJ74" i="198"/>
  <c r="AJ170" i="198"/>
  <c r="AJ86" i="198"/>
  <c r="AJ199" i="198"/>
  <c r="AJ70" i="198"/>
  <c r="AJ103" i="198"/>
  <c r="AJ59" i="198"/>
  <c r="AJ78" i="198"/>
  <c r="AJ65" i="198"/>
  <c r="AJ251" i="198"/>
  <c r="AJ71" i="198"/>
  <c r="AJ166" i="198"/>
  <c r="AJ240" i="198"/>
  <c r="AJ176" i="198"/>
  <c r="AJ167" i="198"/>
  <c r="AJ124" i="198"/>
  <c r="AJ115" i="198"/>
  <c r="AJ182" i="198"/>
  <c r="AJ194" i="198"/>
  <c r="AJ195" i="198"/>
  <c r="AJ119" i="198"/>
  <c r="AJ168" i="198"/>
  <c r="AJ186" i="198"/>
  <c r="AJ179" i="198"/>
  <c r="AJ143" i="198"/>
  <c r="AJ169" i="198"/>
  <c r="AJ151" i="198"/>
  <c r="AJ155" i="198"/>
  <c r="AJ135" i="198"/>
  <c r="AJ130" i="198"/>
  <c r="AJ134" i="198"/>
  <c r="AJ139" i="198"/>
  <c r="AJ154" i="198"/>
  <c r="AJ158" i="198"/>
  <c r="AJ147" i="198"/>
  <c r="AJ192" i="198"/>
  <c r="AJ190" i="198"/>
  <c r="AJ236" i="198"/>
  <c r="AJ174" i="198"/>
  <c r="AJ198" i="198"/>
  <c r="AJ219" i="198"/>
  <c r="AJ227" i="198"/>
  <c r="AJ222" i="198"/>
  <c r="AJ223" i="198"/>
  <c r="AJ231" i="198"/>
  <c r="AJ281" i="198"/>
  <c r="AJ308" i="198"/>
  <c r="AO29" i="197"/>
  <c r="AO33" i="197"/>
  <c r="AO25" i="197"/>
  <c r="AP196" i="196"/>
  <c r="AP22" i="196"/>
  <c r="AP19" i="196"/>
  <c r="AP65" i="196"/>
  <c r="AP144" i="196"/>
  <c r="AP131" i="196"/>
  <c r="AP135" i="196"/>
  <c r="AP179" i="196"/>
  <c r="AP133" i="196"/>
  <c r="AP139" i="196"/>
  <c r="AP279" i="196"/>
  <c r="AP269" i="196"/>
  <c r="AP198" i="196"/>
  <c r="AP74" i="196"/>
  <c r="AP129" i="196"/>
  <c r="AP155" i="196"/>
  <c r="AP146" i="196"/>
  <c r="AP145" i="196"/>
  <c r="AP255" i="196"/>
  <c r="AP263" i="196"/>
  <c r="AP222" i="196"/>
  <c r="AP25" i="196"/>
  <c r="AP41" i="196"/>
  <c r="AP127" i="196"/>
  <c r="AP157" i="196"/>
  <c r="AP66" i="196"/>
  <c r="AP294" i="196"/>
  <c r="AP149" i="196"/>
  <c r="AP259" i="196"/>
  <c r="AP49" i="196"/>
  <c r="AP48" i="196"/>
  <c r="AP50" i="196"/>
  <c r="AP206" i="196"/>
  <c r="AP23" i="196"/>
  <c r="AP98" i="196"/>
  <c r="AP24" i="196"/>
  <c r="AP26" i="196"/>
  <c r="AP187" i="196"/>
  <c r="AP27" i="196"/>
  <c r="AP33" i="196"/>
  <c r="AP28" i="196"/>
  <c r="AP45" i="196"/>
  <c r="AP29" i="196"/>
  <c r="AP31" i="196"/>
  <c r="AP35" i="196"/>
  <c r="AP52" i="196"/>
  <c r="AP47" i="196"/>
  <c r="AP21" i="196"/>
  <c r="AP51" i="196"/>
  <c r="AP195" i="196"/>
  <c r="AP100" i="196"/>
  <c r="AP102" i="196"/>
  <c r="AP192" i="196"/>
  <c r="AP194" i="196"/>
  <c r="AP162" i="196"/>
  <c r="AP110" i="196"/>
  <c r="AP174" i="196"/>
  <c r="AP108" i="196"/>
  <c r="AP197" i="196"/>
  <c r="AP244" i="196"/>
  <c r="AP246" i="196"/>
  <c r="AP193" i="196"/>
  <c r="AP124" i="196"/>
  <c r="AP188" i="196"/>
  <c r="AP248" i="196"/>
  <c r="AP191" i="196"/>
  <c r="AP171" i="196"/>
  <c r="AP170" i="196"/>
  <c r="AP168" i="196"/>
  <c r="AP186" i="196"/>
  <c r="AP180" i="196"/>
  <c r="AP239" i="196"/>
  <c r="AP251" i="196"/>
  <c r="AP184" i="196"/>
  <c r="AP242" i="196"/>
  <c r="AP234" i="196"/>
  <c r="AP240" i="196"/>
  <c r="AP190" i="196"/>
  <c r="AP166" i="196"/>
  <c r="AP235" i="196"/>
  <c r="AP182" i="196"/>
  <c r="AP224" i="196"/>
  <c r="AP247" i="196"/>
  <c r="AP237" i="196"/>
  <c r="AP257" i="196"/>
  <c r="AP238" i="196"/>
  <c r="AP253" i="196"/>
  <c r="AP243" i="196"/>
  <c r="AP249" i="196"/>
  <c r="AP267" i="196"/>
  <c r="AP241" i="196"/>
  <c r="AP245" i="196"/>
  <c r="AP261" i="196"/>
  <c r="AP283" i="196"/>
  <c r="U24" i="175" l="1"/>
  <c r="V24" i="175" s="1"/>
  <c r="K38" i="188" l="1"/>
  <c r="K37" i="188"/>
  <c r="J38" i="188"/>
  <c r="J37" i="188" l="1"/>
  <c r="K30" i="188" l="1"/>
  <c r="K29" i="188"/>
  <c r="K28" i="188"/>
  <c r="K27" i="188"/>
  <c r="J30" i="188"/>
  <c r="J29" i="188"/>
  <c r="J28" i="188"/>
  <c r="J27" i="188"/>
  <c r="K14" i="188"/>
  <c r="K15" i="188"/>
  <c r="K16" i="188"/>
  <c r="J16" i="188"/>
  <c r="J15" i="188"/>
  <c r="J14" i="188"/>
  <c r="J13" i="188"/>
  <c r="AS1018" i="198" l="1"/>
  <c r="AR1018" i="198"/>
  <c r="AP1018" i="198"/>
  <c r="AO1018" i="198"/>
  <c r="AN1018" i="198"/>
  <c r="Z1018" i="198"/>
  <c r="AS317" i="198"/>
  <c r="AR317" i="198"/>
  <c r="Z317" i="198"/>
  <c r="AS316" i="198"/>
  <c r="AR316" i="198"/>
  <c r="Z316" i="198"/>
  <c r="AS315" i="198"/>
  <c r="AR315" i="198"/>
  <c r="Z315" i="198"/>
  <c r="AS314" i="198"/>
  <c r="AR314" i="198"/>
  <c r="Z314" i="198"/>
  <c r="AS313" i="198"/>
  <c r="AR313" i="198"/>
  <c r="Z313" i="198"/>
  <c r="AS312" i="198"/>
  <c r="AR312" i="198"/>
  <c r="Z312" i="198"/>
  <c r="AS311" i="198"/>
  <c r="AR311" i="198"/>
  <c r="Z311" i="198"/>
  <c r="AS310" i="198"/>
  <c r="AR310" i="198"/>
  <c r="Z310" i="198"/>
  <c r="AS309" i="198"/>
  <c r="AR309" i="198"/>
  <c r="Z309" i="198"/>
  <c r="AR19" i="198"/>
  <c r="Z19" i="198"/>
  <c r="AX17" i="197"/>
  <c r="AW17" i="197"/>
  <c r="AV17" i="197"/>
  <c r="AU17" i="197"/>
  <c r="AE17" i="197"/>
  <c r="AK17" i="197" s="1"/>
  <c r="BA1016" i="196"/>
  <c r="AY1016" i="196"/>
  <c r="AX1016" i="196"/>
  <c r="AW1016" i="196"/>
  <c r="AS1016" i="196"/>
  <c r="BA315" i="196"/>
  <c r="AS315" i="196"/>
  <c r="BA314" i="196"/>
  <c r="AS314" i="196"/>
  <c r="BA313" i="196"/>
  <c r="AS313" i="196"/>
  <c r="BA312" i="196"/>
  <c r="AS312" i="196"/>
  <c r="BA311" i="196"/>
  <c r="AS311" i="196"/>
  <c r="BA310" i="196"/>
  <c r="AS310" i="196"/>
  <c r="BA309" i="196"/>
  <c r="AS309" i="196"/>
  <c r="BA308" i="196"/>
  <c r="AS308" i="196"/>
  <c r="BA307" i="196"/>
  <c r="AS307" i="196"/>
  <c r="BA306" i="196"/>
  <c r="AS306" i="196"/>
  <c r="BA293" i="196"/>
  <c r="AS293" i="196"/>
  <c r="BA292" i="196"/>
  <c r="AS292" i="196"/>
  <c r="BA291" i="196"/>
  <c r="AS291" i="196"/>
  <c r="BA290" i="196"/>
  <c r="AS290" i="196"/>
  <c r="BA289" i="196"/>
  <c r="AS289" i="196"/>
  <c r="BA288" i="196"/>
  <c r="AS288" i="196"/>
  <c r="BA17" i="196"/>
  <c r="AS17" i="196"/>
  <c r="AF19" i="198" l="1"/>
  <c r="AA19" i="198"/>
  <c r="AB19" i="198"/>
  <c r="AL17" i="196"/>
  <c r="AG17" i="196"/>
  <c r="AF312" i="198"/>
  <c r="AA312" i="198"/>
  <c r="AB312" i="198"/>
  <c r="AF316" i="198"/>
  <c r="AA316" i="198"/>
  <c r="AB316" i="198"/>
  <c r="AF311" i="198"/>
  <c r="AA311" i="198"/>
  <c r="AB311" i="198"/>
  <c r="AF315" i="198"/>
  <c r="AA315" i="198"/>
  <c r="AB315" i="198"/>
  <c r="AF310" i="198"/>
  <c r="AA310" i="198"/>
  <c r="AB310" i="198"/>
  <c r="AF314" i="198"/>
  <c r="AA314" i="198"/>
  <c r="AB314" i="198"/>
  <c r="AF1018" i="198"/>
  <c r="AA1018" i="198"/>
  <c r="AK1018" i="198" s="1"/>
  <c r="AB1018" i="198"/>
  <c r="AF309" i="198"/>
  <c r="AA309" i="198"/>
  <c r="AB309" i="198"/>
  <c r="AF313" i="198"/>
  <c r="AA313" i="198"/>
  <c r="AB313" i="198"/>
  <c r="AF317" i="198"/>
  <c r="AA317" i="198"/>
  <c r="AB317" i="198"/>
  <c r="AL293" i="196"/>
  <c r="AG293" i="196"/>
  <c r="AH293" i="196"/>
  <c r="AL309" i="196"/>
  <c r="AG309" i="196"/>
  <c r="AH309" i="196"/>
  <c r="AL313" i="196"/>
  <c r="AG313" i="196"/>
  <c r="AH313" i="196"/>
  <c r="AL288" i="196"/>
  <c r="AG288" i="196"/>
  <c r="AH288" i="196"/>
  <c r="AL292" i="196"/>
  <c r="AG292" i="196"/>
  <c r="AH292" i="196"/>
  <c r="AL308" i="196"/>
  <c r="AG308" i="196"/>
  <c r="AH308" i="196"/>
  <c r="AL312" i="196"/>
  <c r="AG312" i="196"/>
  <c r="AH312" i="196"/>
  <c r="AL1016" i="196"/>
  <c r="AG1016" i="196"/>
  <c r="AH1016" i="196"/>
  <c r="AL289" i="196"/>
  <c r="AG289" i="196"/>
  <c r="AH289" i="196"/>
  <c r="AL291" i="196"/>
  <c r="AG291" i="196"/>
  <c r="AH291" i="196"/>
  <c r="AL307" i="196"/>
  <c r="AG307" i="196"/>
  <c r="AH307" i="196"/>
  <c r="AL311" i="196"/>
  <c r="AG311" i="196"/>
  <c r="AH311" i="196"/>
  <c r="AL315" i="196"/>
  <c r="AG315" i="196"/>
  <c r="AH315" i="196"/>
  <c r="AL290" i="196"/>
  <c r="AG290" i="196"/>
  <c r="AH290" i="196"/>
  <c r="AL306" i="196"/>
  <c r="AG306" i="196"/>
  <c r="AH306" i="196"/>
  <c r="AL310" i="196"/>
  <c r="AG310" i="196"/>
  <c r="AH310" i="196"/>
  <c r="AL314" i="196"/>
  <c r="AG314" i="196"/>
  <c r="AH314" i="196"/>
  <c r="AI17" i="196"/>
  <c r="AI293" i="196"/>
  <c r="AI289" i="196"/>
  <c r="AI313" i="196"/>
  <c r="AI310" i="196"/>
  <c r="AI308" i="196"/>
  <c r="AI306" i="196"/>
  <c r="AI311" i="196"/>
  <c r="AI291" i="196"/>
  <c r="AI1016" i="196"/>
  <c r="AI307" i="196"/>
  <c r="AI315" i="196"/>
  <c r="AI292" i="196"/>
  <c r="AI309" i="196"/>
  <c r="AI290" i="196"/>
  <c r="AI314" i="196"/>
  <c r="AI288" i="196"/>
  <c r="AI312" i="196"/>
  <c r="AC19" i="198"/>
  <c r="AC310" i="198"/>
  <c r="AC312" i="198"/>
  <c r="AC314" i="198"/>
  <c r="AC316" i="198"/>
  <c r="AC1018" i="198"/>
  <c r="AC309" i="198"/>
  <c r="AC311" i="198"/>
  <c r="AC313" i="198"/>
  <c r="AC315" i="198"/>
  <c r="AC317" i="198"/>
  <c r="AH17" i="197"/>
  <c r="AX16" i="197"/>
  <c r="P36" i="181" s="1"/>
  <c r="AU16" i="196"/>
  <c r="AV16" i="197"/>
  <c r="AS18" i="198"/>
  <c r="AU16" i="197"/>
  <c r="AW16" i="197"/>
  <c r="P18" i="181" s="1"/>
  <c r="AT16" i="196"/>
  <c r="AS16" i="196"/>
  <c r="AR18" i="198"/>
  <c r="AF17" i="197"/>
  <c r="AT17" i="197" s="1"/>
  <c r="BA16" i="196"/>
  <c r="AR311" i="196" l="1"/>
  <c r="AR290" i="196"/>
  <c r="AR288" i="196"/>
  <c r="AL314" i="198"/>
  <c r="AR310" i="196"/>
  <c r="AR1016" i="196"/>
  <c r="AZ1016" i="196" s="1"/>
  <c r="AL317" i="198"/>
  <c r="AL316" i="198"/>
  <c r="AL19" i="198"/>
  <c r="AR307" i="196"/>
  <c r="AR313" i="196"/>
  <c r="AL313" i="198"/>
  <c r="AQ313" i="198" s="1"/>
  <c r="AL310" i="198"/>
  <c r="AQ310" i="198" s="1"/>
  <c r="AL312" i="198"/>
  <c r="AR314" i="196"/>
  <c r="AR289" i="196"/>
  <c r="AZ289" i="196" s="1"/>
  <c r="AR293" i="196"/>
  <c r="AL311" i="198"/>
  <c r="AR308" i="196"/>
  <c r="AZ308" i="196" s="1"/>
  <c r="AL309" i="198"/>
  <c r="AL315" i="198"/>
  <c r="AL1018" i="198"/>
  <c r="AQ1018" i="198" s="1"/>
  <c r="AR306" i="196"/>
  <c r="AR312" i="196"/>
  <c r="AH17" i="196"/>
  <c r="AJ17" i="196" s="1"/>
  <c r="AK17" i="196" s="1"/>
  <c r="AR17" i="196"/>
  <c r="AR315" i="196"/>
  <c r="AR292" i="196"/>
  <c r="AZ292" i="196" s="1"/>
  <c r="AR291" i="196"/>
  <c r="AR309" i="196"/>
  <c r="AO292" i="196"/>
  <c r="P19" i="181"/>
  <c r="AJ306" i="196"/>
  <c r="AK306" i="196" s="1"/>
  <c r="AJ1016" i="196"/>
  <c r="AK1016" i="196" s="1"/>
  <c r="AJ315" i="196"/>
  <c r="AK315" i="196" s="1"/>
  <c r="AN292" i="196"/>
  <c r="AJ288" i="196"/>
  <c r="AK288" i="196" s="1"/>
  <c r="AJ290" i="196"/>
  <c r="AK290" i="196" s="1"/>
  <c r="AO289" i="196"/>
  <c r="AJ292" i="196"/>
  <c r="AK292" i="196" s="1"/>
  <c r="AQ292" i="196"/>
  <c r="AJ308" i="196"/>
  <c r="AK308" i="196" s="1"/>
  <c r="AQ288" i="196"/>
  <c r="AJ311" i="196"/>
  <c r="AK311" i="196" s="1"/>
  <c r="AJ313" i="196"/>
  <c r="AK313" i="196" s="1"/>
  <c r="AQ1016" i="196"/>
  <c r="AJ310" i="196"/>
  <c r="AK310" i="196" s="1"/>
  <c r="AM292" i="196"/>
  <c r="AD19" i="198"/>
  <c r="AE19" i="198" s="1"/>
  <c r="AH1018" i="198"/>
  <c r="AD1018" i="198"/>
  <c r="AE1018" i="198" s="1"/>
  <c r="AG1018" i="198"/>
  <c r="AI1018" i="198"/>
  <c r="AO1016" i="196"/>
  <c r="AH19" i="198"/>
  <c r="AN310" i="196"/>
  <c r="AO310" i="196" s="1"/>
  <c r="AW310" i="196" s="1"/>
  <c r="AN308" i="196"/>
  <c r="AY308" i="196" s="1"/>
  <c r="AQ17" i="196"/>
  <c r="AM1016" i="196"/>
  <c r="AN1016" i="196"/>
  <c r="AQ306" i="196"/>
  <c r="AN290" i="196"/>
  <c r="AY290" i="196" s="1"/>
  <c r="AP19" i="198"/>
  <c r="AD317" i="198"/>
  <c r="AE317" i="198" s="1"/>
  <c r="AK316" i="198"/>
  <c r="AK315" i="198"/>
  <c r="AD315" i="198"/>
  <c r="AE315" i="198" s="1"/>
  <c r="AK314" i="198"/>
  <c r="AD314" i="198"/>
  <c r="AE314" i="198" s="1"/>
  <c r="AK313" i="198"/>
  <c r="AD313" i="198"/>
  <c r="AE313" i="198" s="1"/>
  <c r="AG313" i="198"/>
  <c r="AD312" i="198"/>
  <c r="AE312" i="198" s="1"/>
  <c r="AD311" i="198"/>
  <c r="AE311" i="198" s="1"/>
  <c r="AK310" i="198"/>
  <c r="AD310" i="198"/>
  <c r="AE310" i="198" s="1"/>
  <c r="AG310" i="198"/>
  <c r="AK309" i="198"/>
  <c r="AD309" i="198"/>
  <c r="AE309" i="198" s="1"/>
  <c r="AK19" i="198"/>
  <c r="AH315" i="198"/>
  <c r="AH313" i="198"/>
  <c r="AI313" i="198"/>
  <c r="AH310" i="198"/>
  <c r="AI310" i="198"/>
  <c r="AG19" i="198"/>
  <c r="AI19" i="198" s="1"/>
  <c r="AG17" i="197"/>
  <c r="AI17" i="197" s="1"/>
  <c r="AJ17" i="197" s="1"/>
  <c r="AW289" i="196"/>
  <c r="AQ315" i="196"/>
  <c r="AQ313" i="196"/>
  <c r="AJ312" i="196"/>
  <c r="AK312" i="196" s="1"/>
  <c r="AQ308" i="196"/>
  <c r="AM308" i="196"/>
  <c r="AO308" i="196" s="1"/>
  <c r="AQ291" i="196"/>
  <c r="AJ293" i="196"/>
  <c r="AK293" i="196" s="1"/>
  <c r="AW292" i="196"/>
  <c r="AQ290" i="196"/>
  <c r="AN289" i="196"/>
  <c r="AN17" i="196"/>
  <c r="AM17" i="196" s="1"/>
  <c r="AO17" i="196" s="1"/>
  <c r="AM310" i="196"/>
  <c r="AY292" i="196"/>
  <c r="AN288" i="196"/>
  <c r="AM288" i="196" s="1"/>
  <c r="AO288" i="196" s="1"/>
  <c r="AQ310" i="196"/>
  <c r="AN307" i="196"/>
  <c r="AJ291" i="196"/>
  <c r="AK291" i="196" s="1"/>
  <c r="AQ289" i="196"/>
  <c r="AJ289" i="196"/>
  <c r="AK289" i="196" s="1"/>
  <c r="AM289" i="196"/>
  <c r="AZ290" i="196" l="1"/>
  <c r="AZ306" i="196"/>
  <c r="AZ310" i="196"/>
  <c r="AP292" i="196"/>
  <c r="AJ307" i="196"/>
  <c r="AK307" i="196" s="1"/>
  <c r="AJ1018" i="198"/>
  <c r="AQ314" i="196"/>
  <c r="AZ314" i="196" s="1"/>
  <c r="AJ314" i="196"/>
  <c r="AK314" i="196" s="1"/>
  <c r="AP289" i="196"/>
  <c r="AQ309" i="196"/>
  <c r="AJ309" i="196"/>
  <c r="AK309" i="196" s="1"/>
  <c r="AH316" i="198"/>
  <c r="AD316" i="198"/>
  <c r="AE316" i="198" s="1"/>
  <c r="AP1016" i="196"/>
  <c r="AP310" i="196"/>
  <c r="AX310" i="196" s="1"/>
  <c r="AY310" i="196"/>
  <c r="AM290" i="196"/>
  <c r="AO290" i="196" s="1"/>
  <c r="AP290" i="196" s="1"/>
  <c r="AN314" i="196"/>
  <c r="AY314" i="196" s="1"/>
  <c r="AN306" i="196"/>
  <c r="AP310" i="198"/>
  <c r="AP313" i="198"/>
  <c r="AP315" i="198"/>
  <c r="AP316" i="198"/>
  <c r="AQ19" i="198"/>
  <c r="G42" i="182" s="1"/>
  <c r="G46" i="182" s="1"/>
  <c r="AH309" i="198"/>
  <c r="AG309" i="198" s="1"/>
  <c r="AI309" i="198" s="1"/>
  <c r="AH311" i="198"/>
  <c r="AK311" i="198"/>
  <c r="AQ315" i="198"/>
  <c r="AT16" i="197"/>
  <c r="G26" i="182" s="1"/>
  <c r="AN19" i="198"/>
  <c r="H42" i="182" s="1"/>
  <c r="AJ19" i="198"/>
  <c r="AN310" i="198"/>
  <c r="AJ310" i="198"/>
  <c r="AN313" i="198"/>
  <c r="AJ313" i="198"/>
  <c r="AG311" i="198"/>
  <c r="AI311" i="198" s="1"/>
  <c r="AH312" i="198"/>
  <c r="AH314" i="198"/>
  <c r="AG315" i="198"/>
  <c r="AI315" i="198" s="1"/>
  <c r="AG316" i="198"/>
  <c r="AI316" i="198" s="1"/>
  <c r="AM17" i="197"/>
  <c r="AL17" i="197" s="1"/>
  <c r="AN17" i="197" s="1"/>
  <c r="AW17" i="196"/>
  <c r="AP17" i="196"/>
  <c r="AX289" i="196"/>
  <c r="AY307" i="196"/>
  <c r="AZ17" i="196"/>
  <c r="AN309" i="196"/>
  <c r="AY288" i="196"/>
  <c r="AY289" i="196"/>
  <c r="AP308" i="196"/>
  <c r="AW308" i="196"/>
  <c r="AQ311" i="196"/>
  <c r="AZ311" i="196" s="1"/>
  <c r="AZ315" i="196"/>
  <c r="AN315" i="196"/>
  <c r="AM314" i="196"/>
  <c r="AZ288" i="196"/>
  <c r="AN291" i="196"/>
  <c r="AZ291" i="196"/>
  <c r="AM307" i="196"/>
  <c r="AO307" i="196" s="1"/>
  <c r="AQ307" i="196"/>
  <c r="AM309" i="196"/>
  <c r="AO309" i="196" s="1"/>
  <c r="AP288" i="196"/>
  <c r="AW288" i="196"/>
  <c r="AY17" i="196"/>
  <c r="AX292" i="196"/>
  <c r="AQ293" i="196"/>
  <c r="AN312" i="196"/>
  <c r="AZ313" i="196"/>
  <c r="AN313" i="196"/>
  <c r="AQ312" i="196"/>
  <c r="AZ312" i="196" s="1"/>
  <c r="AZ309" i="196"/>
  <c r="AO314" i="196"/>
  <c r="AW290" i="196" l="1"/>
  <c r="AQ316" i="198"/>
  <c r="AK312" i="198"/>
  <c r="AQ312" i="198" s="1"/>
  <c r="AM313" i="196"/>
  <c r="AN293" i="196"/>
  <c r="AZ307" i="196"/>
  <c r="AM315" i="196"/>
  <c r="AY306" i="196"/>
  <c r="AM306" i="196"/>
  <c r="AO306" i="196" s="1"/>
  <c r="AN316" i="198"/>
  <c r="AJ316" i="198"/>
  <c r="AN309" i="198"/>
  <c r="AJ309" i="198"/>
  <c r="AQ314" i="198"/>
  <c r="AP312" i="198"/>
  <c r="AG312" i="198"/>
  <c r="AI312" i="198" s="1"/>
  <c r="AO310" i="198"/>
  <c r="AO19" i="198"/>
  <c r="I42" i="182" s="1"/>
  <c r="I46" i="182" s="1"/>
  <c r="AQ311" i="198"/>
  <c r="AQ309" i="198"/>
  <c r="AN315" i="198"/>
  <c r="AJ315" i="198"/>
  <c r="AP314" i="198"/>
  <c r="AG314" i="198"/>
  <c r="AI314" i="198" s="1"/>
  <c r="AN311" i="198"/>
  <c r="AJ311" i="198"/>
  <c r="AO313" i="198"/>
  <c r="AH317" i="198"/>
  <c r="AH18" i="198" s="1"/>
  <c r="AK317" i="198"/>
  <c r="AQ317" i="198" s="1"/>
  <c r="AP311" i="198"/>
  <c r="AP309" i="198"/>
  <c r="AM16" i="197"/>
  <c r="AS17" i="197"/>
  <c r="AQ17" i="197"/>
  <c r="AO17" i="197"/>
  <c r="AY312" i="196"/>
  <c r="AM312" i="196"/>
  <c r="AO312" i="196" s="1"/>
  <c r="AQ16" i="196"/>
  <c r="AZ293" i="196"/>
  <c r="AW307" i="196"/>
  <c r="AP307" i="196"/>
  <c r="AW314" i="196"/>
  <c r="AP314" i="196"/>
  <c r="AX288" i="196"/>
  <c r="AY315" i="196"/>
  <c r="AO315" i="196"/>
  <c r="AN311" i="196"/>
  <c r="AX308" i="196"/>
  <c r="AY313" i="196"/>
  <c r="AO313" i="196"/>
  <c r="AY293" i="196"/>
  <c r="AW309" i="196"/>
  <c r="AP309" i="196"/>
  <c r="AY291" i="196"/>
  <c r="AM293" i="196"/>
  <c r="AO293" i="196" s="1"/>
  <c r="AY309" i="196"/>
  <c r="AX290" i="196"/>
  <c r="AM291" i="196"/>
  <c r="AO291" i="196" s="1"/>
  <c r="AX17" i="196"/>
  <c r="AR16" i="196" l="1"/>
  <c r="AN16" i="196"/>
  <c r="AL18" i="198"/>
  <c r="AP306" i="196"/>
  <c r="AX306" i="196" s="1"/>
  <c r="AW306" i="196"/>
  <c r="AN314" i="198"/>
  <c r="AJ314" i="198"/>
  <c r="AN312" i="198"/>
  <c r="AJ312" i="198"/>
  <c r="AK18" i="198"/>
  <c r="AO316" i="198"/>
  <c r="AM18" i="198"/>
  <c r="AP317" i="198"/>
  <c r="AP18" i="198" s="1"/>
  <c r="AG317" i="198"/>
  <c r="AI317" i="198" s="1"/>
  <c r="AO311" i="198"/>
  <c r="AO315" i="198"/>
  <c r="AO309" i="198"/>
  <c r="AQ16" i="197"/>
  <c r="AO16" i="197"/>
  <c r="AS16" i="197"/>
  <c r="AR17" i="197"/>
  <c r="AN16" i="197"/>
  <c r="AP16" i="197"/>
  <c r="AW293" i="196"/>
  <c r="AP293" i="196"/>
  <c r="AV16" i="196"/>
  <c r="AY311" i="196"/>
  <c r="AY16" i="196" s="1"/>
  <c r="AO311" i="196"/>
  <c r="AO16" i="196" s="1"/>
  <c r="AM311" i="196"/>
  <c r="AX307" i="196"/>
  <c r="AW291" i="196"/>
  <c r="AP291" i="196"/>
  <c r="AX309" i="196"/>
  <c r="AP313" i="196"/>
  <c r="AW313" i="196"/>
  <c r="AP315" i="196"/>
  <c r="AW315" i="196"/>
  <c r="AX314" i="196"/>
  <c r="AW312" i="196"/>
  <c r="AP312" i="196"/>
  <c r="H14" i="182" l="1"/>
  <c r="AQ18" i="198"/>
  <c r="AO312" i="198"/>
  <c r="AO314" i="198"/>
  <c r="AN317" i="198"/>
  <c r="AN18" i="198" s="1"/>
  <c r="AJ317" i="198"/>
  <c r="AI18" i="198"/>
  <c r="AZ16" i="196"/>
  <c r="G15" i="182" s="1"/>
  <c r="AR16" i="197"/>
  <c r="I26" i="182" s="1"/>
  <c r="AX312" i="196"/>
  <c r="AX315" i="196"/>
  <c r="AX313" i="196"/>
  <c r="AX291" i="196"/>
  <c r="AP311" i="196"/>
  <c r="AW311" i="196"/>
  <c r="AW16" i="196" s="1"/>
  <c r="AX293" i="196"/>
  <c r="AO317" i="198" l="1"/>
  <c r="AO18" i="198" s="1"/>
  <c r="AJ18" i="198"/>
  <c r="AX311" i="196"/>
  <c r="AX16" i="196" s="1"/>
  <c r="I15" i="182" s="1"/>
  <c r="AP16" i="196"/>
  <c r="P42" i="180" l="1"/>
  <c r="P41" i="180"/>
  <c r="P40" i="180"/>
  <c r="P33" i="180"/>
  <c r="P43" i="180" l="1"/>
  <c r="N40" i="180"/>
  <c r="N41" i="180"/>
  <c r="N42" i="180"/>
  <c r="N33" i="180"/>
  <c r="Q25" i="180"/>
  <c r="Q24" i="180"/>
  <c r="Q23" i="180"/>
  <c r="Q22" i="180"/>
  <c r="Q21" i="180"/>
  <c r="Q20" i="180"/>
  <c r="Q19" i="180"/>
  <c r="Q18" i="180"/>
  <c r="Q17" i="180"/>
  <c r="Q16" i="180"/>
  <c r="Q15" i="180"/>
  <c r="Q14" i="180"/>
  <c r="Q13" i="180"/>
  <c r="P24" i="180"/>
  <c r="T24" i="180" s="1"/>
  <c r="P49" i="180" s="1"/>
  <c r="P23" i="180"/>
  <c r="T23" i="180" s="1"/>
  <c r="P22" i="180"/>
  <c r="T22" i="180" s="1"/>
  <c r="P21" i="180"/>
  <c r="T21" i="180" s="1"/>
  <c r="P20" i="180"/>
  <c r="T20" i="180" s="1"/>
  <c r="P19" i="180"/>
  <c r="T19" i="180" s="1"/>
  <c r="P18" i="180"/>
  <c r="T18" i="180" s="1"/>
  <c r="P17" i="180"/>
  <c r="T17" i="180" s="1"/>
  <c r="P16" i="180"/>
  <c r="T16" i="180" s="1"/>
  <c r="P15" i="180"/>
  <c r="T15" i="180" s="1"/>
  <c r="P14" i="180"/>
  <c r="T14" i="180" s="1"/>
  <c r="P13" i="180"/>
  <c r="T13" i="180" s="1"/>
  <c r="P48" i="180" l="1"/>
  <c r="N42" i="195"/>
  <c r="L42" i="195"/>
  <c r="M42" i="195"/>
  <c r="N58" i="195"/>
  <c r="N59" i="195"/>
  <c r="N60" i="195"/>
  <c r="D14" i="192" l="1"/>
  <c r="H12" i="181" l="1"/>
  <c r="H13" i="181"/>
  <c r="P13" i="181"/>
  <c r="H14" i="181"/>
  <c r="P14" i="181"/>
  <c r="H15" i="181"/>
  <c r="P15" i="181"/>
  <c r="P16" i="181"/>
  <c r="P17" i="181"/>
  <c r="P37" i="181"/>
  <c r="P31" i="181"/>
  <c r="P32" i="181"/>
  <c r="P33" i="181"/>
  <c r="P34" i="181"/>
  <c r="P35" i="181"/>
  <c r="O46" i="181"/>
  <c r="P67" i="180"/>
  <c r="P68" i="180"/>
  <c r="P69" i="180"/>
  <c r="P70" i="180"/>
  <c r="P71" i="180"/>
  <c r="P76" i="180"/>
  <c r="R76" i="180"/>
  <c r="P83" i="180"/>
  <c r="R83" i="180"/>
  <c r="P84" i="180"/>
  <c r="R84" i="180"/>
  <c r="P85" i="180"/>
  <c r="R85" i="180"/>
  <c r="P96" i="180"/>
  <c r="R96" i="180"/>
  <c r="P97" i="180"/>
  <c r="R97" i="180"/>
  <c r="P104" i="180"/>
  <c r="R104" i="180"/>
  <c r="P105" i="180"/>
  <c r="R105" i="180"/>
  <c r="P117" i="180"/>
  <c r="Q117" i="180"/>
  <c r="P118" i="180"/>
  <c r="Q118" i="180"/>
  <c r="P119" i="180"/>
  <c r="Q119" i="180"/>
  <c r="P120" i="180"/>
  <c r="Q120" i="180"/>
  <c r="P121" i="180"/>
  <c r="Q121" i="180"/>
  <c r="P122" i="180"/>
  <c r="Q122" i="180"/>
  <c r="P123" i="180"/>
  <c r="Q123" i="180"/>
  <c r="P131" i="180"/>
  <c r="R131" i="180"/>
  <c r="P138" i="180"/>
  <c r="R138" i="180"/>
  <c r="P139" i="180"/>
  <c r="R139" i="180"/>
  <c r="P140" i="180"/>
  <c r="R140" i="180"/>
  <c r="P151" i="180"/>
  <c r="P152" i="180"/>
  <c r="P153" i="180"/>
  <c r="P154" i="180"/>
  <c r="P170" i="180"/>
  <c r="P171" i="180"/>
  <c r="P172" i="180"/>
  <c r="S229" i="180"/>
  <c r="S257" i="180"/>
  <c r="S258" i="180"/>
  <c r="P169" i="180" l="1"/>
  <c r="P150" i="180"/>
  <c r="P259" i="180"/>
  <c r="P260" i="180"/>
  <c r="P106" i="180"/>
  <c r="P86" i="180"/>
  <c r="P88" i="180" s="1"/>
  <c r="P141" i="180"/>
  <c r="P20" i="1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AB10" authorId="0" shapeId="0" xr:uid="{00000000-0006-0000-07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久川　修</author>
  </authors>
  <commentList>
    <comment ref="W12" authorId="0" shapeId="0" xr:uid="{00000000-0006-0000-0800-000001000000}">
      <text>
        <r>
          <rPr>
            <sz val="9"/>
            <color indexed="81"/>
            <rFont val="MS P ゴシック"/>
            <family val="3"/>
            <charset val="128"/>
          </rPr>
          <t>20万円以上の修繕で修繕費を償却するために起こした資産は「○」を選択してください。所有台数には計上しません。</t>
        </r>
      </text>
    </comment>
  </commentList>
</comments>
</file>

<file path=xl/sharedStrings.xml><?xml version="1.0" encoding="utf-8"?>
<sst xmlns="http://schemas.openxmlformats.org/spreadsheetml/2006/main" count="2217" uniqueCount="1114">
  <si>
    <t>秘</t>
    <rPh sb="0" eb="1">
      <t>ヒ</t>
    </rPh>
    <phoneticPr fontId="3"/>
  </si>
  <si>
    <t>農林水産省</t>
    <rPh sb="0" eb="2">
      <t>ノウリン</t>
    </rPh>
    <rPh sb="2" eb="5">
      <t>スイサンショウ</t>
    </rPh>
    <phoneticPr fontId="3"/>
  </si>
  <si>
    <t>その他</t>
    <rPh sb="2" eb="3">
      <t>タ</t>
    </rPh>
    <phoneticPr fontId="3"/>
  </si>
  <si>
    <t>単位</t>
    <rPh sb="0" eb="2">
      <t>タンイ</t>
    </rPh>
    <phoneticPr fontId="3"/>
  </si>
  <si>
    <t>田</t>
    <rPh sb="0" eb="1">
      <t>デン</t>
    </rPh>
    <phoneticPr fontId="3"/>
  </si>
  <si>
    <t>農業年雇</t>
    <rPh sb="0" eb="2">
      <t>ノウギョウ</t>
    </rPh>
    <rPh sb="2" eb="3">
      <t>ネン</t>
    </rPh>
    <rPh sb="3" eb="4">
      <t>コ</t>
    </rPh>
    <phoneticPr fontId="3"/>
  </si>
  <si>
    <t>大麦</t>
    <rPh sb="0" eb="2">
      <t>オオムギ</t>
    </rPh>
    <phoneticPr fontId="14"/>
  </si>
  <si>
    <t>その他の麦</t>
    <rPh sb="2" eb="3">
      <t>タ</t>
    </rPh>
    <rPh sb="4" eb="5">
      <t>ムギ</t>
    </rPh>
    <phoneticPr fontId="14"/>
  </si>
  <si>
    <t>その他</t>
    <rPh sb="2" eb="3">
      <t>タ</t>
    </rPh>
    <phoneticPr fontId="14"/>
  </si>
  <si>
    <t>配合飼料</t>
    <rPh sb="0" eb="2">
      <t>ハイゴウ</t>
    </rPh>
    <rPh sb="2" eb="4">
      <t>シリョウ</t>
    </rPh>
    <phoneticPr fontId="14"/>
  </si>
  <si>
    <t>いも類及び野菜類</t>
    <rPh sb="2" eb="3">
      <t>ルイ</t>
    </rPh>
    <rPh sb="3" eb="4">
      <t>オヨ</t>
    </rPh>
    <rPh sb="5" eb="8">
      <t>ヤサイルイ</t>
    </rPh>
    <phoneticPr fontId="14"/>
  </si>
  <si>
    <t>稲わら</t>
    <rPh sb="0" eb="1">
      <t>イナ</t>
    </rPh>
    <phoneticPr fontId="14"/>
  </si>
  <si>
    <t>穀類</t>
    <rPh sb="0" eb="2">
      <t>コクルイ</t>
    </rPh>
    <phoneticPr fontId="14"/>
  </si>
  <si>
    <t>ぬか・
ふすま類</t>
    <rPh sb="7" eb="8">
      <t>ルイ</t>
    </rPh>
    <phoneticPr fontId="14"/>
  </si>
  <si>
    <t>購入</t>
    <rPh sb="0" eb="2">
      <t>コウニュウ</t>
    </rPh>
    <phoneticPr fontId="3"/>
  </si>
  <si>
    <t>番号</t>
    <rPh sb="0" eb="2">
      <t>バンゴウ</t>
    </rPh>
    <phoneticPr fontId="14"/>
  </si>
  <si>
    <t>共同施設税</t>
    <rPh sb="0" eb="2">
      <t>キョウドウ</t>
    </rPh>
    <rPh sb="2" eb="4">
      <t>シセツ</t>
    </rPh>
    <rPh sb="4" eb="5">
      <t>ゼイ</t>
    </rPh>
    <phoneticPr fontId="3"/>
  </si>
  <si>
    <t>集落協議会費</t>
    <rPh sb="0" eb="2">
      <t>シュウラク</t>
    </rPh>
    <rPh sb="2" eb="4">
      <t>キョウギ</t>
    </rPh>
    <rPh sb="4" eb="6">
      <t>カイヒ</t>
    </rPh>
    <phoneticPr fontId="3"/>
  </si>
  <si>
    <t>農業協同組合費</t>
    <rPh sb="0" eb="2">
      <t>ノウギョウ</t>
    </rPh>
    <rPh sb="2" eb="4">
      <t>キョウドウ</t>
    </rPh>
    <rPh sb="4" eb="7">
      <t>クミアイヒ</t>
    </rPh>
    <phoneticPr fontId="3"/>
  </si>
  <si>
    <t>農事実行組合費</t>
    <rPh sb="0" eb="2">
      <t>ノウジ</t>
    </rPh>
    <rPh sb="2" eb="4">
      <t>ジッコウ</t>
    </rPh>
    <rPh sb="4" eb="7">
      <t>クミアイヒ</t>
    </rPh>
    <phoneticPr fontId="3"/>
  </si>
  <si>
    <t>自賠責保険</t>
    <rPh sb="0" eb="3">
      <t>ジバイセキ</t>
    </rPh>
    <rPh sb="3" eb="5">
      <t>ホケン</t>
    </rPh>
    <phoneticPr fontId="3"/>
  </si>
  <si>
    <t>重油</t>
    <rPh sb="0" eb="2">
      <t>ジュウユ</t>
    </rPh>
    <phoneticPr fontId="14"/>
  </si>
  <si>
    <t>軽油</t>
    <rPh sb="0" eb="2">
      <t>ケイユ</t>
    </rPh>
    <phoneticPr fontId="14"/>
  </si>
  <si>
    <t>電力料</t>
    <rPh sb="0" eb="3">
      <t>デンリョクリョウ</t>
    </rPh>
    <phoneticPr fontId="14"/>
  </si>
  <si>
    <t>計</t>
    <rPh sb="0" eb="1">
      <t>ケイ</t>
    </rPh>
    <phoneticPr fontId="3"/>
  </si>
  <si>
    <t>建物敷地</t>
    <rPh sb="0" eb="2">
      <t>タテモノ</t>
    </rPh>
    <rPh sb="2" eb="4">
      <t>シキチ</t>
    </rPh>
    <phoneticPr fontId="3"/>
  </si>
  <si>
    <t>採草地</t>
    <rPh sb="0" eb="3">
      <t>サイソウチ</t>
    </rPh>
    <phoneticPr fontId="3"/>
  </si>
  <si>
    <t>支払地代（円）</t>
    <rPh sb="0" eb="3">
      <t>シハライチ</t>
    </rPh>
    <rPh sb="3" eb="4">
      <t>ダイ</t>
    </rPh>
    <rPh sb="5" eb="6">
      <t>エン</t>
    </rPh>
    <phoneticPr fontId="3"/>
  </si>
  <si>
    <t>共同負担金</t>
    <rPh sb="0" eb="2">
      <t>キョウドウ</t>
    </rPh>
    <rPh sb="2" eb="5">
      <t>フタンキン</t>
    </rPh>
    <phoneticPr fontId="3"/>
  </si>
  <si>
    <t>農機具借料</t>
    <rPh sb="0" eb="3">
      <t>ノウキグ</t>
    </rPh>
    <rPh sb="3" eb="5">
      <t>シャクリョウ</t>
    </rPh>
    <phoneticPr fontId="3"/>
  </si>
  <si>
    <t>月</t>
    <rPh sb="0" eb="1">
      <t>ツキ</t>
    </rPh>
    <phoneticPr fontId="3"/>
  </si>
  <si>
    <t>獣医師料</t>
    <rPh sb="0" eb="4">
      <t>ジュウイシリョウ</t>
    </rPh>
    <phoneticPr fontId="3"/>
  </si>
  <si>
    <t>疾病共済掛金</t>
    <rPh sb="0" eb="2">
      <t>シッペイ</t>
    </rPh>
    <rPh sb="2" eb="4">
      <t>キョウサイ</t>
    </rPh>
    <rPh sb="4" eb="5">
      <t>カ</t>
    </rPh>
    <rPh sb="5" eb="6">
      <t>キン</t>
    </rPh>
    <phoneticPr fontId="3"/>
  </si>
  <si>
    <t>医薬品費</t>
    <rPh sb="0" eb="3">
      <t>イヤクヒン</t>
    </rPh>
    <rPh sb="3" eb="4">
      <t>ヒ</t>
    </rPh>
    <phoneticPr fontId="3"/>
  </si>
  <si>
    <t>その他医療費等</t>
    <rPh sb="2" eb="3">
      <t>タ</t>
    </rPh>
    <rPh sb="3" eb="5">
      <t>イリョウ</t>
    </rPh>
    <rPh sb="5" eb="6">
      <t>ヒ</t>
    </rPh>
    <rPh sb="6" eb="7">
      <t>トウ</t>
    </rPh>
    <phoneticPr fontId="3"/>
  </si>
  <si>
    <t>調査対象畜
負担割合</t>
    <rPh sb="0" eb="2">
      <t>チョウサ</t>
    </rPh>
    <rPh sb="2" eb="4">
      <t>タイショウ</t>
    </rPh>
    <rPh sb="4" eb="5">
      <t>チク</t>
    </rPh>
    <rPh sb="6" eb="8">
      <t>フタン</t>
    </rPh>
    <rPh sb="8" eb="10">
      <t>ワリアイ</t>
    </rPh>
    <phoneticPr fontId="3"/>
  </si>
  <si>
    <t>新古
区分</t>
    <rPh sb="0" eb="1">
      <t>シン</t>
    </rPh>
    <rPh sb="1" eb="2">
      <t>コ</t>
    </rPh>
    <rPh sb="3" eb="5">
      <t>クブン</t>
    </rPh>
    <phoneticPr fontId="14"/>
  </si>
  <si>
    <t>販売金額（円）</t>
    <rPh sb="0" eb="2">
      <t>ハンバイ</t>
    </rPh>
    <rPh sb="2" eb="4">
      <t>キンガク</t>
    </rPh>
    <rPh sb="5" eb="6">
      <t>エン</t>
    </rPh>
    <phoneticPr fontId="3"/>
  </si>
  <si>
    <t>廃棄</t>
    <rPh sb="0" eb="2">
      <t>ハイキ</t>
    </rPh>
    <phoneticPr fontId="3"/>
  </si>
  <si>
    <t>取得年月</t>
    <rPh sb="2" eb="4">
      <t>ネンゲツ</t>
    </rPh>
    <phoneticPr fontId="14"/>
  </si>
  <si>
    <t>灯油</t>
    <rPh sb="0" eb="2">
      <t>トウユ</t>
    </rPh>
    <phoneticPr fontId="14"/>
  </si>
  <si>
    <t>水道料</t>
    <rPh sb="0" eb="3">
      <t>スイドウリョウ</t>
    </rPh>
    <phoneticPr fontId="14"/>
  </si>
  <si>
    <t>支払利子額
（円）</t>
    <rPh sb="0" eb="2">
      <t>シハライ</t>
    </rPh>
    <rPh sb="2" eb="4">
      <t>リシ</t>
    </rPh>
    <rPh sb="4" eb="5">
      <t>ガク</t>
    </rPh>
    <rPh sb="7" eb="8">
      <t>エン</t>
    </rPh>
    <phoneticPr fontId="3"/>
  </si>
  <si>
    <t>数　　量</t>
    <rPh sb="0" eb="1">
      <t>カズ</t>
    </rPh>
    <rPh sb="3" eb="4">
      <t>リョウ</t>
    </rPh>
    <phoneticPr fontId="3"/>
  </si>
  <si>
    <t>稲 わ ら</t>
    <rPh sb="0" eb="1">
      <t>イナ</t>
    </rPh>
    <phoneticPr fontId="14"/>
  </si>
  <si>
    <t>乾 牧 草</t>
    <rPh sb="0" eb="1">
      <t>イヌイ</t>
    </rPh>
    <rPh sb="2" eb="3">
      <t>マキ</t>
    </rPh>
    <rPh sb="4" eb="5">
      <t>クサ</t>
    </rPh>
    <phoneticPr fontId="14"/>
  </si>
  <si>
    <t>そ の 他</t>
    <rPh sb="4" eb="5">
      <t>タ</t>
    </rPh>
    <phoneticPr fontId="14"/>
  </si>
  <si>
    <t>麦 わ ら</t>
    <rPh sb="0" eb="1">
      <t>ムギ</t>
    </rPh>
    <phoneticPr fontId="14"/>
  </si>
  <si>
    <t>ほ　場　名</t>
    <rPh sb="2" eb="3">
      <t>ジョウ</t>
    </rPh>
    <rPh sb="4" eb="5">
      <t>メイ</t>
    </rPh>
    <phoneticPr fontId="3"/>
  </si>
  <si>
    <t>その他の穀類</t>
    <rPh sb="2" eb="3">
      <t>タ</t>
    </rPh>
    <rPh sb="4" eb="6">
      <t>コクルイ</t>
    </rPh>
    <phoneticPr fontId="14"/>
  </si>
  <si>
    <t>その他の
ぬか・ふすま類</t>
    <rPh sb="2" eb="3">
      <t>タ</t>
    </rPh>
    <rPh sb="11" eb="12">
      <t>ルイ</t>
    </rPh>
    <phoneticPr fontId="14"/>
  </si>
  <si>
    <t>上記以外の購入飼料</t>
    <rPh sb="0" eb="2">
      <t>ジョウキ</t>
    </rPh>
    <rPh sb="2" eb="4">
      <t>イガイ</t>
    </rPh>
    <rPh sb="5" eb="7">
      <t>コウニュウ</t>
    </rPh>
    <rPh sb="7" eb="9">
      <t>シリョウ</t>
    </rPh>
    <phoneticPr fontId="14"/>
  </si>
  <si>
    <t>飼料用米</t>
    <rPh sb="0" eb="3">
      <t>シリョウヨウ</t>
    </rPh>
    <rPh sb="3" eb="4">
      <t>マイ</t>
    </rPh>
    <phoneticPr fontId="3"/>
  </si>
  <si>
    <t>おがくず</t>
  </si>
  <si>
    <t>　</t>
    <phoneticPr fontId="3"/>
  </si>
  <si>
    <t>獣医師に支払った診療代
（投薬、注射等の代金を含む。）</t>
    <rPh sb="0" eb="3">
      <t>ジュウイシ</t>
    </rPh>
    <rPh sb="4" eb="6">
      <t>シハラ</t>
    </rPh>
    <rPh sb="8" eb="11">
      <t>シンリョウダイ</t>
    </rPh>
    <rPh sb="13" eb="15">
      <t>トウヤク</t>
    </rPh>
    <rPh sb="16" eb="18">
      <t>チュウシャ</t>
    </rPh>
    <rPh sb="18" eb="19">
      <t>トウ</t>
    </rPh>
    <rPh sb="20" eb="22">
      <t>ダイキン</t>
    </rPh>
    <rPh sb="23" eb="24">
      <t>フク</t>
    </rPh>
    <phoneticPr fontId="3"/>
  </si>
  <si>
    <t>家畜共済掛金のうち「疾病傷害共済掛金」（病傷部分）</t>
    <rPh sb="0" eb="2">
      <t>カチク</t>
    </rPh>
    <rPh sb="2" eb="4">
      <t>キョウサイ</t>
    </rPh>
    <rPh sb="4" eb="5">
      <t>カ</t>
    </rPh>
    <rPh sb="5" eb="6">
      <t>キン</t>
    </rPh>
    <rPh sb="10" eb="12">
      <t>シッペイ</t>
    </rPh>
    <rPh sb="12" eb="14">
      <t>ショウガイ</t>
    </rPh>
    <rPh sb="14" eb="16">
      <t>キョウサイ</t>
    </rPh>
    <rPh sb="16" eb="18">
      <t>カケキン</t>
    </rPh>
    <rPh sb="20" eb="22">
      <t>ビョウショウ</t>
    </rPh>
    <rPh sb="22" eb="24">
      <t>ブブン</t>
    </rPh>
    <phoneticPr fontId="3"/>
  </si>
  <si>
    <t>建　　物</t>
    <rPh sb="0" eb="1">
      <t>ケン</t>
    </rPh>
    <rPh sb="3" eb="4">
      <t>ブツ</t>
    </rPh>
    <phoneticPr fontId="3"/>
  </si>
  <si>
    <t>固　定
資産税</t>
    <rPh sb="0" eb="1">
      <t>カタム</t>
    </rPh>
    <rPh sb="2" eb="3">
      <t>サダム</t>
    </rPh>
    <rPh sb="4" eb="7">
      <t>シサンゼイ</t>
    </rPh>
    <phoneticPr fontId="3"/>
  </si>
  <si>
    <t>地域集落等の会費</t>
    <rPh sb="0" eb="2">
      <t>チイキ</t>
    </rPh>
    <rPh sb="2" eb="4">
      <t>シュウラク</t>
    </rPh>
    <rPh sb="4" eb="5">
      <t>トウ</t>
    </rPh>
    <rPh sb="6" eb="8">
      <t>カイヒ</t>
    </rPh>
    <phoneticPr fontId="3"/>
  </si>
  <si>
    <t>農業協同組合の組合費、賦課金</t>
    <rPh sb="0" eb="2">
      <t>ノウギョウ</t>
    </rPh>
    <rPh sb="2" eb="4">
      <t>キョウドウ</t>
    </rPh>
    <rPh sb="4" eb="6">
      <t>クミアイ</t>
    </rPh>
    <rPh sb="7" eb="10">
      <t>クミアイヒ</t>
    </rPh>
    <rPh sb="11" eb="14">
      <t>フカキン</t>
    </rPh>
    <phoneticPr fontId="3"/>
  </si>
  <si>
    <t>実行組合、農家組合等の会費、賦課金</t>
    <rPh sb="0" eb="2">
      <t>ジッコウ</t>
    </rPh>
    <rPh sb="2" eb="4">
      <t>クミアイ</t>
    </rPh>
    <rPh sb="5" eb="7">
      <t>ノウカ</t>
    </rPh>
    <rPh sb="7" eb="9">
      <t>クミアイ</t>
    </rPh>
    <rPh sb="9" eb="10">
      <t>トウ</t>
    </rPh>
    <rPh sb="11" eb="13">
      <t>カイヒ</t>
    </rPh>
    <rPh sb="14" eb="17">
      <t>フカキン</t>
    </rPh>
    <phoneticPr fontId="3"/>
  </si>
  <si>
    <t>賃借料及び料金の例示</t>
    <rPh sb="0" eb="3">
      <t>チンシャクリョウ</t>
    </rPh>
    <rPh sb="3" eb="4">
      <t>オヨ</t>
    </rPh>
    <rPh sb="5" eb="7">
      <t>リョウキン</t>
    </rPh>
    <rPh sb="8" eb="10">
      <t>レイジ</t>
    </rPh>
    <phoneticPr fontId="3"/>
  </si>
  <si>
    <t>農 機 具</t>
    <rPh sb="0" eb="1">
      <t>ノウ</t>
    </rPh>
    <rPh sb="2" eb="3">
      <t>キ</t>
    </rPh>
    <rPh sb="4" eb="5">
      <t>グ</t>
    </rPh>
    <phoneticPr fontId="3"/>
  </si>
  <si>
    <t>公課諸負担の例示</t>
    <rPh sb="0" eb="2">
      <t>コウカ</t>
    </rPh>
    <rPh sb="2" eb="3">
      <t>ショ</t>
    </rPh>
    <rPh sb="3" eb="5">
      <t>フタン</t>
    </rPh>
    <rPh sb="6" eb="8">
      <t>レイジ</t>
    </rPh>
    <phoneticPr fontId="3"/>
  </si>
  <si>
    <t>通信欄（農業に関することを何でもお書きください。）</t>
    <rPh sb="0" eb="3">
      <t>ツウシンラン</t>
    </rPh>
    <rPh sb="4" eb="6">
      <t>ノウギョウ</t>
    </rPh>
    <rPh sb="7" eb="8">
      <t>カン</t>
    </rPh>
    <rPh sb="13" eb="14">
      <t>ナン</t>
    </rPh>
    <rPh sb="17" eb="18">
      <t>カ</t>
    </rPh>
    <phoneticPr fontId="3"/>
  </si>
  <si>
    <t>用語の説明</t>
    <rPh sb="0" eb="2">
      <t>ヨウゴ</t>
    </rPh>
    <rPh sb="3" eb="5">
      <t>セツメイ</t>
    </rPh>
    <phoneticPr fontId="3"/>
  </si>
  <si>
    <t>獣医師料及び医薬品費の例示</t>
    <rPh sb="0" eb="3">
      <t>ジュウイシ</t>
    </rPh>
    <rPh sb="3" eb="4">
      <t>リョウ</t>
    </rPh>
    <rPh sb="4" eb="5">
      <t>オヨ</t>
    </rPh>
    <rPh sb="6" eb="9">
      <t>イヤクヒン</t>
    </rPh>
    <rPh sb="9" eb="10">
      <t>ヒ</t>
    </rPh>
    <rPh sb="11" eb="13">
      <t>レイジ</t>
    </rPh>
    <phoneticPr fontId="3"/>
  </si>
  <si>
    <t>種類コード</t>
    <rPh sb="0" eb="2">
      <t>シュルイ</t>
    </rPh>
    <phoneticPr fontId="3"/>
  </si>
  <si>
    <t>金　額（円）</t>
    <rPh sb="0" eb="1">
      <t>キン</t>
    </rPh>
    <rPh sb="2" eb="3">
      <t>ガク</t>
    </rPh>
    <rPh sb="4" eb="5">
      <t>エン</t>
    </rPh>
    <phoneticPr fontId="3"/>
  </si>
  <si>
    <t>【３】調査対象畜の生産に使用した資材等（続き）</t>
    <rPh sb="3" eb="8">
      <t>チョウサタイショウチク</t>
    </rPh>
    <rPh sb="9" eb="11">
      <t>セイサン</t>
    </rPh>
    <rPh sb="12" eb="14">
      <t>シヨウ</t>
    </rPh>
    <rPh sb="16" eb="18">
      <t>シザイ</t>
    </rPh>
    <rPh sb="18" eb="19">
      <t>トウ</t>
    </rPh>
    <rPh sb="20" eb="21">
      <t>ツヅ</t>
    </rPh>
    <phoneticPr fontId="3"/>
  </si>
  <si>
    <t>【４】物件税及び公課諸負担</t>
    <rPh sb="3" eb="5">
      <t>ブッケン</t>
    </rPh>
    <rPh sb="5" eb="6">
      <t>ゼイ</t>
    </rPh>
    <rPh sb="6" eb="7">
      <t>オヨ</t>
    </rPh>
    <rPh sb="8" eb="10">
      <t>コウカ</t>
    </rPh>
    <rPh sb="10" eb="11">
      <t>ショ</t>
    </rPh>
    <rPh sb="11" eb="13">
      <t>フタン</t>
    </rPh>
    <phoneticPr fontId="3"/>
  </si>
  <si>
    <t>金　額（円）</t>
    <rPh sb="0" eb="1">
      <t>キン</t>
    </rPh>
    <rPh sb="2" eb="3">
      <t>ガク</t>
    </rPh>
    <phoneticPr fontId="3"/>
  </si>
  <si>
    <t>【調査対象畜負担割合の設定方法】</t>
    <rPh sb="1" eb="3">
      <t>チョウサ</t>
    </rPh>
    <rPh sb="3" eb="5">
      <t>タイショウ</t>
    </rPh>
    <rPh sb="5" eb="6">
      <t>チク</t>
    </rPh>
    <rPh sb="6" eb="8">
      <t>フタン</t>
    </rPh>
    <rPh sb="8" eb="10">
      <t>ワリアイ</t>
    </rPh>
    <rPh sb="11" eb="13">
      <t>セッテイ</t>
    </rPh>
    <rPh sb="13" eb="15">
      <t>ホウホウ</t>
    </rPh>
    <phoneticPr fontId="3"/>
  </si>
  <si>
    <t>調査対象畜負担割合 ＝</t>
    <rPh sb="0" eb="5">
      <t>チョウサタイショウチク</t>
    </rPh>
    <rPh sb="5" eb="7">
      <t>フタン</t>
    </rPh>
    <rPh sb="7" eb="9">
      <t>ワリアイ</t>
    </rPh>
    <phoneticPr fontId="3"/>
  </si>
  <si>
    <t>倉庫の全面積</t>
    <rPh sb="0" eb="2">
      <t>ソウコ</t>
    </rPh>
    <rPh sb="3" eb="4">
      <t>ゼン</t>
    </rPh>
    <rPh sb="4" eb="6">
      <t>メンセキ</t>
    </rPh>
    <phoneticPr fontId="3"/>
  </si>
  <si>
    <t>金額（円）</t>
    <rPh sb="0" eb="1">
      <t>キン</t>
    </rPh>
    <rPh sb="1" eb="2">
      <t>ガク</t>
    </rPh>
    <rPh sb="3" eb="4">
      <t>エン</t>
    </rPh>
    <phoneticPr fontId="3"/>
  </si>
  <si>
    <t>金額（円）</t>
    <rPh sb="0" eb="1">
      <t>キン</t>
    </rPh>
    <rPh sb="1" eb="2">
      <t>ガク</t>
    </rPh>
    <phoneticPr fontId="3"/>
  </si>
  <si>
    <t>（１）配合飼料の場合</t>
    <rPh sb="3" eb="5">
      <t>ハイゴウ</t>
    </rPh>
    <rPh sb="5" eb="7">
      <t>シリョウ</t>
    </rPh>
    <rPh sb="8" eb="10">
      <t>バアイ</t>
    </rPh>
    <phoneticPr fontId="3"/>
  </si>
  <si>
    <t>×100</t>
    <phoneticPr fontId="3"/>
  </si>
  <si>
    <t>経営全体の家畜の飼養頭数</t>
    <rPh sb="0" eb="2">
      <t>ケイエイ</t>
    </rPh>
    <rPh sb="2" eb="4">
      <t>ゼンタイ</t>
    </rPh>
    <rPh sb="5" eb="7">
      <t>カチク</t>
    </rPh>
    <rPh sb="8" eb="10">
      <t>シヨウ</t>
    </rPh>
    <rPh sb="10" eb="12">
      <t>トウスウ</t>
    </rPh>
    <phoneticPr fontId="3"/>
  </si>
  <si>
    <t>（３）農機具（トラクター）の場合</t>
    <rPh sb="3" eb="6">
      <t>ノウキグ</t>
    </rPh>
    <rPh sb="14" eb="16">
      <t>バアイ</t>
    </rPh>
    <phoneticPr fontId="3"/>
  </si>
  <si>
    <t>トラクターの全使用日数</t>
    <rPh sb="6" eb="7">
      <t>ゼン</t>
    </rPh>
    <rPh sb="7" eb="9">
      <t>シヨウ</t>
    </rPh>
    <rPh sb="9" eb="11">
      <t>ニッスウ</t>
    </rPh>
    <phoneticPr fontId="3"/>
  </si>
  <si>
    <t>調査対象畜負担割合 ＝</t>
    <rPh sb="0" eb="2">
      <t>チョウサ</t>
    </rPh>
    <rPh sb="2" eb="4">
      <t>タイショウ</t>
    </rPh>
    <rPh sb="4" eb="5">
      <t>チク</t>
    </rPh>
    <rPh sb="5" eb="7">
      <t>フタン</t>
    </rPh>
    <rPh sb="7" eb="9">
      <t>ワリアイ</t>
    </rPh>
    <phoneticPr fontId="3"/>
  </si>
  <si>
    <t>調査対象畜に使用した倉庫の面積</t>
    <rPh sb="0" eb="5">
      <t>チョウサタイショウチク</t>
    </rPh>
    <rPh sb="6" eb="8">
      <t>シヨウ</t>
    </rPh>
    <rPh sb="10" eb="12">
      <t>ソウコ</t>
    </rPh>
    <rPh sb="13" eb="15">
      <t>メンセキ</t>
    </rPh>
    <phoneticPr fontId="3"/>
  </si>
  <si>
    <t>調査対象畜に使用した日数</t>
    <rPh sb="0" eb="2">
      <t>チョウサ</t>
    </rPh>
    <rPh sb="2" eb="4">
      <t>タイショウ</t>
    </rPh>
    <rPh sb="4" eb="5">
      <t>チク</t>
    </rPh>
    <rPh sb="6" eb="8">
      <t>シヨウ</t>
    </rPh>
    <rPh sb="10" eb="12">
      <t>ニッスウ</t>
    </rPh>
    <phoneticPr fontId="3"/>
  </si>
  <si>
    <t>家畜共済組合賦課金</t>
    <rPh sb="0" eb="2">
      <t>カチク</t>
    </rPh>
    <rPh sb="2" eb="4">
      <t>キョウサイ</t>
    </rPh>
    <rPh sb="4" eb="6">
      <t>クミアイ</t>
    </rPh>
    <rPh sb="6" eb="9">
      <t>フカキン</t>
    </rPh>
    <phoneticPr fontId="3"/>
  </si>
  <si>
    <t xml:space="preserve"> （調査対象畜以外を含む経営全体の給与量・金額しかわからない場合）</t>
    <rPh sb="2" eb="4">
      <t>チョウサ</t>
    </rPh>
    <rPh sb="4" eb="6">
      <t>タイショウ</t>
    </rPh>
    <rPh sb="6" eb="7">
      <t>チク</t>
    </rPh>
    <rPh sb="7" eb="9">
      <t>イガイ</t>
    </rPh>
    <rPh sb="10" eb="11">
      <t>フク</t>
    </rPh>
    <rPh sb="12" eb="14">
      <t>ケイエイ</t>
    </rPh>
    <rPh sb="14" eb="16">
      <t>ゼンタイ</t>
    </rPh>
    <rPh sb="17" eb="20">
      <t>キュウヨリョウ</t>
    </rPh>
    <rPh sb="21" eb="23">
      <t>キンガク</t>
    </rPh>
    <rPh sb="30" eb="32">
      <t>バアイ</t>
    </rPh>
    <phoneticPr fontId="3"/>
  </si>
  <si>
    <t>【５】消費税</t>
    <rPh sb="3" eb="6">
      <t>ショウヒゼイ</t>
    </rPh>
    <phoneticPr fontId="3"/>
  </si>
  <si>
    <t>調査対象畜</t>
    <rPh sb="0" eb="2">
      <t>チョウサ</t>
    </rPh>
    <rPh sb="2" eb="4">
      <t>タイショウ</t>
    </rPh>
    <rPh sb="4" eb="5">
      <t>チク</t>
    </rPh>
    <phoneticPr fontId="3"/>
  </si>
  <si>
    <t>運動場</t>
    <rPh sb="0" eb="3">
      <t>ウンドウジョウ</t>
    </rPh>
    <phoneticPr fontId="3"/>
  </si>
  <si>
    <t>物々交換した場合</t>
    <rPh sb="0" eb="4">
      <t>ブツブツコウカン</t>
    </rPh>
    <rPh sb="6" eb="8">
      <t>バアイ</t>
    </rPh>
    <phoneticPr fontId="3"/>
  </si>
  <si>
    <t>　１　購入飼料</t>
    <rPh sb="3" eb="5">
      <t>コウニュウ</t>
    </rPh>
    <rPh sb="5" eb="7">
      <t>シリョウ</t>
    </rPh>
    <phoneticPr fontId="3"/>
  </si>
  <si>
    <t>　３　種付料</t>
    <rPh sb="3" eb="5">
      <t>タネツケ</t>
    </rPh>
    <rPh sb="5" eb="6">
      <t>リョウ</t>
    </rPh>
    <phoneticPr fontId="3"/>
  </si>
  <si>
    <t>　４　敷料費</t>
    <rPh sb="3" eb="5">
      <t>シキリョウ</t>
    </rPh>
    <rPh sb="5" eb="6">
      <t>ヒ</t>
    </rPh>
    <phoneticPr fontId="3"/>
  </si>
  <si>
    <t>(1) 購入</t>
    <rPh sb="4" eb="6">
      <t>コウニュウ</t>
    </rPh>
    <phoneticPr fontId="3"/>
  </si>
  <si>
    <t>　６　獣医師料及び医薬品費</t>
    <rPh sb="3" eb="6">
      <t>ジュウイシ</t>
    </rPh>
    <rPh sb="6" eb="7">
      <t>リョウ</t>
    </rPh>
    <rPh sb="7" eb="8">
      <t>オヨ</t>
    </rPh>
    <rPh sb="9" eb="12">
      <t>イヤクヒン</t>
    </rPh>
    <rPh sb="12" eb="13">
      <t>ヒ</t>
    </rPh>
    <phoneticPr fontId="3"/>
  </si>
  <si>
    <t>　１　物件税</t>
    <rPh sb="3" eb="5">
      <t>ブッケン</t>
    </rPh>
    <rPh sb="5" eb="6">
      <t>ゼイ</t>
    </rPh>
    <phoneticPr fontId="3"/>
  </si>
  <si>
    <t>　２　公課諸負担</t>
    <rPh sb="3" eb="8">
      <t>コウカショフタン</t>
    </rPh>
    <phoneticPr fontId="3"/>
  </si>
  <si>
    <t>名　　称　　等</t>
    <rPh sb="0" eb="1">
      <t>メイ</t>
    </rPh>
    <rPh sb="3" eb="4">
      <t>ショウ</t>
    </rPh>
    <rPh sb="6" eb="7">
      <t>トウ</t>
    </rPh>
    <phoneticPr fontId="3"/>
  </si>
  <si>
    <t>種類コード</t>
    <phoneticPr fontId="14"/>
  </si>
  <si>
    <t>構造コード</t>
    <phoneticPr fontId="14"/>
  </si>
  <si>
    <t>耐用年数(年)</t>
    <rPh sb="0" eb="2">
      <t>タイヨウ</t>
    </rPh>
    <rPh sb="2" eb="4">
      <t>ネンスウ</t>
    </rPh>
    <rPh sb="5" eb="6">
      <t>ネン</t>
    </rPh>
    <phoneticPr fontId="14"/>
  </si>
  <si>
    <t>取得価額</t>
    <rPh sb="0" eb="2">
      <t>シュトク</t>
    </rPh>
    <rPh sb="2" eb="4">
      <t>カガク</t>
    </rPh>
    <phoneticPr fontId="3"/>
  </si>
  <si>
    <t>農業経営基盤
強化準備金</t>
    <rPh sb="0" eb="2">
      <t>ノウギョウ</t>
    </rPh>
    <rPh sb="2" eb="4">
      <t>ケイエイ</t>
    </rPh>
    <rPh sb="4" eb="6">
      <t>キバン</t>
    </rPh>
    <rPh sb="7" eb="9">
      <t>キョウカ</t>
    </rPh>
    <rPh sb="9" eb="12">
      <t>ジュンビキン</t>
    </rPh>
    <phoneticPr fontId="3"/>
  </si>
  <si>
    <t>修繕費</t>
    <rPh sb="0" eb="2">
      <t>シュウゼン</t>
    </rPh>
    <rPh sb="2" eb="3">
      <t>ヒ</t>
    </rPh>
    <phoneticPr fontId="3"/>
  </si>
  <si>
    <t>保険料</t>
    <rPh sb="0" eb="3">
      <t>ホケンリョウ</t>
    </rPh>
    <phoneticPr fontId="3"/>
  </si>
  <si>
    <t>年内異動状況</t>
    <rPh sb="0" eb="2">
      <t>ネンナイ</t>
    </rPh>
    <rPh sb="2" eb="4">
      <t>イドウ</t>
    </rPh>
    <rPh sb="4" eb="6">
      <t>ジョウキョウ</t>
    </rPh>
    <phoneticPr fontId="3"/>
  </si>
  <si>
    <t>（円）</t>
    <rPh sb="1" eb="2">
      <t>エン</t>
    </rPh>
    <phoneticPr fontId="3"/>
  </si>
  <si>
    <t>異動コード</t>
    <rPh sb="0" eb="2">
      <t>イドウ</t>
    </rPh>
    <phoneticPr fontId="3"/>
  </si>
  <si>
    <t xml:space="preserve">異動に伴う発生金額（円）
</t>
    <rPh sb="0" eb="2">
      <t>イドウ</t>
    </rPh>
    <rPh sb="3" eb="4">
      <t>トモナ</t>
    </rPh>
    <rPh sb="5" eb="7">
      <t>ハッセイ</t>
    </rPh>
    <rPh sb="7" eb="8">
      <t>キン</t>
    </rPh>
    <rPh sb="8" eb="9">
      <t>ガク</t>
    </rPh>
    <rPh sb="10" eb="11">
      <t>エン</t>
    </rPh>
    <phoneticPr fontId="14"/>
  </si>
  <si>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</si>
  <si>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　（２）自動車（自動二輪・三輪を含む。）</t>
    <rPh sb="4" eb="7">
      <t>ジドウシャ</t>
    </rPh>
    <rPh sb="8" eb="10">
      <t>ジドウ</t>
    </rPh>
    <rPh sb="10" eb="12">
      <t>ニリン</t>
    </rPh>
    <rPh sb="13" eb="15">
      <t>サンリン</t>
    </rPh>
    <rPh sb="16" eb="17">
      <t>フク</t>
    </rPh>
    <phoneticPr fontId="3"/>
  </si>
  <si>
    <t>名　称　等</t>
    <rPh sb="0" eb="1">
      <t>メイ</t>
    </rPh>
    <rPh sb="2" eb="3">
      <t>ショウ</t>
    </rPh>
    <rPh sb="4" eb="5">
      <t>トウ</t>
    </rPh>
    <phoneticPr fontId="3"/>
  </si>
  <si>
    <t>型式コード</t>
    <rPh sb="0" eb="2">
      <t>カタシキ</t>
    </rPh>
    <phoneticPr fontId="3"/>
  </si>
  <si>
    <t>自動車保険料</t>
    <rPh sb="0" eb="3">
      <t>ジドウシャ</t>
    </rPh>
    <rPh sb="3" eb="6">
      <t>ホケンリョウ</t>
    </rPh>
    <phoneticPr fontId="3"/>
  </si>
  <si>
    <t>自動車・
軽自動車税</t>
    <rPh sb="0" eb="3">
      <t>ジドウシャ</t>
    </rPh>
    <rPh sb="5" eb="9">
      <t>ケイジドウシャ</t>
    </rPh>
    <rPh sb="9" eb="10">
      <t>ゼイ</t>
    </rPh>
    <phoneticPr fontId="3"/>
  </si>
  <si>
    <t>売　却　金　額
（円）</t>
    <rPh sb="0" eb="1">
      <t>バイ</t>
    </rPh>
    <rPh sb="2" eb="3">
      <t>キャク</t>
    </rPh>
    <rPh sb="4" eb="5">
      <t>キン</t>
    </rPh>
    <rPh sb="6" eb="7">
      <t>ガク</t>
    </rPh>
    <rPh sb="9" eb="10">
      <t>エン</t>
    </rPh>
    <phoneticPr fontId="3"/>
  </si>
  <si>
    <t>自動車重量税</t>
    <rPh sb="0" eb="3">
      <t>ジドウシャ</t>
    </rPh>
    <rPh sb="3" eb="5">
      <t>ジュウリョウ</t>
    </rPh>
    <rPh sb="5" eb="6">
      <t>ゼイ</t>
    </rPh>
    <phoneticPr fontId="3"/>
  </si>
  <si>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3"/>
  </si>
  <si>
    <t>種類コード</t>
    <rPh sb="0" eb="2">
      <t>シュルイ</t>
    </rPh>
    <phoneticPr fontId="14"/>
  </si>
  <si>
    <t>型式コード</t>
    <rPh sb="0" eb="2">
      <t>カタシキ</t>
    </rPh>
    <phoneticPr fontId="14"/>
  </si>
  <si>
    <t>軽自動車税</t>
    <rPh sb="0" eb="4">
      <t>ケイジドウシャ</t>
    </rPh>
    <rPh sb="4" eb="5">
      <t>ゼイ</t>
    </rPh>
    <phoneticPr fontId="3"/>
  </si>
  <si>
    <t>内容例示</t>
    <rPh sb="0" eb="2">
      <t>ナイヨウ</t>
    </rPh>
    <rPh sb="2" eb="4">
      <t>レイジ</t>
    </rPh>
    <phoneticPr fontId="3"/>
  </si>
  <si>
    <t>（計）</t>
    <rPh sb="1" eb="2">
      <t>ケイ</t>
    </rPh>
    <phoneticPr fontId="3"/>
  </si>
  <si>
    <t>生産管理関係の費用</t>
    <rPh sb="0" eb="2">
      <t>セイサン</t>
    </rPh>
    <rPh sb="2" eb="4">
      <t>カンリ</t>
    </rPh>
    <rPh sb="4" eb="6">
      <t>カンケイ</t>
    </rPh>
    <rPh sb="7" eb="9">
      <t>ヒヨウ</t>
    </rPh>
    <phoneticPr fontId="3"/>
  </si>
  <si>
    <t>【12】作業別労働時間</t>
    <rPh sb="4" eb="7">
      <t>サギョウベツ</t>
    </rPh>
    <rPh sb="7" eb="9">
      <t>ロウドウ</t>
    </rPh>
    <rPh sb="9" eb="11">
      <t>ジカン</t>
    </rPh>
    <phoneticPr fontId="3"/>
  </si>
  <si>
    <t>【13】地代（所有地及び借入地）</t>
    <rPh sb="4" eb="6">
      <t>チダイ</t>
    </rPh>
    <phoneticPr fontId="3"/>
  </si>
  <si>
    <t>　７　賃借料及び料金</t>
    <rPh sb="3" eb="6">
      <t>チンシャクリョウ</t>
    </rPh>
    <rPh sb="6" eb="7">
      <t>オヨ</t>
    </rPh>
    <rPh sb="8" eb="10">
      <t>リョウキン</t>
    </rPh>
    <phoneticPr fontId="3"/>
  </si>
  <si>
    <t>　１年間に調査対象畜に給与した購入飼料について、</t>
    <rPh sb="17" eb="19">
      <t>シリョウ</t>
    </rPh>
    <phoneticPr fontId="3"/>
  </si>
  <si>
    <t>ふすま</t>
    <phoneticPr fontId="14"/>
  </si>
  <si>
    <t>農機具のリース代</t>
    <rPh sb="0" eb="3">
      <t>ノウキグ</t>
    </rPh>
    <rPh sb="7" eb="8">
      <t>ダイ</t>
    </rPh>
    <phoneticPr fontId="3"/>
  </si>
  <si>
    <t>名 称 等</t>
    <rPh sb="0" eb="1">
      <t>メイ</t>
    </rPh>
    <rPh sb="2" eb="3">
      <t>ショウ</t>
    </rPh>
    <rPh sb="4" eb="5">
      <t>トウ</t>
    </rPh>
    <phoneticPr fontId="3"/>
  </si>
  <si>
    <t>耕地以外で過去１年間に調査対象畜用の野草を採草した土地</t>
    <phoneticPr fontId="3"/>
  </si>
  <si>
    <t>ほ場の例示</t>
    <rPh sb="1" eb="2">
      <t>ジョウ</t>
    </rPh>
    <rPh sb="3" eb="5">
      <t>レイジ</t>
    </rPh>
    <phoneticPr fontId="3"/>
  </si>
  <si>
    <t>区　分</t>
    <rPh sb="0" eb="1">
      <t>ク</t>
    </rPh>
    <rPh sb="2" eb="3">
      <t>ブン</t>
    </rPh>
    <phoneticPr fontId="3"/>
  </si>
  <si>
    <t>区　　分</t>
    <rPh sb="0" eb="1">
      <t>ク</t>
    </rPh>
    <rPh sb="3" eb="4">
      <t>ブン</t>
    </rPh>
    <phoneticPr fontId="3"/>
  </si>
  <si>
    <t>区　　　分</t>
    <rPh sb="0" eb="1">
      <t>ク</t>
    </rPh>
    <rPh sb="4" eb="5">
      <t>ブン</t>
    </rPh>
    <phoneticPr fontId="3"/>
  </si>
  <si>
    <t>区　　　　分</t>
    <rPh sb="0" eb="1">
      <t>ク</t>
    </rPh>
    <rPh sb="5" eb="6">
      <t>ブン</t>
    </rPh>
    <phoneticPr fontId="3"/>
  </si>
  <si>
    <t>構造コード</t>
    <rPh sb="0" eb="2">
      <t>コウゾウ</t>
    </rPh>
    <phoneticPr fontId="3"/>
  </si>
  <si>
    <t xml:space="preserve"> </t>
    <phoneticPr fontId="3"/>
  </si>
  <si>
    <t>調査にご協力いただき、ありがとうございます。</t>
    <rPh sb="0" eb="2">
      <t>チョウサ</t>
    </rPh>
    <rPh sb="4" eb="6">
      <t>キョウリョク</t>
    </rPh>
    <phoneticPr fontId="3"/>
  </si>
  <si>
    <t>【６】借入金（買掛未払金を含む。）及び支払利子</t>
    <rPh sb="3" eb="6">
      <t>カリイレキン</t>
    </rPh>
    <rPh sb="7" eb="9">
      <t>カイカケ</t>
    </rPh>
    <rPh sb="9" eb="11">
      <t>ミバラ</t>
    </rPh>
    <rPh sb="11" eb="12">
      <t>キン</t>
    </rPh>
    <rPh sb="13" eb="14">
      <t>フク</t>
    </rPh>
    <rPh sb="17" eb="18">
      <t>オヨ</t>
    </rPh>
    <rPh sb="19" eb="21">
      <t>シハライ</t>
    </rPh>
    <rPh sb="21" eb="23">
      <t>リシ</t>
    </rPh>
    <phoneticPr fontId="3"/>
  </si>
  <si>
    <t>都市計画税
（土地以外）</t>
    <rPh sb="0" eb="2">
      <t>トシ</t>
    </rPh>
    <rPh sb="2" eb="4">
      <t>ケイカク</t>
    </rPh>
    <rPh sb="4" eb="5">
      <t>ゼイ</t>
    </rPh>
    <rPh sb="7" eb="9">
      <t>トチ</t>
    </rPh>
    <rPh sb="9" eb="11">
      <t>イガイ</t>
    </rPh>
    <phoneticPr fontId="3"/>
  </si>
  <si>
    <t>不動産取得税
（土地以外）</t>
    <rPh sb="0" eb="3">
      <t>フドウサン</t>
    </rPh>
    <rPh sb="3" eb="6">
      <t>シュトクゼイ</t>
    </rPh>
    <rPh sb="8" eb="10">
      <t>トチ</t>
    </rPh>
    <rPh sb="10" eb="12">
      <t>イガイ</t>
    </rPh>
    <phoneticPr fontId="3"/>
  </si>
  <si>
    <t>資材名等</t>
    <rPh sb="0" eb="3">
      <t>シザイメイ</t>
    </rPh>
    <rPh sb="3" eb="4">
      <t>トウ</t>
    </rPh>
    <phoneticPr fontId="3"/>
  </si>
  <si>
    <t>数量</t>
    <rPh sb="0" eb="1">
      <t>カズ</t>
    </rPh>
    <rPh sb="1" eb="2">
      <t>リョウ</t>
    </rPh>
    <phoneticPr fontId="3"/>
  </si>
  <si>
    <t>金　額 （円）</t>
    <rPh sb="0" eb="1">
      <t>キン</t>
    </rPh>
    <rPh sb="2" eb="3">
      <t>ガク</t>
    </rPh>
    <rPh sb="5" eb="6">
      <t>エン</t>
    </rPh>
    <phoneticPr fontId="3"/>
  </si>
  <si>
    <t>　１　所有地</t>
    <rPh sb="3" eb="6">
      <t>ショユウチ</t>
    </rPh>
    <phoneticPr fontId="3"/>
  </si>
  <si>
    <t>　２　借入地</t>
    <rPh sb="3" eb="6">
      <t>カリイレチ</t>
    </rPh>
    <phoneticPr fontId="3"/>
  </si>
  <si>
    <t>消　費　税　（納付額）</t>
    <rPh sb="0" eb="1">
      <t>ケ</t>
    </rPh>
    <rPh sb="2" eb="3">
      <t>ヒ</t>
    </rPh>
    <rPh sb="4" eb="5">
      <t>ゼイ</t>
    </rPh>
    <rPh sb="7" eb="10">
      <t>ノウフガク</t>
    </rPh>
    <phoneticPr fontId="3"/>
  </si>
  <si>
    <t xml:space="preserve">
年
（西暦）</t>
    <rPh sb="1" eb="2">
      <t>ネン</t>
    </rPh>
    <rPh sb="4" eb="6">
      <t>セイレキ</t>
    </rPh>
    <phoneticPr fontId="3"/>
  </si>
  <si>
    <t>名 　称 　等</t>
    <rPh sb="0" eb="1">
      <t>メイ</t>
    </rPh>
    <rPh sb="3" eb="4">
      <t>ショウ</t>
    </rPh>
    <rPh sb="6" eb="7">
      <t>トウ</t>
    </rPh>
    <phoneticPr fontId="3"/>
  </si>
  <si>
    <t>借　入　金　種　類</t>
    <rPh sb="0" eb="1">
      <t>シャク</t>
    </rPh>
    <rPh sb="2" eb="3">
      <t>イリ</t>
    </rPh>
    <rPh sb="4" eb="5">
      <t>キン</t>
    </rPh>
    <rPh sb="6" eb="7">
      <t>シュ</t>
    </rPh>
    <rPh sb="8" eb="9">
      <t>タグイ</t>
    </rPh>
    <phoneticPr fontId="3"/>
  </si>
  <si>
    <t>買　掛　未　払　金</t>
    <rPh sb="0" eb="1">
      <t>バイ</t>
    </rPh>
    <rPh sb="2" eb="3">
      <t>カカリ</t>
    </rPh>
    <rPh sb="4" eb="5">
      <t>ミ</t>
    </rPh>
    <rPh sb="6" eb="7">
      <t>バライ</t>
    </rPh>
    <rPh sb="8" eb="9">
      <t>キン</t>
    </rPh>
    <phoneticPr fontId="3"/>
  </si>
  <si>
    <t>牧草栽培</t>
    <rPh sb="0" eb="2">
      <t>ボクソウ</t>
    </rPh>
    <rPh sb="2" eb="4">
      <t>サイバイ</t>
    </rPh>
    <phoneticPr fontId="3"/>
  </si>
  <si>
    <t>トラクターの全使用日数のうち、調査対象畜の飼育のために使用した日数の割合を「調</t>
    <rPh sb="6" eb="7">
      <t>ゼン</t>
    </rPh>
    <rPh sb="7" eb="9">
      <t>シヨウ</t>
    </rPh>
    <rPh sb="9" eb="11">
      <t>ニッスウ</t>
    </rPh>
    <rPh sb="15" eb="20">
      <t>チョウサタイショウチク</t>
    </rPh>
    <rPh sb="21" eb="23">
      <t>シイク</t>
    </rPh>
    <rPh sb="27" eb="29">
      <t>シヨウ</t>
    </rPh>
    <rPh sb="31" eb="33">
      <t>ニッスウ</t>
    </rPh>
    <rPh sb="34" eb="36">
      <t>ワリアイ</t>
    </rPh>
    <rPh sb="38" eb="39">
      <t>チョウ</t>
    </rPh>
    <phoneticPr fontId="3"/>
  </si>
  <si>
    <t xml:space="preserve"> してください。</t>
    <phoneticPr fontId="3"/>
  </si>
  <si>
    <t>　 なお、１年間で新たに取得（新築）した場合は、該当建物等の「名称等」欄～「負担割合」欄</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38" eb="39">
      <t>フ</t>
    </rPh>
    <phoneticPr fontId="11"/>
  </si>
  <si>
    <t>　 なお、１年間で新たに取得した場合は、当該機械や機器の「名称等」欄～</t>
    <rPh sb="6" eb="8">
      <t>ネンカン</t>
    </rPh>
    <rPh sb="9" eb="10">
      <t>アラ</t>
    </rPh>
    <rPh sb="12" eb="14">
      <t>シュトク</t>
    </rPh>
    <rPh sb="16" eb="18">
      <t>バアイ</t>
    </rPh>
    <rPh sb="20" eb="22">
      <t>トウガイ</t>
    </rPh>
    <rPh sb="22" eb="24">
      <t>キカイ</t>
    </rPh>
    <rPh sb="25" eb="27">
      <t>キキ</t>
    </rPh>
    <rPh sb="29" eb="31">
      <t>メイショウ</t>
    </rPh>
    <phoneticPr fontId="11"/>
  </si>
  <si>
    <t>　３　認定農業者の状況</t>
    <rPh sb="3" eb="5">
      <t>ニンテイ</t>
    </rPh>
    <rPh sb="5" eb="8">
      <t>ノウギョウシャ</t>
    </rPh>
    <rPh sb="9" eb="11">
      <t>ジョウキョウ</t>
    </rPh>
    <phoneticPr fontId="3"/>
  </si>
  <si>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</si>
  <si>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販売用</t>
    <rPh sb="0" eb="1">
      <t>ハン</t>
    </rPh>
    <rPh sb="1" eb="2">
      <t>バイ</t>
    </rPh>
    <rPh sb="2" eb="3">
      <t>ヨウ</t>
    </rPh>
    <phoneticPr fontId="3"/>
  </si>
  <si>
    <t>耐用年数（年）</t>
    <rPh sb="0" eb="2">
      <t>タイヨウ</t>
    </rPh>
    <rPh sb="2" eb="4">
      <t>ネンスウ</t>
    </rPh>
    <rPh sb="5" eb="6">
      <t>ネン</t>
    </rPh>
    <phoneticPr fontId="14"/>
  </si>
  <si>
    <t>農具・農業被服等の購入費</t>
    <rPh sb="0" eb="2">
      <t>ノウグ</t>
    </rPh>
    <rPh sb="3" eb="5">
      <t>ノウギョウ</t>
    </rPh>
    <rPh sb="5" eb="7">
      <t>ヒフク</t>
    </rPh>
    <rPh sb="7" eb="8">
      <t>トウ</t>
    </rPh>
    <rPh sb="9" eb="12">
      <t>コウニュウヒ</t>
    </rPh>
    <phoneticPr fontId="3"/>
  </si>
  <si>
    <t>延べ面積
（㎡）
又は
施設数
（基）</t>
    <rPh sb="0" eb="1">
      <t>ノ</t>
    </rPh>
    <rPh sb="2" eb="4">
      <t>メンセキ</t>
    </rPh>
    <rPh sb="9" eb="10">
      <t>マタ</t>
    </rPh>
    <rPh sb="12" eb="15">
      <t>シセツスウ</t>
    </rPh>
    <rPh sb="17" eb="18">
      <t>キ</t>
    </rPh>
    <phoneticPr fontId="3"/>
  </si>
  <si>
    <t>種付料金
（円）</t>
    <rPh sb="0" eb="2">
      <t>タネツケ</t>
    </rPh>
    <rPh sb="2" eb="4">
      <t>リョウキン</t>
    </rPh>
    <rPh sb="6" eb="7">
      <t>エン</t>
    </rPh>
    <phoneticPr fontId="3"/>
  </si>
  <si>
    <t>　１　経営耕地</t>
    <rPh sb="3" eb="5">
      <t>ケイエイ</t>
    </rPh>
    <rPh sb="5" eb="7">
      <t>コウチ</t>
    </rPh>
    <phoneticPr fontId="3"/>
  </si>
  <si>
    <t>ｔ</t>
    <phoneticPr fontId="3"/>
  </si>
  <si>
    <t>してください。</t>
    <phoneticPr fontId="3"/>
  </si>
  <si>
    <r>
      <t>　調査対象畜に140ｔ、７百万円の配合飼料を給与した場合、数量に</t>
    </r>
    <r>
      <rPr>
        <sz val="12"/>
        <rFont val="ＭＳ ゴシック"/>
        <family val="3"/>
        <charset val="128"/>
      </rPr>
      <t>140ｔ</t>
    </r>
    <r>
      <rPr>
        <sz val="12"/>
        <rFont val="ＭＳ 明朝"/>
        <family val="1"/>
        <charset val="128"/>
      </rPr>
      <t>、金額に</t>
    </r>
    <rPh sb="1" eb="6">
      <t>チョウサタイショウチク</t>
    </rPh>
    <rPh sb="13" eb="15">
      <t>ヒャクマン</t>
    </rPh>
    <rPh sb="15" eb="16">
      <t>エン</t>
    </rPh>
    <rPh sb="17" eb="19">
      <t>ハイゴウ</t>
    </rPh>
    <rPh sb="19" eb="21">
      <t>シリョウ</t>
    </rPh>
    <rPh sb="22" eb="24">
      <t>キュウヨ</t>
    </rPh>
    <rPh sb="26" eb="28">
      <t>バアイ</t>
    </rPh>
    <rPh sb="29" eb="31">
      <t>スウリョウ</t>
    </rPh>
    <phoneticPr fontId="3"/>
  </si>
  <si>
    <r>
      <t>　経営全体で200ｔ、１千万円の配合飼料を給与した場合、数量に</t>
    </r>
    <r>
      <rPr>
        <sz val="12"/>
        <rFont val="ＭＳ ゴシック"/>
        <family val="3"/>
        <charset val="128"/>
      </rPr>
      <t>200ｔ</t>
    </r>
    <r>
      <rPr>
        <sz val="12"/>
        <rFont val="ＭＳ 明朝"/>
        <family val="1"/>
        <charset val="128"/>
      </rPr>
      <t>、金額に</t>
    </r>
    <r>
      <rPr>
        <sz val="12"/>
        <rFont val="ＭＳ ゴシック"/>
        <family val="3"/>
        <charset val="128"/>
      </rPr>
      <t>１千</t>
    </r>
    <rPh sb="1" eb="3">
      <t>ケイエイ</t>
    </rPh>
    <rPh sb="3" eb="5">
      <t>ゼンタイ</t>
    </rPh>
    <rPh sb="12" eb="15">
      <t>センマンエン</t>
    </rPh>
    <rPh sb="16" eb="18">
      <t>ハイゴウ</t>
    </rPh>
    <rPh sb="18" eb="20">
      <t>シリョウ</t>
    </rPh>
    <rPh sb="21" eb="23">
      <t>キュウヨ</t>
    </rPh>
    <rPh sb="25" eb="27">
      <t>バアイ</t>
    </rPh>
    <rPh sb="28" eb="30">
      <t>スウリョウ</t>
    </rPh>
    <rPh sb="36" eb="38">
      <t>キンガク</t>
    </rPh>
    <phoneticPr fontId="3"/>
  </si>
  <si>
    <t>普　通　畑</t>
    <rPh sb="0" eb="1">
      <t>ススム</t>
    </rPh>
    <rPh sb="2" eb="3">
      <t>ツウ</t>
    </rPh>
    <rPh sb="4" eb="5">
      <t>ハタケ</t>
    </rPh>
    <phoneticPr fontId="3"/>
  </si>
  <si>
    <t>樹　園　地</t>
    <rPh sb="0" eb="1">
      <t>ジュ</t>
    </rPh>
    <rPh sb="2" eb="3">
      <t>エン</t>
    </rPh>
    <rPh sb="4" eb="5">
      <t>チ</t>
    </rPh>
    <phoneticPr fontId="3"/>
  </si>
  <si>
    <t>牧　草　地</t>
    <rPh sb="0" eb="1">
      <t>マキ</t>
    </rPh>
    <rPh sb="2" eb="3">
      <t>クサ</t>
    </rPh>
    <rPh sb="4" eb="5">
      <t>チ</t>
    </rPh>
    <phoneticPr fontId="3"/>
  </si>
  <si>
    <t>【１】経営の概況</t>
    <rPh sb="3" eb="5">
      <t>ケイエイ</t>
    </rPh>
    <rPh sb="6" eb="8">
      <t>ガイキョウ</t>
    </rPh>
    <phoneticPr fontId="3"/>
  </si>
  <si>
    <t>数量（㎏）</t>
    <rPh sb="0" eb="2">
      <t>スウリョウ</t>
    </rPh>
    <phoneticPr fontId="3"/>
  </si>
  <si>
    <t>調査対象畜
負担割合(%)</t>
    <rPh sb="0" eb="2">
      <t>チョウサ</t>
    </rPh>
    <rPh sb="2" eb="4">
      <t>タイショウ</t>
    </rPh>
    <rPh sb="4" eb="5">
      <t>チク</t>
    </rPh>
    <rPh sb="6" eb="8">
      <t>フタン</t>
    </rPh>
    <rPh sb="8" eb="10">
      <t>ワリアイ</t>
    </rPh>
    <phoneticPr fontId="3"/>
  </si>
  <si>
    <t>新築
・
中古</t>
    <rPh sb="1" eb="2">
      <t>チク</t>
    </rPh>
    <phoneticPr fontId="14"/>
  </si>
  <si>
    <t>新品
・
中古</t>
    <rPh sb="0" eb="2">
      <t>シンピン</t>
    </rPh>
    <phoneticPr fontId="14"/>
  </si>
  <si>
    <t>調査対象畜
負担割合
(%)</t>
    <rPh sb="0" eb="2">
      <t>チョウサ</t>
    </rPh>
    <rPh sb="2" eb="4">
      <t>タイショウ</t>
    </rPh>
    <rPh sb="4" eb="5">
      <t>チク</t>
    </rPh>
    <rPh sb="6" eb="8">
      <t>フタン</t>
    </rPh>
    <rPh sb="8" eb="10">
      <t>ワリアイ</t>
    </rPh>
    <phoneticPr fontId="3"/>
  </si>
  <si>
    <t>シート名</t>
    <rPh sb="3" eb="4">
      <t>メイ</t>
    </rPh>
    <phoneticPr fontId="3"/>
  </si>
  <si>
    <t>3_目次・経営概要①</t>
    <phoneticPr fontId="3"/>
  </si>
  <si>
    <t>項目名</t>
    <rPh sb="0" eb="3">
      <t>コウモクメイ</t>
    </rPh>
    <phoneticPr fontId="3"/>
  </si>
  <si>
    <t>【１】経営の概況</t>
    <phoneticPr fontId="3"/>
  </si>
  <si>
    <t>３　認定農業者の状況</t>
    <rPh sb="2" eb="4">
      <t>ニンテイ</t>
    </rPh>
    <rPh sb="4" eb="7">
      <t>ノウギョウシャ</t>
    </rPh>
    <rPh sb="8" eb="10">
      <t>ジョウキョウ</t>
    </rPh>
    <phoneticPr fontId="3"/>
  </si>
  <si>
    <t>１　家族労働時間</t>
  </si>
  <si>
    <t>リスト名</t>
    <rPh sb="3" eb="4">
      <t>メイ</t>
    </rPh>
    <phoneticPr fontId="3"/>
  </si>
  <si>
    <t>認定農業者の状況</t>
    <rPh sb="0" eb="2">
      <t>ニンテイ</t>
    </rPh>
    <rPh sb="2" eb="5">
      <t>ノウギョウシャ</t>
    </rPh>
    <rPh sb="6" eb="8">
      <t>ジョウキョウ</t>
    </rPh>
    <phoneticPr fontId="3"/>
  </si>
  <si>
    <t>種類コード</t>
    <phoneticPr fontId="3"/>
  </si>
  <si>
    <t>新築・中古区分</t>
    <rPh sb="0" eb="2">
      <t>シンチク</t>
    </rPh>
    <rPh sb="3" eb="5">
      <t>チュウコ</t>
    </rPh>
    <rPh sb="5" eb="7">
      <t>クブン</t>
    </rPh>
    <phoneticPr fontId="3"/>
  </si>
  <si>
    <t>種類コード</t>
  </si>
  <si>
    <t>型式コード</t>
    <rPh sb="0" eb="2">
      <t>カタシキ</t>
    </rPh>
    <phoneticPr fontId="57"/>
  </si>
  <si>
    <t>新品・中古区分</t>
    <rPh sb="0" eb="2">
      <t>シンピン</t>
    </rPh>
    <rPh sb="3" eb="5">
      <t>チュウコ</t>
    </rPh>
    <rPh sb="5" eb="7">
      <t>クブン</t>
    </rPh>
    <phoneticPr fontId="57"/>
  </si>
  <si>
    <t>性別</t>
    <rPh sb="0" eb="2">
      <t>セイベツ</t>
    </rPh>
    <phoneticPr fontId="57"/>
  </si>
  <si>
    <t>建築物</t>
    <rPh sb="0" eb="3">
      <t>ケンチクブツ</t>
    </rPh>
    <phoneticPr fontId="57"/>
  </si>
  <si>
    <t>1：新築</t>
    <rPh sb="2" eb="4">
      <t>シンチク</t>
    </rPh>
    <phoneticPr fontId="57"/>
  </si>
  <si>
    <t>1：取り壊し</t>
    <phoneticPr fontId="3"/>
  </si>
  <si>
    <t>[1]貨物自動車</t>
    <rPh sb="3" eb="5">
      <t>カモツ</t>
    </rPh>
    <rPh sb="5" eb="8">
      <t>ジドウシャ</t>
    </rPh>
    <phoneticPr fontId="3"/>
  </si>
  <si>
    <t>[1]貨物自動車</t>
    <phoneticPr fontId="57"/>
  </si>
  <si>
    <t>[1]軽自動車</t>
    <rPh sb="3" eb="7">
      <t>ケイジドウシャ</t>
    </rPh>
    <phoneticPr fontId="35"/>
  </si>
  <si>
    <t>1：新品</t>
    <rPh sb="2" eb="4">
      <t>シンピン</t>
    </rPh>
    <phoneticPr fontId="57"/>
  </si>
  <si>
    <t>1：売却</t>
    <rPh sb="2" eb="4">
      <t>バイキャク</t>
    </rPh>
    <phoneticPr fontId="3"/>
  </si>
  <si>
    <t>1：男</t>
    <rPh sb="2" eb="3">
      <t>オトコ</t>
    </rPh>
    <phoneticPr fontId="57"/>
  </si>
  <si>
    <t>[02]事務所</t>
    <rPh sb="4" eb="7">
      <t>ジムショ</t>
    </rPh>
    <phoneticPr fontId="11"/>
  </si>
  <si>
    <t>2：中古</t>
    <rPh sb="2" eb="4">
      <t>チュウコ</t>
    </rPh>
    <phoneticPr fontId="57"/>
  </si>
  <si>
    <t>2：部分取り壊し</t>
    <phoneticPr fontId="3"/>
  </si>
  <si>
    <t>[2]その他の自動車</t>
    <rPh sb="5" eb="6">
      <t>タ</t>
    </rPh>
    <rPh sb="7" eb="10">
      <t>ジドウシャ</t>
    </rPh>
    <phoneticPr fontId="3"/>
  </si>
  <si>
    <t>[2]普通自動車（ダンプ式）</t>
    <rPh sb="3" eb="5">
      <t>フツウ</t>
    </rPh>
    <rPh sb="5" eb="8">
      <t>ジドウシャ</t>
    </rPh>
    <rPh sb="12" eb="13">
      <t>シキ</t>
    </rPh>
    <phoneticPr fontId="35"/>
  </si>
  <si>
    <t>2：廃棄等</t>
    <rPh sb="2" eb="4">
      <t>ハイキ</t>
    </rPh>
    <rPh sb="4" eb="5">
      <t>ナド</t>
    </rPh>
    <phoneticPr fontId="3"/>
  </si>
  <si>
    <t>2：女</t>
    <rPh sb="2" eb="3">
      <t>オンナ</t>
    </rPh>
    <phoneticPr fontId="57"/>
  </si>
  <si>
    <t>[03]納屋・倉庫</t>
    <rPh sb="4" eb="6">
      <t>ナヤ</t>
    </rPh>
    <rPh sb="7" eb="8">
      <t>クラ</t>
    </rPh>
    <rPh sb="8" eb="9">
      <t>コ</t>
    </rPh>
    <phoneticPr fontId="11"/>
  </si>
  <si>
    <t>3：売　却</t>
    <phoneticPr fontId="3"/>
  </si>
  <si>
    <t>[3]普通自動車（ダンプ式以外）</t>
    <rPh sb="3" eb="5">
      <t>フツウ</t>
    </rPh>
    <rPh sb="5" eb="8">
      <t>ジドウシャ</t>
    </rPh>
    <rPh sb="12" eb="13">
      <t>シキ</t>
    </rPh>
    <rPh sb="13" eb="15">
      <t>イガイ</t>
    </rPh>
    <phoneticPr fontId="35"/>
  </si>
  <si>
    <t>[04]作業場</t>
    <rPh sb="4" eb="7">
      <t>サギョウバ</t>
    </rPh>
    <phoneticPr fontId="11"/>
  </si>
  <si>
    <t>[2]その他の自動車</t>
    <phoneticPr fontId="57"/>
  </si>
  <si>
    <t>[2]普通自動車</t>
    <rPh sb="3" eb="5">
      <t>フツウ</t>
    </rPh>
    <rPh sb="5" eb="8">
      <t>ジドウシャ</t>
    </rPh>
    <phoneticPr fontId="35"/>
  </si>
  <si>
    <t>[3]自動二輪・三輪</t>
    <rPh sb="3" eb="5">
      <t>ジドウ</t>
    </rPh>
    <rPh sb="5" eb="7">
      <t>ニリン</t>
    </rPh>
    <rPh sb="8" eb="10">
      <t>サンリン</t>
    </rPh>
    <phoneticPr fontId="35"/>
  </si>
  <si>
    <t>[13]その他の建築物</t>
    <rPh sb="6" eb="7">
      <t>タ</t>
    </rPh>
    <rPh sb="8" eb="11">
      <t>ケンチクブツ</t>
    </rPh>
    <phoneticPr fontId="3"/>
  </si>
  <si>
    <t>構築物</t>
    <rPh sb="0" eb="3">
      <t>コウチクブツ</t>
    </rPh>
    <phoneticPr fontId="57"/>
  </si>
  <si>
    <t>[56]その他の農機具</t>
    <phoneticPr fontId="35"/>
  </si>
  <si>
    <t>都道府県</t>
    <rPh sb="0" eb="4">
      <t>トドウフケン</t>
    </rPh>
    <phoneticPr fontId="3"/>
  </si>
  <si>
    <t>賃借料及び料金</t>
    <rPh sb="0" eb="3">
      <t>チンシャクリョウ</t>
    </rPh>
    <rPh sb="3" eb="4">
      <t>オヨ</t>
    </rPh>
    <rPh sb="5" eb="7">
      <t>リョウキン</t>
    </rPh>
    <phoneticPr fontId="3"/>
  </si>
  <si>
    <t>品目名</t>
    <rPh sb="0" eb="2">
      <t>ヒンモク</t>
    </rPh>
    <rPh sb="2" eb="3">
      <t>メイ</t>
    </rPh>
    <phoneticPr fontId="3"/>
  </si>
  <si>
    <t>単価</t>
    <rPh sb="0" eb="2">
      <t>タンカ</t>
    </rPh>
    <phoneticPr fontId="3"/>
  </si>
  <si>
    <t>[05]畜舎・ﾌﾘｰｽﾄｰﾙ</t>
    <rPh sb="4" eb="6">
      <t>チクシャ</t>
    </rPh>
    <phoneticPr fontId="3"/>
  </si>
  <si>
    <t>[06]畜舎・ﾌﾘｰｽﾄｰﾙ以外</t>
    <rPh sb="4" eb="6">
      <t>チクシャ</t>
    </rPh>
    <rPh sb="14" eb="16">
      <t>イガイ</t>
    </rPh>
    <phoneticPr fontId="3"/>
  </si>
  <si>
    <t>[07]クーラー室</t>
    <rPh sb="8" eb="9">
      <t>シツ</t>
    </rPh>
    <phoneticPr fontId="3"/>
  </si>
  <si>
    <t>[08]車庫</t>
    <rPh sb="4" eb="6">
      <t>シャコ</t>
    </rPh>
    <phoneticPr fontId="3"/>
  </si>
  <si>
    <t>[09]たい肥舎・たい肥盤</t>
    <rPh sb="6" eb="7">
      <t>ヒ</t>
    </rPh>
    <rPh sb="7" eb="8">
      <t>シャ</t>
    </rPh>
    <rPh sb="11" eb="12">
      <t>ヒ</t>
    </rPh>
    <rPh sb="12" eb="13">
      <t>バン</t>
    </rPh>
    <phoneticPr fontId="3"/>
  </si>
  <si>
    <t>[10]乾牧草収納庫</t>
    <rPh sb="4" eb="5">
      <t>イヌイ</t>
    </rPh>
    <rPh sb="5" eb="7">
      <t>ボクソウ</t>
    </rPh>
    <rPh sb="7" eb="10">
      <t>シュウノウコ</t>
    </rPh>
    <phoneticPr fontId="3"/>
  </si>
  <si>
    <t>[20]牧柵</t>
    <rPh sb="4" eb="5">
      <t>ボク</t>
    </rPh>
    <rPh sb="5" eb="6">
      <t>サク</t>
    </rPh>
    <phoneticPr fontId="3"/>
  </si>
  <si>
    <t>[21]電気牧柵</t>
    <rPh sb="4" eb="6">
      <t>デンキ</t>
    </rPh>
    <rPh sb="6" eb="7">
      <t>ボク</t>
    </rPh>
    <rPh sb="7" eb="8">
      <t>サク</t>
    </rPh>
    <phoneticPr fontId="3"/>
  </si>
  <si>
    <t>[22]給水配管・パイプ</t>
    <rPh sb="4" eb="6">
      <t>キュウスイ</t>
    </rPh>
    <rPh sb="6" eb="8">
      <t>ハイカン</t>
    </rPh>
    <phoneticPr fontId="3"/>
  </si>
  <si>
    <t>[24]飼料用タンク</t>
    <rPh sb="4" eb="7">
      <t>シリョウヨウ</t>
    </rPh>
    <phoneticPr fontId="3"/>
  </si>
  <si>
    <t>[05]農用トラクター</t>
  </si>
  <si>
    <t>[06]プラウ</t>
  </si>
  <si>
    <t>[07]ハロー</t>
  </si>
  <si>
    <t>[08]マニュアスプレッダー</t>
  </si>
  <si>
    <t>[11]牧草は種機</t>
  </si>
  <si>
    <t>[16]中耕除草機</t>
  </si>
  <si>
    <t>[17]動力噴霧機</t>
  </si>
  <si>
    <t>[18]動力散粉機</t>
  </si>
  <si>
    <t>[34]カッター</t>
  </si>
  <si>
    <t>[35]べーラー</t>
  </si>
  <si>
    <t>[36]集草機</t>
  </si>
  <si>
    <t>[37]他の牧草収穫機</t>
  </si>
  <si>
    <t>[38]積込機</t>
  </si>
  <si>
    <t>[39]搬送・吹上機</t>
  </si>
  <si>
    <t>[40]飼料粉砕機</t>
  </si>
  <si>
    <t>[41]飼料配合機</t>
  </si>
  <si>
    <t>[42]バーンクリーナー</t>
  </si>
  <si>
    <t>[43]ミルカー・バケット</t>
  </si>
  <si>
    <t>[44]ミルカー・パイプライン</t>
  </si>
  <si>
    <t>[45]搾乳ロボット</t>
  </si>
  <si>
    <t>[46]牛乳冷却器</t>
  </si>
  <si>
    <t>[47]バルククーラー</t>
  </si>
  <si>
    <t>[48]自動給餌機</t>
  </si>
  <si>
    <t>[49]ローダー</t>
  </si>
  <si>
    <t>[50]バキュームカー</t>
  </si>
  <si>
    <t>[51]ふん尿搬出機</t>
  </si>
  <si>
    <t>[52]固液分離機</t>
  </si>
  <si>
    <t>[53]自動給水機</t>
  </si>
  <si>
    <t>[54]トレーラー</t>
  </si>
  <si>
    <t>[55]運搬用機具</t>
  </si>
  <si>
    <t>[56]その他の農機具</t>
  </si>
  <si>
    <t>[57]パソコン</t>
  </si>
  <si>
    <t>[58]その他の生産管理機器</t>
  </si>
  <si>
    <t>[33]モアー</t>
    <phoneticPr fontId="3"/>
  </si>
  <si>
    <t>敷料費</t>
    <rPh sb="0" eb="3">
      <t>シキリョウヒ</t>
    </rPh>
    <phoneticPr fontId="3"/>
  </si>
  <si>
    <t>獣医師料及び医薬品費</t>
    <rPh sb="0" eb="3">
      <t>ジュウイシ</t>
    </rPh>
    <rPh sb="3" eb="4">
      <t>リョウ</t>
    </rPh>
    <rPh sb="4" eb="5">
      <t>オヨ</t>
    </rPh>
    <rPh sb="6" eb="9">
      <t>イヤクヒン</t>
    </rPh>
    <rPh sb="9" eb="10">
      <t>ヒ</t>
    </rPh>
    <phoneticPr fontId="3"/>
  </si>
  <si>
    <t>物件税</t>
    <rPh sb="0" eb="2">
      <t>ブッケン</t>
    </rPh>
    <rPh sb="2" eb="3">
      <t>ゼイ</t>
    </rPh>
    <phoneticPr fontId="3"/>
  </si>
  <si>
    <t>消費税</t>
    <rPh sb="0" eb="3">
      <t>ショウヒゼイ</t>
    </rPh>
    <phoneticPr fontId="3"/>
  </si>
  <si>
    <t>農具・農業被服等</t>
    <rPh sb="0" eb="2">
      <t>ノウグ</t>
    </rPh>
    <rPh sb="3" eb="5">
      <t>ノウギョウ</t>
    </rPh>
    <rPh sb="5" eb="7">
      <t>ヒフク</t>
    </rPh>
    <rPh sb="7" eb="8">
      <t>トウ</t>
    </rPh>
    <phoneticPr fontId="3"/>
  </si>
  <si>
    <t>12_建物</t>
  </si>
  <si>
    <t>13_自動車</t>
  </si>
  <si>
    <t>14_農機・PC</t>
  </si>
  <si>
    <t>【11】搾乳牛等の所有状況</t>
    <rPh sb="4" eb="6">
      <t>サクニュウ</t>
    </rPh>
    <rPh sb="6" eb="8">
      <t>ウシナド</t>
    </rPh>
    <rPh sb="9" eb="11">
      <t>ショユウ</t>
    </rPh>
    <rPh sb="11" eb="13">
      <t>ジョウキョウ</t>
    </rPh>
    <phoneticPr fontId="3"/>
  </si>
  <si>
    <t>転入・転出コード</t>
    <rPh sb="0" eb="2">
      <t>テンニュウ</t>
    </rPh>
    <rPh sb="3" eb="5">
      <t>テンシュツ</t>
    </rPh>
    <phoneticPr fontId="3"/>
  </si>
  <si>
    <t>16_牛</t>
    <rPh sb="3" eb="4">
      <t>ウシ</t>
    </rPh>
    <phoneticPr fontId="3"/>
  </si>
  <si>
    <t>入牧・下牧コード</t>
    <rPh sb="0" eb="1">
      <t>ニュウ</t>
    </rPh>
    <rPh sb="1" eb="2">
      <t>ボク</t>
    </rPh>
    <rPh sb="3" eb="5">
      <t>ゲボク</t>
    </rPh>
    <phoneticPr fontId="3"/>
  </si>
  <si>
    <t>生産費区分</t>
    <rPh sb="0" eb="3">
      <t>セイサンヒ</t>
    </rPh>
    <rPh sb="3" eb="5">
      <t>クブン</t>
    </rPh>
    <phoneticPr fontId="3"/>
  </si>
  <si>
    <t>耐用年数</t>
    <rPh sb="0" eb="2">
      <t>タイヨウ</t>
    </rPh>
    <rPh sb="2" eb="4">
      <t>ネンスウ</t>
    </rPh>
    <phoneticPr fontId="3"/>
  </si>
  <si>
    <t>コード</t>
    <phoneticPr fontId="3"/>
  </si>
  <si>
    <t>肉用牛</t>
    <rPh sb="0" eb="3">
      <t>ニクヨウギュウ</t>
    </rPh>
    <phoneticPr fontId="8"/>
  </si>
  <si>
    <t>乳用種</t>
  </si>
  <si>
    <t>繁殖牛</t>
    <rPh sb="0" eb="2">
      <t>ハンショク</t>
    </rPh>
    <rPh sb="2" eb="3">
      <t>ギュウ</t>
    </rPh>
    <phoneticPr fontId="8"/>
  </si>
  <si>
    <t>黒毛和種</t>
  </si>
  <si>
    <t>褐毛和種</t>
  </si>
  <si>
    <t>日本短角種</t>
  </si>
  <si>
    <t>無角和種</t>
  </si>
  <si>
    <t>Ｆ１</t>
  </si>
  <si>
    <t>Ｆ１クロス</t>
  </si>
  <si>
    <t>外国種</t>
  </si>
  <si>
    <t>ＥＴ</t>
  </si>
  <si>
    <t>その他</t>
  </si>
  <si>
    <t>ホルスタイン</t>
  </si>
  <si>
    <t>その他の乳用種</t>
    <rPh sb="2" eb="3">
      <t>タ</t>
    </rPh>
    <rPh sb="4" eb="6">
      <t>ニュウヨウ</t>
    </rPh>
    <rPh sb="6" eb="7">
      <t>シュ</t>
    </rPh>
    <phoneticPr fontId="67"/>
  </si>
  <si>
    <t>購入</t>
    <rPh sb="0" eb="2">
      <t>コウニュウ</t>
    </rPh>
    <phoneticPr fontId="8"/>
  </si>
  <si>
    <t>生産</t>
    <rPh sb="0" eb="2">
      <t>セイサン</t>
    </rPh>
    <phoneticPr fontId="8"/>
  </si>
  <si>
    <t>成畜</t>
    <rPh sb="0" eb="1">
      <t>セイ</t>
    </rPh>
    <rPh sb="1" eb="2">
      <t>チク</t>
    </rPh>
    <phoneticPr fontId="8"/>
  </si>
  <si>
    <t>調査年</t>
    <rPh sb="0" eb="2">
      <t>チョウサ</t>
    </rPh>
    <rPh sb="2" eb="3">
      <t>ネン</t>
    </rPh>
    <phoneticPr fontId="3"/>
  </si>
  <si>
    <t>16_労働</t>
    <phoneticPr fontId="3"/>
  </si>
  <si>
    <t>家族・雇用</t>
    <rPh sb="0" eb="2">
      <t>カゾク</t>
    </rPh>
    <rPh sb="3" eb="5">
      <t>コヨウ</t>
    </rPh>
    <phoneticPr fontId="3"/>
  </si>
  <si>
    <t>1：家族</t>
    <rPh sb="2" eb="4">
      <t>カゾク</t>
    </rPh>
    <phoneticPr fontId="57"/>
  </si>
  <si>
    <t>2：雇用</t>
    <rPh sb="2" eb="4">
      <t>コヨウ</t>
    </rPh>
    <phoneticPr fontId="57"/>
  </si>
  <si>
    <t>２　酪農に関する１以外の作業</t>
    <rPh sb="2" eb="4">
      <t>ラクノウ</t>
    </rPh>
    <rPh sb="5" eb="6">
      <t>カン</t>
    </rPh>
    <rPh sb="9" eb="11">
      <t>イガイ</t>
    </rPh>
    <rPh sb="12" eb="14">
      <t>サギョウ</t>
    </rPh>
    <phoneticPr fontId="3"/>
  </si>
  <si>
    <t>近傍類地
10ａ当たり地代
（円）</t>
    <rPh sb="8" eb="9">
      <t>ア</t>
    </rPh>
    <rPh sb="11" eb="13">
      <t>チダイ</t>
    </rPh>
    <rPh sb="15" eb="16">
      <t>エン</t>
    </rPh>
    <phoneticPr fontId="3"/>
  </si>
  <si>
    <t>種類＋構造</t>
    <rPh sb="0" eb="2">
      <t>シュルイ</t>
    </rPh>
    <rPh sb="3" eb="5">
      <t>コウゾウ</t>
    </rPh>
    <phoneticPr fontId="3"/>
  </si>
  <si>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3"/>
  </si>
  <si>
    <t>フラグ</t>
    <phoneticPr fontId="3"/>
  </si>
  <si>
    <t>経過年数</t>
    <rPh sb="0" eb="2">
      <t>ケイカ</t>
    </rPh>
    <rPh sb="2" eb="4">
      <t>ネンスウ</t>
    </rPh>
    <phoneticPr fontId="3"/>
  </si>
  <si>
    <t>年始現在価</t>
    <rPh sb="0" eb="2">
      <t>ネンハジ</t>
    </rPh>
    <rPh sb="2" eb="4">
      <t>ゲンザイ</t>
    </rPh>
    <rPh sb="4" eb="5">
      <t>カ</t>
    </rPh>
    <phoneticPr fontId="3"/>
  </si>
  <si>
    <t>基本</t>
    <rPh sb="0" eb="2">
      <t>キホン</t>
    </rPh>
    <phoneticPr fontId="1"/>
  </si>
  <si>
    <t>減価償却</t>
    <rPh sb="0" eb="2">
      <t>ゲンカ</t>
    </rPh>
    <rPh sb="2" eb="4">
      <t>ショウキャク</t>
    </rPh>
    <phoneticPr fontId="3"/>
  </si>
  <si>
    <t>調査対象畜負担分</t>
    <rPh sb="0" eb="2">
      <t>チョウサ</t>
    </rPh>
    <rPh sb="2" eb="4">
      <t>タイショウ</t>
    </rPh>
    <rPh sb="4" eb="5">
      <t>チク</t>
    </rPh>
    <rPh sb="5" eb="8">
      <t>フタンブン</t>
    </rPh>
    <phoneticPr fontId="3"/>
  </si>
  <si>
    <t>資産計</t>
    <rPh sb="0" eb="2">
      <t>シサン</t>
    </rPh>
    <rPh sb="2" eb="3">
      <t>ケイ</t>
    </rPh>
    <phoneticPr fontId="3"/>
  </si>
  <si>
    <t>修繕費</t>
    <rPh sb="0" eb="3">
      <t>シュウゼンヒ</t>
    </rPh>
    <phoneticPr fontId="3"/>
  </si>
  <si>
    <t>種類＋型式</t>
    <rPh sb="0" eb="2">
      <t>シュルイ</t>
    </rPh>
    <rPh sb="3" eb="5">
      <t>カタシキ</t>
    </rPh>
    <phoneticPr fontId="3"/>
  </si>
  <si>
    <t>自動車
保険料</t>
    <rPh sb="0" eb="3">
      <t>ジドウシャ</t>
    </rPh>
    <rPh sb="4" eb="7">
      <t>ホケンリョウ</t>
    </rPh>
    <phoneticPr fontId="3"/>
  </si>
  <si>
    <t>自動車・
軽自動車税</t>
    <phoneticPr fontId="3"/>
  </si>
  <si>
    <t>自動車
重量税</t>
    <phoneticPr fontId="3"/>
  </si>
  <si>
    <t>軽自動車税</t>
    <phoneticPr fontId="3"/>
  </si>
  <si>
    <t>金額（円）</t>
    <rPh sb="0" eb="2">
      <t>キンガク</t>
    </rPh>
    <rPh sb="3" eb="4">
      <t>エン</t>
    </rPh>
    <phoneticPr fontId="3"/>
  </si>
  <si>
    <t>麦わら</t>
    <rPh sb="0" eb="1">
      <t>ムギ</t>
    </rPh>
    <phoneticPr fontId="14"/>
  </si>
  <si>
    <t>乾牧草</t>
    <rPh sb="0" eb="1">
      <t>イヌイ</t>
    </rPh>
    <rPh sb="1" eb="2">
      <t>マキ</t>
    </rPh>
    <rPh sb="2" eb="3">
      <t>クサ</t>
    </rPh>
    <phoneticPr fontId="14"/>
  </si>
  <si>
    <t>2015年農林業センサス　基本指標番号</t>
    <rPh sb="4" eb="5">
      <t>ネン</t>
    </rPh>
    <rPh sb="5" eb="8">
      <t>ノウリンギョウ</t>
    </rPh>
    <rPh sb="13" eb="15">
      <t>キホン</t>
    </rPh>
    <rPh sb="15" eb="17">
      <t>シヒョウ</t>
    </rPh>
    <rPh sb="17" eb="19">
      <t>バンゴウ</t>
    </rPh>
    <phoneticPr fontId="3"/>
  </si>
  <si>
    <t>市区町村</t>
    <rPh sb="0" eb="4">
      <t>シクチョウソン</t>
    </rPh>
    <phoneticPr fontId="3"/>
  </si>
  <si>
    <t>旧市区町村</t>
    <rPh sb="0" eb="1">
      <t>キュウ</t>
    </rPh>
    <rPh sb="1" eb="5">
      <t>シクチョウソン</t>
    </rPh>
    <phoneticPr fontId="3"/>
  </si>
  <si>
    <t>農業集落</t>
    <rPh sb="0" eb="2">
      <t>ノウギョウ</t>
    </rPh>
    <rPh sb="2" eb="4">
      <t>シュウラク</t>
    </rPh>
    <phoneticPr fontId="3"/>
  </si>
  <si>
    <t>調査区</t>
    <rPh sb="0" eb="3">
      <t>チョウサク</t>
    </rPh>
    <phoneticPr fontId="3"/>
  </si>
  <si>
    <t>客体番号</t>
    <rPh sb="0" eb="2">
      <t>キャクタイ</t>
    </rPh>
    <rPh sb="2" eb="4">
      <t>バンゴウ</t>
    </rPh>
    <phoneticPr fontId="3"/>
  </si>
  <si>
    <t>法人番号（13桁）</t>
    <rPh sb="0" eb="2">
      <t>ホウジン</t>
    </rPh>
    <rPh sb="2" eb="4">
      <t>バンゴウ</t>
    </rPh>
    <rPh sb="7" eb="8">
      <t>ケタ</t>
    </rPh>
    <phoneticPr fontId="3"/>
  </si>
  <si>
    <t>数量</t>
    <rPh sb="0" eb="2">
      <t>スウリョウ</t>
    </rPh>
    <phoneticPr fontId="3"/>
  </si>
  <si>
    <t>単位
（㎏）</t>
    <rPh sb="0" eb="2">
      <t>タンイ</t>
    </rPh>
    <phoneticPr fontId="3"/>
  </si>
  <si>
    <t>使用数量</t>
    <rPh sb="0" eb="2">
      <t>シヨウ</t>
    </rPh>
    <rPh sb="2" eb="4">
      <t>スウリョウ</t>
    </rPh>
    <phoneticPr fontId="3"/>
  </si>
  <si>
    <t>【３】調査対象畜の生産に使用した資材等</t>
    <phoneticPr fontId="3"/>
  </si>
  <si>
    <t>㎏</t>
    <phoneticPr fontId="57"/>
  </si>
  <si>
    <t>ｔ</t>
    <phoneticPr fontId="57"/>
  </si>
  <si>
    <t>実面積
（ａ）</t>
    <rPh sb="0" eb="3">
      <t>ジツメンセキ</t>
    </rPh>
    <phoneticPr fontId="3"/>
  </si>
  <si>
    <t>作業内容</t>
    <rPh sb="0" eb="2">
      <t>サギョウ</t>
    </rPh>
    <rPh sb="2" eb="4">
      <t>ナイヨウ</t>
    </rPh>
    <phoneticPr fontId="57"/>
  </si>
  <si>
    <t>作業者</t>
    <rPh sb="0" eb="3">
      <t>サギョウシャ</t>
    </rPh>
    <phoneticPr fontId="57"/>
  </si>
  <si>
    <t>部分取り
壊しを行
った面積
（㎡）</t>
    <rPh sb="0" eb="2">
      <t>ブブン</t>
    </rPh>
    <rPh sb="2" eb="3">
      <t>ト</t>
    </rPh>
    <rPh sb="5" eb="6">
      <t>コワ</t>
    </rPh>
    <rPh sb="8" eb="9">
      <t>オコナ</t>
    </rPh>
    <rPh sb="12" eb="14">
      <t>メンセキ</t>
    </rPh>
    <phoneticPr fontId="3"/>
  </si>
  <si>
    <t>[23]サイロ</t>
  </si>
  <si>
    <t>[26]ふん尿貯留槽</t>
  </si>
  <si>
    <t>[27]浄化処理施設</t>
  </si>
  <si>
    <t>1：購入</t>
    <rPh sb="2" eb="4">
      <t>コウニュウ</t>
    </rPh>
    <phoneticPr fontId="3"/>
  </si>
  <si>
    <t>2：売却</t>
    <rPh sb="2" eb="4">
      <t>バイキャク</t>
    </rPh>
    <phoneticPr fontId="3"/>
  </si>
  <si>
    <t>1：出（入牧）</t>
    <rPh sb="2" eb="3">
      <t>デ</t>
    </rPh>
    <rPh sb="4" eb="5">
      <t>ニュウ</t>
    </rPh>
    <rPh sb="5" eb="6">
      <t>ボク</t>
    </rPh>
    <phoneticPr fontId="3"/>
  </si>
  <si>
    <t>2：戻（下牧）</t>
    <rPh sb="2" eb="3">
      <t>モド</t>
    </rPh>
    <rPh sb="4" eb="6">
      <t>ゲボク</t>
    </rPh>
    <phoneticPr fontId="3"/>
  </si>
  <si>
    <t>ゆい・手間替え受け</t>
    <rPh sb="7" eb="8">
      <t>ウ</t>
    </rPh>
    <phoneticPr fontId="57"/>
  </si>
  <si>
    <t>手伝い・共同作業受け</t>
    <phoneticPr fontId="57"/>
  </si>
  <si>
    <t xml:space="preserve"> 農業経営に利用している耕地の状況を入力してください。</t>
    <rPh sb="1" eb="3">
      <t>ノウギョウ</t>
    </rPh>
    <rPh sb="3" eb="5">
      <t>ケイエイ</t>
    </rPh>
    <rPh sb="6" eb="8">
      <t>リヨウ</t>
    </rPh>
    <rPh sb="12" eb="14">
      <t>コウチ</t>
    </rPh>
    <rPh sb="15" eb="17">
      <t>ジョウキョウ</t>
    </rPh>
    <phoneticPr fontId="3"/>
  </si>
  <si>
    <t>給与数量及び購入金額を入力してください。</t>
  </si>
  <si>
    <t>「販売用」に該当がある場合、その販売金額を入力してください。</t>
    <rPh sb="1" eb="3">
      <t>ハンバイ</t>
    </rPh>
    <rPh sb="3" eb="4">
      <t>ヨウ</t>
    </rPh>
    <rPh sb="6" eb="8">
      <t>ガイトウ</t>
    </rPh>
    <rPh sb="11" eb="13">
      <t>バアイ</t>
    </rPh>
    <phoneticPr fontId="3"/>
  </si>
  <si>
    <t>品目名
（具体的に入力）</t>
    <rPh sb="0" eb="2">
      <t>ヒンモク</t>
    </rPh>
    <rPh sb="2" eb="3">
      <t>メイ</t>
    </rPh>
    <rPh sb="5" eb="8">
      <t>グタイテキ</t>
    </rPh>
    <phoneticPr fontId="3"/>
  </si>
  <si>
    <t>作　物　名
（具体的に入力）</t>
    <rPh sb="0" eb="1">
      <t>サク</t>
    </rPh>
    <rPh sb="2" eb="3">
      <t>ブツ</t>
    </rPh>
    <rPh sb="4" eb="5">
      <t>メイ</t>
    </rPh>
    <rPh sb="7" eb="10">
      <t>グタイテキ</t>
    </rPh>
    <phoneticPr fontId="3"/>
  </si>
  <si>
    <t>　　１年間に使用した購入敷料の金額を、黄色の「計」の欄に入力してください。</t>
    <rPh sb="3" eb="5">
      <t>ネンカン</t>
    </rPh>
    <rPh sb="6" eb="8">
      <t>シヨウ</t>
    </rPh>
    <rPh sb="12" eb="14">
      <t>シキリョウ</t>
    </rPh>
    <rPh sb="19" eb="21">
      <t>キイロ</t>
    </rPh>
    <rPh sb="23" eb="24">
      <t>ケイ</t>
    </rPh>
    <rPh sb="26" eb="27">
      <t>ラン</t>
    </rPh>
    <phoneticPr fontId="3"/>
  </si>
  <si>
    <t>　　また、敷料を物々交換により入手した場合は、交換した品目名と数量を入力してください。</t>
    <rPh sb="5" eb="7">
      <t>シキリョウ</t>
    </rPh>
    <rPh sb="8" eb="12">
      <t>ブツブツコウカン</t>
    </rPh>
    <rPh sb="15" eb="17">
      <t>ニュウシュ</t>
    </rPh>
    <rPh sb="19" eb="21">
      <t>バアイ</t>
    </rPh>
    <rPh sb="23" eb="25">
      <t>コウカン</t>
    </rPh>
    <rPh sb="27" eb="29">
      <t>ヒンモク</t>
    </rPh>
    <rPh sb="29" eb="30">
      <t>メイ</t>
    </rPh>
    <rPh sb="31" eb="33">
      <t>スウリョウ</t>
    </rPh>
    <phoneticPr fontId="3"/>
  </si>
  <si>
    <t>　　「資材名」欄は具体的に入力してください。</t>
    <rPh sb="3" eb="5">
      <t>シザイ</t>
    </rPh>
    <rPh sb="5" eb="6">
      <t>メイ</t>
    </rPh>
    <rPh sb="7" eb="8">
      <t>ラン</t>
    </rPh>
    <rPh sb="9" eb="12">
      <t>グタイテキ</t>
    </rPh>
    <phoneticPr fontId="3"/>
  </si>
  <si>
    <t>　また、１年間に支払った該当借入金の利子額を入力してください。</t>
    <rPh sb="5" eb="7">
      <t>ネンカン</t>
    </rPh>
    <rPh sb="8" eb="10">
      <t>シハラ</t>
    </rPh>
    <rPh sb="12" eb="14">
      <t>ガイトウ</t>
    </rPh>
    <rPh sb="14" eb="17">
      <t>カリイレキン</t>
    </rPh>
    <rPh sb="18" eb="20">
      <t>リシ</t>
    </rPh>
    <rPh sb="20" eb="21">
      <t>ガク</t>
    </rPh>
    <phoneticPr fontId="3"/>
  </si>
  <si>
    <t>注：土地の取得に関する借入金を除いて入力してください。</t>
    <rPh sb="0" eb="1">
      <t>チュウ</t>
    </rPh>
    <rPh sb="15" eb="16">
      <t>ノゾ</t>
    </rPh>
    <phoneticPr fontId="3"/>
  </si>
  <si>
    <t xml:space="preserve"> に入力してください。</t>
    <phoneticPr fontId="3"/>
  </si>
  <si>
    <t>　 なお、１年間で新たに取得した場合は、該当自動車等の「名称等」欄～「負担割合」欄 に入力</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rPh sb="35" eb="37">
      <t>フタン</t>
    </rPh>
    <rPh sb="37" eb="39">
      <t>ワリアイ</t>
    </rPh>
    <rPh sb="40" eb="41">
      <t>ラン</t>
    </rPh>
    <phoneticPr fontId="11"/>
  </si>
  <si>
    <t>当年、車検を受けた自動車等について入力してください。</t>
    <rPh sb="0" eb="2">
      <t>トウネン</t>
    </rPh>
    <rPh sb="3" eb="5">
      <t>シャケン</t>
    </rPh>
    <rPh sb="6" eb="7">
      <t>ウ</t>
    </rPh>
    <rPh sb="9" eb="12">
      <t>ジドウシャ</t>
    </rPh>
    <rPh sb="12" eb="13">
      <t>トウ</t>
    </rPh>
    <phoneticPr fontId="3"/>
  </si>
  <si>
    <t xml:space="preserve"> 「負担割合」欄に入力してください。</t>
  </si>
  <si>
    <t>【職員入力欄】</t>
    <phoneticPr fontId="3"/>
  </si>
  <si>
    <t>【職員入力欄】</t>
    <phoneticPr fontId="5"/>
  </si>
  <si>
    <t>【入力上の留意事項】</t>
    <phoneticPr fontId="3"/>
  </si>
  <si>
    <t>【提出方法】</t>
    <rPh sb="1" eb="3">
      <t>テイシュツ</t>
    </rPh>
    <rPh sb="3" eb="5">
      <t>ホウホウ</t>
    </rPh>
    <phoneticPr fontId="3"/>
  </si>
  <si>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3"/>
  </si>
  <si>
    <t>生産管理労働時間</t>
    <rPh sb="0" eb="2">
      <t>セイサン</t>
    </rPh>
    <rPh sb="2" eb="4">
      <t>カンリ</t>
    </rPh>
    <rPh sb="4" eb="6">
      <t>ロウドウ</t>
    </rPh>
    <rPh sb="6" eb="8">
      <t>ジカン</t>
    </rPh>
    <phoneticPr fontId="57"/>
  </si>
  <si>
    <t>集会出席時間</t>
    <rPh sb="0" eb="2">
      <t>シュウカイ</t>
    </rPh>
    <rPh sb="2" eb="4">
      <t>シュッセキ</t>
    </rPh>
    <rPh sb="4" eb="6">
      <t>ジカン</t>
    </rPh>
    <phoneticPr fontId="57"/>
  </si>
  <si>
    <t>技術習得時間</t>
    <rPh sb="0" eb="2">
      <t>ギジュツ</t>
    </rPh>
    <rPh sb="2" eb="4">
      <t>シュウトク</t>
    </rPh>
    <rPh sb="4" eb="6">
      <t>ジカン</t>
    </rPh>
    <phoneticPr fontId="57"/>
  </si>
  <si>
    <t>簿記記帳時間</t>
    <rPh sb="0" eb="2">
      <t>ボキ</t>
    </rPh>
    <rPh sb="2" eb="4">
      <t>キチョウ</t>
    </rPh>
    <rPh sb="4" eb="6">
      <t>ジカン</t>
    </rPh>
    <phoneticPr fontId="57"/>
  </si>
  <si>
    <t>自給飼料の生産</t>
    <rPh sb="0" eb="2">
      <t>ジキュウ</t>
    </rPh>
    <rPh sb="2" eb="4">
      <t>シリョウ</t>
    </rPh>
    <rPh sb="5" eb="7">
      <t>セイサン</t>
    </rPh>
    <phoneticPr fontId="57"/>
  </si>
  <si>
    <t>間接労働時間</t>
    <rPh sb="0" eb="2">
      <t>カンセツ</t>
    </rPh>
    <rPh sb="2" eb="4">
      <t>ロウドウ</t>
    </rPh>
    <rPh sb="4" eb="6">
      <t>ジカン</t>
    </rPh>
    <phoneticPr fontId="57"/>
  </si>
  <si>
    <t>建物・農機具等の修繕</t>
    <rPh sb="0" eb="2">
      <t>タテモノ</t>
    </rPh>
    <rPh sb="3" eb="6">
      <t>ノウキグ</t>
    </rPh>
    <rPh sb="6" eb="7">
      <t>トウ</t>
    </rPh>
    <rPh sb="8" eb="10">
      <t>シュウゼン</t>
    </rPh>
    <phoneticPr fontId="57"/>
  </si>
  <si>
    <t>購入付帯労働時間</t>
    <rPh sb="0" eb="2">
      <t>コウニュウ</t>
    </rPh>
    <rPh sb="2" eb="4">
      <t>フタイ</t>
    </rPh>
    <rPh sb="4" eb="6">
      <t>ロウドウ</t>
    </rPh>
    <rPh sb="6" eb="8">
      <t>ジカン</t>
    </rPh>
    <phoneticPr fontId="57"/>
  </si>
  <si>
    <t>経営管理労働時間</t>
    <rPh sb="0" eb="2">
      <t>ケイエイ</t>
    </rPh>
    <rPh sb="2" eb="4">
      <t>カンリ</t>
    </rPh>
    <rPh sb="4" eb="6">
      <t>ロウドウ</t>
    </rPh>
    <rPh sb="6" eb="8">
      <t>ジカン</t>
    </rPh>
    <phoneticPr fontId="57"/>
  </si>
  <si>
    <t>建物・構築物</t>
    <rPh sb="0" eb="2">
      <t>タテモノ</t>
    </rPh>
    <rPh sb="3" eb="6">
      <t>コウチクブツ</t>
    </rPh>
    <phoneticPr fontId="3"/>
  </si>
  <si>
    <t>[1]木造</t>
    <rPh sb="3" eb="5">
      <t>モクゾウ</t>
    </rPh>
    <phoneticPr fontId="57"/>
  </si>
  <si>
    <t>[2]合成樹脂造</t>
    <rPh sb="3" eb="5">
      <t>ゴウセイ</t>
    </rPh>
    <rPh sb="5" eb="7">
      <t>ジュシ</t>
    </rPh>
    <rPh sb="7" eb="8">
      <t>ツク</t>
    </rPh>
    <phoneticPr fontId="57"/>
  </si>
  <si>
    <t>[3]鉄筋コンクリート</t>
    <rPh sb="3" eb="5">
      <t>テッキン</t>
    </rPh>
    <phoneticPr fontId="57"/>
  </si>
  <si>
    <t>[4]コンクリートブロック</t>
  </si>
  <si>
    <t>[5]鉄骨造</t>
    <rPh sb="3" eb="5">
      <t>テッコツ</t>
    </rPh>
    <phoneticPr fontId="57"/>
  </si>
  <si>
    <t>[6]木造モルタル</t>
    <rPh sb="3" eb="5">
      <t>モクゾウ</t>
    </rPh>
    <phoneticPr fontId="57"/>
  </si>
  <si>
    <t>[7]金属</t>
    <rPh sb="3" eb="5">
      <t>キンゾク</t>
    </rPh>
    <phoneticPr fontId="57"/>
  </si>
  <si>
    <t>-</t>
  </si>
  <si>
    <t>[8]その他</t>
    <rPh sb="5" eb="6">
      <t>タ</t>
    </rPh>
    <phoneticPr fontId="57"/>
  </si>
  <si>
    <t>[08]車　庫</t>
    <rPh sb="4" eb="5">
      <t>クルマ</t>
    </rPh>
    <rPh sb="6" eb="7">
      <t>コ</t>
    </rPh>
    <phoneticPr fontId="3"/>
  </si>
  <si>
    <t>[2]金属</t>
    <rPh sb="3" eb="5">
      <t>キンゾク</t>
    </rPh>
    <phoneticPr fontId="57"/>
  </si>
  <si>
    <t>[4]土管</t>
    <rPh sb="3" eb="5">
      <t>ドカン</t>
    </rPh>
    <phoneticPr fontId="3"/>
  </si>
  <si>
    <t>注：○は耐用年数欄の年数を使用</t>
    <rPh sb="0" eb="1">
      <t>チュウ</t>
    </rPh>
    <rPh sb="4" eb="6">
      <t>タイヨウ</t>
    </rPh>
    <rPh sb="6" eb="8">
      <t>ネンスウ</t>
    </rPh>
    <rPh sb="8" eb="9">
      <t>ラン</t>
    </rPh>
    <rPh sb="10" eb="12">
      <t>ネンスウ</t>
    </rPh>
    <rPh sb="13" eb="15">
      <t>シヨウ</t>
    </rPh>
    <phoneticPr fontId="3"/>
  </si>
  <si>
    <t>自動車</t>
    <rPh sb="0" eb="3">
      <t>ジドウシャ</t>
    </rPh>
    <phoneticPr fontId="3"/>
  </si>
  <si>
    <t>[11]</t>
    <phoneticPr fontId="3"/>
  </si>
  <si>
    <t>[12]</t>
    <phoneticPr fontId="3"/>
  </si>
  <si>
    <t>[13]</t>
    <phoneticPr fontId="3"/>
  </si>
  <si>
    <t>[21]</t>
    <phoneticPr fontId="3"/>
  </si>
  <si>
    <t>[22]</t>
    <phoneticPr fontId="3"/>
  </si>
  <si>
    <t>[23]</t>
    <phoneticPr fontId="3"/>
  </si>
  <si>
    <t>[6]その他</t>
  </si>
  <si>
    <t>[1]コンクリート、れんが、石、ブロック</t>
    <rPh sb="14" eb="15">
      <t>イシ</t>
    </rPh>
    <phoneticPr fontId="57"/>
  </si>
  <si>
    <t>[3]木造</t>
    <rPh sb="3" eb="5">
      <t>モクゾウ</t>
    </rPh>
    <phoneticPr fontId="57"/>
  </si>
  <si>
    <t>[5]合成樹脂</t>
    <rPh sb="3" eb="5">
      <t>ゴウセイ</t>
    </rPh>
    <rPh sb="5" eb="7">
      <t>ジュシ</t>
    </rPh>
    <phoneticPr fontId="57"/>
  </si>
  <si>
    <t>[6]塩化ビニール</t>
    <rPh sb="3" eb="5">
      <t>エンカ</t>
    </rPh>
    <phoneticPr fontId="57"/>
  </si>
  <si>
    <t>[7]その他</t>
    <rPh sb="5" eb="6">
      <t>タ</t>
    </rPh>
    <phoneticPr fontId="57"/>
  </si>
  <si>
    <t>[28]脱臭施設</t>
  </si>
  <si>
    <t>[29]ﾌﾟﾗｽﾁｯｸﾊｳｽ利用乾燥施設</t>
  </si>
  <si>
    <t>[30]その他のふん乾燥施設</t>
  </si>
  <si>
    <t>[31]その他の構築物</t>
  </si>
  <si>
    <t>[1]耐用年数３年</t>
    <rPh sb="3" eb="5">
      <t>タイヨウ</t>
    </rPh>
    <rPh sb="5" eb="7">
      <t>ネンスウ</t>
    </rPh>
    <rPh sb="8" eb="9">
      <t>ネン</t>
    </rPh>
    <phoneticPr fontId="35"/>
  </si>
  <si>
    <t>[2]耐用年数４年</t>
    <rPh sb="3" eb="5">
      <t>タイヨウ</t>
    </rPh>
    <rPh sb="5" eb="7">
      <t>ネンスウ</t>
    </rPh>
    <rPh sb="8" eb="9">
      <t>ネン</t>
    </rPh>
    <phoneticPr fontId="35"/>
  </si>
  <si>
    <t>[3]耐用年数５年</t>
    <rPh sb="3" eb="5">
      <t>タイヨウ</t>
    </rPh>
    <rPh sb="5" eb="7">
      <t>ネンスウ</t>
    </rPh>
    <rPh sb="8" eb="9">
      <t>ネン</t>
    </rPh>
    <phoneticPr fontId="35"/>
  </si>
  <si>
    <t>[4]耐用年数６年</t>
    <rPh sb="3" eb="5">
      <t>タイヨウ</t>
    </rPh>
    <rPh sb="5" eb="7">
      <t>ネンスウ</t>
    </rPh>
    <rPh sb="8" eb="9">
      <t>ネン</t>
    </rPh>
    <phoneticPr fontId="35"/>
  </si>
  <si>
    <t>[5]耐用年数７年</t>
    <rPh sb="3" eb="5">
      <t>タイヨウ</t>
    </rPh>
    <rPh sb="5" eb="7">
      <t>ネンスウ</t>
    </rPh>
    <rPh sb="8" eb="9">
      <t>ネン</t>
    </rPh>
    <phoneticPr fontId="35"/>
  </si>
  <si>
    <t>農機具</t>
    <rPh sb="0" eb="3">
      <t>ノウキグ</t>
    </rPh>
    <phoneticPr fontId="3"/>
  </si>
  <si>
    <t>牛</t>
    <rPh sb="0" eb="1">
      <t>ウシ</t>
    </rPh>
    <phoneticPr fontId="3"/>
  </si>
  <si>
    <t>品種コード</t>
    <rPh sb="0" eb="2">
      <t>ヒンシュ</t>
    </rPh>
    <phoneticPr fontId="3"/>
  </si>
  <si>
    <t>ジャージー</t>
  </si>
  <si>
    <t>肉用牛</t>
    <rPh sb="0" eb="3">
      <t>ニクヨウギュウ</t>
    </rPh>
    <phoneticPr fontId="57"/>
  </si>
  <si>
    <t>繁殖牛</t>
    <rPh sb="0" eb="2">
      <t>ハンショク</t>
    </rPh>
    <rPh sb="2" eb="3">
      <t>ギュウ</t>
    </rPh>
    <phoneticPr fontId="57"/>
  </si>
  <si>
    <t>性別コード</t>
    <rPh sb="0" eb="2">
      <t>セイベツ</t>
    </rPh>
    <phoneticPr fontId="3"/>
  </si>
  <si>
    <t>雄</t>
    <rPh sb="0" eb="1">
      <t>オス</t>
    </rPh>
    <phoneticPr fontId="8"/>
  </si>
  <si>
    <t>雌</t>
    <rPh sb="0" eb="1">
      <t>メス</t>
    </rPh>
    <phoneticPr fontId="8"/>
  </si>
  <si>
    <t>[02]繁殖牛</t>
    <rPh sb="4" eb="6">
      <t>ハンショク</t>
    </rPh>
    <rPh sb="6" eb="7">
      <t>ギュウ</t>
    </rPh>
    <phoneticPr fontId="8"/>
  </si>
  <si>
    <t>[01]ホルスタイン</t>
    <phoneticPr fontId="57"/>
  </si>
  <si>
    <t>[02]ジャージー</t>
    <phoneticPr fontId="57"/>
  </si>
  <si>
    <t>[03]その他の乳用種</t>
    <rPh sb="6" eb="7">
      <t>タ</t>
    </rPh>
    <rPh sb="8" eb="10">
      <t>ニュウヨウ</t>
    </rPh>
    <rPh sb="10" eb="11">
      <t>シュ</t>
    </rPh>
    <phoneticPr fontId="67"/>
  </si>
  <si>
    <t>[05]黒毛和種</t>
    <phoneticPr fontId="57"/>
  </si>
  <si>
    <t>[06]褐毛和種</t>
    <phoneticPr fontId="57"/>
  </si>
  <si>
    <t>[07]日本短角種</t>
    <phoneticPr fontId="57"/>
  </si>
  <si>
    <t>[08]無角和種</t>
    <phoneticPr fontId="57"/>
  </si>
  <si>
    <t>[10]外国種</t>
    <phoneticPr fontId="57"/>
  </si>
  <si>
    <t>[99]その他</t>
    <phoneticPr fontId="57"/>
  </si>
  <si>
    <t>[01]雄</t>
    <rPh sb="4" eb="5">
      <t>オス</t>
    </rPh>
    <phoneticPr fontId="8"/>
  </si>
  <si>
    <t>[02]雌</t>
    <rPh sb="4" eb="5">
      <t>メス</t>
    </rPh>
    <phoneticPr fontId="8"/>
  </si>
  <si>
    <t>償却率</t>
    <rPh sb="0" eb="2">
      <t>ショウキャク</t>
    </rPh>
    <rPh sb="2" eb="3">
      <t>リツ</t>
    </rPh>
    <phoneticPr fontId="3"/>
  </si>
  <si>
    <t>耐用年数</t>
    <rPh sb="0" eb="2">
      <t>タイヨウ</t>
    </rPh>
    <rPh sb="2" eb="4">
      <t>ネンスウ</t>
    </rPh>
    <phoneticPr fontId="1"/>
  </si>
  <si>
    <t>償却率</t>
    <rPh sb="0" eb="3">
      <t>ショウキャクリツ</t>
    </rPh>
    <phoneticPr fontId="1"/>
  </si>
  <si>
    <t>償却率</t>
    <rPh sb="0" eb="2">
      <t>ショウキャク</t>
    </rPh>
    <rPh sb="2" eb="3">
      <t>リツ</t>
    </rPh>
    <phoneticPr fontId="57"/>
  </si>
  <si>
    <t>１年当たりの償却額</t>
    <rPh sb="1" eb="2">
      <t>ネン</t>
    </rPh>
    <rPh sb="2" eb="3">
      <t>ア</t>
    </rPh>
    <rPh sb="6" eb="8">
      <t>ショウキャク</t>
    </rPh>
    <rPh sb="8" eb="9">
      <t>ガク</t>
    </rPh>
    <phoneticPr fontId="3"/>
  </si>
  <si>
    <t>年末</t>
    <rPh sb="0" eb="2">
      <t>ネンマツ</t>
    </rPh>
    <phoneticPr fontId="3"/>
  </si>
  <si>
    <t>部分取り壊し後の
延べ面積</t>
    <rPh sb="0" eb="3">
      <t>ブブント</t>
    </rPh>
    <rPh sb="4" eb="5">
      <t>コワ</t>
    </rPh>
    <rPh sb="6" eb="7">
      <t>ゴ</t>
    </rPh>
    <phoneticPr fontId="3"/>
  </si>
  <si>
    <t>部分取り壊し後の
取得価額</t>
    <rPh sb="0" eb="3">
      <t>ブブント</t>
    </rPh>
    <rPh sb="4" eb="5">
      <t>コワ</t>
    </rPh>
    <rPh sb="6" eb="7">
      <t>ゴ</t>
    </rPh>
    <rPh sb="9" eb="13">
      <t>シュトクカガク</t>
    </rPh>
    <phoneticPr fontId="3"/>
  </si>
  <si>
    <t>年始現在価
又は
取得価額</t>
    <rPh sb="0" eb="2">
      <t>ネンハジ</t>
    </rPh>
    <rPh sb="2" eb="4">
      <t>ゲンザイ</t>
    </rPh>
    <rPh sb="4" eb="5">
      <t>カ</t>
    </rPh>
    <rPh sb="6" eb="7">
      <t>マタ</t>
    </rPh>
    <rPh sb="9" eb="11">
      <t>シュトク</t>
    </rPh>
    <rPh sb="11" eb="13">
      <t>カガク</t>
    </rPh>
    <phoneticPr fontId="3"/>
  </si>
  <si>
    <t>[1]その他・耐用年数３年</t>
    <rPh sb="5" eb="6">
      <t>タ</t>
    </rPh>
    <rPh sb="7" eb="9">
      <t>タイヨウ</t>
    </rPh>
    <rPh sb="9" eb="11">
      <t>ネンスウ</t>
    </rPh>
    <rPh sb="12" eb="13">
      <t>ネン</t>
    </rPh>
    <phoneticPr fontId="35"/>
  </si>
  <si>
    <t>[2]その他・耐用年数４年</t>
    <rPh sb="5" eb="6">
      <t>タ</t>
    </rPh>
    <rPh sb="7" eb="9">
      <t>タイヨウ</t>
    </rPh>
    <rPh sb="9" eb="11">
      <t>ネンスウ</t>
    </rPh>
    <rPh sb="12" eb="13">
      <t>ネン</t>
    </rPh>
    <phoneticPr fontId="35"/>
  </si>
  <si>
    <t>[3]その他・耐用年数５年</t>
    <rPh sb="5" eb="6">
      <t>タ</t>
    </rPh>
    <rPh sb="7" eb="9">
      <t>タイヨウ</t>
    </rPh>
    <rPh sb="9" eb="11">
      <t>ネンスウ</t>
    </rPh>
    <rPh sb="12" eb="13">
      <t>ネン</t>
    </rPh>
    <phoneticPr fontId="35"/>
  </si>
  <si>
    <t>[4]その他・耐用年数６年</t>
    <rPh sb="5" eb="6">
      <t>タ</t>
    </rPh>
    <rPh sb="7" eb="9">
      <t>タイヨウ</t>
    </rPh>
    <rPh sb="9" eb="11">
      <t>ネンスウ</t>
    </rPh>
    <rPh sb="12" eb="13">
      <t>ネン</t>
    </rPh>
    <phoneticPr fontId="35"/>
  </si>
  <si>
    <t>[5]その他・耐用年数７年</t>
    <rPh sb="5" eb="6">
      <t>タ</t>
    </rPh>
    <rPh sb="7" eb="9">
      <t>タイヨウ</t>
    </rPh>
    <rPh sb="9" eb="11">
      <t>ネンスウ</t>
    </rPh>
    <rPh sb="12" eb="13">
      <t>ネン</t>
    </rPh>
    <phoneticPr fontId="35"/>
  </si>
  <si>
    <t>[6]その他</t>
    <phoneticPr fontId="3"/>
  </si>
  <si>
    <t>異動事由コード</t>
    <rPh sb="0" eb="2">
      <t>イドウ</t>
    </rPh>
    <rPh sb="2" eb="4">
      <t>ジユウ</t>
    </rPh>
    <phoneticPr fontId="3"/>
  </si>
  <si>
    <t>売却</t>
    <rPh sb="0" eb="2">
      <t>バイキャク</t>
    </rPh>
    <phoneticPr fontId="8"/>
  </si>
  <si>
    <t>仮売却</t>
    <rPh sb="0" eb="1">
      <t>カリ</t>
    </rPh>
    <rPh sb="1" eb="3">
      <t>バイキャク</t>
    </rPh>
    <phoneticPr fontId="8"/>
  </si>
  <si>
    <t>事故売却</t>
    <rPh sb="0" eb="2">
      <t>ジコ</t>
    </rPh>
    <rPh sb="2" eb="4">
      <t>バイキャク</t>
    </rPh>
    <phoneticPr fontId="8"/>
  </si>
  <si>
    <t>死亡等</t>
    <rPh sb="0" eb="2">
      <t>シボウ</t>
    </rPh>
    <rPh sb="2" eb="3">
      <t>トウ</t>
    </rPh>
    <phoneticPr fontId="8"/>
  </si>
  <si>
    <t>短期売却区分コード</t>
    <rPh sb="0" eb="2">
      <t>タンキ</t>
    </rPh>
    <rPh sb="2" eb="4">
      <t>バイキャク</t>
    </rPh>
    <rPh sb="4" eb="6">
      <t>クブン</t>
    </rPh>
    <phoneticPr fontId="3"/>
  </si>
  <si>
    <t>飼育予定</t>
    <phoneticPr fontId="57"/>
  </si>
  <si>
    <t>売却</t>
    <rPh sb="0" eb="2">
      <t>バイキャク</t>
    </rPh>
    <phoneticPr fontId="57"/>
  </si>
  <si>
    <t>死亡</t>
    <rPh sb="0" eb="2">
      <t>シボウ</t>
    </rPh>
    <phoneticPr fontId="57"/>
  </si>
  <si>
    <t>農業経営基盤強化準備金</t>
    <rPh sb="0" eb="2">
      <t>ノウギョウ</t>
    </rPh>
    <rPh sb="2" eb="4">
      <t>ケイエイ</t>
    </rPh>
    <rPh sb="4" eb="6">
      <t>キバン</t>
    </rPh>
    <rPh sb="6" eb="8">
      <t>キョウカ</t>
    </rPh>
    <rPh sb="8" eb="11">
      <t>ジュンビキン</t>
    </rPh>
    <phoneticPr fontId="3"/>
  </si>
  <si>
    <t>減価償却額（処分差込）</t>
    <rPh sb="0" eb="2">
      <t>ゲンカ</t>
    </rPh>
    <rPh sb="2" eb="5">
      <t>ショウキャクガク</t>
    </rPh>
    <rPh sb="6" eb="8">
      <t>ショブン</t>
    </rPh>
    <rPh sb="8" eb="9">
      <t>サ</t>
    </rPh>
    <rPh sb="9" eb="10">
      <t>コ</t>
    </rPh>
    <phoneticPr fontId="3"/>
  </si>
  <si>
    <t>当年修繕費相当額</t>
    <rPh sb="0" eb="2">
      <t>トウネン</t>
    </rPh>
    <rPh sb="2" eb="5">
      <t>シュウゼンヒ</t>
    </rPh>
    <rPh sb="5" eb="7">
      <t>ソウトウ</t>
    </rPh>
    <rPh sb="7" eb="8">
      <t>ガク</t>
    </rPh>
    <phoneticPr fontId="3"/>
  </si>
  <si>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3"/>
  </si>
  <si>
    <t>うち処分差損失</t>
    <rPh sb="2" eb="4">
      <t>ショブン</t>
    </rPh>
    <rPh sb="4" eb="5">
      <t>サ</t>
    </rPh>
    <rPh sb="5" eb="7">
      <t>ソンシツ</t>
    </rPh>
    <phoneticPr fontId="3"/>
  </si>
  <si>
    <t>所有地
（ａ）</t>
    <rPh sb="0" eb="3">
      <t>ショユウチ</t>
    </rPh>
    <phoneticPr fontId="3"/>
  </si>
  <si>
    <t>借入地
（ａ）</t>
    <rPh sb="0" eb="3">
      <t>カリイレチ</t>
    </rPh>
    <phoneticPr fontId="3"/>
  </si>
  <si>
    <t>取得価額</t>
    <rPh sb="0" eb="1">
      <t>トリ</t>
    </rPh>
    <rPh sb="1" eb="2">
      <t>エ</t>
    </rPh>
    <rPh sb="2" eb="3">
      <t>アタイ</t>
    </rPh>
    <rPh sb="3" eb="4">
      <t>ガク</t>
    </rPh>
    <phoneticPr fontId="3"/>
  </si>
  <si>
    <t>　５　光熱動力費</t>
    <rPh sb="3" eb="5">
      <t>コウネツ</t>
    </rPh>
    <rPh sb="5" eb="7">
      <t>ドウリョク</t>
    </rPh>
    <rPh sb="7" eb="8">
      <t>ヒ</t>
    </rPh>
    <phoneticPr fontId="3"/>
  </si>
  <si>
    <t>資材名
（具体的に入力）</t>
    <rPh sb="0" eb="2">
      <t>シザイ</t>
    </rPh>
    <rPh sb="2" eb="3">
      <t>メイ</t>
    </rPh>
    <rPh sb="5" eb="8">
      <t>グタイテキ</t>
    </rPh>
    <phoneticPr fontId="3"/>
  </si>
  <si>
    <t>【計算結果】</t>
    <rPh sb="1" eb="5">
      <t>ケイサンケッカ</t>
    </rPh>
    <phoneticPr fontId="5"/>
  </si>
  <si>
    <t>注：　固定資産税、都市計画税及び不動産取得税は土地に係るものを除いて入力してください。</t>
    <rPh sb="0" eb="1">
      <t>チュウ</t>
    </rPh>
    <rPh sb="3" eb="5">
      <t>コテイ</t>
    </rPh>
    <rPh sb="5" eb="8">
      <t>シサンゼイ</t>
    </rPh>
    <rPh sb="9" eb="11">
      <t>トシ</t>
    </rPh>
    <rPh sb="11" eb="13">
      <t>ケイカク</t>
    </rPh>
    <rPh sb="13" eb="14">
      <t>ゼイ</t>
    </rPh>
    <rPh sb="14" eb="15">
      <t>オヨ</t>
    </rPh>
    <rPh sb="16" eb="19">
      <t>フドウサン</t>
    </rPh>
    <rPh sb="19" eb="22">
      <t>シュトクゼイ</t>
    </rPh>
    <rPh sb="23" eb="25">
      <t>トチ</t>
    </rPh>
    <rPh sb="26" eb="27">
      <t>カカ</t>
    </rPh>
    <phoneticPr fontId="3"/>
  </si>
  <si>
    <t>　物々交換した場合は、きゅう肥との交換により</t>
    <rPh sb="1" eb="5">
      <t>ブツブツコウカン</t>
    </rPh>
    <rPh sb="7" eb="9">
      <t>バアイ</t>
    </rPh>
    <phoneticPr fontId="3"/>
  </si>
  <si>
    <t>搬出量</t>
    <rPh sb="0" eb="3">
      <t>ハンシュツリョウ</t>
    </rPh>
    <phoneticPr fontId="3"/>
  </si>
  <si>
    <t>販売</t>
    <rPh sb="0" eb="2">
      <t>ハンバイ</t>
    </rPh>
    <phoneticPr fontId="3"/>
  </si>
  <si>
    <t>【職員入力欄】</t>
    <rPh sb="1" eb="3">
      <t>ショクイン</t>
    </rPh>
    <rPh sb="3" eb="6">
      <t>ニュウリョクラン</t>
    </rPh>
    <phoneticPr fontId="5"/>
  </si>
  <si>
    <t>受け取った品目の数量を入力してください。</t>
    <phoneticPr fontId="3"/>
  </si>
  <si>
    <t>とうもろこし</t>
    <phoneticPr fontId="14"/>
  </si>
  <si>
    <t>数　　量</t>
    <phoneticPr fontId="3"/>
  </si>
  <si>
    <t>単価（円）</t>
    <rPh sb="0" eb="2">
      <t>タンカ</t>
    </rPh>
    <rPh sb="3" eb="4">
      <t>エン</t>
    </rPh>
    <phoneticPr fontId="3"/>
  </si>
  <si>
    <t>区分</t>
    <rPh sb="0" eb="2">
      <t>クブン</t>
    </rPh>
    <phoneticPr fontId="3"/>
  </si>
  <si>
    <t>その他の資材等</t>
    <rPh sb="2" eb="3">
      <t>タ</t>
    </rPh>
    <rPh sb="4" eb="6">
      <t>シザイ</t>
    </rPh>
    <rPh sb="6" eb="7">
      <t>トウ</t>
    </rPh>
    <phoneticPr fontId="3"/>
  </si>
  <si>
    <t>金　額（円）</t>
    <phoneticPr fontId="3"/>
  </si>
  <si>
    <t>ガソリン</t>
    <phoneticPr fontId="14"/>
  </si>
  <si>
    <t>光熱動力費</t>
    <rPh sb="0" eb="2">
      <t>コウネツ</t>
    </rPh>
    <rPh sb="2" eb="4">
      <t>ドウリョク</t>
    </rPh>
    <rPh sb="4" eb="5">
      <t>ヒ</t>
    </rPh>
    <phoneticPr fontId="3"/>
  </si>
  <si>
    <t>資材名</t>
    <rPh sb="0" eb="2">
      <t>シザイ</t>
    </rPh>
    <rPh sb="2" eb="3">
      <t>メイ</t>
    </rPh>
    <phoneticPr fontId="3"/>
  </si>
  <si>
    <t>　</t>
    <phoneticPr fontId="3"/>
  </si>
  <si>
    <t>　　なお、内訳欄を利用して「計」の内訳を入力する場合は、その合計が「計」となるよう入力してください。</t>
    <phoneticPr fontId="3"/>
  </si>
  <si>
    <t>【職員入力欄】</t>
    <phoneticPr fontId="5"/>
  </si>
  <si>
    <t>買掛未払金</t>
    <rPh sb="0" eb="2">
      <t>カイカケ</t>
    </rPh>
    <rPh sb="2" eb="4">
      <t>ミハラ</t>
    </rPh>
    <rPh sb="4" eb="5">
      <t>キン</t>
    </rPh>
    <phoneticPr fontId="3"/>
  </si>
  <si>
    <t>借入金</t>
    <rPh sb="0" eb="2">
      <t>カリイレ</t>
    </rPh>
    <rPh sb="2" eb="3">
      <t>キン</t>
    </rPh>
    <phoneticPr fontId="3"/>
  </si>
  <si>
    <t>借入金＋買掛未払金</t>
    <rPh sb="0" eb="1">
      <t>カ</t>
    </rPh>
    <rPh sb="1" eb="2">
      <t>イ</t>
    </rPh>
    <rPh sb="2" eb="3">
      <t>キン</t>
    </rPh>
    <rPh sb="4" eb="6">
      <t>カイカケ</t>
    </rPh>
    <rPh sb="6" eb="8">
      <t>ミハラ</t>
    </rPh>
    <rPh sb="8" eb="9">
      <t>キン</t>
    </rPh>
    <phoneticPr fontId="3"/>
  </si>
  <si>
    <t>支払利子額（円）</t>
    <rPh sb="0" eb="2">
      <t>シハライ</t>
    </rPh>
    <rPh sb="2" eb="4">
      <t>リシ</t>
    </rPh>
    <rPh sb="4" eb="5">
      <t>ガク</t>
    </rPh>
    <rPh sb="6" eb="7">
      <t>エン</t>
    </rPh>
    <phoneticPr fontId="3"/>
  </si>
  <si>
    <t>　なお、内訳欄を利用して「計」の内訳を入力する場合は、その合計が「計」となるよう入力してください。</t>
    <phoneticPr fontId="3"/>
  </si>
  <si>
    <t>借入金（買掛未払金を含む。）及び支払利子</t>
    <rPh sb="0" eb="3">
      <t>カリイレキン</t>
    </rPh>
    <rPh sb="4" eb="6">
      <t>カイカケ</t>
    </rPh>
    <rPh sb="6" eb="8">
      <t>ミバラ</t>
    </rPh>
    <rPh sb="8" eb="9">
      <t>キン</t>
    </rPh>
    <rPh sb="10" eb="11">
      <t>フク</t>
    </rPh>
    <rPh sb="14" eb="15">
      <t>オヨ</t>
    </rPh>
    <rPh sb="16" eb="18">
      <t>シハライ</t>
    </rPh>
    <rPh sb="18" eb="20">
      <t>リシ</t>
    </rPh>
    <phoneticPr fontId="3"/>
  </si>
  <si>
    <t>公課諸負担計</t>
    <rPh sb="0" eb="2">
      <t>コウカ</t>
    </rPh>
    <rPh sb="2" eb="3">
      <t>ショ</t>
    </rPh>
    <rPh sb="3" eb="5">
      <t>フタン</t>
    </rPh>
    <rPh sb="5" eb="6">
      <t>ケイ</t>
    </rPh>
    <phoneticPr fontId="3"/>
  </si>
  <si>
    <t>酪農組合費</t>
    <rPh sb="0" eb="2">
      <t>ラクノウ</t>
    </rPh>
    <rPh sb="2" eb="4">
      <t>クミアイ</t>
    </rPh>
    <rPh sb="4" eb="5">
      <t>ヒ</t>
    </rPh>
    <phoneticPr fontId="3"/>
  </si>
  <si>
    <t>公課諸負担</t>
    <rPh sb="0" eb="5">
      <t>コウカショフタン</t>
    </rPh>
    <phoneticPr fontId="3"/>
  </si>
  <si>
    <t>物件税計</t>
    <rPh sb="0" eb="2">
      <t>ブッケン</t>
    </rPh>
    <rPh sb="2" eb="3">
      <t>ゼイ</t>
    </rPh>
    <rPh sb="3" eb="4">
      <t>ケイ</t>
    </rPh>
    <phoneticPr fontId="3"/>
  </si>
  <si>
    <t>自動車・軽自動車税</t>
    <rPh sb="0" eb="3">
      <t>ジドウシャ</t>
    </rPh>
    <rPh sb="4" eb="8">
      <t>ケイジドウシャ</t>
    </rPh>
    <rPh sb="8" eb="9">
      <t>ゼイ</t>
    </rPh>
    <phoneticPr fontId="3"/>
  </si>
  <si>
    <t>自動車重量税</t>
    <rPh sb="0" eb="3">
      <t>ジドウシャ</t>
    </rPh>
    <rPh sb="3" eb="6">
      <t>ジュウリョウゼイ</t>
    </rPh>
    <phoneticPr fontId="3"/>
  </si>
  <si>
    <t>不動産取得税（土地以外）</t>
    <rPh sb="0" eb="3">
      <t>フドウサン</t>
    </rPh>
    <rPh sb="3" eb="6">
      <t>シュトクゼイ</t>
    </rPh>
    <rPh sb="7" eb="9">
      <t>トチ</t>
    </rPh>
    <rPh sb="9" eb="11">
      <t>イガイ</t>
    </rPh>
    <phoneticPr fontId="3"/>
  </si>
  <si>
    <t>都市計画税（土地以外）</t>
    <rPh sb="0" eb="2">
      <t>トシ</t>
    </rPh>
    <rPh sb="2" eb="4">
      <t>ケイカク</t>
    </rPh>
    <rPh sb="4" eb="5">
      <t>ゼイ</t>
    </rPh>
    <rPh sb="6" eb="8">
      <t>トチ</t>
    </rPh>
    <rPh sb="8" eb="10">
      <t>イガイ</t>
    </rPh>
    <phoneticPr fontId="3"/>
  </si>
  <si>
    <t>固定資産税</t>
    <rPh sb="0" eb="1">
      <t>カタム</t>
    </rPh>
    <rPh sb="1" eb="2">
      <t>サダム</t>
    </rPh>
    <rPh sb="2" eb="5">
      <t>シサンゼイ</t>
    </rPh>
    <phoneticPr fontId="3"/>
  </si>
  <si>
    <t>【職員入力欄】</t>
    <phoneticPr fontId="5"/>
  </si>
  <si>
    <t>生産管理費</t>
    <rPh sb="0" eb="2">
      <t>セイサン</t>
    </rPh>
    <rPh sb="2" eb="5">
      <t>カンリヒ</t>
    </rPh>
    <phoneticPr fontId="3"/>
  </si>
  <si>
    <t>切り返し機（ローダー）</t>
    <rPh sb="0" eb="1">
      <t>キ</t>
    </rPh>
    <rPh sb="2" eb="3">
      <t>カエ</t>
    </rPh>
    <rPh sb="4" eb="5">
      <t>キ</t>
    </rPh>
    <phoneticPr fontId="3"/>
  </si>
  <si>
    <t>トラクター</t>
    <phoneticPr fontId="3"/>
  </si>
  <si>
    <t>貨物自動車</t>
    <rPh sb="0" eb="2">
      <t>カモツ</t>
    </rPh>
    <rPh sb="2" eb="5">
      <t>ジドウシャ</t>
    </rPh>
    <phoneticPr fontId="3"/>
  </si>
  <si>
    <t>（基）</t>
    <rPh sb="1" eb="2">
      <t>モトイ</t>
    </rPh>
    <phoneticPr fontId="3"/>
  </si>
  <si>
    <t>浄化処理施設</t>
    <rPh sb="0" eb="2">
      <t>ジョウカ</t>
    </rPh>
    <rPh sb="2" eb="4">
      <t>ショリ</t>
    </rPh>
    <rPh sb="4" eb="6">
      <t>シセツ</t>
    </rPh>
    <phoneticPr fontId="3"/>
  </si>
  <si>
    <t>（㎡）</t>
    <phoneticPr fontId="3"/>
  </si>
  <si>
    <t>ふん尿貯留槽</t>
    <rPh sb="2" eb="3">
      <t>ニョウ</t>
    </rPh>
    <rPh sb="3" eb="4">
      <t>チョ</t>
    </rPh>
    <rPh sb="4" eb="5">
      <t>ト</t>
    </rPh>
    <rPh sb="5" eb="6">
      <t>ソウ</t>
    </rPh>
    <phoneticPr fontId="3"/>
  </si>
  <si>
    <t>たい肥舎</t>
    <rPh sb="3" eb="4">
      <t>シャ</t>
    </rPh>
    <phoneticPr fontId="3"/>
  </si>
  <si>
    <t>畜舎</t>
    <rPh sb="0" eb="2">
      <t>チクシャ</t>
    </rPh>
    <phoneticPr fontId="3"/>
  </si>
  <si>
    <t>所有状況</t>
    <rPh sb="0" eb="2">
      <t>ショユウ</t>
    </rPh>
    <rPh sb="2" eb="4">
      <t>ジョウキョウ</t>
    </rPh>
    <phoneticPr fontId="3"/>
  </si>
  <si>
    <t>　なお、内訳欄を利用してそれぞれの「計」の内訳を入力する場合は、その合計が「計」となるよう入力してく</t>
    <phoneticPr fontId="3"/>
  </si>
  <si>
    <t>ださい。</t>
  </si>
  <si>
    <t>生産管理関係</t>
    <rPh sb="0" eb="2">
      <t>セイサン</t>
    </rPh>
    <rPh sb="2" eb="4">
      <t>カンリ</t>
    </rPh>
    <rPh sb="4" eb="6">
      <t>カンケイ</t>
    </rPh>
    <phoneticPr fontId="3"/>
  </si>
  <si>
    <t>労働時間</t>
    <rPh sb="0" eb="2">
      <t>ロウドウ</t>
    </rPh>
    <rPh sb="2" eb="4">
      <t>ジカン</t>
    </rPh>
    <phoneticPr fontId="3"/>
  </si>
  <si>
    <t>労働費</t>
    <rPh sb="0" eb="3">
      <t>ロウドウヒ</t>
    </rPh>
    <phoneticPr fontId="3"/>
  </si>
  <si>
    <t>65歳未満</t>
    <rPh sb="2" eb="3">
      <t>サイ</t>
    </rPh>
    <rPh sb="3" eb="5">
      <t>ミマン</t>
    </rPh>
    <phoneticPr fontId="3"/>
  </si>
  <si>
    <t>75歳以上</t>
    <rPh sb="2" eb="3">
      <t>サイ</t>
    </rPh>
    <rPh sb="3" eb="5">
      <t>イジョウ</t>
    </rPh>
    <phoneticPr fontId="3"/>
  </si>
  <si>
    <t>同居人</t>
    <rPh sb="0" eb="3">
      <t>ドウキョニン</t>
    </rPh>
    <phoneticPr fontId="57"/>
  </si>
  <si>
    <t>消費税（納付額）</t>
    <rPh sb="0" eb="1">
      <t>ケ</t>
    </rPh>
    <rPh sb="1" eb="2">
      <t>ヒ</t>
    </rPh>
    <rPh sb="2" eb="3">
      <t>ゼイ</t>
    </rPh>
    <rPh sb="4" eb="7">
      <t>ノウフガク</t>
    </rPh>
    <phoneticPr fontId="3"/>
  </si>
  <si>
    <t>TDN換算率</t>
    <rPh sb="3" eb="5">
      <t>カンザン</t>
    </rPh>
    <rPh sb="5" eb="6">
      <t>リツ</t>
    </rPh>
    <phoneticPr fontId="3"/>
  </si>
  <si>
    <t>認定農業者区分</t>
    <rPh sb="0" eb="2">
      <t>ニンテイ</t>
    </rPh>
    <rPh sb="2" eb="5">
      <t>ノウギョウシャ</t>
    </rPh>
    <rPh sb="5" eb="7">
      <t>クブン</t>
    </rPh>
    <phoneticPr fontId="3"/>
  </si>
  <si>
    <t>調査対象畜負担割合について、養豚以外の経営を行っている場合の設定方法を説明します。</t>
    <rPh sb="0" eb="5">
      <t>チョウサタイショウチク</t>
    </rPh>
    <rPh sb="5" eb="7">
      <t>フタン</t>
    </rPh>
    <rPh sb="7" eb="9">
      <t>ワリアイ</t>
    </rPh>
    <rPh sb="14" eb="16">
      <t>ヨウトン</t>
    </rPh>
    <rPh sb="16" eb="18">
      <t>イガイ</t>
    </rPh>
    <rPh sb="19" eb="21">
      <t>ケイエイ</t>
    </rPh>
    <rPh sb="22" eb="23">
      <t>オコナ</t>
    </rPh>
    <rPh sb="27" eb="29">
      <t>バアイ</t>
    </rPh>
    <rPh sb="30" eb="32">
      <t>セッテイ</t>
    </rPh>
    <phoneticPr fontId="3"/>
  </si>
  <si>
    <t xml:space="preserve"> 　（※　(１)では調査対象畜と豚以外の家畜を飼育している事例、(２)以降は養豚と稲作の</t>
    <rPh sb="10" eb="12">
      <t>チョウサ</t>
    </rPh>
    <rPh sb="12" eb="14">
      <t>タイショウ</t>
    </rPh>
    <rPh sb="14" eb="15">
      <t>チク</t>
    </rPh>
    <rPh sb="16" eb="17">
      <t>ブタ</t>
    </rPh>
    <rPh sb="17" eb="19">
      <t>イガイ</t>
    </rPh>
    <rPh sb="20" eb="22">
      <t>カチク</t>
    </rPh>
    <rPh sb="23" eb="25">
      <t>シイク</t>
    </rPh>
    <rPh sb="29" eb="31">
      <t>ジレイ</t>
    </rPh>
    <rPh sb="35" eb="37">
      <t>イコウ</t>
    </rPh>
    <rPh sb="38" eb="40">
      <t>ヨウトン</t>
    </rPh>
    <rPh sb="41" eb="43">
      <t>イナサク</t>
    </rPh>
    <phoneticPr fontId="3"/>
  </si>
  <si>
    <r>
      <t>この調査は、</t>
    </r>
    <r>
      <rPr>
        <u/>
        <sz val="14"/>
        <color indexed="8"/>
        <rFont val="ＭＳ 明朝"/>
        <family val="1"/>
        <charset val="128"/>
      </rPr>
      <t>「肥育豚の生産コスト」を把握する調査</t>
    </r>
    <r>
      <rPr>
        <sz val="14"/>
        <color indexed="8"/>
        <rFont val="ＭＳ 明朝"/>
        <family val="1"/>
        <charset val="128"/>
      </rPr>
      <t>です。</t>
    </r>
    <rPh sb="2" eb="4">
      <t>チョウサ</t>
    </rPh>
    <rPh sb="7" eb="9">
      <t>ヒイク</t>
    </rPh>
    <rPh sb="9" eb="10">
      <t>トン</t>
    </rPh>
    <rPh sb="11" eb="13">
      <t>セイサン</t>
    </rPh>
    <rPh sb="18" eb="20">
      <t>ハアク</t>
    </rPh>
    <rPh sb="22" eb="24">
      <t>チョウサ</t>
    </rPh>
    <phoneticPr fontId="3"/>
  </si>
  <si>
    <t xml:space="preserve"> 　　　経営を行っている事例で説明します。）</t>
    <rPh sb="4" eb="6">
      <t>ケイエイ</t>
    </rPh>
    <rPh sb="7" eb="8">
      <t>オコナ</t>
    </rPh>
    <rPh sb="12" eb="14">
      <t>ジレイ</t>
    </rPh>
    <rPh sb="15" eb="17">
      <t>セツメイ</t>
    </rPh>
    <phoneticPr fontId="3"/>
  </si>
  <si>
    <t>経営全体の家畜（調査対象畜＋豚以外の家畜）の飼養頭数のうち、調査対象畜の割合</t>
    <rPh sb="0" eb="2">
      <t>ケイエイ</t>
    </rPh>
    <rPh sb="2" eb="4">
      <t>ゼンタイ</t>
    </rPh>
    <rPh sb="5" eb="7">
      <t>カチク</t>
    </rPh>
    <rPh sb="8" eb="10">
      <t>チョウサ</t>
    </rPh>
    <rPh sb="10" eb="12">
      <t>タイショウ</t>
    </rPh>
    <rPh sb="12" eb="13">
      <t>チク</t>
    </rPh>
    <rPh sb="14" eb="15">
      <t>ブタ</t>
    </rPh>
    <rPh sb="15" eb="17">
      <t>イガイ</t>
    </rPh>
    <rPh sb="18" eb="20">
      <t>カチク</t>
    </rPh>
    <rPh sb="22" eb="24">
      <t>シヨウ</t>
    </rPh>
    <rPh sb="24" eb="26">
      <t>トウスウ</t>
    </rPh>
    <rPh sb="30" eb="32">
      <t>チョウサ</t>
    </rPh>
    <rPh sb="32" eb="34">
      <t>タイショウ</t>
    </rPh>
    <rPh sb="34" eb="35">
      <t>チク</t>
    </rPh>
    <rPh sb="36" eb="38">
      <t>ワリアイ</t>
    </rPh>
    <phoneticPr fontId="3"/>
  </si>
  <si>
    <r>
      <t xml:space="preserve">① </t>
    </r>
    <r>
      <rPr>
        <u/>
        <sz val="14"/>
        <color indexed="8"/>
        <rFont val="ＭＳ 明朝"/>
        <family val="1"/>
        <charset val="128"/>
      </rPr>
      <t>肉　豚</t>
    </r>
    <r>
      <rPr>
        <sz val="14"/>
        <color indexed="8"/>
        <rFont val="ＭＳ 明朝"/>
        <family val="1"/>
        <charset val="128"/>
      </rPr>
      <t>・・・肥育して販売する目的で飼育している豚</t>
    </r>
    <rPh sb="2" eb="3">
      <t>ニク</t>
    </rPh>
    <rPh sb="4" eb="5">
      <t>トン</t>
    </rPh>
    <rPh sb="8" eb="10">
      <t>ヒイク</t>
    </rPh>
    <rPh sb="12" eb="14">
      <t>ハンバイ</t>
    </rPh>
    <rPh sb="16" eb="18">
      <t>モクテキ</t>
    </rPh>
    <rPh sb="19" eb="21">
      <t>シイク</t>
    </rPh>
    <rPh sb="25" eb="26">
      <t>ブタ</t>
    </rPh>
    <phoneticPr fontId="3"/>
  </si>
  <si>
    <t xml:space="preserve"> を「調査対象畜負担割合」とします。</t>
    <rPh sb="3" eb="5">
      <t>チョウサ</t>
    </rPh>
    <rPh sb="9" eb="10">
      <t>タン</t>
    </rPh>
    <rPh sb="10" eb="12">
      <t>ワリアイ</t>
    </rPh>
    <phoneticPr fontId="3"/>
  </si>
  <si>
    <r>
      <t xml:space="preserve">② </t>
    </r>
    <r>
      <rPr>
        <u/>
        <sz val="14"/>
        <color indexed="8"/>
        <rFont val="ＭＳ 明朝"/>
        <family val="1"/>
        <charset val="128"/>
      </rPr>
      <t>繁殖豚</t>
    </r>
    <r>
      <rPr>
        <sz val="14"/>
        <color indexed="8"/>
        <rFont val="ＭＳ 明朝"/>
        <family val="1"/>
        <charset val="128"/>
      </rPr>
      <t>・・・繁殖用の雄豚及び雌豚</t>
    </r>
    <rPh sb="2" eb="4">
      <t>ハンショク</t>
    </rPh>
    <rPh sb="4" eb="5">
      <t>ブタ</t>
    </rPh>
    <rPh sb="8" eb="11">
      <t>ハンショクヨウ</t>
    </rPh>
    <rPh sb="12" eb="13">
      <t>オス</t>
    </rPh>
    <rPh sb="13" eb="14">
      <t>ブタ</t>
    </rPh>
    <rPh sb="14" eb="15">
      <t>オヨ</t>
    </rPh>
    <rPh sb="16" eb="17">
      <t>メス</t>
    </rPh>
    <rPh sb="17" eb="18">
      <t>ブタ</t>
    </rPh>
    <phoneticPr fontId="3"/>
  </si>
  <si>
    <t>調査対象畜の飼養頭数</t>
    <rPh sb="0" eb="2">
      <t>チョウサ</t>
    </rPh>
    <rPh sb="2" eb="4">
      <t>タイショウ</t>
    </rPh>
    <rPh sb="4" eb="5">
      <t>チク</t>
    </rPh>
    <rPh sb="6" eb="8">
      <t>シヨウ</t>
    </rPh>
    <rPh sb="8" eb="10">
      <t>トウスウ</t>
    </rPh>
    <phoneticPr fontId="3"/>
  </si>
  <si>
    <r>
      <t xml:space="preserve"> </t>
    </r>
    <r>
      <rPr>
        <sz val="12"/>
        <color indexed="8"/>
        <rFont val="ＭＳ 明朝"/>
        <family val="1"/>
        <charset val="128"/>
      </rPr>
      <t>（繁殖用として育成中の豚、繁殖利用後に肥育して販売する豚）</t>
    </r>
    <rPh sb="2" eb="5">
      <t>ハンショクヨウ</t>
    </rPh>
    <rPh sb="8" eb="11">
      <t>イクセイチュウ</t>
    </rPh>
    <rPh sb="12" eb="13">
      <t>ブタ</t>
    </rPh>
    <rPh sb="14" eb="16">
      <t>ハンショク</t>
    </rPh>
    <rPh sb="16" eb="18">
      <t>リヨウ</t>
    </rPh>
    <rPh sb="18" eb="19">
      <t>ゴ</t>
    </rPh>
    <rPh sb="20" eb="22">
      <t>ヒイク</t>
    </rPh>
    <rPh sb="24" eb="26">
      <t>ハンバイ</t>
    </rPh>
    <rPh sb="28" eb="29">
      <t>ブタ</t>
    </rPh>
    <phoneticPr fontId="3"/>
  </si>
  <si>
    <r>
      <t xml:space="preserve">③ </t>
    </r>
    <r>
      <rPr>
        <u/>
        <sz val="14"/>
        <color indexed="8"/>
        <rFont val="ＭＳ 明朝"/>
        <family val="1"/>
        <charset val="128"/>
      </rPr>
      <t>原種豚</t>
    </r>
    <r>
      <rPr>
        <sz val="14"/>
        <color indexed="8"/>
        <rFont val="ＭＳ 明朝"/>
        <family val="1"/>
        <charset val="128"/>
      </rPr>
      <t>・・・繁殖豚生産のための原種豚</t>
    </r>
    <rPh sb="2" eb="4">
      <t>ゲンシュ</t>
    </rPh>
    <rPh sb="4" eb="5">
      <t>ブタ</t>
    </rPh>
    <rPh sb="8" eb="10">
      <t>ハンショク</t>
    </rPh>
    <rPh sb="10" eb="11">
      <t>ブタ</t>
    </rPh>
    <rPh sb="11" eb="13">
      <t>セイサン</t>
    </rPh>
    <rPh sb="17" eb="19">
      <t>ゲンシュ</t>
    </rPh>
    <rPh sb="19" eb="20">
      <t>ブタ</t>
    </rPh>
    <phoneticPr fontId="3"/>
  </si>
  <si>
    <r>
      <t>調査では、これらの豚を</t>
    </r>
    <r>
      <rPr>
        <sz val="14"/>
        <rFont val="ＭＳ ゴシック"/>
        <family val="3"/>
        <charset val="128"/>
      </rPr>
      <t>「調査対象畜」</t>
    </r>
    <r>
      <rPr>
        <sz val="14"/>
        <rFont val="ＭＳ 明朝"/>
        <family val="1"/>
        <charset val="128"/>
      </rPr>
      <t>といいます。</t>
    </r>
    <rPh sb="0" eb="2">
      <t>チョウサ</t>
    </rPh>
    <rPh sb="9" eb="10">
      <t>ブタ</t>
    </rPh>
    <rPh sb="12" eb="14">
      <t>チョウサ</t>
    </rPh>
    <rPh sb="14" eb="16">
      <t>タイショウ</t>
    </rPh>
    <rPh sb="16" eb="17">
      <t>チク</t>
    </rPh>
    <phoneticPr fontId="3"/>
  </si>
  <si>
    <t>（２）倉庫の場合</t>
    <rPh sb="3" eb="5">
      <t>ソウコ</t>
    </rPh>
    <rPh sb="6" eb="8">
      <t>バアイ</t>
    </rPh>
    <phoneticPr fontId="3"/>
  </si>
  <si>
    <t>ください。</t>
    <phoneticPr fontId="3"/>
  </si>
  <si>
    <t>倉庫の全面積のうち、調査対象畜の飼育のために使用した面積の割合を「調査対象畜負</t>
    <rPh sb="0" eb="2">
      <t>ソウコ</t>
    </rPh>
    <rPh sb="3" eb="6">
      <t>ゼンメンセキ</t>
    </rPh>
    <rPh sb="10" eb="15">
      <t>チョウサタイショウチク</t>
    </rPh>
    <rPh sb="16" eb="18">
      <t>シイク</t>
    </rPh>
    <rPh sb="22" eb="24">
      <t>シヨウ</t>
    </rPh>
    <rPh sb="26" eb="28">
      <t>メンセキ</t>
    </rPh>
    <rPh sb="29" eb="31">
      <t>ワリアイ</t>
    </rPh>
    <rPh sb="33" eb="35">
      <t>チョウサ</t>
    </rPh>
    <rPh sb="35" eb="37">
      <t>タイショウ</t>
    </rPh>
    <rPh sb="37" eb="38">
      <t>チク</t>
    </rPh>
    <rPh sb="38" eb="39">
      <t>フ</t>
    </rPh>
    <phoneticPr fontId="3"/>
  </si>
  <si>
    <r>
      <t>例えば、調査対象畜以外の家畜を飼育している場合には、</t>
    </r>
    <r>
      <rPr>
        <u/>
        <sz val="14"/>
        <rFont val="ＭＳ 明朝"/>
        <family val="1"/>
        <charset val="128"/>
      </rPr>
      <t>調査対象畜分の経</t>
    </r>
    <rPh sb="0" eb="1">
      <t>タト</t>
    </rPh>
    <rPh sb="4" eb="9">
      <t>チョウサタイショウチク</t>
    </rPh>
    <rPh sb="9" eb="11">
      <t>イガイ</t>
    </rPh>
    <rPh sb="12" eb="14">
      <t>カチク</t>
    </rPh>
    <rPh sb="15" eb="17">
      <t>シイク</t>
    </rPh>
    <rPh sb="21" eb="23">
      <t>バアイ</t>
    </rPh>
    <phoneticPr fontId="3"/>
  </si>
  <si>
    <t xml:space="preserve"> 担割合」とします。</t>
    <phoneticPr fontId="3"/>
  </si>
  <si>
    <t xml:space="preserve"> 査対象畜負担割合」とします。</t>
    <rPh sb="7" eb="9">
      <t>ワリアイ</t>
    </rPh>
    <phoneticPr fontId="3"/>
  </si>
  <si>
    <t>【２】生産物の販売等の状況</t>
  </si>
  <si>
    <t>１　豚の飼養状況</t>
  </si>
  <si>
    <t>(1) 肥育豚</t>
  </si>
  <si>
    <t>毎月始め（１日現在）の
｢肥育豚｣、｢子豚｣の飼養頭数（頭）</t>
    <phoneticPr fontId="3"/>
  </si>
  <si>
    <t>(2) 繁殖豚（後継豚を含む。）</t>
  </si>
  <si>
    <t>繁殖雌豚</t>
  </si>
  <si>
    <t>種雄豚</t>
  </si>
  <si>
    <t>後継繁殖雌豚</t>
  </si>
  <si>
    <t>後継種雄豚</t>
  </si>
  <si>
    <t>２　きゅう肥の利用状況</t>
  </si>
  <si>
    <t>種類</t>
    <rPh sb="0" eb="2">
      <t>シュルイ</t>
    </rPh>
    <phoneticPr fontId="3"/>
  </si>
  <si>
    <t>肥育豚</t>
    <rPh sb="0" eb="2">
      <t>ヒイク</t>
    </rPh>
    <rPh sb="2" eb="3">
      <t>ブタ</t>
    </rPh>
    <phoneticPr fontId="3"/>
  </si>
  <si>
    <t>繁殖豚</t>
    <rPh sb="0" eb="2">
      <t>ハンショク</t>
    </rPh>
    <rPh sb="2" eb="3">
      <t>ブタ</t>
    </rPh>
    <phoneticPr fontId="3"/>
  </si>
  <si>
    <t>頭</t>
    <rPh sb="0" eb="1">
      <t>アタマ</t>
    </rPh>
    <phoneticPr fontId="3"/>
  </si>
  <si>
    <t>平均的な飼養頭数</t>
    <rPh sb="0" eb="2">
      <t>ヘイキン</t>
    </rPh>
    <rPh sb="2" eb="3">
      <t>テキ</t>
    </rPh>
    <rPh sb="4" eb="6">
      <t>シヨウ</t>
    </rPh>
    <rPh sb="6" eb="8">
      <t>トウスウ</t>
    </rPh>
    <phoneticPr fontId="3"/>
  </si>
  <si>
    <t>１頭当たり排せつ物量（トン）</t>
    <rPh sb="1" eb="2">
      <t>アタマ</t>
    </rPh>
    <rPh sb="2" eb="3">
      <t>ア</t>
    </rPh>
    <rPh sb="5" eb="6">
      <t>ハイ</t>
    </rPh>
    <rPh sb="8" eb="9">
      <t>ブツ</t>
    </rPh>
    <rPh sb="9" eb="10">
      <t>リョウ</t>
    </rPh>
    <phoneticPr fontId="3"/>
  </si>
  <si>
    <t>ふん</t>
    <phoneticPr fontId="3"/>
  </si>
  <si>
    <t>尿</t>
    <rPh sb="0" eb="1">
      <t>ニョウ</t>
    </rPh>
    <phoneticPr fontId="3"/>
  </si>
  <si>
    <t>価額（円）</t>
    <rPh sb="0" eb="2">
      <t>カガク</t>
    </rPh>
    <rPh sb="3" eb="4">
      <t>エン</t>
    </rPh>
    <phoneticPr fontId="3"/>
  </si>
  <si>
    <t>単価</t>
    <rPh sb="0" eb="2">
      <t>タンカ</t>
    </rPh>
    <phoneticPr fontId="3"/>
  </si>
  <si>
    <t>数　量（kg）</t>
    <rPh sb="0" eb="1">
      <t>カズ</t>
    </rPh>
    <rPh sb="2" eb="3">
      <t>リョウ</t>
    </rPh>
    <phoneticPr fontId="3"/>
  </si>
  <si>
    <t>区分</t>
    <rPh sb="0" eb="2">
      <t>クブン</t>
    </rPh>
    <phoneticPr fontId="3"/>
  </si>
  <si>
    <t>３　肥育豚の販売状況等</t>
    <phoneticPr fontId="3"/>
  </si>
  <si>
    <t>　１年間に販売した肥育豚について、販売頭数、販売価額、月齢、生体重の合計を、黄色の「計」の</t>
    <rPh sb="2" eb="4">
      <t>ネンカン</t>
    </rPh>
    <rPh sb="5" eb="7">
      <t>ハンバイ</t>
    </rPh>
    <rPh sb="9" eb="12">
      <t>ヒイクトン</t>
    </rPh>
    <rPh sb="17" eb="19">
      <t>ハンバイ</t>
    </rPh>
    <rPh sb="19" eb="21">
      <t>トウスウ</t>
    </rPh>
    <rPh sb="22" eb="24">
      <t>ハンバイ</t>
    </rPh>
    <rPh sb="24" eb="26">
      <t>カガク</t>
    </rPh>
    <rPh sb="27" eb="29">
      <t>ゲツレイ</t>
    </rPh>
    <rPh sb="30" eb="31">
      <t>セイ</t>
    </rPh>
    <rPh sb="31" eb="33">
      <t>タイジュウ</t>
    </rPh>
    <rPh sb="34" eb="36">
      <t>ゴウケイ</t>
    </rPh>
    <phoneticPr fontId="3"/>
  </si>
  <si>
    <t>ださい。</t>
    <phoneticPr fontId="3"/>
  </si>
  <si>
    <t>月</t>
    <rPh sb="0" eb="1">
      <t>ツキ</t>
    </rPh>
    <phoneticPr fontId="3"/>
  </si>
  <si>
    <t>販売頭数（頭）</t>
    <rPh sb="0" eb="2">
      <t>ハンバイ</t>
    </rPh>
    <rPh sb="2" eb="4">
      <t>トウスウ</t>
    </rPh>
    <rPh sb="5" eb="6">
      <t>アタマ</t>
    </rPh>
    <phoneticPr fontId="3"/>
  </si>
  <si>
    <t>月齢（月）</t>
    <rPh sb="0" eb="2">
      <t>ゲツレイ</t>
    </rPh>
    <rPh sb="3" eb="4">
      <t>ツキ</t>
    </rPh>
    <phoneticPr fontId="3"/>
  </si>
  <si>
    <t>生体重（㎏）</t>
    <rPh sb="0" eb="2">
      <t>セイタイ</t>
    </rPh>
    <rPh sb="2" eb="3">
      <t>オモ</t>
    </rPh>
    <phoneticPr fontId="3"/>
  </si>
  <si>
    <t>計</t>
    <rPh sb="0" eb="1">
      <t>ケイ</t>
    </rPh>
    <phoneticPr fontId="3"/>
  </si>
  <si>
    <t>４　肥育豚以外の販売状況</t>
    <phoneticPr fontId="3"/>
  </si>
  <si>
    <t>　１年間に販売した子豚、繁殖雌豚、種雄豚、</t>
    <rPh sb="5" eb="7">
      <t>ハンバイ</t>
    </rPh>
    <rPh sb="12" eb="14">
      <t>ハンショク</t>
    </rPh>
    <rPh sb="14" eb="15">
      <t>メス</t>
    </rPh>
    <rPh sb="15" eb="16">
      <t>ブタ</t>
    </rPh>
    <rPh sb="17" eb="18">
      <t>タネ</t>
    </rPh>
    <rPh sb="18" eb="19">
      <t>オス</t>
    </rPh>
    <rPh sb="19" eb="20">
      <t>ブタ</t>
    </rPh>
    <phoneticPr fontId="3"/>
  </si>
  <si>
    <t>子豚</t>
    <rPh sb="0" eb="2">
      <t>コブタ</t>
    </rPh>
    <phoneticPr fontId="3"/>
  </si>
  <si>
    <t>繁殖雌豚</t>
    <rPh sb="0" eb="2">
      <t>ハンショク</t>
    </rPh>
    <rPh sb="2" eb="3">
      <t>メス</t>
    </rPh>
    <rPh sb="3" eb="4">
      <t>ブタ</t>
    </rPh>
    <phoneticPr fontId="3"/>
  </si>
  <si>
    <t>種雄豚</t>
    <rPh sb="0" eb="1">
      <t>タネ</t>
    </rPh>
    <rPh sb="1" eb="2">
      <t>オス</t>
    </rPh>
    <rPh sb="2" eb="3">
      <t>ブタ</t>
    </rPh>
    <phoneticPr fontId="3"/>
  </si>
  <si>
    <t>事故豚</t>
    <rPh sb="0" eb="2">
      <t>ジコ</t>
    </rPh>
    <rPh sb="2" eb="3">
      <t>ブタ</t>
    </rPh>
    <phoneticPr fontId="3"/>
  </si>
  <si>
    <t>肥育用・繁殖用として販売した豚、通常の出荷体重前に肉用として販売した豚</t>
    <phoneticPr fontId="3"/>
  </si>
  <si>
    <t>廃用後販売した繁殖雌豚（廃用後、肥育して販売した豚を含む。）</t>
    <phoneticPr fontId="3"/>
  </si>
  <si>
    <t>廃用後、販売した種雄豚（廃用後、肥育して販売した豚を含む。）</t>
  </si>
  <si>
    <t>事故等によりとう汰し、販売した豚</t>
  </si>
  <si>
    <t>用語の説明</t>
    <rPh sb="0" eb="2">
      <t>ヨウゴ</t>
    </rPh>
    <rPh sb="3" eb="5">
      <t>セツメイ</t>
    </rPh>
    <phoneticPr fontId="3"/>
  </si>
  <si>
    <t>頭数（頭）</t>
    <rPh sb="0" eb="2">
      <t>トウスウ</t>
    </rPh>
    <rPh sb="3" eb="4">
      <t>アタマ</t>
    </rPh>
    <phoneticPr fontId="3"/>
  </si>
  <si>
    <t>平均月齢
（月）</t>
    <rPh sb="0" eb="2">
      <t>ヘイキン</t>
    </rPh>
    <rPh sb="2" eb="4">
      <t>ゲツレイ</t>
    </rPh>
    <rPh sb="6" eb="7">
      <t>ツキ</t>
    </rPh>
    <phoneticPr fontId="3"/>
  </si>
  <si>
    <t>平均月齢（月）</t>
    <rPh sb="0" eb="2">
      <t>ヘイキン</t>
    </rPh>
    <rPh sb="2" eb="4">
      <t>ゲツレイ</t>
    </rPh>
    <rPh sb="5" eb="6">
      <t>ツキ</t>
    </rPh>
    <phoneticPr fontId="3"/>
  </si>
  <si>
    <t>５　子豚等の購入状況</t>
    <rPh sb="2" eb="4">
      <t>コブタ</t>
    </rPh>
    <rPh sb="4" eb="5">
      <t>ナド</t>
    </rPh>
    <rPh sb="6" eb="8">
      <t>コウニュウ</t>
    </rPh>
    <rPh sb="8" eb="10">
      <t>ジョウキョウ</t>
    </rPh>
    <phoneticPr fontId="2"/>
  </si>
  <si>
    <t>肥育用として購入した子豚</t>
    <phoneticPr fontId="3"/>
  </si>
  <si>
    <t>子取り用として購入した雌豚（将来、繁殖雌豚とする予定の子豚を含む。）</t>
    <phoneticPr fontId="3"/>
  </si>
  <si>
    <t>種付用として購入した雄豚（将来、種雄豚とする予定の子豚を含む。）</t>
    <phoneticPr fontId="3"/>
  </si>
  <si>
    <t>６　繁殖雌豚の分べん状況</t>
    <phoneticPr fontId="3"/>
  </si>
  <si>
    <t>　</t>
    <phoneticPr fontId="3"/>
  </si>
  <si>
    <t>分べんした繁殖雌豚（頭）</t>
    <rPh sb="0" eb="1">
      <t>ブン</t>
    </rPh>
    <rPh sb="5" eb="7">
      <t>ハンショク</t>
    </rPh>
    <rPh sb="7" eb="8">
      <t>メス</t>
    </rPh>
    <rPh sb="8" eb="9">
      <t>ブタ</t>
    </rPh>
    <rPh sb="10" eb="11">
      <t>アタマ</t>
    </rPh>
    <phoneticPr fontId="3"/>
  </si>
  <si>
    <t>子豚分べん頭数
（頭）</t>
    <rPh sb="0" eb="2">
      <t>コブタ</t>
    </rPh>
    <rPh sb="2" eb="3">
      <t>ブン</t>
    </rPh>
    <rPh sb="5" eb="7">
      <t>トウスウ</t>
    </rPh>
    <rPh sb="9" eb="10">
      <t>アタマ</t>
    </rPh>
    <phoneticPr fontId="3"/>
  </si>
  <si>
    <t>７　死亡・とう汰した豚の状況</t>
    <phoneticPr fontId="3"/>
  </si>
  <si>
    <t>　　</t>
    <phoneticPr fontId="2"/>
  </si>
  <si>
    <t>　</t>
    <phoneticPr fontId="2"/>
  </si>
  <si>
    <t>死亡・とう汰頭数
（頭）</t>
    <rPh sb="0" eb="2">
      <t>シボウ</t>
    </rPh>
    <rPh sb="5" eb="6">
      <t>タ</t>
    </rPh>
    <rPh sb="6" eb="8">
      <t>アタマカズ</t>
    </rPh>
    <rPh sb="10" eb="11">
      <t>アタマ</t>
    </rPh>
    <phoneticPr fontId="3"/>
  </si>
  <si>
    <t>植物性かす類</t>
    <rPh sb="0" eb="3">
      <t>ショクブツセイ</t>
    </rPh>
    <rPh sb="5" eb="6">
      <t>ルイ</t>
    </rPh>
    <phoneticPr fontId="14"/>
  </si>
  <si>
    <t>エコフィード</t>
    <phoneticPr fontId="14"/>
  </si>
  <si>
    <t>脱脂乳</t>
    <rPh sb="0" eb="3">
      <t>ダッシニュウ</t>
    </rPh>
    <phoneticPr fontId="14"/>
  </si>
  <si>
    <t>　種付けに支払った料金を入力してください。（精液代、種付料等）</t>
    <rPh sb="1" eb="3">
      <t>タネツ</t>
    </rPh>
    <rPh sb="5" eb="7">
      <t>シハラ</t>
    </rPh>
    <rPh sb="9" eb="11">
      <t>リョウキン</t>
    </rPh>
    <phoneticPr fontId="3"/>
  </si>
  <si>
    <t>　　１年間に調査対象畜に使用した光熱動力の購入金額（料金）を、黄色の「計」の欄に入力してください。</t>
    <rPh sb="3" eb="5">
      <t>ネンカン</t>
    </rPh>
    <rPh sb="6" eb="8">
      <t>チョウサ</t>
    </rPh>
    <rPh sb="8" eb="10">
      <t>タイショウ</t>
    </rPh>
    <rPh sb="10" eb="11">
      <t>チク</t>
    </rPh>
    <rPh sb="12" eb="14">
      <t>シヨウ</t>
    </rPh>
    <phoneticPr fontId="3"/>
  </si>
  <si>
    <t>　　なお、内訳欄を利用して「計」の内訳を入力する場合は、その合計が「計」となるよう入力してください。</t>
    <phoneticPr fontId="3"/>
  </si>
  <si>
    <t>　　１年間に調査対象畜に使用した光熱動力の数量を入力してください。</t>
    <rPh sb="3" eb="5">
      <t>ネンカン</t>
    </rPh>
    <rPh sb="12" eb="13">
      <t>シ</t>
    </rPh>
    <phoneticPr fontId="3"/>
  </si>
  <si>
    <t>　１年間に調査対象畜の治療や衛生管理のために支払った料金等を、黄色の「計」の欄に入力してください。</t>
    <rPh sb="2" eb="4">
      <t>ネンカン</t>
    </rPh>
    <rPh sb="5" eb="10">
      <t>チョウサタイショウチク</t>
    </rPh>
    <rPh sb="11" eb="13">
      <t>チリョウ</t>
    </rPh>
    <rPh sb="14" eb="16">
      <t>エイセイ</t>
    </rPh>
    <rPh sb="16" eb="18">
      <t>カンリ</t>
    </rPh>
    <phoneticPr fontId="3"/>
  </si>
  <si>
    <t>豚に直接使用した医薬品及び衛生薬品</t>
    <rPh sb="0" eb="1">
      <t>ブタ</t>
    </rPh>
    <rPh sb="2" eb="4">
      <t>チョクセツ</t>
    </rPh>
    <rPh sb="4" eb="6">
      <t>シヨウ</t>
    </rPh>
    <rPh sb="8" eb="11">
      <t>イヤクヒン</t>
    </rPh>
    <rPh sb="11" eb="12">
      <t>オヨ</t>
    </rPh>
    <rPh sb="13" eb="15">
      <t>エイセイ</t>
    </rPh>
    <rPh sb="15" eb="17">
      <t>ヤクヒン</t>
    </rPh>
    <phoneticPr fontId="3"/>
  </si>
  <si>
    <t>上記以外の医療・衛生費、倉庫の消毒剤等</t>
    <rPh sb="0" eb="2">
      <t>ジョウキ</t>
    </rPh>
    <rPh sb="2" eb="4">
      <t>イガイ</t>
    </rPh>
    <rPh sb="5" eb="7">
      <t>イリョウ</t>
    </rPh>
    <rPh sb="8" eb="10">
      <t>エイセイ</t>
    </rPh>
    <rPh sb="10" eb="11">
      <t>ヒ</t>
    </rPh>
    <rPh sb="12" eb="14">
      <t>ソウコ</t>
    </rPh>
    <rPh sb="15" eb="18">
      <t>ショウドクザイ</t>
    </rPh>
    <rPh sb="18" eb="19">
      <t>トウ</t>
    </rPh>
    <phoneticPr fontId="3"/>
  </si>
  <si>
    <t>　１年間に支払った賃借料や料金について、黄色の「計」の欄に入力してください。</t>
    <rPh sb="2" eb="4">
      <t>ネンカン</t>
    </rPh>
    <rPh sb="5" eb="7">
      <t>シハラ</t>
    </rPh>
    <rPh sb="9" eb="12">
      <t>チンシャクリョウ</t>
    </rPh>
    <rPh sb="13" eb="15">
      <t>リョウキン</t>
    </rPh>
    <phoneticPr fontId="3"/>
  </si>
  <si>
    <t>共同利用畜舎など共同施設の負担金、利用料金</t>
    <rPh sb="0" eb="2">
      <t>キョウドウ</t>
    </rPh>
    <rPh sb="2" eb="4">
      <t>リヨウ</t>
    </rPh>
    <rPh sb="4" eb="6">
      <t>チクシャ</t>
    </rPh>
    <rPh sb="8" eb="10">
      <t>キョウドウ</t>
    </rPh>
    <rPh sb="10" eb="12">
      <t>シセツ</t>
    </rPh>
    <rPh sb="13" eb="16">
      <t>フタンキン</t>
    </rPh>
    <rPh sb="17" eb="19">
      <t>リヨウ</t>
    </rPh>
    <rPh sb="19" eb="21">
      <t>リョウキン</t>
    </rPh>
    <phoneticPr fontId="3"/>
  </si>
  <si>
    <t>義務付けられている検査の費用、建物賃借料等</t>
    <rPh sb="0" eb="2">
      <t>ギム</t>
    </rPh>
    <rPh sb="2" eb="3">
      <t>ツ</t>
    </rPh>
    <rPh sb="9" eb="11">
      <t>ケンサ</t>
    </rPh>
    <rPh sb="12" eb="14">
      <t>ヒヨウ</t>
    </rPh>
    <rPh sb="15" eb="17">
      <t>タテモノ</t>
    </rPh>
    <rPh sb="17" eb="20">
      <t>チンシャクリョウ</t>
    </rPh>
    <rPh sb="20" eb="21">
      <t>トウ</t>
    </rPh>
    <phoneticPr fontId="3"/>
  </si>
  <si>
    <t>単価（円）</t>
    <rPh sb="0" eb="2">
      <t>タンカ</t>
    </rPh>
    <phoneticPr fontId="3"/>
  </si>
  <si>
    <t>資材の数量を、黄色の欄に入力してください。</t>
  </si>
  <si>
    <t>　また、「資材名」欄には、資材の詳細を具体的に入力してください。</t>
    <rPh sb="9" eb="10">
      <t>ラン</t>
    </rPh>
    <phoneticPr fontId="3"/>
  </si>
  <si>
    <t>　なお、内訳欄を利用して「計」の内訳を入力する場合は、その合計が「計」とな</t>
    <phoneticPr fontId="3"/>
  </si>
  <si>
    <t>るよう入力してください。</t>
    <phoneticPr fontId="3"/>
  </si>
  <si>
    <t>　１年間に負担した調査対象畜に関係する各種税金を、黄色の「計」の欄に入力してください。</t>
    <rPh sb="2" eb="4">
      <t>ネンカン</t>
    </rPh>
    <rPh sb="5" eb="7">
      <t>フタン</t>
    </rPh>
    <rPh sb="9" eb="14">
      <t>チョウサタイショウチク</t>
    </rPh>
    <rPh sb="15" eb="17">
      <t>カンケイ</t>
    </rPh>
    <phoneticPr fontId="3"/>
  </si>
  <si>
    <t>　１年間に負担した調査対象畜に関係する公課諸負担を、黄色の「計」の欄に入力してください。</t>
    <rPh sb="2" eb="4">
      <t>ネンカン</t>
    </rPh>
    <rPh sb="5" eb="7">
      <t>フタン</t>
    </rPh>
    <rPh sb="9" eb="14">
      <t>チョウサタイショウチク</t>
    </rPh>
    <rPh sb="15" eb="17">
      <t>カンケイ</t>
    </rPh>
    <phoneticPr fontId="3"/>
  </si>
  <si>
    <t>養豚組合費</t>
    <rPh sb="0" eb="2">
      <t>ヨウトン</t>
    </rPh>
    <rPh sb="2" eb="5">
      <t>クミアイヒ</t>
    </rPh>
    <phoneticPr fontId="3"/>
  </si>
  <si>
    <t>　消費税申告書により申告した養豚分の消費税額を入力してください。</t>
    <rPh sb="1" eb="4">
      <t>ショウヒゼイ</t>
    </rPh>
    <rPh sb="4" eb="6">
      <t>シンコク</t>
    </rPh>
    <rPh sb="6" eb="7">
      <t>ショ</t>
    </rPh>
    <rPh sb="10" eb="12">
      <t>シンコク</t>
    </rPh>
    <rPh sb="14" eb="16">
      <t>ヨウトン</t>
    </rPh>
    <rPh sb="16" eb="17">
      <t>ブン</t>
    </rPh>
    <rPh sb="18" eb="21">
      <t>ショウヒゼイ</t>
    </rPh>
    <rPh sb="21" eb="22">
      <t>ガク</t>
    </rPh>
    <phoneticPr fontId="3"/>
  </si>
  <si>
    <t>【７】出荷に要した経費</t>
    <rPh sb="3" eb="5">
      <t>シュッカ</t>
    </rPh>
    <rPh sb="6" eb="7">
      <t>ヨウ</t>
    </rPh>
    <rPh sb="9" eb="11">
      <t>ケイヒ</t>
    </rPh>
    <phoneticPr fontId="3"/>
  </si>
  <si>
    <t>区分</t>
    <rPh sb="0" eb="2">
      <t>クブン</t>
    </rPh>
    <phoneticPr fontId="3"/>
  </si>
  <si>
    <t>労働時間（時間）</t>
    <rPh sb="0" eb="2">
      <t>ロウドウ</t>
    </rPh>
    <rPh sb="2" eb="4">
      <t>ジカン</t>
    </rPh>
    <rPh sb="5" eb="7">
      <t>ジカン</t>
    </rPh>
    <phoneticPr fontId="3"/>
  </si>
  <si>
    <t>材　　料（円）</t>
    <rPh sb="0" eb="1">
      <t>ザイ</t>
    </rPh>
    <rPh sb="3" eb="4">
      <t>リョウ</t>
    </rPh>
    <rPh sb="5" eb="6">
      <t>エン</t>
    </rPh>
    <phoneticPr fontId="3"/>
  </si>
  <si>
    <t>料　　金（円）</t>
    <rPh sb="0" eb="1">
      <t>リョウ</t>
    </rPh>
    <rPh sb="3" eb="4">
      <t>キン</t>
    </rPh>
    <rPh sb="5" eb="6">
      <t>エン</t>
    </rPh>
    <phoneticPr fontId="3"/>
  </si>
  <si>
    <t>金額、時間</t>
    <rPh sb="0" eb="2">
      <t>キンガク</t>
    </rPh>
    <rPh sb="3" eb="5">
      <t>ジカン</t>
    </rPh>
    <phoneticPr fontId="3"/>
  </si>
  <si>
    <t>出荷に要した経費の例示</t>
    <rPh sb="0" eb="2">
      <t>シュッカ</t>
    </rPh>
    <rPh sb="3" eb="4">
      <t>ヨウ</t>
    </rPh>
    <rPh sb="6" eb="8">
      <t>ケイヒ</t>
    </rPh>
    <rPh sb="9" eb="11">
      <t>レイジ</t>
    </rPh>
    <phoneticPr fontId="3"/>
  </si>
  <si>
    <t>出荷に使用したガソリン代、資材（手綱、鼻木等）の購入代金　等</t>
    <rPh sb="0" eb="2">
      <t>シュッカ</t>
    </rPh>
    <rPh sb="3" eb="5">
      <t>シヨウ</t>
    </rPh>
    <rPh sb="11" eb="12">
      <t>ダイ</t>
    </rPh>
    <rPh sb="13" eb="15">
      <t>シザイ</t>
    </rPh>
    <rPh sb="16" eb="18">
      <t>タヅナ</t>
    </rPh>
    <rPh sb="19" eb="20">
      <t>ハナ</t>
    </rPh>
    <rPh sb="20" eb="21">
      <t>キ</t>
    </rPh>
    <rPh sb="21" eb="22">
      <t>トウ</t>
    </rPh>
    <rPh sb="24" eb="26">
      <t>コウニュウ</t>
    </rPh>
    <rPh sb="26" eb="28">
      <t>ダイキン</t>
    </rPh>
    <rPh sb="29" eb="30">
      <t>トウ</t>
    </rPh>
    <phoneticPr fontId="3"/>
  </si>
  <si>
    <t>出荷作業を依頼した場合の料金、共同出荷における運搬費の負担金　等</t>
    <rPh sb="0" eb="2">
      <t>シュッカ</t>
    </rPh>
    <rPh sb="2" eb="4">
      <t>サギョウ</t>
    </rPh>
    <rPh sb="5" eb="7">
      <t>イライ</t>
    </rPh>
    <rPh sb="9" eb="11">
      <t>バアイ</t>
    </rPh>
    <rPh sb="12" eb="14">
      <t>リョウキン</t>
    </rPh>
    <rPh sb="15" eb="17">
      <t>キョウドウ</t>
    </rPh>
    <rPh sb="17" eb="19">
      <t>シュッカ</t>
    </rPh>
    <rPh sb="23" eb="26">
      <t>ウンパンヒ</t>
    </rPh>
    <rPh sb="27" eb="30">
      <t>フタンキン</t>
    </rPh>
    <rPh sb="31" eb="32">
      <t>トウ</t>
    </rPh>
    <phoneticPr fontId="3"/>
  </si>
  <si>
    <t>肥育豚を販売する際の家畜市場等の販売先までの運搬に要した時間</t>
    <rPh sb="0" eb="2">
      <t>ヒイク</t>
    </rPh>
    <rPh sb="2" eb="3">
      <t>ブタ</t>
    </rPh>
    <rPh sb="4" eb="6">
      <t>ハンバイ</t>
    </rPh>
    <rPh sb="8" eb="9">
      <t>サイ</t>
    </rPh>
    <rPh sb="10" eb="12">
      <t>カチク</t>
    </rPh>
    <rPh sb="12" eb="14">
      <t>シジョウ</t>
    </rPh>
    <rPh sb="14" eb="15">
      <t>トウ</t>
    </rPh>
    <rPh sb="16" eb="19">
      <t>ハンバイサキ</t>
    </rPh>
    <rPh sb="22" eb="24">
      <t>ウンパン</t>
    </rPh>
    <rPh sb="25" eb="26">
      <t>ヨウ</t>
    </rPh>
    <rPh sb="28" eb="30">
      <t>ジカン</t>
    </rPh>
    <phoneticPr fontId="3"/>
  </si>
  <si>
    <t>飼料用タンク</t>
    <rPh sb="0" eb="3">
      <t>シリョウヨウ</t>
    </rPh>
    <phoneticPr fontId="3"/>
  </si>
  <si>
    <t>ふん乾燥施設</t>
    <rPh sb="2" eb="4">
      <t>カンソウ</t>
    </rPh>
    <rPh sb="4" eb="6">
      <t>シセツ</t>
    </rPh>
    <phoneticPr fontId="3"/>
  </si>
  <si>
    <t>脱臭施設</t>
    <rPh sb="0" eb="2">
      <t>ダッシュウ</t>
    </rPh>
    <rPh sb="2" eb="4">
      <t>シセツ</t>
    </rPh>
    <phoneticPr fontId="3"/>
  </si>
  <si>
    <t>バキュームカー</t>
    <phoneticPr fontId="3"/>
  </si>
  <si>
    <t>マニュアスプレッダー</t>
    <phoneticPr fontId="3"/>
  </si>
  <si>
    <t>固液分離機</t>
    <rPh sb="0" eb="1">
      <t>カタ</t>
    </rPh>
    <rPh sb="1" eb="2">
      <t>エキ</t>
    </rPh>
    <rPh sb="2" eb="5">
      <t>ブンリキ</t>
    </rPh>
    <phoneticPr fontId="3"/>
  </si>
  <si>
    <t>飼料粉砕機</t>
    <rPh sb="0" eb="2">
      <t>シリョウ</t>
    </rPh>
    <rPh sb="2" eb="5">
      <t>フンサイキ</t>
    </rPh>
    <phoneticPr fontId="3"/>
  </si>
  <si>
    <t>飼料配合機</t>
    <rPh sb="0" eb="2">
      <t>シリョウ</t>
    </rPh>
    <rPh sb="2" eb="4">
      <t>ハイゴウ</t>
    </rPh>
    <rPh sb="4" eb="5">
      <t>キ</t>
    </rPh>
    <phoneticPr fontId="3"/>
  </si>
  <si>
    <t>自動給餌機</t>
    <rPh sb="0" eb="2">
      <t>ジドウ</t>
    </rPh>
    <rPh sb="2" eb="4">
      <t>キュウジ</t>
    </rPh>
    <rPh sb="4" eb="5">
      <t>キ</t>
    </rPh>
    <phoneticPr fontId="3"/>
  </si>
  <si>
    <t>自動給水機</t>
    <rPh sb="0" eb="2">
      <t>ジドウ</t>
    </rPh>
    <rPh sb="2" eb="4">
      <t>キュウスイ</t>
    </rPh>
    <rPh sb="4" eb="5">
      <t>キ</t>
    </rPh>
    <phoneticPr fontId="3"/>
  </si>
  <si>
    <t xml:space="preserve"> 　調査対象畜の飼育に使用した建物等の所有状況について入力してください。</t>
    <rPh sb="2" eb="4">
      <t>チョウサ</t>
    </rPh>
    <rPh sb="4" eb="6">
      <t>タイショウ</t>
    </rPh>
    <rPh sb="6" eb="7">
      <t>チク</t>
    </rPh>
    <rPh sb="8" eb="10">
      <t>シイク</t>
    </rPh>
    <rPh sb="11" eb="13">
      <t>シヨウ</t>
    </rPh>
    <rPh sb="15" eb="17">
      <t>タテモノ</t>
    </rPh>
    <rPh sb="17" eb="18">
      <t>トウ</t>
    </rPh>
    <rPh sb="19" eb="21">
      <t>ショユウ</t>
    </rPh>
    <rPh sb="21" eb="23">
      <t>ジョウキョウ</t>
    </rPh>
    <phoneticPr fontId="3"/>
  </si>
  <si>
    <t>調　査
対象畜
負　担
割　合
（％）</t>
    <rPh sb="0" eb="1">
      <t>チョウ</t>
    </rPh>
    <rPh sb="2" eb="3">
      <t>サ</t>
    </rPh>
    <rPh sb="4" eb="6">
      <t>タイショウ</t>
    </rPh>
    <rPh sb="6" eb="7">
      <t>チク</t>
    </rPh>
    <rPh sb="8" eb="9">
      <t>フ</t>
    </rPh>
    <rPh sb="10" eb="11">
      <t>タン</t>
    </rPh>
    <rPh sb="12" eb="13">
      <t>ワリ</t>
    </rPh>
    <rPh sb="14" eb="15">
      <t>ゴウ</t>
    </rPh>
    <phoneticPr fontId="3"/>
  </si>
  <si>
    <t xml:space="preserve"> 　調査対象畜の飼育に使用した自動車等の所有状況について入力してください。</t>
    <rPh sb="2" eb="4">
      <t>チョウサ</t>
    </rPh>
    <rPh sb="4" eb="6">
      <t>タイショウ</t>
    </rPh>
    <rPh sb="6" eb="7">
      <t>チク</t>
    </rPh>
    <rPh sb="8" eb="10">
      <t>シイク</t>
    </rPh>
    <rPh sb="11" eb="13">
      <t>シヨウ</t>
    </rPh>
    <rPh sb="15" eb="18">
      <t>ジドウシャ</t>
    </rPh>
    <rPh sb="18" eb="19">
      <t>トウ</t>
    </rPh>
    <rPh sb="20" eb="22">
      <t>ショユウ</t>
    </rPh>
    <rPh sb="22" eb="24">
      <t>ジョウキョウ</t>
    </rPh>
    <phoneticPr fontId="3"/>
  </si>
  <si>
    <t>調　査対象畜負　担　割　合
（％）</t>
    <rPh sb="0" eb="1">
      <t>チョウ</t>
    </rPh>
    <rPh sb="2" eb="3">
      <t>サ</t>
    </rPh>
    <rPh sb="3" eb="5">
      <t>タイショウ</t>
    </rPh>
    <rPh sb="5" eb="6">
      <t>チク</t>
    </rPh>
    <rPh sb="6" eb="7">
      <t>フ</t>
    </rPh>
    <rPh sb="8" eb="9">
      <t>タン</t>
    </rPh>
    <rPh sb="10" eb="11">
      <t>ワリ</t>
    </rPh>
    <rPh sb="12" eb="13">
      <t>ゴウ</t>
    </rPh>
    <phoneticPr fontId="3"/>
  </si>
  <si>
    <t>　 調査対象畜の飼育に使用した農業機械、パソコンやコピー機等の生産管理</t>
    <rPh sb="2" eb="4">
      <t>チョウサ</t>
    </rPh>
    <rPh sb="4" eb="6">
      <t>タイショウ</t>
    </rPh>
    <rPh sb="6" eb="7">
      <t>チク</t>
    </rPh>
    <rPh sb="8" eb="10">
      <t>シイク</t>
    </rPh>
    <rPh sb="11" eb="13">
      <t>シヨウ</t>
    </rPh>
    <rPh sb="15" eb="17">
      <t>ノウギョウ</t>
    </rPh>
    <rPh sb="17" eb="19">
      <t>キカイ</t>
    </rPh>
    <phoneticPr fontId="3"/>
  </si>
  <si>
    <t>機器の所有状況について入力してください。</t>
    <rPh sb="3" eb="5">
      <t>ショユウ</t>
    </rPh>
    <phoneticPr fontId="3"/>
  </si>
  <si>
    <t>調　査対象畜負　担割　合
（％）</t>
    <rPh sb="0" eb="1">
      <t>チョウ</t>
    </rPh>
    <rPh sb="2" eb="3">
      <t>サ</t>
    </rPh>
    <rPh sb="3" eb="5">
      <t>タイショウ</t>
    </rPh>
    <rPh sb="5" eb="6">
      <t>チク</t>
    </rPh>
    <rPh sb="6" eb="7">
      <t>フ</t>
    </rPh>
    <rPh sb="8" eb="9">
      <t>タン</t>
    </rPh>
    <rPh sb="9" eb="10">
      <t>ワリ</t>
    </rPh>
    <rPh sb="11" eb="12">
      <t>ゴウ</t>
    </rPh>
    <phoneticPr fontId="3"/>
  </si>
  <si>
    <t>　１年間に調査対象畜の飼育のために使用したくわ類やかま類、コピー用紙等の購入費等について、黄色の「計」</t>
    <phoneticPr fontId="3"/>
  </si>
  <si>
    <t>の欄に記入してください。</t>
  </si>
  <si>
    <t>出荷に要した経費</t>
    <rPh sb="0" eb="2">
      <t>シュッカ</t>
    </rPh>
    <rPh sb="3" eb="4">
      <t>ヨウ</t>
    </rPh>
    <rPh sb="6" eb="8">
      <t>ケイヒ</t>
    </rPh>
    <phoneticPr fontId="3"/>
  </si>
  <si>
    <t>材　　料</t>
    <rPh sb="0" eb="1">
      <t>ザイ</t>
    </rPh>
    <rPh sb="3" eb="4">
      <t>リョウ</t>
    </rPh>
    <phoneticPr fontId="3"/>
  </si>
  <si>
    <t>料　　金</t>
    <rPh sb="0" eb="1">
      <t>リョウ</t>
    </rPh>
    <rPh sb="3" eb="4">
      <t>キン</t>
    </rPh>
    <phoneticPr fontId="3"/>
  </si>
  <si>
    <t>金額（円）</t>
    <rPh sb="0" eb="2">
      <t>キンガク</t>
    </rPh>
    <rPh sb="3" eb="4">
      <t>エン</t>
    </rPh>
    <phoneticPr fontId="3"/>
  </si>
  <si>
    <t>【８】建物及び構築物（土地改良施設を含む。）の所有状況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3"/>
  </si>
  <si>
    <t>【９】自動車（自動二輪・三輪を含む。）の所有状況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3"/>
  </si>
  <si>
    <t>【10】農業機械（生産管理機器を含む。）の所有状況</t>
    <rPh sb="4" eb="6">
      <t>ノウギョウ</t>
    </rPh>
    <rPh sb="6" eb="8">
      <t>キカイ</t>
    </rPh>
    <rPh sb="9" eb="11">
      <t>セイサン</t>
    </rPh>
    <rPh sb="11" eb="13">
      <t>カンリ</t>
    </rPh>
    <rPh sb="13" eb="15">
      <t>キキ</t>
    </rPh>
    <rPh sb="16" eb="17">
      <t>フク</t>
    </rPh>
    <rPh sb="21" eb="23">
      <t>ショユウ</t>
    </rPh>
    <rPh sb="23" eb="25">
      <t>ジョウキョウ</t>
    </rPh>
    <phoneticPr fontId="3"/>
  </si>
  <si>
    <t>畜舎、納屋、飼料倉庫などの建物及び構築物の敷地</t>
    <phoneticPr fontId="3"/>
  </si>
  <si>
    <t>豚の運動や放牧に利用した土地</t>
    <rPh sb="0" eb="1">
      <t>ブタ</t>
    </rPh>
    <rPh sb="2" eb="4">
      <t>ウンドウ</t>
    </rPh>
    <rPh sb="5" eb="7">
      <t>ホウボク</t>
    </rPh>
    <rPh sb="8" eb="10">
      <t>リヨウ</t>
    </rPh>
    <rPh sb="12" eb="14">
      <t>トチ</t>
    </rPh>
    <phoneticPr fontId="3"/>
  </si>
  <si>
    <t>牧草地及び飼料作物を栽培した耕地</t>
    <rPh sb="0" eb="3">
      <t>ボクソウチ</t>
    </rPh>
    <rPh sb="3" eb="4">
      <t>オヨ</t>
    </rPh>
    <rPh sb="5" eb="7">
      <t>シリョウ</t>
    </rPh>
    <rPh sb="7" eb="9">
      <t>サクモツ</t>
    </rPh>
    <rPh sb="10" eb="12">
      <t>サイバイ</t>
    </rPh>
    <rPh sb="14" eb="16">
      <t>コウチ</t>
    </rPh>
    <phoneticPr fontId="3"/>
  </si>
  <si>
    <t>調査対象畜
負担割合
（％）</t>
    <rPh sb="0" eb="2">
      <t>チョウサ</t>
    </rPh>
    <rPh sb="2" eb="4">
      <t>タイショウ</t>
    </rPh>
    <rPh sb="4" eb="5">
      <t>チク</t>
    </rPh>
    <rPh sb="6" eb="8">
      <t>フタン</t>
    </rPh>
    <rPh sb="8" eb="10">
      <t>ワリアイ</t>
    </rPh>
    <phoneticPr fontId="3"/>
  </si>
  <si>
    <t>所有地</t>
    <rPh sb="0" eb="3">
      <t>ショユウチ</t>
    </rPh>
    <phoneticPr fontId="3"/>
  </si>
  <si>
    <t>借入地</t>
    <rPh sb="0" eb="2">
      <t>カリイレ</t>
    </rPh>
    <rPh sb="2" eb="3">
      <t>チ</t>
    </rPh>
    <phoneticPr fontId="3"/>
  </si>
  <si>
    <t>TDN換算量（㎏）</t>
    <rPh sb="3" eb="5">
      <t>カンザン</t>
    </rPh>
    <rPh sb="5" eb="6">
      <t>リョウ</t>
    </rPh>
    <phoneticPr fontId="3"/>
  </si>
  <si>
    <t>濃厚飼料：１
粗飼料：２</t>
    <rPh sb="0" eb="2">
      <t>ノウコウ</t>
    </rPh>
    <rPh sb="2" eb="4">
      <t>シリョウ</t>
    </rPh>
    <rPh sb="7" eb="10">
      <t>ソシリョウ</t>
    </rPh>
    <phoneticPr fontId="3"/>
  </si>
  <si>
    <t>飼料給与量（TDN換算量）</t>
    <rPh sb="0" eb="2">
      <t>シリョウ</t>
    </rPh>
    <rPh sb="2" eb="4">
      <t>キュウヨ</t>
    </rPh>
    <rPh sb="4" eb="5">
      <t>リョウ</t>
    </rPh>
    <rPh sb="9" eb="11">
      <t>カンザン</t>
    </rPh>
    <rPh sb="11" eb="12">
      <t>リョウ</t>
    </rPh>
    <phoneticPr fontId="3"/>
  </si>
  <si>
    <t>購入飼料</t>
    <rPh sb="0" eb="2">
      <t>コウニュウ</t>
    </rPh>
    <rPh sb="2" eb="4">
      <t>シリョウ</t>
    </rPh>
    <phoneticPr fontId="3"/>
  </si>
  <si>
    <t>濃厚飼料</t>
    <rPh sb="0" eb="2">
      <t>ノウコウ</t>
    </rPh>
    <rPh sb="2" eb="4">
      <t>シリョウ</t>
    </rPh>
    <phoneticPr fontId="3"/>
  </si>
  <si>
    <t>粗飼料</t>
    <rPh sb="0" eb="3">
      <t>ソシリョウ</t>
    </rPh>
    <phoneticPr fontId="3"/>
  </si>
  <si>
    <t>区分</t>
    <rPh sb="0" eb="2">
      <t>クブン</t>
    </rPh>
    <phoneticPr fontId="3"/>
  </si>
  <si>
    <t>数量（㎏）</t>
    <rPh sb="0" eb="2">
      <t>スウリョウ</t>
    </rPh>
    <phoneticPr fontId="3"/>
  </si>
  <si>
    <t>生産費計算係数</t>
    <rPh sb="0" eb="3">
      <t>セイサンヒ</t>
    </rPh>
    <rPh sb="3" eb="5">
      <t>ケイサン</t>
    </rPh>
    <rPh sb="5" eb="7">
      <t>ケイスウ</t>
    </rPh>
    <phoneticPr fontId="3"/>
  </si>
  <si>
    <t>牧草・放牧・採草費</t>
    <rPh sb="0" eb="2">
      <t>ボクソウ</t>
    </rPh>
    <rPh sb="3" eb="5">
      <t>ホウボク</t>
    </rPh>
    <rPh sb="6" eb="9">
      <t>サイソウヒ</t>
    </rPh>
    <phoneticPr fontId="3"/>
  </si>
  <si>
    <t>価　額（円）①</t>
    <rPh sb="0" eb="1">
      <t>アタイ</t>
    </rPh>
    <rPh sb="2" eb="3">
      <t>ガク</t>
    </rPh>
    <rPh sb="4" eb="5">
      <t>エン</t>
    </rPh>
    <phoneticPr fontId="3"/>
  </si>
  <si>
    <t>きゅう肥販売価額合計（円）①＋②</t>
    <rPh sb="3" eb="4">
      <t>ヒ</t>
    </rPh>
    <rPh sb="4" eb="6">
      <t>ハンバイ</t>
    </rPh>
    <rPh sb="6" eb="8">
      <t>カガク</t>
    </rPh>
    <rPh sb="8" eb="10">
      <t>ゴウケイ</t>
    </rPh>
    <rPh sb="11" eb="12">
      <t>エン</t>
    </rPh>
    <phoneticPr fontId="3"/>
  </si>
  <si>
    <t>経営土地</t>
    <rPh sb="0" eb="2">
      <t>ケイエイ</t>
    </rPh>
    <rPh sb="2" eb="4">
      <t>トチ</t>
    </rPh>
    <phoneticPr fontId="3"/>
  </si>
  <si>
    <t>畜舎等</t>
    <rPh sb="0" eb="2">
      <t>チクシャ</t>
    </rPh>
    <rPh sb="2" eb="3">
      <t>トウ</t>
    </rPh>
    <phoneticPr fontId="3"/>
  </si>
  <si>
    <t>組織法人経営体に関する経営分析調査</t>
    <rPh sb="0" eb="2">
      <t>ソシキ</t>
    </rPh>
    <rPh sb="2" eb="4">
      <t>ホウジン</t>
    </rPh>
    <rPh sb="4" eb="6">
      <t>ケイエイ</t>
    </rPh>
    <rPh sb="6" eb="7">
      <t>カラダ</t>
    </rPh>
    <rPh sb="8" eb="9">
      <t>カン</t>
    </rPh>
    <rPh sb="11" eb="13">
      <t>ケイエイ</t>
    </rPh>
    <rPh sb="13" eb="15">
      <t>ブンセキ</t>
    </rPh>
    <rPh sb="15" eb="17">
      <t>チョウサ</t>
    </rPh>
    <phoneticPr fontId="3"/>
  </si>
  <si>
    <t>はい</t>
    <phoneticPr fontId="57"/>
  </si>
  <si>
    <t>いいえ</t>
    <phoneticPr fontId="57"/>
  </si>
  <si>
    <t>　２　構成員数と農業就業者数等</t>
    <phoneticPr fontId="3"/>
  </si>
  <si>
    <t>人数
（世帯）</t>
    <rPh sb="0" eb="1">
      <t>ニン</t>
    </rPh>
    <rPh sb="1" eb="2">
      <t>スウ</t>
    </rPh>
    <rPh sb="4" eb="6">
      <t>セタイ</t>
    </rPh>
    <phoneticPr fontId="3"/>
  </si>
  <si>
    <t>構成員</t>
    <rPh sb="0" eb="3">
      <t>コウセイイン</t>
    </rPh>
    <phoneticPr fontId="3"/>
  </si>
  <si>
    <t>貴法人に出資している個人（自然人）のうち、貴法人の事業に１日以上従事した者</t>
    <rPh sb="0" eb="1">
      <t>キ</t>
    </rPh>
    <rPh sb="1" eb="3">
      <t>ホウジン</t>
    </rPh>
    <rPh sb="4" eb="6">
      <t>シュッシ</t>
    </rPh>
    <rPh sb="10" eb="12">
      <t>コジン</t>
    </rPh>
    <rPh sb="13" eb="15">
      <t>シゼン</t>
    </rPh>
    <rPh sb="15" eb="16">
      <t>ジン</t>
    </rPh>
    <rPh sb="21" eb="22">
      <t>キ</t>
    </rPh>
    <rPh sb="22" eb="24">
      <t>ホウジン</t>
    </rPh>
    <rPh sb="25" eb="27">
      <t>ジギョウ</t>
    </rPh>
    <rPh sb="29" eb="32">
      <t>ニチイジョウ</t>
    </rPh>
    <rPh sb="32" eb="34">
      <t>ジュウジ</t>
    </rPh>
    <rPh sb="36" eb="37">
      <t>モノ</t>
    </rPh>
    <phoneticPr fontId="3"/>
  </si>
  <si>
    <t>人</t>
    <rPh sb="0" eb="1">
      <t>ニン</t>
    </rPh>
    <phoneticPr fontId="3"/>
  </si>
  <si>
    <t>構成員を除き、農業経営のためにおおむね年間（７か月以上）を通じて雇った者</t>
    <phoneticPr fontId="3"/>
  </si>
  <si>
    <t>構成農家世帯</t>
    <rPh sb="0" eb="2">
      <t>コウセイ</t>
    </rPh>
    <rPh sb="2" eb="4">
      <t>ノウカ</t>
    </rPh>
    <rPh sb="4" eb="6">
      <t>セタイ</t>
    </rPh>
    <phoneticPr fontId="3"/>
  </si>
  <si>
    <t>貴法人に出資している個人（自然人）の属する農家世帯（経営耕地面積が10ａ以上又は農産物販売金額が15万円以上の世帯）</t>
    <rPh sb="0" eb="1">
      <t>キ</t>
    </rPh>
    <rPh sb="1" eb="3">
      <t>ホウジン</t>
    </rPh>
    <rPh sb="4" eb="6">
      <t>シュッシ</t>
    </rPh>
    <rPh sb="10" eb="12">
      <t>コジン</t>
    </rPh>
    <rPh sb="13" eb="15">
      <t>シゼン</t>
    </rPh>
    <rPh sb="15" eb="16">
      <t>ジン</t>
    </rPh>
    <rPh sb="18" eb="19">
      <t>ゾク</t>
    </rPh>
    <rPh sb="21" eb="23">
      <t>ノウカ</t>
    </rPh>
    <rPh sb="23" eb="25">
      <t>セタイ</t>
    </rPh>
    <rPh sb="26" eb="28">
      <t>ケイエイ</t>
    </rPh>
    <rPh sb="28" eb="30">
      <t>コウチ</t>
    </rPh>
    <rPh sb="30" eb="32">
      <t>メンセキ</t>
    </rPh>
    <rPh sb="36" eb="38">
      <t>イジョウ</t>
    </rPh>
    <rPh sb="38" eb="39">
      <t>マタ</t>
    </rPh>
    <rPh sb="40" eb="43">
      <t>ノウサンブツ</t>
    </rPh>
    <rPh sb="43" eb="45">
      <t>ハンバイ</t>
    </rPh>
    <rPh sb="45" eb="47">
      <t>キンガク</t>
    </rPh>
    <rPh sb="50" eb="54">
      <t>マンエンイジョウ</t>
    </rPh>
    <rPh sb="55" eb="57">
      <t>セタイ</t>
    </rPh>
    <phoneticPr fontId="3"/>
  </si>
  <si>
    <t>戸</t>
    <rPh sb="0" eb="1">
      <t>コ</t>
    </rPh>
    <phoneticPr fontId="3"/>
  </si>
  <si>
    <t>　　例えば、同じ農家で出資者が複数名いる場合、ここでは構成農家世帯数は「１」戸とします。</t>
    <phoneticPr fontId="3"/>
  </si>
  <si>
    <t>　４　決算月</t>
    <rPh sb="3" eb="5">
      <t>ケッサン</t>
    </rPh>
    <rPh sb="5" eb="6">
      <t>ツキ</t>
    </rPh>
    <phoneticPr fontId="3"/>
  </si>
  <si>
    <t>貴法人の決算月を入力
してください。</t>
    <rPh sb="0" eb="1">
      <t>キ</t>
    </rPh>
    <rPh sb="1" eb="3">
      <t>ホウジン</t>
    </rPh>
    <rPh sb="4" eb="7">
      <t>ケッサンヅキ</t>
    </rPh>
    <rPh sb="8" eb="10">
      <t>ニュウリョク</t>
    </rPh>
    <phoneticPr fontId="3"/>
  </si>
  <si>
    <t>月</t>
    <rPh sb="0" eb="1">
      <t>ガツ</t>
    </rPh>
    <phoneticPr fontId="3"/>
  </si>
  <si>
    <t>貴法人は認定農業者ですか。
該当を選択してください。</t>
    <rPh sb="0" eb="1">
      <t>キ</t>
    </rPh>
    <rPh sb="1" eb="3">
      <t>ホウジン</t>
    </rPh>
    <rPh sb="4" eb="6">
      <t>ニンテイ</t>
    </rPh>
    <rPh sb="6" eb="9">
      <t>ノウギョウシャ</t>
    </rPh>
    <phoneticPr fontId="3"/>
  </si>
  <si>
    <t>組織内利用</t>
    <rPh sb="0" eb="3">
      <t>ソシキナイ</t>
    </rPh>
    <rPh sb="3" eb="5">
      <t>リヨウ</t>
    </rPh>
    <phoneticPr fontId="3"/>
  </si>
  <si>
    <t>　２　内給飼料</t>
    <rPh sb="3" eb="4">
      <t>ウチ</t>
    </rPh>
    <rPh sb="4" eb="5">
      <t>キュウ</t>
    </rPh>
    <rPh sb="5" eb="7">
      <t>シリョウ</t>
    </rPh>
    <phoneticPr fontId="3"/>
  </si>
  <si>
    <t>内給飼料</t>
    <rPh sb="0" eb="1">
      <t>ウチ</t>
    </rPh>
    <rPh sb="1" eb="2">
      <t>キュウ</t>
    </rPh>
    <rPh sb="2" eb="4">
      <t>シリョウ</t>
    </rPh>
    <phoneticPr fontId="3"/>
  </si>
  <si>
    <t>(2) 内給</t>
    <rPh sb="4" eb="5">
      <t>ウチ</t>
    </rPh>
    <rPh sb="5" eb="6">
      <t>キュウ</t>
    </rPh>
    <phoneticPr fontId="3"/>
  </si>
  <si>
    <t>　　１年間に使用した内給敷料の数量を入力してください。</t>
    <rPh sb="3" eb="5">
      <t>ネンカン</t>
    </rPh>
    <rPh sb="6" eb="8">
      <t>シヨウ</t>
    </rPh>
    <rPh sb="10" eb="11">
      <t>ウチ</t>
    </rPh>
    <rPh sb="11" eb="12">
      <t>キュウ</t>
    </rPh>
    <rPh sb="12" eb="14">
      <t>シキリョウ</t>
    </rPh>
    <rPh sb="15" eb="17">
      <t>スウリョウ</t>
    </rPh>
    <phoneticPr fontId="3"/>
  </si>
  <si>
    <t>(2) 内給</t>
    <rPh sb="4" eb="5">
      <t>ナイ</t>
    </rPh>
    <rPh sb="5" eb="6">
      <t>キュウ</t>
    </rPh>
    <phoneticPr fontId="3"/>
  </si>
  <si>
    <t>内給飼料：1
そ の 他：2</t>
    <rPh sb="0" eb="2">
      <t>ナイキュウ</t>
    </rPh>
    <rPh sb="2" eb="4">
      <t>シリョウ</t>
    </rPh>
    <rPh sb="11" eb="12">
      <t>タ</t>
    </rPh>
    <phoneticPr fontId="3"/>
  </si>
  <si>
    <t>　前記１～７以外で、１年間に調査対象畜に使用した購入資材の金額及び内給した</t>
    <rPh sb="1" eb="3">
      <t>ゼンキ</t>
    </rPh>
    <rPh sb="11" eb="13">
      <t>ネンカン</t>
    </rPh>
    <rPh sb="14" eb="19">
      <t>チョウサタイショウチク</t>
    </rPh>
    <rPh sb="33" eb="34">
      <t>ナイ</t>
    </rPh>
    <phoneticPr fontId="3"/>
  </si>
  <si>
    <t>決算期首の
未償還額（円）</t>
    <rPh sb="0" eb="2">
      <t>ケッサン</t>
    </rPh>
    <rPh sb="2" eb="4">
      <t>キシュ</t>
    </rPh>
    <rPh sb="6" eb="9">
      <t>ミショウカン</t>
    </rPh>
    <rPh sb="9" eb="10">
      <t>ガク</t>
    </rPh>
    <rPh sb="11" eb="12">
      <t>エン</t>
    </rPh>
    <phoneticPr fontId="3"/>
  </si>
  <si>
    <t>　調査対象畜関係の借入金について、決算期首における借入金の未償還額、買掛未払金を黄色の欄に入力してください。</t>
    <rPh sb="1" eb="3">
      <t>チョウサ</t>
    </rPh>
    <rPh sb="3" eb="5">
      <t>タイショウ</t>
    </rPh>
    <rPh sb="5" eb="6">
      <t>チク</t>
    </rPh>
    <rPh sb="6" eb="8">
      <t>カンケイ</t>
    </rPh>
    <rPh sb="9" eb="12">
      <t>カリイレキン</t>
    </rPh>
    <phoneticPr fontId="3"/>
  </si>
  <si>
    <t>　１　構成員（年齢階層別）の労働時間</t>
    <rPh sb="3" eb="6">
      <t>コウセイイン</t>
    </rPh>
    <rPh sb="7" eb="9">
      <t>ネンレイ</t>
    </rPh>
    <rPh sb="9" eb="11">
      <t>カイソウ</t>
    </rPh>
    <rPh sb="11" eb="12">
      <t>ベツ</t>
    </rPh>
    <rPh sb="14" eb="16">
      <t>ロウドウ</t>
    </rPh>
    <rPh sb="16" eb="18">
      <t>ジカン</t>
    </rPh>
    <phoneticPr fontId="3"/>
  </si>
  <si>
    <t>　　作業種類ごとの労働時間について、構成員の年齢階層（65歳未満、65～69歳、</t>
    <rPh sb="2" eb="4">
      <t>サギョウ</t>
    </rPh>
    <rPh sb="4" eb="6">
      <t>シュルイ</t>
    </rPh>
    <rPh sb="9" eb="11">
      <t>ロウドウ</t>
    </rPh>
    <rPh sb="11" eb="13">
      <t>ジカン</t>
    </rPh>
    <rPh sb="18" eb="21">
      <t>コウセイイン</t>
    </rPh>
    <rPh sb="22" eb="24">
      <t>ネンレイ</t>
    </rPh>
    <rPh sb="24" eb="26">
      <t>カイソウ</t>
    </rPh>
    <rPh sb="29" eb="30">
      <t>サイ</t>
    </rPh>
    <rPh sb="30" eb="32">
      <t>ミマン</t>
    </rPh>
    <rPh sb="38" eb="39">
      <t>サイ</t>
    </rPh>
    <phoneticPr fontId="3"/>
  </si>
  <si>
    <t>作　業　種　類</t>
    <rPh sb="0" eb="1">
      <t>サク</t>
    </rPh>
    <rPh sb="2" eb="3">
      <t>ギョウ</t>
    </rPh>
    <rPh sb="4" eb="5">
      <t>シュ</t>
    </rPh>
    <rPh sb="6" eb="7">
      <t>タグイ</t>
    </rPh>
    <phoneticPr fontId="3"/>
  </si>
  <si>
    <t>内　容　例　示</t>
    <rPh sb="0" eb="1">
      <t>ウチ</t>
    </rPh>
    <rPh sb="2" eb="3">
      <t>カタチ</t>
    </rPh>
    <rPh sb="4" eb="5">
      <t>レイ</t>
    </rPh>
    <rPh sb="6" eb="7">
      <t>シメス</t>
    </rPh>
    <phoneticPr fontId="3"/>
  </si>
  <si>
    <t>構成員の年齢別労働時間</t>
    <rPh sb="0" eb="3">
      <t>コウセイイン</t>
    </rPh>
    <rPh sb="4" eb="6">
      <t>ネンレイ</t>
    </rPh>
    <rPh sb="6" eb="7">
      <t>ベツ</t>
    </rPh>
    <rPh sb="7" eb="9">
      <t>ロウドウ</t>
    </rPh>
    <rPh sb="9" eb="11">
      <t>ジカン</t>
    </rPh>
    <phoneticPr fontId="3"/>
  </si>
  <si>
    <t>65～69歳</t>
    <rPh sb="5" eb="6">
      <t>サイ</t>
    </rPh>
    <phoneticPr fontId="3"/>
  </si>
  <si>
    <t>70～74歳</t>
    <rPh sb="5" eb="6">
      <t>サイ</t>
    </rPh>
    <phoneticPr fontId="3"/>
  </si>
  <si>
    <t>飼料の調理・給与・給水</t>
  </si>
  <si>
    <t>飼料材料の裁断・粉砕・挽割煮炊き、麦・豆類の水浸および芽出し、飼料の混配合などの調理・給与・給水</t>
    <rPh sb="0" eb="2">
      <t>シリョウ</t>
    </rPh>
    <rPh sb="2" eb="4">
      <t>ザイリョウ</t>
    </rPh>
    <rPh sb="5" eb="7">
      <t>サイダン</t>
    </rPh>
    <rPh sb="8" eb="10">
      <t>フンサイ</t>
    </rPh>
    <rPh sb="11" eb="12">
      <t>ヒ</t>
    </rPh>
    <rPh sb="12" eb="13">
      <t>ワ</t>
    </rPh>
    <rPh sb="13" eb="15">
      <t>ニタ</t>
    </rPh>
    <rPh sb="17" eb="18">
      <t>ムギ</t>
    </rPh>
    <rPh sb="19" eb="21">
      <t>マメルイ</t>
    </rPh>
    <rPh sb="22" eb="23">
      <t>ミズ</t>
    </rPh>
    <rPh sb="23" eb="24">
      <t>ヒタ</t>
    </rPh>
    <rPh sb="27" eb="28">
      <t>メ</t>
    </rPh>
    <rPh sb="28" eb="29">
      <t>ダ</t>
    </rPh>
    <rPh sb="31" eb="33">
      <t>シリョウ</t>
    </rPh>
    <rPh sb="34" eb="35">
      <t>コン</t>
    </rPh>
    <rPh sb="35" eb="37">
      <t>ハイゴウ</t>
    </rPh>
    <rPh sb="40" eb="42">
      <t>チョウリ</t>
    </rPh>
    <rPh sb="43" eb="45">
      <t>キュウヨ</t>
    </rPh>
    <rPh sb="46" eb="48">
      <t>キュウスイ</t>
    </rPh>
    <phoneticPr fontId="3"/>
  </si>
  <si>
    <t>敷料搬入・きゅう肥搬出</t>
    <phoneticPr fontId="3"/>
  </si>
  <si>
    <t>稲わら・敷草等敷料の畜舎への投入、ふんかき、きゅう肥（尿を含む。）の最寄り場所（たい肥舎等）までの運搬作業</t>
    <rPh sb="0" eb="1">
      <t>イナ</t>
    </rPh>
    <rPh sb="4" eb="5">
      <t>シキ</t>
    </rPh>
    <rPh sb="5" eb="6">
      <t>クサ</t>
    </rPh>
    <rPh sb="6" eb="7">
      <t>トウ</t>
    </rPh>
    <rPh sb="7" eb="9">
      <t>シキリョウ</t>
    </rPh>
    <rPh sb="10" eb="12">
      <t>チクシャ</t>
    </rPh>
    <rPh sb="14" eb="16">
      <t>トウニュウ</t>
    </rPh>
    <rPh sb="25" eb="26">
      <t>ヒ</t>
    </rPh>
    <rPh sb="27" eb="28">
      <t>ニョウ</t>
    </rPh>
    <rPh sb="29" eb="30">
      <t>フク</t>
    </rPh>
    <rPh sb="34" eb="36">
      <t>モヨ</t>
    </rPh>
    <rPh sb="37" eb="39">
      <t>バショ</t>
    </rPh>
    <rPh sb="42" eb="43">
      <t>ヒ</t>
    </rPh>
    <rPh sb="43" eb="44">
      <t>シャ</t>
    </rPh>
    <rPh sb="44" eb="45">
      <t>トウ</t>
    </rPh>
    <rPh sb="49" eb="51">
      <t>ウンパン</t>
    </rPh>
    <rPh sb="51" eb="53">
      <t>サギョウ</t>
    </rPh>
    <phoneticPr fontId="3"/>
  </si>
  <si>
    <t>その他の飼育作業</t>
    <phoneticPr fontId="3"/>
  </si>
  <si>
    <t>手入・運動・放牧作業、きゅう肥の処理（切り返し、加工）作業、衛生管理（殺虫剤の散布等）</t>
    <rPh sb="0" eb="2">
      <t>テイ</t>
    </rPh>
    <rPh sb="3" eb="5">
      <t>ウンドウ</t>
    </rPh>
    <rPh sb="6" eb="8">
      <t>ホウボク</t>
    </rPh>
    <rPh sb="8" eb="10">
      <t>サギョウ</t>
    </rPh>
    <rPh sb="14" eb="15">
      <t>ヒ</t>
    </rPh>
    <rPh sb="16" eb="18">
      <t>ショリ</t>
    </rPh>
    <rPh sb="19" eb="20">
      <t>キ</t>
    </rPh>
    <rPh sb="21" eb="22">
      <t>カエ</t>
    </rPh>
    <rPh sb="24" eb="26">
      <t>カコウ</t>
    </rPh>
    <rPh sb="27" eb="29">
      <t>サギョウ</t>
    </rPh>
    <rPh sb="30" eb="32">
      <t>エイセイ</t>
    </rPh>
    <rPh sb="32" eb="34">
      <t>カンリ</t>
    </rPh>
    <rPh sb="35" eb="37">
      <t>サッチュウ</t>
    </rPh>
    <rPh sb="37" eb="38">
      <t>ザイ</t>
    </rPh>
    <rPh sb="39" eb="41">
      <t>サンプ</t>
    </rPh>
    <rPh sb="41" eb="42">
      <t>トウ</t>
    </rPh>
    <phoneticPr fontId="3"/>
  </si>
  <si>
    <t>生産管理</t>
    <phoneticPr fontId="3"/>
  </si>
  <si>
    <t>集会出席、技術習得、簿記記帳（税務申告は含まない。）等</t>
    <rPh sb="0" eb="2">
      <t>シュウカイ</t>
    </rPh>
    <rPh sb="2" eb="4">
      <t>シュッセキ</t>
    </rPh>
    <rPh sb="5" eb="7">
      <t>ギジュツ</t>
    </rPh>
    <rPh sb="7" eb="9">
      <t>シュウトク</t>
    </rPh>
    <rPh sb="10" eb="12">
      <t>ボキ</t>
    </rPh>
    <rPh sb="12" eb="14">
      <t>キチョウ</t>
    </rPh>
    <rPh sb="15" eb="17">
      <t>ゼイム</t>
    </rPh>
    <rPh sb="17" eb="19">
      <t>シンコク</t>
    </rPh>
    <rPh sb="20" eb="21">
      <t>フク</t>
    </rPh>
    <rPh sb="26" eb="27">
      <t>トウ</t>
    </rPh>
    <phoneticPr fontId="3"/>
  </si>
  <si>
    <t>内給飼料（牧草等）の生産</t>
  </si>
  <si>
    <t>整地、耕起、施肥、種まき、肥培管理、収穫、乾燥、貯蔵等</t>
    <rPh sb="0" eb="2">
      <t>セイチ</t>
    </rPh>
    <rPh sb="3" eb="5">
      <t>コウキ</t>
    </rPh>
    <rPh sb="6" eb="8">
      <t>セヒ</t>
    </rPh>
    <rPh sb="9" eb="10">
      <t>タネ</t>
    </rPh>
    <rPh sb="13" eb="15">
      <t>ヒバイ</t>
    </rPh>
    <rPh sb="15" eb="17">
      <t>カンリ</t>
    </rPh>
    <rPh sb="18" eb="20">
      <t>シュウカク</t>
    </rPh>
    <rPh sb="21" eb="23">
      <t>カンソウ</t>
    </rPh>
    <rPh sb="24" eb="26">
      <t>チョゾウ</t>
    </rPh>
    <rPh sb="26" eb="27">
      <t>トウ</t>
    </rPh>
    <phoneticPr fontId="3"/>
  </si>
  <si>
    <t>上記以外の労働</t>
  </si>
  <si>
    <t>建物、自動車、農機具等の修繕や、購入資材の調達等</t>
    <rPh sb="0" eb="2">
      <t>タテモノ</t>
    </rPh>
    <rPh sb="3" eb="6">
      <t>ジドウシャ</t>
    </rPh>
    <rPh sb="7" eb="10">
      <t>ノウキグ</t>
    </rPh>
    <rPh sb="10" eb="11">
      <t>トウ</t>
    </rPh>
    <rPh sb="12" eb="14">
      <t>シュウゼン</t>
    </rPh>
    <rPh sb="16" eb="18">
      <t>コウニュウ</t>
    </rPh>
    <rPh sb="18" eb="20">
      <t>シザイ</t>
    </rPh>
    <rPh sb="21" eb="23">
      <t>チョウタツ</t>
    </rPh>
    <rPh sb="23" eb="24">
      <t>トウ</t>
    </rPh>
    <phoneticPr fontId="3"/>
  </si>
  <si>
    <t>　２　雇用者の労働時間及び支払賃金</t>
    <rPh sb="3" eb="5">
      <t>コヨウ</t>
    </rPh>
    <rPh sb="5" eb="6">
      <t>シャ</t>
    </rPh>
    <rPh sb="7" eb="9">
      <t>ロウドウ</t>
    </rPh>
    <rPh sb="9" eb="11">
      <t>ジカン</t>
    </rPh>
    <rPh sb="11" eb="12">
      <t>オヨ</t>
    </rPh>
    <rPh sb="13" eb="15">
      <t>シハライ</t>
    </rPh>
    <rPh sb="15" eb="17">
      <t>チンギン</t>
    </rPh>
    <phoneticPr fontId="3"/>
  </si>
  <si>
    <t>飼料の調理・給与・給水</t>
    <phoneticPr fontId="3"/>
  </si>
  <si>
    <t>内給飼料（牧草等）の生産</t>
    <rPh sb="0" eb="1">
      <t>ナイ</t>
    </rPh>
    <rPh sb="1" eb="2">
      <t>キュウ</t>
    </rPh>
    <rPh sb="2" eb="4">
      <t>シリョウ</t>
    </rPh>
    <rPh sb="5" eb="7">
      <t>ボクソウ</t>
    </rPh>
    <rPh sb="7" eb="8">
      <t>トウ</t>
    </rPh>
    <rPh sb="10" eb="12">
      <t>セイサン</t>
    </rPh>
    <phoneticPr fontId="3"/>
  </si>
  <si>
    <t>上記以外の労働</t>
    <phoneticPr fontId="3"/>
  </si>
  <si>
    <t>支払賃金（円）</t>
    <rPh sb="0" eb="2">
      <t>シハラ</t>
    </rPh>
    <rPh sb="2" eb="4">
      <t>チンギン</t>
    </rPh>
    <rPh sb="5" eb="6">
      <t>エン</t>
    </rPh>
    <phoneticPr fontId="3"/>
  </si>
  <si>
    <t>調査対象畜負担割合（％）</t>
    <rPh sb="0" eb="2">
      <t>チョウサ</t>
    </rPh>
    <rPh sb="2" eb="4">
      <t>タイショウ</t>
    </rPh>
    <rPh sb="4" eb="5">
      <t>チク</t>
    </rPh>
    <rPh sb="5" eb="7">
      <t>フタン</t>
    </rPh>
    <rPh sb="7" eb="9">
      <t>ワリアイ</t>
    </rPh>
    <phoneticPr fontId="3"/>
  </si>
  <si>
    <t>調査対象畜負担割合（％）</t>
    <rPh sb="0" eb="1">
      <t>チョウ</t>
    </rPh>
    <rPh sb="1" eb="2">
      <t>サ</t>
    </rPh>
    <rPh sb="2" eb="3">
      <t>タイ</t>
    </rPh>
    <rPh sb="3" eb="4">
      <t>ゾウ</t>
    </rPh>
    <rPh sb="4" eb="5">
      <t>チク</t>
    </rPh>
    <rPh sb="5" eb="7">
      <t>フタン</t>
    </rPh>
    <rPh sb="7" eb="9">
      <t>ワリアイ</t>
    </rPh>
    <phoneticPr fontId="3"/>
  </si>
  <si>
    <t>金額（円）</t>
    <rPh sb="0" eb="2">
      <t>キンガク</t>
    </rPh>
    <rPh sb="3" eb="4">
      <t>エン</t>
    </rPh>
    <phoneticPr fontId="3"/>
  </si>
  <si>
    <t>決算期首の繁殖豚の飼養頭数（頭）</t>
    <rPh sb="0" eb="3">
      <t>ケッサンキ</t>
    </rPh>
    <rPh sb="3" eb="4">
      <t>クビ</t>
    </rPh>
    <phoneticPr fontId="3"/>
  </si>
  <si>
    <t>調査対象畜
負担割合(%)</t>
    <rPh sb="0" eb="5">
      <t>チョウサタイショウチク</t>
    </rPh>
    <rPh sb="6" eb="8">
      <t>フタン</t>
    </rPh>
    <rPh sb="8" eb="10">
      <t>ワリアイ</t>
    </rPh>
    <phoneticPr fontId="3"/>
  </si>
  <si>
    <t>内給</t>
    <rPh sb="0" eb="2">
      <t>ウチキュウ</t>
    </rPh>
    <phoneticPr fontId="3"/>
  </si>
  <si>
    <t xml:space="preserve">【問合わせ先】
</t>
    <rPh sb="1" eb="3">
      <t>トイアワ</t>
    </rPh>
    <rPh sb="5" eb="6">
      <t>サキ</t>
    </rPh>
    <phoneticPr fontId="3"/>
  </si>
  <si>
    <t>売　却　金　額
（円）</t>
    <rPh sb="0" eb="1">
      <t>バイ</t>
    </rPh>
    <rPh sb="2" eb="3">
      <t>キャク</t>
    </rPh>
    <rPh sb="4" eb="5">
      <t>カネ</t>
    </rPh>
    <rPh sb="6" eb="7">
      <t>ガク</t>
    </rPh>
    <rPh sb="9" eb="10">
      <t>エン</t>
    </rPh>
    <phoneticPr fontId="3"/>
  </si>
  <si>
    <t>【農具の購入費】
・くわ類、かま類、スコップ類、ホース、
　じょうろ、草かき、飼料桶等の購入費
【農業被服の購入費】
・作業着、軍手、ゴム長靴等の農作業用の
　衣類の購入費</t>
    <rPh sb="22" eb="23">
      <t>ルイ</t>
    </rPh>
    <rPh sb="35" eb="36">
      <t>クサ</t>
    </rPh>
    <rPh sb="39" eb="41">
      <t>シリョウ</t>
    </rPh>
    <rPh sb="41" eb="42">
      <t>オケ</t>
    </rPh>
    <rPh sb="50" eb="52">
      <t>ノウギョウ</t>
    </rPh>
    <rPh sb="52" eb="54">
      <t>ヒフク</t>
    </rPh>
    <rPh sb="55" eb="57">
      <t>コウニュウ</t>
    </rPh>
    <phoneticPr fontId="3"/>
  </si>
  <si>
    <t>【購入費】
・コピー用紙、プリンタートナー等の消耗品
　の購入費
・農業経営に係る事務用机、消耗品（筆記用
　具、帳簿、ノート、電卓等）の購入費
【技術習得に係る費用】
・研修、集会等への参加料（受講料）、交通
　費
・営農、技術習得等に関する専門書の購入費
【電話代・通信費】
・スマートフォンの通信料</t>
    <rPh sb="34" eb="36">
      <t>ノウギョウ</t>
    </rPh>
    <rPh sb="36" eb="38">
      <t>ケイエイ</t>
    </rPh>
    <rPh sb="39" eb="40">
      <t>カカ</t>
    </rPh>
    <rPh sb="41" eb="44">
      <t>ジムヨウ</t>
    </rPh>
    <rPh sb="44" eb="45">
      <t>ツクエ</t>
    </rPh>
    <rPh sb="46" eb="49">
      <t>ショウモウヒン</t>
    </rPh>
    <rPh sb="50" eb="52">
      <t>ヒッキ</t>
    </rPh>
    <rPh sb="57" eb="59">
      <t>チョウボ</t>
    </rPh>
    <rPh sb="64" eb="66">
      <t>デンタク</t>
    </rPh>
    <rPh sb="66" eb="67">
      <t>トウ</t>
    </rPh>
    <rPh sb="69" eb="72">
      <t>コウニュウヒ</t>
    </rPh>
    <phoneticPr fontId="3"/>
  </si>
  <si>
    <t>[06]畜舎</t>
    <rPh sb="4" eb="5">
      <t>チク</t>
    </rPh>
    <rPh sb="5" eb="6">
      <t>シャ</t>
    </rPh>
    <phoneticPr fontId="11"/>
  </si>
  <si>
    <t>調査票に入力いただく前に、以下についてお読みください。</t>
    <rPh sb="0" eb="3">
      <t>チョウサヒョウ</t>
    </rPh>
    <rPh sb="10" eb="11">
      <t>マエ</t>
    </rPh>
    <rPh sb="20" eb="21">
      <t>ヨ</t>
    </rPh>
    <phoneticPr fontId="3"/>
  </si>
  <si>
    <t>次の豚の飼育にかかった経費や労働時間等について入力をお願いします。</t>
    <rPh sb="14" eb="16">
      <t>ロウドウ</t>
    </rPh>
    <rPh sb="16" eb="18">
      <t>ジカン</t>
    </rPh>
    <rPh sb="18" eb="19">
      <t>トウ</t>
    </rPh>
    <rPh sb="27" eb="28">
      <t>ネガ</t>
    </rPh>
    <phoneticPr fontId="3"/>
  </si>
  <si>
    <t>【調査票の入力方法（調査対象畜負担割合について）】</t>
    <rPh sb="1" eb="4">
      <t>チョウサヒョウ</t>
    </rPh>
    <rPh sb="7" eb="9">
      <t>ホウホウ</t>
    </rPh>
    <rPh sb="10" eb="12">
      <t>チョウサ</t>
    </rPh>
    <rPh sb="12" eb="14">
      <t>タイショウ</t>
    </rPh>
    <rPh sb="14" eb="15">
      <t>チク</t>
    </rPh>
    <rPh sb="15" eb="17">
      <t>フタン</t>
    </rPh>
    <rPh sb="17" eb="19">
      <t>ワリアイ</t>
    </rPh>
    <phoneticPr fontId="3"/>
  </si>
  <si>
    <t>調査票の各項目には、調査対象畜の飼育のために使用した経費等を入力して</t>
    <rPh sb="0" eb="3">
      <t>チョウサヒョウ</t>
    </rPh>
    <rPh sb="4" eb="5">
      <t>カク</t>
    </rPh>
    <rPh sb="5" eb="7">
      <t>コウモク</t>
    </rPh>
    <rPh sb="10" eb="15">
      <t>チョウサタイショウチク</t>
    </rPh>
    <rPh sb="16" eb="18">
      <t>シイク</t>
    </rPh>
    <rPh sb="22" eb="24">
      <t>シヨウ</t>
    </rPh>
    <rPh sb="26" eb="28">
      <t>ケイヒ</t>
    </rPh>
    <rPh sb="28" eb="29">
      <t>トウ</t>
    </rPh>
    <phoneticPr fontId="3"/>
  </si>
  <si>
    <t>費等を分けて入力いただく必要があります。調査対象畜分がわかる場合には下</t>
    <rPh sb="0" eb="1">
      <t>ヒ</t>
    </rPh>
    <rPh sb="1" eb="2">
      <t>トウ</t>
    </rPh>
    <rPh sb="3" eb="4">
      <t>ワ</t>
    </rPh>
    <rPh sb="12" eb="14">
      <t>ヒツヨウ</t>
    </rPh>
    <rPh sb="20" eb="25">
      <t>チョウサタイショウチク</t>
    </rPh>
    <rPh sb="25" eb="26">
      <t>ブン</t>
    </rPh>
    <phoneticPr fontId="3"/>
  </si>
  <si>
    <t>の入力例１を、わからない場合には下の入力例２を参考に入力してください。</t>
    <rPh sb="12" eb="14">
      <t>バアイ</t>
    </rPh>
    <rPh sb="16" eb="17">
      <t>シタ</t>
    </rPh>
    <rPh sb="23" eb="25">
      <t>サンコウ</t>
    </rPh>
    <phoneticPr fontId="3"/>
  </si>
  <si>
    <t>～～～ 配合飼料の入力例 ～～～</t>
    <rPh sb="4" eb="6">
      <t>ハイゴウ</t>
    </rPh>
    <rPh sb="6" eb="8">
      <t>シリョウ</t>
    </rPh>
    <rPh sb="11" eb="12">
      <t>レイ</t>
    </rPh>
    <phoneticPr fontId="3"/>
  </si>
  <si>
    <t>●入力例１　調査対象畜（養豚）分の給与量・金額を入力できる場合</t>
    <rPh sb="6" eb="8">
      <t>チョウサ</t>
    </rPh>
    <rPh sb="8" eb="10">
      <t>タイショウ</t>
    </rPh>
    <rPh sb="10" eb="11">
      <t>チク</t>
    </rPh>
    <rPh sb="12" eb="14">
      <t>ヨウトン</t>
    </rPh>
    <rPh sb="15" eb="16">
      <t>ブン</t>
    </rPh>
    <rPh sb="17" eb="19">
      <t>キュウヨ</t>
    </rPh>
    <rPh sb="19" eb="20">
      <t>リョウ</t>
    </rPh>
    <rPh sb="21" eb="23">
      <t>キンガク</t>
    </rPh>
    <rPh sb="29" eb="31">
      <t>バアイ</t>
    </rPh>
    <phoneticPr fontId="3"/>
  </si>
  <si>
    <t>７百万円を入力し、調査対象畜負担割合を100％と入力してください。</t>
  </si>
  <si>
    <t>●入力例２　調査対象畜（養豚）分の給与量・金額を入力できない場合</t>
    <rPh sb="6" eb="8">
      <t>チョウサ</t>
    </rPh>
    <rPh sb="8" eb="10">
      <t>タイショウ</t>
    </rPh>
    <rPh sb="10" eb="11">
      <t>チク</t>
    </rPh>
    <rPh sb="12" eb="14">
      <t>ヨウトン</t>
    </rPh>
    <rPh sb="15" eb="16">
      <t>ブン</t>
    </rPh>
    <rPh sb="17" eb="19">
      <t>キュウヨ</t>
    </rPh>
    <rPh sb="19" eb="20">
      <t>リョウ</t>
    </rPh>
    <rPh sb="21" eb="23">
      <t>キンガク</t>
    </rPh>
    <rPh sb="30" eb="32">
      <t>バアイ</t>
    </rPh>
    <phoneticPr fontId="3"/>
  </si>
  <si>
    <t>万円を入力し、調査対象畜負担割合には、経営全体に占める調査対象畜の割合を入力</t>
  </si>
  <si>
    <t>注：構成農家世帯数は、貴法人への出資者（個人）が農家である場合に、その世帯数を入力します。</t>
    <rPh sb="0" eb="1">
      <t>チュウ</t>
    </rPh>
    <rPh sb="2" eb="4">
      <t>コウセイ</t>
    </rPh>
    <rPh sb="4" eb="6">
      <t>ノウカ</t>
    </rPh>
    <rPh sb="6" eb="8">
      <t>セタイ</t>
    </rPh>
    <rPh sb="8" eb="9">
      <t>スウ</t>
    </rPh>
    <rPh sb="11" eb="12">
      <t>キ</t>
    </rPh>
    <rPh sb="12" eb="14">
      <t>ホウジン</t>
    </rPh>
    <rPh sb="16" eb="19">
      <t>シュッシシャ</t>
    </rPh>
    <rPh sb="20" eb="22">
      <t>コジン</t>
    </rPh>
    <rPh sb="24" eb="26">
      <t>ノウカ</t>
    </rPh>
    <rPh sb="29" eb="31">
      <t>バアイ</t>
    </rPh>
    <rPh sb="35" eb="38">
      <t>セタイスウ</t>
    </rPh>
    <rPh sb="39" eb="41">
      <t>ニュウリョク</t>
    </rPh>
    <phoneticPr fontId="3"/>
  </si>
  <si>
    <t xml:space="preserve"> 構成員、農業年雇の人数、構成農家世帯数について入力してください。</t>
    <rPh sb="1" eb="4">
      <t>コウセイイン</t>
    </rPh>
    <rPh sb="5" eb="7">
      <t>ノウギョウ</t>
    </rPh>
    <rPh sb="7" eb="8">
      <t>トシ</t>
    </rPh>
    <rPh sb="8" eb="9">
      <t>ヤトイ</t>
    </rPh>
    <rPh sb="10" eb="12">
      <t>ニンズウ</t>
    </rPh>
    <rPh sb="13" eb="15">
      <t>コウセイ</t>
    </rPh>
    <rPh sb="15" eb="17">
      <t>ノウカ</t>
    </rPh>
    <rPh sb="17" eb="19">
      <t>セタイ</t>
    </rPh>
    <rPh sb="19" eb="20">
      <t>スウ</t>
    </rPh>
    <rPh sb="24" eb="26">
      <t>ニュウリョク</t>
    </rPh>
    <phoneticPr fontId="3"/>
  </si>
  <si>
    <t>　毎月始め（１日現在）の「肥育豚」及び「肥育用子豚」の飼養頭数を入力してください。</t>
    <rPh sb="1" eb="3">
      <t>マイツキ</t>
    </rPh>
    <rPh sb="3" eb="4">
      <t>ハジ</t>
    </rPh>
    <rPh sb="7" eb="8">
      <t>ニチ</t>
    </rPh>
    <rPh sb="8" eb="10">
      <t>ゲンザイ</t>
    </rPh>
    <rPh sb="13" eb="16">
      <t>ヒイクトン</t>
    </rPh>
    <rPh sb="17" eb="18">
      <t>オヨ</t>
    </rPh>
    <rPh sb="20" eb="23">
      <t>ヒイクヨウ</t>
    </rPh>
    <rPh sb="23" eb="25">
      <t>コブタ</t>
    </rPh>
    <rPh sb="27" eb="29">
      <t>シヨウ</t>
    </rPh>
    <rPh sb="29" eb="31">
      <t>トウスウ</t>
    </rPh>
    <rPh sb="32" eb="34">
      <t>ニュウリョク</t>
    </rPh>
    <phoneticPr fontId="2"/>
  </si>
  <si>
    <t>　なお、繁殖用とする見込みの子豚は、「(2) 繁殖豚」に入力してください。</t>
    <rPh sb="4" eb="7">
      <t>ハンショクヨウ</t>
    </rPh>
    <rPh sb="10" eb="12">
      <t>ミコ</t>
    </rPh>
    <rPh sb="14" eb="16">
      <t>コブタ</t>
    </rPh>
    <rPh sb="23" eb="25">
      <t>ハンショク</t>
    </rPh>
    <rPh sb="25" eb="26">
      <t>ブタ</t>
    </rPh>
    <rPh sb="28" eb="30">
      <t>ニュウリョク</t>
    </rPh>
    <phoneticPr fontId="2"/>
  </si>
  <si>
    <t>　決算期首における繁殖豚の飼養頭数を入力してください。</t>
    <rPh sb="1" eb="3">
      <t>ケッサン</t>
    </rPh>
    <rPh sb="3" eb="5">
      <t>キシュ</t>
    </rPh>
    <rPh sb="9" eb="11">
      <t>ハンショク</t>
    </rPh>
    <rPh sb="11" eb="12">
      <t>ブタ</t>
    </rPh>
    <rPh sb="13" eb="15">
      <t>シヨウ</t>
    </rPh>
    <rPh sb="15" eb="17">
      <t>トウスウ</t>
    </rPh>
    <rPh sb="18" eb="20">
      <t>ニュウリョク</t>
    </rPh>
    <phoneticPr fontId="3"/>
  </si>
  <si>
    <t>　１年間に畜舎から搬出したきゅう肥について、用途別に割合を入力してください。</t>
    <rPh sb="2" eb="4">
      <t>ネンカン</t>
    </rPh>
    <rPh sb="5" eb="7">
      <t>チクシャ</t>
    </rPh>
    <rPh sb="9" eb="11">
      <t>ハンシュツ</t>
    </rPh>
    <rPh sb="16" eb="17">
      <t>ヒ</t>
    </rPh>
    <rPh sb="22" eb="25">
      <t>ヨウトベツ</t>
    </rPh>
    <rPh sb="26" eb="28">
      <t>ワリアイ</t>
    </rPh>
    <rPh sb="29" eb="31">
      <t>ニュウリョク</t>
    </rPh>
    <phoneticPr fontId="3"/>
  </si>
  <si>
    <t>欄に入力してください。</t>
    <rPh sb="0" eb="1">
      <t>ラン</t>
    </rPh>
    <rPh sb="2" eb="4">
      <t>ニュウリョク</t>
    </rPh>
    <phoneticPr fontId="3"/>
  </si>
  <si>
    <t>　なお、月別欄を利用して「計」の内訳を記入する場合は、その合計が「計」となるよう入力してく</t>
    <rPh sb="4" eb="6">
      <t>ツキベツ</t>
    </rPh>
    <rPh sb="40" eb="42">
      <t>ニュウリョク</t>
    </rPh>
    <phoneticPr fontId="3"/>
  </si>
  <si>
    <t xml:space="preserve"> （繁殖豚を繁殖利用後、肥育して肉用として販売した場合には、４に入力してください。）</t>
    <rPh sb="2" eb="4">
      <t>ハンショク</t>
    </rPh>
    <rPh sb="4" eb="5">
      <t>ブタ</t>
    </rPh>
    <rPh sb="6" eb="8">
      <t>ハンショク</t>
    </rPh>
    <rPh sb="8" eb="10">
      <t>リヨウ</t>
    </rPh>
    <rPh sb="10" eb="11">
      <t>ゴ</t>
    </rPh>
    <rPh sb="12" eb="14">
      <t>ヒイク</t>
    </rPh>
    <rPh sb="16" eb="18">
      <t>ニクヨウ</t>
    </rPh>
    <rPh sb="21" eb="23">
      <t>ハンバイ</t>
    </rPh>
    <rPh sb="25" eb="27">
      <t>バアイ</t>
    </rPh>
    <rPh sb="32" eb="34">
      <t>ニュウリョク</t>
    </rPh>
    <phoneticPr fontId="3"/>
  </si>
  <si>
    <t>事故豚の販売状況を入力してください。</t>
    <rPh sb="9" eb="11">
      <t>ニュウリョク</t>
    </rPh>
    <phoneticPr fontId="3"/>
  </si>
  <si>
    <t>　 １年間に購入した子豚、繁殖雌豚、種雄豚について入力してください。</t>
    <rPh sb="25" eb="27">
      <t>ニュウリョク</t>
    </rPh>
    <phoneticPr fontId="3"/>
  </si>
  <si>
    <t>　１年間に分べんした繁殖雌豚の頭数、子豚の分べん頭数を、黄色の「計」の欄に入力してください。</t>
    <rPh sb="2" eb="4">
      <t>ネンカン</t>
    </rPh>
    <rPh sb="5" eb="6">
      <t>ブン</t>
    </rPh>
    <rPh sb="10" eb="12">
      <t>ハンショク</t>
    </rPh>
    <rPh sb="12" eb="13">
      <t>メス</t>
    </rPh>
    <rPh sb="13" eb="14">
      <t>ブタ</t>
    </rPh>
    <rPh sb="15" eb="17">
      <t>トウスウ</t>
    </rPh>
    <rPh sb="37" eb="39">
      <t>ニュウリョク</t>
    </rPh>
    <phoneticPr fontId="2"/>
  </si>
  <si>
    <t>　肥育豚及び肥育用子豚のうち１年間に死亡・とう汰した頭数について、黄色の「計」の欄に入力してください。</t>
    <rPh sb="1" eb="4">
      <t>ヒイクトン</t>
    </rPh>
    <rPh sb="4" eb="5">
      <t>オヨ</t>
    </rPh>
    <rPh sb="6" eb="9">
      <t>ヒイクヨウ</t>
    </rPh>
    <rPh sb="9" eb="11">
      <t>コブタ</t>
    </rPh>
    <rPh sb="15" eb="17">
      <t>ネンカン</t>
    </rPh>
    <rPh sb="42" eb="44">
      <t>ニュウリョク</t>
    </rPh>
    <phoneticPr fontId="2"/>
  </si>
  <si>
    <t>　　死亡・とう汰した豚の死亡・とう汰時の平均的な
　月齢を小数点第１位まで入力してください。</t>
    <rPh sb="37" eb="39">
      <t>ニュウリョク</t>
    </rPh>
    <phoneticPr fontId="3"/>
  </si>
  <si>
    <t>　なお、月別欄を利用して「計」の内訳を入力する場合は、その合計が「計」となるよう入力してください。</t>
    <rPh sb="4" eb="6">
      <t>ツキベツ</t>
    </rPh>
    <rPh sb="19" eb="21">
      <t>ニュウリョク</t>
    </rPh>
    <rPh sb="40" eb="42">
      <t>ニュウリョク</t>
    </rPh>
    <phoneticPr fontId="2"/>
  </si>
  <si>
    <t>　なお、月別欄を利用して「計」の内訳を入力する場合は、その合計が「計」となるよう入力してください。</t>
    <rPh sb="19" eb="21">
      <t>ニュウリョク</t>
    </rPh>
    <rPh sb="40" eb="42">
      <t>ニュウリョク</t>
    </rPh>
    <phoneticPr fontId="3"/>
  </si>
  <si>
    <t>　１年間に調査対象畜に給与した内給飼料について、給与数量を入力してください。</t>
    <rPh sb="15" eb="16">
      <t>ウチ</t>
    </rPh>
    <rPh sb="16" eb="17">
      <t>キュウ</t>
    </rPh>
    <rPh sb="17" eb="19">
      <t>シリョウ</t>
    </rPh>
    <rPh sb="24" eb="26">
      <t>キュウヨ</t>
    </rPh>
    <rPh sb="26" eb="28">
      <t>スウリョウ</t>
    </rPh>
    <rPh sb="29" eb="31">
      <t>ニュウリョク</t>
    </rPh>
    <phoneticPr fontId="3"/>
  </si>
  <si>
    <t>　１年間に肥育豚を出荷するために使用した資材等の金額を入力してください。</t>
    <rPh sb="2" eb="4">
      <t>ネンカン</t>
    </rPh>
    <rPh sb="5" eb="7">
      <t>ヒイク</t>
    </rPh>
    <rPh sb="7" eb="8">
      <t>ブタ</t>
    </rPh>
    <rPh sb="9" eb="11">
      <t>シュッカ</t>
    </rPh>
    <rPh sb="16" eb="18">
      <t>シヨウ</t>
    </rPh>
    <rPh sb="20" eb="22">
      <t>シザイ</t>
    </rPh>
    <rPh sb="22" eb="23">
      <t>トウ</t>
    </rPh>
    <rPh sb="24" eb="26">
      <t>キンガク</t>
    </rPh>
    <rPh sb="27" eb="29">
      <t>ニュウリョク</t>
    </rPh>
    <phoneticPr fontId="3"/>
  </si>
  <si>
    <t>　70～74歳、75歳以上）別に入力してください。</t>
    <rPh sb="16" eb="18">
      <t>ニュウリョク</t>
    </rPh>
    <phoneticPr fontId="3"/>
  </si>
  <si>
    <t>　　雇用者（ヘルパー、研修生等）の作業種類ごとの労働時間について、入力してください。</t>
    <rPh sb="2" eb="5">
      <t>コヨウシャ</t>
    </rPh>
    <rPh sb="11" eb="14">
      <t>ケンシュウセイ</t>
    </rPh>
    <rPh sb="14" eb="15">
      <t>トウ</t>
    </rPh>
    <rPh sb="17" eb="19">
      <t>サギョウ</t>
    </rPh>
    <rPh sb="19" eb="21">
      <t>シュルイ</t>
    </rPh>
    <rPh sb="24" eb="26">
      <t>ロウドウ</t>
    </rPh>
    <rPh sb="26" eb="28">
      <t>ジカン</t>
    </rPh>
    <rPh sb="33" eb="35">
      <t>ニュウリョク</t>
    </rPh>
    <phoneticPr fontId="3"/>
  </si>
  <si>
    <t>　また、支払った賃金（現物支給も含む。）の合計を入力してください。</t>
    <rPh sb="4" eb="6">
      <t>シハラ</t>
    </rPh>
    <rPh sb="8" eb="9">
      <t>チン</t>
    </rPh>
    <rPh sb="21" eb="23">
      <t>ゴウケイ</t>
    </rPh>
    <rPh sb="24" eb="26">
      <t>ニュウリョク</t>
    </rPh>
    <phoneticPr fontId="3"/>
  </si>
  <si>
    <t>総搬出量の割合
（％）</t>
    <rPh sb="0" eb="1">
      <t>ソウ</t>
    </rPh>
    <rPh sb="1" eb="2">
      <t>ハン</t>
    </rPh>
    <rPh sb="2" eb="3">
      <t>デ</t>
    </rPh>
    <rPh sb="3" eb="4">
      <t>リョウ</t>
    </rPh>
    <rPh sb="5" eb="7">
      <t>ワリアイ</t>
    </rPh>
    <phoneticPr fontId="3"/>
  </si>
  <si>
    <t>労賃単価</t>
    <rPh sb="0" eb="2">
      <t>ロウチン</t>
    </rPh>
    <rPh sb="2" eb="4">
      <t>タンカ</t>
    </rPh>
    <phoneticPr fontId="3"/>
  </si>
  <si>
    <t>構成員年齢階層別作業別労働費</t>
    <rPh sb="0" eb="3">
      <t>コウセイイン</t>
    </rPh>
    <rPh sb="3" eb="5">
      <t>ネンレイ</t>
    </rPh>
    <rPh sb="5" eb="8">
      <t>カイソウベツ</t>
    </rPh>
    <rPh sb="8" eb="11">
      <t>サギョウベツ</t>
    </rPh>
    <rPh sb="11" eb="13">
      <t>ロウドウ</t>
    </rPh>
    <rPh sb="13" eb="14">
      <t>ヒ</t>
    </rPh>
    <phoneticPr fontId="3"/>
  </si>
  <si>
    <t>作業名</t>
    <rPh sb="0" eb="2">
      <t>サギョウ</t>
    </rPh>
    <rPh sb="2" eb="3">
      <t>メイ</t>
    </rPh>
    <phoneticPr fontId="3"/>
  </si>
  <si>
    <t>６５歳未満</t>
    <rPh sb="2" eb="3">
      <t>サイ</t>
    </rPh>
    <rPh sb="3" eb="5">
      <t>ミマン</t>
    </rPh>
    <phoneticPr fontId="14"/>
  </si>
  <si>
    <t>敷料搬入・きゅう肥搬出</t>
  </si>
  <si>
    <t>その他の飼育作業</t>
  </si>
  <si>
    <t>７５歳以上</t>
    <rPh sb="2" eb="3">
      <t>サイ</t>
    </rPh>
    <rPh sb="3" eb="5">
      <t>イジョウ</t>
    </rPh>
    <phoneticPr fontId="14"/>
  </si>
  <si>
    <t>生産管理</t>
  </si>
  <si>
    <t>計</t>
    <rPh sb="0" eb="1">
      <t>ケイ</t>
    </rPh>
    <phoneticPr fontId="14"/>
  </si>
  <si>
    <t>直接労働時間計</t>
    <rPh sb="0" eb="2">
      <t>チョクセツ</t>
    </rPh>
    <rPh sb="2" eb="4">
      <t>ロウドウ</t>
    </rPh>
    <rPh sb="4" eb="6">
      <t>ジカン</t>
    </rPh>
    <rPh sb="6" eb="7">
      <t>ケイ</t>
    </rPh>
    <phoneticPr fontId="14"/>
  </si>
  <si>
    <t>飼料調理・給与・給水</t>
    <rPh sb="0" eb="2">
      <t>シリョウ</t>
    </rPh>
    <rPh sb="2" eb="4">
      <t>チョウリ</t>
    </rPh>
    <rPh sb="5" eb="7">
      <t>キュウヨ</t>
    </rPh>
    <rPh sb="8" eb="10">
      <t>キュウスイ</t>
    </rPh>
    <phoneticPr fontId="14"/>
  </si>
  <si>
    <t>敷料搬入・きゅう肥搬出</t>
    <rPh sb="0" eb="2">
      <t>シキリョウ</t>
    </rPh>
    <rPh sb="2" eb="4">
      <t>ハンニュウ</t>
    </rPh>
    <rPh sb="8" eb="9">
      <t>ヒ</t>
    </rPh>
    <rPh sb="9" eb="11">
      <t>ハンシュツ</t>
    </rPh>
    <phoneticPr fontId="14"/>
  </si>
  <si>
    <t>間接労働時間</t>
    <rPh sb="0" eb="2">
      <t>カンセツ</t>
    </rPh>
    <rPh sb="2" eb="4">
      <t>ロウドウ</t>
    </rPh>
    <rPh sb="4" eb="6">
      <t>ジカン</t>
    </rPh>
    <phoneticPr fontId="14"/>
  </si>
  <si>
    <t>労働時間合計</t>
    <rPh sb="0" eb="2">
      <t>ロウドウ</t>
    </rPh>
    <rPh sb="2" eb="4">
      <t>ジカン</t>
    </rPh>
    <rPh sb="4" eb="5">
      <t>ゴウ</t>
    </rPh>
    <rPh sb="5" eb="6">
      <t>ケイ</t>
    </rPh>
    <phoneticPr fontId="14"/>
  </si>
  <si>
    <t>労働費</t>
    <rPh sb="0" eb="3">
      <t>ロウドウヒ</t>
    </rPh>
    <phoneticPr fontId="14"/>
  </si>
  <si>
    <t>直接労働費</t>
    <rPh sb="0" eb="2">
      <t>チョクセツ</t>
    </rPh>
    <rPh sb="2" eb="5">
      <t>ロウドウヒ</t>
    </rPh>
    <phoneticPr fontId="14"/>
  </si>
  <si>
    <t>敷料搬入きゅう肥搬出</t>
    <rPh sb="0" eb="2">
      <t>シキリョウ</t>
    </rPh>
    <rPh sb="2" eb="4">
      <t>ハンニュウ</t>
    </rPh>
    <rPh sb="7" eb="8">
      <t>ヒ</t>
    </rPh>
    <rPh sb="8" eb="10">
      <t>ハンシュツ</t>
    </rPh>
    <phoneticPr fontId="14"/>
  </si>
  <si>
    <t>間接労働費</t>
    <rPh sb="0" eb="2">
      <t>カンセツ</t>
    </rPh>
    <rPh sb="2" eb="5">
      <t>ロウドウヒ</t>
    </rPh>
    <phoneticPr fontId="14"/>
  </si>
  <si>
    <t>６５～７０</t>
    <phoneticPr fontId="14"/>
  </si>
  <si>
    <t>７０～７５</t>
    <phoneticPr fontId="14"/>
  </si>
  <si>
    <t>　２．入力は、</t>
    <phoneticPr fontId="3"/>
  </si>
  <si>
    <t>　３．選択項目は、[▼]が表示されますので、該当するものを選択してください。</t>
    <phoneticPr fontId="3"/>
  </si>
  <si>
    <t>　　　表示しきれていないシートがありますので、ご注意ください。</t>
    <rPh sb="3" eb="5">
      <t>ヒョウジ</t>
    </rPh>
    <rPh sb="24" eb="26">
      <t>チュウイ</t>
    </rPh>
    <phoneticPr fontId="3"/>
  </si>
  <si>
    <t>　４．この電子調査票には、「【１】経営概況」から「【13】地代」までの10枚のシートがあります。</t>
    <rPh sb="5" eb="7">
      <t>デンシ</t>
    </rPh>
    <rPh sb="7" eb="10">
      <t>チョウサヒョウ</t>
    </rPh>
    <rPh sb="17" eb="19">
      <t>ケイエイ</t>
    </rPh>
    <rPh sb="19" eb="21">
      <t>ガイキョウ</t>
    </rPh>
    <rPh sb="29" eb="31">
      <t>チダイ</t>
    </rPh>
    <rPh sb="37" eb="38">
      <t>マイ</t>
    </rPh>
    <phoneticPr fontId="3"/>
  </si>
  <si>
    <t>肥育豚</t>
    <rPh sb="0" eb="3">
      <t>ヒイクブタ</t>
    </rPh>
    <phoneticPr fontId="3"/>
  </si>
  <si>
    <t>その他諸材料費（購入）</t>
    <rPh sb="2" eb="3">
      <t>タ</t>
    </rPh>
    <rPh sb="3" eb="4">
      <t>ショ</t>
    </rPh>
    <rPh sb="4" eb="7">
      <t>ザイリョウヒ</t>
    </rPh>
    <rPh sb="8" eb="10">
      <t>コウニュウ</t>
    </rPh>
    <phoneticPr fontId="3"/>
  </si>
  <si>
    <t>その他諸材料費（内給）</t>
    <rPh sb="2" eb="3">
      <t>タ</t>
    </rPh>
    <rPh sb="3" eb="4">
      <t>ショ</t>
    </rPh>
    <rPh sb="4" eb="7">
      <t>ザイリョウヒ</t>
    </rPh>
    <rPh sb="8" eb="9">
      <t>ナイ</t>
    </rPh>
    <rPh sb="9" eb="10">
      <t>キュウ</t>
    </rPh>
    <phoneticPr fontId="3"/>
  </si>
  <si>
    <t>決算期首未償還残高（円）</t>
    <rPh sb="0" eb="3">
      <t>ケッサンキ</t>
    </rPh>
    <rPh sb="3" eb="4">
      <t>クビ</t>
    </rPh>
    <rPh sb="4" eb="7">
      <t>ミショウカン</t>
    </rPh>
    <rPh sb="7" eb="9">
      <t>ザンダカ</t>
    </rPh>
    <rPh sb="10" eb="11">
      <t>エン</t>
    </rPh>
    <phoneticPr fontId="1"/>
  </si>
  <si>
    <t>（黄色）の欄、または</t>
    <rPh sb="1" eb="3">
      <t>キイロ</t>
    </rPh>
    <rPh sb="5" eb="6">
      <t>ラン</t>
    </rPh>
    <phoneticPr fontId="3"/>
  </si>
  <si>
    <t>（緑色）の欄です。</t>
    <rPh sb="5" eb="6">
      <t>ラン</t>
    </rPh>
    <phoneticPr fontId="3"/>
  </si>
  <si>
    <t>　　　なお、光熱動力費等の内訳欄</t>
    <rPh sb="6" eb="8">
      <t>コウネツ</t>
    </rPh>
    <rPh sb="8" eb="11">
      <t>ドウリョクヒ</t>
    </rPh>
    <phoneticPr fontId="3"/>
  </si>
  <si>
    <t>（緑色）を利用して「計」の内訳を入力する場合は、「計」欄の入力は不要です。</t>
    <rPh sb="5" eb="7">
      <t>リヨウ</t>
    </rPh>
    <rPh sb="10" eb="11">
      <t>ケイ</t>
    </rPh>
    <rPh sb="13" eb="15">
      <t>ウチワケ</t>
    </rPh>
    <rPh sb="16" eb="18">
      <t>ニュウリョク</t>
    </rPh>
    <rPh sb="20" eb="22">
      <t>バアイ</t>
    </rPh>
    <rPh sb="25" eb="26">
      <t>ケイ</t>
    </rPh>
    <rPh sb="27" eb="28">
      <t>ラン</t>
    </rPh>
    <rPh sb="29" eb="31">
      <t>ニュウリョク</t>
    </rPh>
    <rPh sb="32" eb="34">
      <t>フヨウ</t>
    </rPh>
    <phoneticPr fontId="3"/>
  </si>
  <si>
    <t>きゅう肥の利用状況</t>
    <phoneticPr fontId="3"/>
  </si>
  <si>
    <t>品目名</t>
    <rPh sb="0" eb="3">
      <t>ヒンモクメイ</t>
    </rPh>
    <phoneticPr fontId="3"/>
  </si>
  <si>
    <t>きゅう肥物々交換小計②</t>
    <rPh sb="8" eb="10">
      <t>ショウケイ</t>
    </rPh>
    <phoneticPr fontId="3"/>
  </si>
  <si>
    <t>作　物　名</t>
    <rPh sb="0" eb="1">
      <t>サク</t>
    </rPh>
    <rPh sb="2" eb="3">
      <t>ブツ</t>
    </rPh>
    <rPh sb="4" eb="5">
      <t>メイ</t>
    </rPh>
    <phoneticPr fontId="3"/>
  </si>
  <si>
    <t>調査対象畜</t>
    <phoneticPr fontId="3"/>
  </si>
  <si>
    <t>敷料物々交換小計②</t>
    <rPh sb="6" eb="7">
      <t>ショウ</t>
    </rPh>
    <rPh sb="7" eb="8">
      <t>ケイ</t>
    </rPh>
    <phoneticPr fontId="3"/>
  </si>
  <si>
    <t>敷料費購入合計（円）①＋②</t>
    <rPh sb="0" eb="2">
      <t>シキリョウ</t>
    </rPh>
    <rPh sb="2" eb="3">
      <t>ヒ</t>
    </rPh>
    <rPh sb="3" eb="5">
      <t>コウニュウ</t>
    </rPh>
    <rPh sb="5" eb="7">
      <t>ゴウケイ</t>
    </rPh>
    <rPh sb="8" eb="9">
      <t>エン</t>
    </rPh>
    <phoneticPr fontId="3"/>
  </si>
  <si>
    <t>敷料費内給計</t>
    <rPh sb="3" eb="4">
      <t>ナイ</t>
    </rPh>
    <rPh sb="4" eb="5">
      <t>キュウ</t>
    </rPh>
    <rPh sb="5" eb="6">
      <t>ケイ</t>
    </rPh>
    <phoneticPr fontId="3"/>
  </si>
  <si>
    <t>光熱動力費内給計</t>
    <rPh sb="5" eb="6">
      <t>ナイ</t>
    </rPh>
    <rPh sb="6" eb="7">
      <t>キュウ</t>
    </rPh>
    <rPh sb="7" eb="8">
      <t>ケイ</t>
    </rPh>
    <phoneticPr fontId="3"/>
  </si>
  <si>
    <t>光熱動力費購入計</t>
    <rPh sb="5" eb="7">
      <t>コウニュウ</t>
    </rPh>
    <rPh sb="7" eb="8">
      <t>ケイ</t>
    </rPh>
    <phoneticPr fontId="3"/>
  </si>
  <si>
    <t>獣医師料及び医薬品費計</t>
    <rPh sb="10" eb="11">
      <t>ケイ</t>
    </rPh>
    <phoneticPr fontId="3"/>
  </si>
  <si>
    <t>賃借料及び料金計</t>
    <rPh sb="7" eb="8">
      <t>ケイ</t>
    </rPh>
    <phoneticPr fontId="3"/>
  </si>
  <si>
    <t>内給</t>
    <rPh sb="0" eb="1">
      <t>ウチ</t>
    </rPh>
    <rPh sb="1" eb="2">
      <t>キュウ</t>
    </rPh>
    <phoneticPr fontId="3"/>
  </si>
  <si>
    <t>建物及び構築物（土地改良施設を含む。）の所有状況（続き）</t>
    <rPh sb="0" eb="2">
      <t>タテモノ</t>
    </rPh>
    <rPh sb="2" eb="3">
      <t>オヨ</t>
    </rPh>
    <rPh sb="4" eb="7">
      <t>コウチクブツ</t>
    </rPh>
    <rPh sb="8" eb="10">
      <t>トチ</t>
    </rPh>
    <rPh sb="10" eb="12">
      <t>カイリョウ</t>
    </rPh>
    <rPh sb="12" eb="14">
      <t>シセツ</t>
    </rPh>
    <rPh sb="15" eb="16">
      <t>フク</t>
    </rPh>
    <rPh sb="20" eb="22">
      <t>ショユウ</t>
    </rPh>
    <rPh sb="22" eb="24">
      <t>ジョウキョウ</t>
    </rPh>
    <rPh sb="25" eb="26">
      <t>ツヅ</t>
    </rPh>
    <phoneticPr fontId="3"/>
  </si>
  <si>
    <t>10万円未満
なら[1]</t>
    <rPh sb="2" eb="4">
      <t>マンエン</t>
    </rPh>
    <rPh sb="4" eb="6">
      <t>ミマン</t>
    </rPh>
    <phoneticPr fontId="3"/>
  </si>
  <si>
    <t>少額資産
なら[1]</t>
    <rPh sb="0" eb="2">
      <t>ショウガク</t>
    </rPh>
    <rPh sb="2" eb="4">
      <t>シサン</t>
    </rPh>
    <phoneticPr fontId="3"/>
  </si>
  <si>
    <t>【職員入力欄】</t>
    <phoneticPr fontId="5"/>
  </si>
  <si>
    <t>20万円以上の修繕資産</t>
    <rPh sb="2" eb="4">
      <t>マンエン</t>
    </rPh>
    <rPh sb="4" eb="6">
      <t>イジョウ</t>
    </rPh>
    <rPh sb="7" eb="9">
      <t>シュウゼン</t>
    </rPh>
    <rPh sb="9" eb="11">
      <t>シサン</t>
    </rPh>
    <phoneticPr fontId="14"/>
  </si>
  <si>
    <t>自動車（自動二輪・三輪を含む。）の所有状況（続き）</t>
    <rPh sb="0" eb="3">
      <t>ジドウシャ</t>
    </rPh>
    <rPh sb="4" eb="7">
      <t>ジドウニ</t>
    </rPh>
    <rPh sb="7" eb="8">
      <t>リン</t>
    </rPh>
    <rPh sb="9" eb="11">
      <t>サンリン</t>
    </rPh>
    <rPh sb="12" eb="13">
      <t>フク</t>
    </rPh>
    <rPh sb="17" eb="19">
      <t>ショユウ</t>
    </rPh>
    <rPh sb="19" eb="21">
      <t>ジョウキョウ</t>
    </rPh>
    <rPh sb="22" eb="23">
      <t>ツヅ</t>
    </rPh>
    <phoneticPr fontId="3"/>
  </si>
  <si>
    <t>【職員入力欄】</t>
    <phoneticPr fontId="5"/>
  </si>
  <si>
    <t>農業機械（生産管理機器を含む。）の所有状況（続き）</t>
    <rPh sb="0" eb="2">
      <t>ノウギョウ</t>
    </rPh>
    <rPh sb="2" eb="4">
      <t>キカイ</t>
    </rPh>
    <rPh sb="5" eb="7">
      <t>セイサン</t>
    </rPh>
    <rPh sb="7" eb="9">
      <t>カンリ</t>
    </rPh>
    <rPh sb="9" eb="11">
      <t>キキ</t>
    </rPh>
    <rPh sb="12" eb="13">
      <t>フク</t>
    </rPh>
    <rPh sb="17" eb="19">
      <t>ショユウ</t>
    </rPh>
    <rPh sb="19" eb="21">
      <t>ジョウキョウ</t>
    </rPh>
    <rPh sb="22" eb="23">
      <t>ツヅ</t>
    </rPh>
    <phoneticPr fontId="3"/>
  </si>
  <si>
    <t>購入（円）</t>
    <rPh sb="0" eb="2">
      <t>コウニュウ</t>
    </rPh>
    <rPh sb="3" eb="4">
      <t>エン</t>
    </rPh>
    <phoneticPr fontId="3"/>
  </si>
  <si>
    <t>償却（円）</t>
    <rPh sb="0" eb="2">
      <t>ショウキャク</t>
    </rPh>
    <phoneticPr fontId="3"/>
  </si>
  <si>
    <t>購入（円）</t>
    <rPh sb="0" eb="2">
      <t>コウニュウ</t>
    </rPh>
    <phoneticPr fontId="3"/>
  </si>
  <si>
    <t>所有台数
（台）</t>
    <rPh sb="0" eb="2">
      <t>ショユウ</t>
    </rPh>
    <rPh sb="2" eb="4">
      <t>ダイスウ</t>
    </rPh>
    <rPh sb="6" eb="7">
      <t>ダイ</t>
    </rPh>
    <phoneticPr fontId="3"/>
  </si>
  <si>
    <t>調査対象畜</t>
    <phoneticPr fontId="3"/>
  </si>
  <si>
    <t>構成員年齢階層別労働時間及び労働評価額</t>
    <rPh sb="0" eb="3">
      <t>コウセイイン</t>
    </rPh>
    <rPh sb="3" eb="5">
      <t>ネンレイ</t>
    </rPh>
    <rPh sb="5" eb="7">
      <t>カイソウ</t>
    </rPh>
    <rPh sb="7" eb="8">
      <t>ベツ</t>
    </rPh>
    <rPh sb="8" eb="10">
      <t>ロウドウ</t>
    </rPh>
    <rPh sb="10" eb="12">
      <t>ジカン</t>
    </rPh>
    <rPh sb="12" eb="13">
      <t>オヨ</t>
    </rPh>
    <rPh sb="14" eb="16">
      <t>ロウドウ</t>
    </rPh>
    <rPh sb="16" eb="19">
      <t>ヒョウカガク</t>
    </rPh>
    <phoneticPr fontId="3"/>
  </si>
  <si>
    <t>計算対象畜負担
労働時間
（時間）</t>
    <rPh sb="0" eb="2">
      <t>ケイサン</t>
    </rPh>
    <rPh sb="2" eb="4">
      <t>タイショウ</t>
    </rPh>
    <rPh sb="4" eb="5">
      <t>チク</t>
    </rPh>
    <rPh sb="5" eb="7">
      <t>フタン</t>
    </rPh>
    <rPh sb="8" eb="10">
      <t>ロウドウ</t>
    </rPh>
    <rPh sb="10" eb="12">
      <t>ジカン</t>
    </rPh>
    <rPh sb="14" eb="16">
      <t>ジカン</t>
    </rPh>
    <phoneticPr fontId="14"/>
  </si>
  <si>
    <t>計算対象畜負担
労働評価額
（円）</t>
    <rPh sb="0" eb="2">
      <t>ケイサン</t>
    </rPh>
    <rPh sb="2" eb="4">
      <t>タイショウ</t>
    </rPh>
    <rPh sb="4" eb="5">
      <t>チク</t>
    </rPh>
    <rPh sb="5" eb="7">
      <t>フタン</t>
    </rPh>
    <rPh sb="8" eb="10">
      <t>ロウドウ</t>
    </rPh>
    <rPh sb="10" eb="13">
      <t>ヒョウカガク</t>
    </rPh>
    <rPh sb="15" eb="16">
      <t>エン</t>
    </rPh>
    <phoneticPr fontId="14"/>
  </si>
  <si>
    <t>構成員の年齢別労働費（円）</t>
    <rPh sb="9" eb="10">
      <t>ヒ</t>
    </rPh>
    <rPh sb="11" eb="12">
      <t>エン</t>
    </rPh>
    <phoneticPr fontId="3"/>
  </si>
  <si>
    <t>構成員
（時間、円）</t>
    <rPh sb="0" eb="3">
      <t>コウセイイン</t>
    </rPh>
    <rPh sb="5" eb="7">
      <t>ジカン</t>
    </rPh>
    <rPh sb="8" eb="9">
      <t>エン</t>
    </rPh>
    <phoneticPr fontId="3"/>
  </si>
  <si>
    <t>雇用
（時間、円）</t>
    <rPh sb="0" eb="2">
      <t>コヨウ</t>
    </rPh>
    <phoneticPr fontId="3"/>
  </si>
  <si>
    <t>合計
（時間、円）</t>
    <rPh sb="0" eb="2">
      <t>ゴウケイ</t>
    </rPh>
    <phoneticPr fontId="3"/>
  </si>
  <si>
    <t>使用地面積
（ａ）</t>
    <rPh sb="0" eb="2">
      <t>シヨウ</t>
    </rPh>
    <rPh sb="2" eb="3">
      <t>チ</t>
    </rPh>
    <rPh sb="3" eb="5">
      <t>メンセキ</t>
    </rPh>
    <phoneticPr fontId="3"/>
  </si>
  <si>
    <t>対象畜負担地代
（円）</t>
    <rPh sb="0" eb="2">
      <t>タイショウ</t>
    </rPh>
    <rPh sb="2" eb="3">
      <t>チク</t>
    </rPh>
    <rPh sb="3" eb="5">
      <t>フタン</t>
    </rPh>
    <rPh sb="5" eb="7">
      <t>チダイ</t>
    </rPh>
    <rPh sb="9" eb="10">
      <t>エン</t>
    </rPh>
    <phoneticPr fontId="3"/>
  </si>
  <si>
    <t>敷料費購入計①</t>
    <rPh sb="3" eb="5">
      <t>コウニュウ</t>
    </rPh>
    <rPh sb="5" eb="6">
      <t>ケイ</t>
    </rPh>
    <phoneticPr fontId="3"/>
  </si>
  <si>
    <t>経営種類</t>
    <rPh sb="0" eb="2">
      <t>ケイエイ</t>
    </rPh>
    <rPh sb="2" eb="4">
      <t>シュルイ</t>
    </rPh>
    <phoneticPr fontId="3"/>
  </si>
  <si>
    <t>経営分析</t>
    <rPh sb="0" eb="2">
      <t>ケイエイ</t>
    </rPh>
    <rPh sb="2" eb="4">
      <t>ブンセキ</t>
    </rPh>
    <phoneticPr fontId="3"/>
  </si>
  <si>
    <t>調査区分</t>
    <rPh sb="0" eb="2">
      <t>チョウサ</t>
    </rPh>
    <rPh sb="2" eb="4">
      <t>クブン</t>
    </rPh>
    <phoneticPr fontId="3"/>
  </si>
  <si>
    <t>経営分析調査_肥育豚生産費</t>
    <phoneticPr fontId="3"/>
  </si>
  <si>
    <t>　８　その他の資材等</t>
    <rPh sb="5" eb="6">
      <t>タ</t>
    </rPh>
    <rPh sb="7" eb="9">
      <t>シザイ</t>
    </rPh>
    <rPh sb="9" eb="10">
      <t>トウ</t>
    </rPh>
    <phoneticPr fontId="3"/>
  </si>
  <si>
    <t>[01]住宅</t>
  </si>
  <si>
    <t>[01]住宅</t>
    <phoneticPr fontId="3"/>
  </si>
  <si>
    <t>[4]コンクリートブロック</t>
    <phoneticPr fontId="57"/>
  </si>
  <si>
    <t>[26]ふん尿貯留槽</t>
    <phoneticPr fontId="3"/>
  </si>
  <si>
    <t>[27]浄化処理施設</t>
    <phoneticPr fontId="3"/>
  </si>
  <si>
    <t>[28]脱臭施設</t>
    <phoneticPr fontId="3"/>
  </si>
  <si>
    <t>[29]ﾌﾟﾗｽﾁｯｸﾊｳｽ利用乾燥施設</t>
    <phoneticPr fontId="3"/>
  </si>
  <si>
    <t>[30]その他のふん乾燥施設</t>
    <phoneticPr fontId="3"/>
  </si>
  <si>
    <t>[31]その他の構築物</t>
    <phoneticPr fontId="3"/>
  </si>
  <si>
    <t>[33]モアー</t>
    <phoneticPr fontId="3"/>
  </si>
  <si>
    <t>動力噴霧機</t>
    <rPh sb="0" eb="2">
      <t>ドウリョク</t>
    </rPh>
    <rPh sb="2" eb="4">
      <t>フンム</t>
    </rPh>
    <rPh sb="4" eb="5">
      <t>キ</t>
    </rPh>
    <phoneticPr fontId="3"/>
  </si>
  <si>
    <t>[41]飼料配合機</t>
    <phoneticPr fontId="3"/>
  </si>
  <si>
    <t>[01]住宅</t>
    <phoneticPr fontId="57"/>
  </si>
  <si>
    <t>[6]木造モルタル</t>
    <rPh sb="3" eb="5">
      <t>モクゾウ</t>
    </rPh>
    <phoneticPr fontId="86"/>
  </si>
  <si>
    <t>[8]その他</t>
    <rPh sb="5" eb="6">
      <t>タ</t>
    </rPh>
    <phoneticPr fontId="86"/>
  </si>
  <si>
    <t>[9]鉄骨造(3mm以下)</t>
    <phoneticPr fontId="86"/>
  </si>
  <si>
    <t>[10]鉄骨造(3～4mm)</t>
    <phoneticPr fontId="86"/>
  </si>
  <si>
    <t>[11]鉄骨造(4mm以上)</t>
    <rPh sb="4" eb="7">
      <t>テッコツゾウ</t>
    </rPh>
    <rPh sb="11" eb="13">
      <t>イジョウ</t>
    </rPh>
    <phoneticPr fontId="86"/>
  </si>
  <si>
    <t>[02]事務所</t>
    <phoneticPr fontId="57"/>
  </si>
  <si>
    <t>[03]納屋・倉庫</t>
    <phoneticPr fontId="57"/>
  </si>
  <si>
    <t>[04]作業場</t>
    <phoneticPr fontId="57"/>
  </si>
  <si>
    <t>[06]畜舎</t>
    <phoneticPr fontId="57"/>
  </si>
  <si>
    <t>[08]車庫</t>
    <phoneticPr fontId="57"/>
  </si>
  <si>
    <t>[09]たい肥舎・たい肥盤</t>
    <phoneticPr fontId="57"/>
  </si>
  <si>
    <t>[10]乾牧草収納庫</t>
    <phoneticPr fontId="57"/>
  </si>
  <si>
    <t>[13]その他の建築物</t>
    <phoneticPr fontId="57"/>
  </si>
  <si>
    <t>[24]飼料用タンク</t>
    <phoneticPr fontId="57"/>
  </si>
  <si>
    <t>[2]金属</t>
    <phoneticPr fontId="57"/>
  </si>
  <si>
    <t>[5]合成樹脂</t>
    <phoneticPr fontId="57"/>
  </si>
  <si>
    <t>[7]その他</t>
    <phoneticPr fontId="57"/>
  </si>
  <si>
    <t>[26]ふん尿貯留槽</t>
    <phoneticPr fontId="57"/>
  </si>
  <si>
    <t>[1]ｺﾝｸﾘｰﾄ、れんが、石、ﾌﾞﾛｯｸ</t>
    <phoneticPr fontId="57"/>
  </si>
  <si>
    <t>[3]木造</t>
    <phoneticPr fontId="57"/>
  </si>
  <si>
    <t>[27]浄化処理施設</t>
    <phoneticPr fontId="57"/>
  </si>
  <si>
    <t>[28]脱臭施設</t>
    <phoneticPr fontId="57"/>
  </si>
  <si>
    <t>[29]ﾌﾟﾗｽﾁｯｸﾊｳｽ利用乾燥施設</t>
    <phoneticPr fontId="57"/>
  </si>
  <si>
    <t>[30]その他のふん乾燥施設</t>
    <phoneticPr fontId="57"/>
  </si>
  <si>
    <t>[31]その他の構築物</t>
    <phoneticPr fontId="57"/>
  </si>
  <si>
    <t>[4]土管</t>
    <phoneticPr fontId="57"/>
  </si>
  <si>
    <t>[6]塩化ビニール</t>
    <phoneticPr fontId="57"/>
  </si>
  <si>
    <t>[01]住宅</t>
    <phoneticPr fontId="3"/>
  </si>
  <si>
    <t>コード</t>
  </si>
  <si>
    <t>[011]</t>
  </si>
  <si>
    <t>[012]</t>
  </si>
  <si>
    <t>[013]</t>
  </si>
  <si>
    <t>[014]</t>
  </si>
  <si>
    <t>[015]</t>
  </si>
  <si>
    <t>[016]</t>
  </si>
  <si>
    <t>[017]</t>
  </si>
  <si>
    <t>[018]</t>
  </si>
  <si>
    <t>[9]鉄骨造(3mm以下)</t>
    <rPh sb="3" eb="6">
      <t>テッコツゾウ</t>
    </rPh>
    <rPh sb="10" eb="12">
      <t>イカ</t>
    </rPh>
    <phoneticPr fontId="57"/>
  </si>
  <si>
    <t>[019]</t>
  </si>
  <si>
    <t>[10]鉄骨造(3～4mm)</t>
    <rPh sb="4" eb="7">
      <t>テッコツゾウ</t>
    </rPh>
    <phoneticPr fontId="57"/>
  </si>
  <si>
    <t>[11]鉄骨造(4mm以上)</t>
    <rPh sb="4" eb="7">
      <t>テッコツゾウ</t>
    </rPh>
    <rPh sb="11" eb="13">
      <t>イジョウ</t>
    </rPh>
    <phoneticPr fontId="57"/>
  </si>
  <si>
    <t>[021]</t>
  </si>
  <si>
    <t>[022]</t>
  </si>
  <si>
    <t>[023]</t>
  </si>
  <si>
    <t>[024]</t>
  </si>
  <si>
    <t>[025]</t>
  </si>
  <si>
    <t>[026]</t>
  </si>
  <si>
    <t>[027]</t>
  </si>
  <si>
    <t>[028]</t>
  </si>
  <si>
    <t>[029]</t>
  </si>
  <si>
    <t>[031]</t>
  </si>
  <si>
    <t>[032]</t>
  </si>
  <si>
    <t>[033]</t>
  </si>
  <si>
    <t>[034]</t>
  </si>
  <si>
    <t>[035]</t>
  </si>
  <si>
    <t>[036]</t>
  </si>
  <si>
    <t>[037]</t>
  </si>
  <si>
    <t>[038]</t>
  </si>
  <si>
    <t>[039]</t>
  </si>
  <si>
    <t>[041]</t>
  </si>
  <si>
    <t>[042]</t>
  </si>
  <si>
    <t>[043]</t>
  </si>
  <si>
    <t>[044]</t>
  </si>
  <si>
    <t>[045]</t>
  </si>
  <si>
    <t>[046]</t>
  </si>
  <si>
    <t>[047]</t>
  </si>
  <si>
    <t>[048]</t>
  </si>
  <si>
    <t>[049]</t>
  </si>
  <si>
    <t>[051]</t>
  </si>
  <si>
    <t>[052]</t>
  </si>
  <si>
    <t>[053]</t>
  </si>
  <si>
    <t>[054]</t>
  </si>
  <si>
    <t>[055]</t>
  </si>
  <si>
    <t>[056]</t>
  </si>
  <si>
    <t>[057]</t>
  </si>
  <si>
    <t>[058]</t>
  </si>
  <si>
    <t>[059]</t>
  </si>
  <si>
    <t>[061]</t>
  </si>
  <si>
    <t>[062]</t>
  </si>
  <si>
    <t>[063]</t>
  </si>
  <si>
    <t>[064]</t>
  </si>
  <si>
    <t>[065]</t>
  </si>
  <si>
    <t>[066]</t>
  </si>
  <si>
    <t>[067]</t>
  </si>
  <si>
    <t>[068]</t>
  </si>
  <si>
    <t>[069]</t>
  </si>
  <si>
    <t>[071]</t>
  </si>
  <si>
    <t>[072]</t>
  </si>
  <si>
    <t>[073]</t>
  </si>
  <si>
    <t>[074]</t>
  </si>
  <si>
    <t>[075]</t>
  </si>
  <si>
    <t>[076]</t>
  </si>
  <si>
    <t>[077]</t>
  </si>
  <si>
    <t>[078]</t>
  </si>
  <si>
    <t>[079]</t>
  </si>
  <si>
    <t>[081]</t>
  </si>
  <si>
    <t>[082]</t>
  </si>
  <si>
    <t>[083]</t>
  </si>
  <si>
    <t>[084]</t>
  </si>
  <si>
    <t>[085]</t>
  </si>
  <si>
    <t>[086]</t>
  </si>
  <si>
    <t>[087]</t>
  </si>
  <si>
    <t>[088]</t>
  </si>
  <si>
    <t>[089]</t>
  </si>
  <si>
    <t>[091]</t>
  </si>
  <si>
    <t>[092]</t>
  </si>
  <si>
    <t>[093]</t>
  </si>
  <si>
    <t>[094]</t>
  </si>
  <si>
    <t>[095]</t>
  </si>
  <si>
    <t>[096]</t>
  </si>
  <si>
    <t>[097]</t>
  </si>
  <si>
    <t>[098]</t>
  </si>
  <si>
    <t>[099]</t>
  </si>
  <si>
    <t>[101]</t>
  </si>
  <si>
    <t>[102]</t>
  </si>
  <si>
    <t>[103]</t>
  </si>
  <si>
    <t>[104]</t>
  </si>
  <si>
    <t>[105]</t>
  </si>
  <si>
    <t>[106]</t>
  </si>
  <si>
    <t>[107]</t>
  </si>
  <si>
    <t>[108]</t>
  </si>
  <si>
    <t>[109]</t>
  </si>
  <si>
    <t>[131]</t>
  </si>
  <si>
    <t>[132]</t>
  </si>
  <si>
    <t>[133]</t>
  </si>
  <si>
    <t>[134]</t>
  </si>
  <si>
    <t>[135]</t>
  </si>
  <si>
    <t>[136]</t>
  </si>
  <si>
    <t>[137]</t>
  </si>
  <si>
    <t>[138]</t>
  </si>
  <si>
    <t>[139]</t>
  </si>
  <si>
    <t>[201]</t>
  </si>
  <si>
    <t>[202]</t>
  </si>
  <si>
    <t>[203]</t>
  </si>
  <si>
    <t>[204]</t>
  </si>
  <si>
    <t>[205]</t>
  </si>
  <si>
    <t>[206]</t>
  </si>
  <si>
    <t>[207]</t>
  </si>
  <si>
    <t>[211]</t>
  </si>
  <si>
    <t>[212]</t>
  </si>
  <si>
    <t>[213]</t>
  </si>
  <si>
    <t>[214]</t>
  </si>
  <si>
    <t>[215]</t>
  </si>
  <si>
    <t>[216]</t>
  </si>
  <si>
    <t>[217]</t>
  </si>
  <si>
    <t>[221]</t>
  </si>
  <si>
    <t>[222]</t>
  </si>
  <si>
    <t>[223]</t>
  </si>
  <si>
    <t>[224]</t>
  </si>
  <si>
    <t>[225]</t>
  </si>
  <si>
    <t>[226]</t>
  </si>
  <si>
    <t>[227]</t>
  </si>
  <si>
    <t>[231]</t>
  </si>
  <si>
    <t>[232]</t>
  </si>
  <si>
    <t>[233]</t>
  </si>
  <si>
    <t>[234]</t>
  </si>
  <si>
    <t>[235]</t>
  </si>
  <si>
    <t>[236]</t>
  </si>
  <si>
    <t>[237]</t>
  </si>
  <si>
    <t>[241]</t>
  </si>
  <si>
    <t>[242]</t>
  </si>
  <si>
    <t>[243]</t>
  </si>
  <si>
    <t>[244]</t>
  </si>
  <si>
    <t>[245]</t>
  </si>
  <si>
    <t>[246]</t>
  </si>
  <si>
    <t>[247]</t>
  </si>
  <si>
    <t>[261]</t>
  </si>
  <si>
    <t>[262]</t>
  </si>
  <si>
    <t>[263]</t>
  </si>
  <si>
    <t>[264]</t>
  </si>
  <si>
    <t>[265]</t>
  </si>
  <si>
    <t>[266]</t>
  </si>
  <si>
    <t>[267]</t>
  </si>
  <si>
    <t>[271]</t>
  </si>
  <si>
    <t>[272]</t>
  </si>
  <si>
    <t>[273]</t>
  </si>
  <si>
    <t>[274]</t>
  </si>
  <si>
    <t>[275]</t>
  </si>
  <si>
    <t>[276]</t>
  </si>
  <si>
    <t>[277]</t>
  </si>
  <si>
    <t>[281]</t>
  </si>
  <si>
    <t>[282]</t>
  </si>
  <si>
    <t>[283]</t>
  </si>
  <si>
    <t>[284]</t>
  </si>
  <si>
    <t>[285]</t>
  </si>
  <si>
    <t>[286]</t>
  </si>
  <si>
    <t>[287]</t>
  </si>
  <si>
    <t>[291]</t>
  </si>
  <si>
    <t>[292]</t>
  </si>
  <si>
    <t>[293]</t>
  </si>
  <si>
    <t>[294]</t>
  </si>
  <si>
    <t>[295]</t>
  </si>
  <si>
    <t>[296]</t>
  </si>
  <si>
    <t>[297]</t>
  </si>
  <si>
    <t>[301]</t>
  </si>
  <si>
    <t>[302]</t>
  </si>
  <si>
    <t>[303]</t>
  </si>
  <si>
    <t>[304]</t>
  </si>
  <si>
    <t>[305]</t>
  </si>
  <si>
    <t>[306]</t>
  </si>
  <si>
    <t>[307]</t>
  </si>
  <si>
    <t>[311]</t>
  </si>
  <si>
    <t>[312]</t>
  </si>
  <si>
    <t>[313]</t>
  </si>
  <si>
    <t>[314]</t>
  </si>
  <si>
    <t>[315]</t>
  </si>
  <si>
    <t>[316]</t>
  </si>
  <si>
    <t>[317]</t>
  </si>
  <si>
    <t>搬出量の計算に
尿を含む</t>
    <rPh sb="0" eb="3">
      <t>ハンシュツリョウ</t>
    </rPh>
    <phoneticPr fontId="3"/>
  </si>
  <si>
    <t>[0110]</t>
    <phoneticPr fontId="3"/>
  </si>
  <si>
    <t>[0111]</t>
    <phoneticPr fontId="3"/>
  </si>
  <si>
    <t>[0210]</t>
    <phoneticPr fontId="3"/>
  </si>
  <si>
    <t>[0211]</t>
    <phoneticPr fontId="3"/>
  </si>
  <si>
    <t>[0310]</t>
    <phoneticPr fontId="3"/>
  </si>
  <si>
    <t>[0311]</t>
    <phoneticPr fontId="3"/>
  </si>
  <si>
    <t>[0410]</t>
    <phoneticPr fontId="3"/>
  </si>
  <si>
    <t>[0411]</t>
    <phoneticPr fontId="3"/>
  </si>
  <si>
    <t>[0510]</t>
    <phoneticPr fontId="3"/>
  </si>
  <si>
    <t>[0511]</t>
    <phoneticPr fontId="3"/>
  </si>
  <si>
    <t>[0610]</t>
    <phoneticPr fontId="3"/>
  </si>
  <si>
    <t>[0611]</t>
    <phoneticPr fontId="3"/>
  </si>
  <si>
    <t>[0710]</t>
    <phoneticPr fontId="3"/>
  </si>
  <si>
    <t>[0711]</t>
    <phoneticPr fontId="3"/>
  </si>
  <si>
    <t>[0810]</t>
    <phoneticPr fontId="3"/>
  </si>
  <si>
    <t>[0811]</t>
    <phoneticPr fontId="3"/>
  </si>
  <si>
    <t>[0910]</t>
    <phoneticPr fontId="3"/>
  </si>
  <si>
    <t>[0911]</t>
    <phoneticPr fontId="3"/>
  </si>
  <si>
    <t>[1010]</t>
    <phoneticPr fontId="3"/>
  </si>
  <si>
    <t>[1011]</t>
    <phoneticPr fontId="3"/>
  </si>
  <si>
    <t>[1310]</t>
    <phoneticPr fontId="3"/>
  </si>
  <si>
    <t>[1311]</t>
    <phoneticPr fontId="3"/>
  </si>
  <si>
    <t>耐用年数（少額資産、中古、構造コードその他の場合）</t>
    <rPh sb="0" eb="2">
      <t>タイヨウ</t>
    </rPh>
    <rPh sb="2" eb="4">
      <t>ネンスウ</t>
    </rPh>
    <rPh sb="5" eb="7">
      <t>ショウガク</t>
    </rPh>
    <rPh sb="7" eb="9">
      <t>シサン</t>
    </rPh>
    <rPh sb="10" eb="12">
      <t>チュウコ</t>
    </rPh>
    <rPh sb="13" eb="15">
      <t>コウゾウ</t>
    </rPh>
    <rPh sb="20" eb="21">
      <t>タ</t>
    </rPh>
    <rPh sb="22" eb="24">
      <t>バアイ</t>
    </rPh>
    <phoneticPr fontId="3"/>
  </si>
  <si>
    <t>2020センサス
番号</t>
    <rPh sb="9" eb="11">
      <t>バンゴウ</t>
    </rPh>
    <phoneticPr fontId="3"/>
  </si>
  <si>
    <t>都道
府県</t>
    <rPh sb="0" eb="2">
      <t>トドウ</t>
    </rPh>
    <rPh sb="3" eb="5">
      <t>フケン</t>
    </rPh>
    <phoneticPr fontId="57"/>
  </si>
  <si>
    <t>市町村</t>
    <rPh sb="0" eb="3">
      <t>シチョウソン</t>
    </rPh>
    <phoneticPr fontId="57"/>
  </si>
  <si>
    <t>旧市
町村</t>
    <rPh sb="0" eb="1">
      <t>キュウ</t>
    </rPh>
    <rPh sb="1" eb="2">
      <t>シ</t>
    </rPh>
    <rPh sb="3" eb="5">
      <t>マチムラ</t>
    </rPh>
    <phoneticPr fontId="57"/>
  </si>
  <si>
    <t>農業集落</t>
    <rPh sb="0" eb="4">
      <t>ノウギョウシュウラク</t>
    </rPh>
    <phoneticPr fontId="57"/>
  </si>
  <si>
    <t>調査区</t>
    <rPh sb="0" eb="2">
      <t>チョウサ</t>
    </rPh>
    <phoneticPr fontId="57"/>
  </si>
  <si>
    <t>客体番号</t>
    <rPh sb="0" eb="4">
      <t>キャクタイバンゴウ</t>
    </rPh>
    <phoneticPr fontId="57"/>
  </si>
  <si>
    <t>2020年農林業センサス　基本指標番号</t>
    <rPh sb="4" eb="5">
      <t>ネン</t>
    </rPh>
    <rPh sb="5" eb="8">
      <t>ノウリンギョウ</t>
    </rPh>
    <rPh sb="13" eb="15">
      <t>キホン</t>
    </rPh>
    <rPh sb="15" eb="17">
      <t>シヒョウ</t>
    </rPh>
    <rPh sb="17" eb="19">
      <t>バンゴウ</t>
    </rPh>
    <phoneticPr fontId="3"/>
  </si>
  <si>
    <t>注：入力数量を基に担当者が市価評価により金額を計算します。</t>
    <rPh sb="0" eb="1">
      <t>チュウ</t>
    </rPh>
    <rPh sb="4" eb="6">
      <t>スウリョウ</t>
    </rPh>
    <rPh sb="7" eb="8">
      <t>モト</t>
    </rPh>
    <rPh sb="9" eb="12">
      <t>タントウシャ</t>
    </rPh>
    <rPh sb="13" eb="15">
      <t>シカ</t>
    </rPh>
    <rPh sb="15" eb="17">
      <t>ヒョウカ</t>
    </rPh>
    <phoneticPr fontId="3"/>
  </si>
  <si>
    <t>注：入力の数量を基に担当者が市価評価により金額を計算します。</t>
    <rPh sb="0" eb="1">
      <t>チュウ</t>
    </rPh>
    <rPh sb="5" eb="7">
      <t>スウリョウ</t>
    </rPh>
    <rPh sb="8" eb="9">
      <t>モト</t>
    </rPh>
    <rPh sb="10" eb="13">
      <t>タントウシャ</t>
    </rPh>
    <rPh sb="14" eb="16">
      <t>シカ</t>
    </rPh>
    <rPh sb="16" eb="18">
      <t>ヒョウカ</t>
    </rPh>
    <rPh sb="21" eb="23">
      <t>キンガク</t>
    </rPh>
    <rPh sb="24" eb="26">
      <t>ケイサン</t>
    </rPh>
    <phoneticPr fontId="3"/>
  </si>
  <si>
    <t>注：内給については、入力の数量を基に担当者が市価評価により金額を計算します。</t>
    <rPh sb="0" eb="1">
      <t>チュウ</t>
    </rPh>
    <rPh sb="2" eb="3">
      <t>ナイ</t>
    </rPh>
    <rPh sb="3" eb="4">
      <t>キュウ</t>
    </rPh>
    <rPh sb="13" eb="15">
      <t>スウリョウ</t>
    </rPh>
    <rPh sb="16" eb="17">
      <t>モト</t>
    </rPh>
    <rPh sb="18" eb="21">
      <t>タントウシャ</t>
    </rPh>
    <rPh sb="22" eb="24">
      <t>シカ</t>
    </rPh>
    <rPh sb="24" eb="26">
      <t>ヒョウカ</t>
    </rPh>
    <rPh sb="29" eb="31">
      <t>キンガク</t>
    </rPh>
    <rPh sb="32" eb="34">
      <t>ケイサン</t>
    </rPh>
    <phoneticPr fontId="3"/>
  </si>
  <si>
    <t>（参考）
平均的な飼養頭数</t>
    <rPh sb="1" eb="3">
      <t>サンコウ</t>
    </rPh>
    <rPh sb="5" eb="8">
      <t>ヘイキンテキ</t>
    </rPh>
    <rPh sb="9" eb="11">
      <t>シヨウ</t>
    </rPh>
    <rPh sb="11" eb="13">
      <t>トウスウ</t>
    </rPh>
    <phoneticPr fontId="3"/>
  </si>
  <si>
    <t>飼養月平均頭数</t>
    <rPh sb="2" eb="3">
      <t>ツキ</t>
    </rPh>
    <rPh sb="3" eb="5">
      <t>ヘイキン</t>
    </rPh>
    <rPh sb="5" eb="7">
      <t>トウスウ</t>
    </rPh>
    <phoneticPr fontId="3"/>
  </si>
  <si>
    <t>購入</t>
    <rPh sb="0" eb="2">
      <t>コウニュウ</t>
    </rPh>
    <phoneticPr fontId="3"/>
  </si>
  <si>
    <t>自給</t>
    <rPh sb="0" eb="2">
      <t>ジキュウ</t>
    </rPh>
    <phoneticPr fontId="3"/>
  </si>
  <si>
    <t>表示行数</t>
    <rPh sb="0" eb="4">
      <t>ヒョウジギョウスウ</t>
    </rPh>
    <phoneticPr fontId="3"/>
  </si>
  <si>
    <t>表示行数</t>
    <rPh sb="0" eb="4">
      <t>ヒョウジギョウスウ</t>
    </rPh>
    <phoneticPr fontId="3"/>
  </si>
  <si>
    <t>表示行数</t>
    <rPh sb="0" eb="4">
      <t>ヒョウジギョウスウ</t>
    </rPh>
    <phoneticPr fontId="3"/>
  </si>
  <si>
    <t>表示行数</t>
    <rPh sb="0" eb="4">
      <t>ヒョウジギョウスウ</t>
    </rPh>
    <phoneticPr fontId="3"/>
  </si>
  <si>
    <t>表示行数</t>
    <rPh sb="0" eb="4">
      <t>ヒョウジギョウスウ</t>
    </rPh>
    <phoneticPr fontId="3"/>
  </si>
  <si>
    <t>【11】農具の購入費・生産管理関係の費用等</t>
    <rPh sb="4" eb="6">
      <t>ノウグ</t>
    </rPh>
    <rPh sb="7" eb="9">
      <t>コウニュウ</t>
    </rPh>
    <rPh sb="9" eb="10">
      <t>ヒ</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</si>
</sst>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
    <numFmt numFmtId="177" formatCode="0_ "/>
    <numFmt numFmtId="178" formatCode="000"/>
    <numFmt numFmtId="179" formatCode="0000"/>
    <numFmt numFmtId="180" formatCode="0000000000000"/>
    <numFmt numFmtId="181" formatCode="#,##0_);[Red]\(#,##0\)"/>
    <numFmt numFmtId="182" formatCode="#,##0_ "/>
    <numFmt numFmtId="183" formatCode="#,##0_ ;[Red]\-#,##0\ "/>
    <numFmt numFmtId="184" formatCode="#,##0.0;[Red]\-#,##0.0"/>
    <numFmt numFmtId="185" formatCode="0.00_ "/>
    <numFmt numFmtId="186" formatCode="000000"/>
    <numFmt numFmtId="187" formatCode="##0"/>
    <numFmt numFmtId="188" formatCode="#,##0.0"/>
    <numFmt numFmtId="189" formatCode="#"/>
    <numFmt numFmtId="190" formatCode="#\ &quot;月&quot;"/>
    <numFmt numFmtId="191" formatCode="#,##0.0000"/>
    <numFmt numFmtId="192" formatCode="0.0_ "/>
    <numFmt numFmtId="193" formatCode="0.0"/>
  </numFmts>
  <fonts count="89">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4"/>
      <color indexed="8"/>
      <name val="ＭＳ 明朝"/>
      <family val="1"/>
      <charset val="128"/>
    </font>
    <font>
      <sz val="10"/>
      <color indexed="8"/>
      <name val="ＭＳ 明朝"/>
      <family val="1"/>
      <charset val="128"/>
    </font>
    <font>
      <sz val="12"/>
      <color indexed="8"/>
      <name val="ＭＳ 明朝"/>
      <family val="1"/>
      <charset val="128"/>
    </font>
    <font>
      <sz val="11"/>
      <color indexed="8"/>
      <name val="ＭＳ 明朝"/>
      <family val="1"/>
      <charset val="128"/>
    </font>
    <font>
      <sz val="11"/>
      <name val="ＭＳ Ｐゴシック"/>
      <family val="3"/>
      <charset val="128"/>
    </font>
    <font>
      <b/>
      <sz val="12"/>
      <color indexed="8"/>
      <name val="ＭＳ 明朝"/>
      <family val="1"/>
      <charset val="128"/>
    </font>
    <font>
      <sz val="16"/>
      <color indexed="8"/>
      <name val="ＭＳ 明朝"/>
      <family val="1"/>
      <charset val="128"/>
    </font>
    <font>
      <sz val="26"/>
      <name val="ＭＳ ゴシック"/>
      <family val="3"/>
      <charset val="128"/>
    </font>
    <font>
      <sz val="11"/>
      <name val="ＭＳ 明朝"/>
      <family val="1"/>
      <charset val="128"/>
    </font>
    <font>
      <sz val="10"/>
      <name val="ＭＳ 明朝"/>
      <family val="1"/>
      <charset val="128"/>
    </font>
    <font>
      <sz val="6"/>
      <name val="ＭＳ 明朝"/>
      <family val="1"/>
      <charset val="128"/>
    </font>
    <font>
      <sz val="9"/>
      <name val="ＭＳ 明朝"/>
      <family val="1"/>
      <charset val="128"/>
    </font>
    <font>
      <sz val="12"/>
      <name val="ＭＳ 明朝"/>
      <family val="1"/>
      <charset val="128"/>
    </font>
    <font>
      <b/>
      <sz val="14"/>
      <color indexed="8"/>
      <name val="ＭＳ 明朝"/>
      <family val="1"/>
      <charset val="128"/>
    </font>
    <font>
      <b/>
      <sz val="11"/>
      <name val="ＭＳ 明朝"/>
      <family val="1"/>
      <charset val="128"/>
    </font>
    <font>
      <sz val="9"/>
      <color indexed="8"/>
      <name val="ＭＳ 明朝"/>
      <family val="1"/>
      <charset val="128"/>
    </font>
    <font>
      <sz val="26"/>
      <color indexed="8"/>
      <name val="ＭＳ 明朝"/>
      <family val="1"/>
      <charset val="128"/>
    </font>
    <font>
      <sz val="28"/>
      <color indexed="8"/>
      <name val="ＭＳ 明朝"/>
      <family val="1"/>
      <charset val="128"/>
    </font>
    <font>
      <sz val="8"/>
      <name val="ＭＳ Ｐゴシック"/>
      <family val="3"/>
      <charset val="128"/>
    </font>
    <font>
      <sz val="11"/>
      <name val="ＭＳ ゴシック"/>
      <family val="3"/>
      <charset val="128"/>
    </font>
    <font>
      <sz val="9"/>
      <name val="ＭＳ ゴシック"/>
      <family val="3"/>
      <charset val="128"/>
    </font>
    <font>
      <sz val="10"/>
      <name val="ＭＳ ゴシック"/>
      <family val="3"/>
      <charset val="128"/>
    </font>
    <font>
      <sz val="8"/>
      <name val="ＭＳ ゴシック"/>
      <family val="3"/>
      <charset val="128"/>
    </font>
    <font>
      <sz val="12"/>
      <color indexed="8"/>
      <name val="ＭＳ ゴシック"/>
      <family val="3"/>
      <charset val="128"/>
    </font>
    <font>
      <sz val="12"/>
      <name val="ＭＳ ゴシック"/>
      <family val="3"/>
      <charset val="128"/>
    </font>
    <font>
      <sz val="14"/>
      <color indexed="8"/>
      <name val="ＭＳ ゴシック"/>
      <family val="3"/>
      <charset val="128"/>
    </font>
    <font>
      <sz val="13"/>
      <color indexed="8"/>
      <name val="ＭＳ ゴシック"/>
      <family val="3"/>
      <charset val="128"/>
    </font>
    <font>
      <sz val="9"/>
      <name val="ＭＳ Ｐゴシック"/>
      <family val="3"/>
      <charset val="128"/>
    </font>
    <font>
      <sz val="10"/>
      <name val="ＭＳ Ｐゴシック"/>
      <family val="3"/>
      <charset val="128"/>
    </font>
    <font>
      <sz val="11"/>
      <color indexed="8"/>
      <name val="ＭＳ ゴシック"/>
      <family val="3"/>
      <charset val="128"/>
    </font>
    <font>
      <sz val="14"/>
      <name val="ＭＳ 明朝"/>
      <family val="1"/>
      <charset val="128"/>
    </font>
    <font>
      <sz val="8"/>
      <color indexed="8"/>
      <name val="ＭＳ ゴシック"/>
      <family val="3"/>
      <charset val="128"/>
    </font>
    <font>
      <sz val="14"/>
      <name val="ＭＳ ゴシック"/>
      <family val="3"/>
      <charset val="128"/>
    </font>
    <font>
      <b/>
      <sz val="12"/>
      <name val="ＭＳ 明朝"/>
      <family val="1"/>
      <charset val="128"/>
    </font>
    <font>
      <u/>
      <sz val="14"/>
      <color indexed="8"/>
      <name val="ＭＳ ゴシック"/>
      <family val="3"/>
      <charset val="128"/>
    </font>
    <font>
      <u/>
      <sz val="14"/>
      <color indexed="8"/>
      <name val="ＭＳ 明朝"/>
      <family val="1"/>
      <charset val="128"/>
    </font>
    <font>
      <b/>
      <sz val="14"/>
      <name val="ＭＳ 明朝"/>
      <family val="1"/>
      <charset val="128"/>
    </font>
    <font>
      <u/>
      <sz val="12"/>
      <name val="ＭＳ 明朝"/>
      <family val="1"/>
      <charset val="128"/>
    </font>
    <font>
      <sz val="13"/>
      <name val="ＭＳ 明朝"/>
      <family val="1"/>
      <charset val="128"/>
    </font>
    <font>
      <sz val="13"/>
      <color indexed="8"/>
      <name val="ＭＳ 明朝"/>
      <family val="1"/>
      <charset val="128"/>
    </font>
    <font>
      <sz val="28"/>
      <name val="ＭＳ ゴシック"/>
      <family val="3"/>
      <charset val="128"/>
    </font>
    <font>
      <sz val="24"/>
      <name val="ＭＳ ゴシック"/>
      <family val="3"/>
      <charset val="128"/>
    </font>
    <font>
      <sz val="28"/>
      <color indexed="8"/>
      <name val="ＭＳ ゴシック"/>
      <family val="3"/>
      <charset val="128"/>
    </font>
    <font>
      <sz val="24"/>
      <color indexed="8"/>
      <name val="ＭＳ ゴシック"/>
      <family val="3"/>
      <charset val="128"/>
    </font>
    <font>
      <b/>
      <sz val="12"/>
      <color indexed="8"/>
      <name val="ＭＳ Ｐゴシック"/>
      <family val="3"/>
      <charset val="128"/>
    </font>
    <font>
      <b/>
      <sz val="12"/>
      <name val="ＭＳ ゴシック"/>
      <family val="3"/>
      <charset val="128"/>
    </font>
    <font>
      <b/>
      <sz val="12"/>
      <color indexed="8"/>
      <name val="ＭＳ ゴシック"/>
      <family val="3"/>
      <charset val="128"/>
    </font>
    <font>
      <sz val="11"/>
      <color theme="1"/>
      <name val="ＭＳ Ｐゴシック"/>
      <family val="3"/>
      <charset val="128"/>
      <scheme val="minor"/>
    </font>
    <font>
      <b/>
      <sz val="12"/>
      <color theme="1"/>
      <name val="ＭＳ ゴシック"/>
      <family val="3"/>
      <charset val="128"/>
    </font>
    <font>
      <sz val="14"/>
      <color rgb="FF0041FF"/>
      <name val="ＭＳ 明朝"/>
      <family val="1"/>
      <charset val="128"/>
    </font>
    <font>
      <sz val="10"/>
      <color theme="4"/>
      <name val="ＭＳ ゴシック"/>
      <family val="3"/>
      <charset val="128"/>
    </font>
    <font>
      <b/>
      <sz val="16"/>
      <name val="ＭＳ ゴシック"/>
      <family val="3"/>
      <charset val="128"/>
    </font>
    <font>
      <sz val="11"/>
      <color theme="1"/>
      <name val="ＭＳ ゴシック"/>
      <family val="3"/>
      <charset val="128"/>
    </font>
    <font>
      <sz val="6"/>
      <name val="ＭＳ Ｐゴシック"/>
      <family val="2"/>
      <charset val="128"/>
      <scheme val="minor"/>
    </font>
    <font>
      <sz val="10"/>
      <name val="Helv"/>
      <family val="2"/>
    </font>
    <font>
      <sz val="11"/>
      <color theme="1"/>
      <name val="ＭＳ Ｐゴシック"/>
      <family val="3"/>
      <charset val="128"/>
    </font>
    <font>
      <sz val="11"/>
      <name val="明朝"/>
      <family val="1"/>
      <charset val="128"/>
    </font>
    <font>
      <sz val="16"/>
      <color theme="1"/>
      <name val="ＭＳ ゴシック"/>
      <family val="3"/>
      <charset val="128"/>
    </font>
    <font>
      <sz val="16"/>
      <name val="ＭＳ ゴシック"/>
      <family val="3"/>
      <charset val="128"/>
    </font>
    <font>
      <sz val="16"/>
      <color indexed="8"/>
      <name val="ＭＳ ゴシック"/>
      <family val="3"/>
      <charset val="128"/>
    </font>
    <font>
      <sz val="11"/>
      <name val="ＭＳ Ｐ明朝"/>
      <family val="1"/>
      <charset val="128"/>
    </font>
    <font>
      <sz val="11"/>
      <color theme="1"/>
      <name val="ＭＳ Ｐゴシック"/>
      <family val="2"/>
      <scheme val="minor"/>
    </font>
    <font>
      <sz val="12"/>
      <name val="ＭＳ Ｐゴシック"/>
      <family val="3"/>
      <charset val="128"/>
    </font>
    <font>
      <sz val="10"/>
      <color indexed="8"/>
      <name val="ＭＳ ゴシック"/>
      <family val="3"/>
      <charset val="128"/>
    </font>
    <font>
      <sz val="12"/>
      <color rgb="FFFF0000"/>
      <name val="ＭＳ ゴシック"/>
      <family val="3"/>
      <charset val="128"/>
    </font>
    <font>
      <sz val="20"/>
      <name val="ＭＳ ゴシック"/>
      <family val="3"/>
      <charset val="128"/>
    </font>
    <font>
      <b/>
      <sz val="14"/>
      <color rgb="FF000000"/>
      <name val="ＭＳ ゴシック"/>
      <family val="3"/>
      <charset val="128"/>
    </font>
    <font>
      <sz val="14"/>
      <color rgb="FF000000"/>
      <name val="ＭＳ 明朝"/>
      <family val="1"/>
      <charset val="128"/>
    </font>
    <font>
      <sz val="12"/>
      <color theme="1"/>
      <name val="ＭＳ ゴシック"/>
      <family val="3"/>
      <charset val="128"/>
    </font>
    <font>
      <b/>
      <sz val="16"/>
      <color indexed="8"/>
      <name val="ＭＳ ゴシック"/>
      <family val="3"/>
      <charset val="128"/>
    </font>
    <font>
      <sz val="14"/>
      <name val="ＭＳ Ｐゴシック"/>
      <family val="3"/>
      <charset val="128"/>
    </font>
    <font>
      <u/>
      <sz val="16"/>
      <name val="ＭＳ ゴシック"/>
      <family val="3"/>
      <charset val="128"/>
    </font>
    <font>
      <sz val="16"/>
      <name val="ＭＳ 明朝"/>
      <family val="1"/>
      <charset val="128"/>
    </font>
    <font>
      <b/>
      <u/>
      <sz val="11"/>
      <name val="ＭＳ ゴシック"/>
      <family val="3"/>
      <charset val="128"/>
    </font>
    <font>
      <u/>
      <sz val="14"/>
      <name val="ＭＳ 明朝"/>
      <family val="1"/>
      <charset val="128"/>
    </font>
    <font>
      <sz val="12"/>
      <color rgb="FF0070C0"/>
      <name val="ＭＳ 明朝"/>
      <family val="1"/>
      <charset val="128"/>
    </font>
    <font>
      <b/>
      <sz val="12"/>
      <color rgb="FFFF0000"/>
      <name val="ＭＳ 明朝"/>
      <family val="1"/>
      <charset val="128"/>
    </font>
    <font>
      <b/>
      <sz val="14"/>
      <color rgb="FFFF0000"/>
      <name val="ＭＳ 明朝"/>
      <family val="1"/>
      <charset val="128"/>
    </font>
    <font>
      <sz val="6"/>
      <name val="ＭＳ ゴシック"/>
      <family val="3"/>
      <charset val="128"/>
    </font>
    <font>
      <sz val="8"/>
      <name val="ＭＳ 明朝"/>
      <family val="1"/>
      <charset val="128"/>
    </font>
    <font>
      <sz val="14"/>
      <color theme="1"/>
      <name val="ＭＳ 明朝"/>
      <family val="1"/>
      <charset val="128"/>
    </font>
    <font>
      <sz val="9"/>
      <color indexed="81"/>
      <name val="MS P ゴシック"/>
      <family val="3"/>
      <charset val="128"/>
    </font>
    <font>
      <sz val="12"/>
      <color rgb="FFFF0000"/>
      <name val="ＭＳ Ｐゴシック"/>
      <family val="3"/>
      <charset val="128"/>
    </font>
    <font>
      <sz val="13"/>
      <name val="ＭＳ Ｐゴシック"/>
      <family val="3"/>
      <charset val="128"/>
    </font>
    <font>
      <sz val="16"/>
      <name val="ＭＳ Ｐゴシック"/>
      <family val="3"/>
      <charset val="128"/>
    </font>
  </fonts>
  <fills count="12">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rgb="FFFFFF99"/>
        <bgColor indexed="64"/>
      </patternFill>
    </fill>
    <fill>
      <patternFill patternType="solid">
        <fgColor theme="3" tint="0.79998168889431442"/>
        <bgColor indexed="64"/>
      </patternFill>
    </fill>
    <fill>
      <patternFill patternType="solid">
        <fgColor rgb="FFFFFF00"/>
        <bgColor indexed="64"/>
      </patternFill>
    </fill>
    <fill>
      <patternFill patternType="solid">
        <fgColor rgb="FFCCFFCC"/>
        <bgColor indexed="64"/>
      </patternFill>
    </fill>
    <fill>
      <patternFill patternType="solid">
        <fgColor theme="5" tint="0.79998168889431442"/>
        <bgColor indexed="64"/>
      </patternFill>
    </fill>
    <fill>
      <patternFill patternType="solid">
        <fgColor rgb="FFF2DCDB"/>
        <bgColor indexed="64"/>
      </patternFill>
    </fill>
    <fill>
      <patternFill patternType="solid">
        <fgColor rgb="FFFFCF80"/>
        <bgColor indexed="64"/>
      </patternFill>
    </fill>
    <fill>
      <patternFill patternType="solid">
        <fgColor theme="0"/>
        <bgColor indexed="64"/>
      </patternFill>
    </fill>
  </fills>
  <borders count="490">
    <border>
      <left/>
      <right/>
      <top/>
      <bottom/>
      <diagonal/>
    </border>
    <border>
      <left/>
      <right/>
      <top/>
      <bottom style="thin">
        <color indexed="64"/>
      </bottom>
      <diagonal/>
    </border>
    <border>
      <left/>
      <right/>
      <top style="double">
        <color indexed="57"/>
      </top>
      <bottom/>
      <diagonal/>
    </border>
    <border>
      <left style="double">
        <color indexed="57"/>
      </left>
      <right/>
      <top/>
      <bottom/>
      <diagonal/>
    </border>
    <border>
      <left/>
      <right style="dotted">
        <color indexed="23"/>
      </right>
      <top/>
      <bottom/>
      <diagonal/>
    </border>
    <border>
      <left/>
      <right style="thin">
        <color indexed="64"/>
      </right>
      <top/>
      <bottom/>
      <diagonal/>
    </border>
    <border>
      <left style="thin">
        <color indexed="64"/>
      </left>
      <right style="thin">
        <color indexed="64"/>
      </right>
      <top/>
      <bottom/>
      <diagonal/>
    </border>
    <border>
      <left style="medium">
        <color indexed="64"/>
      </left>
      <right/>
      <top/>
      <bottom/>
      <diagonal/>
    </border>
    <border>
      <left style="medium">
        <color indexed="64"/>
      </left>
      <right/>
      <top/>
      <bottom style="thin">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top style="medium">
        <color indexed="64"/>
      </top>
      <bottom/>
      <diagonal/>
    </border>
    <border>
      <left/>
      <right style="double">
        <color indexed="57"/>
      </right>
      <top style="medium">
        <color indexed="64"/>
      </top>
      <bottom/>
      <diagonal/>
    </border>
    <border>
      <left style="thin">
        <color indexed="64"/>
      </left>
      <right/>
      <top style="medium">
        <color indexed="64"/>
      </top>
      <bottom/>
      <diagonal/>
    </border>
    <border>
      <left/>
      <right/>
      <top style="thin">
        <color indexed="64"/>
      </top>
      <bottom style="double">
        <color indexed="57"/>
      </bottom>
      <diagonal/>
    </border>
    <border>
      <left/>
      <right style="medium">
        <color indexed="64"/>
      </right>
      <top style="medium">
        <color indexed="64"/>
      </top>
      <bottom style="thin">
        <color indexed="64"/>
      </bottom>
      <diagonal/>
    </border>
    <border diagonalDown="1">
      <left style="medium">
        <color indexed="64"/>
      </left>
      <right/>
      <top/>
      <bottom/>
      <diagonal style="hair">
        <color indexed="64"/>
      </diagonal>
    </border>
    <border diagonalDown="1">
      <left/>
      <right/>
      <top/>
      <bottom/>
      <diagonal style="hair">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indexed="64"/>
      </left>
      <right/>
      <top/>
      <bottom/>
      <diagonal/>
    </border>
    <border>
      <left/>
      <right/>
      <top style="double">
        <color rgb="FF35A16B"/>
      </top>
      <bottom/>
      <diagonal/>
    </border>
    <border>
      <left style="double">
        <color rgb="FF35A16B"/>
      </left>
      <right/>
      <top style="double">
        <color rgb="FF35A16B"/>
      </top>
      <bottom/>
      <diagonal/>
    </border>
    <border>
      <left style="double">
        <color rgb="FF35A16B"/>
      </left>
      <right/>
      <top style="thin">
        <color indexed="64"/>
      </top>
      <bottom style="thin">
        <color indexed="64"/>
      </bottom>
      <diagonal/>
    </border>
    <border>
      <left/>
      <right style="double">
        <color rgb="FF35A16B"/>
      </right>
      <top style="thin">
        <color indexed="64"/>
      </top>
      <bottom style="thin">
        <color indexed="64"/>
      </bottom>
      <diagonal/>
    </border>
    <border>
      <left style="thin">
        <color rgb="FF7F878F"/>
      </left>
      <right style="dotted">
        <color rgb="FF7F878F"/>
      </right>
      <top style="thin">
        <color indexed="64"/>
      </top>
      <bottom style="thin">
        <color indexed="64"/>
      </bottom>
      <diagonal/>
    </border>
    <border>
      <left style="double">
        <color rgb="FF35A16B"/>
      </left>
      <right/>
      <top/>
      <bottom/>
      <diagonal/>
    </border>
    <border>
      <left style="thin">
        <color rgb="FF7F878F"/>
      </left>
      <right style="dotted">
        <color rgb="FF7F878F"/>
      </right>
      <top/>
      <bottom/>
      <diagonal/>
    </border>
    <border>
      <left style="double">
        <color rgb="FF35A16B"/>
      </left>
      <right/>
      <top style="thin">
        <color indexed="64"/>
      </top>
      <bottom style="double">
        <color rgb="FF35A16B"/>
      </bottom>
      <diagonal/>
    </border>
    <border>
      <left style="thin">
        <color rgb="FF7F878F"/>
      </left>
      <right style="dotted">
        <color rgb="FF7F878F"/>
      </right>
      <top style="thin">
        <color indexed="64"/>
      </top>
      <bottom style="double">
        <color rgb="FF35A16B"/>
      </bottom>
      <diagonal/>
    </border>
    <border>
      <left/>
      <right style="dotted">
        <color rgb="FF7F878F"/>
      </right>
      <top style="thin">
        <color indexed="64"/>
      </top>
      <bottom style="double">
        <color rgb="FF35A16B"/>
      </bottom>
      <diagonal/>
    </border>
    <border>
      <left style="thin">
        <color indexed="64"/>
      </left>
      <right/>
      <top/>
      <bottom style="double">
        <color rgb="FF35A16B"/>
      </bottom>
      <diagonal/>
    </border>
    <border>
      <left style="thin">
        <color rgb="FF7F878F"/>
      </left>
      <right/>
      <top style="double">
        <color rgb="FF35A16B"/>
      </top>
      <bottom/>
      <diagonal/>
    </border>
    <border>
      <left/>
      <right style="dotted">
        <color rgb="FF7F878F"/>
      </right>
      <top/>
      <bottom/>
      <diagonal/>
    </border>
    <border>
      <left style="thin">
        <color rgb="FF7F878F"/>
      </left>
      <right/>
      <top style="thin">
        <color indexed="64"/>
      </top>
      <bottom style="thin">
        <color indexed="64"/>
      </bottom>
      <diagonal/>
    </border>
    <border>
      <left style="thin">
        <color rgb="FF7F878F"/>
      </left>
      <right/>
      <top style="thin">
        <color indexed="64"/>
      </top>
      <bottom style="double">
        <color rgb="FF35A16B"/>
      </bottom>
      <diagonal/>
    </border>
    <border>
      <left style="thin">
        <color indexed="64"/>
      </left>
      <right style="dotted">
        <color rgb="FF7F878F"/>
      </right>
      <top/>
      <bottom/>
      <diagonal/>
    </border>
    <border>
      <left/>
      <right style="thin">
        <color indexed="64"/>
      </right>
      <top/>
      <bottom style="double">
        <color rgb="FF35A16B"/>
      </bottom>
      <diagonal/>
    </border>
    <border>
      <left style="medium">
        <color indexed="64"/>
      </left>
      <right style="thin">
        <color indexed="64"/>
      </right>
      <top/>
      <bottom style="double">
        <color rgb="FF35A16B"/>
      </bottom>
      <diagonal/>
    </border>
    <border>
      <left style="thin">
        <color indexed="64"/>
      </left>
      <right style="thin">
        <color indexed="64"/>
      </right>
      <top/>
      <bottom style="double">
        <color rgb="FF35A16B"/>
      </bottom>
      <diagonal/>
    </border>
    <border>
      <left style="thin">
        <color auto="1"/>
      </left>
      <right/>
      <top/>
      <bottom style="thin">
        <color indexed="64"/>
      </bottom>
      <diagonal/>
    </border>
    <border>
      <left style="thin">
        <color indexed="64"/>
      </left>
      <right style="dotted">
        <color rgb="FF7F878F"/>
      </right>
      <top style="thin">
        <color indexed="64"/>
      </top>
      <bottom style="thin">
        <color indexed="64"/>
      </bottom>
      <diagonal/>
    </border>
    <border>
      <left style="thin">
        <color indexed="64"/>
      </left>
      <right style="dotted">
        <color rgb="FF7F878F"/>
      </right>
      <top style="thin">
        <color indexed="64"/>
      </top>
      <bottom style="double">
        <color rgb="FF35A16B"/>
      </bottom>
      <diagonal/>
    </border>
    <border>
      <left style="thin">
        <color indexed="64"/>
      </left>
      <right style="thin">
        <color rgb="FF7F878F"/>
      </right>
      <top style="thin">
        <color indexed="64"/>
      </top>
      <bottom style="thin">
        <color indexed="64"/>
      </bottom>
      <diagonal/>
    </border>
    <border>
      <left style="thin">
        <color indexed="64"/>
      </left>
      <right style="thin">
        <color rgb="FF7F878F"/>
      </right>
      <top style="thin">
        <color indexed="64"/>
      </top>
      <bottom style="double">
        <color rgb="FF35A16B"/>
      </bottom>
      <diagonal/>
    </border>
    <border>
      <left style="thin">
        <color auto="1"/>
      </left>
      <right style="thin">
        <color auto="1"/>
      </right>
      <top/>
      <bottom/>
      <diagonal/>
    </border>
    <border>
      <left/>
      <right/>
      <top style="double">
        <color rgb="FF339966"/>
      </top>
      <bottom/>
      <diagonal/>
    </border>
    <border>
      <left style="thin">
        <color indexed="64"/>
      </left>
      <right/>
      <top style="double">
        <color rgb="FF339966"/>
      </top>
      <bottom/>
      <diagonal/>
    </border>
    <border>
      <left/>
      <right/>
      <top/>
      <bottom style="double">
        <color rgb="FF339966"/>
      </bottom>
      <diagonal/>
    </border>
    <border>
      <left style="thin">
        <color indexed="64"/>
      </left>
      <right/>
      <top/>
      <bottom style="double">
        <color rgb="FF339966"/>
      </bottom>
      <diagonal/>
    </border>
    <border>
      <left style="thin">
        <color indexed="64"/>
      </left>
      <right/>
      <top style="double">
        <color rgb="FF35A16B"/>
      </top>
      <bottom/>
      <diagonal/>
    </border>
    <border>
      <left style="thin">
        <color indexed="64"/>
      </left>
      <right/>
      <top style="thin">
        <color indexed="64"/>
      </top>
      <bottom style="double">
        <color rgb="FF35A16B"/>
      </bottom>
      <diagonal/>
    </border>
    <border>
      <left style="dotted">
        <color rgb="FF7F878F"/>
      </left>
      <right style="dotted">
        <color rgb="FF7F878F"/>
      </right>
      <top style="double">
        <color rgb="FF339966"/>
      </top>
      <bottom/>
      <diagonal/>
    </border>
    <border>
      <left style="dotted">
        <color rgb="FF7F878F"/>
      </left>
      <right style="dotted">
        <color rgb="FF7F878F"/>
      </right>
      <top/>
      <bottom style="double">
        <color rgb="FF339966"/>
      </bottom>
      <diagonal/>
    </border>
    <border>
      <left style="double">
        <color rgb="FF339966"/>
      </left>
      <right style="dotted">
        <color rgb="FF7F878F"/>
      </right>
      <top style="double">
        <color rgb="FF339966"/>
      </top>
      <bottom/>
      <diagonal/>
    </border>
    <border>
      <left style="dotted">
        <color rgb="FF7F878F"/>
      </left>
      <right style="thin">
        <color indexed="64"/>
      </right>
      <top style="double">
        <color rgb="FF339966"/>
      </top>
      <bottom/>
      <diagonal/>
    </border>
    <border>
      <left style="double">
        <color rgb="FF339966"/>
      </left>
      <right style="dotted">
        <color rgb="FF7F878F"/>
      </right>
      <top/>
      <bottom style="double">
        <color rgb="FF339966"/>
      </bottom>
      <diagonal/>
    </border>
    <border>
      <left style="dotted">
        <color rgb="FF7F878F"/>
      </left>
      <right style="thin">
        <color indexed="64"/>
      </right>
      <top/>
      <bottom style="double">
        <color rgb="FF339966"/>
      </bottom>
      <diagonal/>
    </border>
    <border>
      <left style="thin">
        <color indexed="64"/>
      </left>
      <right style="dotted">
        <color rgb="FF7F878F"/>
      </right>
      <top style="double">
        <color rgb="FF339966"/>
      </top>
      <bottom/>
      <diagonal/>
    </border>
    <border>
      <left style="dotted">
        <color rgb="FF7F878F"/>
      </left>
      <right style="double">
        <color rgb="FF339966"/>
      </right>
      <top style="double">
        <color rgb="FF339966"/>
      </top>
      <bottom/>
      <diagonal/>
    </border>
    <border>
      <left style="thin">
        <color indexed="64"/>
      </left>
      <right style="dotted">
        <color rgb="FF7F878F"/>
      </right>
      <top/>
      <bottom style="double">
        <color rgb="FF339966"/>
      </bottom>
      <diagonal/>
    </border>
    <border>
      <left style="dotted">
        <color rgb="FF7F878F"/>
      </left>
      <right style="double">
        <color rgb="FF339966"/>
      </right>
      <top/>
      <bottom style="double">
        <color rgb="FF339966"/>
      </bottom>
      <diagonal/>
    </border>
    <border>
      <left style="dotted">
        <color rgb="FF7F878F"/>
      </left>
      <right/>
      <top style="double">
        <color rgb="FF339966"/>
      </top>
      <bottom/>
      <diagonal/>
    </border>
    <border>
      <left style="dotted">
        <color rgb="FF7F878F"/>
      </left>
      <right/>
      <top/>
      <bottom style="double">
        <color rgb="FF339966"/>
      </bottom>
      <diagonal/>
    </border>
    <border>
      <left style="thin">
        <color rgb="FF7F878F"/>
      </left>
      <right style="dotted">
        <color rgb="FF7F878F"/>
      </right>
      <top style="double">
        <color rgb="FF339966"/>
      </top>
      <bottom/>
      <diagonal/>
    </border>
    <border>
      <left style="thin">
        <color rgb="FF7F878F"/>
      </left>
      <right style="dotted">
        <color rgb="FF7F878F"/>
      </right>
      <top/>
      <bottom style="double">
        <color rgb="FF339966"/>
      </bottom>
      <diagonal/>
    </border>
    <border>
      <left/>
      <right style="double">
        <color rgb="FF35A16B"/>
      </right>
      <top/>
      <bottom/>
      <diagonal/>
    </border>
    <border>
      <left/>
      <right style="double">
        <color rgb="FF35A16B"/>
      </right>
      <top style="medium">
        <color indexed="64"/>
      </top>
      <bottom/>
      <diagonal/>
    </border>
    <border diagonalDown="1">
      <left/>
      <right/>
      <top style="medium">
        <color indexed="64"/>
      </top>
      <bottom/>
      <diagonal style="hair">
        <color indexed="64"/>
      </diagonal>
    </border>
    <border>
      <left style="thin">
        <color indexed="64"/>
      </left>
      <right/>
      <top/>
      <bottom style="thin">
        <color indexed="64"/>
      </bottom>
      <diagonal/>
    </border>
    <border>
      <left style="thin">
        <color indexed="64"/>
      </left>
      <right style="thin">
        <color indexed="64"/>
      </right>
      <top style="double">
        <color rgb="FF35A16B"/>
      </top>
      <bottom/>
      <diagonal/>
    </border>
    <border>
      <left style="thin">
        <color indexed="64"/>
      </left>
      <right style="thin">
        <color indexed="64"/>
      </right>
      <top style="thin">
        <color indexed="64"/>
      </top>
      <bottom style="double">
        <color rgb="FF35A16B"/>
      </bottom>
      <diagonal/>
    </border>
    <border diagonalDown="1">
      <left style="medium">
        <color indexed="64"/>
      </left>
      <right/>
      <top style="medium">
        <color indexed="64"/>
      </top>
      <bottom/>
      <diagonal style="hair">
        <color indexed="64"/>
      </diagonal>
    </border>
    <border>
      <left/>
      <right style="thin">
        <color indexed="64"/>
      </right>
      <top style="double">
        <color rgb="FF35A16B"/>
      </top>
      <bottom/>
      <diagonal/>
    </border>
    <border>
      <left style="medium">
        <color auto="1"/>
      </left>
      <right/>
      <top style="double">
        <color rgb="FF35A16B"/>
      </top>
      <bottom/>
      <diagonal/>
    </border>
    <border>
      <left style="medium">
        <color indexed="64"/>
      </left>
      <right/>
      <top/>
      <bottom style="double">
        <color rgb="FF35A16B"/>
      </bottom>
      <diagonal/>
    </border>
    <border>
      <left style="double">
        <color rgb="FF35A16B"/>
      </left>
      <right style="thin">
        <color auto="1"/>
      </right>
      <top style="double">
        <color rgb="FF35A16B"/>
      </top>
      <bottom/>
      <diagonal/>
    </border>
    <border>
      <left/>
      <right/>
      <top style="double">
        <color rgb="FF35A16B"/>
      </top>
      <bottom style="thin">
        <color indexed="64"/>
      </bottom>
      <diagonal/>
    </border>
    <border>
      <left style="thin">
        <color indexed="64"/>
      </left>
      <right/>
      <top style="double">
        <color rgb="FF35A16B"/>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auto="1"/>
      </left>
      <right/>
      <top style="medium">
        <color auto="1"/>
      </top>
      <bottom style="thin">
        <color auto="1"/>
      </bottom>
      <diagonal/>
    </border>
    <border>
      <left style="thin">
        <color indexed="64"/>
      </left>
      <right style="medium">
        <color indexed="64"/>
      </right>
      <top/>
      <bottom style="thin">
        <color indexed="64"/>
      </bottom>
      <diagonal/>
    </border>
    <border>
      <left/>
      <right style="thin">
        <color indexed="64"/>
      </right>
      <top style="thin">
        <color indexed="64"/>
      </top>
      <bottom style="double">
        <color rgb="FF35A16B"/>
      </bottom>
      <diagonal/>
    </border>
    <border>
      <left/>
      <right style="double">
        <color rgb="FF35A16B"/>
      </right>
      <top style="medium">
        <color indexed="64"/>
      </top>
      <bottom style="thin">
        <color indexed="64"/>
      </bottom>
      <diagonal/>
    </border>
    <border>
      <left style="thin">
        <color indexed="64"/>
      </left>
      <right style="medium">
        <color indexed="64"/>
      </right>
      <top style="medium">
        <color indexed="64"/>
      </top>
      <bottom/>
      <diagonal/>
    </border>
    <border diagonalDown="1">
      <left style="thin">
        <color indexed="64"/>
      </left>
      <right style="thin">
        <color indexed="64"/>
      </right>
      <top style="thin">
        <color indexed="64"/>
      </top>
      <bottom style="thin">
        <color indexed="64"/>
      </bottom>
      <diagonal style="thin">
        <color indexed="64"/>
      </diagonal>
    </border>
    <border diagonalDown="1">
      <left/>
      <right style="thin">
        <color indexed="64"/>
      </right>
      <top/>
      <bottom style="thin">
        <color indexed="64"/>
      </bottom>
      <diagonal style="thin">
        <color indexed="64"/>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rgb="FF35A16B"/>
      </right>
      <top style="thin">
        <color indexed="64"/>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diagonalDown="1">
      <left style="thin">
        <color indexed="64"/>
      </left>
      <right/>
      <top style="thin">
        <color indexed="64"/>
      </top>
      <bottom style="thin">
        <color indexed="64"/>
      </bottom>
      <diagonal style="thin">
        <color indexed="64"/>
      </diagonal>
    </border>
    <border>
      <left style="thin">
        <color auto="1"/>
      </left>
      <right style="thin">
        <color auto="1"/>
      </right>
      <top/>
      <bottom style="thin">
        <color indexed="64"/>
      </bottom>
      <diagonal/>
    </border>
    <border>
      <left style="thin">
        <color indexed="64"/>
      </left>
      <right style="thin">
        <color indexed="64"/>
      </right>
      <top style="thin">
        <color indexed="64"/>
      </top>
      <bottom style="thin">
        <color indexed="64"/>
      </bottom>
      <diagonal/>
    </border>
    <border>
      <left/>
      <right style="thin">
        <color auto="1"/>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57"/>
      </top>
      <bottom/>
      <diagonal/>
    </border>
    <border>
      <left style="double">
        <color indexed="64"/>
      </left>
      <right style="double">
        <color indexed="64"/>
      </right>
      <top style="double">
        <color indexed="64"/>
      </top>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rgb="FF339966"/>
      </left>
      <right style="double">
        <color rgb="FF339966"/>
      </right>
      <top style="thin">
        <color indexed="64"/>
      </top>
      <bottom style="thin">
        <color indexed="64"/>
      </bottom>
      <diagonal/>
    </border>
    <border>
      <left style="thin">
        <color auto="1"/>
      </left>
      <right/>
      <top style="double">
        <color indexed="57"/>
      </top>
      <bottom/>
      <diagonal/>
    </border>
    <border>
      <left/>
      <right/>
      <top style="double">
        <color indexed="57"/>
      </top>
      <bottom/>
      <diagonal/>
    </border>
    <border>
      <left style="thin">
        <color auto="1"/>
      </left>
      <right/>
      <top/>
      <bottom/>
      <diagonal/>
    </border>
    <border>
      <left style="thin">
        <color auto="1"/>
      </left>
      <right style="thin">
        <color auto="1"/>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878F"/>
      </left>
      <right/>
      <top style="double">
        <color rgb="FF35A16B"/>
      </top>
      <bottom style="thin">
        <color indexed="64"/>
      </bottom>
      <diagonal/>
    </border>
    <border>
      <left style="double">
        <color rgb="FF35A16B"/>
      </left>
      <right/>
      <top style="double">
        <color rgb="FF35A16B"/>
      </top>
      <bottom style="thin">
        <color indexed="64"/>
      </bottom>
      <diagonal/>
    </border>
    <border>
      <left/>
      <right style="double">
        <color indexed="57"/>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double">
        <color indexed="57"/>
      </left>
      <right/>
      <top style="thin">
        <color auto="1"/>
      </top>
      <bottom style="double">
        <color indexed="57"/>
      </bottom>
      <diagonal/>
    </border>
    <border>
      <left style="thin">
        <color indexed="64"/>
      </left>
      <right style="double">
        <color indexed="57"/>
      </right>
      <top style="thin">
        <color auto="1"/>
      </top>
      <bottom style="double">
        <color indexed="57"/>
      </bottom>
      <diagonal/>
    </border>
    <border>
      <left style="double">
        <color indexed="57"/>
      </left>
      <right/>
      <top style="double">
        <color indexed="57"/>
      </top>
      <bottom/>
      <diagonal/>
    </border>
    <border>
      <left style="double">
        <color indexed="57"/>
      </left>
      <right style="double">
        <color indexed="57"/>
      </right>
      <top style="thin">
        <color indexed="64"/>
      </top>
      <bottom style="thin">
        <color indexed="64"/>
      </bottom>
      <diagonal/>
    </border>
    <border>
      <left style="double">
        <color indexed="57"/>
      </left>
      <right style="double">
        <color indexed="57"/>
      </right>
      <top style="thin">
        <color indexed="64"/>
      </top>
      <bottom style="double">
        <color indexed="57"/>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medium">
        <color indexed="64"/>
      </left>
      <right/>
      <top/>
      <bottom style="double">
        <color indexed="57"/>
      </bottom>
      <diagonal/>
    </border>
    <border>
      <left style="medium">
        <color indexed="64"/>
      </left>
      <right style="medium">
        <color indexed="64"/>
      </right>
      <top style="medium">
        <color indexed="64"/>
      </top>
      <bottom style="medium">
        <color indexed="64"/>
      </bottom>
      <diagonal/>
    </border>
    <border>
      <left style="double">
        <color indexed="57"/>
      </left>
      <right style="double">
        <color indexed="57"/>
      </right>
      <top style="double">
        <color indexed="57"/>
      </top>
      <bottom/>
      <diagonal/>
    </border>
    <border>
      <left style="double">
        <color indexed="57"/>
      </left>
      <right style="double">
        <color indexed="57"/>
      </right>
      <top/>
      <bottom/>
      <diagonal/>
    </border>
    <border>
      <left style="double">
        <color indexed="64"/>
      </left>
      <right/>
      <top/>
      <bottom style="thin">
        <color indexed="64"/>
      </bottom>
      <diagonal/>
    </border>
    <border>
      <left style="double">
        <color indexed="57"/>
      </left>
      <right style="thin">
        <color indexed="64"/>
      </right>
      <top style="thin">
        <color indexed="64"/>
      </top>
      <bottom style="double">
        <color indexed="57"/>
      </bottom>
      <diagonal/>
    </border>
    <border>
      <left style="thin">
        <color indexed="64"/>
      </left>
      <right style="thin">
        <color indexed="64"/>
      </right>
      <top style="thin">
        <color indexed="64"/>
      </top>
      <bottom style="double">
        <color indexed="57"/>
      </bottom>
      <diagonal/>
    </border>
    <border>
      <left style="thin">
        <color auto="1"/>
      </left>
      <right/>
      <top style="double">
        <color indexed="57"/>
      </top>
      <bottom style="double">
        <color indexed="57"/>
      </bottom>
      <diagonal/>
    </border>
    <border>
      <left style="thin">
        <color indexed="64"/>
      </left>
      <right style="medium">
        <color auto="1"/>
      </right>
      <top/>
      <bottom style="double">
        <color indexed="57"/>
      </bottom>
      <diagonal/>
    </border>
    <border>
      <left style="thin">
        <color indexed="64"/>
      </left>
      <right style="thin">
        <color indexed="64"/>
      </right>
      <top/>
      <bottom style="double">
        <color indexed="57"/>
      </bottom>
      <diagonal/>
    </border>
    <border>
      <left style="thin">
        <color indexed="64"/>
      </left>
      <right style="medium">
        <color indexed="64"/>
      </right>
      <top style="thin">
        <color indexed="64"/>
      </top>
      <bottom style="double">
        <color indexed="57"/>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dotted">
        <color indexed="23"/>
      </right>
      <top style="thin">
        <color indexed="64"/>
      </top>
      <bottom style="double">
        <color indexed="57"/>
      </bottom>
      <diagonal/>
    </border>
    <border diagonalDown="1">
      <left style="thin">
        <color indexed="64"/>
      </left>
      <right style="thin">
        <color indexed="64"/>
      </right>
      <top/>
      <bottom style="thin">
        <color indexed="64"/>
      </bottom>
      <diagonal style="thin">
        <color indexed="64"/>
      </diagonal>
    </border>
    <border>
      <left style="medium">
        <color auto="1"/>
      </left>
      <right style="thin">
        <color auto="1"/>
      </right>
      <top style="double">
        <color rgb="FF35A16B"/>
      </top>
      <bottom style="thin">
        <color indexed="64"/>
      </bottom>
      <diagonal/>
    </border>
    <border>
      <left style="thin">
        <color indexed="64"/>
      </left>
      <right style="medium">
        <color indexed="64"/>
      </right>
      <top/>
      <bottom style="double">
        <color rgb="FF35A16B"/>
      </bottom>
      <diagonal/>
    </border>
    <border>
      <left style="double">
        <color indexed="57"/>
      </left>
      <right style="thin">
        <color auto="1"/>
      </right>
      <top style="double">
        <color indexed="57"/>
      </top>
      <bottom/>
      <diagonal/>
    </border>
    <border>
      <left style="thin">
        <color auto="1"/>
      </left>
      <right/>
      <top/>
      <bottom style="double">
        <color indexed="57"/>
      </bottom>
      <diagonal/>
    </border>
    <border>
      <left style="thin">
        <color auto="1"/>
      </left>
      <right style="double">
        <color rgb="FF339966"/>
      </right>
      <top style="double">
        <color indexed="57"/>
      </top>
      <bottom/>
      <diagonal/>
    </border>
    <border>
      <left style="medium">
        <color indexed="64"/>
      </left>
      <right style="thin">
        <color indexed="64"/>
      </right>
      <top/>
      <bottom style="double">
        <color indexed="57"/>
      </bottom>
      <diagonal/>
    </border>
    <border>
      <left style="thin">
        <color auto="1"/>
      </left>
      <right style="double">
        <color indexed="57"/>
      </right>
      <top style="double">
        <color indexed="57"/>
      </top>
      <bottom style="double">
        <color indexed="57"/>
      </bottom>
      <diagonal/>
    </border>
    <border>
      <left style="thin">
        <color auto="1"/>
      </left>
      <right style="thin">
        <color auto="1"/>
      </right>
      <top style="double">
        <color indexed="57"/>
      </top>
      <bottom style="thin">
        <color indexed="64"/>
      </bottom>
      <diagonal/>
    </border>
    <border diagonalDown="1">
      <left style="medium">
        <color indexed="64"/>
      </left>
      <right/>
      <top style="double">
        <color indexed="57"/>
      </top>
      <bottom style="medium">
        <color indexed="64"/>
      </bottom>
      <diagonal style="hair">
        <color indexed="64"/>
      </diagonal>
    </border>
    <border diagonalDown="1">
      <left/>
      <right style="double">
        <color indexed="57"/>
      </right>
      <top style="double">
        <color indexed="57"/>
      </top>
      <bottom style="medium">
        <color indexed="64"/>
      </bottom>
      <diagonal style="hair">
        <color indexed="64"/>
      </diagonal>
    </border>
    <border>
      <left style="medium">
        <color indexed="64"/>
      </left>
      <right style="dotted">
        <color indexed="23"/>
      </right>
      <top style="thin">
        <color indexed="64"/>
      </top>
      <bottom style="medium">
        <color indexed="64"/>
      </bottom>
      <diagonal/>
    </border>
    <border>
      <left style="thin">
        <color auto="1"/>
      </left>
      <right/>
      <top style="thin">
        <color indexed="64"/>
      </top>
      <bottom style="double">
        <color indexed="57"/>
      </bottom>
      <diagonal/>
    </border>
    <border>
      <left style="medium">
        <color indexed="64"/>
      </left>
      <right style="dotted">
        <color indexed="23"/>
      </right>
      <top style="thin">
        <color indexed="64"/>
      </top>
      <bottom style="double">
        <color indexed="57"/>
      </bottom>
      <diagonal/>
    </border>
    <border>
      <left style="thin">
        <color auto="1"/>
      </left>
      <right style="double">
        <color rgb="FF339966"/>
      </right>
      <top style="thin">
        <color indexed="64"/>
      </top>
      <bottom style="thin">
        <color auto="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double">
        <color indexed="57"/>
      </top>
      <bottom/>
      <diagonal/>
    </border>
    <border>
      <left style="thin">
        <color indexed="64"/>
      </left>
      <right/>
      <top style="thin">
        <color indexed="64"/>
      </top>
      <bottom style="medium">
        <color indexed="64"/>
      </bottom>
      <diagonal/>
    </border>
    <border>
      <left/>
      <right style="dotted">
        <color indexed="23"/>
      </right>
      <top style="thin">
        <color indexed="64"/>
      </top>
      <bottom style="medium">
        <color indexed="64"/>
      </bottom>
      <diagonal/>
    </border>
    <border>
      <left style="thin">
        <color indexed="64"/>
      </left>
      <right style="double">
        <color rgb="FF339966"/>
      </right>
      <top style="double">
        <color rgb="FF35A16B"/>
      </top>
      <bottom/>
      <diagonal/>
    </border>
    <border>
      <left style="thin">
        <color indexed="64"/>
      </left>
      <right style="double">
        <color rgb="FF339966"/>
      </right>
      <top style="thin">
        <color indexed="64"/>
      </top>
      <bottom style="double">
        <color rgb="FF35A16B"/>
      </bottom>
      <diagonal/>
    </border>
    <border>
      <left style="thin">
        <color indexed="64"/>
      </left>
      <right style="double">
        <color rgb="FF339966"/>
      </right>
      <top style="double">
        <color rgb="FF35A16B"/>
      </top>
      <bottom style="thin">
        <color indexed="64"/>
      </bottom>
      <diagonal/>
    </border>
    <border>
      <left style="double">
        <color indexed="64"/>
      </left>
      <right style="thin">
        <color indexed="64"/>
      </right>
      <top style="double">
        <color indexed="64"/>
      </top>
      <bottom style="thin">
        <color indexed="64"/>
      </bottom>
      <diagonal/>
    </border>
    <border>
      <left style="double">
        <color indexed="57"/>
      </left>
      <right style="medium">
        <color indexed="64"/>
      </right>
      <top style="double">
        <color indexed="57"/>
      </top>
      <bottom/>
      <diagonal/>
    </border>
    <border>
      <left style="double">
        <color indexed="57"/>
      </left>
      <right style="medium">
        <color indexed="64"/>
      </right>
      <top style="thin">
        <color indexed="64"/>
      </top>
      <bottom style="double">
        <color indexed="57"/>
      </bottom>
      <diagonal/>
    </border>
    <border>
      <left style="medium">
        <color indexed="64"/>
      </left>
      <right/>
      <top style="thin">
        <color indexed="64"/>
      </top>
      <bottom style="double">
        <color indexed="57"/>
      </bottom>
      <diagonal/>
    </border>
    <border>
      <left style="double">
        <color rgb="FF339966"/>
      </left>
      <right/>
      <top style="double">
        <color rgb="FF339966"/>
      </top>
      <bottom style="double">
        <color rgb="FF339966"/>
      </bottom>
      <diagonal/>
    </border>
    <border>
      <left style="double">
        <color rgb="FF339966"/>
      </left>
      <right style="double">
        <color indexed="57"/>
      </right>
      <top style="double">
        <color rgb="FF339966"/>
      </top>
      <bottom style="double">
        <color rgb="FF339966"/>
      </bottom>
      <diagonal/>
    </border>
    <border>
      <left style="double">
        <color indexed="57"/>
      </left>
      <right/>
      <top style="double">
        <color rgb="FF339966"/>
      </top>
      <bottom style="double">
        <color rgb="FF339966"/>
      </bottom>
      <diagonal/>
    </border>
    <border>
      <left style="thin">
        <color indexed="64"/>
      </left>
      <right style="double">
        <color rgb="FF35A16B"/>
      </right>
      <top style="double">
        <color rgb="FF35A16B"/>
      </top>
      <bottom style="thin">
        <color indexed="64"/>
      </bottom>
      <diagonal/>
    </border>
    <border>
      <left style="thin">
        <color indexed="64"/>
      </left>
      <right style="double">
        <color rgb="FF35A16B"/>
      </right>
      <top style="thin">
        <color indexed="64"/>
      </top>
      <bottom style="thin">
        <color indexed="64"/>
      </bottom>
      <diagonal/>
    </border>
    <border>
      <left/>
      <right style="medium">
        <color indexed="64"/>
      </right>
      <top/>
      <bottom style="medium">
        <color indexed="64"/>
      </bottom>
      <diagonal/>
    </border>
    <border>
      <left style="medium">
        <color theme="1"/>
      </left>
      <right/>
      <top/>
      <bottom/>
      <diagonal/>
    </border>
    <border>
      <left/>
      <right/>
      <top/>
      <bottom style="medium">
        <color indexed="64"/>
      </bottom>
      <diagonal/>
    </border>
    <border>
      <left style="double">
        <color rgb="FF339966"/>
      </left>
      <right style="thin">
        <color indexed="64"/>
      </right>
      <top style="double">
        <color rgb="FF339966"/>
      </top>
      <bottom style="double">
        <color rgb="FF339966"/>
      </bottom>
      <diagonal/>
    </border>
    <border>
      <left/>
      <right style="double">
        <color rgb="FF339966"/>
      </right>
      <top style="double">
        <color rgb="FF339966"/>
      </top>
      <bottom style="double">
        <color rgb="FF339966"/>
      </bottom>
      <diagonal/>
    </border>
    <border>
      <left/>
      <right style="thin">
        <color indexed="64"/>
      </right>
      <top/>
      <bottom style="medium">
        <color indexed="64"/>
      </bottom>
      <diagonal/>
    </border>
    <border>
      <left/>
      <right/>
      <top style="thin">
        <color auto="1"/>
      </top>
      <bottom style="thin">
        <color auto="1"/>
      </bottom>
      <diagonal/>
    </border>
    <border>
      <left style="double">
        <color indexed="57"/>
      </left>
      <right/>
      <top style="thin">
        <color auto="1"/>
      </top>
      <bottom/>
      <diagonal/>
    </border>
    <border>
      <left/>
      <right/>
      <top style="thin">
        <color auto="1"/>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auto="1"/>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double">
        <color indexed="57"/>
      </left>
      <right/>
      <top style="double">
        <color indexed="57"/>
      </top>
      <bottom style="medium">
        <color indexed="64"/>
      </bottom>
      <diagonal/>
    </border>
    <border>
      <left style="thin">
        <color auto="1"/>
      </left>
      <right/>
      <top style="double">
        <color indexed="57"/>
      </top>
      <bottom style="medium">
        <color indexed="64"/>
      </bottom>
      <diagonal/>
    </border>
    <border>
      <left style="thin">
        <color auto="1"/>
      </left>
      <right style="medium">
        <color indexed="64"/>
      </right>
      <top style="double">
        <color indexed="57"/>
      </top>
      <bottom style="medium">
        <color indexed="64"/>
      </bottom>
      <diagonal/>
    </border>
    <border>
      <left style="medium">
        <color indexed="64"/>
      </left>
      <right style="thin">
        <color auto="1"/>
      </right>
      <top style="thin">
        <color indexed="64"/>
      </top>
      <bottom/>
      <diagonal/>
    </border>
    <border>
      <left style="thin">
        <color auto="1"/>
      </left>
      <right style="double">
        <color indexed="57"/>
      </right>
      <top style="double">
        <color indexed="57"/>
      </top>
      <bottom/>
      <diagonal/>
    </border>
    <border>
      <left style="thin">
        <color indexed="64"/>
      </left>
      <right style="double">
        <color indexed="57"/>
      </right>
      <top style="thin">
        <color indexed="64"/>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double">
        <color indexed="57"/>
      </right>
      <top style="thin">
        <color auto="1"/>
      </top>
      <bottom style="thin">
        <color auto="1"/>
      </bottom>
      <diagonal/>
    </border>
    <border>
      <left style="thin">
        <color indexed="64"/>
      </left>
      <right/>
      <top style="thin">
        <color indexed="64"/>
      </top>
      <bottom style="thin">
        <color indexed="64"/>
      </bottom>
      <diagonal/>
    </border>
    <border>
      <left style="double">
        <color indexed="57"/>
      </left>
      <right style="double">
        <color indexed="57"/>
      </right>
      <top style="thin">
        <color auto="1"/>
      </top>
      <bottom/>
      <diagonal/>
    </border>
    <border>
      <left style="double">
        <color indexed="57"/>
      </left>
      <right style="double">
        <color indexed="57"/>
      </right>
      <top style="thin">
        <color auto="1"/>
      </top>
      <bottom style="thin">
        <color auto="1"/>
      </bottom>
      <diagonal/>
    </border>
    <border>
      <left style="double">
        <color indexed="64"/>
      </left>
      <right style="double">
        <color indexed="64"/>
      </right>
      <top style="thin">
        <color auto="1"/>
      </top>
      <bottom/>
      <diagonal/>
    </border>
    <border>
      <left style="double">
        <color indexed="57"/>
      </left>
      <right style="thin">
        <color auto="1"/>
      </right>
      <top style="thin">
        <color indexed="64"/>
      </top>
      <bottom/>
      <diagonal/>
    </border>
    <border>
      <left style="thick">
        <color indexed="64"/>
      </left>
      <right style="thick">
        <color indexed="64"/>
      </right>
      <top style="thick">
        <color indexed="64"/>
      </top>
      <bottom style="thick">
        <color indexed="64"/>
      </bottom>
      <diagonal/>
    </border>
    <border>
      <left style="mediumDashed">
        <color auto="1"/>
      </left>
      <right/>
      <top/>
      <bottom/>
      <diagonal/>
    </border>
    <border>
      <left style="thin">
        <color auto="1"/>
      </left>
      <right style="thin">
        <color auto="1"/>
      </right>
      <top/>
      <bottom style="double">
        <color indexed="64"/>
      </bottom>
      <diagonal/>
    </border>
    <border diagonalDown="1">
      <left style="thin">
        <color indexed="64"/>
      </left>
      <right style="thin">
        <color indexed="64"/>
      </right>
      <top style="thick">
        <color indexed="64"/>
      </top>
      <bottom style="thin">
        <color indexed="64"/>
      </bottom>
      <diagonal style="thin">
        <color indexed="64"/>
      </diagonal>
    </border>
    <border>
      <left style="thick">
        <color indexed="64"/>
      </left>
      <right style="thin">
        <color indexed="64"/>
      </right>
      <top style="thin">
        <color indexed="64"/>
      </top>
      <bottom style="thin">
        <color indexed="64"/>
      </bottom>
      <diagonal/>
    </border>
    <border diagonalDown="1">
      <left style="thin">
        <color indexed="64"/>
      </left>
      <right style="thin">
        <color indexed="64"/>
      </right>
      <top/>
      <bottom/>
      <diagonal style="thin">
        <color indexed="64"/>
      </diagonal>
    </border>
    <border>
      <left style="thin">
        <color auto="1"/>
      </left>
      <right style="double">
        <color rgb="FF339966"/>
      </right>
      <top style="thin">
        <color indexed="64"/>
      </top>
      <bottom/>
      <diagonal/>
    </border>
    <border>
      <left style="thin">
        <color indexed="64"/>
      </left>
      <right style="dotted">
        <color indexed="23"/>
      </right>
      <top style="thin">
        <color indexed="64"/>
      </top>
      <bottom/>
      <diagonal/>
    </border>
    <border diagonalDown="1">
      <left style="thin">
        <color indexed="64"/>
      </left>
      <right style="thin">
        <color indexed="64"/>
      </right>
      <top style="thin">
        <color auto="1"/>
      </top>
      <bottom style="double">
        <color indexed="64"/>
      </bottom>
      <diagonal style="thin">
        <color indexed="64"/>
      </diagonal>
    </border>
    <border>
      <left style="double">
        <color rgb="FF35A16B"/>
      </left>
      <right/>
      <top style="thin">
        <color indexed="64"/>
      </top>
      <bottom/>
      <diagonal/>
    </border>
    <border>
      <left style="medium">
        <color indexed="64"/>
      </left>
      <right style="dotted">
        <color indexed="23"/>
      </right>
      <top style="thin">
        <color indexed="64"/>
      </top>
      <bottom/>
      <diagonal/>
    </border>
    <border>
      <left style="double">
        <color indexed="57"/>
      </left>
      <right style="medium">
        <color indexed="64"/>
      </right>
      <top style="thin">
        <color indexed="64"/>
      </top>
      <bottom/>
      <diagonal/>
    </border>
    <border>
      <left style="medium">
        <color theme="1"/>
      </left>
      <right style="dotted">
        <color indexed="23"/>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indexed="57"/>
      </right>
      <top style="thin">
        <color indexed="64"/>
      </top>
      <bottom/>
      <diagonal/>
    </border>
    <border>
      <left style="medium">
        <color indexed="64"/>
      </left>
      <right/>
      <top style="thin">
        <color indexed="64"/>
      </top>
      <bottom/>
      <diagonal/>
    </border>
    <border>
      <left style="thin">
        <color auto="1"/>
      </left>
      <right style="thin">
        <color auto="1"/>
      </right>
      <top style="thin">
        <color auto="1"/>
      </top>
      <bottom/>
      <diagonal/>
    </border>
    <border>
      <left style="thin">
        <color indexed="64"/>
      </left>
      <right style="medium">
        <color indexed="64"/>
      </right>
      <top style="thin">
        <color indexed="64"/>
      </top>
      <bottom/>
      <diagonal/>
    </border>
    <border>
      <left/>
      <right style="double">
        <color rgb="FF339966"/>
      </right>
      <top style="thin">
        <color indexed="64"/>
      </top>
      <bottom style="medium">
        <color indexed="64"/>
      </bottom>
      <diagonal/>
    </border>
    <border>
      <left/>
      <right style="medium">
        <color indexed="64"/>
      </right>
      <top style="thin">
        <color indexed="64"/>
      </top>
      <bottom style="thin">
        <color indexed="64"/>
      </bottom>
      <diagonal/>
    </border>
    <border>
      <left/>
      <right style="dotted">
        <color indexed="23"/>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diagonalDown="1">
      <left/>
      <right/>
      <top style="thick">
        <color indexed="64"/>
      </top>
      <bottom style="thin">
        <color indexed="64"/>
      </bottom>
      <diagonal style="thin">
        <color indexed="64"/>
      </diagonal>
    </border>
    <border>
      <left style="thick">
        <color indexed="64"/>
      </left>
      <right style="thin">
        <color indexed="64"/>
      </right>
      <top style="thin">
        <color auto="1"/>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style="thin">
        <color indexed="64"/>
      </bottom>
      <diagonal/>
    </border>
    <border diagonalDown="1">
      <left style="thick">
        <color indexed="64"/>
      </left>
      <right style="thin">
        <color indexed="64"/>
      </right>
      <top style="thick">
        <color indexed="64"/>
      </top>
      <bottom style="thin">
        <color indexed="64"/>
      </bottom>
      <diagonal style="thin">
        <color indexed="64"/>
      </diagonal>
    </border>
    <border>
      <left/>
      <right style="thin">
        <color indexed="64"/>
      </right>
      <top style="thin">
        <color indexed="64"/>
      </top>
      <bottom style="thin">
        <color indexed="64"/>
      </bottom>
      <diagonal/>
    </border>
    <border>
      <left/>
      <right/>
      <top style="thin">
        <color auto="1"/>
      </top>
      <bottom style="thin">
        <color auto="1"/>
      </bottom>
      <diagonal/>
    </border>
    <border diagonalDown="1">
      <left/>
      <right style="thick">
        <color indexed="64"/>
      </right>
      <top/>
      <bottom style="thick">
        <color indexed="64"/>
      </bottom>
      <diagonal style="thin">
        <color indexed="64"/>
      </diagonal>
    </border>
    <border diagonalDown="1">
      <left style="thick">
        <color indexed="64"/>
      </left>
      <right style="thick">
        <color indexed="64"/>
      </right>
      <top style="thin">
        <color indexed="64"/>
      </top>
      <bottom/>
      <diagonal style="thin">
        <color indexed="64"/>
      </diagonal>
    </border>
    <border diagonalDown="1">
      <left/>
      <right style="thick">
        <color indexed="64"/>
      </right>
      <top style="thick">
        <color indexed="64"/>
      </top>
      <bottom/>
      <diagonal style="thin">
        <color indexed="64"/>
      </diagonal>
    </border>
    <border diagonalDown="1">
      <left style="thick">
        <color indexed="64"/>
      </left>
      <right style="thick">
        <color indexed="64"/>
      </right>
      <top style="thick">
        <color indexed="64"/>
      </top>
      <bottom style="thick">
        <color indexed="64"/>
      </bottom>
      <diagonal style="thin">
        <color indexed="64"/>
      </diagonal>
    </border>
    <border diagonalDown="1">
      <left style="thick">
        <color indexed="64"/>
      </left>
      <right style="thick">
        <color indexed="64"/>
      </right>
      <top style="thin">
        <color indexed="64"/>
      </top>
      <bottom style="thick">
        <color indexed="64"/>
      </bottom>
      <diagonal style="thin">
        <color indexed="64"/>
      </diagonal>
    </border>
    <border>
      <left style="medium">
        <color auto="1"/>
      </left>
      <right style="thin">
        <color auto="1"/>
      </right>
      <top style="thin">
        <color auto="1"/>
      </top>
      <bottom/>
      <diagonal/>
    </border>
    <border>
      <left/>
      <right style="double">
        <color indexed="57"/>
      </right>
      <top style="thin">
        <color indexed="64"/>
      </top>
      <bottom style="double">
        <color indexed="57"/>
      </bottom>
      <diagonal/>
    </border>
    <border>
      <left style="thin">
        <color indexed="64"/>
      </left>
      <right style="double">
        <color indexed="57"/>
      </right>
      <top style="thin">
        <color indexed="64"/>
      </top>
      <bottom/>
      <diagonal/>
    </border>
    <border>
      <left style="double">
        <color indexed="57"/>
      </left>
      <right style="double">
        <color indexed="57"/>
      </right>
      <top style="thin">
        <color indexed="64"/>
      </top>
      <bottom/>
      <diagonal/>
    </border>
    <border>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57"/>
      </left>
      <right style="thin">
        <color indexed="64"/>
      </right>
      <top style="thin">
        <color indexed="64"/>
      </top>
      <bottom/>
      <diagonal/>
    </border>
    <border>
      <left style="double">
        <color indexed="57"/>
      </left>
      <right style="thin">
        <color auto="1"/>
      </right>
      <top style="thin">
        <color auto="1"/>
      </top>
      <bottom style="thin">
        <color auto="1"/>
      </bottom>
      <diagonal/>
    </border>
    <border>
      <left style="double">
        <color indexed="57"/>
      </left>
      <right/>
      <top style="thin">
        <color indexed="64"/>
      </top>
      <bottom/>
      <diagonal/>
    </border>
    <border diagonalDown="1">
      <left style="thick">
        <color indexed="64"/>
      </left>
      <right/>
      <top style="thick">
        <color indexed="64"/>
      </top>
      <bottom style="thin">
        <color indexed="64"/>
      </bottom>
      <diagonal style="thin">
        <color indexed="64"/>
      </diagonal>
    </border>
    <border>
      <left style="thin">
        <color auto="1"/>
      </left>
      <right style="thin">
        <color indexed="64"/>
      </right>
      <top/>
      <bottom style="thick">
        <color indexed="64"/>
      </bottom>
      <diagonal/>
    </border>
    <border diagonalDown="1">
      <left style="thick">
        <color indexed="64"/>
      </left>
      <right style="thin">
        <color indexed="64"/>
      </right>
      <top style="thin">
        <color auto="1"/>
      </top>
      <bottom/>
      <diagonal style="hair">
        <color indexed="64"/>
      </diagonal>
    </border>
    <border diagonalDown="1">
      <left style="thick">
        <color indexed="64"/>
      </left>
      <right style="thin">
        <color indexed="64"/>
      </right>
      <top/>
      <bottom/>
      <diagonal style="hair">
        <color indexed="64"/>
      </diagonal>
    </border>
    <border diagonalDown="1">
      <left style="thick">
        <color indexed="64"/>
      </left>
      <right style="thin">
        <color indexed="64"/>
      </right>
      <top/>
      <bottom style="thick">
        <color indexed="64"/>
      </bottom>
      <diagonal style="hair">
        <color indexed="64"/>
      </diagonal>
    </border>
    <border>
      <left/>
      <right style="double">
        <color auto="1"/>
      </right>
      <top style="double">
        <color auto="1"/>
      </top>
      <bottom style="thin">
        <color indexed="64"/>
      </bottom>
      <diagonal/>
    </border>
    <border diagonalDown="1">
      <left style="thin">
        <color indexed="64"/>
      </left>
      <right/>
      <top/>
      <bottom style="thin">
        <color indexed="64"/>
      </bottom>
      <diagonal style="thin">
        <color indexed="64"/>
      </diagonal>
    </border>
    <border>
      <left style="thin">
        <color indexed="64"/>
      </left>
      <right style="double">
        <color indexed="64"/>
      </right>
      <top style="thin">
        <color indexed="64"/>
      </top>
      <bottom style="thin">
        <color indexed="64"/>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thin">
        <color indexed="64"/>
      </left>
      <right style="medium">
        <color indexed="64"/>
      </right>
      <top style="thin">
        <color indexed="64"/>
      </top>
      <bottom style="thin">
        <color indexed="64"/>
      </bottom>
      <diagonal/>
    </border>
    <border>
      <left style="double">
        <color indexed="57"/>
      </left>
      <right style="double">
        <color indexed="57"/>
      </right>
      <top style="double">
        <color indexed="57"/>
      </top>
      <bottom style="double">
        <color indexed="57"/>
      </bottom>
      <diagonal/>
    </border>
    <border>
      <left style="medium">
        <color theme="1"/>
      </left>
      <right style="double">
        <color indexed="57"/>
      </right>
      <top style="thin">
        <color theme="1"/>
      </top>
      <bottom style="thin">
        <color theme="1"/>
      </bottom>
      <diagonal/>
    </border>
    <border>
      <left style="medium">
        <color theme="1"/>
      </left>
      <right style="double">
        <color indexed="57"/>
      </right>
      <top style="medium">
        <color theme="1"/>
      </top>
      <bottom/>
      <diagonal/>
    </border>
    <border>
      <left style="medium">
        <color theme="1"/>
      </left>
      <right style="double">
        <color indexed="57"/>
      </right>
      <top style="thin">
        <color theme="1"/>
      </top>
      <bottom style="medium">
        <color theme="1"/>
      </bottom>
      <diagonal/>
    </border>
    <border>
      <left style="medium">
        <color auto="1"/>
      </left>
      <right style="thin">
        <color auto="1"/>
      </right>
      <top style="thin">
        <color auto="1"/>
      </top>
      <bottom style="double">
        <color indexed="57"/>
      </bottom>
      <diagonal/>
    </border>
    <border>
      <left style="thin">
        <color auto="1"/>
      </left>
      <right style="thin">
        <color auto="1"/>
      </right>
      <top style="thin">
        <color auto="1"/>
      </top>
      <bottom style="double">
        <color indexed="57"/>
      </bottom>
      <diagonal/>
    </border>
    <border>
      <left style="medium">
        <color theme="1"/>
      </left>
      <right/>
      <top style="thin">
        <color theme="1"/>
      </top>
      <bottom style="thin">
        <color theme="1"/>
      </bottom>
      <diagonal/>
    </border>
    <border>
      <left style="medium">
        <color theme="1"/>
      </left>
      <right/>
      <top style="thin">
        <color theme="1"/>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medium">
        <color theme="1"/>
      </left>
      <right/>
      <top style="medium">
        <color theme="1"/>
      </top>
      <bottom/>
      <diagonal/>
    </border>
    <border>
      <left style="medium">
        <color theme="1"/>
      </left>
      <right/>
      <top style="medium">
        <color theme="1"/>
      </top>
      <bottom style="thin">
        <color theme="1"/>
      </bottom>
      <diagonal/>
    </border>
    <border>
      <left style="medium">
        <color theme="1"/>
      </left>
      <right style="thin">
        <color theme="1"/>
      </right>
      <top style="medium">
        <color theme="1"/>
      </top>
      <bottom/>
      <diagonal/>
    </border>
    <border>
      <left style="thin">
        <color theme="1"/>
      </left>
      <right style="thin">
        <color theme="1"/>
      </right>
      <top style="medium">
        <color theme="1"/>
      </top>
      <bottom/>
      <diagonal/>
    </border>
    <border>
      <left style="thin">
        <color theme="1"/>
      </left>
      <right style="medium">
        <color theme="1"/>
      </right>
      <top style="medium">
        <color theme="1"/>
      </top>
      <bottom/>
      <diagonal/>
    </border>
    <border>
      <left style="thin">
        <color theme="1"/>
      </left>
      <right style="thin">
        <color theme="1"/>
      </right>
      <top style="double">
        <color rgb="FF35A16B"/>
      </top>
      <bottom style="double">
        <color rgb="FF35A16B"/>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medium">
        <color indexed="64"/>
      </left>
      <right style="medium">
        <color indexed="64"/>
      </right>
      <top style="medium">
        <color indexed="64"/>
      </top>
      <bottom style="thin">
        <color indexed="64"/>
      </bottom>
      <diagonal/>
    </border>
    <border>
      <left style="double">
        <color rgb="FF35A16B"/>
      </left>
      <right style="double">
        <color rgb="FF35A16B"/>
      </right>
      <top style="thin">
        <color indexed="64"/>
      </top>
      <bottom style="double">
        <color rgb="FF35A16B"/>
      </bottom>
      <diagonal/>
    </border>
    <border>
      <left style="double">
        <color rgb="FF35A16B"/>
      </left>
      <right style="double">
        <color rgb="FF35A16B"/>
      </right>
      <top style="thin">
        <color indexed="64"/>
      </top>
      <bottom style="thin">
        <color indexed="64"/>
      </bottom>
      <diagonal/>
    </border>
    <border>
      <left style="double">
        <color rgb="FF35A16B"/>
      </left>
      <right style="thin">
        <color indexed="64"/>
      </right>
      <top style="double">
        <color rgb="FF35A16B"/>
      </top>
      <bottom style="thin">
        <color indexed="64"/>
      </bottom>
      <diagonal/>
    </border>
    <border>
      <left style="thin">
        <color indexed="64"/>
      </left>
      <right style="thin">
        <color indexed="64"/>
      </right>
      <top style="double">
        <color rgb="FF35A16B"/>
      </top>
      <bottom style="double">
        <color rgb="FF35A16B"/>
      </bottom>
      <diagonal/>
    </border>
    <border diagonalDown="1">
      <left style="double">
        <color rgb="FF35A16B"/>
      </left>
      <right style="double">
        <color rgb="FF35A16B"/>
      </right>
      <top style="double">
        <color rgb="FF35A16B"/>
      </top>
      <bottom/>
      <diagonal style="thin">
        <color theme="1"/>
      </diagonal>
    </border>
    <border diagonalDown="1">
      <left style="double">
        <color rgb="FF35A16B"/>
      </left>
      <right style="double">
        <color rgb="FF35A16B"/>
      </right>
      <top/>
      <bottom/>
      <diagonal style="thin">
        <color theme="1"/>
      </diagonal>
    </border>
    <border diagonalDown="1">
      <left style="double">
        <color rgb="FF35A16B"/>
      </left>
      <right style="double">
        <color rgb="FF35A16B"/>
      </right>
      <top/>
      <bottom style="medium">
        <color indexed="64"/>
      </bottom>
      <diagonal style="thin">
        <color theme="1"/>
      </diagonal>
    </border>
    <border>
      <left style="double">
        <color rgb="FF35A16B"/>
      </left>
      <right style="double">
        <color rgb="FF35A16B"/>
      </right>
      <top style="double">
        <color rgb="FF35A16B"/>
      </top>
      <bottom style="thin">
        <color indexed="64"/>
      </bottom>
      <diagonal/>
    </border>
    <border diagonalDown="1">
      <left style="double">
        <color rgb="FF35A16B"/>
      </left>
      <right/>
      <top style="double">
        <color rgb="FF35A16B"/>
      </top>
      <bottom/>
      <diagonal style="thin">
        <color theme="1"/>
      </diagonal>
    </border>
    <border diagonalDown="1">
      <left/>
      <right style="double">
        <color rgb="FF35A16B"/>
      </right>
      <top style="double">
        <color rgb="FF35A16B"/>
      </top>
      <bottom/>
      <diagonal style="thin">
        <color theme="1"/>
      </diagonal>
    </border>
    <border diagonalDown="1">
      <left style="double">
        <color rgb="FF35A16B"/>
      </left>
      <right/>
      <top/>
      <bottom style="medium">
        <color theme="1"/>
      </bottom>
      <diagonal style="thin">
        <color theme="1"/>
      </diagonal>
    </border>
    <border diagonalDown="1">
      <left/>
      <right style="double">
        <color rgb="FF35A16B"/>
      </right>
      <top/>
      <bottom style="medium">
        <color theme="1"/>
      </bottom>
      <diagonal style="thin">
        <color theme="1"/>
      </diagonal>
    </border>
    <border diagonalDown="1">
      <left style="medium">
        <color indexed="64"/>
      </left>
      <right style="medium">
        <color indexed="64"/>
      </right>
      <top style="medium">
        <color indexed="64"/>
      </top>
      <bottom style="medium">
        <color indexed="64"/>
      </bottom>
      <diagonal style="thin">
        <color indexed="64"/>
      </diagonal>
    </border>
    <border>
      <left style="double">
        <color rgb="FF35A16B"/>
      </left>
      <right style="thin">
        <color auto="1"/>
      </right>
      <top style="double">
        <color rgb="FF35A16B"/>
      </top>
      <bottom style="double">
        <color rgb="FF35A16B"/>
      </bottom>
      <diagonal/>
    </border>
    <border>
      <left style="thin">
        <color auto="1"/>
      </left>
      <right style="double">
        <color rgb="FF35A16B"/>
      </right>
      <top style="double">
        <color rgb="FF35A16B"/>
      </top>
      <bottom style="double">
        <color rgb="FF35A16B"/>
      </bottom>
      <diagonal/>
    </border>
    <border>
      <left style="double">
        <color indexed="57"/>
      </left>
      <right style="thin">
        <color auto="1"/>
      </right>
      <top/>
      <bottom/>
      <diagonal/>
    </border>
    <border>
      <left style="double">
        <color indexed="57"/>
      </left>
      <right style="double">
        <color indexed="57"/>
      </right>
      <top style="thin">
        <color theme="1"/>
      </top>
      <bottom style="thin">
        <color auto="1"/>
      </bottom>
      <diagonal/>
    </border>
    <border>
      <left/>
      <right style="double">
        <color indexed="57"/>
      </right>
      <top style="thin">
        <color indexed="64"/>
      </top>
      <bottom style="thin">
        <color auto="1"/>
      </bottom>
      <diagonal/>
    </border>
    <border>
      <left style="double">
        <color rgb="FF339966"/>
      </left>
      <right/>
      <top style="thin">
        <color theme="1"/>
      </top>
      <bottom style="thin">
        <color theme="1"/>
      </bottom>
      <diagonal/>
    </border>
    <border>
      <left/>
      <right style="thin">
        <color indexed="64"/>
      </right>
      <top style="double">
        <color indexed="57"/>
      </top>
      <bottom/>
      <diagonal/>
    </border>
    <border>
      <left/>
      <right style="thin">
        <color indexed="64"/>
      </right>
      <top style="thin">
        <color indexed="64"/>
      </top>
      <bottom style="double">
        <color indexed="57"/>
      </bottom>
      <diagonal/>
    </border>
    <border>
      <left style="double">
        <color rgb="FF339966"/>
      </left>
      <right/>
      <top style="double">
        <color rgb="FF339966"/>
      </top>
      <bottom style="thin">
        <color theme="1"/>
      </bottom>
      <diagonal/>
    </border>
    <border>
      <left/>
      <right style="double">
        <color rgb="FF339966"/>
      </right>
      <top style="double">
        <color rgb="FF339966"/>
      </top>
      <bottom style="thin">
        <color theme="1"/>
      </bottom>
      <diagonal/>
    </border>
    <border>
      <left/>
      <right style="double">
        <color rgb="FF339966"/>
      </right>
      <top style="thin">
        <color theme="1"/>
      </top>
      <bottom style="thin">
        <color theme="1"/>
      </bottom>
      <diagonal/>
    </border>
    <border>
      <left style="double">
        <color rgb="FF339966"/>
      </left>
      <right/>
      <top style="thin">
        <color theme="1"/>
      </top>
      <bottom style="double">
        <color rgb="FF339966"/>
      </bottom>
      <diagonal/>
    </border>
    <border>
      <left/>
      <right style="double">
        <color rgb="FF339966"/>
      </right>
      <top style="thin">
        <color theme="1"/>
      </top>
      <bottom style="double">
        <color rgb="FF339966"/>
      </bottom>
      <diagonal/>
    </border>
    <border>
      <left style="medium">
        <color indexed="64"/>
      </left>
      <right/>
      <top/>
      <bottom style="double">
        <color rgb="FF339966"/>
      </bottom>
      <diagonal/>
    </border>
    <border>
      <left/>
      <right style="thin">
        <color indexed="64"/>
      </right>
      <top/>
      <bottom style="double">
        <color rgb="FF339966"/>
      </bottom>
      <diagonal/>
    </border>
    <border>
      <left/>
      <right/>
      <top style="double">
        <color indexed="57"/>
      </top>
      <bottom/>
      <diagonal/>
    </border>
    <border>
      <left style="thin">
        <color auto="1"/>
      </left>
      <right style="medium">
        <color indexed="64"/>
      </right>
      <top style="double">
        <color indexed="57"/>
      </top>
      <bottom/>
      <diagonal/>
    </border>
    <border>
      <left style="double">
        <color indexed="57"/>
      </left>
      <right style="double">
        <color indexed="57"/>
      </right>
      <top style="double">
        <color indexed="57"/>
      </top>
      <bottom style="double">
        <color indexed="57"/>
      </bottom>
      <diagonal/>
    </border>
    <border>
      <left style="double">
        <color indexed="57"/>
      </left>
      <right/>
      <top style="double">
        <color indexed="57"/>
      </top>
      <bottom style="double">
        <color indexed="57"/>
      </bottom>
      <diagonal/>
    </border>
    <border>
      <left style="double">
        <color indexed="57"/>
      </left>
      <right style="double">
        <color indexed="57"/>
      </right>
      <top style="double">
        <color indexed="57"/>
      </top>
      <bottom style="thin">
        <color auto="1"/>
      </bottom>
      <diagonal/>
    </border>
    <border>
      <left style="double">
        <color rgb="FF339966"/>
      </left>
      <right style="double">
        <color rgb="FF339966"/>
      </right>
      <top style="double">
        <color rgb="FF339966"/>
      </top>
      <bottom style="thin">
        <color indexed="64"/>
      </bottom>
      <diagonal/>
    </border>
    <border>
      <left style="double">
        <color indexed="57"/>
      </left>
      <right style="double">
        <color rgb="FF339966"/>
      </right>
      <top style="double">
        <color rgb="FF339966"/>
      </top>
      <bottom style="double">
        <color rgb="FF339966"/>
      </bottom>
      <diagonal/>
    </border>
    <border>
      <left style="double">
        <color indexed="57"/>
      </left>
      <right style="double">
        <color indexed="57"/>
      </right>
      <top style="double">
        <color rgb="FF339966"/>
      </top>
      <bottom style="double">
        <color rgb="FF339966"/>
      </bottom>
      <diagonal/>
    </border>
    <border diagonalDown="1">
      <left style="medium">
        <color indexed="64"/>
      </left>
      <right style="double">
        <color rgb="FF35A16B"/>
      </right>
      <top style="double">
        <color rgb="FF35A16B"/>
      </top>
      <bottom style="medium">
        <color indexed="64"/>
      </bottom>
      <diagonal style="thin">
        <color indexed="64"/>
      </diagonal>
    </border>
    <border>
      <left style="double">
        <color indexed="57"/>
      </left>
      <right/>
      <top style="double">
        <color indexed="57"/>
      </top>
      <bottom/>
      <diagonal/>
    </border>
    <border>
      <left/>
      <right style="dotted">
        <color rgb="FF7F878F"/>
      </right>
      <top style="thin">
        <color indexed="64"/>
      </top>
      <bottom style="thin">
        <color indexed="64"/>
      </bottom>
      <diagonal/>
    </border>
    <border>
      <left style="double">
        <color indexed="64"/>
      </left>
      <right/>
      <top style="thin">
        <color indexed="64"/>
      </top>
      <bottom/>
      <diagonal/>
    </border>
    <border>
      <left style="thin">
        <color indexed="64"/>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double">
        <color indexed="57"/>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rgb="FF35A16B"/>
      </top>
      <bottom style="thin">
        <color indexed="64"/>
      </bottom>
      <diagonal/>
    </border>
    <border>
      <left style="double">
        <color indexed="57"/>
      </left>
      <right style="double">
        <color indexed="57"/>
      </right>
      <top style="double">
        <color indexed="57"/>
      </top>
      <bottom style="double">
        <color rgb="FF35A16B"/>
      </bottom>
      <diagonal/>
    </border>
    <border>
      <left/>
      <right/>
      <top style="double">
        <color indexed="64"/>
      </top>
      <bottom/>
      <diagonal/>
    </border>
    <border>
      <left style="double">
        <color indexed="57"/>
      </left>
      <right style="double">
        <color indexed="57"/>
      </right>
      <top style="double">
        <color indexed="57"/>
      </top>
      <bottom/>
      <diagonal/>
    </border>
    <border>
      <left style="double">
        <color indexed="64"/>
      </left>
      <right style="thin">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right style="double">
        <color rgb="FF339966"/>
      </right>
      <top style="medium">
        <color indexed="64"/>
      </top>
      <bottom style="thin">
        <color indexed="64"/>
      </bottom>
      <diagonal/>
    </border>
    <border>
      <left style="double">
        <color rgb="FF339966"/>
      </left>
      <right style="double">
        <color indexed="57"/>
      </right>
      <top style="double">
        <color rgb="FF339966"/>
      </top>
      <bottom style="thin">
        <color indexed="64"/>
      </bottom>
      <diagonal/>
    </border>
    <border>
      <left style="double">
        <color indexed="57"/>
      </left>
      <right style="medium">
        <color auto="1"/>
      </right>
      <top style="medium">
        <color indexed="64"/>
      </top>
      <bottom/>
      <diagonal/>
    </border>
    <border>
      <left/>
      <right style="double">
        <color rgb="FF339966"/>
      </right>
      <top style="thin">
        <color indexed="64"/>
      </top>
      <bottom style="thin">
        <color indexed="64"/>
      </bottom>
      <diagonal/>
    </border>
    <border>
      <left style="double">
        <color indexed="57"/>
      </left>
      <right style="medium">
        <color auto="1"/>
      </right>
      <top style="thin">
        <color auto="1"/>
      </top>
      <bottom style="thin">
        <color auto="1"/>
      </bottom>
      <diagonal/>
    </border>
    <border>
      <left style="double">
        <color indexed="57"/>
      </left>
      <right style="medium">
        <color auto="1"/>
      </right>
      <top/>
      <bottom style="medium">
        <color auto="1"/>
      </bottom>
      <diagonal/>
    </border>
    <border>
      <left style="double">
        <color rgb="FF339966"/>
      </left>
      <right style="double">
        <color rgb="FF339966"/>
      </right>
      <top style="double">
        <color rgb="FF339966"/>
      </top>
      <bottom style="double">
        <color rgb="FF339966"/>
      </bottom>
      <diagonal/>
    </border>
    <border>
      <left style="double">
        <color indexed="57"/>
      </left>
      <right/>
      <top style="medium">
        <color indexed="64"/>
      </top>
      <bottom/>
      <diagonal/>
    </border>
    <border>
      <left/>
      <right style="medium">
        <color theme="1"/>
      </right>
      <top style="medium">
        <color indexed="64"/>
      </top>
      <bottom/>
      <diagonal/>
    </border>
    <border>
      <left/>
      <right style="double">
        <color rgb="FF35A16B"/>
      </right>
      <top style="thin">
        <color auto="1"/>
      </top>
      <bottom/>
      <diagonal/>
    </border>
    <border>
      <left style="double">
        <color rgb="FF35A16B"/>
      </left>
      <right/>
      <top style="thin">
        <color indexed="64"/>
      </top>
      <bottom/>
      <diagonal/>
    </border>
    <border>
      <left style="thin">
        <color indexed="64"/>
      </left>
      <right style="double">
        <color rgb="FF339966"/>
      </right>
      <top style="thin">
        <color indexed="64"/>
      </top>
      <bottom/>
      <diagonal/>
    </border>
    <border>
      <left style="thin">
        <color indexed="64"/>
      </left>
      <right style="double">
        <color rgb="FF339966"/>
      </right>
      <top/>
      <bottom/>
      <diagonal/>
    </border>
    <border>
      <left style="double">
        <color rgb="FF35A16B"/>
      </left>
      <right/>
      <top style="thin">
        <color indexed="64"/>
      </top>
      <bottom style="double">
        <color theme="1"/>
      </bottom>
      <diagonal/>
    </border>
    <border>
      <left style="thin">
        <color indexed="64"/>
      </left>
      <right/>
      <top style="thin">
        <color indexed="64"/>
      </top>
      <bottom style="double">
        <color theme="1"/>
      </bottom>
      <diagonal/>
    </border>
    <border>
      <left style="thin">
        <color indexed="64"/>
      </left>
      <right style="double">
        <color rgb="FF339966"/>
      </right>
      <top style="thin">
        <color indexed="64"/>
      </top>
      <bottom style="double">
        <color theme="1"/>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top/>
      <bottom style="double">
        <color rgb="FF35A16B"/>
      </bottom>
      <diagonal/>
    </border>
    <border>
      <left style="thin">
        <color indexed="64"/>
      </left>
      <right style="double">
        <color rgb="FF339966"/>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auto="1"/>
      </bottom>
      <diagonal/>
    </border>
    <border>
      <left style="double">
        <color rgb="FF35A16B"/>
      </left>
      <right style="double">
        <color rgb="FF35A16B"/>
      </right>
      <top/>
      <bottom style="double">
        <color rgb="FF35A16B"/>
      </bottom>
      <diagonal/>
    </border>
    <border>
      <left style="double">
        <color auto="1"/>
      </left>
      <right style="double">
        <color auto="1"/>
      </right>
      <top style="double">
        <color auto="1"/>
      </top>
      <bottom/>
      <diagonal/>
    </border>
    <border>
      <left style="double">
        <color auto="1"/>
      </left>
      <right style="double">
        <color auto="1"/>
      </right>
      <top style="thin">
        <color indexed="64"/>
      </top>
      <bottom style="thin">
        <color indexed="64"/>
      </bottom>
      <diagonal/>
    </border>
    <border>
      <left style="double">
        <color indexed="57"/>
      </left>
      <right style="double">
        <color indexed="57"/>
      </right>
      <top style="double">
        <color indexed="57"/>
      </top>
      <bottom/>
      <diagonal/>
    </border>
    <border>
      <left style="double">
        <color indexed="57"/>
      </left>
      <right style="double">
        <color indexed="57"/>
      </right>
      <top style="thin">
        <color indexed="64"/>
      </top>
      <bottom style="double">
        <color indexed="57"/>
      </bottom>
      <diagonal/>
    </border>
    <border>
      <left style="double">
        <color indexed="57"/>
      </left>
      <right/>
      <top style="double">
        <color indexed="57"/>
      </top>
      <bottom/>
      <diagonal/>
    </border>
    <border>
      <left style="thin">
        <color indexed="64"/>
      </left>
      <right style="double">
        <color indexed="57"/>
      </right>
      <top style="double">
        <color indexed="57"/>
      </top>
      <bottom/>
      <diagonal/>
    </border>
    <border>
      <left style="double">
        <color indexed="57"/>
      </left>
      <right/>
      <top style="thin">
        <color auto="1"/>
      </top>
      <bottom style="thin">
        <color auto="1"/>
      </bottom>
      <diagonal/>
    </border>
    <border>
      <left style="thin">
        <color indexed="64"/>
      </left>
      <right style="double">
        <color indexed="57"/>
      </right>
      <top style="thin">
        <color indexed="64"/>
      </top>
      <bottom style="thin">
        <color indexed="64"/>
      </bottom>
      <diagonal/>
    </border>
    <border>
      <left style="double">
        <color indexed="57"/>
      </left>
      <right/>
      <top style="thin">
        <color indexed="64"/>
      </top>
      <bottom style="double">
        <color indexed="57"/>
      </bottom>
      <diagonal/>
    </border>
    <border>
      <left style="thin">
        <color indexed="64"/>
      </left>
      <right style="double">
        <color indexed="57"/>
      </right>
      <top style="thin">
        <color indexed="64"/>
      </top>
      <bottom style="double">
        <color indexed="57"/>
      </bottom>
      <diagonal/>
    </border>
    <border>
      <left/>
      <right style="thin">
        <color indexed="64"/>
      </right>
      <top style="double">
        <color rgb="FF339966"/>
      </top>
      <bottom/>
      <diagonal/>
    </border>
    <border>
      <left style="thin">
        <color indexed="8"/>
      </left>
      <right/>
      <top style="thin">
        <color indexed="8"/>
      </top>
      <bottom style="thin">
        <color indexed="64"/>
      </bottom>
      <diagonal/>
    </border>
    <border>
      <left/>
      <right style="medium">
        <color theme="1"/>
      </right>
      <top style="thin">
        <color indexed="8"/>
      </top>
      <bottom style="thin">
        <color indexed="64"/>
      </bottom>
      <diagonal/>
    </border>
    <border>
      <left style="thin">
        <color indexed="8"/>
      </left>
      <right/>
      <top style="thin">
        <color indexed="64"/>
      </top>
      <bottom style="thin">
        <color auto="1"/>
      </bottom>
      <diagonal/>
    </border>
    <border>
      <left/>
      <right style="medium">
        <color theme="1"/>
      </right>
      <top style="thin">
        <color indexed="64"/>
      </top>
      <bottom style="thin">
        <color auto="1"/>
      </bottom>
      <diagonal/>
    </border>
    <border>
      <left/>
      <right style="double">
        <color rgb="FF35A16B"/>
      </right>
      <top style="double">
        <color rgb="FF35A16B"/>
      </top>
      <bottom style="thin">
        <color indexed="64"/>
      </bottom>
      <diagonal/>
    </border>
    <border>
      <left/>
      <right style="double">
        <color rgb="FF35A16B"/>
      </right>
      <top style="thin">
        <color indexed="64"/>
      </top>
      <bottom/>
      <diagonal/>
    </border>
    <border>
      <left style="double">
        <color indexed="57"/>
      </left>
      <right style="double">
        <color indexed="57"/>
      </right>
      <top style="thin">
        <color auto="1"/>
      </top>
      <bottom style="thin">
        <color auto="1"/>
      </bottom>
      <diagonal/>
    </border>
    <border>
      <left style="double">
        <color indexed="57"/>
      </left>
      <right/>
      <top style="thin">
        <color auto="1"/>
      </top>
      <bottom style="thin">
        <color auto="1"/>
      </bottom>
      <diagonal/>
    </border>
    <border>
      <left style="thin">
        <color indexed="64"/>
      </left>
      <right/>
      <top style="thin">
        <color auto="1"/>
      </top>
      <bottom style="thin">
        <color auto="1"/>
      </bottom>
      <diagonal/>
    </border>
    <border>
      <left style="thin">
        <color indexed="64"/>
      </left>
      <right style="double">
        <color indexed="57"/>
      </right>
      <top style="thin">
        <color auto="1"/>
      </top>
      <bottom style="thin">
        <color auto="1"/>
      </bottom>
      <diagonal/>
    </border>
    <border>
      <left style="double">
        <color rgb="FF339966"/>
      </left>
      <right/>
      <top/>
      <bottom style="thin">
        <color theme="1"/>
      </bottom>
      <diagonal/>
    </border>
    <border>
      <left/>
      <right style="double">
        <color rgb="FF339966"/>
      </right>
      <top/>
      <bottom style="thin">
        <color theme="1"/>
      </bottom>
      <diagonal/>
    </border>
    <border>
      <left style="double">
        <color indexed="57"/>
      </left>
      <right style="double">
        <color indexed="57"/>
      </right>
      <top/>
      <bottom style="thin">
        <color indexed="64"/>
      </bottom>
      <diagonal/>
    </border>
    <border>
      <left style="double">
        <color rgb="FF339966"/>
      </left>
      <right/>
      <top style="thin">
        <color theme="1"/>
      </top>
      <bottom style="thin">
        <color auto="1"/>
      </bottom>
      <diagonal/>
    </border>
    <border>
      <left/>
      <right style="double">
        <color rgb="FF339966"/>
      </right>
      <top style="thin">
        <color theme="1"/>
      </top>
      <bottom style="thin">
        <color auto="1"/>
      </bottom>
      <diagonal/>
    </border>
    <border>
      <left style="thin">
        <color indexed="64"/>
      </left>
      <right style="dotted">
        <color indexed="23"/>
      </right>
      <top style="thin">
        <color auto="1"/>
      </top>
      <bottom style="thin">
        <color auto="1"/>
      </bottom>
      <diagonal/>
    </border>
    <border>
      <left style="thin">
        <color auto="1"/>
      </left>
      <right style="double">
        <color rgb="FF339966"/>
      </right>
      <top style="thin">
        <color auto="1"/>
      </top>
      <bottom style="thin">
        <color auto="1"/>
      </bottom>
      <diagonal/>
    </border>
    <border>
      <left style="double">
        <color indexed="57"/>
      </left>
      <right style="medium">
        <color indexed="64"/>
      </right>
      <top style="thin">
        <color indexed="64"/>
      </top>
      <bottom style="thin">
        <color auto="1"/>
      </bottom>
      <diagonal/>
    </border>
    <border>
      <left style="medium">
        <color indexed="64"/>
      </left>
      <right/>
      <top style="thin">
        <color indexed="64"/>
      </top>
      <bottom style="thin">
        <color auto="1"/>
      </bottom>
      <diagonal/>
    </border>
    <border>
      <left style="medium">
        <color indexed="64"/>
      </left>
      <right style="dotted">
        <color indexed="23"/>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rgb="FF35A16B"/>
      </right>
      <top style="thin">
        <color indexed="64"/>
      </top>
      <bottom style="thin">
        <color auto="1"/>
      </bottom>
      <diagonal/>
    </border>
    <border>
      <left style="thin">
        <color indexed="8"/>
      </left>
      <right/>
      <top/>
      <bottom style="thin">
        <color auto="1"/>
      </bottom>
      <diagonal/>
    </border>
    <border>
      <left/>
      <right style="medium">
        <color theme="1"/>
      </right>
      <top/>
      <bottom style="thin">
        <color auto="1"/>
      </bottom>
      <diagonal/>
    </border>
    <border>
      <left style="medium">
        <color theme="1"/>
      </left>
      <right style="dotted">
        <color indexed="23"/>
      </right>
      <top/>
      <bottom/>
      <diagonal/>
    </border>
    <border>
      <left style="thin">
        <color indexed="8"/>
      </left>
      <right/>
      <top style="thin">
        <color indexed="64"/>
      </top>
      <bottom style="thin">
        <color indexed="8"/>
      </bottom>
      <diagonal/>
    </border>
    <border>
      <left/>
      <right style="medium">
        <color theme="1"/>
      </right>
      <top style="thin">
        <color indexed="64"/>
      </top>
      <bottom style="thin">
        <color indexed="8"/>
      </bottom>
      <diagonal/>
    </border>
    <border>
      <left style="medium">
        <color theme="1"/>
      </left>
      <right style="dotted">
        <color indexed="23"/>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double">
        <color rgb="FF35A16B"/>
      </right>
      <top style="thin">
        <color indexed="64"/>
      </top>
      <bottom style="thin">
        <color indexed="64"/>
      </bottom>
      <diagonal/>
    </border>
    <border>
      <left/>
      <right style="thin">
        <color indexed="64"/>
      </right>
      <top style="thin">
        <color indexed="64"/>
      </top>
      <bottom style="thin">
        <color indexed="64"/>
      </bottom>
      <diagonal/>
    </border>
    <border>
      <left style="thin">
        <color rgb="FF7F878F"/>
      </left>
      <right/>
      <top style="thin">
        <color indexed="64"/>
      </top>
      <bottom style="thin">
        <color indexed="64"/>
      </bottom>
      <diagonal/>
    </border>
    <border>
      <left style="thin">
        <color auto="1"/>
      </left>
      <right style="double">
        <color rgb="FF339966"/>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57"/>
      </left>
      <right style="double">
        <color indexed="57"/>
      </right>
      <top style="thin">
        <color indexed="64"/>
      </top>
      <bottom style="thin">
        <color indexed="64"/>
      </bottom>
      <diagonal/>
    </border>
    <border>
      <left style="double">
        <color indexed="57"/>
      </left>
      <right/>
      <top style="thin">
        <color indexed="64"/>
      </top>
      <bottom style="thin">
        <color indexed="64"/>
      </bottom>
      <diagonal/>
    </border>
    <border>
      <left style="thin">
        <color indexed="64"/>
      </left>
      <right style="double">
        <color indexed="57"/>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diagonalDown="1">
      <left style="double">
        <color rgb="FF35A16B"/>
      </left>
      <right style="double">
        <color rgb="FF339966"/>
      </right>
      <top style="medium">
        <color indexed="64"/>
      </top>
      <bottom/>
      <diagonal style="hair">
        <color indexed="64"/>
      </diagonal>
    </border>
    <border diagonalDown="1">
      <left style="double">
        <color rgb="FF35A16B"/>
      </left>
      <right style="double">
        <color rgb="FF339966"/>
      </right>
      <top/>
      <bottom/>
      <diagonal style="hair">
        <color indexed="64"/>
      </diagonal>
    </border>
    <border>
      <left style="thin">
        <color indexed="64"/>
      </left>
      <right style="double">
        <color indexed="64"/>
      </right>
      <top style="thin">
        <color indexed="64"/>
      </top>
      <bottom style="thin">
        <color indexed="64"/>
      </bottom>
      <diagonal/>
    </border>
    <border>
      <left/>
      <right style="thin">
        <color auto="1"/>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double">
        <color indexed="57"/>
      </right>
      <top style="medium">
        <color indexed="64"/>
      </top>
      <bottom style="thin">
        <color indexed="64"/>
      </bottom>
      <diagonal/>
    </border>
    <border>
      <left/>
      <right style="double">
        <color indexed="57"/>
      </right>
      <top style="thin">
        <color indexed="64"/>
      </top>
      <bottom style="thin">
        <color auto="1"/>
      </bottom>
      <diagonal/>
    </border>
    <border>
      <left/>
      <right style="medium">
        <color indexed="64"/>
      </right>
      <top style="thin">
        <color indexed="64"/>
      </top>
      <bottom style="thin">
        <color indexed="64"/>
      </bottom>
      <diagonal/>
    </border>
    <border>
      <left style="double">
        <color rgb="FF339966"/>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right/>
      <top/>
      <bottom style="thin">
        <color indexed="64"/>
      </bottom>
      <diagonal style="thin">
        <color indexed="64"/>
      </diagonal>
    </border>
    <border>
      <left style="double">
        <color auto="1"/>
      </left>
      <right style="thin">
        <color indexed="64"/>
      </right>
      <top style="thin">
        <color indexed="64"/>
      </top>
      <bottom style="thin">
        <color indexed="64"/>
      </bottom>
      <diagonal/>
    </border>
    <border>
      <left/>
      <right/>
      <top style="double">
        <color indexed="64"/>
      </top>
      <bottom/>
      <diagonal/>
    </border>
    <border>
      <left style="thin">
        <color auto="1"/>
      </left>
      <right/>
      <top style="thin">
        <color auto="1"/>
      </top>
      <bottom style="thin">
        <color auto="1"/>
      </bottom>
      <diagonal/>
    </border>
    <border>
      <left style="double">
        <color indexed="64"/>
      </left>
      <right style="double">
        <color indexed="64"/>
      </right>
      <top style="thin">
        <color indexed="64"/>
      </top>
      <bottom style="double">
        <color indexed="64"/>
      </bottom>
      <diagonal/>
    </border>
    <border>
      <left style="thin">
        <color indexed="64"/>
      </left>
      <right/>
      <top style="double">
        <color indexed="64"/>
      </top>
      <bottom/>
      <diagonal/>
    </border>
    <border diagonalDown="1">
      <left style="thick">
        <color indexed="64"/>
      </left>
      <right style="thin">
        <color indexed="64"/>
      </right>
      <top style="double">
        <color indexed="64"/>
      </top>
      <bottom style="thin">
        <color indexed="64"/>
      </bottom>
      <diagonal style="thin">
        <color indexed="64"/>
      </diagonal>
    </border>
    <border>
      <left/>
      <right style="double">
        <color indexed="64"/>
      </right>
      <top style="thin">
        <color indexed="64"/>
      </top>
      <bottom/>
      <diagonal/>
    </border>
    <border>
      <left style="thick">
        <color indexed="64"/>
      </left>
      <right/>
      <top style="double">
        <color indexed="64"/>
      </top>
      <bottom/>
      <diagonal/>
    </border>
    <border>
      <left style="double">
        <color indexed="64"/>
      </left>
      <right style="double">
        <color indexed="64"/>
      </right>
      <top/>
      <bottom style="double">
        <color indexed="64"/>
      </bottom>
      <diagonal/>
    </border>
    <border>
      <left/>
      <right/>
      <top style="thin">
        <color indexed="64"/>
      </top>
      <bottom/>
      <diagonal/>
    </border>
    <border>
      <left style="thick">
        <color indexed="64"/>
      </left>
      <right style="double">
        <color indexed="64"/>
      </right>
      <top style="double">
        <color auto="1"/>
      </top>
      <bottom style="thin">
        <color indexed="64"/>
      </bottom>
      <diagonal/>
    </border>
    <border>
      <left style="thick">
        <color indexed="64"/>
      </left>
      <right style="double">
        <color indexed="64"/>
      </right>
      <top style="thin">
        <color indexed="64"/>
      </top>
      <bottom style="thin">
        <color indexed="64"/>
      </bottom>
      <diagonal/>
    </border>
    <border>
      <left style="thick">
        <color indexed="64"/>
      </left>
      <right style="double">
        <color indexed="64"/>
      </right>
      <top style="thin">
        <color indexed="64"/>
      </top>
      <bottom style="double">
        <color indexed="64"/>
      </bottom>
      <diagonal/>
    </border>
    <border>
      <left style="mediumDashed">
        <color theme="1"/>
      </left>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57"/>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ck">
        <color indexed="64"/>
      </right>
      <top style="thin">
        <color indexed="64"/>
      </top>
      <bottom/>
      <diagonal/>
    </border>
    <border>
      <left/>
      <right/>
      <top style="thin">
        <color indexed="64"/>
      </top>
      <bottom style="thin">
        <color indexed="64"/>
      </bottom>
      <diagonal/>
    </border>
    <border>
      <left style="double">
        <color auto="1"/>
      </left>
      <right style="double">
        <color auto="1"/>
      </right>
      <top style="double">
        <color auto="1"/>
      </top>
      <bottom style="thin">
        <color indexed="64"/>
      </bottom>
      <diagonal/>
    </border>
    <border>
      <left/>
      <right/>
      <top style="double">
        <color indexed="64"/>
      </top>
      <bottom/>
      <diagonal/>
    </border>
    <border>
      <left style="thin">
        <color indexed="64"/>
      </left>
      <right style="thin">
        <color indexed="64"/>
      </right>
      <top style="double">
        <color indexed="64"/>
      </top>
      <bottom style="thin">
        <color indexed="64"/>
      </bottom>
      <diagonal/>
    </border>
    <border diagonalDown="1">
      <left style="thin">
        <color indexed="64"/>
      </left>
      <right style="thin">
        <color indexed="64"/>
      </right>
      <top style="thin">
        <color indexed="64"/>
      </top>
      <bottom/>
      <diagonal style="thin">
        <color indexed="64"/>
      </diagonal>
    </border>
    <border>
      <left style="thin">
        <color indexed="64"/>
      </left>
      <right style="thin">
        <color indexed="64"/>
      </right>
      <top style="double">
        <color indexed="64"/>
      </top>
      <bottom/>
      <diagonal/>
    </border>
    <border>
      <left style="thin">
        <color indexed="64"/>
      </left>
      <right style="thin">
        <color indexed="64"/>
      </right>
      <top style="thin">
        <color indexed="64"/>
      </top>
      <bottom style="double">
        <color indexed="64"/>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style="double">
        <color auto="1"/>
      </left>
      <right style="thin">
        <color auto="1"/>
      </right>
      <top/>
      <bottom style="double">
        <color auto="1"/>
      </bottom>
      <diagonal/>
    </border>
    <border>
      <left style="thin">
        <color auto="1"/>
      </left>
      <right style="double">
        <color auto="1"/>
      </right>
      <top/>
      <bottom style="double">
        <color auto="1"/>
      </bottom>
      <diagonal/>
    </border>
    <border>
      <left style="thick">
        <color theme="1"/>
      </left>
      <right style="thin">
        <color theme="1"/>
      </right>
      <top style="thick">
        <color theme="1"/>
      </top>
      <bottom style="thick">
        <color theme="1"/>
      </bottom>
      <diagonal/>
    </border>
    <border>
      <left style="thin">
        <color theme="1"/>
      </left>
      <right style="thin">
        <color theme="1"/>
      </right>
      <top style="thick">
        <color theme="1"/>
      </top>
      <bottom style="thick">
        <color theme="1"/>
      </bottom>
      <diagonal/>
    </border>
    <border>
      <left style="thin">
        <color theme="1"/>
      </left>
      <right style="thick">
        <color theme="1"/>
      </right>
      <top style="thick">
        <color theme="1"/>
      </top>
      <bottom style="thick">
        <color theme="1"/>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double">
        <color indexed="57"/>
      </left>
      <right style="double">
        <color indexed="57"/>
      </right>
      <top style="double">
        <color indexed="57"/>
      </top>
      <bottom style="double">
        <color indexed="57"/>
      </bottom>
      <diagonal/>
    </border>
    <border>
      <left style="thin">
        <color indexed="64"/>
      </left>
      <right style="double">
        <color rgb="FF35A16B"/>
      </right>
      <top style="thin">
        <color indexed="64"/>
      </top>
      <bottom/>
      <diagonal/>
    </border>
    <border>
      <left style="double">
        <color rgb="FF339966"/>
      </left>
      <right style="double">
        <color rgb="FF339966"/>
      </right>
      <top style="thin">
        <color indexed="64"/>
      </top>
      <bottom/>
      <diagonal/>
    </border>
    <border>
      <left/>
      <right/>
      <top style="thick">
        <color indexed="64"/>
      </top>
      <bottom/>
      <diagonal/>
    </border>
  </borders>
  <cellStyleXfs count="107">
    <xf numFmtId="0" fontId="0" fillId="0" borderId="0"/>
    <xf numFmtId="0" fontId="8" fillId="0" borderId="0">
      <alignment vertical="center"/>
    </xf>
    <xf numFmtId="0" fontId="8" fillId="0" borderId="0"/>
    <xf numFmtId="0" fontId="51" fillId="0" borderId="0">
      <alignment vertical="center"/>
    </xf>
    <xf numFmtId="0" fontId="8" fillId="0" borderId="0"/>
    <xf numFmtId="0" fontId="51" fillId="0" borderId="0">
      <alignment vertical="center"/>
    </xf>
    <xf numFmtId="0" fontId="8" fillId="0" borderId="0">
      <alignment vertical="center"/>
    </xf>
    <xf numFmtId="0" fontId="13" fillId="0" borderId="0">
      <alignment vertical="center"/>
    </xf>
    <xf numFmtId="0" fontId="12" fillId="0" borderId="0"/>
    <xf numFmtId="38" fontId="8" fillId="0" borderId="0" applyFont="0" applyFill="0" applyBorder="0" applyAlignment="0" applyProtection="0">
      <alignment vertical="center"/>
    </xf>
    <xf numFmtId="0" fontId="2" fillId="0" borderId="0">
      <alignment vertical="center"/>
    </xf>
    <xf numFmtId="0" fontId="2" fillId="0" borderId="0">
      <alignment vertical="center"/>
    </xf>
    <xf numFmtId="0" fontId="13" fillId="0" borderId="0"/>
    <xf numFmtId="0" fontId="12" fillId="0" borderId="0"/>
    <xf numFmtId="9" fontId="25" fillId="0" borderId="0" applyFont="0" applyFill="0" applyBorder="0" applyAlignment="0" applyProtection="0"/>
    <xf numFmtId="0" fontId="58" fillId="0" borderId="0"/>
    <xf numFmtId="9" fontId="25" fillId="0" borderId="0" applyFont="0" applyFill="0" applyBorder="0" applyAlignment="0" applyProtection="0"/>
    <xf numFmtId="9" fontId="23" fillId="0" borderId="0" applyFont="0" applyFill="0" applyBorder="0" applyAlignment="0" applyProtection="0">
      <alignment vertical="center"/>
    </xf>
    <xf numFmtId="38" fontId="8" fillId="0" borderId="0" applyFont="0" applyFill="0" applyBorder="0" applyAlignment="0" applyProtection="0"/>
    <xf numFmtId="0" fontId="8" fillId="0" borderId="0"/>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alignment vertical="center"/>
    </xf>
    <xf numFmtId="0" fontId="8" fillId="0" borderId="0"/>
    <xf numFmtId="0" fontId="8" fillId="0" borderId="0"/>
    <xf numFmtId="0" fontId="8" fillId="0" borderId="0"/>
    <xf numFmtId="0" fontId="12" fillId="0" borderId="0"/>
    <xf numFmtId="0" fontId="12" fillId="0" borderId="0"/>
    <xf numFmtId="0" fontId="8" fillId="0" borderId="0">
      <alignment vertical="center"/>
    </xf>
    <xf numFmtId="0" fontId="8" fillId="0" borderId="0">
      <alignment vertical="center"/>
    </xf>
    <xf numFmtId="0" fontId="25" fillId="0" borderId="0"/>
    <xf numFmtId="0" fontId="8" fillId="0" borderId="0"/>
    <xf numFmtId="0" fontId="25" fillId="0" borderId="0"/>
    <xf numFmtId="0" fontId="59"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5" fillId="0" borderId="0"/>
    <xf numFmtId="0" fontId="12" fillId="0" borderId="0"/>
    <xf numFmtId="0" fontId="2" fillId="0" borderId="0">
      <alignment vertical="center"/>
    </xf>
    <xf numFmtId="0" fontId="59" fillId="0" borderId="0">
      <alignment vertical="center"/>
    </xf>
    <xf numFmtId="0" fontId="2" fillId="0" borderId="0">
      <alignment vertical="center"/>
    </xf>
    <xf numFmtId="0" fontId="60" fillId="0" borderId="0"/>
    <xf numFmtId="0" fontId="8" fillId="0" borderId="0">
      <alignment vertical="center"/>
    </xf>
    <xf numFmtId="0" fontId="8" fillId="0" borderId="0"/>
    <xf numFmtId="0" fontId="8" fillId="0" borderId="0">
      <alignment vertical="center"/>
    </xf>
    <xf numFmtId="0" fontId="8" fillId="0" borderId="0"/>
    <xf numFmtId="38" fontId="13" fillId="0" borderId="0" applyFont="0" applyFill="0" applyBorder="0" applyAlignment="0" applyProtection="0"/>
    <xf numFmtId="0" fontId="64" fillId="0" borderId="0">
      <alignment vertical="center"/>
    </xf>
    <xf numFmtId="0" fontId="8" fillId="0" borderId="0"/>
    <xf numFmtId="0" fontId="2" fillId="0" borderId="0">
      <alignment vertical="center"/>
    </xf>
    <xf numFmtId="0" fontId="65" fillId="0" borderId="0"/>
    <xf numFmtId="0" fontId="51" fillId="0" borderId="0">
      <alignment vertical="center"/>
    </xf>
    <xf numFmtId="0" fontId="8" fillId="0" borderId="0">
      <alignment vertical="center"/>
    </xf>
    <xf numFmtId="0" fontId="1" fillId="0" borderId="0">
      <alignment vertical="center"/>
    </xf>
    <xf numFmtId="0" fontId="1" fillId="0" borderId="0">
      <alignment vertical="center"/>
    </xf>
    <xf numFmtId="0" fontId="1" fillId="0" borderId="0">
      <alignment vertical="center"/>
    </xf>
  </cellStyleXfs>
  <cellXfs count="1898">
    <xf numFmtId="0" fontId="0" fillId="0" borderId="0" xfId="0"/>
    <xf numFmtId="0" fontId="6" fillId="0" borderId="0" xfId="0" applyFont="1"/>
    <xf numFmtId="0" fontId="6" fillId="0" borderId="0" xfId="0" applyFont="1" applyAlignment="1">
      <alignment vertical="center"/>
    </xf>
    <xf numFmtId="0" fontId="7" fillId="0" borderId="0" xfId="0" applyFont="1" applyAlignment="1">
      <alignment vertical="center"/>
    </xf>
    <xf numFmtId="0" fontId="12" fillId="0" borderId="0" xfId="0" applyFont="1"/>
    <xf numFmtId="0" fontId="12" fillId="0" borderId="0" xfId="0" applyFont="1" applyAlignment="1">
      <alignment vertical="center" justifyLastLine="1"/>
    </xf>
    <xf numFmtId="0" fontId="16" fillId="0" borderId="0" xfId="0" applyFont="1"/>
    <xf numFmtId="0" fontId="16" fillId="0" borderId="0" xfId="0" applyFont="1" applyAlignment="1">
      <alignment vertical="top" wrapText="1"/>
    </xf>
    <xf numFmtId="0" fontId="16" fillId="0" borderId="0" xfId="0" applyFont="1" applyAlignment="1">
      <alignment vertical="center"/>
    </xf>
    <xf numFmtId="0" fontId="16" fillId="0" borderId="0" xfId="0" applyFont="1" applyProtection="1">
      <protection hidden="1"/>
    </xf>
    <xf numFmtId="0" fontId="13" fillId="0" borderId="0" xfId="0" applyFont="1" applyAlignment="1">
      <alignment horizontal="distributed" vertical="center"/>
    </xf>
    <xf numFmtId="0" fontId="13" fillId="0" borderId="0" xfId="0" applyFont="1" applyAlignment="1">
      <alignment vertical="center"/>
    </xf>
    <xf numFmtId="0" fontId="12" fillId="0" borderId="0" xfId="0" applyFont="1" applyAlignment="1">
      <alignment vertical="center"/>
    </xf>
    <xf numFmtId="0" fontId="4" fillId="0" borderId="0" xfId="0" applyFont="1" applyAlignment="1">
      <alignment vertical="center"/>
    </xf>
    <xf numFmtId="0" fontId="23" fillId="0" borderId="0" xfId="0" applyFont="1"/>
    <xf numFmtId="0" fontId="12" fillId="0" borderId="0" xfId="0" applyFont="1" applyAlignment="1">
      <alignment horizontal="center" vertical="center" shrinkToFit="1"/>
    </xf>
    <xf numFmtId="0" fontId="34" fillId="0" borderId="0" xfId="0" applyFont="1"/>
    <xf numFmtId="0" fontId="34" fillId="0" borderId="0" xfId="0" applyFont="1" applyProtection="1">
      <protection hidden="1"/>
    </xf>
    <xf numFmtId="0" fontId="34" fillId="0" borderId="0" xfId="0" applyFont="1" applyAlignment="1">
      <alignment vertical="center"/>
    </xf>
    <xf numFmtId="0" fontId="16" fillId="0" borderId="0" xfId="0" applyFont="1" applyAlignment="1" applyProtection="1">
      <alignment vertical="center"/>
      <protection hidden="1"/>
    </xf>
    <xf numFmtId="0" fontId="34" fillId="0" borderId="0" xfId="0" applyFont="1" applyAlignment="1" applyProtection="1">
      <alignment vertical="center"/>
      <protection hidden="1"/>
    </xf>
    <xf numFmtId="0" fontId="39" fillId="0" borderId="0" xfId="0" applyFont="1" applyAlignment="1">
      <alignment vertical="center"/>
    </xf>
    <xf numFmtId="0" fontId="38" fillId="0" borderId="0" xfId="0" applyFont="1" applyAlignment="1">
      <alignment vertical="center"/>
    </xf>
    <xf numFmtId="0" fontId="16" fillId="0" borderId="0" xfId="0" applyFont="1" applyAlignment="1" applyProtection="1">
      <alignment horizontal="left"/>
      <protection hidden="1"/>
    </xf>
    <xf numFmtId="0" fontId="41" fillId="0" borderId="0" xfId="0" applyFont="1" applyProtection="1">
      <protection hidden="1"/>
    </xf>
    <xf numFmtId="0" fontId="41" fillId="0" borderId="0" xfId="0" applyFont="1"/>
    <xf numFmtId="0" fontId="24" fillId="0" borderId="0" xfId="0" applyFont="1" applyAlignment="1">
      <alignment horizontal="left" vertical="center" wrapText="1"/>
    </xf>
    <xf numFmtId="0" fontId="42" fillId="0" borderId="0" xfId="0" applyFont="1" applyAlignment="1">
      <alignment vertical="center"/>
    </xf>
    <xf numFmtId="0" fontId="42" fillId="0" borderId="0" xfId="0" applyFont="1" applyAlignment="1" applyProtection="1">
      <alignment vertical="center"/>
      <protection hidden="1"/>
    </xf>
    <xf numFmtId="0" fontId="43" fillId="0" borderId="0" xfId="0" applyFont="1" applyAlignment="1">
      <alignment vertical="center"/>
    </xf>
    <xf numFmtId="0" fontId="23" fillId="0" borderId="12" xfId="0" applyFont="1" applyBorder="1" applyAlignment="1">
      <alignment horizontal="center" vertical="center"/>
    </xf>
    <xf numFmtId="0" fontId="23" fillId="0" borderId="7" xfId="0" applyFont="1" applyBorder="1" applyAlignment="1">
      <alignment vertical="center"/>
    </xf>
    <xf numFmtId="0" fontId="25" fillId="0" borderId="7" xfId="0" applyFont="1" applyBorder="1" applyAlignment="1">
      <alignment vertical="center"/>
    </xf>
    <xf numFmtId="0" fontId="25" fillId="0" borderId="16" xfId="0" applyFont="1" applyBorder="1" applyAlignment="1">
      <alignment vertical="center"/>
    </xf>
    <xf numFmtId="0" fontId="13" fillId="0" borderId="7" xfId="0" applyFont="1" applyBorder="1" applyAlignment="1">
      <alignment horizontal="distributed" vertical="center"/>
    </xf>
    <xf numFmtId="0" fontId="49" fillId="0" borderId="0" xfId="0" applyFont="1"/>
    <xf numFmtId="0" fontId="23" fillId="0" borderId="0" xfId="0" applyFont="1" applyAlignment="1">
      <alignment vertical="center" wrapText="1"/>
    </xf>
    <xf numFmtId="0" fontId="48" fillId="0" borderId="0" xfId="0" applyFont="1" applyAlignment="1">
      <alignment horizontal="left" vertical="center" wrapText="1"/>
    </xf>
    <xf numFmtId="0" fontId="23" fillId="0" borderId="7" xfId="0" applyFont="1" applyBorder="1" applyAlignment="1">
      <alignment vertical="distributed" textRotation="255" justifyLastLine="1"/>
    </xf>
    <xf numFmtId="0" fontId="23" fillId="0" borderId="0" xfId="0" applyFont="1" applyAlignment="1">
      <alignment vertical="distributed" textRotation="255" justifyLastLine="1"/>
    </xf>
    <xf numFmtId="0" fontId="53" fillId="0" borderId="0" xfId="0" applyFont="1" applyAlignment="1">
      <alignment vertical="center"/>
    </xf>
    <xf numFmtId="0" fontId="12" fillId="0" borderId="0" xfId="0" applyFont="1" applyAlignment="1">
      <alignment horizontal="centerContinuous"/>
    </xf>
    <xf numFmtId="0" fontId="0" fillId="0" borderId="0" xfId="0" applyAlignment="1">
      <alignment horizontal="centerContinuous"/>
    </xf>
    <xf numFmtId="0" fontId="3" fillId="0" borderId="0" xfId="0" applyFont="1" applyAlignment="1">
      <alignment horizontal="centerContinuous" vertical="top"/>
    </xf>
    <xf numFmtId="0" fontId="31" fillId="0" borderId="0" xfId="0" applyFont="1" applyAlignment="1">
      <alignment horizontal="centerContinuous" vertical="center" wrapText="1"/>
    </xf>
    <xf numFmtId="0" fontId="13" fillId="0" borderId="0" xfId="0" applyFont="1" applyAlignment="1">
      <alignment horizontal="centerContinuous" vertical="center"/>
    </xf>
    <xf numFmtId="0" fontId="12" fillId="0" borderId="0" xfId="0" applyFont="1" applyAlignment="1">
      <alignment horizontal="centerContinuous" vertical="center" shrinkToFit="1"/>
    </xf>
    <xf numFmtId="0" fontId="12" fillId="0" borderId="0" xfId="0" applyFont="1" applyAlignment="1">
      <alignment horizontal="center"/>
    </xf>
    <xf numFmtId="1" fontId="54" fillId="0" borderId="0" xfId="0" applyNumberFormat="1" applyFont="1" applyAlignment="1">
      <alignment horizontal="center" vertical="center"/>
    </xf>
    <xf numFmtId="1" fontId="25" fillId="0" borderId="0" xfId="0" applyNumberFormat="1" applyFont="1" applyAlignment="1">
      <alignment horizontal="center" vertical="center"/>
    </xf>
    <xf numFmtId="0" fontId="0" fillId="0" borderId="0" xfId="0" applyAlignment="1">
      <alignment horizontal="center"/>
    </xf>
    <xf numFmtId="0" fontId="23" fillId="0" borderId="0" xfId="0" applyFont="1" applyAlignment="1">
      <alignment vertical="center" shrinkToFit="1"/>
    </xf>
    <xf numFmtId="0" fontId="23" fillId="0" borderId="0" xfId="0" applyFont="1" applyAlignment="1">
      <alignment horizontal="center" vertical="center" wrapText="1"/>
    </xf>
    <xf numFmtId="0" fontId="23" fillId="0" borderId="0" xfId="0" applyFont="1" applyAlignment="1">
      <alignment horizontal="center" vertical="center"/>
    </xf>
    <xf numFmtId="0" fontId="23" fillId="0" borderId="0" xfId="0" applyFont="1" applyAlignment="1">
      <alignment vertical="center"/>
    </xf>
    <xf numFmtId="0" fontId="23" fillId="0" borderId="5" xfId="0" applyFont="1" applyBorder="1" applyAlignment="1">
      <alignment vertical="center" shrinkToFit="1"/>
    </xf>
    <xf numFmtId="0" fontId="23" fillId="0" borderId="60" xfId="0" applyFont="1" applyBorder="1" applyAlignment="1">
      <alignment vertical="center" shrinkToFit="1"/>
    </xf>
    <xf numFmtId="0" fontId="28" fillId="0" borderId="0" xfId="3" applyFont="1">
      <alignment vertical="center"/>
    </xf>
    <xf numFmtId="0" fontId="12" fillId="0" borderId="0" xfId="0" applyFont="1" applyAlignment="1">
      <alignment horizontal="center" vertical="center"/>
    </xf>
    <xf numFmtId="0" fontId="13" fillId="0" borderId="0" xfId="0" applyFont="1" applyAlignment="1">
      <alignment horizontal="center" vertical="center"/>
    </xf>
    <xf numFmtId="0" fontId="28" fillId="0" borderId="0" xfId="0" applyFont="1" applyAlignment="1">
      <alignment vertical="center"/>
    </xf>
    <xf numFmtId="0" fontId="28" fillId="0" borderId="0" xfId="0" applyFont="1"/>
    <xf numFmtId="0" fontId="28" fillId="0" borderId="0" xfId="0" applyFont="1" applyAlignment="1">
      <alignment horizontal="centerContinuous"/>
    </xf>
    <xf numFmtId="1" fontId="28" fillId="0" borderId="0" xfId="0" applyNumberFormat="1" applyFont="1" applyAlignment="1">
      <alignment horizontal="center" vertical="center"/>
    </xf>
    <xf numFmtId="0" fontId="28" fillId="0" borderId="0" xfId="0" applyFont="1" applyAlignment="1">
      <alignment horizontal="center" vertical="center"/>
    </xf>
    <xf numFmtId="0" fontId="28" fillId="0" borderId="0" xfId="0" applyFont="1" applyAlignment="1">
      <alignment horizontal="center"/>
    </xf>
    <xf numFmtId="0" fontId="28" fillId="0" borderId="0" xfId="0" applyFont="1" applyAlignment="1">
      <alignment horizontal="center" vertical="center" shrinkToFit="1"/>
    </xf>
    <xf numFmtId="0" fontId="28" fillId="0" borderId="0" xfId="0" applyFont="1" applyAlignment="1">
      <alignment horizontal="centerContinuous" vertical="center"/>
    </xf>
    <xf numFmtId="0" fontId="28" fillId="0" borderId="0" xfId="0" applyFont="1" applyAlignment="1">
      <alignment horizontal="left" vertical="center"/>
    </xf>
    <xf numFmtId="0" fontId="23" fillId="0" borderId="0" xfId="0" applyFont="1" applyAlignment="1">
      <alignment horizontal="left" vertical="center"/>
    </xf>
    <xf numFmtId="38" fontId="28" fillId="0" borderId="0" xfId="9" applyFont="1" applyFill="1" applyBorder="1" applyAlignment="1">
      <alignment vertical="center"/>
    </xf>
    <xf numFmtId="0" fontId="23" fillId="0" borderId="113" xfId="0" applyFont="1" applyBorder="1" applyAlignment="1">
      <alignment vertical="center" shrinkToFit="1"/>
    </xf>
    <xf numFmtId="38" fontId="62" fillId="2" borderId="136" xfId="9" applyFont="1" applyFill="1" applyBorder="1" applyAlignment="1" applyProtection="1">
      <alignment vertical="center" shrinkToFit="1"/>
      <protection locked="0"/>
    </xf>
    <xf numFmtId="38" fontId="63" fillId="2" borderId="137" xfId="9" applyFont="1" applyFill="1" applyBorder="1" applyAlignment="1" applyProtection="1">
      <alignment vertical="center" shrinkToFit="1"/>
      <protection locked="0"/>
    </xf>
    <xf numFmtId="38" fontId="62" fillId="2" borderId="22" xfId="9" applyFont="1" applyFill="1" applyBorder="1" applyAlignment="1" applyProtection="1">
      <alignment horizontal="center" vertical="center" wrapText="1"/>
      <protection locked="0"/>
    </xf>
    <xf numFmtId="38" fontId="62" fillId="2" borderId="161" xfId="9" applyFont="1" applyFill="1" applyBorder="1" applyAlignment="1" applyProtection="1">
      <alignment vertical="center" shrinkToFit="1"/>
      <protection locked="0"/>
    </xf>
    <xf numFmtId="38" fontId="62" fillId="2" borderId="163" xfId="9" applyFont="1" applyFill="1" applyBorder="1" applyAlignment="1" applyProtection="1">
      <alignment horizontal="center" vertical="center" shrinkToFit="1"/>
      <protection locked="0"/>
    </xf>
    <xf numFmtId="0" fontId="23" fillId="0" borderId="129" xfId="0" applyFont="1" applyBorder="1" applyAlignment="1">
      <alignment horizontal="center" vertical="center" wrapText="1"/>
    </xf>
    <xf numFmtId="38" fontId="62" fillId="2" borderId="166" xfId="9" applyFont="1" applyFill="1" applyBorder="1" applyAlignment="1" applyProtection="1">
      <alignment horizontal="right" vertical="center" shrinkToFit="1"/>
      <protection locked="0"/>
    </xf>
    <xf numFmtId="38" fontId="62" fillId="4" borderId="93" xfId="9" applyFont="1" applyFill="1" applyBorder="1" applyAlignment="1" applyProtection="1">
      <alignment vertical="center" shrinkToFit="1"/>
      <protection locked="0"/>
    </xf>
    <xf numFmtId="38" fontId="62" fillId="4" borderId="66" xfId="9" applyFont="1" applyFill="1" applyBorder="1" applyAlignment="1" applyProtection="1">
      <alignment vertical="center" shrinkToFit="1"/>
      <protection locked="0"/>
    </xf>
    <xf numFmtId="38" fontId="62" fillId="4" borderId="177" xfId="9" applyFont="1" applyFill="1" applyBorder="1" applyAlignment="1" applyProtection="1">
      <alignment vertical="center" shrinkToFit="1"/>
      <protection locked="0"/>
    </xf>
    <xf numFmtId="38" fontId="62" fillId="4" borderId="172" xfId="9" applyFont="1" applyFill="1" applyBorder="1" applyAlignment="1" applyProtection="1">
      <alignment vertical="center" shrinkToFit="1"/>
      <protection locked="0"/>
    </xf>
    <xf numFmtId="38" fontId="62" fillId="4" borderId="178" xfId="9" applyFont="1" applyFill="1" applyBorder="1" applyAlignment="1" applyProtection="1">
      <alignment vertical="center" shrinkToFit="1"/>
      <protection locked="0"/>
    </xf>
    <xf numFmtId="38" fontId="62" fillId="2" borderId="184" xfId="9" applyFont="1" applyFill="1" applyBorder="1" applyAlignment="1" applyProtection="1">
      <alignment vertical="center"/>
      <protection locked="0"/>
    </xf>
    <xf numFmtId="38" fontId="62" fillId="7" borderId="174" xfId="9" applyFont="1" applyFill="1" applyBorder="1" applyAlignment="1" applyProtection="1">
      <alignment vertical="center"/>
      <protection locked="0"/>
    </xf>
    <xf numFmtId="38" fontId="62" fillId="7" borderId="29" xfId="9" applyFont="1" applyFill="1" applyBorder="1" applyAlignment="1" applyProtection="1">
      <alignment vertical="center"/>
      <protection locked="0"/>
    </xf>
    <xf numFmtId="38" fontId="62" fillId="7" borderId="115" xfId="9" applyFont="1" applyFill="1" applyBorder="1" applyAlignment="1" applyProtection="1">
      <alignment vertical="center"/>
      <protection locked="0"/>
    </xf>
    <xf numFmtId="38" fontId="62" fillId="7" borderId="175" xfId="9" applyFont="1" applyFill="1" applyBorder="1" applyAlignment="1" applyProtection="1">
      <alignment vertical="center"/>
      <protection locked="0"/>
    </xf>
    <xf numFmtId="38" fontId="62" fillId="7" borderId="190" xfId="9" applyFont="1" applyFill="1" applyBorder="1" applyAlignment="1" applyProtection="1">
      <alignment vertical="center"/>
      <protection locked="0"/>
    </xf>
    <xf numFmtId="38" fontId="62" fillId="7" borderId="127" xfId="9" applyFont="1" applyFill="1" applyBorder="1" applyAlignment="1" applyProtection="1">
      <alignment vertical="center"/>
      <protection locked="0"/>
    </xf>
    <xf numFmtId="38" fontId="62" fillId="7" borderId="4" xfId="9" applyFont="1" applyFill="1" applyBorder="1" applyAlignment="1" applyProtection="1">
      <alignment vertical="center"/>
      <protection locked="0"/>
    </xf>
    <xf numFmtId="38" fontId="62" fillId="2" borderId="199" xfId="9" applyFont="1" applyFill="1" applyBorder="1" applyAlignment="1" applyProtection="1">
      <alignment vertical="center" shrinkToFit="1"/>
      <protection locked="0"/>
    </xf>
    <xf numFmtId="38" fontId="62" fillId="2" borderId="170" xfId="9" applyFont="1" applyFill="1" applyBorder="1" applyAlignment="1" applyProtection="1">
      <alignment vertical="center" shrinkToFit="1"/>
      <protection locked="0"/>
    </xf>
    <xf numFmtId="38" fontId="62" fillId="2" borderId="209" xfId="9" applyFont="1" applyFill="1" applyBorder="1" applyAlignment="1" applyProtection="1">
      <alignment horizontal="center" vertical="center" shrinkToFit="1"/>
      <protection locked="0"/>
    </xf>
    <xf numFmtId="38" fontId="62" fillId="2" borderId="210" xfId="9" applyFont="1" applyFill="1" applyBorder="1" applyAlignment="1" applyProtection="1">
      <alignment horizontal="center" vertical="center"/>
      <protection locked="0"/>
    </xf>
    <xf numFmtId="38" fontId="62" fillId="2" borderId="137" xfId="9" applyFont="1" applyFill="1" applyBorder="1" applyAlignment="1" applyProtection="1">
      <alignment horizontal="center" vertical="center"/>
      <protection locked="0"/>
    </xf>
    <xf numFmtId="38" fontId="62" fillId="2" borderId="138" xfId="9" applyFont="1" applyFill="1" applyBorder="1" applyAlignment="1" applyProtection="1">
      <alignment vertical="center" shrinkToFit="1"/>
      <protection locked="0"/>
    </xf>
    <xf numFmtId="38" fontId="62" fillId="2" borderId="125" xfId="9" applyFont="1" applyFill="1" applyBorder="1" applyAlignment="1" applyProtection="1">
      <alignment vertical="center" shrinkToFit="1"/>
      <protection locked="0"/>
    </xf>
    <xf numFmtId="38" fontId="62" fillId="4" borderId="89" xfId="9" applyFont="1" applyFill="1" applyBorder="1" applyAlignment="1" applyProtection="1">
      <alignment vertical="center" wrapText="1"/>
      <protection locked="0"/>
    </xf>
    <xf numFmtId="38" fontId="62" fillId="7" borderId="55" xfId="9" applyFont="1" applyFill="1" applyBorder="1" applyAlignment="1" applyProtection="1">
      <alignment vertical="center"/>
      <protection locked="0"/>
    </xf>
    <xf numFmtId="0" fontId="23" fillId="4" borderId="37" xfId="0" applyFont="1" applyFill="1" applyBorder="1" applyAlignment="1" applyProtection="1">
      <alignment vertical="center" wrapText="1" shrinkToFit="1"/>
      <protection locked="0"/>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5" fillId="0" borderId="118" xfId="0" applyFont="1" applyBorder="1" applyAlignment="1">
      <alignment horizontal="left" vertical="center" wrapText="1"/>
    </xf>
    <xf numFmtId="0" fontId="15" fillId="0" borderId="119" xfId="0" applyFont="1" applyBorder="1" applyAlignment="1">
      <alignment horizontal="left" vertical="center" wrapText="1"/>
    </xf>
    <xf numFmtId="0" fontId="23" fillId="0" borderId="10" xfId="0" applyFont="1" applyBorder="1" applyAlignment="1">
      <alignment horizontal="center" vertical="center"/>
    </xf>
    <xf numFmtId="38" fontId="62" fillId="2" borderId="209" xfId="9" applyFont="1" applyFill="1" applyBorder="1" applyAlignment="1" applyProtection="1">
      <alignment vertical="center" shrinkToFit="1"/>
      <protection locked="0"/>
    </xf>
    <xf numFmtId="38" fontId="62" fillId="2" borderId="196" xfId="9" applyFont="1" applyFill="1" applyBorder="1" applyAlignment="1" applyProtection="1">
      <alignment vertical="center" shrinkToFit="1"/>
      <protection locked="0"/>
    </xf>
    <xf numFmtId="38" fontId="63" fillId="2" borderId="210" xfId="9" applyFont="1" applyFill="1" applyBorder="1" applyAlignment="1" applyProtection="1">
      <alignment vertical="center" shrinkToFit="1"/>
      <protection locked="0"/>
    </xf>
    <xf numFmtId="181" fontId="62" fillId="0" borderId="158" xfId="0" applyNumberFormat="1" applyFont="1" applyBorder="1"/>
    <xf numFmtId="38" fontId="62" fillId="2" borderId="197" xfId="9" applyFont="1" applyFill="1" applyBorder="1" applyAlignment="1" applyProtection="1">
      <alignment horizontal="center" vertical="center" shrinkToFit="1"/>
      <protection locked="0"/>
    </xf>
    <xf numFmtId="38" fontId="62" fillId="2" borderId="219" xfId="9" applyFont="1" applyFill="1" applyBorder="1" applyAlignment="1" applyProtection="1">
      <alignment vertical="center" shrinkToFit="1"/>
      <protection locked="0"/>
    </xf>
    <xf numFmtId="38" fontId="62" fillId="2" borderId="210" xfId="9" applyFont="1" applyFill="1" applyBorder="1" applyAlignment="1" applyProtection="1">
      <alignment vertical="center" shrinkToFit="1"/>
      <protection locked="0"/>
    </xf>
    <xf numFmtId="38" fontId="62" fillId="2" borderId="202" xfId="9" applyFont="1" applyFill="1" applyBorder="1" applyAlignment="1" applyProtection="1">
      <alignment horizontal="center" vertical="center" shrinkToFit="1"/>
      <protection locked="0"/>
    </xf>
    <xf numFmtId="38" fontId="62" fillId="2" borderId="126" xfId="9" applyFont="1" applyFill="1" applyBorder="1" applyAlignment="1" applyProtection="1">
      <alignment horizontal="center" vertical="center" shrinkToFit="1"/>
      <protection locked="0"/>
    </xf>
    <xf numFmtId="38" fontId="62" fillId="2" borderId="195" xfId="9" applyFont="1" applyFill="1" applyBorder="1" applyAlignment="1" applyProtection="1">
      <alignment horizontal="center" vertical="center" wrapText="1"/>
      <protection locked="0"/>
    </xf>
    <xf numFmtId="38" fontId="62" fillId="2" borderId="197" xfId="9" applyFont="1" applyFill="1" applyBorder="1" applyAlignment="1" applyProtection="1">
      <alignment horizontal="center" vertical="center" wrapText="1"/>
      <protection locked="0"/>
    </xf>
    <xf numFmtId="38" fontId="62" fillId="2" borderId="2" xfId="9" applyFont="1" applyFill="1" applyBorder="1" applyAlignment="1" applyProtection="1">
      <alignment horizontal="center" vertical="center" shrinkToFit="1"/>
      <protection locked="0"/>
    </xf>
    <xf numFmtId="38" fontId="62" fillId="4" borderId="201" xfId="9" applyFont="1" applyFill="1" applyBorder="1" applyAlignment="1" applyProtection="1">
      <alignment vertical="center" wrapText="1"/>
      <protection locked="0"/>
    </xf>
    <xf numFmtId="0" fontId="23" fillId="4" borderId="229" xfId="0" applyFont="1" applyFill="1" applyBorder="1" applyAlignment="1" applyProtection="1">
      <alignment vertical="center" wrapText="1" shrinkToFit="1"/>
      <protection locked="0"/>
    </xf>
    <xf numFmtId="0" fontId="23" fillId="7" borderId="199" xfId="0" applyFont="1" applyFill="1" applyBorder="1" applyAlignment="1" applyProtection="1">
      <alignment vertical="center" wrapText="1" shrinkToFit="1"/>
      <protection locked="0"/>
    </xf>
    <xf numFmtId="38" fontId="62" fillId="7" borderId="215" xfId="9" applyFont="1" applyFill="1" applyBorder="1" applyAlignment="1" applyProtection="1">
      <alignment vertical="center"/>
      <protection locked="0"/>
    </xf>
    <xf numFmtId="38" fontId="62" fillId="7" borderId="208" xfId="9" applyFont="1" applyFill="1" applyBorder="1" applyAlignment="1" applyProtection="1">
      <alignment vertical="center"/>
      <protection locked="0"/>
    </xf>
    <xf numFmtId="0" fontId="12" fillId="0" borderId="221" xfId="0" applyFont="1" applyBorder="1"/>
    <xf numFmtId="0" fontId="36" fillId="0" borderId="111" xfId="0" applyFont="1" applyBorder="1" applyAlignment="1">
      <alignment vertical="center"/>
    </xf>
    <xf numFmtId="0" fontId="36" fillId="0" borderId="6" xfId="0" applyFont="1" applyBorder="1" applyAlignment="1">
      <alignment vertical="center"/>
    </xf>
    <xf numFmtId="0" fontId="62" fillId="0" borderId="0" xfId="0" applyFont="1" applyAlignment="1">
      <alignment vertical="center"/>
    </xf>
    <xf numFmtId="0" fontId="76" fillId="0" borderId="0" xfId="0" applyFont="1"/>
    <xf numFmtId="38" fontId="62" fillId="7" borderId="199" xfId="9" applyFont="1" applyFill="1" applyBorder="1" applyAlignment="1" applyProtection="1">
      <alignment vertical="center"/>
      <protection locked="0"/>
    </xf>
    <xf numFmtId="38" fontId="62" fillId="7" borderId="232" xfId="9" applyFont="1" applyFill="1" applyBorder="1" applyAlignment="1" applyProtection="1">
      <alignment vertical="center"/>
      <protection locked="0"/>
    </xf>
    <xf numFmtId="38" fontId="62" fillId="7" borderId="241" xfId="9" applyFont="1" applyFill="1" applyBorder="1" applyAlignment="1" applyProtection="1">
      <alignment vertical="center"/>
      <protection locked="0"/>
    </xf>
    <xf numFmtId="0" fontId="15" fillId="0" borderId="244" xfId="0" applyFont="1" applyBorder="1" applyAlignment="1">
      <alignment horizontal="left" vertical="center" wrapText="1"/>
    </xf>
    <xf numFmtId="0" fontId="15" fillId="0" borderId="236" xfId="0" applyFont="1" applyBorder="1" applyAlignment="1">
      <alignment horizontal="left" vertical="center" wrapText="1"/>
    </xf>
    <xf numFmtId="181" fontId="62" fillId="0" borderId="234" xfId="0" applyNumberFormat="1" applyFont="1" applyBorder="1" applyAlignment="1">
      <alignment horizontal="right" vertical="center"/>
    </xf>
    <xf numFmtId="0" fontId="55" fillId="0" borderId="0" xfId="0" applyFont="1" applyAlignment="1">
      <alignment vertical="center"/>
    </xf>
    <xf numFmtId="0" fontId="36" fillId="0" borderId="243" xfId="0" applyFont="1" applyBorder="1" applyAlignment="1">
      <alignment horizontal="center" vertical="center"/>
    </xf>
    <xf numFmtId="0" fontId="55" fillId="0" borderId="0" xfId="0" applyFont="1"/>
    <xf numFmtId="0" fontId="36" fillId="0" borderId="251" xfId="0" applyFont="1" applyBorder="1" applyAlignment="1">
      <alignment vertical="center"/>
    </xf>
    <xf numFmtId="0" fontId="62" fillId="0" borderId="0" xfId="0" applyFont="1"/>
    <xf numFmtId="0" fontId="23" fillId="0" borderId="0" xfId="0" applyFont="1" applyAlignment="1">
      <alignment horizontal="center" vertical="distributed" textRotation="255" justifyLastLine="1"/>
    </xf>
    <xf numFmtId="0" fontId="23" fillId="0" borderId="0" xfId="0" applyFont="1" applyAlignment="1">
      <alignment horizontal="center" vertical="distributed" textRotation="255"/>
    </xf>
    <xf numFmtId="0" fontId="26" fillId="0" borderId="0" xfId="0" applyFont="1" applyAlignment="1">
      <alignment vertical="center" justifyLastLine="1"/>
    </xf>
    <xf numFmtId="0" fontId="26" fillId="0" borderId="0" xfId="0" applyFont="1" applyAlignment="1">
      <alignment vertical="center" wrapText="1"/>
    </xf>
    <xf numFmtId="0" fontId="36" fillId="0" borderId="127" xfId="0" applyFont="1" applyBorder="1" applyAlignment="1">
      <alignment horizontal="center" vertical="center"/>
    </xf>
    <xf numFmtId="0" fontId="36" fillId="0" borderId="234" xfId="0" applyFont="1" applyBorder="1" applyAlignment="1">
      <alignment horizontal="center" vertical="center"/>
    </xf>
    <xf numFmtId="0" fontId="36" fillId="0" borderId="111" xfId="0" applyFont="1" applyBorder="1" applyAlignment="1">
      <alignment horizontal="center" vertical="center"/>
    </xf>
    <xf numFmtId="0" fontId="36" fillId="0" borderId="262" xfId="0" applyFont="1" applyBorder="1" applyAlignment="1">
      <alignment horizontal="center" vertical="center"/>
    </xf>
    <xf numFmtId="0" fontId="36" fillId="0" borderId="242" xfId="0" applyFont="1" applyBorder="1" applyAlignment="1">
      <alignment horizontal="center" vertical="center"/>
    </xf>
    <xf numFmtId="0" fontId="36" fillId="0" borderId="113" xfId="0" applyFont="1" applyBorder="1" applyAlignment="1">
      <alignment horizontal="center" vertical="center"/>
    </xf>
    <xf numFmtId="0" fontId="36" fillId="0" borderId="250" xfId="0" applyFont="1" applyBorder="1" applyAlignment="1">
      <alignment horizontal="center" vertical="center"/>
    </xf>
    <xf numFmtId="0" fontId="16" fillId="0" borderId="0" xfId="0" applyFont="1" applyAlignment="1" applyProtection="1">
      <alignment horizontal="center" vertical="center"/>
      <protection hidden="1"/>
    </xf>
    <xf numFmtId="0" fontId="16" fillId="0" borderId="0" xfId="0" applyFont="1" applyAlignment="1" applyProtection="1">
      <alignment horizontal="center"/>
      <protection hidden="1"/>
    </xf>
    <xf numFmtId="0" fontId="29" fillId="0" borderId="0" xfId="0" applyFont="1" applyAlignment="1">
      <alignment vertical="center"/>
    </xf>
    <xf numFmtId="0" fontId="23" fillId="0" borderId="9" xfId="0" applyFont="1" applyBorder="1" applyAlignment="1">
      <alignment horizontal="center" vertical="center"/>
    </xf>
    <xf numFmtId="0" fontId="61" fillId="4" borderId="135" xfId="0" applyFont="1" applyFill="1" applyBorder="1" applyAlignment="1" applyProtection="1">
      <alignment horizontal="center" vertical="center" wrapText="1"/>
      <protection locked="0"/>
    </xf>
    <xf numFmtId="0" fontId="36" fillId="0" borderId="112" xfId="0" applyFont="1" applyBorder="1" applyAlignment="1">
      <alignment horizontal="distributed" vertical="center" justifyLastLine="1"/>
    </xf>
    <xf numFmtId="0" fontId="79" fillId="0" borderId="0" xfId="0" applyFont="1" applyAlignment="1" applyProtection="1">
      <alignment vertical="center"/>
      <protection hidden="1"/>
    </xf>
    <xf numFmtId="0" fontId="79" fillId="0" borderId="0" xfId="0" applyFont="1" applyAlignment="1">
      <alignment vertical="center"/>
    </xf>
    <xf numFmtId="0" fontId="80" fillId="4" borderId="69" xfId="0" applyFont="1" applyFill="1" applyBorder="1" applyAlignment="1">
      <alignment horizontal="center" vertical="center"/>
    </xf>
    <xf numFmtId="0" fontId="80" fillId="4" borderId="67" xfId="0" applyFont="1" applyFill="1" applyBorder="1" applyAlignment="1">
      <alignment horizontal="center" vertical="center"/>
    </xf>
    <xf numFmtId="0" fontId="80" fillId="4" borderId="77" xfId="0" applyFont="1" applyFill="1" applyBorder="1" applyAlignment="1">
      <alignment horizontal="center" vertical="center"/>
    </xf>
    <xf numFmtId="0" fontId="80" fillId="4" borderId="79" xfId="0" applyFont="1" applyFill="1" applyBorder="1" applyAlignment="1">
      <alignment horizontal="center" vertical="center"/>
    </xf>
    <xf numFmtId="0" fontId="80" fillId="4" borderId="71" xfId="0" applyFont="1" applyFill="1" applyBorder="1" applyAlignment="1">
      <alignment horizontal="center" vertical="center"/>
    </xf>
    <xf numFmtId="0" fontId="80" fillId="4" borderId="68" xfId="0" applyFont="1" applyFill="1" applyBorder="1" applyAlignment="1">
      <alignment horizontal="center" vertical="center"/>
    </xf>
    <xf numFmtId="0" fontId="80" fillId="4" borderId="78" xfId="0" applyFont="1" applyFill="1" applyBorder="1" applyAlignment="1">
      <alignment horizontal="center" vertical="center"/>
    </xf>
    <xf numFmtId="0" fontId="80" fillId="4" borderId="80" xfId="0" applyFont="1" applyFill="1" applyBorder="1" applyAlignment="1">
      <alignment horizontal="center" vertical="center"/>
    </xf>
    <xf numFmtId="0" fontId="12" fillId="0" borderId="9" xfId="0" applyFont="1" applyBorder="1" applyAlignment="1">
      <alignment horizontal="center" vertical="center"/>
    </xf>
    <xf numFmtId="0" fontId="12" fillId="0" borderId="12" xfId="0" applyFont="1" applyBorder="1" applyAlignment="1">
      <alignment horizontal="center" vertical="center"/>
    </xf>
    <xf numFmtId="38" fontId="62" fillId="2" borderId="278" xfId="9" applyFont="1" applyFill="1" applyBorder="1" applyAlignment="1" applyProtection="1">
      <alignment vertical="center"/>
      <protection locked="0"/>
    </xf>
    <xf numFmtId="181" fontId="62" fillId="0" borderId="110" xfId="0" applyNumberFormat="1" applyFont="1" applyBorder="1" applyAlignment="1">
      <alignment vertical="center"/>
    </xf>
    <xf numFmtId="181" fontId="62" fillId="0" borderId="102" xfId="0" applyNumberFormat="1" applyFont="1" applyBorder="1" applyAlignment="1">
      <alignment vertical="center"/>
    </xf>
    <xf numFmtId="38" fontId="62" fillId="2" borderId="319" xfId="9" applyFont="1" applyFill="1" applyBorder="1" applyAlignment="1" applyProtection="1">
      <alignment vertical="center" shrinkToFit="1"/>
      <protection locked="0"/>
    </xf>
    <xf numFmtId="38" fontId="62" fillId="2" borderId="0" xfId="9" applyFont="1" applyFill="1" applyBorder="1" applyAlignment="1" applyProtection="1">
      <alignment horizontal="center" vertical="center" shrinkToFit="1"/>
      <protection locked="0"/>
    </xf>
    <xf numFmtId="38" fontId="62" fillId="2" borderId="127" xfId="9" applyFont="1" applyFill="1" applyBorder="1" applyAlignment="1" applyProtection="1">
      <alignment vertical="center" shrinkToFit="1"/>
      <protection locked="0"/>
    </xf>
    <xf numFmtId="38" fontId="62" fillId="2" borderId="263" xfId="9" applyFont="1" applyFill="1" applyBorder="1" applyAlignment="1" applyProtection="1">
      <alignment vertical="center" shrinkToFit="1"/>
      <protection locked="0"/>
    </xf>
    <xf numFmtId="38" fontId="62" fillId="2" borderId="262" xfId="9" applyFont="1" applyFill="1" applyBorder="1" applyAlignment="1" applyProtection="1">
      <alignment horizontal="center" vertical="center" shrinkToFit="1"/>
      <protection locked="0"/>
    </xf>
    <xf numFmtId="38" fontId="62" fillId="2" borderId="259" xfId="9" applyFont="1" applyFill="1" applyBorder="1" applyAlignment="1" applyProtection="1">
      <alignment vertical="center" shrinkToFit="1"/>
      <protection locked="0"/>
    </xf>
    <xf numFmtId="38" fontId="62" fillId="2" borderId="264" xfId="9" applyFont="1" applyFill="1" applyBorder="1" applyAlignment="1" applyProtection="1">
      <alignment vertical="center" shrinkToFit="1"/>
      <protection locked="0"/>
    </xf>
    <xf numFmtId="38" fontId="62" fillId="2" borderId="212" xfId="9" applyFont="1" applyFill="1" applyBorder="1" applyAlignment="1" applyProtection="1">
      <alignment horizontal="center" vertical="center" shrinkToFit="1"/>
      <protection locked="0"/>
    </xf>
    <xf numFmtId="38" fontId="62" fillId="2" borderId="214" xfId="9" applyFont="1" applyFill="1" applyBorder="1" applyAlignment="1" applyProtection="1">
      <alignment vertical="center" shrinkToFit="1"/>
      <protection locked="0"/>
    </xf>
    <xf numFmtId="0" fontId="62" fillId="0" borderId="144" xfId="0" applyFont="1" applyBorder="1" applyAlignment="1">
      <alignment horizontal="center" vertical="center"/>
    </xf>
    <xf numFmtId="38" fontId="62" fillId="2" borderId="323" xfId="9" applyFont="1" applyFill="1" applyBorder="1" applyAlignment="1" applyProtection="1">
      <alignment vertical="center" shrinkToFit="1"/>
      <protection locked="0"/>
    </xf>
    <xf numFmtId="38" fontId="62" fillId="2" borderId="242" xfId="9" applyFont="1" applyFill="1" applyBorder="1" applyAlignment="1" applyProtection="1">
      <alignment vertical="center" wrapText="1"/>
      <protection locked="0"/>
    </xf>
    <xf numFmtId="38" fontId="62" fillId="2" borderId="250" xfId="9" applyFont="1" applyFill="1" applyBorder="1" applyAlignment="1" applyProtection="1">
      <alignment vertical="center" wrapText="1"/>
      <protection locked="0"/>
    </xf>
    <xf numFmtId="38" fontId="62" fillId="2" borderId="324" xfId="9" applyFont="1" applyFill="1" applyBorder="1" applyAlignment="1" applyProtection="1">
      <alignment vertical="center" wrapText="1"/>
      <protection locked="0"/>
    </xf>
    <xf numFmtId="181" fontId="62" fillId="0" borderId="272" xfId="0" applyNumberFormat="1" applyFont="1" applyBorder="1"/>
    <xf numFmtId="0" fontId="24" fillId="0" borderId="0" xfId="0" applyFont="1" applyAlignment="1">
      <alignment horizontal="center" vertical="center" wrapText="1"/>
    </xf>
    <xf numFmtId="38" fontId="62" fillId="0" borderId="0" xfId="9" applyFont="1" applyFill="1" applyBorder="1" applyAlignment="1" applyProtection="1">
      <alignment horizontal="center" vertical="center" wrapText="1"/>
    </xf>
    <xf numFmtId="0" fontId="62" fillId="0" borderId="0" xfId="0" applyFont="1" applyAlignment="1">
      <alignment horizontal="center" vertical="center" shrinkToFit="1"/>
    </xf>
    <xf numFmtId="0" fontId="36" fillId="0" borderId="60" xfId="0" applyFont="1" applyBorder="1" applyAlignment="1">
      <alignment vertical="center"/>
    </xf>
    <xf numFmtId="0" fontId="62" fillId="4" borderId="56" xfId="7" applyFont="1" applyFill="1" applyBorder="1" applyAlignment="1" applyProtection="1">
      <alignment horizontal="center" vertical="center" shrinkToFit="1"/>
      <protection locked="0"/>
    </xf>
    <xf numFmtId="38" fontId="62" fillId="4" borderId="56" xfId="9" applyFont="1" applyFill="1" applyBorder="1" applyAlignment="1" applyProtection="1">
      <alignment vertical="center" shrinkToFit="1"/>
      <protection locked="0"/>
    </xf>
    <xf numFmtId="0" fontId="62" fillId="4" borderId="51" xfId="7" applyFont="1" applyFill="1" applyBorder="1" applyAlignment="1" applyProtection="1">
      <alignment horizontal="center" vertical="center" shrinkToFit="1"/>
      <protection locked="0"/>
    </xf>
    <xf numFmtId="0" fontId="62" fillId="4" borderId="57" xfId="7" applyFont="1" applyFill="1" applyBorder="1" applyAlignment="1" applyProtection="1">
      <alignment horizontal="center" vertical="center" shrinkToFit="1"/>
      <protection locked="0"/>
    </xf>
    <xf numFmtId="38" fontId="62" fillId="4" borderId="57" xfId="9" applyFont="1" applyFill="1" applyBorder="1" applyAlignment="1" applyProtection="1">
      <alignment vertical="center" shrinkToFit="1"/>
      <protection locked="0"/>
    </xf>
    <xf numFmtId="38" fontId="62" fillId="4" borderId="65" xfId="9" applyFont="1" applyFill="1" applyBorder="1" applyAlignment="1" applyProtection="1">
      <alignment vertical="center" shrinkToFit="1"/>
      <protection locked="0"/>
    </xf>
    <xf numFmtId="0" fontId="62" fillId="4" borderId="65" xfId="7" applyFont="1" applyFill="1" applyBorder="1" applyAlignment="1" applyProtection="1">
      <alignment horizontal="center" vertical="center" shrinkToFit="1"/>
      <protection locked="0"/>
    </xf>
    <xf numFmtId="0" fontId="26" fillId="0" borderId="0" xfId="0" applyFont="1" applyAlignment="1">
      <alignment horizontal="center" vertical="center"/>
    </xf>
    <xf numFmtId="0" fontId="26" fillId="0" borderId="0" xfId="0" applyFont="1" applyAlignment="1">
      <alignment horizontal="center" vertical="center" wrapText="1"/>
    </xf>
    <xf numFmtId="0" fontId="62" fillId="4" borderId="215" xfId="7" applyFont="1" applyFill="1" applyBorder="1" applyAlignment="1" applyProtection="1">
      <alignment horizontal="center" vertical="center" shrinkToFit="1"/>
      <protection locked="0"/>
    </xf>
    <xf numFmtId="38" fontId="62" fillId="4" borderId="215" xfId="9" applyFont="1" applyFill="1" applyBorder="1" applyAlignment="1" applyProtection="1">
      <alignment vertical="center" shrinkToFit="1"/>
      <protection locked="0"/>
    </xf>
    <xf numFmtId="0" fontId="15" fillId="0" borderId="236" xfId="0" applyFont="1" applyBorder="1" applyAlignment="1">
      <alignment vertical="center" wrapText="1"/>
    </xf>
    <xf numFmtId="0" fontId="15" fillId="0" borderId="19" xfId="0" applyFont="1" applyBorder="1" applyAlignment="1">
      <alignment vertical="center" wrapText="1"/>
    </xf>
    <xf numFmtId="0" fontId="15" fillId="0" borderId="118" xfId="0" applyFont="1" applyBorder="1" applyAlignment="1">
      <alignment vertical="center" wrapText="1"/>
    </xf>
    <xf numFmtId="0" fontId="12" fillId="0" borderId="11" xfId="0" applyFont="1" applyBorder="1"/>
    <xf numFmtId="0" fontId="23" fillId="0" borderId="30" xfId="0" applyFont="1" applyBorder="1" applyAlignment="1">
      <alignment vertical="center" textRotation="255"/>
    </xf>
    <xf numFmtId="0" fontId="12" fillId="0" borderId="357" xfId="0" applyFont="1" applyBorder="1" applyAlignment="1">
      <alignment vertical="center"/>
    </xf>
    <xf numFmtId="0" fontId="12" fillId="0" borderId="359" xfId="0" applyFont="1" applyBorder="1" applyAlignment="1">
      <alignment vertical="center"/>
    </xf>
    <xf numFmtId="0" fontId="12" fillId="0" borderId="360" xfId="0" applyFont="1" applyBorder="1" applyAlignment="1">
      <alignment vertical="center"/>
    </xf>
    <xf numFmtId="0" fontId="24" fillId="0" borderId="0" xfId="0" applyFont="1" applyAlignment="1">
      <alignment vertical="center" wrapText="1"/>
    </xf>
    <xf numFmtId="0" fontId="28" fillId="0" borderId="0" xfId="0" applyFont="1" applyAlignment="1">
      <alignment vertical="center" justifyLastLine="1"/>
    </xf>
    <xf numFmtId="0" fontId="13" fillId="0" borderId="0" xfId="0" applyFont="1" applyAlignment="1">
      <alignment vertical="center" wrapText="1"/>
    </xf>
    <xf numFmtId="0" fontId="82" fillId="0" borderId="0" xfId="0" applyFont="1" applyAlignment="1">
      <alignment horizontal="right" vertical="top" wrapText="1"/>
    </xf>
    <xf numFmtId="0" fontId="15" fillId="0" borderId="0" xfId="0" applyFont="1" applyAlignment="1">
      <alignment horizontal="left" vertical="center" wrapText="1"/>
    </xf>
    <xf numFmtId="0" fontId="14" fillId="0" borderId="0" xfId="0" applyFont="1" applyAlignment="1">
      <alignment horizontal="center" vertical="top"/>
    </xf>
    <xf numFmtId="0" fontId="83" fillId="0" borderId="0" xfId="0" applyFont="1" applyAlignment="1">
      <alignment horizontal="left" vertical="center" wrapText="1"/>
    </xf>
    <xf numFmtId="0" fontId="26" fillId="0" borderId="0" xfId="0" applyFont="1" applyAlignment="1">
      <alignment horizontal="left" vertical="center" wrapText="1"/>
    </xf>
    <xf numFmtId="0" fontId="13" fillId="0" borderId="117" xfId="0" applyFont="1" applyBorder="1" applyAlignment="1">
      <alignment horizontal="left" vertical="center"/>
    </xf>
    <xf numFmtId="0" fontId="12" fillId="0" borderId="117" xfId="0" applyFont="1" applyBorder="1" applyAlignment="1">
      <alignment horizontal="left" vertical="center"/>
    </xf>
    <xf numFmtId="0" fontId="24" fillId="0" borderId="7" xfId="0" applyFont="1" applyBorder="1" applyAlignment="1">
      <alignment vertical="center"/>
    </xf>
    <xf numFmtId="38" fontId="62" fillId="7" borderId="389" xfId="9" applyFont="1" applyFill="1" applyBorder="1" applyAlignment="1" applyProtection="1">
      <alignment vertical="center"/>
      <protection locked="0"/>
    </xf>
    <xf numFmtId="38" fontId="62" fillId="7" borderId="242" xfId="9" applyFont="1" applyFill="1" applyBorder="1" applyAlignment="1" applyProtection="1">
      <alignment vertical="center"/>
      <protection locked="0"/>
    </xf>
    <xf numFmtId="38" fontId="62" fillId="2" borderId="398" xfId="9" applyFont="1" applyFill="1" applyBorder="1" applyAlignment="1" applyProtection="1">
      <alignment vertical="center" shrinkToFit="1"/>
      <protection locked="0"/>
    </xf>
    <xf numFmtId="38" fontId="62" fillId="2" borderId="399" xfId="9" applyFont="1" applyFill="1" applyBorder="1" applyAlignment="1" applyProtection="1">
      <alignment horizontal="center" vertical="center"/>
      <protection locked="0"/>
    </xf>
    <xf numFmtId="38" fontId="62" fillId="2" borderId="113" xfId="9" applyFont="1" applyFill="1" applyBorder="1" applyAlignment="1" applyProtection="1">
      <alignment vertical="center" wrapText="1"/>
      <protection locked="0"/>
    </xf>
    <xf numFmtId="38" fontId="62" fillId="2" borderId="1" xfId="9" applyFont="1" applyFill="1" applyBorder="1" applyAlignment="1" applyProtection="1">
      <alignment horizontal="center" vertical="center" wrapText="1"/>
      <protection locked="0"/>
    </xf>
    <xf numFmtId="38" fontId="62" fillId="2" borderId="251" xfId="9" applyFont="1" applyFill="1" applyBorder="1" applyAlignment="1" applyProtection="1">
      <alignment horizontal="center" vertical="center" wrapText="1"/>
      <protection locked="0"/>
    </xf>
    <xf numFmtId="0" fontId="23" fillId="7" borderId="410" xfId="0" applyFont="1" applyFill="1" applyBorder="1" applyAlignment="1" applyProtection="1">
      <alignment vertical="center" wrapText="1" shrinkToFit="1"/>
      <protection locked="0"/>
    </xf>
    <xf numFmtId="38" fontId="62" fillId="7" borderId="411" xfId="9" applyFont="1" applyFill="1" applyBorder="1" applyAlignment="1" applyProtection="1">
      <alignment vertical="center"/>
      <protection locked="0"/>
    </xf>
    <xf numFmtId="0" fontId="23" fillId="4" borderId="38" xfId="0" applyFont="1" applyFill="1" applyBorder="1" applyAlignment="1" applyProtection="1">
      <alignment vertical="center" wrapText="1" shrinkToFit="1"/>
      <protection locked="0"/>
    </xf>
    <xf numFmtId="38" fontId="62" fillId="4" borderId="408" xfId="9" applyFont="1" applyFill="1" applyBorder="1" applyAlignment="1" applyProtection="1">
      <alignment vertical="center" wrapText="1"/>
      <protection locked="0"/>
    </xf>
    <xf numFmtId="38" fontId="62" fillId="7" borderId="415" xfId="9" applyFont="1" applyFill="1" applyBorder="1" applyAlignment="1" applyProtection="1">
      <alignment vertical="center"/>
      <protection locked="0"/>
    </xf>
    <xf numFmtId="38" fontId="62" fillId="7" borderId="418" xfId="9" applyFont="1" applyFill="1" applyBorder="1" applyAlignment="1" applyProtection="1">
      <alignment vertical="center"/>
      <protection locked="0"/>
    </xf>
    <xf numFmtId="38" fontId="62" fillId="7" borderId="419" xfId="9" applyFont="1" applyFill="1" applyBorder="1" applyAlignment="1" applyProtection="1">
      <alignment vertical="center"/>
      <protection locked="0"/>
    </xf>
    <xf numFmtId="0" fontId="62" fillId="4" borderId="422" xfId="7" applyFont="1" applyFill="1" applyBorder="1" applyAlignment="1" applyProtection="1">
      <alignment horizontal="center" vertical="center" shrinkToFit="1"/>
      <protection locked="0"/>
    </xf>
    <xf numFmtId="38" fontId="62" fillId="4" borderId="422" xfId="9" applyFont="1" applyFill="1" applyBorder="1" applyAlignment="1" applyProtection="1">
      <alignment vertical="center" shrinkToFit="1"/>
      <protection locked="0"/>
    </xf>
    <xf numFmtId="38" fontId="62" fillId="4" borderId="427" xfId="9" applyFont="1" applyFill="1" applyBorder="1" applyAlignment="1" applyProtection="1">
      <alignment vertical="center" shrinkToFit="1"/>
      <protection locked="0"/>
    </xf>
    <xf numFmtId="0" fontId="23" fillId="0" borderId="438" xfId="0" applyFont="1" applyBorder="1" applyAlignment="1">
      <alignment vertical="center" shrinkToFit="1"/>
    </xf>
    <xf numFmtId="0" fontId="23" fillId="0" borderId="262" xfId="0" applyFont="1" applyBorder="1" applyAlignment="1">
      <alignment vertical="center" shrinkToFit="1"/>
    </xf>
    <xf numFmtId="0" fontId="23" fillId="0" borderId="428" xfId="0" applyFont="1" applyBorder="1" applyAlignment="1">
      <alignment horizontal="center" vertical="center" shrinkToFit="1"/>
    </xf>
    <xf numFmtId="0" fontId="23" fillId="6" borderId="428" xfId="0" applyFont="1" applyFill="1" applyBorder="1" applyAlignment="1">
      <alignment horizontal="center" vertical="center" shrinkToFit="1"/>
    </xf>
    <xf numFmtId="0" fontId="23" fillId="6" borderId="445" xfId="0" applyFont="1" applyFill="1" applyBorder="1" applyAlignment="1">
      <alignment vertical="center" shrinkToFit="1"/>
    </xf>
    <xf numFmtId="0" fontId="23" fillId="0" borderId="445" xfId="0" applyFont="1" applyBorder="1" applyAlignment="1">
      <alignment vertical="center" shrinkToFit="1"/>
    </xf>
    <xf numFmtId="0" fontId="23" fillId="0" borderId="428" xfId="0" applyFont="1" applyBorder="1" applyAlignment="1">
      <alignment vertical="center"/>
    </xf>
    <xf numFmtId="0" fontId="23" fillId="0" borderId="428" xfId="0" applyFont="1" applyBorder="1" applyAlignment="1">
      <alignment vertical="center" wrapText="1"/>
    </xf>
    <xf numFmtId="186" fontId="82" fillId="0" borderId="0" xfId="8" applyNumberFormat="1" applyFont="1" applyAlignment="1">
      <alignment vertical="center"/>
    </xf>
    <xf numFmtId="0" fontId="23" fillId="0" borderId="453" xfId="0" applyFont="1" applyBorder="1" applyAlignment="1">
      <alignment horizontal="center" vertical="center" wrapText="1"/>
    </xf>
    <xf numFmtId="0" fontId="0" fillId="0" borderId="144" xfId="0" applyBorder="1" applyAlignment="1">
      <alignment horizontal="center" vertical="center"/>
    </xf>
    <xf numFmtId="0" fontId="4" fillId="0" borderId="0" xfId="0" applyFont="1" applyAlignment="1">
      <alignment horizontal="center" vertical="center"/>
    </xf>
    <xf numFmtId="0" fontId="23" fillId="0" borderId="234" xfId="0" applyFont="1" applyBorder="1" applyAlignment="1">
      <alignment horizontal="center" vertical="center" wrapText="1"/>
    </xf>
    <xf numFmtId="0" fontId="20" fillId="0" borderId="0" xfId="0" applyFont="1" applyAlignment="1">
      <alignment vertical="center"/>
    </xf>
    <xf numFmtId="176" fontId="20" fillId="0" borderId="0" xfId="0" applyNumberFormat="1" applyFont="1" applyAlignment="1">
      <alignment vertical="center"/>
    </xf>
    <xf numFmtId="0" fontId="45" fillId="0" borderId="0" xfId="0" applyFont="1" applyAlignment="1">
      <alignment horizontal="center" vertical="center"/>
    </xf>
    <xf numFmtId="0" fontId="47" fillId="0" borderId="0" xfId="0" applyFont="1" applyAlignment="1">
      <alignment horizontal="center" vertical="center"/>
    </xf>
    <xf numFmtId="0" fontId="21" fillId="0" borderId="0" xfId="0" applyFont="1" applyAlignment="1">
      <alignment vertical="center" shrinkToFit="1"/>
    </xf>
    <xf numFmtId="0" fontId="47" fillId="0" borderId="0" xfId="0" applyFont="1" applyAlignment="1">
      <alignment horizontal="center" vertical="center" shrinkToFit="1"/>
    </xf>
    <xf numFmtId="0" fontId="0" fillId="0" borderId="0" xfId="0" applyAlignment="1">
      <alignment horizontal="center" vertical="center"/>
    </xf>
    <xf numFmtId="0" fontId="31" fillId="0" borderId="0" xfId="0" applyFont="1" applyAlignment="1">
      <alignment horizontal="center" vertical="center" wrapText="1"/>
    </xf>
    <xf numFmtId="0" fontId="32" fillId="0" borderId="0" xfId="0" applyFont="1" applyAlignment="1">
      <alignment horizontal="center" vertical="center" wrapText="1"/>
    </xf>
    <xf numFmtId="0" fontId="22" fillId="0" borderId="0" xfId="0" applyFont="1" applyAlignment="1">
      <alignment horizontal="left"/>
    </xf>
    <xf numFmtId="0" fontId="0" fillId="0" borderId="0" xfId="0" applyAlignment="1">
      <alignment wrapText="1"/>
    </xf>
    <xf numFmtId="0" fontId="0" fillId="0" borderId="0" xfId="0" applyAlignment="1">
      <alignment horizontal="center" vertical="center" wrapText="1"/>
    </xf>
    <xf numFmtId="0" fontId="70" fillId="0" borderId="0" xfId="0" applyFont="1"/>
    <xf numFmtId="0" fontId="0" fillId="0" borderId="0" xfId="0" applyAlignment="1">
      <alignment vertical="top"/>
    </xf>
    <xf numFmtId="0" fontId="71" fillId="0" borderId="0" xfId="0" applyFont="1" applyAlignment="1">
      <alignment horizontal="left" vertical="center"/>
    </xf>
    <xf numFmtId="0" fontId="84" fillId="0" borderId="0" xfId="0" applyFont="1" applyAlignment="1">
      <alignment horizontal="left"/>
    </xf>
    <xf numFmtId="0" fontId="59" fillId="0" borderId="0" xfId="0" applyFont="1"/>
    <xf numFmtId="0" fontId="59" fillId="0" borderId="0" xfId="0" applyFont="1" applyAlignment="1">
      <alignment vertical="top"/>
    </xf>
    <xf numFmtId="0" fontId="84" fillId="0" borderId="0" xfId="0" applyFont="1" applyAlignment="1">
      <alignment horizontal="left" vertical="center"/>
    </xf>
    <xf numFmtId="179" fontId="23" fillId="10" borderId="155" xfId="0" applyNumberFormat="1" applyFont="1" applyFill="1" applyBorder="1" applyAlignment="1" applyProtection="1">
      <alignment horizontal="center" vertical="center"/>
      <protection locked="0"/>
    </xf>
    <xf numFmtId="176" fontId="23" fillId="10" borderId="274" xfId="0" applyNumberFormat="1" applyFont="1" applyFill="1" applyBorder="1" applyAlignment="1" applyProtection="1">
      <alignment horizontal="center" vertical="center" wrapText="1"/>
      <protection locked="0"/>
    </xf>
    <xf numFmtId="178" fontId="23" fillId="10" borderId="275" xfId="0" applyNumberFormat="1" applyFont="1" applyFill="1" applyBorder="1" applyAlignment="1" applyProtection="1">
      <alignment horizontal="center" vertical="center" wrapText="1"/>
      <protection locked="0"/>
    </xf>
    <xf numFmtId="176" fontId="23" fillId="10" borderId="275" xfId="0" applyNumberFormat="1" applyFont="1" applyFill="1" applyBorder="1" applyAlignment="1" applyProtection="1">
      <alignment horizontal="center" vertical="center" wrapText="1"/>
      <protection locked="0"/>
    </xf>
    <xf numFmtId="178" fontId="23" fillId="10" borderId="276" xfId="0" applyNumberFormat="1" applyFont="1" applyFill="1" applyBorder="1" applyAlignment="1" applyProtection="1">
      <alignment horizontal="center" vertical="center" wrapText="1"/>
      <protection locked="0"/>
    </xf>
    <xf numFmtId="180" fontId="23" fillId="10" borderId="155" xfId="0" applyNumberFormat="1" applyFont="1" applyFill="1" applyBorder="1" applyAlignment="1" applyProtection="1">
      <alignment horizontal="center" vertical="center" shrinkToFit="1"/>
      <protection locked="0"/>
    </xf>
    <xf numFmtId="179" fontId="23" fillId="0" borderId="262" xfId="0" applyNumberFormat="1" applyFont="1" applyBorder="1" applyAlignment="1">
      <alignment horizontal="center" vertical="center"/>
    </xf>
    <xf numFmtId="181" fontId="62" fillId="0" borderId="456" xfId="0" applyNumberFormat="1" applyFont="1" applyBorder="1"/>
    <xf numFmtId="38" fontId="62" fillId="10" borderId="379" xfId="9" applyFont="1" applyFill="1" applyBorder="1" applyAlignment="1" applyProtection="1">
      <alignment vertical="center" wrapText="1"/>
      <protection locked="0"/>
    </xf>
    <xf numFmtId="38" fontId="62" fillId="10" borderId="380" xfId="9" applyFont="1" applyFill="1" applyBorder="1" applyAlignment="1" applyProtection="1">
      <alignment vertical="center" wrapText="1"/>
      <protection locked="0"/>
    </xf>
    <xf numFmtId="38" fontId="62" fillId="10" borderId="154" xfId="9" applyFont="1" applyFill="1" applyBorder="1" applyAlignment="1" applyProtection="1">
      <alignment vertical="center" wrapText="1"/>
      <protection locked="0"/>
    </xf>
    <xf numFmtId="3" fontId="62" fillId="0" borderId="445" xfId="8" applyNumberFormat="1" applyFont="1" applyBorder="1" applyAlignment="1">
      <alignment horizontal="right" vertical="center" shrinkToFit="1"/>
    </xf>
    <xf numFmtId="0" fontId="23" fillId="0" borderId="233" xfId="0" applyFont="1" applyBorder="1" applyAlignment="1">
      <alignment horizontal="center" vertical="center"/>
    </xf>
    <xf numFmtId="0" fontId="23" fillId="0" borderId="234" xfId="0" applyFont="1" applyBorder="1" applyAlignment="1">
      <alignment horizontal="center" vertical="center"/>
    </xf>
    <xf numFmtId="0" fontId="0" fillId="0" borderId="464" xfId="0" applyBorder="1"/>
    <xf numFmtId="0" fontId="45" fillId="0" borderId="464" xfId="0" applyFont="1" applyBorder="1" applyAlignment="1">
      <alignment horizontal="center" vertical="center"/>
    </xf>
    <xf numFmtId="0" fontId="47" fillId="0" borderId="464" xfId="0" applyFont="1" applyBorder="1" applyAlignment="1">
      <alignment horizontal="center" vertical="center"/>
    </xf>
    <xf numFmtId="0" fontId="47" fillId="0" borderId="464" xfId="0" applyFont="1" applyBorder="1" applyAlignment="1">
      <alignment horizontal="center" vertical="center" shrinkToFit="1"/>
    </xf>
    <xf numFmtId="0" fontId="0" fillId="0" borderId="464" xfId="0" applyBorder="1" applyAlignment="1">
      <alignment horizontal="center" vertical="center"/>
    </xf>
    <xf numFmtId="0" fontId="22" fillId="0" borderId="464" xfId="0" applyFont="1" applyBorder="1" applyAlignment="1">
      <alignment horizontal="left"/>
    </xf>
    <xf numFmtId="0" fontId="0" fillId="0" borderId="464" xfId="0" applyBorder="1" applyAlignment="1">
      <alignment horizontal="center"/>
    </xf>
    <xf numFmtId="0" fontId="23" fillId="0" borderId="464" xfId="0" applyFont="1" applyBorder="1"/>
    <xf numFmtId="0" fontId="62" fillId="0" borderId="0" xfId="3" applyFont="1">
      <alignment vertical="center"/>
    </xf>
    <xf numFmtId="187" fontId="23" fillId="10" borderId="471" xfId="7" applyNumberFormat="1" applyFont="1" applyFill="1" applyBorder="1" applyAlignment="1" applyProtection="1">
      <alignment horizontal="center" vertical="center"/>
      <protection locked="0"/>
    </xf>
    <xf numFmtId="187" fontId="23" fillId="10" borderId="156" xfId="7" applyNumberFormat="1" applyFont="1" applyFill="1" applyBorder="1" applyAlignment="1" applyProtection="1">
      <alignment horizontal="center" vertical="center"/>
      <protection locked="0"/>
    </xf>
    <xf numFmtId="187" fontId="23" fillId="10" borderId="454" xfId="7" applyNumberFormat="1" applyFont="1" applyFill="1" applyBorder="1" applyAlignment="1" applyProtection="1">
      <alignment horizontal="center" vertical="center"/>
      <protection locked="0"/>
    </xf>
    <xf numFmtId="0" fontId="0" fillId="0" borderId="472" xfId="0" applyBorder="1"/>
    <xf numFmtId="0" fontId="28" fillId="0" borderId="464" xfId="0" applyFont="1" applyBorder="1"/>
    <xf numFmtId="0" fontId="28" fillId="0" borderId="464" xfId="0" applyFont="1" applyBorder="1" applyAlignment="1">
      <alignment horizontal="centerContinuous"/>
    </xf>
    <xf numFmtId="0" fontId="12" fillId="0" borderId="0" xfId="0" applyFont="1" applyAlignment="1">
      <alignment horizontal="centerContinuous" vertical="center"/>
    </xf>
    <xf numFmtId="38" fontId="36" fillId="0" borderId="234" xfId="9" applyFont="1" applyFill="1" applyBorder="1" applyAlignment="1">
      <alignment vertical="center"/>
    </xf>
    <xf numFmtId="3" fontId="62" fillId="0" borderId="220" xfId="8" applyNumberFormat="1" applyFont="1" applyBorder="1" applyAlignment="1">
      <alignment horizontal="right" vertical="center" shrinkToFit="1"/>
    </xf>
    <xf numFmtId="0" fontId="23" fillId="0" borderId="428" xfId="0" applyFont="1" applyBorder="1" applyAlignment="1">
      <alignment horizontal="distributed" vertical="center" wrapText="1"/>
    </xf>
    <xf numFmtId="0" fontId="23" fillId="0" borderId="60" xfId="0" applyFont="1" applyBorder="1" applyAlignment="1">
      <alignment horizontal="distributed" vertical="center"/>
    </xf>
    <xf numFmtId="0" fontId="23" fillId="11" borderId="440" xfId="0" applyFont="1" applyFill="1" applyBorder="1" applyAlignment="1">
      <alignment horizontal="distributed" vertical="center"/>
    </xf>
    <xf numFmtId="0" fontId="23" fillId="11" borderId="1" xfId="0" applyFont="1" applyFill="1" applyBorder="1" applyAlignment="1">
      <alignment horizontal="distributed" vertical="center"/>
    </xf>
    <xf numFmtId="0" fontId="23" fillId="11" borderId="113" xfId="0" applyFont="1" applyFill="1" applyBorder="1" applyAlignment="1">
      <alignment horizontal="distributed" vertical="center"/>
    </xf>
    <xf numFmtId="0" fontId="12" fillId="0" borderId="464" xfId="0" applyFont="1" applyBorder="1"/>
    <xf numFmtId="0" fontId="14" fillId="0" borderId="464" xfId="0" applyFont="1" applyBorder="1" applyAlignment="1">
      <alignment horizontal="center" vertical="top"/>
    </xf>
    <xf numFmtId="38" fontId="62" fillId="2" borderId="356" xfId="9" applyFont="1" applyFill="1" applyBorder="1" applyAlignment="1" applyProtection="1">
      <alignment vertical="center" shrinkToFit="1"/>
      <protection locked="0"/>
    </xf>
    <xf numFmtId="38" fontId="62" fillId="2" borderId="321" xfId="9" applyFont="1" applyFill="1" applyBorder="1" applyAlignment="1" applyProtection="1">
      <alignment vertical="center" shrinkToFit="1"/>
      <protection locked="0"/>
    </xf>
    <xf numFmtId="38" fontId="62" fillId="2" borderId="258" xfId="9" applyFont="1" applyFill="1" applyBorder="1" applyAlignment="1" applyProtection="1">
      <alignment vertical="center" shrinkToFit="1"/>
      <protection locked="0"/>
    </xf>
    <xf numFmtId="0" fontId="36" fillId="2" borderId="138" xfId="8" applyFont="1" applyFill="1" applyBorder="1" applyAlignment="1" applyProtection="1">
      <alignment vertical="center" wrapText="1" shrinkToFit="1"/>
      <protection locked="0"/>
    </xf>
    <xf numFmtId="0" fontId="36" fillId="2" borderId="196" xfId="8" applyFont="1" applyFill="1" applyBorder="1" applyAlignment="1" applyProtection="1">
      <alignment vertical="center" wrapText="1" shrinkToFit="1"/>
      <protection locked="0"/>
    </xf>
    <xf numFmtId="0" fontId="36" fillId="2" borderId="397" xfId="8" applyFont="1" applyFill="1" applyBorder="1" applyAlignment="1" applyProtection="1">
      <alignment vertical="center" wrapText="1" shrinkToFit="1"/>
      <protection locked="0"/>
    </xf>
    <xf numFmtId="0" fontId="36" fillId="2" borderId="136" xfId="8" applyFont="1" applyFill="1" applyBorder="1" applyAlignment="1" applyProtection="1">
      <alignment vertical="center" wrapText="1" shrinkToFit="1"/>
      <protection locked="0"/>
    </xf>
    <xf numFmtId="38" fontId="62" fillId="0" borderId="220" xfId="0" applyNumberFormat="1" applyFont="1" applyBorder="1" applyAlignment="1">
      <alignment vertical="center" shrinkToFit="1"/>
    </xf>
    <xf numFmtId="0" fontId="62" fillId="7" borderId="111" xfId="0" applyFont="1" applyFill="1" applyBorder="1" applyAlignment="1" applyProtection="1">
      <alignment horizontal="center" vertical="center"/>
      <protection locked="0"/>
    </xf>
    <xf numFmtId="0" fontId="62" fillId="7" borderId="112" xfId="0" applyFont="1" applyFill="1" applyBorder="1" applyAlignment="1" applyProtection="1">
      <alignment horizontal="center" vertical="center"/>
      <protection locked="0"/>
    </xf>
    <xf numFmtId="0" fontId="62" fillId="7" borderId="173" xfId="0" applyFont="1" applyFill="1" applyBorder="1" applyAlignment="1" applyProtection="1">
      <alignment horizontal="center" vertical="center"/>
      <protection locked="0"/>
    </xf>
    <xf numFmtId="38" fontId="62" fillId="4" borderId="188" xfId="9" applyFont="1" applyFill="1" applyBorder="1" applyAlignment="1" applyProtection="1">
      <alignment horizontal="center" vertical="center" wrapText="1"/>
      <protection locked="0"/>
    </xf>
    <xf numFmtId="38" fontId="62" fillId="4" borderId="412" xfId="9" applyFont="1" applyFill="1" applyBorder="1" applyAlignment="1" applyProtection="1">
      <alignment horizontal="center" vertical="center" wrapText="1"/>
      <protection locked="0"/>
    </xf>
    <xf numFmtId="0" fontId="62" fillId="4" borderId="85" xfId="7" applyFont="1" applyFill="1" applyBorder="1" applyAlignment="1" applyProtection="1">
      <alignment horizontal="center" vertical="center" shrinkToFit="1"/>
      <protection locked="0"/>
    </xf>
    <xf numFmtId="176" fontId="62" fillId="4" borderId="36" xfId="7" applyNumberFormat="1" applyFont="1" applyFill="1" applyBorder="1" applyAlignment="1" applyProtection="1">
      <alignment horizontal="center" vertical="center" shrinkToFit="1"/>
      <protection locked="0"/>
    </xf>
    <xf numFmtId="0" fontId="62" fillId="4" borderId="212" xfId="9" applyNumberFormat="1" applyFont="1" applyFill="1" applyBorder="1" applyAlignment="1" applyProtection="1">
      <alignment horizontal="center" vertical="center" shrinkToFit="1"/>
      <protection locked="0"/>
    </xf>
    <xf numFmtId="176" fontId="62" fillId="4" borderId="251" xfId="9" applyNumberFormat="1" applyFont="1" applyFill="1" applyBorder="1" applyAlignment="1" applyProtection="1">
      <alignment horizontal="center" vertical="center" shrinkToFit="1"/>
      <protection locked="0"/>
    </xf>
    <xf numFmtId="0" fontId="62" fillId="4" borderId="60" xfId="9" applyNumberFormat="1" applyFont="1" applyFill="1" applyBorder="1" applyAlignment="1" applyProtection="1">
      <alignment horizontal="center" vertical="center" shrinkToFit="1"/>
      <protection locked="0"/>
    </xf>
    <xf numFmtId="176" fontId="62" fillId="4" borderId="48" xfId="9" applyNumberFormat="1" applyFont="1" applyFill="1" applyBorder="1" applyAlignment="1" applyProtection="1">
      <alignment horizontal="center" vertical="center" shrinkToFit="1"/>
      <protection locked="0"/>
    </xf>
    <xf numFmtId="176" fontId="62" fillId="4" borderId="342" xfId="9" applyNumberFormat="1" applyFont="1" applyFill="1" applyBorder="1" applyAlignment="1" applyProtection="1">
      <alignment horizontal="center" vertical="center" shrinkToFit="1"/>
      <protection locked="0"/>
    </xf>
    <xf numFmtId="0" fontId="62" fillId="4" borderId="428" xfId="9" applyNumberFormat="1" applyFont="1" applyFill="1" applyBorder="1" applyAlignment="1" applyProtection="1">
      <alignment horizontal="center" vertical="center" shrinkToFit="1"/>
      <protection locked="0"/>
    </xf>
    <xf numFmtId="176" fontId="62" fillId="4" borderId="423" xfId="9" applyNumberFormat="1" applyFont="1" applyFill="1" applyBorder="1" applyAlignment="1" applyProtection="1">
      <alignment horizontal="center" vertical="center" shrinkToFit="1"/>
      <protection locked="0"/>
    </xf>
    <xf numFmtId="0" fontId="62" fillId="4" borderId="86" xfId="9" applyNumberFormat="1" applyFont="1" applyFill="1" applyBorder="1" applyAlignment="1" applyProtection="1">
      <alignment horizontal="center" vertical="center" shrinkToFit="1"/>
      <protection locked="0"/>
    </xf>
    <xf numFmtId="176" fontId="62" fillId="4" borderId="45" xfId="9" applyNumberFormat="1" applyFont="1" applyFill="1" applyBorder="1" applyAlignment="1" applyProtection="1">
      <alignment horizontal="center" vertical="center" shrinkToFit="1"/>
      <protection locked="0"/>
    </xf>
    <xf numFmtId="176" fontId="62" fillId="4" borderId="47" xfId="7" applyNumberFormat="1" applyFont="1" applyFill="1" applyBorder="1" applyAlignment="1" applyProtection="1">
      <alignment horizontal="center" vertical="center" shrinkToFit="1"/>
      <protection locked="0"/>
    </xf>
    <xf numFmtId="3" fontId="36" fillId="0" borderId="220" xfId="0" applyNumberFormat="1" applyFont="1" applyBorder="1" applyAlignment="1">
      <alignment horizontal="right" vertical="center" shrinkToFit="1"/>
    </xf>
    <xf numFmtId="3" fontId="36" fillId="0" borderId="223" xfId="0" applyNumberFormat="1" applyFont="1" applyBorder="1" applyAlignment="1">
      <alignment horizontal="right" vertical="center" shrinkToFit="1"/>
    </xf>
    <xf numFmtId="3" fontId="36" fillId="0" borderId="110" xfId="0" applyNumberFormat="1" applyFont="1" applyBorder="1" applyAlignment="1">
      <alignment horizontal="right" vertical="center" shrinkToFit="1"/>
    </xf>
    <xf numFmtId="3" fontId="36" fillId="0" borderId="266" xfId="0" applyNumberFormat="1" applyFont="1" applyBorder="1" applyAlignment="1">
      <alignment horizontal="right" vertical="center" shrinkToFit="1"/>
    </xf>
    <xf numFmtId="3" fontId="36" fillId="0" borderId="249" xfId="0" applyNumberFormat="1" applyFont="1" applyBorder="1" applyAlignment="1">
      <alignment horizontal="right" vertical="center" shrinkToFit="1"/>
    </xf>
    <xf numFmtId="3" fontId="36" fillId="0" borderId="248" xfId="0" applyNumberFormat="1" applyFont="1" applyBorder="1" applyAlignment="1">
      <alignment horizontal="right" vertical="center" shrinkToFit="1"/>
    </xf>
    <xf numFmtId="3" fontId="36" fillId="0" borderId="224" xfId="0" applyNumberFormat="1" applyFont="1" applyBorder="1" applyAlignment="1">
      <alignment horizontal="right" vertical="center" shrinkToFit="1"/>
    </xf>
    <xf numFmtId="3" fontId="36" fillId="0" borderId="225" xfId="0" applyNumberFormat="1" applyFont="1" applyBorder="1" applyAlignment="1">
      <alignment horizontal="right" vertical="center" shrinkToFit="1"/>
    </xf>
    <xf numFmtId="3" fontId="36" fillId="0" borderId="245" xfId="0" applyNumberFormat="1" applyFont="1" applyBorder="1" applyAlignment="1">
      <alignment horizontal="right" vertical="center" shrinkToFit="1"/>
    </xf>
    <xf numFmtId="0" fontId="5" fillId="0" borderId="0" xfId="0" applyFont="1" applyAlignment="1">
      <alignment horizontal="distributed" vertical="center"/>
    </xf>
    <xf numFmtId="0" fontId="19" fillId="0" borderId="0" xfId="0" applyFont="1" applyAlignment="1">
      <alignment horizontal="distributed" vertical="center"/>
    </xf>
    <xf numFmtId="179" fontId="23" fillId="0" borderId="468" xfId="0" applyNumberFormat="1" applyFont="1" applyBorder="1" applyAlignment="1">
      <alignment horizontal="center" vertical="center"/>
    </xf>
    <xf numFmtId="0" fontId="23" fillId="0" borderId="118" xfId="0" applyFont="1" applyBorder="1" applyAlignment="1">
      <alignment horizontal="distributed" vertical="center"/>
    </xf>
    <xf numFmtId="0" fontId="36" fillId="0" borderId="212" xfId="0" applyFont="1" applyBorder="1" applyAlignment="1">
      <alignment horizontal="distributed" vertical="center" justifyLastLine="1"/>
    </xf>
    <xf numFmtId="0" fontId="23" fillId="0" borderId="34" xfId="0" applyFont="1" applyBorder="1" applyAlignment="1">
      <alignment horizontal="center" vertical="center" wrapText="1"/>
    </xf>
    <xf numFmtId="0" fontId="36" fillId="0" borderId="215" xfId="0" applyFont="1" applyBorder="1" applyAlignment="1">
      <alignment horizontal="distributed" vertical="center"/>
    </xf>
    <xf numFmtId="0" fontId="50" fillId="0" borderId="0" xfId="0" applyFont="1"/>
    <xf numFmtId="0" fontId="73" fillId="0" borderId="0" xfId="0" applyFont="1"/>
    <xf numFmtId="0" fontId="12" fillId="0" borderId="464" xfId="3" applyFont="1" applyBorder="1">
      <alignment vertical="center"/>
    </xf>
    <xf numFmtId="0" fontId="7" fillId="0" borderId="0" xfId="0" applyFont="1"/>
    <xf numFmtId="0" fontId="33" fillId="0" borderId="10" xfId="0" applyFont="1" applyBorder="1" applyAlignment="1">
      <alignment horizontal="center" vertical="center" wrapText="1"/>
    </xf>
    <xf numFmtId="0" fontId="33" fillId="0" borderId="100" xfId="0" applyFont="1" applyBorder="1" applyAlignment="1">
      <alignment horizontal="center" vertical="center" wrapText="1"/>
    </xf>
    <xf numFmtId="0" fontId="7" fillId="0" borderId="0" xfId="0" applyFont="1" applyAlignment="1">
      <alignment vertical="distributed" textRotation="255" justifyLastLine="1"/>
    </xf>
    <xf numFmtId="0" fontId="4" fillId="0" borderId="0" xfId="0" applyFont="1"/>
    <xf numFmtId="0" fontId="73" fillId="0" borderId="0" xfId="0" applyFont="1" applyAlignment="1">
      <alignment vertical="center"/>
    </xf>
    <xf numFmtId="0" fontId="27" fillId="0" borderId="0" xfId="0" applyFont="1"/>
    <xf numFmtId="0" fontId="28" fillId="0" borderId="233" xfId="0" applyFont="1" applyBorder="1" applyAlignment="1">
      <alignment horizontal="center" vertical="center" wrapText="1"/>
    </xf>
    <xf numFmtId="0" fontId="23" fillId="0" borderId="96" xfId="0" applyFont="1" applyBorder="1" applyAlignment="1">
      <alignment vertical="center"/>
    </xf>
    <xf numFmtId="0" fontId="23" fillId="0" borderId="9" xfId="0" applyFont="1" applyBorder="1" applyAlignment="1">
      <alignment vertical="center"/>
    </xf>
    <xf numFmtId="0" fontId="12" fillId="0" borderId="9" xfId="0" applyFont="1" applyBorder="1"/>
    <xf numFmtId="0" fontId="12" fillId="0" borderId="23" xfId="0" applyFont="1" applyBorder="1"/>
    <xf numFmtId="0" fontId="62" fillId="4" borderId="361" xfId="0" applyFont="1" applyFill="1" applyBorder="1" applyAlignment="1" applyProtection="1">
      <alignment horizontal="center" vertical="center"/>
      <protection locked="0"/>
    </xf>
    <xf numFmtId="0" fontId="0" fillId="0" borderId="221" xfId="0" applyBorder="1"/>
    <xf numFmtId="0" fontId="0" fillId="0" borderId="282" xfId="0" applyBorder="1" applyAlignment="1">
      <alignment horizontal="center" vertical="center"/>
    </xf>
    <xf numFmtId="0" fontId="0" fillId="0" borderId="283" xfId="0" applyBorder="1" applyAlignment="1">
      <alignment horizontal="center" vertical="center"/>
    </xf>
    <xf numFmtId="0" fontId="0" fillId="0" borderId="153" xfId="0" applyBorder="1" applyAlignment="1">
      <alignment horizontal="center" vertical="center"/>
    </xf>
    <xf numFmtId="0" fontId="25" fillId="0" borderId="10" xfId="5" applyFont="1" applyBorder="1" applyAlignment="1">
      <alignment vertical="center" wrapText="1"/>
    </xf>
    <xf numFmtId="0" fontId="25" fillId="0" borderId="11" xfId="5" applyFont="1" applyBorder="1" applyAlignment="1">
      <alignment wrapText="1"/>
    </xf>
    <xf numFmtId="0" fontId="23" fillId="3" borderId="202" xfId="5" applyFont="1" applyFill="1" applyBorder="1" applyAlignment="1">
      <alignment horizontal="center" vertical="center"/>
    </xf>
    <xf numFmtId="0" fontId="23" fillId="0" borderId="202" xfId="5" applyFont="1" applyBorder="1" applyAlignment="1">
      <alignment horizontal="center" vertical="center"/>
    </xf>
    <xf numFmtId="0" fontId="23" fillId="0" borderId="203" xfId="5" applyFont="1" applyBorder="1" applyAlignment="1">
      <alignment horizontal="center" vertical="center" wrapText="1"/>
    </xf>
    <xf numFmtId="0" fontId="74" fillId="0" borderId="215" xfId="0" applyFont="1" applyBorder="1" applyAlignment="1">
      <alignment horizontal="distributed" vertical="center"/>
    </xf>
    <xf numFmtId="0" fontId="74" fillId="0" borderId="250" xfId="0" applyFont="1" applyBorder="1" applyAlignment="1">
      <alignment horizontal="left" vertical="center"/>
    </xf>
    <xf numFmtId="185" fontId="62" fillId="0" borderId="212" xfId="0" applyNumberFormat="1" applyFont="1" applyBorder="1" applyAlignment="1">
      <alignment vertical="center"/>
    </xf>
    <xf numFmtId="0" fontId="34" fillId="0" borderId="129" xfId="5" applyFont="1" applyBorder="1" applyAlignment="1">
      <alignment horizontal="center" vertical="center"/>
    </xf>
    <xf numFmtId="0" fontId="12" fillId="0" borderId="0" xfId="5" applyFont="1">
      <alignment vertical="center"/>
    </xf>
    <xf numFmtId="0" fontId="12" fillId="0" borderId="0" xfId="5" applyFont="1" applyAlignment="1">
      <alignment horizontal="left" vertical="center" indent="7"/>
    </xf>
    <xf numFmtId="0" fontId="36" fillId="0" borderId="112" xfId="0" applyFont="1" applyBorder="1" applyAlignment="1">
      <alignment horizontal="center" vertical="center" wrapText="1"/>
    </xf>
    <xf numFmtId="0" fontId="36" fillId="0" borderId="202" xfId="5" applyFont="1" applyBorder="1" applyAlignment="1">
      <alignment horizontal="center" vertical="center"/>
    </xf>
    <xf numFmtId="0" fontId="28" fillId="0" borderId="202" xfId="5" applyFont="1" applyBorder="1" applyAlignment="1">
      <alignment horizontal="center" vertical="center"/>
    </xf>
    <xf numFmtId="0" fontId="36" fillId="0" borderId="202" xfId="5" applyFont="1" applyBorder="1" applyAlignment="1">
      <alignment horizontal="center" vertical="center" wrapText="1"/>
    </xf>
    <xf numFmtId="0" fontId="12" fillId="0" borderId="0" xfId="3" applyFont="1">
      <alignment vertical="center"/>
    </xf>
    <xf numFmtId="0" fontId="36" fillId="0" borderId="112" xfId="0" applyFont="1" applyBorder="1" applyAlignment="1">
      <alignment horizontal="distributed" vertical="center"/>
    </xf>
    <xf numFmtId="0" fontId="23" fillId="0" borderId="94" xfId="5" applyFont="1" applyBorder="1" applyAlignment="1">
      <alignment horizontal="center" vertical="center"/>
    </xf>
    <xf numFmtId="0" fontId="28" fillId="0" borderId="112" xfId="0" applyFont="1" applyBorder="1" applyAlignment="1">
      <alignment horizontal="distributed" vertical="center"/>
    </xf>
    <xf numFmtId="0" fontId="12" fillId="0" borderId="0" xfId="0" applyFont="1" applyAlignment="1">
      <alignment horizontal="left" vertical="center" indent="7"/>
    </xf>
    <xf numFmtId="0" fontId="12" fillId="0" borderId="0" xfId="0" applyFont="1" applyAlignment="1">
      <alignment horizontal="left" vertical="top" indent="7"/>
    </xf>
    <xf numFmtId="0" fontId="23" fillId="0" borderId="200" xfId="0" applyFont="1" applyBorder="1" applyAlignment="1">
      <alignment vertical="center" wrapText="1"/>
    </xf>
    <xf numFmtId="0" fontId="23" fillId="0" borderId="153" xfId="0" applyFont="1" applyBorder="1" applyAlignment="1">
      <alignment horizontal="center" vertical="center"/>
    </xf>
    <xf numFmtId="0" fontId="36" fillId="0" borderId="212" xfId="0" applyFont="1" applyBorder="1" applyAlignment="1">
      <alignment horizontal="center" vertical="center" justifyLastLine="1"/>
    </xf>
    <xf numFmtId="182" fontId="62" fillId="0" borderId="212" xfId="0" applyNumberFormat="1" applyFont="1" applyBorder="1" applyAlignment="1">
      <alignment vertical="center" shrinkToFit="1"/>
    </xf>
    <xf numFmtId="0" fontId="36" fillId="0" borderId="0" xfId="0" applyFont="1" applyAlignment="1">
      <alignment horizontal="left" vertical="center" shrinkToFit="1"/>
    </xf>
    <xf numFmtId="38" fontId="62" fillId="0" borderId="0" xfId="9" applyFont="1" applyFill="1" applyBorder="1" applyAlignment="1" applyProtection="1">
      <alignment vertical="center" shrinkToFit="1"/>
    </xf>
    <xf numFmtId="38" fontId="62" fillId="0" borderId="0" xfId="9" applyFont="1" applyFill="1" applyBorder="1" applyAlignment="1" applyProtection="1">
      <alignment horizontal="center" vertical="center"/>
    </xf>
    <xf numFmtId="0" fontId="0" fillId="0" borderId="455" xfId="0" applyBorder="1"/>
    <xf numFmtId="0" fontId="23" fillId="0" borderId="295" xfId="0" applyFont="1" applyBorder="1" applyAlignment="1">
      <alignment horizontal="center" vertical="center"/>
    </xf>
    <xf numFmtId="0" fontId="23" fillId="0" borderId="297" xfId="0" applyFont="1" applyBorder="1" applyAlignment="1">
      <alignment horizontal="center" vertical="center"/>
    </xf>
    <xf numFmtId="0" fontId="23" fillId="0" borderId="298" xfId="0" applyFont="1" applyBorder="1" applyAlignment="1">
      <alignment horizontal="center" vertical="center"/>
    </xf>
    <xf numFmtId="0" fontId="23" fillId="0" borderId="299" xfId="0" applyFont="1" applyBorder="1" applyAlignment="1">
      <alignment horizontal="center" vertical="center"/>
    </xf>
    <xf numFmtId="0" fontId="12" fillId="0" borderId="296" xfId="0" applyFont="1" applyBorder="1" applyAlignment="1">
      <alignment horizontal="center" vertical="center"/>
    </xf>
    <xf numFmtId="0" fontId="55" fillId="0" borderId="0" xfId="0" applyFont="1" applyAlignment="1">
      <alignment horizontal="left" vertical="center"/>
    </xf>
    <xf numFmtId="0" fontId="23" fillId="0" borderId="144" xfId="0" applyFont="1" applyBorder="1" applyAlignment="1">
      <alignment horizontal="distributed" vertical="center" justifyLastLine="1"/>
    </xf>
    <xf numFmtId="0" fontId="23" fillId="0" borderId="33" xfId="0" applyFont="1" applyBorder="1" applyAlignment="1">
      <alignment horizontal="center" vertical="center"/>
    </xf>
    <xf numFmtId="0" fontId="23" fillId="0" borderId="100" xfId="0" applyFont="1" applyBorder="1" applyAlignment="1">
      <alignment horizontal="center" vertical="center"/>
    </xf>
    <xf numFmtId="0" fontId="23" fillId="0" borderId="303" xfId="0" applyFont="1" applyBorder="1" applyAlignment="1">
      <alignment horizontal="distributed" vertical="center"/>
    </xf>
    <xf numFmtId="0" fontId="23" fillId="0" borderId="108" xfId="0" applyFont="1" applyBorder="1" applyAlignment="1">
      <alignment horizontal="distributed" vertical="center"/>
    </xf>
    <xf numFmtId="0" fontId="23" fillId="0" borderId="109" xfId="0" applyFont="1" applyBorder="1" applyAlignment="1">
      <alignment horizontal="distributed" vertical="center"/>
    </xf>
    <xf numFmtId="0" fontId="0" fillId="0" borderId="316" xfId="0" applyBorder="1"/>
    <xf numFmtId="0" fontId="0" fillId="0" borderId="13" xfId="0" applyBorder="1" applyAlignment="1">
      <alignment horizontal="center" vertical="center" wrapText="1"/>
    </xf>
    <xf numFmtId="0" fontId="0" fillId="0" borderId="100" xfId="0" applyBorder="1" applyAlignment="1">
      <alignment horizontal="center" vertical="center" wrapText="1"/>
    </xf>
    <xf numFmtId="0" fontId="12" fillId="0" borderId="8" xfId="0" applyFont="1" applyBorder="1" applyAlignment="1">
      <alignment horizontal="center" vertical="center"/>
    </xf>
    <xf numFmtId="0" fontId="23" fillId="0" borderId="11" xfId="0" applyFont="1" applyBorder="1" applyAlignment="1">
      <alignment horizontal="center" vertical="center" wrapText="1"/>
    </xf>
    <xf numFmtId="0" fontId="23" fillId="0" borderId="94" xfId="0" applyFont="1" applyBorder="1" applyAlignment="1">
      <alignment horizontal="center" vertical="center" wrapText="1"/>
    </xf>
    <xf numFmtId="0" fontId="28" fillId="0" borderId="215" xfId="0" applyFont="1" applyBorder="1" applyAlignment="1">
      <alignment horizontal="distributed" vertical="center"/>
    </xf>
    <xf numFmtId="3" fontId="62" fillId="4" borderId="301" xfId="0" applyNumberFormat="1" applyFont="1" applyFill="1" applyBorder="1" applyAlignment="1" applyProtection="1">
      <alignment vertical="center" shrinkToFit="1"/>
      <protection locked="0"/>
    </xf>
    <xf numFmtId="3" fontId="62" fillId="4" borderId="300" xfId="0" applyNumberFormat="1" applyFont="1" applyFill="1" applyBorder="1" applyAlignment="1" applyProtection="1">
      <alignment vertical="center" shrinkToFit="1"/>
      <protection locked="0"/>
    </xf>
    <xf numFmtId="3" fontId="62" fillId="4" borderId="302" xfId="0" applyNumberFormat="1" applyFont="1" applyFill="1" applyBorder="1" applyAlignment="1" applyProtection="1">
      <alignment vertical="center" shrinkToFit="1"/>
      <protection locked="0"/>
    </xf>
    <xf numFmtId="3" fontId="62" fillId="7" borderId="286" xfId="0" applyNumberFormat="1" applyFont="1" applyFill="1" applyBorder="1" applyAlignment="1" applyProtection="1">
      <alignment vertical="center" shrinkToFit="1"/>
      <protection locked="0"/>
    </xf>
    <xf numFmtId="3" fontId="62" fillId="7" borderId="287" xfId="0" applyNumberFormat="1" applyFont="1" applyFill="1" applyBorder="1" applyAlignment="1" applyProtection="1">
      <alignment vertical="center" shrinkToFit="1"/>
      <protection locked="0"/>
    </xf>
    <xf numFmtId="3" fontId="62" fillId="7" borderId="288" xfId="0" applyNumberFormat="1" applyFont="1" applyFill="1" applyBorder="1" applyAlignment="1" applyProtection="1">
      <alignment vertical="center" shrinkToFit="1"/>
      <protection locked="0"/>
    </xf>
    <xf numFmtId="3" fontId="62" fillId="7" borderId="289" xfId="0" applyNumberFormat="1" applyFont="1" applyFill="1" applyBorder="1" applyAlignment="1" applyProtection="1">
      <alignment vertical="center" shrinkToFit="1"/>
      <protection locked="0"/>
    </xf>
    <xf numFmtId="3" fontId="62" fillId="7" borderId="290" xfId="0" applyNumberFormat="1" applyFont="1" applyFill="1" applyBorder="1" applyAlignment="1" applyProtection="1">
      <alignment vertical="center" shrinkToFit="1"/>
      <protection locked="0"/>
    </xf>
    <xf numFmtId="3" fontId="62" fillId="7" borderId="291" xfId="0" applyNumberFormat="1" applyFont="1" applyFill="1" applyBorder="1" applyAlignment="1" applyProtection="1">
      <alignment vertical="center" shrinkToFit="1"/>
      <protection locked="0"/>
    </xf>
    <xf numFmtId="3" fontId="62" fillId="7" borderId="292" xfId="0" applyNumberFormat="1" applyFont="1" applyFill="1" applyBorder="1" applyAlignment="1" applyProtection="1">
      <alignment vertical="center" shrinkToFit="1"/>
      <protection locked="0"/>
    </xf>
    <xf numFmtId="3" fontId="62" fillId="7" borderId="293" xfId="0" applyNumberFormat="1" applyFont="1" applyFill="1" applyBorder="1" applyAlignment="1" applyProtection="1">
      <alignment vertical="center" shrinkToFit="1"/>
      <protection locked="0"/>
    </xf>
    <xf numFmtId="3" fontId="62" fillId="7" borderId="294" xfId="0" applyNumberFormat="1" applyFont="1" applyFill="1" applyBorder="1" applyAlignment="1" applyProtection="1">
      <alignment vertical="center" shrinkToFit="1"/>
      <protection locked="0"/>
    </xf>
    <xf numFmtId="3" fontId="62" fillId="4" borderId="306" xfId="0" applyNumberFormat="1" applyFont="1" applyFill="1" applyBorder="1" applyAlignment="1" applyProtection="1">
      <alignment vertical="center"/>
      <protection locked="0"/>
    </xf>
    <xf numFmtId="3" fontId="62" fillId="4" borderId="305" xfId="0" applyNumberFormat="1" applyFont="1" applyFill="1" applyBorder="1" applyAlignment="1" applyProtection="1">
      <alignment vertical="center"/>
      <protection locked="0"/>
    </xf>
    <xf numFmtId="3" fontId="62" fillId="4" borderId="304" xfId="0" applyNumberFormat="1" applyFont="1" applyFill="1" applyBorder="1" applyAlignment="1" applyProtection="1">
      <alignment vertical="center"/>
      <protection locked="0"/>
    </xf>
    <xf numFmtId="188" fontId="62" fillId="4" borderId="307" xfId="0" applyNumberFormat="1" applyFont="1" applyFill="1" applyBorder="1" applyAlignment="1" applyProtection="1">
      <alignment vertical="center"/>
      <protection locked="0"/>
    </xf>
    <xf numFmtId="3" fontId="62" fillId="4" borderId="187" xfId="0" applyNumberFormat="1" applyFont="1" applyFill="1" applyBorder="1" applyAlignment="1" applyProtection="1">
      <alignment vertical="center"/>
      <protection locked="0"/>
    </xf>
    <xf numFmtId="3" fontId="62" fillId="4" borderId="311" xfId="0" applyNumberFormat="1" applyFont="1" applyFill="1" applyBorder="1" applyAlignment="1" applyProtection="1">
      <alignment vertical="center"/>
      <protection locked="0"/>
    </xf>
    <xf numFmtId="3" fontId="62" fillId="4" borderId="317" xfId="0" applyNumberFormat="1" applyFont="1" applyFill="1" applyBorder="1" applyAlignment="1" applyProtection="1">
      <alignment vertical="center"/>
      <protection locked="0"/>
    </xf>
    <xf numFmtId="3" fontId="62" fillId="4" borderId="318" xfId="0" applyNumberFormat="1" applyFont="1" applyFill="1" applyBorder="1" applyAlignment="1" applyProtection="1">
      <alignment vertical="center"/>
      <protection locked="0"/>
    </xf>
    <xf numFmtId="3" fontId="62" fillId="4" borderId="113" xfId="0" applyNumberFormat="1" applyFont="1" applyFill="1" applyBorder="1" applyAlignment="1" applyProtection="1">
      <alignment vertical="center"/>
      <protection locked="0"/>
    </xf>
    <xf numFmtId="3" fontId="62" fillId="4" borderId="97" xfId="0" applyNumberFormat="1" applyFont="1" applyFill="1" applyBorder="1" applyAlignment="1" applyProtection="1">
      <alignment vertical="center"/>
      <protection locked="0"/>
    </xf>
    <xf numFmtId="3" fontId="62" fillId="4" borderId="250" xfId="0" applyNumberFormat="1" applyFont="1" applyFill="1" applyBorder="1" applyAlignment="1" applyProtection="1">
      <alignment vertical="center"/>
      <protection locked="0"/>
    </xf>
    <xf numFmtId="3" fontId="62" fillId="4" borderId="277" xfId="0" applyNumberFormat="1" applyFont="1" applyFill="1" applyBorder="1" applyAlignment="1" applyProtection="1">
      <alignment vertical="center"/>
      <protection locked="0"/>
    </xf>
    <xf numFmtId="3" fontId="62" fillId="4" borderId="115" xfId="0" applyNumberFormat="1" applyFont="1" applyFill="1" applyBorder="1" applyAlignment="1" applyProtection="1">
      <alignment vertical="center"/>
      <protection locked="0"/>
    </xf>
    <xf numFmtId="3" fontId="62" fillId="4" borderId="30" xfId="0" applyNumberFormat="1" applyFont="1" applyFill="1" applyBorder="1" applyAlignment="1" applyProtection="1">
      <alignment vertical="center"/>
      <protection locked="0"/>
    </xf>
    <xf numFmtId="3" fontId="62" fillId="4" borderId="135" xfId="0" applyNumberFormat="1" applyFont="1" applyFill="1" applyBorder="1" applyAlignment="1" applyProtection="1">
      <alignment vertical="center"/>
      <protection locked="0"/>
    </xf>
    <xf numFmtId="3" fontId="62" fillId="7" borderId="17" xfId="0" applyNumberFormat="1" applyFont="1" applyFill="1" applyBorder="1" applyAlignment="1" applyProtection="1">
      <alignment vertical="center"/>
      <protection locked="0"/>
    </xf>
    <xf numFmtId="3" fontId="62" fillId="7" borderId="240" xfId="0" applyNumberFormat="1" applyFont="1" applyFill="1" applyBorder="1" applyAlignment="1" applyProtection="1">
      <alignment vertical="center"/>
      <protection locked="0"/>
    </xf>
    <xf numFmtId="3" fontId="62" fillId="7" borderId="119" xfId="0" applyNumberFormat="1" applyFont="1" applyFill="1" applyBorder="1" applyAlignment="1" applyProtection="1">
      <alignment vertical="center"/>
      <protection locked="0"/>
    </xf>
    <xf numFmtId="188" fontId="62" fillId="4" borderId="135" xfId="0" applyNumberFormat="1" applyFont="1" applyFill="1" applyBorder="1" applyAlignment="1" applyProtection="1">
      <alignment vertical="center"/>
      <protection locked="0"/>
    </xf>
    <xf numFmtId="0" fontId="29" fillId="0" borderId="0" xfId="0" applyFont="1" applyAlignment="1">
      <alignment horizontal="left"/>
    </xf>
    <xf numFmtId="0" fontId="23" fillId="0" borderId="0" xfId="3" applyFont="1">
      <alignment vertical="center"/>
    </xf>
    <xf numFmtId="0" fontId="23" fillId="0" borderId="170" xfId="0" applyFont="1" applyBorder="1" applyAlignment="1">
      <alignment horizontal="center" vertical="center" shrinkToFit="1"/>
    </xf>
    <xf numFmtId="0" fontId="23" fillId="0" borderId="127" xfId="8" applyFont="1" applyBorder="1" applyAlignment="1">
      <alignment horizontal="distributed" vertical="center"/>
    </xf>
    <xf numFmtId="0" fontId="68" fillId="0" borderId="0" xfId="3" applyFont="1" applyAlignment="1">
      <alignment horizontal="center" vertical="center" shrinkToFit="1"/>
    </xf>
    <xf numFmtId="181" fontId="62" fillId="0" borderId="220" xfId="9" applyNumberFormat="1" applyFont="1" applyFill="1" applyBorder="1" applyAlignment="1" applyProtection="1">
      <alignment vertical="center" shrinkToFit="1"/>
    </xf>
    <xf numFmtId="3" fontId="62" fillId="0" borderId="250" xfId="0" applyNumberFormat="1" applyFont="1" applyBorder="1" applyAlignment="1">
      <alignment vertical="center" shrinkToFit="1"/>
    </xf>
    <xf numFmtId="0" fontId="23" fillId="0" borderId="199" xfId="8" applyFont="1" applyBorder="1" applyAlignment="1">
      <alignment horizontal="distributed" vertical="center"/>
    </xf>
    <xf numFmtId="0" fontId="23" fillId="0" borderId="210" xfId="8" applyFont="1" applyBorder="1" applyAlignment="1">
      <alignment horizontal="distributed" vertical="center"/>
    </xf>
    <xf numFmtId="0" fontId="68" fillId="0" borderId="3" xfId="3" applyFont="1" applyBorder="1" applyAlignment="1">
      <alignment horizontal="center" vertical="center" shrinkToFit="1"/>
    </xf>
    <xf numFmtId="0" fontId="23" fillId="0" borderId="259" xfId="8" applyFont="1" applyBorder="1" applyAlignment="1">
      <alignment horizontal="distributed" vertical="center"/>
    </xf>
    <xf numFmtId="0" fontId="23" fillId="0" borderId="214" xfId="8" applyFont="1" applyBorder="1" applyAlignment="1">
      <alignment horizontal="distributed" vertical="center" wrapText="1"/>
    </xf>
    <xf numFmtId="0" fontId="23" fillId="0" borderId="215" xfId="8" applyFont="1" applyBorder="1" applyAlignment="1">
      <alignment horizontal="distributed" vertical="center" wrapText="1"/>
    </xf>
    <xf numFmtId="0" fontId="35" fillId="0" borderId="10" xfId="0" applyFont="1" applyBorder="1" applyAlignment="1">
      <alignment vertical="center"/>
    </xf>
    <xf numFmtId="0" fontId="33" fillId="0" borderId="149" xfId="0" applyFont="1" applyBorder="1" applyAlignment="1">
      <alignment horizontal="center" vertical="center"/>
    </xf>
    <xf numFmtId="181" fontId="62" fillId="0" borderId="273" xfId="9" applyNumberFormat="1" applyFont="1" applyFill="1" applyBorder="1" applyAlignment="1" applyProtection="1">
      <alignment vertical="center"/>
    </xf>
    <xf numFmtId="181" fontId="62" fillId="0" borderId="351" xfId="9" applyNumberFormat="1" applyFont="1" applyFill="1" applyBorder="1" applyAlignment="1" applyProtection="1">
      <alignment vertical="center" shrinkToFit="1"/>
    </xf>
    <xf numFmtId="181" fontId="62" fillId="0" borderId="0" xfId="9" applyNumberFormat="1" applyFont="1" applyFill="1" applyBorder="1" applyAlignment="1" applyProtection="1">
      <alignment vertical="center" shrinkToFit="1"/>
    </xf>
    <xf numFmtId="0" fontId="76" fillId="0" borderId="464" xfId="0" applyFont="1" applyBorder="1"/>
    <xf numFmtId="0" fontId="55" fillId="0" borderId="0" xfId="3" applyFont="1">
      <alignment vertical="center"/>
    </xf>
    <xf numFmtId="0" fontId="36" fillId="0" borderId="0" xfId="0" applyFont="1" applyAlignment="1">
      <alignment horizontal="distributed" vertical="center" wrapText="1" justifyLastLine="1"/>
    </xf>
    <xf numFmtId="0" fontId="12" fillId="0" borderId="0" xfId="0" applyFont="1" applyAlignment="1">
      <alignment vertical="top"/>
    </xf>
    <xf numFmtId="0" fontId="36" fillId="0" borderId="0" xfId="3" applyFont="1" applyAlignment="1">
      <alignment horizontal="distributed" vertical="center"/>
    </xf>
    <xf numFmtId="182" fontId="62" fillId="0" borderId="0" xfId="3" applyNumberFormat="1" applyFont="1">
      <alignment vertical="center"/>
    </xf>
    <xf numFmtId="0" fontId="36" fillId="0" borderId="0" xfId="0" applyFont="1" applyAlignment="1">
      <alignment vertical="center"/>
    </xf>
    <xf numFmtId="0" fontId="10" fillId="0" borderId="0" xfId="0" applyFont="1"/>
    <xf numFmtId="0" fontId="75" fillId="0" borderId="0" xfId="0" applyFont="1"/>
    <xf numFmtId="0" fontId="23" fillId="0" borderId="466" xfId="0" applyFont="1" applyBorder="1" applyAlignment="1">
      <alignment horizontal="center" vertical="center"/>
    </xf>
    <xf numFmtId="0" fontId="68" fillId="0" borderId="7" xfId="3" applyFont="1" applyBorder="1" applyAlignment="1">
      <alignment horizontal="center" vertical="center" shrinkToFit="1"/>
    </xf>
    <xf numFmtId="183" fontId="62" fillId="0" borderId="112" xfId="9" applyNumberFormat="1" applyFont="1" applyBorder="1" applyAlignment="1" applyProtection="1">
      <alignment vertical="center"/>
    </xf>
    <xf numFmtId="0" fontId="28" fillId="0" borderId="7" xfId="8" applyFont="1" applyBorder="1" applyAlignment="1">
      <alignment vertical="center" justifyLastLine="1"/>
    </xf>
    <xf numFmtId="0" fontId="28" fillId="0" borderId="199" xfId="8" applyFont="1" applyBorder="1" applyAlignment="1">
      <alignment horizontal="center" vertical="center" justifyLastLine="1"/>
    </xf>
    <xf numFmtId="183" fontId="62" fillId="0" borderId="111" xfId="9" applyNumberFormat="1" applyFont="1" applyBorder="1" applyAlignment="1" applyProtection="1">
      <alignment vertical="center"/>
    </xf>
    <xf numFmtId="0" fontId="28" fillId="0" borderId="14" xfId="8" applyFont="1" applyBorder="1" applyAlignment="1">
      <alignment vertical="center" justifyLastLine="1"/>
    </xf>
    <xf numFmtId="0" fontId="28" fillId="0" borderId="197" xfId="8" applyFont="1" applyBorder="1" applyAlignment="1">
      <alignment horizontal="center" vertical="center" justifyLastLine="1"/>
    </xf>
    <xf numFmtId="0" fontId="28" fillId="0" borderId="15" xfId="8" applyFont="1" applyBorder="1" applyAlignment="1">
      <alignment vertical="center" justifyLastLine="1"/>
    </xf>
    <xf numFmtId="0" fontId="28" fillId="0" borderId="116" xfId="8" applyFont="1" applyBorder="1" applyAlignment="1">
      <alignment horizontal="center" vertical="center" justifyLastLine="1"/>
    </xf>
    <xf numFmtId="183" fontId="62" fillId="0" borderId="212" xfId="9" applyNumberFormat="1" applyFont="1" applyBorder="1" applyAlignment="1" applyProtection="1">
      <alignment vertical="center"/>
    </xf>
    <xf numFmtId="183" fontId="62" fillId="0" borderId="0" xfId="9" applyNumberFormat="1" applyFont="1" applyBorder="1" applyAlignment="1" applyProtection="1">
      <alignment vertical="center"/>
    </xf>
    <xf numFmtId="0" fontId="12" fillId="0" borderId="0" xfId="0" applyFont="1" applyAlignment="1">
      <alignment horizontal="left" vertical="center" wrapText="1"/>
    </xf>
    <xf numFmtId="0" fontId="36" fillId="0" borderId="0" xfId="3" applyFont="1">
      <alignment vertical="center"/>
    </xf>
    <xf numFmtId="0" fontId="23" fillId="0" borderId="18" xfId="0" applyFont="1" applyBorder="1" applyAlignment="1">
      <alignment vertical="center"/>
    </xf>
    <xf numFmtId="0" fontId="62" fillId="0" borderId="0" xfId="0" applyFont="1" applyAlignment="1">
      <alignment horizontal="left" vertical="center"/>
    </xf>
    <xf numFmtId="0" fontId="74" fillId="0" borderId="0" xfId="0" applyFont="1" applyAlignment="1">
      <alignment horizontal="center" vertical="center" wrapText="1"/>
    </xf>
    <xf numFmtId="0" fontId="36" fillId="0" borderId="0" xfId="0" applyFont="1" applyAlignment="1">
      <alignment horizontal="center" vertical="center" wrapText="1"/>
    </xf>
    <xf numFmtId="0" fontId="36" fillId="0" borderId="204" xfId="0" applyFont="1" applyBorder="1" applyAlignment="1">
      <alignment horizontal="center" vertical="center"/>
    </xf>
    <xf numFmtId="38" fontId="28" fillId="0" borderId="0" xfId="0" applyNumberFormat="1" applyFont="1" applyAlignment="1">
      <alignment vertical="center"/>
    </xf>
    <xf numFmtId="181" fontId="62" fillId="0" borderId="104" xfId="8" applyNumberFormat="1" applyFont="1" applyBorder="1" applyAlignment="1">
      <alignment vertical="center" shrinkToFit="1"/>
    </xf>
    <xf numFmtId="0" fontId="23" fillId="0" borderId="35" xfId="0" applyFont="1" applyBorder="1" applyAlignment="1">
      <alignment vertical="center"/>
    </xf>
    <xf numFmtId="181" fontId="62" fillId="0" borderId="197" xfId="8" applyNumberFormat="1" applyFont="1" applyBorder="1" applyAlignment="1">
      <alignment vertical="center" shrinkToFit="1"/>
    </xf>
    <xf numFmtId="181" fontId="62" fillId="0" borderId="112" xfId="0" applyNumberFormat="1" applyFont="1" applyBorder="1" applyAlignment="1">
      <alignment vertical="center"/>
    </xf>
    <xf numFmtId="0" fontId="28" fillId="0" borderId="455" xfId="0" applyFont="1" applyBorder="1" applyAlignment="1">
      <alignment vertical="center"/>
    </xf>
    <xf numFmtId="0" fontId="34" fillId="0" borderId="0" xfId="0" applyFont="1" applyAlignment="1">
      <alignment horizontal="distributed" vertical="center" justifyLastLine="1"/>
    </xf>
    <xf numFmtId="0" fontId="74" fillId="0" borderId="0" xfId="0" applyFont="1" applyAlignment="1">
      <alignment horizontal="distributed" vertical="center" justifyLastLine="1"/>
    </xf>
    <xf numFmtId="181" fontId="62" fillId="0" borderId="0" xfId="0" applyNumberFormat="1" applyFont="1" applyAlignment="1">
      <alignment vertical="center"/>
    </xf>
    <xf numFmtId="181" fontId="62" fillId="0" borderId="220" xfId="0" applyNumberFormat="1" applyFont="1" applyBorder="1" applyAlignment="1">
      <alignment vertical="center" shrinkToFit="1"/>
    </xf>
    <xf numFmtId="0" fontId="75" fillId="0" borderId="0" xfId="8" applyFont="1" applyAlignment="1">
      <alignment vertical="center" justifyLastLine="1"/>
    </xf>
    <xf numFmtId="0" fontId="76" fillId="0" borderId="0" xfId="8" applyFont="1" applyAlignment="1">
      <alignment vertical="center" justifyLastLine="1"/>
    </xf>
    <xf numFmtId="0" fontId="77" fillId="0" borderId="0" xfId="8" applyFont="1" applyAlignment="1">
      <alignment vertical="center" justifyLastLine="1"/>
    </xf>
    <xf numFmtId="0" fontId="28" fillId="0" borderId="458" xfId="0" applyFont="1" applyBorder="1" applyAlignment="1">
      <alignment vertical="center"/>
    </xf>
    <xf numFmtId="183" fontId="62" fillId="0" borderId="220" xfId="9" applyNumberFormat="1" applyFont="1" applyBorder="1" applyAlignment="1" applyProtection="1">
      <alignment vertical="center"/>
    </xf>
    <xf numFmtId="0" fontId="28" fillId="0" borderId="238" xfId="8" applyFont="1" applyBorder="1" applyAlignment="1">
      <alignment horizontal="distributed" vertical="center"/>
    </xf>
    <xf numFmtId="0" fontId="36" fillId="0" borderId="212" xfId="8" applyFont="1" applyBorder="1" applyAlignment="1">
      <alignment horizontal="distributed" vertical="center"/>
    </xf>
    <xf numFmtId="0" fontId="23" fillId="0" borderId="15" xfId="0" applyFont="1" applyBorder="1" applyAlignment="1">
      <alignment vertical="center"/>
    </xf>
    <xf numFmtId="0" fontId="28" fillId="0" borderId="30" xfId="8" applyFont="1" applyBorder="1" applyAlignment="1">
      <alignment horizontal="distributed" vertical="center"/>
    </xf>
    <xf numFmtId="0" fontId="12" fillId="0" borderId="0" xfId="8" applyAlignment="1">
      <alignment vertical="center" justifyLastLine="1"/>
    </xf>
    <xf numFmtId="0" fontId="12" fillId="0" borderId="0" xfId="8" applyAlignment="1">
      <alignment vertical="center"/>
    </xf>
    <xf numFmtId="0" fontId="36" fillId="0" borderId="428" xfId="0" applyFont="1" applyBorder="1" applyAlignment="1">
      <alignment horizontal="center" vertical="center"/>
    </xf>
    <xf numFmtId="182" fontId="62" fillId="0" borderId="113" xfId="8" applyNumberFormat="1" applyFont="1" applyBorder="1" applyAlignment="1">
      <alignment vertical="center" shrinkToFit="1"/>
    </xf>
    <xf numFmtId="182" fontId="62" fillId="0" borderId="198" xfId="8" applyNumberFormat="1" applyFont="1" applyBorder="1" applyAlignment="1">
      <alignment vertical="center" shrinkToFit="1"/>
    </xf>
    <xf numFmtId="182" fontId="62" fillId="0" borderId="204" xfId="8" applyNumberFormat="1" applyFont="1" applyBorder="1" applyAlignment="1">
      <alignment vertical="center" shrinkToFit="1"/>
    </xf>
    <xf numFmtId="182" fontId="62" fillId="0" borderId="220" xfId="8" applyNumberFormat="1" applyFont="1" applyBorder="1" applyAlignment="1">
      <alignment vertical="center" shrinkToFit="1"/>
    </xf>
    <xf numFmtId="0" fontId="28" fillId="0" borderId="464" xfId="0" applyFont="1" applyBorder="1" applyAlignment="1">
      <alignment vertical="center"/>
    </xf>
    <xf numFmtId="0" fontId="36" fillId="0" borderId="468" xfId="0" applyFont="1" applyBorder="1" applyAlignment="1">
      <alignment horizontal="center" vertical="center"/>
    </xf>
    <xf numFmtId="183" fontId="62" fillId="0" borderId="220" xfId="9" applyNumberFormat="1" applyFont="1" applyFill="1" applyBorder="1" applyAlignment="1" applyProtection="1">
      <alignment vertical="center"/>
    </xf>
    <xf numFmtId="0" fontId="28" fillId="0" borderId="7" xfId="0" applyFont="1" applyBorder="1" applyAlignment="1">
      <alignment vertical="center"/>
    </xf>
    <xf numFmtId="0" fontId="28" fillId="0" borderId="199" xfId="0" applyFont="1" applyBorder="1" applyAlignment="1">
      <alignment vertical="center"/>
    </xf>
    <xf numFmtId="0" fontId="28" fillId="0" borderId="197" xfId="0" applyFont="1" applyBorder="1" applyAlignment="1">
      <alignment vertical="center"/>
    </xf>
    <xf numFmtId="0" fontId="36" fillId="0" borderId="127" xfId="0" applyFont="1" applyBorder="1" applyAlignment="1">
      <alignment vertical="center"/>
    </xf>
    <xf numFmtId="0" fontId="36" fillId="0" borderId="468" xfId="0" applyFont="1" applyBorder="1" applyAlignment="1">
      <alignment horizontal="distributed" vertical="center"/>
    </xf>
    <xf numFmtId="183" fontId="62" fillId="0" borderId="113" xfId="9" applyNumberFormat="1" applyFont="1" applyFill="1" applyBorder="1" applyAlignment="1" applyProtection="1">
      <alignment vertical="center"/>
    </xf>
    <xf numFmtId="183" fontId="62" fillId="0" borderId="465" xfId="9" applyNumberFormat="1" applyFont="1" applyFill="1" applyBorder="1" applyAlignment="1" applyProtection="1">
      <alignment vertical="center"/>
    </xf>
    <xf numFmtId="0" fontId="28" fillId="0" borderId="16" xfId="0" applyFont="1" applyBorder="1" applyAlignment="1">
      <alignment vertical="center"/>
    </xf>
    <xf numFmtId="0" fontId="28" fillId="0" borderId="175" xfId="0" applyFont="1" applyBorder="1" applyAlignment="1">
      <alignment vertical="center"/>
    </xf>
    <xf numFmtId="0" fontId="28" fillId="0" borderId="116" xfId="0" applyFont="1" applyBorder="1" applyAlignment="1">
      <alignment vertical="center"/>
    </xf>
    <xf numFmtId="0" fontId="36" fillId="0" borderId="440" xfId="0" applyFont="1" applyBorder="1" applyAlignment="1">
      <alignment vertical="center"/>
    </xf>
    <xf numFmtId="0" fontId="36" fillId="0" borderId="428" xfId="0" applyFont="1" applyBorder="1" applyAlignment="1">
      <alignment horizontal="distributed" vertical="center"/>
    </xf>
    <xf numFmtId="0" fontId="27" fillId="0" borderId="0" xfId="0" applyFont="1" applyAlignment="1">
      <alignment horizontal="left" vertical="center"/>
    </xf>
    <xf numFmtId="0" fontId="73" fillId="0" borderId="0" xfId="0" applyFont="1" applyAlignment="1">
      <alignment vertical="top"/>
    </xf>
    <xf numFmtId="0" fontId="50" fillId="0" borderId="0" xfId="0" applyFont="1" applyAlignment="1">
      <alignment vertical="top"/>
    </xf>
    <xf numFmtId="0" fontId="0" fillId="0" borderId="0" xfId="0" applyAlignment="1">
      <alignment vertical="center"/>
    </xf>
    <xf numFmtId="183" fontId="62" fillId="0" borderId="0" xfId="9" applyNumberFormat="1" applyFont="1" applyFill="1" applyBorder="1" applyAlignment="1" applyProtection="1">
      <alignment vertical="center"/>
    </xf>
    <xf numFmtId="0" fontId="23" fillId="0" borderId="199" xfId="0" applyFont="1" applyBorder="1" applyAlignment="1">
      <alignment vertical="center"/>
    </xf>
    <xf numFmtId="0" fontId="23" fillId="0" borderId="200" xfId="0" applyFont="1" applyBorder="1" applyAlignment="1">
      <alignment vertical="center"/>
    </xf>
    <xf numFmtId="0" fontId="31" fillId="0" borderId="0" xfId="0" applyFont="1" applyAlignment="1">
      <alignment vertical="center"/>
    </xf>
    <xf numFmtId="183" fontId="62" fillId="0" borderId="111" xfId="9" applyNumberFormat="1" applyFont="1" applyFill="1" applyBorder="1" applyAlignment="1" applyProtection="1">
      <alignment vertical="center"/>
    </xf>
    <xf numFmtId="183" fontId="62" fillId="0" borderId="234" xfId="9" applyNumberFormat="1" applyFont="1" applyFill="1" applyBorder="1" applyAlignment="1" applyProtection="1">
      <alignment vertical="center"/>
    </xf>
    <xf numFmtId="0" fontId="23" fillId="0" borderId="16" xfId="0" applyFont="1" applyBorder="1" applyAlignment="1">
      <alignment vertical="center"/>
    </xf>
    <xf numFmtId="0" fontId="23" fillId="0" borderId="175" xfId="0" applyFont="1" applyBorder="1" applyAlignment="1">
      <alignment vertical="center"/>
    </xf>
    <xf numFmtId="0" fontId="23" fillId="0" borderId="119" xfId="0" applyFont="1" applyBorder="1" applyAlignment="1">
      <alignment vertical="center"/>
    </xf>
    <xf numFmtId="0" fontId="23" fillId="0" borderId="10" xfId="0" applyFont="1" applyBorder="1" applyAlignment="1">
      <alignment vertical="center" justifyLastLine="1"/>
    </xf>
    <xf numFmtId="0" fontId="74" fillId="0" borderId="0" xfId="0" applyFont="1" applyAlignment="1">
      <alignment horizontal="center" vertical="center"/>
    </xf>
    <xf numFmtId="0" fontId="23" fillId="0" borderId="202" xfId="0" applyFont="1" applyBorder="1" applyAlignment="1">
      <alignment horizontal="center" vertical="center"/>
    </xf>
    <xf numFmtId="0" fontId="62" fillId="0" borderId="0" xfId="0" applyFont="1" applyAlignment="1">
      <alignment vertical="center" shrinkToFit="1"/>
    </xf>
    <xf numFmtId="182" fontId="62" fillId="0" borderId="0" xfId="8" applyNumberFormat="1" applyFont="1" applyAlignment="1">
      <alignment horizontal="right" vertical="center" shrinkToFit="1"/>
    </xf>
    <xf numFmtId="0" fontId="23" fillId="0" borderId="5" xfId="0" applyFont="1" applyBorder="1" applyAlignment="1">
      <alignment horizontal="center" vertical="center" shrinkToFit="1"/>
    </xf>
    <xf numFmtId="0" fontId="36" fillId="0" borderId="0" xfId="8" applyFont="1" applyAlignment="1">
      <alignment horizontal="center" vertical="center" shrinkToFit="1"/>
    </xf>
    <xf numFmtId="182" fontId="62" fillId="0" borderId="0" xfId="8" applyNumberFormat="1" applyFont="1" applyAlignment="1">
      <alignment vertical="center" shrinkToFit="1"/>
    </xf>
    <xf numFmtId="0" fontId="23" fillId="0" borderId="194" xfId="0" applyFont="1" applyBorder="1" applyAlignment="1">
      <alignment horizontal="center" vertical="center" shrinkToFit="1"/>
    </xf>
    <xf numFmtId="182" fontId="62" fillId="0" borderId="437" xfId="8" applyNumberFormat="1" applyFont="1" applyBorder="1" applyAlignment="1">
      <alignment vertical="center" shrinkToFit="1"/>
    </xf>
    <xf numFmtId="38" fontId="62" fillId="2" borderId="141" xfId="9" applyFont="1" applyFill="1" applyBorder="1" applyAlignment="1" applyProtection="1">
      <alignment vertical="center" shrinkToFit="1"/>
      <protection locked="0"/>
    </xf>
    <xf numFmtId="38" fontId="62" fillId="2" borderId="138" xfId="9" applyFont="1" applyFill="1" applyBorder="1" applyAlignment="1" applyProtection="1">
      <alignment horizontal="right" vertical="center" shrinkToFit="1"/>
      <protection locked="0"/>
    </xf>
    <xf numFmtId="38" fontId="62" fillId="7" borderId="120" xfId="9" applyFont="1" applyFill="1" applyBorder="1" applyAlignment="1" applyProtection="1">
      <alignment vertical="center" shrinkToFit="1"/>
      <protection locked="0"/>
    </xf>
    <xf numFmtId="38" fontId="62" fillId="7" borderId="230" xfId="9" applyFont="1" applyFill="1" applyBorder="1" applyAlignment="1" applyProtection="1">
      <alignment vertical="center" shrinkToFit="1"/>
      <protection locked="0"/>
    </xf>
    <xf numFmtId="38" fontId="62" fillId="7" borderId="169" xfId="9" applyFont="1" applyFill="1" applyBorder="1" applyAlignment="1" applyProtection="1">
      <alignment vertical="center" shrinkToFit="1"/>
      <protection locked="0"/>
    </xf>
    <xf numFmtId="0" fontId="23" fillId="2" borderId="138" xfId="8" applyFont="1" applyFill="1" applyBorder="1" applyAlignment="1" applyProtection="1">
      <alignment vertical="center" wrapText="1"/>
      <protection locked="0"/>
    </xf>
    <xf numFmtId="0" fontId="23" fillId="2" borderId="196" xfId="8" applyFont="1" applyFill="1" applyBorder="1" applyAlignment="1" applyProtection="1">
      <alignment vertical="center" wrapText="1"/>
      <protection locked="0"/>
    </xf>
    <xf numFmtId="38" fontId="62" fillId="2" borderId="227" xfId="9" applyFont="1" applyFill="1" applyBorder="1" applyAlignment="1" applyProtection="1">
      <alignment horizontal="right" vertical="center" shrinkToFit="1"/>
      <protection locked="0"/>
    </xf>
    <xf numFmtId="38" fontId="62" fillId="2" borderId="226" xfId="9" applyFont="1" applyFill="1" applyBorder="1" applyAlignment="1" applyProtection="1">
      <alignment horizontal="center" vertical="center" shrinkToFit="1"/>
      <protection locked="0"/>
    </xf>
    <xf numFmtId="38" fontId="62" fillId="2" borderId="172" xfId="9" applyFont="1" applyFill="1" applyBorder="1" applyAlignment="1" applyProtection="1">
      <alignment horizontal="center" vertical="center" shrinkToFit="1"/>
      <protection locked="0"/>
    </xf>
    <xf numFmtId="0" fontId="23" fillId="2" borderId="397" xfId="8" applyFont="1" applyFill="1" applyBorder="1" applyAlignment="1" applyProtection="1">
      <alignment vertical="center" wrapText="1"/>
      <protection locked="0"/>
    </xf>
    <xf numFmtId="38" fontId="62" fillId="2" borderId="405" xfId="9" applyFont="1" applyFill="1" applyBorder="1" applyAlignment="1" applyProtection="1">
      <alignment horizontal="right" vertical="center" shrinkToFit="1"/>
      <protection locked="0"/>
    </xf>
    <xf numFmtId="38" fontId="62" fillId="2" borderId="406" xfId="9" applyFont="1" applyFill="1" applyBorder="1" applyAlignment="1" applyProtection="1">
      <alignment horizontal="center" vertical="center" shrinkToFit="1"/>
      <protection locked="0"/>
    </xf>
    <xf numFmtId="0" fontId="23" fillId="2" borderId="136" xfId="8" applyFont="1" applyFill="1" applyBorder="1" applyAlignment="1" applyProtection="1">
      <alignment vertical="center" wrapText="1"/>
      <protection locked="0"/>
    </xf>
    <xf numFmtId="38" fontId="62" fillId="2" borderId="157" xfId="9" applyFont="1" applyFill="1" applyBorder="1" applyAlignment="1" applyProtection="1">
      <alignment horizontal="right" vertical="center" shrinkToFit="1"/>
      <protection locked="0"/>
    </xf>
    <xf numFmtId="38" fontId="62" fillId="2" borderId="137" xfId="9" applyFont="1" applyFill="1" applyBorder="1" applyAlignment="1" applyProtection="1">
      <alignment horizontal="center" vertical="center" shrinkToFit="1"/>
      <protection locked="0"/>
    </xf>
    <xf numFmtId="0" fontId="23" fillId="2" borderId="181" xfId="8" applyFont="1" applyFill="1" applyBorder="1" applyAlignment="1" applyProtection="1">
      <alignment vertical="center" wrapText="1"/>
      <protection locked="0"/>
    </xf>
    <xf numFmtId="38" fontId="62" fillId="2" borderId="120" xfId="9" applyFont="1" applyFill="1" applyBorder="1" applyAlignment="1" applyProtection="1">
      <alignment vertical="center"/>
      <protection locked="0"/>
    </xf>
    <xf numFmtId="38" fontId="62" fillId="2" borderId="125" xfId="9" applyFont="1" applyFill="1" applyBorder="1" applyAlignment="1" applyProtection="1">
      <alignment horizontal="center" vertical="center"/>
      <protection locked="0"/>
    </xf>
    <xf numFmtId="0" fontId="23" fillId="2" borderId="231" xfId="8" applyFont="1" applyFill="1" applyBorder="1" applyAlignment="1" applyProtection="1">
      <alignment vertical="center" wrapText="1"/>
      <protection locked="0"/>
    </xf>
    <xf numFmtId="38" fontId="62" fillId="2" borderId="201" xfId="9" applyFont="1" applyFill="1" applyBorder="1" applyAlignment="1" applyProtection="1">
      <alignment vertical="center"/>
      <protection locked="0"/>
    </xf>
    <xf numFmtId="38" fontId="62" fillId="2" borderId="199" xfId="9" applyFont="1" applyFill="1" applyBorder="1" applyAlignment="1" applyProtection="1">
      <alignment horizontal="center" vertical="center"/>
      <protection locked="0"/>
    </xf>
    <xf numFmtId="0" fontId="23" fillId="2" borderId="407" xfId="8" applyFont="1" applyFill="1" applyBorder="1" applyAlignment="1" applyProtection="1">
      <alignment vertical="center" wrapText="1"/>
      <protection locked="0"/>
    </xf>
    <xf numFmtId="38" fontId="62" fillId="2" borderId="408" xfId="9" applyFont="1" applyFill="1" applyBorder="1" applyAlignment="1" applyProtection="1">
      <alignment vertical="center"/>
      <protection locked="0"/>
    </xf>
    <xf numFmtId="38" fontId="62" fillId="2" borderId="398" xfId="9" applyFont="1" applyFill="1" applyBorder="1" applyAlignment="1" applyProtection="1">
      <alignment horizontal="center" vertical="center"/>
      <protection locked="0"/>
    </xf>
    <xf numFmtId="0" fontId="23" fillId="2" borderId="182" xfId="8" applyFont="1" applyFill="1" applyBorder="1" applyAlignment="1" applyProtection="1">
      <alignment vertical="center" wrapText="1"/>
      <protection locked="0"/>
    </xf>
    <xf numFmtId="38" fontId="62" fillId="2" borderId="183" xfId="9" applyFont="1" applyFill="1" applyBorder="1" applyAlignment="1" applyProtection="1">
      <alignment vertical="center"/>
      <protection locked="0"/>
    </xf>
    <xf numFmtId="38" fontId="62" fillId="2" borderId="170" xfId="9" applyFont="1" applyFill="1" applyBorder="1" applyAlignment="1" applyProtection="1">
      <alignment horizontal="center" vertical="center"/>
      <protection locked="0"/>
    </xf>
    <xf numFmtId="38" fontId="62" fillId="2" borderId="335" xfId="9" applyFont="1" applyFill="1" applyBorder="1" applyAlignment="1" applyProtection="1">
      <alignment horizontal="right" vertical="center" shrinkToFit="1"/>
      <protection locked="0"/>
    </xf>
    <xf numFmtId="38" fontId="62" fillId="7" borderId="332" xfId="9" applyFont="1" applyFill="1" applyBorder="1" applyAlignment="1" applyProtection="1">
      <alignment horizontal="right" vertical="center"/>
      <protection locked="0"/>
    </xf>
    <xf numFmtId="38" fontId="62" fillId="7" borderId="241" xfId="9" applyFont="1" applyFill="1" applyBorder="1" applyAlignment="1" applyProtection="1">
      <alignment horizontal="right" vertical="center"/>
      <protection locked="0"/>
    </xf>
    <xf numFmtId="38" fontId="62" fillId="7" borderId="176" xfId="9" applyFont="1" applyFill="1" applyBorder="1" applyAlignment="1" applyProtection="1">
      <alignment horizontal="right" vertical="center"/>
      <protection locked="0"/>
    </xf>
    <xf numFmtId="38" fontId="62" fillId="2" borderId="174" xfId="9" applyFont="1" applyFill="1" applyBorder="1" applyAlignment="1" applyProtection="1">
      <alignment vertical="center"/>
      <protection locked="0"/>
    </xf>
    <xf numFmtId="38" fontId="62" fillId="2" borderId="2" xfId="9" applyFont="1" applyFill="1" applyBorder="1" applyAlignment="1" applyProtection="1">
      <alignment horizontal="center" vertical="center"/>
      <protection locked="0"/>
    </xf>
    <xf numFmtId="38" fontId="62" fillId="2" borderId="230" xfId="9" applyFont="1" applyFill="1" applyBorder="1" applyAlignment="1" applyProtection="1">
      <alignment vertical="center" shrinkToFit="1"/>
      <protection locked="0"/>
    </xf>
    <xf numFmtId="38" fontId="62" fillId="2" borderId="199" xfId="9" applyFont="1" applyFill="1" applyBorder="1" applyAlignment="1" applyProtection="1">
      <alignment horizontal="center" vertical="center" shrinkToFit="1"/>
      <protection locked="0"/>
    </xf>
    <xf numFmtId="38" fontId="62" fillId="2" borderId="409" xfId="9" applyFont="1" applyFill="1" applyBorder="1" applyAlignment="1" applyProtection="1">
      <alignment vertical="center" shrinkToFit="1"/>
      <protection locked="0"/>
    </xf>
    <xf numFmtId="38" fontId="62" fillId="2" borderId="398" xfId="9" applyFont="1" applyFill="1" applyBorder="1" applyAlignment="1" applyProtection="1">
      <alignment horizontal="center" vertical="center" shrinkToFit="1"/>
      <protection locked="0"/>
    </xf>
    <xf numFmtId="38" fontId="62" fillId="2" borderId="171" xfId="9" applyFont="1" applyFill="1" applyBorder="1" applyAlignment="1" applyProtection="1">
      <alignment vertical="center" shrinkToFit="1"/>
      <protection locked="0"/>
    </xf>
    <xf numFmtId="38" fontId="62" fillId="2" borderId="170" xfId="9" applyFont="1" applyFill="1" applyBorder="1" applyAlignment="1" applyProtection="1">
      <alignment horizontal="center" vertical="center" shrinkToFit="1"/>
      <protection locked="0"/>
    </xf>
    <xf numFmtId="38" fontId="62" fillId="10" borderId="103" xfId="9" applyFont="1" applyFill="1" applyBorder="1" applyAlignment="1" applyProtection="1">
      <alignment vertical="center" shrinkToFit="1"/>
      <protection locked="0"/>
    </xf>
    <xf numFmtId="38" fontId="62" fillId="10" borderId="122" xfId="9" applyFont="1" applyFill="1" applyBorder="1" applyAlignment="1" applyProtection="1">
      <alignment vertical="center" shrinkToFit="1"/>
      <protection locked="0"/>
    </xf>
    <xf numFmtId="38" fontId="62" fillId="2" borderId="138" xfId="9" applyFont="1" applyFill="1" applyBorder="1" applyAlignment="1" applyProtection="1">
      <alignment vertical="center"/>
      <protection locked="0"/>
    </xf>
    <xf numFmtId="0" fontId="62" fillId="2" borderId="186" xfId="0" applyFont="1" applyFill="1" applyBorder="1" applyAlignment="1" applyProtection="1">
      <alignment horizontal="center" vertical="center"/>
      <protection locked="0"/>
    </xf>
    <xf numFmtId="38" fontId="62" fillId="2" borderId="335" xfId="9" applyFont="1" applyFill="1" applyBorder="1" applyAlignment="1" applyProtection="1">
      <alignment vertical="center" shrinkToFit="1"/>
      <protection locked="0"/>
    </xf>
    <xf numFmtId="38" fontId="62" fillId="2" borderId="187" xfId="9" applyFont="1" applyFill="1" applyBorder="1" applyAlignment="1" applyProtection="1">
      <alignment horizontal="center" vertical="center"/>
      <protection locked="0"/>
    </xf>
    <xf numFmtId="38" fontId="62" fillId="10" borderId="353" xfId="9" applyFont="1" applyFill="1" applyBorder="1" applyAlignment="1" applyProtection="1">
      <alignment vertical="center" shrinkToFit="1"/>
      <protection locked="0"/>
    </xf>
    <xf numFmtId="0" fontId="28" fillId="0" borderId="221" xfId="0" applyFont="1" applyBorder="1"/>
    <xf numFmtId="0" fontId="50" fillId="0" borderId="0" xfId="0" applyFont="1" applyAlignment="1">
      <alignment horizontal="left"/>
    </xf>
    <xf numFmtId="0" fontId="7" fillId="0" borderId="0" xfId="0" applyFont="1" applyAlignment="1">
      <alignment horizontal="left" vertical="center"/>
    </xf>
    <xf numFmtId="0" fontId="7" fillId="0" borderId="0" xfId="0" applyFont="1" applyAlignment="1">
      <alignment horizontal="left" vertical="center" wrapText="1"/>
    </xf>
    <xf numFmtId="0" fontId="12" fillId="0" borderId="0" xfId="0" applyFont="1" applyAlignment="1">
      <alignment vertical="center" wrapText="1"/>
    </xf>
    <xf numFmtId="0" fontId="9" fillId="0" borderId="0" xfId="0" applyFont="1"/>
    <xf numFmtId="0" fontId="23" fillId="0" borderId="7" xfId="0" applyFont="1" applyBorder="1" applyAlignment="1">
      <alignment vertical="center" wrapText="1"/>
    </xf>
    <xf numFmtId="0" fontId="23" fillId="0" borderId="238" xfId="0" applyFont="1" applyBorder="1" applyAlignment="1">
      <alignment horizontal="center" vertical="center" wrapText="1"/>
    </xf>
    <xf numFmtId="0" fontId="62" fillId="0" borderId="0" xfId="0" applyFont="1" applyAlignment="1">
      <alignment horizontal="center" vertical="center" justifyLastLine="1"/>
    </xf>
    <xf numFmtId="0" fontId="36" fillId="0" borderId="6" xfId="0" applyFont="1" applyBorder="1" applyAlignment="1">
      <alignment vertical="center" wrapText="1"/>
    </xf>
    <xf numFmtId="0" fontId="36" fillId="0" borderId="234" xfId="0" applyFont="1" applyBorder="1" applyAlignment="1">
      <alignment horizontal="distributed" vertical="center"/>
    </xf>
    <xf numFmtId="181" fontId="62" fillId="0" borderId="262" xfId="0" applyNumberFormat="1" applyFont="1" applyBorder="1" applyAlignment="1">
      <alignment horizontal="right" vertical="center"/>
    </xf>
    <xf numFmtId="181" fontId="62" fillId="0" borderId="220" xfId="0" applyNumberFormat="1" applyFont="1" applyBorder="1" applyAlignment="1">
      <alignment horizontal="right" vertical="center"/>
    </xf>
    <xf numFmtId="0" fontId="7" fillId="0" borderId="0" xfId="0" applyFont="1" applyAlignment="1">
      <alignment horizontal="left" vertical="top"/>
    </xf>
    <xf numFmtId="0" fontId="7" fillId="0" borderId="0" xfId="0" applyFont="1" applyAlignment="1">
      <alignment vertical="top" wrapText="1"/>
    </xf>
    <xf numFmtId="0" fontId="12" fillId="0" borderId="0" xfId="0" applyFont="1" applyAlignment="1">
      <alignment horizontal="left" vertical="top"/>
    </xf>
    <xf numFmtId="0" fontId="12" fillId="0" borderId="0" xfId="0" applyFont="1" applyAlignment="1">
      <alignment vertical="top" wrapText="1"/>
    </xf>
    <xf numFmtId="181" fontId="62" fillId="0" borderId="234" xfId="0" applyNumberFormat="1" applyFont="1" applyBorder="1" applyAlignment="1">
      <alignment vertical="center"/>
    </xf>
    <xf numFmtId="0" fontId="0" fillId="0" borderId="240" xfId="0" applyBorder="1" applyAlignment="1">
      <alignment horizontal="left" vertical="center" wrapText="1"/>
    </xf>
    <xf numFmtId="0" fontId="0" fillId="0" borderId="6" xfId="0" applyBorder="1"/>
    <xf numFmtId="0" fontId="0" fillId="0" borderId="240" xfId="0" applyBorder="1" applyAlignment="1">
      <alignment horizontal="left" vertical="center"/>
    </xf>
    <xf numFmtId="0" fontId="32" fillId="0" borderId="240" xfId="0" applyFont="1" applyBorder="1" applyAlignment="1">
      <alignment horizontal="left" vertical="center"/>
    </xf>
    <xf numFmtId="0" fontId="23" fillId="0" borderId="16" xfId="0" applyFont="1" applyBorder="1" applyAlignment="1">
      <alignment vertical="center" wrapText="1"/>
    </xf>
    <xf numFmtId="0" fontId="0" fillId="0" borderId="111" xfId="0" applyBorder="1"/>
    <xf numFmtId="181" fontId="62" fillId="0" borderId="262" xfId="0" applyNumberFormat="1" applyFont="1" applyBorder="1" applyAlignment="1">
      <alignment vertical="center"/>
    </xf>
    <xf numFmtId="181" fontId="62" fillId="0" borderId="220" xfId="0" applyNumberFormat="1" applyFont="1" applyBorder="1" applyAlignment="1">
      <alignment vertical="center"/>
    </xf>
    <xf numFmtId="0" fontId="23" fillId="0" borderId="34" xfId="0" applyFont="1" applyBorder="1" applyAlignment="1">
      <alignment horizontal="center" vertical="center"/>
    </xf>
    <xf numFmtId="0" fontId="23" fillId="0" borderId="237" xfId="0" applyFont="1" applyBorder="1" applyAlignment="1">
      <alignment horizontal="center" vertical="center"/>
    </xf>
    <xf numFmtId="0" fontId="17" fillId="0" borderId="0" xfId="0" applyFont="1"/>
    <xf numFmtId="3" fontId="62" fillId="0" borderId="220" xfId="0" applyNumberFormat="1" applyFont="1" applyBorder="1" applyAlignment="1">
      <alignment horizontal="right" vertical="center" shrinkToFit="1"/>
    </xf>
    <xf numFmtId="0" fontId="12" fillId="0" borderId="7" xfId="0" applyFont="1" applyBorder="1" applyAlignment="1">
      <alignment horizontal="distributed" vertical="center" justifyLastLine="1"/>
    </xf>
    <xf numFmtId="0" fontId="62" fillId="0" borderId="0" xfId="0" applyFont="1" applyAlignment="1">
      <alignment vertical="center" justifyLastLine="1"/>
    </xf>
    <xf numFmtId="3" fontId="62" fillId="0" borderId="111" xfId="0" applyNumberFormat="1" applyFont="1" applyBorder="1" applyAlignment="1">
      <alignment horizontal="right" vertical="center" shrinkToFit="1"/>
    </xf>
    <xf numFmtId="3" fontId="62" fillId="0" borderId="234" xfId="0" applyNumberFormat="1" applyFont="1" applyBorder="1" applyAlignment="1">
      <alignment horizontal="right" vertical="center" shrinkToFit="1"/>
    </xf>
    <xf numFmtId="0" fontId="12" fillId="0" borderId="0" xfId="0" applyFont="1" applyAlignment="1">
      <alignment horizontal="distributed" vertical="center"/>
    </xf>
    <xf numFmtId="3" fontId="62" fillId="0" borderId="340" xfId="0" applyNumberFormat="1" applyFont="1" applyBorder="1" applyAlignment="1">
      <alignment shrinkToFit="1"/>
    </xf>
    <xf numFmtId="38" fontId="62" fillId="2" borderId="142" xfId="9" applyFont="1" applyFill="1" applyBorder="1" applyAlignment="1" applyProtection="1">
      <alignment vertical="center" shrinkToFit="1"/>
      <protection locked="0"/>
    </xf>
    <xf numFmtId="38" fontId="62" fillId="2" borderId="165" xfId="9" applyFont="1" applyFill="1" applyBorder="1" applyAlignment="1" applyProtection="1">
      <alignment vertical="center" shrinkToFit="1"/>
      <protection locked="0"/>
    </xf>
    <xf numFmtId="3" fontId="62" fillId="4" borderId="304" xfId="0" applyNumberFormat="1" applyFont="1" applyFill="1" applyBorder="1" applyAlignment="1" applyProtection="1">
      <alignment shrinkToFit="1"/>
      <protection locked="0"/>
    </xf>
    <xf numFmtId="0" fontId="0" fillId="0" borderId="0" xfId="0" applyAlignment="1">
      <alignment horizontal="center" vertical="center" shrinkToFit="1"/>
    </xf>
    <xf numFmtId="0" fontId="68" fillId="0" borderId="0" xfId="0" applyFont="1"/>
    <xf numFmtId="0" fontId="23" fillId="0" borderId="0" xfId="7" applyFont="1" applyAlignment="1">
      <alignment horizontal="center" vertical="center"/>
    </xf>
    <xf numFmtId="0" fontId="23" fillId="0" borderId="464" xfId="7" applyFont="1" applyBorder="1" applyAlignment="1">
      <alignment horizontal="center" vertical="center"/>
    </xf>
    <xf numFmtId="0" fontId="59" fillId="0" borderId="250" xfId="0" applyFont="1" applyBorder="1" applyAlignment="1">
      <alignment vertical="center" wrapText="1"/>
    </xf>
    <xf numFmtId="0" fontId="23" fillId="0" borderId="127" xfId="7" applyFont="1" applyBorder="1" applyAlignment="1">
      <alignment horizontal="center" vertical="center" wrapText="1"/>
    </xf>
    <xf numFmtId="0" fontId="23" fillId="0" borderId="127" xfId="7" applyFont="1" applyBorder="1" applyAlignment="1">
      <alignment horizontal="center" vertical="center" wrapText="1" justifyLastLine="1"/>
    </xf>
    <xf numFmtId="0" fontId="23" fillId="0" borderId="0" xfId="7" applyFont="1" applyAlignment="1">
      <alignment horizontal="center" vertical="center" wrapText="1"/>
    </xf>
    <xf numFmtId="0" fontId="23" fillId="0" borderId="464" xfId="7" applyFont="1" applyBorder="1" applyAlignment="1">
      <alignment horizontal="center" vertical="center" wrapText="1"/>
    </xf>
    <xf numFmtId="0" fontId="23" fillId="0" borderId="127" xfId="0" applyFont="1" applyBorder="1" applyAlignment="1">
      <alignment vertical="center" wrapText="1"/>
    </xf>
    <xf numFmtId="0" fontId="23" fillId="0" borderId="127" xfId="7" applyFont="1" applyBorder="1" applyAlignment="1">
      <alignment vertical="center" wrapText="1" justifyLastLine="1"/>
    </xf>
    <xf numFmtId="0" fontId="25" fillId="0" borderId="127" xfId="7" applyFont="1" applyBorder="1" applyAlignment="1">
      <alignment vertical="top" wrapText="1"/>
    </xf>
    <xf numFmtId="0" fontId="25" fillId="0" borderId="127" xfId="7" applyFont="1" applyBorder="1" applyAlignment="1">
      <alignment vertical="center" wrapText="1"/>
    </xf>
    <xf numFmtId="0" fontId="59" fillId="0" borderId="111" xfId="0" applyFont="1" applyBorder="1" applyAlignment="1">
      <alignment horizontal="center" vertical="center" wrapText="1"/>
    </xf>
    <xf numFmtId="0" fontId="23" fillId="0" borderId="228" xfId="0" applyFont="1" applyBorder="1" applyAlignment="1">
      <alignment vertical="center"/>
    </xf>
    <xf numFmtId="0" fontId="23" fillId="0" borderId="37" xfId="7" applyFont="1" applyBorder="1" applyAlignment="1">
      <alignment horizontal="center" vertical="center"/>
    </xf>
    <xf numFmtId="38" fontId="62" fillId="0" borderId="0" xfId="9" applyFont="1" applyFill="1" applyBorder="1" applyAlignment="1" applyProtection="1">
      <alignment vertical="center"/>
    </xf>
    <xf numFmtId="38" fontId="62" fillId="0" borderId="464" xfId="9" applyFont="1" applyFill="1" applyBorder="1" applyAlignment="1" applyProtection="1">
      <alignment vertical="center"/>
    </xf>
    <xf numFmtId="0" fontId="23" fillId="0" borderId="212" xfId="0" applyFont="1" applyBorder="1" applyAlignment="1">
      <alignment horizontal="center" vertical="center" shrinkToFit="1"/>
    </xf>
    <xf numFmtId="0" fontId="23" fillId="0" borderId="212" xfId="0" applyFont="1" applyBorder="1" applyAlignment="1">
      <alignment vertical="center" shrinkToFit="1"/>
    </xf>
    <xf numFmtId="3" fontId="23" fillId="0" borderId="212" xfId="9" applyNumberFormat="1" applyFont="1" applyFill="1" applyBorder="1" applyAlignment="1" applyProtection="1">
      <alignment horizontal="right" vertical="center" shrinkToFit="1"/>
    </xf>
    <xf numFmtId="3" fontId="23" fillId="0" borderId="212" xfId="9" applyNumberFormat="1" applyFont="1" applyFill="1" applyBorder="1" applyAlignment="1" applyProtection="1">
      <alignment vertical="center" shrinkToFit="1"/>
    </xf>
    <xf numFmtId="3" fontId="23" fillId="0" borderId="111" xfId="9" applyNumberFormat="1" applyFont="1" applyFill="1" applyBorder="1" applyAlignment="1" applyProtection="1">
      <alignment vertical="center" shrinkToFit="1"/>
    </xf>
    <xf numFmtId="0" fontId="23" fillId="0" borderId="38" xfId="7" applyFont="1" applyBorder="1" applyAlignment="1">
      <alignment horizontal="center" vertical="center"/>
    </xf>
    <xf numFmtId="0" fontId="23" fillId="0" borderId="43" xfId="7" applyFont="1" applyBorder="1" applyAlignment="1">
      <alignment horizontal="center" vertical="center"/>
    </xf>
    <xf numFmtId="0" fontId="28" fillId="0" borderId="452" xfId="0" applyFont="1" applyBorder="1"/>
    <xf numFmtId="177" fontId="28" fillId="0" borderId="0" xfId="0" applyNumberFormat="1" applyFont="1" applyAlignment="1">
      <alignment horizontal="center" vertical="center"/>
    </xf>
    <xf numFmtId="0" fontId="23" fillId="4" borderId="88" xfId="7" applyFont="1" applyFill="1" applyBorder="1" applyAlignment="1" applyProtection="1">
      <alignment horizontal="center" vertical="center" wrapText="1" shrinkToFit="1"/>
      <protection locked="0"/>
    </xf>
    <xf numFmtId="0" fontId="23" fillId="4" borderId="85" xfId="7" applyFont="1" applyFill="1" applyBorder="1" applyAlignment="1" applyProtection="1">
      <alignment horizontal="center" vertical="center" wrapText="1"/>
      <protection locked="0"/>
    </xf>
    <xf numFmtId="0" fontId="23" fillId="4" borderId="93" xfId="7" applyFont="1" applyFill="1" applyBorder="1" applyAlignment="1" applyProtection="1">
      <alignment horizontal="center" vertical="center" shrinkToFit="1"/>
      <protection locked="0"/>
    </xf>
    <xf numFmtId="0" fontId="62" fillId="4" borderId="93" xfId="7" applyFont="1" applyFill="1" applyBorder="1" applyAlignment="1" applyProtection="1">
      <alignment horizontal="center" vertical="center"/>
      <protection locked="0"/>
    </xf>
    <xf numFmtId="176" fontId="62" fillId="4" borderId="132" xfId="7" applyNumberFormat="1" applyFont="1" applyFill="1" applyBorder="1" applyAlignment="1" applyProtection="1">
      <alignment horizontal="center" vertical="center"/>
      <protection locked="0"/>
    </xf>
    <xf numFmtId="38" fontId="62" fillId="4" borderId="93" xfId="9" applyFont="1" applyFill="1" applyBorder="1" applyAlignment="1" applyProtection="1">
      <alignment vertical="center"/>
      <protection locked="0"/>
    </xf>
    <xf numFmtId="0" fontId="23" fillId="4" borderId="91" xfId="7" applyFont="1" applyFill="1" applyBorder="1" applyAlignment="1" applyProtection="1">
      <alignment horizontal="center" vertical="center" wrapText="1"/>
      <protection locked="0"/>
    </xf>
    <xf numFmtId="38" fontId="62" fillId="4" borderId="179" xfId="9" applyFont="1" applyFill="1" applyBorder="1" applyAlignment="1" applyProtection="1">
      <alignment vertical="center"/>
      <protection locked="0"/>
    </xf>
    <xf numFmtId="0" fontId="23" fillId="4" borderId="250" xfId="7" applyFont="1" applyFill="1" applyBorder="1" applyAlignment="1" applyProtection="1">
      <alignment horizontal="center" vertical="center" wrapText="1" shrinkToFit="1"/>
      <protection locked="0"/>
    </xf>
    <xf numFmtId="0" fontId="23" fillId="4" borderId="56" xfId="7" applyFont="1" applyFill="1" applyBorder="1" applyAlignment="1" applyProtection="1">
      <alignment horizontal="center" vertical="center" wrapText="1"/>
      <protection locked="0"/>
    </xf>
    <xf numFmtId="0" fontId="23" fillId="4" borderId="215" xfId="7" applyFont="1" applyFill="1" applyBorder="1" applyAlignment="1" applyProtection="1">
      <alignment horizontal="center" vertical="center" shrinkToFit="1"/>
      <protection locked="0"/>
    </xf>
    <xf numFmtId="0" fontId="62" fillId="4" borderId="215" xfId="7" applyFont="1" applyFill="1" applyBorder="1" applyAlignment="1" applyProtection="1">
      <alignment horizontal="center" vertical="center"/>
      <protection locked="0"/>
    </xf>
    <xf numFmtId="176" fontId="62" fillId="4" borderId="49" xfId="7" applyNumberFormat="1" applyFont="1" applyFill="1" applyBorder="1" applyAlignment="1" applyProtection="1">
      <alignment horizontal="center" vertical="center"/>
      <protection locked="0"/>
    </xf>
    <xf numFmtId="38" fontId="62" fillId="4" borderId="215" xfId="9" applyFont="1" applyFill="1" applyBorder="1" applyAlignment="1" applyProtection="1">
      <alignment vertical="center"/>
      <protection locked="0"/>
    </xf>
    <xf numFmtId="0" fontId="23" fillId="4" borderId="38" xfId="7" applyFont="1" applyFill="1" applyBorder="1" applyAlignment="1" applyProtection="1">
      <alignment horizontal="center" vertical="center" wrapText="1"/>
      <protection locked="0"/>
    </xf>
    <xf numFmtId="38" fontId="62" fillId="4" borderId="172" xfId="9" applyFont="1" applyFill="1" applyBorder="1" applyAlignment="1" applyProtection="1">
      <alignment vertical="center"/>
      <protection locked="0"/>
    </xf>
    <xf numFmtId="0" fontId="23" fillId="4" borderId="5" xfId="7" applyFont="1" applyFill="1" applyBorder="1" applyAlignment="1" applyProtection="1">
      <alignment horizontal="center" vertical="center" wrapText="1" shrinkToFit="1"/>
      <protection locked="0"/>
    </xf>
    <xf numFmtId="0" fontId="23" fillId="4" borderId="425" xfId="7" applyFont="1" applyFill="1" applyBorder="1" applyAlignment="1" applyProtection="1">
      <alignment horizontal="center" vertical="center" wrapText="1" shrinkToFit="1"/>
      <protection locked="0"/>
    </xf>
    <xf numFmtId="0" fontId="23" fillId="4" borderId="422" xfId="7" applyFont="1" applyFill="1" applyBorder="1" applyAlignment="1" applyProtection="1">
      <alignment horizontal="center" vertical="center" shrinkToFit="1"/>
      <protection locked="0"/>
    </xf>
    <xf numFmtId="0" fontId="62" fillId="4" borderId="422" xfId="7" applyFont="1" applyFill="1" applyBorder="1" applyAlignment="1" applyProtection="1">
      <alignment horizontal="center" vertical="center"/>
      <protection locked="0"/>
    </xf>
    <xf numFmtId="176" fontId="62" fillId="4" borderId="426" xfId="7" applyNumberFormat="1" applyFont="1" applyFill="1" applyBorder="1" applyAlignment="1" applyProtection="1">
      <alignment horizontal="center" vertical="center"/>
      <protection locked="0"/>
    </xf>
    <xf numFmtId="38" fontId="62" fillId="4" borderId="422" xfId="9" applyFont="1" applyFill="1" applyBorder="1" applyAlignment="1" applyProtection="1">
      <alignment vertical="center"/>
      <protection locked="0"/>
    </xf>
    <xf numFmtId="38" fontId="62" fillId="4" borderId="427" xfId="9" applyFont="1" applyFill="1" applyBorder="1" applyAlignment="1" applyProtection="1">
      <alignment vertical="center"/>
      <protection locked="0"/>
    </xf>
    <xf numFmtId="0" fontId="23" fillId="4" borderId="98" xfId="7" applyFont="1" applyFill="1" applyBorder="1" applyAlignment="1" applyProtection="1">
      <alignment horizontal="center" vertical="center" wrapText="1" shrinkToFit="1"/>
      <protection locked="0"/>
    </xf>
    <xf numFmtId="0" fontId="23" fillId="4" borderId="57" xfId="7" applyFont="1" applyFill="1" applyBorder="1" applyAlignment="1" applyProtection="1">
      <alignment horizontal="center" vertical="center" wrapText="1"/>
      <protection locked="0"/>
    </xf>
    <xf numFmtId="0" fontId="23" fillId="4" borderId="66" xfId="7" applyFont="1" applyFill="1" applyBorder="1" applyAlignment="1" applyProtection="1">
      <alignment horizontal="center" vertical="center" shrinkToFit="1"/>
      <protection locked="0"/>
    </xf>
    <xf numFmtId="0" fontId="62" fillId="4" borderId="66" xfId="7" applyFont="1" applyFill="1" applyBorder="1" applyAlignment="1" applyProtection="1">
      <alignment horizontal="center" vertical="center"/>
      <protection locked="0"/>
    </xf>
    <xf numFmtId="176" fontId="62" fillId="4" borderId="50" xfId="7" applyNumberFormat="1" applyFont="1" applyFill="1" applyBorder="1" applyAlignment="1" applyProtection="1">
      <alignment horizontal="center" vertical="center"/>
      <protection locked="0"/>
    </xf>
    <xf numFmtId="38" fontId="62" fillId="4" borderId="66" xfId="9" applyFont="1" applyFill="1" applyBorder="1" applyAlignment="1" applyProtection="1">
      <alignment vertical="center"/>
      <protection locked="0"/>
    </xf>
    <xf numFmtId="0" fontId="23" fillId="4" borderId="43" xfId="7" applyFont="1" applyFill="1" applyBorder="1" applyAlignment="1" applyProtection="1">
      <alignment horizontal="center" vertical="center" wrapText="1"/>
      <protection locked="0"/>
    </xf>
    <xf numFmtId="38" fontId="62" fillId="4" borderId="178" xfId="9" applyFont="1" applyFill="1" applyBorder="1" applyAlignment="1" applyProtection="1">
      <alignment vertical="center"/>
      <protection locked="0"/>
    </xf>
    <xf numFmtId="0" fontId="9" fillId="0" borderId="0" xfId="0" applyFont="1" applyAlignment="1">
      <alignment horizontal="left" vertical="center" wrapText="1"/>
    </xf>
    <xf numFmtId="0" fontId="23" fillId="0" borderId="60" xfId="7" applyFont="1" applyBorder="1" applyAlignment="1">
      <alignment horizontal="center" vertical="center" wrapText="1"/>
    </xf>
    <xf numFmtId="0" fontId="25" fillId="0" borderId="0" xfId="7" applyFont="1" applyAlignment="1">
      <alignment horizontal="center" vertical="top" wrapText="1"/>
    </xf>
    <xf numFmtId="0" fontId="25" fillId="0" borderId="127" xfId="7" applyFont="1" applyBorder="1" applyAlignment="1">
      <alignment horizontal="center" vertical="top" wrapText="1"/>
    </xf>
    <xf numFmtId="0" fontId="25" fillId="0" borderId="127" xfId="7" applyFont="1" applyBorder="1" applyAlignment="1">
      <alignment horizontal="center" vertical="center" wrapText="1" justifyLastLine="1"/>
    </xf>
    <xf numFmtId="0" fontId="23" fillId="0" borderId="60" xfId="7" applyFont="1" applyBorder="1" applyAlignment="1">
      <alignment vertical="center" wrapText="1"/>
    </xf>
    <xf numFmtId="0" fontId="25" fillId="0" borderId="0" xfId="7" applyFont="1" applyAlignment="1">
      <alignment vertical="top" wrapText="1"/>
    </xf>
    <xf numFmtId="0" fontId="25" fillId="0" borderId="127" xfId="7" applyFont="1" applyBorder="1" applyAlignment="1">
      <alignment vertical="center" wrapText="1" justifyLastLine="1"/>
    </xf>
    <xf numFmtId="0" fontId="23" fillId="0" borderId="106" xfId="7" applyFont="1" applyBorder="1" applyAlignment="1">
      <alignment vertical="center" wrapText="1"/>
    </xf>
    <xf numFmtId="0" fontId="23" fillId="0" borderId="54" xfId="7" applyFont="1" applyBorder="1" applyAlignment="1">
      <alignment vertical="center" wrapText="1"/>
    </xf>
    <xf numFmtId="0" fontId="23" fillId="0" borderId="46" xfId="7" applyFont="1" applyBorder="1" applyAlignment="1">
      <alignment vertical="center" wrapText="1"/>
    </xf>
    <xf numFmtId="0" fontId="23" fillId="0" borderId="160" xfId="0" applyFont="1" applyBorder="1" applyAlignment="1">
      <alignment vertical="center" wrapText="1"/>
    </xf>
    <xf numFmtId="0" fontId="23" fillId="0" borderId="474" xfId="0" applyFont="1" applyBorder="1" applyAlignment="1">
      <alignment vertical="center"/>
    </xf>
    <xf numFmtId="0" fontId="25" fillId="0" borderId="7" xfId="7" applyFont="1" applyBorder="1" applyAlignment="1">
      <alignment horizontal="center" vertical="center" shrinkToFit="1"/>
    </xf>
    <xf numFmtId="0" fontId="23" fillId="0" borderId="473" xfId="0" applyFont="1" applyBorder="1" applyAlignment="1">
      <alignment horizontal="center" vertical="center" shrinkToFit="1"/>
    </xf>
    <xf numFmtId="0" fontId="23" fillId="0" borderId="473" xfId="0" applyFont="1" applyBorder="1" applyAlignment="1">
      <alignment vertical="center" shrinkToFit="1"/>
    </xf>
    <xf numFmtId="3" fontId="23" fillId="0" borderId="473" xfId="9" applyNumberFormat="1" applyFont="1" applyFill="1" applyBorder="1" applyAlignment="1" applyProtection="1">
      <alignment horizontal="right" vertical="center" shrinkToFit="1"/>
    </xf>
    <xf numFmtId="3" fontId="23" fillId="0" borderId="473" xfId="9" applyNumberFormat="1" applyFont="1" applyFill="1" applyBorder="1" applyAlignment="1" applyProtection="1">
      <alignment vertical="center" shrinkToFit="1"/>
    </xf>
    <xf numFmtId="3" fontId="23" fillId="0" borderId="445" xfId="9" applyNumberFormat="1" applyFont="1" applyFill="1" applyBorder="1" applyAlignment="1" applyProtection="1">
      <alignment vertical="center" shrinkToFit="1"/>
    </xf>
    <xf numFmtId="0" fontId="25" fillId="0" borderId="236" xfId="7" applyFont="1" applyBorder="1" applyAlignment="1">
      <alignment horizontal="center" vertical="center" shrinkToFit="1"/>
    </xf>
    <xf numFmtId="3" fontId="23" fillId="0" borderId="212" xfId="0" applyNumberFormat="1" applyFont="1" applyBorder="1" applyAlignment="1">
      <alignment horizontal="right" vertical="center" shrinkToFit="1"/>
    </xf>
    <xf numFmtId="0" fontId="25" fillId="0" borderId="421" xfId="7" applyFont="1" applyBorder="1" applyAlignment="1">
      <alignment horizontal="center" vertical="center" shrinkToFit="1"/>
    </xf>
    <xf numFmtId="0" fontId="28" fillId="0" borderId="212" xfId="0" applyFont="1" applyBorder="1" applyAlignment="1">
      <alignment horizontal="center" vertical="center" shrinkToFit="1"/>
    </xf>
    <xf numFmtId="0" fontId="28" fillId="0" borderId="212" xfId="0" applyFont="1" applyBorder="1" applyAlignment="1">
      <alignment vertical="center" shrinkToFit="1"/>
    </xf>
    <xf numFmtId="3" fontId="28" fillId="0" borderId="212" xfId="0" applyNumberFormat="1" applyFont="1" applyBorder="1" applyAlignment="1">
      <alignment horizontal="right" vertical="center" shrinkToFit="1"/>
    </xf>
    <xf numFmtId="3" fontId="28" fillId="0" borderId="212" xfId="9" applyNumberFormat="1" applyFont="1" applyFill="1" applyBorder="1" applyAlignment="1" applyProtection="1">
      <alignment horizontal="right" vertical="center" shrinkToFit="1"/>
    </xf>
    <xf numFmtId="3" fontId="28" fillId="0" borderId="212" xfId="9" applyNumberFormat="1" applyFont="1" applyFill="1" applyBorder="1" applyAlignment="1" applyProtection="1">
      <alignment vertical="center" shrinkToFit="1"/>
    </xf>
    <xf numFmtId="0" fontId="25" fillId="0" borderId="118" xfId="7" applyFont="1" applyBorder="1" applyAlignment="1">
      <alignment horizontal="center" vertical="center" shrinkToFit="1"/>
    </xf>
    <xf numFmtId="0" fontId="13" fillId="0" borderId="0" xfId="7" applyAlignment="1">
      <alignment horizontal="centerContinuous" vertical="center"/>
    </xf>
    <xf numFmtId="0" fontId="0" fillId="0" borderId="0" xfId="0" applyAlignment="1">
      <alignment horizontal="centerContinuous" vertical="center"/>
    </xf>
    <xf numFmtId="0" fontId="12" fillId="0" borderId="464" xfId="0" applyFont="1" applyBorder="1" applyAlignment="1">
      <alignment horizontal="centerContinuous"/>
    </xf>
    <xf numFmtId="0" fontId="0" fillId="0" borderId="464" xfId="0" applyBorder="1" applyAlignment="1">
      <alignment horizontal="centerContinuous"/>
    </xf>
    <xf numFmtId="0" fontId="23" fillId="4" borderId="37" xfId="7" applyFont="1" applyFill="1" applyBorder="1" applyAlignment="1" applyProtection="1">
      <alignment horizontal="center" vertical="center" shrinkToFit="1"/>
      <protection locked="0"/>
    </xf>
    <xf numFmtId="0" fontId="25" fillId="4" borderId="65" xfId="7" applyFont="1" applyFill="1" applyBorder="1" applyAlignment="1" applyProtection="1">
      <alignment horizontal="center" vertical="center" wrapText="1"/>
      <protection locked="0"/>
    </xf>
    <xf numFmtId="0" fontId="23" fillId="4" borderId="65" xfId="7" applyFont="1" applyFill="1" applyBorder="1" applyAlignment="1" applyProtection="1">
      <alignment horizontal="center" vertical="center" shrinkToFit="1"/>
      <protection locked="0"/>
    </xf>
    <xf numFmtId="0" fontId="23" fillId="4" borderId="37" xfId="7" applyFont="1" applyFill="1" applyBorder="1" applyAlignment="1" applyProtection="1">
      <alignment horizontal="center" vertical="center"/>
      <protection locked="0"/>
    </xf>
    <xf numFmtId="0" fontId="23" fillId="4" borderId="38" xfId="7" applyFont="1" applyFill="1" applyBorder="1" applyAlignment="1" applyProtection="1">
      <alignment horizontal="center" vertical="center" shrinkToFit="1"/>
      <protection locked="0"/>
    </xf>
    <xf numFmtId="0" fontId="25" fillId="4" borderId="215" xfId="7" applyFont="1" applyFill="1" applyBorder="1" applyAlignment="1" applyProtection="1">
      <alignment horizontal="center" vertical="center" wrapText="1"/>
      <protection locked="0"/>
    </xf>
    <xf numFmtId="0" fontId="23" fillId="4" borderId="38" xfId="7" applyFont="1" applyFill="1" applyBorder="1" applyAlignment="1" applyProtection="1">
      <alignment horizontal="center" vertical="center"/>
      <protection locked="0"/>
    </xf>
    <xf numFmtId="0" fontId="23" fillId="4" borderId="41" xfId="7" applyFont="1" applyFill="1" applyBorder="1" applyAlignment="1" applyProtection="1">
      <alignment horizontal="center" vertical="center" shrinkToFit="1"/>
      <protection locked="0"/>
    </xf>
    <xf numFmtId="0" fontId="25" fillId="4" borderId="127" xfId="7" applyFont="1" applyFill="1" applyBorder="1" applyAlignment="1" applyProtection="1">
      <alignment horizontal="center" vertical="center" wrapText="1"/>
      <protection locked="0"/>
    </xf>
    <xf numFmtId="0" fontId="23" fillId="4" borderId="56" xfId="7" applyFont="1" applyFill="1" applyBorder="1" applyAlignment="1" applyProtection="1">
      <alignment horizontal="center" vertical="center" shrinkToFit="1"/>
      <protection locked="0"/>
    </xf>
    <xf numFmtId="0" fontId="25" fillId="4" borderId="422" xfId="7" applyFont="1" applyFill="1" applyBorder="1" applyAlignment="1" applyProtection="1">
      <alignment horizontal="center" vertical="center" wrapText="1"/>
      <protection locked="0"/>
    </xf>
    <xf numFmtId="0" fontId="23" fillId="4" borderId="43" xfId="7" applyFont="1" applyFill="1" applyBorder="1" applyAlignment="1" applyProtection="1">
      <alignment horizontal="center" vertical="center" shrinkToFit="1"/>
      <protection locked="0"/>
    </xf>
    <xf numFmtId="0" fontId="25" fillId="4" borderId="66" xfId="7" applyFont="1" applyFill="1" applyBorder="1" applyAlignment="1" applyProtection="1">
      <alignment horizontal="center" vertical="center" wrapText="1"/>
      <protection locked="0"/>
    </xf>
    <xf numFmtId="0" fontId="23" fillId="4" borderId="57" xfId="7" applyFont="1" applyFill="1" applyBorder="1" applyAlignment="1" applyProtection="1">
      <alignment horizontal="center" vertical="center" shrinkToFit="1"/>
      <protection locked="0"/>
    </xf>
    <xf numFmtId="0" fontId="23" fillId="4" borderId="43" xfId="7" applyFont="1" applyFill="1" applyBorder="1" applyAlignment="1" applyProtection="1">
      <alignment horizontal="center" vertical="center"/>
      <protection locked="0"/>
    </xf>
    <xf numFmtId="0" fontId="50" fillId="0" borderId="0" xfId="0" applyFont="1" applyAlignment="1">
      <alignment horizontal="left" vertical="center"/>
    </xf>
    <xf numFmtId="0" fontId="52" fillId="0" borderId="0" xfId="0" applyFont="1"/>
    <xf numFmtId="0" fontId="23" fillId="0" borderId="60" xfId="7" applyFont="1" applyBorder="1" applyAlignment="1">
      <alignment horizontal="center" vertical="center" wrapText="1" justifyLastLine="1"/>
    </xf>
    <xf numFmtId="0" fontId="23" fillId="0" borderId="0" xfId="7" applyFont="1" applyAlignment="1">
      <alignment vertical="center" wrapText="1" justifyLastLine="1"/>
    </xf>
    <xf numFmtId="0" fontId="25" fillId="0" borderId="60" xfId="7" applyFont="1" applyBorder="1" applyAlignment="1">
      <alignment vertical="top" wrapText="1"/>
    </xf>
    <xf numFmtId="0" fontId="0" fillId="0" borderId="111" xfId="0" applyBorder="1" applyAlignment="1">
      <alignment horizontal="center" vertical="center" wrapText="1"/>
    </xf>
    <xf numFmtId="0" fontId="25" fillId="0" borderId="54" xfId="7" applyFont="1" applyBorder="1" applyAlignment="1">
      <alignment vertical="top" wrapText="1"/>
    </xf>
    <xf numFmtId="0" fontId="23" fillId="0" borderId="106" xfId="0" applyFont="1" applyBorder="1" applyAlignment="1">
      <alignment vertical="center" wrapText="1"/>
    </xf>
    <xf numFmtId="3" fontId="23" fillId="0" borderId="473" xfId="0" applyNumberFormat="1" applyFont="1" applyBorder="1" applyAlignment="1">
      <alignment horizontal="right" vertical="center" shrinkToFit="1"/>
    </xf>
    <xf numFmtId="0" fontId="12" fillId="0" borderId="464" xfId="0" applyFont="1" applyBorder="1" applyAlignment="1">
      <alignment horizontal="center"/>
    </xf>
    <xf numFmtId="0" fontId="12" fillId="0" borderId="0" xfId="0" applyFont="1" applyAlignment="1">
      <alignment horizontal="center" shrinkToFit="1"/>
    </xf>
    <xf numFmtId="0" fontId="12" fillId="0" borderId="464" xfId="0" applyFont="1" applyBorder="1" applyAlignment="1">
      <alignment horizontal="center" vertical="center"/>
    </xf>
    <xf numFmtId="0" fontId="23" fillId="7" borderId="21" xfId="7" applyFont="1" applyFill="1" applyBorder="1" applyAlignment="1" applyProtection="1">
      <alignment vertical="center" wrapText="1"/>
      <protection locked="0"/>
    </xf>
    <xf numFmtId="0" fontId="23" fillId="4" borderId="37" xfId="7" applyFont="1" applyFill="1" applyBorder="1" applyAlignment="1" applyProtection="1">
      <alignment horizontal="center" vertical="center" wrapText="1"/>
      <protection locked="0"/>
    </xf>
    <xf numFmtId="0" fontId="23" fillId="4" borderId="383" xfId="7" applyFont="1" applyFill="1" applyBorder="1" applyAlignment="1" applyProtection="1">
      <alignment horizontal="center" vertical="center"/>
      <protection locked="0"/>
    </xf>
    <xf numFmtId="38" fontId="62" fillId="4" borderId="384" xfId="9" applyFont="1" applyFill="1" applyBorder="1" applyAlignment="1" applyProtection="1">
      <alignment vertical="center" shrinkToFit="1"/>
      <protection locked="0"/>
    </xf>
    <xf numFmtId="0" fontId="23" fillId="7" borderId="215" xfId="7" applyFont="1" applyFill="1" applyBorder="1" applyAlignment="1" applyProtection="1">
      <alignment vertical="center" wrapText="1"/>
      <protection locked="0"/>
    </xf>
    <xf numFmtId="0" fontId="23" fillId="4" borderId="212" xfId="7" applyFont="1" applyFill="1" applyBorder="1" applyAlignment="1" applyProtection="1">
      <alignment horizontal="center" vertical="center" wrapText="1"/>
      <protection locked="0"/>
    </xf>
    <xf numFmtId="176" fontId="62" fillId="4" borderId="49" xfId="7" applyNumberFormat="1" applyFont="1" applyFill="1" applyBorder="1" applyAlignment="1" applyProtection="1">
      <alignment horizontal="center" vertical="center" shrinkToFit="1"/>
      <protection locked="0"/>
    </xf>
    <xf numFmtId="38" fontId="62" fillId="4" borderId="233" xfId="9" applyFont="1" applyFill="1" applyBorder="1" applyAlignment="1" applyProtection="1">
      <alignment vertical="center" shrinkToFit="1"/>
      <protection locked="0"/>
    </xf>
    <xf numFmtId="0" fontId="23" fillId="4" borderId="385" xfId="7" applyFont="1" applyFill="1" applyBorder="1" applyAlignment="1" applyProtection="1">
      <alignment horizontal="center" vertical="center"/>
      <protection locked="0"/>
    </xf>
    <xf numFmtId="38" fontId="62" fillId="4" borderId="386" xfId="9" applyFont="1" applyFill="1" applyBorder="1" applyAlignment="1" applyProtection="1">
      <alignment vertical="center" shrinkToFit="1"/>
      <protection locked="0"/>
    </xf>
    <xf numFmtId="0" fontId="23" fillId="7" borderId="127" xfId="7" applyFont="1" applyFill="1" applyBorder="1" applyAlignment="1" applyProtection="1">
      <alignment vertical="center" wrapText="1"/>
      <protection locked="0"/>
    </xf>
    <xf numFmtId="0" fontId="23" fillId="4" borderId="41" xfId="7" applyFont="1" applyFill="1" applyBorder="1" applyAlignment="1" applyProtection="1">
      <alignment horizontal="center" vertical="center" wrapText="1"/>
      <protection locked="0"/>
    </xf>
    <xf numFmtId="38" fontId="62" fillId="4" borderId="58" xfId="9" applyFont="1" applyFill="1" applyBorder="1" applyAlignment="1" applyProtection="1">
      <alignment vertical="center" shrinkToFit="1"/>
      <protection locked="0"/>
    </xf>
    <xf numFmtId="176" fontId="62" fillId="4" borderId="42" xfId="7" applyNumberFormat="1" applyFont="1" applyFill="1" applyBorder="1" applyAlignment="1" applyProtection="1">
      <alignment horizontal="center" vertical="center" shrinkToFit="1"/>
      <protection locked="0"/>
    </xf>
    <xf numFmtId="176" fontId="62" fillId="4" borderId="40" xfId="7" applyNumberFormat="1" applyFont="1" applyFill="1" applyBorder="1" applyAlignment="1" applyProtection="1">
      <alignment horizontal="center" vertical="center" shrinkToFit="1"/>
      <protection locked="0"/>
    </xf>
    <xf numFmtId="0" fontId="23" fillId="7" borderId="422" xfId="7" applyFont="1" applyFill="1" applyBorder="1" applyAlignment="1" applyProtection="1">
      <alignment vertical="center" wrapText="1"/>
      <protection locked="0"/>
    </xf>
    <xf numFmtId="0" fontId="23" fillId="4" borderId="428" xfId="7" applyFont="1" applyFill="1" applyBorder="1" applyAlignment="1" applyProtection="1">
      <alignment horizontal="center" vertical="center" wrapText="1"/>
      <protection locked="0"/>
    </xf>
    <xf numFmtId="176" fontId="62" fillId="4" borderId="426" xfId="7" applyNumberFormat="1" applyFont="1" applyFill="1" applyBorder="1" applyAlignment="1" applyProtection="1">
      <alignment horizontal="center" vertical="center" shrinkToFit="1"/>
      <protection locked="0"/>
    </xf>
    <xf numFmtId="0" fontId="23" fillId="4" borderId="430" xfId="7" applyFont="1" applyFill="1" applyBorder="1" applyAlignment="1" applyProtection="1">
      <alignment horizontal="center" vertical="center"/>
      <protection locked="0"/>
    </xf>
    <xf numFmtId="38" fontId="62" fillId="4" borderId="431" xfId="9" applyFont="1" applyFill="1" applyBorder="1" applyAlignment="1" applyProtection="1">
      <alignment vertical="center" shrinkToFit="1"/>
      <protection locked="0"/>
    </xf>
    <xf numFmtId="0" fontId="23" fillId="7" borderId="175" xfId="7" applyFont="1" applyFill="1" applyBorder="1" applyAlignment="1" applyProtection="1">
      <alignment vertical="center" wrapText="1"/>
      <protection locked="0"/>
    </xf>
    <xf numFmtId="0" fontId="23" fillId="4" borderId="86" xfId="7" applyFont="1" applyFill="1" applyBorder="1" applyAlignment="1" applyProtection="1">
      <alignment horizontal="center" vertical="center" wrapText="1"/>
      <protection locked="0"/>
    </xf>
    <xf numFmtId="176" fontId="62" fillId="4" borderId="44" xfId="7" applyNumberFormat="1" applyFont="1" applyFill="1" applyBorder="1" applyAlignment="1" applyProtection="1">
      <alignment horizontal="center" vertical="center" shrinkToFit="1"/>
      <protection locked="0"/>
    </xf>
    <xf numFmtId="38" fontId="62" fillId="4" borderId="59" xfId="9" applyFont="1" applyFill="1" applyBorder="1" applyAlignment="1" applyProtection="1">
      <alignment vertical="center" shrinkToFit="1"/>
      <protection locked="0"/>
    </xf>
    <xf numFmtId="0" fontId="23" fillId="4" borderId="387" xfId="7" applyFont="1" applyFill="1" applyBorder="1" applyAlignment="1" applyProtection="1">
      <alignment horizontal="center" vertical="center"/>
      <protection locked="0"/>
    </xf>
    <xf numFmtId="38" fontId="62" fillId="4" borderId="388" xfId="9" applyFont="1" applyFill="1" applyBorder="1" applyAlignment="1" applyProtection="1">
      <alignment vertical="center" shrinkToFit="1"/>
      <protection locked="0"/>
    </xf>
    <xf numFmtId="0" fontId="23" fillId="7" borderId="233" xfId="0" applyFont="1" applyFill="1" applyBorder="1" applyAlignment="1" applyProtection="1">
      <alignment vertical="center" wrapText="1"/>
      <protection locked="0"/>
    </xf>
    <xf numFmtId="38" fontId="62" fillId="7" borderId="159" xfId="9" applyFont="1" applyFill="1" applyBorder="1" applyAlignment="1" applyProtection="1">
      <alignment vertical="center" shrinkToFit="1"/>
      <protection locked="0"/>
    </xf>
    <xf numFmtId="38" fontId="62" fillId="7" borderId="257" xfId="9" applyFont="1" applyFill="1" applyBorder="1" applyAlignment="1" applyProtection="1">
      <alignment vertical="center" shrinkToFit="1"/>
      <protection locked="0"/>
    </xf>
    <xf numFmtId="0" fontId="23" fillId="7" borderId="422" xfId="0" applyFont="1" applyFill="1" applyBorder="1" applyAlignment="1" applyProtection="1">
      <alignment vertical="center" wrapText="1"/>
      <protection locked="0"/>
    </xf>
    <xf numFmtId="38" fontId="62" fillId="7" borderId="432" xfId="9" applyFont="1" applyFill="1" applyBorder="1" applyAlignment="1" applyProtection="1">
      <alignment vertical="center" shrinkToFit="1"/>
      <protection locked="0"/>
    </xf>
    <xf numFmtId="0" fontId="23" fillId="7" borderId="107" xfId="0" applyFont="1" applyFill="1" applyBorder="1" applyAlignment="1" applyProtection="1">
      <alignment vertical="center" wrapText="1"/>
      <protection locked="0"/>
    </xf>
    <xf numFmtId="38" fontId="62" fillId="7" borderId="29" xfId="9" applyFont="1" applyFill="1" applyBorder="1" applyAlignment="1" applyProtection="1">
      <alignment vertical="center" shrinkToFit="1"/>
      <protection locked="0"/>
    </xf>
    <xf numFmtId="0" fontId="23" fillId="7" borderId="114" xfId="0" applyFont="1" applyFill="1" applyBorder="1" applyAlignment="1" applyProtection="1">
      <alignment vertical="center" wrapText="1"/>
      <protection locked="0"/>
    </xf>
    <xf numFmtId="38" fontId="62" fillId="7" borderId="92" xfId="9" applyFont="1" applyFill="1" applyBorder="1" applyAlignment="1" applyProtection="1">
      <alignment vertical="center" shrinkToFit="1"/>
      <protection locked="0"/>
    </xf>
    <xf numFmtId="38" fontId="62" fillId="7" borderId="197" xfId="9" applyFont="1" applyFill="1" applyBorder="1" applyAlignment="1" applyProtection="1">
      <alignment vertical="center" shrinkToFit="1"/>
      <protection locked="0"/>
    </xf>
    <xf numFmtId="0" fontId="23" fillId="7" borderId="433" xfId="0" applyFont="1" applyFill="1" applyBorder="1" applyAlignment="1" applyProtection="1">
      <alignment vertical="center" wrapText="1"/>
      <protection locked="0"/>
    </xf>
    <xf numFmtId="38" fontId="62" fillId="7" borderId="423" xfId="9" applyFont="1" applyFill="1" applyBorder="1" applyAlignment="1" applyProtection="1">
      <alignment vertical="center" shrinkToFit="1"/>
      <protection locked="0"/>
    </xf>
    <xf numFmtId="0" fontId="23" fillId="7" borderId="30" xfId="0" applyFont="1" applyFill="1" applyBorder="1" applyAlignment="1" applyProtection="1">
      <alignment vertical="center" wrapText="1"/>
      <protection locked="0"/>
    </xf>
    <xf numFmtId="38" fontId="62" fillId="7" borderId="116" xfId="9" applyFont="1" applyFill="1" applyBorder="1" applyAlignment="1" applyProtection="1">
      <alignment vertical="center" shrinkToFit="1"/>
      <protection locked="0"/>
    </xf>
    <xf numFmtId="38" fontId="62" fillId="10" borderId="155" xfId="9" applyFont="1" applyFill="1" applyBorder="1" applyAlignment="1" applyProtection="1">
      <alignment vertical="center" shrinkToFit="1"/>
      <protection locked="0"/>
    </xf>
    <xf numFmtId="3" fontId="62" fillId="2" borderId="334" xfId="0" applyNumberFormat="1" applyFont="1" applyFill="1" applyBorder="1" applyAlignment="1" applyProtection="1">
      <alignment horizontal="right" vertical="center" justifyLastLine="1"/>
      <protection locked="0"/>
    </xf>
    <xf numFmtId="0" fontId="50" fillId="0" borderId="464" xfId="0" applyFont="1" applyBorder="1"/>
    <xf numFmtId="0" fontId="55" fillId="0" borderId="0" xfId="0" applyFont="1" applyAlignment="1">
      <alignment horizontal="right" vertical="center"/>
    </xf>
    <xf numFmtId="0" fontId="18" fillId="0" borderId="0" xfId="0" applyFont="1" applyAlignment="1">
      <alignment vertical="center"/>
    </xf>
    <xf numFmtId="0" fontId="23" fillId="0" borderId="464" xfId="0" applyFont="1" applyBorder="1" applyAlignment="1">
      <alignment horizontal="center" vertical="center" wrapText="1"/>
    </xf>
    <xf numFmtId="0" fontId="36" fillId="0" borderId="236" xfId="0" applyFont="1" applyBorder="1" applyAlignment="1">
      <alignment horizontal="center" vertical="center" wrapText="1"/>
    </xf>
    <xf numFmtId="0" fontId="36" fillId="0" borderId="243" xfId="0" applyFont="1" applyBorder="1" applyAlignment="1">
      <alignment horizontal="center" vertical="center" wrapText="1"/>
    </xf>
    <xf numFmtId="0" fontId="36" fillId="0" borderId="238" xfId="0" applyFont="1" applyBorder="1" applyAlignment="1">
      <alignment horizontal="center" vertical="center" wrapText="1"/>
    </xf>
    <xf numFmtId="0" fontId="36" fillId="0" borderId="428" xfId="0" applyFont="1" applyBorder="1" applyAlignment="1">
      <alignment horizontal="center" vertical="center" wrapText="1"/>
    </xf>
    <xf numFmtId="0" fontId="23" fillId="0" borderId="7" xfId="0" applyFont="1" applyBorder="1" applyAlignment="1">
      <alignment horizontal="distributed" vertical="center" wrapText="1"/>
    </xf>
    <xf numFmtId="176" fontId="82" fillId="0" borderId="0" xfId="0" applyNumberFormat="1" applyFont="1" applyAlignment="1">
      <alignment vertical="center"/>
    </xf>
    <xf numFmtId="176" fontId="82" fillId="0" borderId="464" xfId="0" applyNumberFormat="1" applyFont="1" applyBorder="1" applyAlignment="1">
      <alignment vertical="center"/>
    </xf>
    <xf numFmtId="0" fontId="23" fillId="0" borderId="422" xfId="8" applyFont="1" applyBorder="1" applyAlignment="1">
      <alignment horizontal="distributed" vertical="center" wrapText="1" shrinkToFit="1"/>
    </xf>
    <xf numFmtId="3" fontId="62" fillId="0" borderId="428" xfId="0" applyNumberFormat="1" applyFont="1" applyBorder="1" applyAlignment="1">
      <alignment vertical="center" shrinkToFit="1"/>
    </xf>
    <xf numFmtId="0" fontId="23" fillId="0" borderId="236" xfId="0" applyFont="1" applyBorder="1" applyAlignment="1">
      <alignment horizontal="distributed" vertical="center"/>
    </xf>
    <xf numFmtId="0" fontId="23" fillId="0" borderId="422" xfId="8" applyFont="1" applyBorder="1" applyAlignment="1">
      <alignment horizontal="distributed" vertical="center" wrapText="1"/>
    </xf>
    <xf numFmtId="0" fontId="23" fillId="0" borderId="371" xfId="0" applyFont="1" applyBorder="1" applyAlignment="1">
      <alignment horizontal="distributed" vertical="center"/>
    </xf>
    <xf numFmtId="0" fontId="23" fillId="0" borderId="428" xfId="8" applyFont="1" applyBorder="1" applyAlignment="1">
      <alignment horizontal="distributed" vertical="center" wrapText="1"/>
    </xf>
    <xf numFmtId="0" fontId="23" fillId="0" borderId="0" xfId="8" applyFont="1" applyAlignment="1">
      <alignment vertical="center"/>
    </xf>
    <xf numFmtId="0" fontId="62" fillId="0" borderId="0" xfId="8" applyFont="1" applyAlignment="1">
      <alignment vertical="center"/>
    </xf>
    <xf numFmtId="0" fontId="82" fillId="0" borderId="0" xfId="8" applyFont="1" applyAlignment="1">
      <alignment vertical="center"/>
    </xf>
    <xf numFmtId="0" fontId="36" fillId="0" borderId="0" xfId="8" applyFont="1" applyAlignment="1">
      <alignment vertical="center"/>
    </xf>
    <xf numFmtId="0" fontId="82" fillId="0" borderId="0" xfId="8" applyFont="1" applyAlignment="1">
      <alignment vertical="center" shrinkToFit="1"/>
    </xf>
    <xf numFmtId="0" fontId="36" fillId="0" borderId="144" xfId="0" applyFont="1" applyBorder="1" applyAlignment="1">
      <alignment horizontal="center" vertical="center" justifyLastLine="1"/>
    </xf>
    <xf numFmtId="0" fontId="36" fillId="0" borderId="94" xfId="0" applyFont="1" applyBorder="1" applyAlignment="1">
      <alignment horizontal="center" vertical="center" wrapText="1"/>
    </xf>
    <xf numFmtId="3" fontId="62" fillId="0" borderId="262" xfId="8" applyNumberFormat="1" applyFont="1" applyBorder="1" applyAlignment="1">
      <alignment horizontal="right" vertical="center" shrinkToFit="1"/>
    </xf>
    <xf numFmtId="3" fontId="62" fillId="0" borderId="428" xfId="8" applyNumberFormat="1" applyFont="1" applyBorder="1" applyAlignment="1">
      <alignment horizontal="right" vertical="center" shrinkToFit="1"/>
    </xf>
    <xf numFmtId="3" fontId="62" fillId="0" borderId="250" xfId="8" applyNumberFormat="1" applyFont="1" applyBorder="1" applyAlignment="1">
      <alignment horizontal="right" vertical="center" shrinkToFit="1"/>
    </xf>
    <xf numFmtId="176" fontId="82" fillId="0" borderId="41" xfId="0" applyNumberFormat="1" applyFont="1" applyBorder="1" applyAlignment="1">
      <alignment vertical="top"/>
    </xf>
    <xf numFmtId="0" fontId="23" fillId="0" borderId="60" xfId="8" applyFont="1" applyBorder="1" applyAlignment="1">
      <alignment horizontal="distributed" vertical="center" wrapText="1"/>
    </xf>
    <xf numFmtId="0" fontId="23" fillId="0" borderId="445" xfId="8" applyFont="1" applyBorder="1" applyAlignment="1">
      <alignment horizontal="distributed" vertical="center" wrapText="1"/>
    </xf>
    <xf numFmtId="0" fontId="23" fillId="0" borderId="464" xfId="0" applyFont="1" applyBorder="1" applyAlignment="1">
      <alignment vertical="center" wrapText="1"/>
    </xf>
    <xf numFmtId="176" fontId="82" fillId="0" borderId="0" xfId="0" applyNumberFormat="1" applyFont="1" applyAlignment="1">
      <alignment vertical="top"/>
    </xf>
    <xf numFmtId="0" fontId="24" fillId="0" borderId="464" xfId="0" applyFont="1" applyBorder="1" applyAlignment="1">
      <alignment vertical="center" wrapText="1"/>
    </xf>
    <xf numFmtId="3" fontId="62" fillId="0" borderId="60" xfId="8" applyNumberFormat="1" applyFont="1" applyBorder="1" applyAlignment="1">
      <alignment horizontal="right" vertical="center" shrinkToFit="1"/>
    </xf>
    <xf numFmtId="0" fontId="0" fillId="0" borderId="464" xfId="0" applyBorder="1" applyAlignment="1">
      <alignment horizontal="distributed" vertical="center" justifyLastLine="1"/>
    </xf>
    <xf numFmtId="3" fontId="62" fillId="0" borderId="467" xfId="8" applyNumberFormat="1" applyFont="1" applyBorder="1" applyAlignment="1">
      <alignment horizontal="right" vertical="center" shrinkToFit="1"/>
    </xf>
    <xf numFmtId="3" fontId="62" fillId="0" borderId="102" xfId="8" applyNumberFormat="1" applyFont="1" applyBorder="1" applyAlignment="1">
      <alignment horizontal="right" vertical="center" shrinkToFit="1"/>
    </xf>
    <xf numFmtId="3" fontId="62" fillId="0" borderId="101" xfId="8" applyNumberFormat="1" applyFont="1" applyBorder="1" applyAlignment="1">
      <alignment horizontal="right" vertical="center" shrinkToFit="1"/>
    </xf>
    <xf numFmtId="0" fontId="12" fillId="0" borderId="0" xfId="0" applyFont="1" applyAlignment="1">
      <alignment horizontal="distributed" vertical="center" justifyLastLine="1"/>
    </xf>
    <xf numFmtId="0" fontId="13" fillId="0" borderId="464" xfId="7" applyBorder="1" applyAlignment="1">
      <alignment horizontal="center" vertical="center"/>
    </xf>
    <xf numFmtId="3" fontId="62" fillId="0" borderId="211" xfId="8" applyNumberFormat="1" applyFont="1" applyBorder="1" applyAlignment="1">
      <alignment horizontal="right" vertical="center" shrinkToFit="1"/>
    </xf>
    <xf numFmtId="0" fontId="12" fillId="0" borderId="41" xfId="0" applyFont="1" applyBorder="1"/>
    <xf numFmtId="0" fontId="23" fillId="0" borderId="445" xfId="8" applyFont="1" applyBorder="1" applyAlignment="1">
      <alignment horizontal="distributed" vertical="center"/>
    </xf>
    <xf numFmtId="0" fontId="0" fillId="0" borderId="0" xfId="0" applyAlignment="1">
      <alignment horizontal="distributed" vertical="center" justifyLastLine="1"/>
    </xf>
    <xf numFmtId="0" fontId="9" fillId="0" borderId="0" xfId="0" applyFont="1" applyAlignment="1">
      <alignment horizontal="left" vertical="center"/>
    </xf>
    <xf numFmtId="0" fontId="23" fillId="0" borderId="19" xfId="0" applyFont="1" applyBorder="1" applyAlignment="1">
      <alignment horizontal="distributed" vertical="center"/>
    </xf>
    <xf numFmtId="0" fontId="23" fillId="0" borderId="236" xfId="0" applyFont="1" applyBorder="1" applyAlignment="1">
      <alignment horizontal="distributed" vertical="center" wrapText="1"/>
    </xf>
    <xf numFmtId="0" fontId="36" fillId="0" borderId="215" xfId="0" applyFont="1" applyBorder="1" applyAlignment="1">
      <alignment horizontal="distributed" vertical="center" wrapText="1"/>
    </xf>
    <xf numFmtId="181" fontId="62" fillId="0" borderId="0" xfId="0" applyNumberFormat="1" applyFont="1"/>
    <xf numFmtId="38" fontId="62" fillId="2" borderId="265" xfId="9" applyFont="1" applyFill="1" applyBorder="1" applyAlignment="1" applyProtection="1">
      <alignment vertical="center" shrinkToFit="1"/>
      <protection locked="0"/>
    </xf>
    <xf numFmtId="38" fontId="62" fillId="2" borderId="2" xfId="9" applyFont="1" applyFill="1" applyBorder="1" applyAlignment="1" applyProtection="1">
      <alignment vertical="center" shrinkToFit="1"/>
      <protection locked="0"/>
    </xf>
    <xf numFmtId="38" fontId="62" fillId="2" borderId="197" xfId="9" applyFont="1" applyFill="1" applyBorder="1" applyAlignment="1" applyProtection="1">
      <alignment vertical="center" shrinkToFit="1"/>
      <protection locked="0"/>
    </xf>
    <xf numFmtId="38" fontId="62" fillId="2" borderId="148" xfId="9" applyFont="1" applyFill="1" applyBorder="1" applyAlignment="1" applyProtection="1">
      <alignment vertical="center" shrinkToFit="1"/>
      <protection locked="0"/>
    </xf>
    <xf numFmtId="38" fontId="62" fillId="2" borderId="22" xfId="9" applyFont="1" applyFill="1" applyBorder="1" applyAlignment="1" applyProtection="1">
      <alignment vertical="center" shrinkToFit="1"/>
      <protection locked="0"/>
    </xf>
    <xf numFmtId="181" fontId="62" fillId="10" borderId="461" xfId="9" applyNumberFormat="1" applyFont="1" applyFill="1" applyBorder="1" applyAlignment="1" applyProtection="1">
      <alignment vertical="center" shrinkToFit="1"/>
      <protection locked="0"/>
    </xf>
    <xf numFmtId="181" fontId="62" fillId="10" borderId="462" xfId="9" applyNumberFormat="1" applyFont="1" applyFill="1" applyBorder="1" applyAlignment="1" applyProtection="1">
      <alignment vertical="center" shrinkToFit="1"/>
      <protection locked="0"/>
    </xf>
    <xf numFmtId="181" fontId="62" fillId="10" borderId="463" xfId="9" applyNumberFormat="1" applyFont="1" applyFill="1" applyBorder="1" applyAlignment="1" applyProtection="1">
      <alignment vertical="center" shrinkToFit="1"/>
      <protection locked="0"/>
    </xf>
    <xf numFmtId="3" fontId="23" fillId="0" borderId="475" xfId="9" applyNumberFormat="1" applyFont="1" applyFill="1" applyBorder="1" applyAlignment="1" applyProtection="1">
      <alignment vertical="center" shrinkToFit="1"/>
    </xf>
    <xf numFmtId="3" fontId="23" fillId="0" borderId="428" xfId="9" applyNumberFormat="1" applyFont="1" applyFill="1" applyBorder="1" applyAlignment="1" applyProtection="1">
      <alignment vertical="center" shrinkToFit="1"/>
    </xf>
    <xf numFmtId="181" fontId="62" fillId="0" borderId="111" xfId="9" applyNumberFormat="1" applyFont="1" applyFill="1" applyBorder="1" applyAlignment="1" applyProtection="1">
      <alignment horizontal="right" vertical="center" shrinkToFit="1"/>
    </xf>
    <xf numFmtId="3" fontId="23" fillId="0" borderId="123" xfId="0" applyNumberFormat="1" applyFont="1" applyBorder="1" applyAlignment="1">
      <alignment vertical="center" shrinkToFit="1"/>
    </xf>
    <xf numFmtId="3" fontId="23" fillId="0" borderId="347" xfId="0" applyNumberFormat="1" applyFont="1" applyBorder="1" applyAlignment="1">
      <alignment vertical="center" shrinkToFit="1"/>
    </xf>
    <xf numFmtId="3" fontId="23" fillId="0" borderId="220" xfId="0" applyNumberFormat="1" applyFont="1" applyBorder="1" applyAlignment="1">
      <alignment vertical="center" shrinkToFit="1"/>
    </xf>
    <xf numFmtId="3" fontId="23" fillId="0" borderId="348" xfId="0" applyNumberFormat="1" applyFont="1" applyBorder="1" applyAlignment="1">
      <alignment vertical="center" shrinkToFit="1"/>
    </xf>
    <xf numFmtId="3" fontId="23" fillId="0" borderId="468" xfId="0" applyNumberFormat="1" applyFont="1" applyBorder="1" applyAlignment="1">
      <alignment vertical="center" shrinkToFit="1"/>
    </xf>
    <xf numFmtId="3" fontId="23" fillId="0" borderId="467" xfId="0" applyNumberFormat="1" applyFont="1" applyBorder="1" applyAlignment="1">
      <alignment vertical="center" shrinkToFit="1"/>
    </xf>
    <xf numFmtId="3" fontId="23" fillId="0" borderId="242" xfId="0" applyNumberFormat="1" applyFont="1" applyBorder="1" applyAlignment="1">
      <alignment vertical="center" shrinkToFit="1"/>
    </xf>
    <xf numFmtId="0" fontId="44" fillId="0" borderId="0" xfId="0" applyFont="1" applyAlignment="1">
      <alignment horizontal="center" vertical="center"/>
    </xf>
    <xf numFmtId="0" fontId="46" fillId="0" borderId="0" xfId="0" applyFont="1" applyAlignment="1">
      <alignment horizontal="center" vertical="center"/>
    </xf>
    <xf numFmtId="0" fontId="23" fillId="0" borderId="100" xfId="0" applyFont="1" applyBorder="1" applyAlignment="1">
      <alignment horizontal="center" vertical="center" wrapText="1"/>
    </xf>
    <xf numFmtId="0" fontId="36" fillId="0" borderId="202" xfId="0" applyFont="1" applyBorder="1" applyAlignment="1">
      <alignment horizontal="center" vertical="center"/>
    </xf>
    <xf numFmtId="0" fontId="36" fillId="0" borderId="0" xfId="0" applyFont="1" applyAlignment="1">
      <alignment horizontal="center" vertical="center"/>
    </xf>
    <xf numFmtId="0" fontId="36" fillId="0" borderId="112" xfId="8" applyFont="1" applyBorder="1" applyAlignment="1">
      <alignment horizontal="distributed" vertical="center"/>
    </xf>
    <xf numFmtId="0" fontId="36" fillId="0" borderId="215" xfId="8" applyFont="1" applyBorder="1" applyAlignment="1">
      <alignment horizontal="distributed" vertical="center"/>
    </xf>
    <xf numFmtId="0" fontId="23" fillId="0" borderId="199" xfId="0" applyFont="1" applyBorder="1" applyAlignment="1">
      <alignment horizontal="center" vertical="center"/>
    </xf>
    <xf numFmtId="38" fontId="62" fillId="10" borderId="271" xfId="9" applyFont="1" applyFill="1" applyBorder="1" applyAlignment="1" applyProtection="1">
      <alignment vertical="center"/>
      <protection locked="0"/>
    </xf>
    <xf numFmtId="184" fontId="62" fillId="0" borderId="451" xfId="9" applyNumberFormat="1" applyFont="1" applyFill="1" applyBorder="1" applyAlignment="1" applyProtection="1">
      <alignment vertical="center"/>
    </xf>
    <xf numFmtId="38" fontId="62" fillId="10" borderId="261" xfId="9" applyFont="1" applyFill="1" applyBorder="1" applyAlignment="1" applyProtection="1">
      <alignment vertical="center"/>
      <protection locked="0"/>
    </xf>
    <xf numFmtId="38" fontId="62" fillId="10" borderId="457" xfId="9" applyFont="1" applyFill="1" applyBorder="1" applyAlignment="1" applyProtection="1">
      <alignment vertical="center"/>
      <protection locked="0"/>
    </xf>
    <xf numFmtId="181" fontId="36" fillId="0" borderId="262" xfId="9" applyNumberFormat="1" applyFont="1" applyFill="1" applyBorder="1" applyAlignment="1" applyProtection="1">
      <alignment horizontal="center" vertical="center" shrinkToFit="1"/>
    </xf>
    <xf numFmtId="190" fontId="0" fillId="0" borderId="280" xfId="0" applyNumberFormat="1" applyBorder="1" applyAlignment="1">
      <alignment horizontal="center" vertical="center"/>
    </xf>
    <xf numFmtId="190" fontId="0" fillId="0" borderId="279" xfId="0" applyNumberFormat="1" applyBorder="1" applyAlignment="1">
      <alignment horizontal="center" vertical="center"/>
    </xf>
    <xf numFmtId="190" fontId="0" fillId="0" borderId="281" xfId="0" applyNumberFormat="1" applyBorder="1" applyAlignment="1">
      <alignment horizontal="center" vertical="center"/>
    </xf>
    <xf numFmtId="190" fontId="0" fillId="0" borderId="190" xfId="0" applyNumberFormat="1" applyBorder="1" applyAlignment="1">
      <alignment horizontal="center" vertical="center"/>
    </xf>
    <xf numFmtId="190" fontId="0" fillId="0" borderId="284" xfId="0" applyNumberFormat="1" applyBorder="1" applyAlignment="1">
      <alignment horizontal="center" vertical="center"/>
    </xf>
    <xf numFmtId="190" fontId="0" fillId="0" borderId="285" xfId="0" applyNumberFormat="1" applyBorder="1" applyAlignment="1">
      <alignment horizontal="center" vertical="center"/>
    </xf>
    <xf numFmtId="190" fontId="0" fillId="0" borderId="108" xfId="0" applyNumberFormat="1" applyBorder="1" applyAlignment="1">
      <alignment horizontal="center" vertical="center"/>
    </xf>
    <xf numFmtId="190" fontId="0" fillId="0" borderId="109" xfId="0" applyNumberFormat="1" applyBorder="1" applyAlignment="1">
      <alignment horizontal="center" vertical="center"/>
    </xf>
    <xf numFmtId="3" fontId="36" fillId="0" borderId="247" xfId="0" applyNumberFormat="1" applyFont="1" applyBorder="1" applyAlignment="1">
      <alignment horizontal="right" vertical="center" shrinkToFit="1"/>
    </xf>
    <xf numFmtId="3" fontId="36" fillId="0" borderId="246" xfId="0" applyNumberFormat="1" applyFont="1" applyBorder="1" applyAlignment="1">
      <alignment horizontal="right" vertical="center" shrinkToFit="1"/>
    </xf>
    <xf numFmtId="191" fontId="62" fillId="0" borderId="220" xfId="0" applyNumberFormat="1" applyFont="1" applyBorder="1" applyAlignment="1">
      <alignment vertical="center" shrinkToFit="1"/>
    </xf>
    <xf numFmtId="38" fontId="62" fillId="4" borderId="453" xfId="9" applyFont="1" applyFill="1" applyBorder="1" applyAlignment="1" applyProtection="1">
      <alignment vertical="center" shrinkToFit="1"/>
      <protection locked="0"/>
    </xf>
    <xf numFmtId="3" fontId="23" fillId="0" borderId="476" xfId="0" applyNumberFormat="1" applyFont="1" applyBorder="1" applyAlignment="1">
      <alignment vertical="center" shrinkToFit="1"/>
    </xf>
    <xf numFmtId="3" fontId="28" fillId="0" borderId="445" xfId="9" applyNumberFormat="1" applyFont="1" applyFill="1" applyBorder="1" applyAlignment="1" applyProtection="1">
      <alignment vertical="center" shrinkToFit="1"/>
    </xf>
    <xf numFmtId="0" fontId="23" fillId="0" borderId="60" xfId="2" applyFont="1" applyBorder="1" applyAlignment="1">
      <alignment vertical="center" shrinkToFit="1"/>
    </xf>
    <xf numFmtId="0" fontId="23" fillId="0" borderId="468" xfId="0" applyFont="1" applyBorder="1" applyAlignment="1">
      <alignment vertical="center" shrinkToFit="1"/>
    </xf>
    <xf numFmtId="0" fontId="23" fillId="0" borderId="0" xfId="106" applyFont="1" applyAlignment="1">
      <alignment vertical="center" shrinkToFit="1"/>
    </xf>
    <xf numFmtId="0" fontId="8" fillId="0" borderId="0" xfId="0" applyFont="1" applyAlignment="1">
      <alignment vertical="center" shrinkToFit="1"/>
    </xf>
    <xf numFmtId="0" fontId="8" fillId="0" borderId="0" xfId="0" applyFont="1" applyAlignment="1">
      <alignment horizontal="center" vertical="center" shrinkToFit="1"/>
    </xf>
    <xf numFmtId="0" fontId="8" fillId="0" borderId="0" xfId="0" applyFont="1" applyAlignment="1">
      <alignment shrinkToFit="1"/>
    </xf>
    <xf numFmtId="0" fontId="8" fillId="0" borderId="0" xfId="0" applyFont="1" applyAlignment="1">
      <alignment horizontal="center" shrinkToFit="1"/>
    </xf>
    <xf numFmtId="0" fontId="23" fillId="0" borderId="0" xfId="106" applyFont="1" applyAlignment="1">
      <alignment horizontal="left" vertical="center" wrapText="1"/>
    </xf>
    <xf numFmtId="0" fontId="23" fillId="5" borderId="0" xfId="106" applyFont="1" applyFill="1" applyAlignment="1">
      <alignment horizontal="center" vertical="center" wrapText="1"/>
    </xf>
    <xf numFmtId="0" fontId="23" fillId="0" borderId="0" xfId="106" applyFont="1" applyAlignment="1">
      <alignment horizontal="center" vertical="center" wrapText="1"/>
    </xf>
    <xf numFmtId="0" fontId="8" fillId="0" borderId="0" xfId="0" applyFont="1" applyAlignment="1">
      <alignment horizontal="center" vertical="center"/>
    </xf>
    <xf numFmtId="0" fontId="8" fillId="8" borderId="1" xfId="0" applyFont="1" applyFill="1" applyBorder="1" applyAlignment="1">
      <alignment vertical="center"/>
    </xf>
    <xf numFmtId="0" fontId="8" fillId="8" borderId="1" xfId="0" applyFont="1" applyFill="1" applyBorder="1" applyAlignment="1">
      <alignment horizontal="center" vertical="center"/>
    </xf>
    <xf numFmtId="0" fontId="8" fillId="8" borderId="0" xfId="0" applyFont="1" applyFill="1" applyAlignment="1">
      <alignment horizontal="center" vertical="center"/>
    </xf>
    <xf numFmtId="0" fontId="8" fillId="0" borderId="0" xfId="0" applyFont="1" applyAlignment="1">
      <alignment horizontal="center"/>
    </xf>
    <xf numFmtId="0" fontId="23" fillId="9" borderId="0" xfId="106" applyFont="1" applyFill="1" applyAlignment="1">
      <alignment horizontal="center" vertical="center" wrapText="1"/>
    </xf>
    <xf numFmtId="0" fontId="23" fillId="0" borderId="0" xfId="106" applyFont="1">
      <alignment vertical="center"/>
    </xf>
    <xf numFmtId="0" fontId="23" fillId="0" borderId="262" xfId="106" applyFont="1" applyBorder="1" applyAlignment="1">
      <alignment vertical="center" shrinkToFit="1"/>
    </xf>
    <xf numFmtId="0" fontId="23" fillId="0" borderId="468" xfId="10" applyFont="1" applyBorder="1" applyAlignment="1">
      <alignment vertical="center" shrinkToFit="1"/>
    </xf>
    <xf numFmtId="0" fontId="23" fillId="0" borderId="262" xfId="106" applyFont="1" applyBorder="1">
      <alignment vertical="center"/>
    </xf>
    <xf numFmtId="0" fontId="8" fillId="0" borderId="0" xfId="0" applyFont="1" applyAlignment="1">
      <alignment vertical="center"/>
    </xf>
    <xf numFmtId="0" fontId="23" fillId="0" borderId="243" xfId="106" applyFont="1" applyBorder="1">
      <alignment vertical="center"/>
    </xf>
    <xf numFmtId="0" fontId="23" fillId="0" borderId="438" xfId="106" applyFont="1" applyBorder="1">
      <alignment vertical="center"/>
    </xf>
    <xf numFmtId="0" fontId="23" fillId="0" borderId="468" xfId="87" applyFont="1" applyBorder="1" applyAlignment="1">
      <alignment vertical="center" shrinkToFit="1"/>
    </xf>
    <xf numFmtId="0" fontId="8" fillId="0" borderId="1" xfId="0" applyFont="1" applyBorder="1" applyAlignment="1">
      <alignment vertical="center" wrapText="1"/>
    </xf>
    <xf numFmtId="0" fontId="8" fillId="0" borderId="428" xfId="0" applyFont="1" applyBorder="1" applyAlignment="1">
      <alignment horizontal="center" vertical="center" wrapText="1"/>
    </xf>
    <xf numFmtId="0" fontId="23" fillId="0" borderId="428" xfId="87" applyFont="1" applyBorder="1" applyAlignment="1">
      <alignment horizontal="center" vertical="center" shrinkToFit="1"/>
    </xf>
    <xf numFmtId="0" fontId="8" fillId="0" borderId="0" xfId="0" applyFont="1"/>
    <xf numFmtId="0" fontId="8" fillId="0" borderId="428" xfId="0" applyFont="1" applyBorder="1" applyAlignment="1">
      <alignment horizontal="center" vertical="center"/>
    </xf>
    <xf numFmtId="0" fontId="23" fillId="0" borderId="428" xfId="106" applyFont="1" applyBorder="1" applyAlignment="1">
      <alignment vertical="center" wrapText="1"/>
    </xf>
    <xf numFmtId="0" fontId="23" fillId="0" borderId="428" xfId="106" applyFont="1" applyBorder="1">
      <alignment vertical="center"/>
    </xf>
    <xf numFmtId="0" fontId="23" fillId="0" borderId="428" xfId="106" applyFont="1" applyBorder="1" applyAlignment="1">
      <alignment horizontal="center" vertical="center"/>
    </xf>
    <xf numFmtId="0" fontId="23" fillId="0" borderId="445" xfId="106" applyFont="1" applyBorder="1" applyAlignment="1">
      <alignment vertical="center" shrinkToFit="1"/>
    </xf>
    <xf numFmtId="0" fontId="23" fillId="0" borderId="60" xfId="106" applyFont="1" applyBorder="1" applyAlignment="1">
      <alignment vertical="center" shrinkToFit="1"/>
    </xf>
    <xf numFmtId="0" fontId="23" fillId="0" borderId="60" xfId="10" applyFont="1" applyBorder="1" applyAlignment="1">
      <alignment vertical="center" shrinkToFit="1"/>
    </xf>
    <xf numFmtId="0" fontId="23" fillId="0" borderId="445" xfId="106" applyFont="1" applyBorder="1">
      <alignment vertical="center"/>
    </xf>
    <xf numFmtId="0" fontId="23" fillId="0" borderId="60" xfId="106" applyFont="1" applyBorder="1">
      <alignment vertical="center"/>
    </xf>
    <xf numFmtId="0" fontId="23" fillId="0" borderId="440" xfId="106" applyFont="1" applyBorder="1">
      <alignment vertical="center"/>
    </xf>
    <xf numFmtId="0" fontId="23" fillId="0" borderId="113" xfId="106" applyFont="1" applyBorder="1">
      <alignment vertical="center"/>
    </xf>
    <xf numFmtId="0" fontId="23" fillId="0" borderId="127" xfId="106" applyFont="1" applyBorder="1">
      <alignment vertical="center"/>
    </xf>
    <xf numFmtId="0" fontId="23" fillId="0" borderId="5" xfId="106" applyFont="1" applyBorder="1">
      <alignment vertical="center"/>
    </xf>
    <xf numFmtId="0" fontId="23" fillId="0" borderId="60" xfId="87" applyFont="1" applyBorder="1" applyAlignment="1">
      <alignment vertical="center" shrinkToFit="1"/>
    </xf>
    <xf numFmtId="0" fontId="23" fillId="0" borderId="197" xfId="106" applyFont="1" applyBorder="1">
      <alignment vertical="center"/>
    </xf>
    <xf numFmtId="0" fontId="31" fillId="0" borderId="1" xfId="0" applyFont="1" applyBorder="1" applyAlignment="1">
      <alignment vertical="center" wrapText="1"/>
    </xf>
    <xf numFmtId="0" fontId="8" fillId="6" borderId="428" xfId="0" applyFont="1" applyFill="1" applyBorder="1" applyAlignment="1">
      <alignment horizontal="center" vertical="center" shrinkToFit="1"/>
    </xf>
    <xf numFmtId="0" fontId="23" fillId="0" borderId="445" xfId="106" applyFont="1" applyBorder="1" applyAlignment="1">
      <alignment vertical="center" wrapText="1"/>
    </xf>
    <xf numFmtId="0" fontId="23" fillId="0" borderId="445" xfId="2" applyFont="1" applyBorder="1" applyAlignment="1">
      <alignment vertical="center" shrinkToFit="1"/>
    </xf>
    <xf numFmtId="0" fontId="23" fillId="0" borderId="445" xfId="87" applyFont="1" applyBorder="1" applyAlignment="1">
      <alignment vertical="center" shrinkToFit="1"/>
    </xf>
    <xf numFmtId="0" fontId="8" fillId="0" borderId="428" xfId="0" applyFont="1" applyBorder="1" applyAlignment="1">
      <alignment vertical="center" wrapText="1"/>
    </xf>
    <xf numFmtId="0" fontId="31" fillId="0" borderId="428" xfId="0" applyFont="1" applyBorder="1" applyAlignment="1">
      <alignment vertical="center" wrapText="1"/>
    </xf>
    <xf numFmtId="0" fontId="23" fillId="0" borderId="197" xfId="106" applyFont="1" applyBorder="1" applyAlignment="1">
      <alignment horizontal="center" vertical="center" textRotation="255"/>
    </xf>
    <xf numFmtId="0" fontId="23" fillId="0" borderId="0" xfId="106" applyFont="1" applyAlignment="1">
      <alignment horizontal="center" vertical="center" textRotation="255"/>
    </xf>
    <xf numFmtId="0" fontId="23" fillId="0" borderId="60" xfId="106" applyFont="1" applyBorder="1" applyAlignment="1">
      <alignment vertical="center" wrapText="1"/>
    </xf>
    <xf numFmtId="0" fontId="8" fillId="0" borderId="428" xfId="0" applyFont="1" applyBorder="1" applyAlignment="1">
      <alignment horizontal="center" vertical="center" shrinkToFit="1"/>
    </xf>
    <xf numFmtId="0" fontId="23" fillId="0" borderId="445" xfId="10" applyFont="1" applyBorder="1">
      <alignment vertical="center"/>
    </xf>
    <xf numFmtId="0" fontId="23" fillId="0" borderId="468" xfId="10" applyFont="1" applyBorder="1">
      <alignment vertical="center"/>
    </xf>
    <xf numFmtId="0" fontId="23" fillId="0" borderId="60" xfId="10" applyFont="1" applyBorder="1">
      <alignment vertical="center"/>
    </xf>
    <xf numFmtId="0" fontId="23" fillId="0" borderId="460" xfId="87" applyFont="1" applyBorder="1" applyAlignment="1">
      <alignment vertical="center" shrinkToFit="1"/>
    </xf>
    <xf numFmtId="0" fontId="74" fillId="10" borderId="155" xfId="0" applyFont="1" applyFill="1" applyBorder="1" applyAlignment="1" applyProtection="1">
      <alignment horizontal="center" vertical="center"/>
      <protection locked="0"/>
    </xf>
    <xf numFmtId="192" fontId="36" fillId="10" borderId="354" xfId="0" applyNumberFormat="1" applyFont="1" applyFill="1" applyBorder="1" applyAlignment="1" applyProtection="1">
      <alignment vertical="center"/>
      <protection locked="0"/>
    </xf>
    <xf numFmtId="192" fontId="36" fillId="10" borderId="454" xfId="0" applyNumberFormat="1" applyFont="1" applyFill="1" applyBorder="1" applyAlignment="1" applyProtection="1">
      <alignment vertical="center"/>
      <protection locked="0"/>
    </xf>
    <xf numFmtId="0" fontId="0" fillId="0" borderId="428" xfId="0" applyBorder="1" applyAlignment="1">
      <alignment horizontal="center" vertical="center" wrapText="1"/>
    </xf>
    <xf numFmtId="38" fontId="62" fillId="4" borderId="412" xfId="9" applyFont="1" applyFill="1" applyBorder="1" applyAlignment="1" applyProtection="1">
      <alignment vertical="center" shrinkToFit="1"/>
      <protection locked="0"/>
    </xf>
    <xf numFmtId="38" fontId="62" fillId="2" borderId="192" xfId="9" applyFont="1" applyFill="1" applyBorder="1" applyAlignment="1" applyProtection="1">
      <alignment vertical="center" shrinkToFit="1"/>
      <protection locked="0"/>
    </xf>
    <xf numFmtId="38" fontId="62" fillId="2" borderId="150" xfId="9" applyFont="1" applyFill="1" applyBorder="1" applyAlignment="1" applyProtection="1">
      <alignment vertical="center" shrinkToFit="1"/>
      <protection locked="0"/>
    </xf>
    <xf numFmtId="183" fontId="62" fillId="0" borderId="220" xfId="9" applyNumberFormat="1" applyFont="1" applyFill="1" applyBorder="1" applyAlignment="1" applyProtection="1">
      <alignment vertical="center" shrinkToFit="1"/>
    </xf>
    <xf numFmtId="181" fontId="62" fillId="0" borderId="215" xfId="9" applyNumberFormat="1" applyFont="1" applyFill="1" applyBorder="1" applyAlignment="1" applyProtection="1">
      <alignment horizontal="right" vertical="center" shrinkToFit="1"/>
    </xf>
    <xf numFmtId="0" fontId="13" fillId="0" borderId="0" xfId="3" applyFont="1" applyAlignment="1">
      <alignment vertical="top"/>
    </xf>
    <xf numFmtId="0" fontId="13" fillId="0" borderId="0" xfId="0" applyFont="1" applyAlignment="1">
      <alignment vertical="top"/>
    </xf>
    <xf numFmtId="0" fontId="0" fillId="0" borderId="33" xfId="0" applyBorder="1" applyAlignment="1">
      <alignment horizontal="center" vertical="center" wrapText="1"/>
    </xf>
    <xf numFmtId="38" fontId="74" fillId="0" borderId="428" xfId="0" applyNumberFormat="1" applyFont="1" applyBorder="1" applyAlignment="1">
      <alignment horizontal="distributed" vertical="center"/>
    </xf>
    <xf numFmtId="38" fontId="62" fillId="2" borderId="486" xfId="9" applyFont="1" applyFill="1" applyBorder="1" applyAlignment="1" applyProtection="1">
      <alignment vertical="center"/>
      <protection locked="0"/>
    </xf>
    <xf numFmtId="184" fontId="74" fillId="0" borderId="453" xfId="0" applyNumberFormat="1" applyFont="1" applyBorder="1" applyAlignment="1">
      <alignment horizontal="distributed" vertical="center"/>
    </xf>
    <xf numFmtId="0" fontId="88" fillId="0" borderId="0" xfId="0" applyFont="1"/>
    <xf numFmtId="192" fontId="88" fillId="0" borderId="428" xfId="0" applyNumberFormat="1" applyFont="1" applyBorder="1"/>
    <xf numFmtId="0" fontId="28" fillId="7" borderId="428" xfId="0" applyFont="1" applyFill="1" applyBorder="1" applyAlignment="1">
      <alignment horizontal="center" vertical="center"/>
    </xf>
    <xf numFmtId="0" fontId="28" fillId="7" borderId="465" xfId="0" applyFont="1" applyFill="1" applyBorder="1" applyAlignment="1">
      <alignment horizontal="center" vertical="center"/>
    </xf>
    <xf numFmtId="0" fontId="28" fillId="4" borderId="428" xfId="0" applyFont="1" applyFill="1" applyBorder="1" applyAlignment="1" applyProtection="1">
      <alignment vertical="center"/>
      <protection locked="0"/>
    </xf>
    <xf numFmtId="0" fontId="28" fillId="4" borderId="465" xfId="0" applyFont="1" applyFill="1" applyBorder="1" applyAlignment="1" applyProtection="1">
      <alignment vertical="center"/>
      <protection locked="0"/>
    </xf>
    <xf numFmtId="0" fontId="28" fillId="0" borderId="5" xfId="0" applyFont="1" applyBorder="1"/>
    <xf numFmtId="0" fontId="28" fillId="7" borderId="428" xfId="0" applyFont="1" applyFill="1" applyBorder="1" applyAlignment="1">
      <alignment horizontal="center"/>
    </xf>
    <xf numFmtId="0" fontId="28" fillId="4" borderId="428" xfId="0" applyFont="1" applyFill="1" applyBorder="1" applyProtection="1">
      <protection locked="0"/>
    </xf>
    <xf numFmtId="0" fontId="24" fillId="7" borderId="428" xfId="0" applyFont="1" applyFill="1" applyBorder="1" applyAlignment="1">
      <alignment horizontal="center"/>
    </xf>
    <xf numFmtId="0" fontId="0" fillId="4" borderId="428" xfId="0" applyFill="1" applyBorder="1" applyProtection="1">
      <protection locked="0"/>
    </xf>
    <xf numFmtId="0" fontId="0" fillId="7" borderId="428" xfId="0" applyFill="1" applyBorder="1" applyAlignment="1">
      <alignment horizontal="center"/>
    </xf>
    <xf numFmtId="0" fontId="0" fillId="4" borderId="428" xfId="0" applyFill="1" applyBorder="1" applyAlignment="1" applyProtection="1">
      <alignment horizontal="center"/>
      <protection locked="0"/>
    </xf>
    <xf numFmtId="0" fontId="36" fillId="0" borderId="0" xfId="0" applyFont="1" applyAlignment="1">
      <alignment horizontal="distributed" vertical="center" justifyLastLine="1"/>
    </xf>
    <xf numFmtId="181" fontId="62" fillId="0" borderId="0" xfId="0" applyNumberFormat="1" applyFont="1" applyAlignment="1">
      <alignment horizontal="right" vertical="center"/>
    </xf>
    <xf numFmtId="193" fontId="62" fillId="2" borderId="205" xfId="5" applyNumberFormat="1" applyFont="1" applyFill="1" applyBorder="1" applyProtection="1">
      <alignment vertical="center"/>
      <protection locked="0"/>
    </xf>
    <xf numFmtId="193" fontId="62" fillId="2" borderId="206" xfId="5" applyNumberFormat="1" applyFont="1" applyFill="1" applyBorder="1" applyProtection="1">
      <alignment vertical="center"/>
      <protection locked="0"/>
    </xf>
    <xf numFmtId="193" fontId="62" fillId="2" borderId="207" xfId="5" applyNumberFormat="1" applyFont="1" applyFill="1" applyBorder="1" applyProtection="1">
      <alignment vertical="center"/>
      <protection locked="0"/>
    </xf>
    <xf numFmtId="193" fontId="62" fillId="2" borderId="145" xfId="9" applyNumberFormat="1" applyFont="1" applyFill="1" applyBorder="1" applyAlignment="1" applyProtection="1">
      <alignment horizontal="center" vertical="center" shrinkToFit="1"/>
      <protection locked="0"/>
    </xf>
    <xf numFmtId="193" fontId="62" fillId="2" borderId="216" xfId="9" applyNumberFormat="1" applyFont="1" applyFill="1" applyBorder="1" applyAlignment="1" applyProtection="1">
      <alignment horizontal="center" vertical="center" shrinkToFit="1"/>
      <protection locked="0"/>
    </xf>
    <xf numFmtId="193" fontId="62" fillId="2" borderId="320" xfId="9" applyNumberFormat="1" applyFont="1" applyFill="1" applyBorder="1" applyAlignment="1" applyProtection="1">
      <alignment horizontal="center" vertical="center" shrinkToFit="1"/>
      <protection locked="0"/>
    </xf>
    <xf numFmtId="193" fontId="62" fillId="2" borderId="260" xfId="9" applyNumberFormat="1" applyFont="1" applyFill="1" applyBorder="1" applyAlignment="1" applyProtection="1">
      <alignment horizontal="center" vertical="center" shrinkToFit="1"/>
      <protection locked="0"/>
    </xf>
    <xf numFmtId="193" fontId="62" fillId="2" borderId="217" xfId="9" applyNumberFormat="1" applyFont="1" applyFill="1" applyBorder="1" applyAlignment="1" applyProtection="1">
      <alignment horizontal="center" vertical="center" shrinkToFit="1"/>
      <protection locked="0"/>
    </xf>
    <xf numFmtId="193" fontId="62" fillId="2" borderId="146" xfId="9" applyNumberFormat="1" applyFont="1" applyFill="1" applyBorder="1" applyAlignment="1" applyProtection="1">
      <alignment horizontal="center" vertical="center" shrinkToFit="1"/>
      <protection locked="0"/>
    </xf>
    <xf numFmtId="193" fontId="62" fillId="2" borderId="140" xfId="9" applyNumberFormat="1" applyFont="1" applyFill="1" applyBorder="1" applyAlignment="1" applyProtection="1">
      <alignment horizontal="center" vertical="center" shrinkToFit="1"/>
      <protection locked="0"/>
    </xf>
    <xf numFmtId="193" fontId="62" fillId="2" borderId="145" xfId="0" applyNumberFormat="1" applyFont="1" applyFill="1" applyBorder="1" applyAlignment="1" applyProtection="1">
      <alignment horizontal="center" vertical="center" shrinkToFit="1"/>
      <protection locked="0"/>
    </xf>
    <xf numFmtId="193" fontId="62" fillId="2" borderId="216" xfId="9" applyNumberFormat="1" applyFont="1" applyFill="1" applyBorder="1" applyAlignment="1" applyProtection="1">
      <alignment horizontal="center" vertical="center"/>
      <protection locked="0"/>
    </xf>
    <xf numFmtId="193" fontId="62" fillId="2" borderId="139" xfId="9" applyNumberFormat="1" applyFont="1" applyFill="1" applyBorder="1" applyAlignment="1" applyProtection="1">
      <alignment horizontal="center" vertical="center"/>
      <protection locked="0"/>
    </xf>
    <xf numFmtId="193" fontId="62" fillId="2" borderId="396" xfId="9" applyNumberFormat="1" applyFont="1" applyFill="1" applyBorder="1" applyAlignment="1" applyProtection="1">
      <alignment horizontal="center" vertical="center"/>
      <protection locked="0"/>
    </xf>
    <xf numFmtId="193" fontId="62" fillId="2" borderId="402" xfId="9" applyNumberFormat="1" applyFont="1" applyFill="1" applyBorder="1" applyAlignment="1" applyProtection="1">
      <alignment horizontal="center" vertical="center"/>
      <protection locked="0"/>
    </xf>
    <xf numFmtId="193" fontId="62" fillId="2" borderId="140" xfId="9" applyNumberFormat="1" applyFont="1" applyFill="1" applyBorder="1" applyAlignment="1" applyProtection="1">
      <alignment horizontal="center" vertical="center"/>
      <protection locked="0"/>
    </xf>
    <xf numFmtId="193" fontId="62" fillId="2" borderId="138" xfId="0" applyNumberFormat="1" applyFont="1" applyFill="1" applyBorder="1" applyAlignment="1" applyProtection="1">
      <alignment horizontal="center" vertical="center" shrinkToFit="1"/>
      <protection locked="0"/>
    </xf>
    <xf numFmtId="193" fontId="62" fillId="7" borderId="125" xfId="0" applyNumberFormat="1" applyFont="1" applyFill="1" applyBorder="1" applyAlignment="1" applyProtection="1">
      <alignment horizontal="center" vertical="center" shrinkToFit="1"/>
      <protection locked="0"/>
    </xf>
    <xf numFmtId="193" fontId="62" fillId="7" borderId="227" xfId="0" applyNumberFormat="1" applyFont="1" applyFill="1" applyBorder="1" applyAlignment="1" applyProtection="1">
      <alignment horizontal="center" vertical="center" shrinkToFit="1"/>
      <protection locked="0"/>
    </xf>
    <xf numFmtId="193" fontId="62" fillId="7" borderId="30" xfId="0" applyNumberFormat="1" applyFont="1" applyFill="1" applyBorder="1" applyAlignment="1" applyProtection="1">
      <alignment horizontal="center" vertical="center" shrinkToFit="1"/>
      <protection locked="0"/>
    </xf>
    <xf numFmtId="193" fontId="62" fillId="2" borderId="145" xfId="0" applyNumberFormat="1" applyFont="1" applyFill="1" applyBorder="1" applyAlignment="1" applyProtection="1">
      <alignment horizontal="center" vertical="center" wrapText="1"/>
      <protection locked="0"/>
    </xf>
    <xf numFmtId="193" fontId="62" fillId="2" borderId="216" xfId="0" applyNumberFormat="1" applyFont="1" applyFill="1" applyBorder="1" applyAlignment="1" applyProtection="1">
      <alignment horizontal="center" vertical="center" wrapText="1"/>
      <protection locked="0"/>
    </xf>
    <xf numFmtId="193" fontId="62" fillId="2" borderId="396" xfId="0" applyNumberFormat="1" applyFont="1" applyFill="1" applyBorder="1" applyAlignment="1" applyProtection="1">
      <alignment horizontal="center" vertical="center" wrapText="1"/>
      <protection locked="0"/>
    </xf>
    <xf numFmtId="193" fontId="62" fillId="2" borderId="140" xfId="0" applyNumberFormat="1" applyFont="1" applyFill="1" applyBorder="1" applyAlignment="1" applyProtection="1">
      <alignment horizontal="center" vertical="center" wrapText="1"/>
      <protection locked="0"/>
    </xf>
    <xf numFmtId="193" fontId="62" fillId="2" borderId="334" xfId="0" applyNumberFormat="1" applyFont="1" applyFill="1" applyBorder="1" applyAlignment="1" applyProtection="1">
      <alignment horizontal="center" vertical="center" shrinkToFit="1"/>
      <protection locked="0"/>
    </xf>
    <xf numFmtId="193" fontId="62" fillId="7" borderId="333" xfId="9" applyNumberFormat="1" applyFont="1" applyFill="1" applyBorder="1" applyAlignment="1" applyProtection="1">
      <alignment horizontal="center" vertical="center" wrapText="1"/>
      <protection locked="0"/>
    </xf>
    <xf numFmtId="193" fontId="62" fillId="7" borderId="238" xfId="9" applyNumberFormat="1" applyFont="1" applyFill="1" applyBorder="1" applyAlignment="1" applyProtection="1">
      <alignment horizontal="center" vertical="center" wrapText="1"/>
      <protection locked="0"/>
    </xf>
    <xf numFmtId="193" fontId="62" fillId="7" borderId="30" xfId="9" applyNumberFormat="1" applyFont="1" applyFill="1" applyBorder="1" applyAlignment="1" applyProtection="1">
      <alignment horizontal="center" vertical="center" wrapText="1"/>
      <protection locked="0"/>
    </xf>
    <xf numFmtId="193" fontId="62" fillId="2" borderId="336" xfId="0" applyNumberFormat="1" applyFont="1" applyFill="1" applyBorder="1" applyAlignment="1" applyProtection="1">
      <alignment horizontal="center" vertical="center" shrinkToFit="1"/>
      <protection locked="0"/>
    </xf>
    <xf numFmtId="193" fontId="62" fillId="2" borderId="260" xfId="0" applyNumberFormat="1" applyFont="1" applyFill="1" applyBorder="1" applyAlignment="1" applyProtection="1">
      <alignment horizontal="center" vertical="center" shrinkToFit="1"/>
      <protection locked="0"/>
    </xf>
    <xf numFmtId="193" fontId="62" fillId="2" borderId="396" xfId="0" applyNumberFormat="1" applyFont="1" applyFill="1" applyBorder="1" applyAlignment="1" applyProtection="1">
      <alignment horizontal="center" vertical="center" shrinkToFit="1"/>
      <protection locked="0"/>
    </xf>
    <xf numFmtId="193" fontId="62" fillId="2" borderId="140" xfId="0" applyNumberFormat="1" applyFont="1" applyFill="1" applyBorder="1" applyAlignment="1" applyProtection="1">
      <alignment horizontal="center" vertical="center" shrinkToFit="1"/>
      <protection locked="0"/>
    </xf>
    <xf numFmtId="193" fontId="62" fillId="2" borderId="141" xfId="0" applyNumberFormat="1" applyFont="1" applyFill="1" applyBorder="1" applyAlignment="1" applyProtection="1">
      <alignment horizontal="center" vertical="center"/>
      <protection locked="0"/>
    </xf>
    <xf numFmtId="193" fontId="62" fillId="7" borderId="2" xfId="0" applyNumberFormat="1" applyFont="1" applyFill="1" applyBorder="1" applyAlignment="1" applyProtection="1">
      <alignment horizontal="center" vertical="center"/>
      <protection locked="0"/>
    </xf>
    <xf numFmtId="193" fontId="62" fillId="7" borderId="114" xfId="0" applyNumberFormat="1" applyFont="1" applyFill="1" applyBorder="1" applyAlignment="1" applyProtection="1">
      <alignment horizontal="center" vertical="center"/>
      <protection locked="0"/>
    </xf>
    <xf numFmtId="193" fontId="62" fillId="7" borderId="0" xfId="0" applyNumberFormat="1" applyFont="1" applyFill="1" applyAlignment="1" applyProtection="1">
      <alignment horizontal="center" vertical="center"/>
      <protection locked="0"/>
    </xf>
    <xf numFmtId="193" fontId="62" fillId="7" borderId="119" xfId="0" applyNumberFormat="1" applyFont="1" applyFill="1" applyBorder="1" applyAlignment="1" applyProtection="1">
      <alignment horizontal="center" vertical="center"/>
      <protection locked="0"/>
    </xf>
    <xf numFmtId="193" fontId="62" fillId="2" borderId="185" xfId="9" applyNumberFormat="1" applyFont="1" applyFill="1" applyBorder="1" applyAlignment="1" applyProtection="1">
      <alignment vertical="center"/>
      <protection locked="0"/>
    </xf>
    <xf numFmtId="193" fontId="62" fillId="7" borderId="113" xfId="9" applyNumberFormat="1" applyFont="1" applyFill="1" applyBorder="1" applyAlignment="1" applyProtection="1">
      <alignment vertical="center"/>
      <protection locked="0"/>
    </xf>
    <xf numFmtId="193" fontId="62" fillId="7" borderId="198" xfId="9" applyNumberFormat="1" applyFont="1" applyFill="1" applyBorder="1" applyAlignment="1" applyProtection="1">
      <alignment vertical="center"/>
      <protection locked="0"/>
    </xf>
    <xf numFmtId="193" fontId="62" fillId="7" borderId="115" xfId="9" applyNumberFormat="1" applyFont="1" applyFill="1" applyBorder="1" applyAlignment="1" applyProtection="1">
      <alignment vertical="center"/>
      <protection locked="0"/>
    </xf>
    <xf numFmtId="193" fontId="62" fillId="2" borderId="135" xfId="0" applyNumberFormat="1" applyFont="1" applyFill="1" applyBorder="1" applyAlignment="1" applyProtection="1">
      <alignment horizontal="center" vertical="center" shrinkToFit="1"/>
      <protection locked="0"/>
    </xf>
    <xf numFmtId="193" fontId="62" fillId="7" borderId="97" xfId="0" applyNumberFormat="1" applyFont="1" applyFill="1" applyBorder="1" applyAlignment="1" applyProtection="1">
      <alignment horizontal="center" vertical="center" justifyLastLine="1"/>
      <protection locked="0"/>
    </xf>
    <xf numFmtId="193" fontId="62" fillId="7" borderId="277" xfId="0" applyNumberFormat="1" applyFont="1" applyFill="1" applyBorder="1" applyAlignment="1" applyProtection="1">
      <alignment horizontal="center" vertical="center" justifyLastLine="1"/>
      <protection locked="0"/>
    </xf>
    <xf numFmtId="193" fontId="62" fillId="7" borderId="410" xfId="0" applyNumberFormat="1" applyFont="1" applyFill="1" applyBorder="1" applyAlignment="1" applyProtection="1">
      <alignment horizontal="center" vertical="center" justifyLastLine="1"/>
      <protection locked="0"/>
    </xf>
    <xf numFmtId="193" fontId="62" fillId="7" borderId="238" xfId="0" applyNumberFormat="1" applyFont="1" applyFill="1" applyBorder="1" applyAlignment="1" applyProtection="1">
      <alignment horizontal="center" vertical="center" justifyLastLine="1"/>
      <protection locked="0"/>
    </xf>
    <xf numFmtId="193" fontId="62" fillId="4" borderId="337" xfId="0" applyNumberFormat="1" applyFont="1" applyFill="1" applyBorder="1" applyAlignment="1" applyProtection="1">
      <alignment horizontal="center" vertical="center" justifyLastLine="1"/>
      <protection locked="0"/>
    </xf>
    <xf numFmtId="193" fontId="62" fillId="4" borderId="124" xfId="0" applyNumberFormat="1" applyFont="1" applyFill="1" applyBorder="1" applyAlignment="1" applyProtection="1">
      <alignment horizontal="center" vertical="center" justifyLastLine="1"/>
      <protection locked="0"/>
    </xf>
    <xf numFmtId="193" fontId="62" fillId="2" borderId="338" xfId="0" applyNumberFormat="1" applyFont="1" applyFill="1" applyBorder="1" applyAlignment="1" applyProtection="1">
      <alignment horizontal="center" vertical="center" shrinkToFit="1"/>
      <protection locked="0"/>
    </xf>
    <xf numFmtId="193" fontId="62" fillId="7" borderId="106" xfId="0" applyNumberFormat="1" applyFont="1" applyFill="1" applyBorder="1" applyAlignment="1" applyProtection="1">
      <alignment horizontal="center" vertical="center" justifyLastLine="1"/>
      <protection locked="0"/>
    </xf>
    <xf numFmtId="193" fontId="62" fillId="7" borderId="30" xfId="0" applyNumberFormat="1" applyFont="1" applyFill="1" applyBorder="1" applyAlignment="1" applyProtection="1">
      <alignment horizontal="center" vertical="center" justifyLastLine="1"/>
      <protection locked="0"/>
    </xf>
    <xf numFmtId="193" fontId="62" fillId="2" borderId="339" xfId="0" applyNumberFormat="1" applyFont="1" applyFill="1" applyBorder="1" applyAlignment="1" applyProtection="1">
      <alignment horizontal="center" vertical="center" shrinkToFit="1"/>
      <protection locked="0"/>
    </xf>
    <xf numFmtId="193" fontId="62" fillId="7" borderId="111" xfId="0" applyNumberFormat="1" applyFont="1" applyFill="1" applyBorder="1" applyAlignment="1" applyProtection="1">
      <alignment horizontal="center" vertical="center" justifyLastLine="1"/>
      <protection locked="0"/>
    </xf>
    <xf numFmtId="193" fontId="62" fillId="7" borderId="234" xfId="0" applyNumberFormat="1" applyFont="1" applyFill="1" applyBorder="1" applyAlignment="1" applyProtection="1">
      <alignment horizontal="center" vertical="center" justifyLastLine="1"/>
      <protection locked="0"/>
    </xf>
    <xf numFmtId="193" fontId="62" fillId="7" borderId="173" xfId="0" applyNumberFormat="1" applyFont="1" applyFill="1" applyBorder="1" applyAlignment="1" applyProtection="1">
      <alignment horizontal="center" vertical="center" justifyLastLine="1"/>
      <protection locked="0"/>
    </xf>
    <xf numFmtId="193" fontId="62" fillId="2" borderId="193" xfId="0" applyNumberFormat="1" applyFont="1" applyFill="1" applyBorder="1" applyAlignment="1" applyProtection="1">
      <alignment horizontal="center" vertical="center" justifyLastLine="1"/>
      <protection locked="0"/>
    </xf>
    <xf numFmtId="193" fontId="62" fillId="7" borderId="420" xfId="0" applyNumberFormat="1" applyFont="1" applyFill="1" applyBorder="1" applyAlignment="1" applyProtection="1">
      <alignment horizontal="center" vertical="center" justifyLastLine="1"/>
      <protection locked="0"/>
    </xf>
    <xf numFmtId="193" fontId="62" fillId="2" borderId="334" xfId="0" applyNumberFormat="1" applyFont="1" applyFill="1" applyBorder="1" applyAlignment="1" applyProtection="1">
      <alignment horizontal="center" vertical="center" justifyLastLine="1"/>
      <protection locked="0"/>
    </xf>
    <xf numFmtId="193" fontId="62" fillId="2" borderId="341" xfId="0" applyNumberFormat="1" applyFont="1" applyFill="1" applyBorder="1" applyAlignment="1" applyProtection="1">
      <alignment horizontal="center" vertical="center" shrinkToFit="1"/>
      <protection locked="0"/>
    </xf>
    <xf numFmtId="193" fontId="62" fillId="4" borderId="38" xfId="7" applyNumberFormat="1" applyFont="1" applyFill="1" applyBorder="1" applyAlignment="1" applyProtection="1">
      <alignment horizontal="center" vertical="center" shrinkToFit="1"/>
      <protection locked="0"/>
    </xf>
    <xf numFmtId="193" fontId="62" fillId="4" borderId="43" xfId="7" applyNumberFormat="1" applyFont="1" applyFill="1" applyBorder="1" applyAlignment="1" applyProtection="1">
      <alignment horizontal="center" vertical="center" shrinkToFit="1"/>
      <protection locked="0"/>
    </xf>
    <xf numFmtId="193" fontId="62" fillId="2" borderId="381" xfId="0" applyNumberFormat="1" applyFont="1" applyFill="1" applyBorder="1" applyAlignment="1" applyProtection="1">
      <alignment horizontal="center" vertical="center" shrinkToFit="1"/>
      <protection locked="0"/>
    </xf>
    <xf numFmtId="193" fontId="62" fillId="4" borderId="217" xfId="7" applyNumberFormat="1" applyFont="1" applyFill="1" applyBorder="1" applyAlignment="1" applyProtection="1">
      <alignment horizontal="center" vertical="center" shrinkToFit="1"/>
      <protection locked="0"/>
    </xf>
    <xf numFmtId="193" fontId="62" fillId="4" borderId="429" xfId="7" applyNumberFormat="1" applyFont="1" applyFill="1" applyBorder="1" applyAlignment="1" applyProtection="1">
      <alignment horizontal="center" vertical="center" shrinkToFit="1"/>
      <protection locked="0"/>
    </xf>
    <xf numFmtId="193" fontId="62" fillId="4" borderId="382" xfId="7" applyNumberFormat="1" applyFont="1" applyFill="1" applyBorder="1" applyAlignment="1" applyProtection="1">
      <alignment horizontal="center" vertical="center" shrinkToFit="1"/>
      <protection locked="0"/>
    </xf>
    <xf numFmtId="193" fontId="62" fillId="2" borderId="350" xfId="0" applyNumberFormat="1" applyFont="1" applyFill="1" applyBorder="1" applyAlignment="1" applyProtection="1">
      <alignment horizontal="center" vertical="center" shrinkToFit="1"/>
      <protection locked="0"/>
    </xf>
    <xf numFmtId="193" fontId="62" fillId="7" borderId="349" xfId="0" applyNumberFormat="1" applyFont="1" applyFill="1" applyBorder="1" applyAlignment="1" applyProtection="1">
      <alignment horizontal="center" vertical="center" justifyLastLine="1"/>
      <protection locked="0"/>
    </xf>
    <xf numFmtId="193" fontId="62" fillId="7" borderId="262" xfId="0" applyNumberFormat="1" applyFont="1" applyFill="1" applyBorder="1" applyAlignment="1" applyProtection="1">
      <alignment horizontal="center" vertical="center" justifyLastLine="1"/>
      <protection locked="0"/>
    </xf>
    <xf numFmtId="193" fontId="62" fillId="7" borderId="428" xfId="0" applyNumberFormat="1" applyFont="1" applyFill="1" applyBorder="1" applyAlignment="1" applyProtection="1">
      <alignment horizontal="center" vertical="center" justifyLastLine="1"/>
      <protection locked="0"/>
    </xf>
    <xf numFmtId="193" fontId="62" fillId="4" borderId="335" xfId="0" applyNumberFormat="1" applyFont="1" applyFill="1" applyBorder="1" applyAlignment="1" applyProtection="1">
      <alignment horizontal="center" vertical="center"/>
      <protection locked="0"/>
    </xf>
    <xf numFmtId="193" fontId="62" fillId="4" borderId="336" xfId="0" applyNumberFormat="1" applyFont="1" applyFill="1" applyBorder="1" applyAlignment="1" applyProtection="1">
      <alignment horizontal="center" vertical="center" justifyLastLine="1"/>
      <protection locked="0"/>
    </xf>
    <xf numFmtId="193" fontId="62" fillId="2" borderId="217" xfId="0" applyNumberFormat="1" applyFont="1" applyFill="1" applyBorder="1" applyAlignment="1" applyProtection="1">
      <alignment horizontal="center" vertical="center" wrapText="1"/>
      <protection locked="0"/>
    </xf>
    <xf numFmtId="193" fontId="62" fillId="4" borderId="352" xfId="0" applyNumberFormat="1" applyFont="1" applyFill="1" applyBorder="1" applyAlignment="1" applyProtection="1">
      <alignment horizontal="center" vertical="center" justifyLastLine="1"/>
      <protection locked="0"/>
    </xf>
    <xf numFmtId="193" fontId="62" fillId="2" borderId="260" xfId="0" applyNumberFormat="1" applyFont="1" applyFill="1" applyBorder="1" applyAlignment="1" applyProtection="1">
      <alignment horizontal="center" vertical="center" wrapText="1"/>
      <protection locked="0"/>
    </xf>
    <xf numFmtId="193" fontId="62" fillId="4" borderId="37" xfId="0" applyNumberFormat="1" applyFont="1" applyFill="1" applyBorder="1" applyAlignment="1" applyProtection="1">
      <alignment vertical="center"/>
      <protection locked="0"/>
    </xf>
    <xf numFmtId="193" fontId="62" fillId="4" borderId="365" xfId="0" applyNumberFormat="1" applyFont="1" applyFill="1" applyBorder="1" applyAlignment="1" applyProtection="1">
      <alignment vertical="center"/>
      <protection locked="0"/>
    </xf>
    <xf numFmtId="193" fontId="62" fillId="4" borderId="38" xfId="0" applyNumberFormat="1" applyFont="1" applyFill="1" applyBorder="1" applyAlignment="1" applyProtection="1">
      <alignment vertical="center"/>
      <protection locked="0"/>
    </xf>
    <xf numFmtId="193" fontId="62" fillId="4" borderId="41" xfId="0" applyNumberFormat="1" applyFont="1" applyFill="1" applyBorder="1" applyAlignment="1" applyProtection="1">
      <alignment vertical="center"/>
      <protection locked="0"/>
    </xf>
    <xf numFmtId="193" fontId="62" fillId="4" borderId="368" xfId="0" applyNumberFormat="1" applyFont="1" applyFill="1" applyBorder="1" applyAlignment="1" applyProtection="1">
      <alignment vertical="center"/>
      <protection locked="0"/>
    </xf>
    <xf numFmtId="193" fontId="62" fillId="4" borderId="374" xfId="0" applyNumberFormat="1" applyFont="1" applyFill="1" applyBorder="1" applyAlignment="1" applyProtection="1">
      <alignment vertical="center"/>
      <protection locked="0"/>
    </xf>
    <xf numFmtId="193" fontId="62" fillId="4" borderId="65" xfId="0" applyNumberFormat="1" applyFont="1" applyFill="1" applyBorder="1" applyAlignment="1" applyProtection="1">
      <alignment vertical="center"/>
      <protection locked="0"/>
    </xf>
    <xf numFmtId="193" fontId="62" fillId="4" borderId="243" xfId="0" applyNumberFormat="1" applyFont="1" applyFill="1" applyBorder="1" applyAlignment="1" applyProtection="1">
      <alignment vertical="center"/>
      <protection locked="0"/>
    </xf>
    <xf numFmtId="193" fontId="62" fillId="4" borderId="233" xfId="0" applyNumberFormat="1" applyFont="1" applyFill="1" applyBorder="1" applyAlignment="1" applyProtection="1">
      <alignment vertical="center"/>
      <protection locked="0"/>
    </xf>
    <xf numFmtId="193" fontId="62" fillId="4" borderId="127" xfId="0" applyNumberFormat="1" applyFont="1" applyFill="1" applyBorder="1" applyAlignment="1" applyProtection="1">
      <alignment vertical="center"/>
      <protection locked="0"/>
    </xf>
    <xf numFmtId="193" fontId="62" fillId="4" borderId="369" xfId="0" applyNumberFormat="1" applyFont="1" applyFill="1" applyBorder="1" applyAlignment="1" applyProtection="1">
      <alignment vertical="center"/>
      <protection locked="0"/>
    </xf>
    <xf numFmtId="193" fontId="62" fillId="4" borderId="46" xfId="0" applyNumberFormat="1" applyFont="1" applyFill="1" applyBorder="1" applyAlignment="1" applyProtection="1">
      <alignment vertical="center"/>
      <protection locked="0"/>
    </xf>
    <xf numFmtId="193" fontId="62" fillId="4" borderId="177" xfId="0" applyNumberFormat="1" applyFont="1" applyFill="1" applyBorder="1" applyAlignment="1" applyProtection="1">
      <alignment vertical="center" wrapText="1"/>
      <protection locked="0"/>
    </xf>
    <xf numFmtId="193" fontId="62" fillId="4" borderId="366" xfId="0" applyNumberFormat="1" applyFont="1" applyFill="1" applyBorder="1" applyAlignment="1" applyProtection="1">
      <alignment vertical="center"/>
      <protection locked="0"/>
    </xf>
    <xf numFmtId="193" fontId="62" fillId="4" borderId="172" xfId="0" applyNumberFormat="1" applyFont="1" applyFill="1" applyBorder="1" applyAlignment="1" applyProtection="1">
      <alignment vertical="center"/>
      <protection locked="0"/>
    </xf>
    <xf numFmtId="193" fontId="62" fillId="4" borderId="367" xfId="0" applyNumberFormat="1" applyFont="1" applyFill="1" applyBorder="1" applyAlignment="1" applyProtection="1">
      <alignment vertical="center"/>
      <protection locked="0"/>
    </xf>
    <xf numFmtId="193" fontId="62" fillId="4" borderId="370" xfId="0" applyNumberFormat="1" applyFont="1" applyFill="1" applyBorder="1" applyAlignment="1" applyProtection="1">
      <alignment vertical="center"/>
      <protection locked="0"/>
    </xf>
    <xf numFmtId="193" fontId="62" fillId="4" borderId="375" xfId="0" applyNumberFormat="1" applyFont="1" applyFill="1" applyBorder="1" applyAlignment="1" applyProtection="1">
      <alignment vertical="center"/>
      <protection locked="0"/>
    </xf>
    <xf numFmtId="193" fontId="62" fillId="4" borderId="376" xfId="0" applyNumberFormat="1" applyFont="1" applyFill="1" applyBorder="1" applyAlignment="1" applyProtection="1">
      <alignment vertical="center"/>
      <protection locked="0"/>
    </xf>
    <xf numFmtId="193" fontId="62" fillId="4" borderId="377" xfId="0" applyNumberFormat="1" applyFont="1" applyFill="1" applyBorder="1" applyAlignment="1" applyProtection="1">
      <alignment vertical="center"/>
      <protection locked="0"/>
    </xf>
    <xf numFmtId="193" fontId="62" fillId="4" borderId="378" xfId="0" applyNumberFormat="1" applyFont="1" applyFill="1" applyBorder="1" applyAlignment="1" applyProtection="1">
      <alignment vertical="center"/>
      <protection locked="0"/>
    </xf>
    <xf numFmtId="193" fontId="36" fillId="10" borderId="354" xfId="9" applyNumberFormat="1" applyFont="1" applyFill="1" applyBorder="1" applyAlignment="1" applyProtection="1">
      <alignment vertical="center" shrinkToFit="1"/>
      <protection locked="0"/>
    </xf>
    <xf numFmtId="193" fontId="36" fillId="10" borderId="156" xfId="9" applyNumberFormat="1" applyFont="1" applyFill="1" applyBorder="1" applyAlignment="1" applyProtection="1">
      <alignment vertical="center" shrinkToFit="1"/>
      <protection locked="0"/>
    </xf>
    <xf numFmtId="193" fontId="36" fillId="10" borderId="218" xfId="9" applyNumberFormat="1" applyFont="1" applyFill="1" applyBorder="1" applyAlignment="1" applyProtection="1">
      <alignment vertical="center" shrinkToFit="1"/>
      <protection locked="0"/>
    </xf>
    <xf numFmtId="193" fontId="62" fillId="10" borderId="354" xfId="9" applyNumberFormat="1" applyFont="1" applyFill="1" applyBorder="1" applyAlignment="1" applyProtection="1">
      <alignment vertical="center"/>
      <protection locked="0"/>
    </xf>
    <xf numFmtId="193" fontId="62" fillId="10" borderId="156" xfId="9" applyNumberFormat="1" applyFont="1" applyFill="1" applyBorder="1" applyAlignment="1" applyProtection="1">
      <alignment vertical="center"/>
      <protection locked="0"/>
    </xf>
    <xf numFmtId="193" fontId="62" fillId="10" borderId="459" xfId="9" applyNumberFormat="1" applyFont="1" applyFill="1" applyBorder="1" applyAlignment="1" applyProtection="1">
      <alignment vertical="center"/>
      <protection locked="0"/>
    </xf>
    <xf numFmtId="193" fontId="62" fillId="10" borderId="121" xfId="9" applyNumberFormat="1" applyFont="1" applyFill="1" applyBorder="1" applyAlignment="1" applyProtection="1">
      <alignment vertical="center" shrinkToFit="1"/>
      <protection locked="0"/>
    </xf>
    <xf numFmtId="193" fontId="62" fillId="10" borderId="218" xfId="9" applyNumberFormat="1" applyFont="1" applyFill="1" applyBorder="1" applyAlignment="1" applyProtection="1">
      <alignment vertical="center" shrinkToFit="1"/>
      <protection locked="0"/>
    </xf>
    <xf numFmtId="193" fontId="62" fillId="10" borderId="154" xfId="9" applyNumberFormat="1" applyFont="1" applyFill="1" applyBorder="1" applyAlignment="1" applyProtection="1">
      <alignment vertical="center" shrinkToFit="1"/>
      <protection locked="0"/>
    </xf>
    <xf numFmtId="193" fontId="62" fillId="10" borderId="180" xfId="9" applyNumberFormat="1" applyFont="1" applyFill="1" applyBorder="1" applyAlignment="1" applyProtection="1">
      <alignment vertical="center" shrinkToFit="1"/>
      <protection locked="0"/>
    </xf>
    <xf numFmtId="193" fontId="62" fillId="10" borderId="103" xfId="9" applyNumberFormat="1" applyFont="1" applyFill="1" applyBorder="1" applyAlignment="1" applyProtection="1">
      <alignment vertical="center" shrinkToFit="1"/>
      <protection locked="0"/>
    </xf>
    <xf numFmtId="193" fontId="62" fillId="10" borderId="122" xfId="9" applyNumberFormat="1" applyFont="1" applyFill="1" applyBorder="1" applyAlignment="1" applyProtection="1">
      <alignment vertical="center" shrinkToFit="1"/>
      <protection locked="0"/>
    </xf>
    <xf numFmtId="193" fontId="62" fillId="10" borderId="354" xfId="9" applyNumberFormat="1" applyFont="1" applyFill="1" applyBorder="1" applyAlignment="1" applyProtection="1">
      <alignment vertical="center" shrinkToFit="1"/>
      <protection locked="0"/>
    </xf>
    <xf numFmtId="193" fontId="62" fillId="10" borderId="156" xfId="9" applyNumberFormat="1" applyFont="1" applyFill="1" applyBorder="1" applyAlignment="1" applyProtection="1">
      <alignment vertical="center" shrinkToFit="1"/>
      <protection locked="0"/>
    </xf>
    <xf numFmtId="0" fontId="28" fillId="7" borderId="428" xfId="0" applyFont="1" applyFill="1" applyBorder="1"/>
    <xf numFmtId="0" fontId="28" fillId="7" borderId="468" xfId="0" applyFont="1" applyFill="1" applyBorder="1" applyAlignment="1">
      <alignment vertical="center"/>
    </xf>
    <xf numFmtId="0" fontId="28" fillId="7" borderId="445" xfId="0" applyFont="1" applyFill="1" applyBorder="1" applyAlignment="1">
      <alignment vertical="center"/>
    </xf>
    <xf numFmtId="0" fontId="23" fillId="4" borderId="365" xfId="0" applyFont="1" applyFill="1" applyBorder="1" applyAlignment="1" applyProtection="1">
      <alignment vertical="center" wrapText="1" shrinkToFit="1"/>
      <protection locked="0"/>
    </xf>
    <xf numFmtId="38" fontId="62" fillId="4" borderId="434" xfId="9" applyFont="1" applyFill="1" applyBorder="1" applyAlignment="1" applyProtection="1">
      <alignment vertical="center" wrapText="1"/>
      <protection locked="0"/>
    </xf>
    <xf numFmtId="38" fontId="62" fillId="4" borderId="487" xfId="9" applyFont="1" applyFill="1" applyBorder="1" applyAlignment="1" applyProtection="1">
      <alignment horizontal="center" vertical="center" wrapText="1"/>
      <protection locked="0"/>
    </xf>
    <xf numFmtId="193" fontId="62" fillId="4" borderId="488" xfId="0" applyNumberFormat="1" applyFont="1" applyFill="1" applyBorder="1" applyAlignment="1" applyProtection="1">
      <alignment horizontal="center" vertical="center" justifyLastLine="1"/>
      <protection locked="0"/>
    </xf>
    <xf numFmtId="0" fontId="13" fillId="0" borderId="489" xfId="0" applyFont="1" applyBorder="1" applyAlignment="1">
      <alignment vertical="top"/>
    </xf>
    <xf numFmtId="0" fontId="12" fillId="0" borderId="489" xfId="0" applyFont="1" applyBorder="1"/>
    <xf numFmtId="0" fontId="12" fillId="0" borderId="61" xfId="0" applyFont="1" applyBorder="1"/>
    <xf numFmtId="3" fontId="62" fillId="11" borderId="481" xfId="0" applyNumberFormat="1" applyFont="1" applyFill="1" applyBorder="1" applyAlignment="1">
      <alignment vertical="center" shrinkToFit="1"/>
    </xf>
    <xf numFmtId="3" fontId="62" fillId="11" borderId="482" xfId="0" applyNumberFormat="1" applyFont="1" applyFill="1" applyBorder="1" applyAlignment="1">
      <alignment vertical="center" shrinkToFit="1"/>
    </xf>
    <xf numFmtId="3" fontId="62" fillId="11" borderId="483" xfId="0" applyNumberFormat="1" applyFont="1" applyFill="1" applyBorder="1" applyAlignment="1">
      <alignment vertical="center" shrinkToFit="1"/>
    </xf>
    <xf numFmtId="3" fontId="62" fillId="11" borderId="484" xfId="0" applyNumberFormat="1" applyFont="1" applyFill="1" applyBorder="1" applyAlignment="1">
      <alignment vertical="center"/>
    </xf>
    <xf numFmtId="3" fontId="62" fillId="11" borderId="485" xfId="0" applyNumberFormat="1" applyFont="1" applyFill="1" applyBorder="1" applyAlignment="1">
      <alignment vertical="center"/>
    </xf>
    <xf numFmtId="3" fontId="62" fillId="11" borderId="220" xfId="0" applyNumberFormat="1" applyFont="1" applyFill="1" applyBorder="1" applyAlignment="1">
      <alignment vertical="center"/>
    </xf>
    <xf numFmtId="193" fontId="62" fillId="4" borderId="133" xfId="7" applyNumberFormat="1" applyFont="1" applyFill="1" applyBorder="1" applyAlignment="1" applyProtection="1">
      <alignment horizontal="center" vertical="center" shrinkToFit="1"/>
      <protection locked="0"/>
    </xf>
    <xf numFmtId="178" fontId="23" fillId="10" borderId="478" xfId="0" applyNumberFormat="1" applyFont="1" applyFill="1" applyBorder="1" applyAlignment="1" applyProtection="1">
      <alignment horizontal="center" vertical="center" wrapText="1"/>
      <protection locked="0"/>
    </xf>
    <xf numFmtId="178" fontId="23" fillId="10" borderId="480" xfId="0" applyNumberFormat="1" applyFont="1" applyFill="1" applyBorder="1" applyAlignment="1" applyProtection="1">
      <alignment horizontal="center" vertical="center" wrapText="1"/>
      <protection locked="0"/>
    </xf>
    <xf numFmtId="176" fontId="23" fillId="10" borderId="477" xfId="0" applyNumberFormat="1" applyFont="1" applyFill="1" applyBorder="1" applyAlignment="1" applyProtection="1">
      <alignment horizontal="center" vertical="center" wrapText="1"/>
      <protection locked="0"/>
    </xf>
    <xf numFmtId="176" fontId="23" fillId="10" borderId="479" xfId="0" applyNumberFormat="1" applyFont="1" applyFill="1" applyBorder="1" applyAlignment="1" applyProtection="1">
      <alignment horizontal="center" vertical="center" wrapText="1"/>
      <protection locked="0"/>
    </xf>
    <xf numFmtId="0" fontId="34" fillId="0" borderId="127" xfId="0" applyFont="1" applyBorder="1" applyAlignment="1" applyProtection="1">
      <alignment horizontal="left" vertical="top" wrapText="1"/>
      <protection locked="0"/>
    </xf>
    <xf numFmtId="0" fontId="34" fillId="0" borderId="0" xfId="0" applyFont="1" applyAlignment="1" applyProtection="1">
      <alignment horizontal="left" vertical="top" wrapText="1"/>
      <protection locked="0"/>
    </xf>
    <xf numFmtId="0" fontId="34" fillId="0" borderId="5" xfId="0" applyFont="1" applyBorder="1" applyAlignment="1" applyProtection="1">
      <alignment horizontal="left" vertical="top" wrapText="1"/>
      <protection locked="0"/>
    </xf>
    <xf numFmtId="0" fontId="34" fillId="0" borderId="440" xfId="0" applyFont="1" applyBorder="1" applyAlignment="1" applyProtection="1">
      <alignment horizontal="left" vertical="top" wrapText="1"/>
      <protection locked="0"/>
    </xf>
    <xf numFmtId="0" fontId="34" fillId="0" borderId="1" xfId="0" applyFont="1" applyBorder="1" applyAlignment="1" applyProtection="1">
      <alignment horizontal="left" vertical="top" wrapText="1"/>
      <protection locked="0"/>
    </xf>
    <xf numFmtId="0" fontId="34" fillId="0" borderId="113" xfId="0" applyFont="1" applyBorder="1" applyAlignment="1" applyProtection="1">
      <alignment horizontal="left" vertical="top" wrapText="1"/>
      <protection locked="0"/>
    </xf>
    <xf numFmtId="178" fontId="23" fillId="10" borderId="475" xfId="0" applyNumberFormat="1" applyFont="1" applyFill="1" applyBorder="1" applyAlignment="1" applyProtection="1">
      <alignment horizontal="center" vertical="center" wrapText="1"/>
      <protection locked="0"/>
    </xf>
    <xf numFmtId="178" fontId="23" fillId="10" borderId="222" xfId="0" applyNumberFormat="1" applyFont="1" applyFill="1" applyBorder="1" applyAlignment="1" applyProtection="1">
      <alignment horizontal="center" vertical="center" wrapText="1"/>
      <protection locked="0"/>
    </xf>
    <xf numFmtId="176" fontId="23" fillId="10" borderId="475" xfId="0" applyNumberFormat="1" applyFont="1" applyFill="1" applyBorder="1" applyAlignment="1" applyProtection="1">
      <alignment horizontal="center" vertical="center" wrapText="1"/>
      <protection locked="0"/>
    </xf>
    <xf numFmtId="176" fontId="23" fillId="10" borderId="222" xfId="0" applyNumberFormat="1" applyFont="1" applyFill="1" applyBorder="1" applyAlignment="1" applyProtection="1">
      <alignment horizontal="center" vertical="center" wrapText="1"/>
      <protection locked="0"/>
    </xf>
    <xf numFmtId="0" fontId="34" fillId="0" borderId="467" xfId="0" applyFont="1" applyBorder="1" applyAlignment="1">
      <alignment horizontal="left" vertical="top" wrapText="1"/>
    </xf>
    <xf numFmtId="0" fontId="34" fillId="0" borderId="460" xfId="0" applyFont="1" applyBorder="1" applyAlignment="1">
      <alignment horizontal="left" vertical="top" wrapText="1"/>
    </xf>
    <xf numFmtId="0" fontId="34" fillId="0" borderId="438" xfId="0" applyFont="1" applyBorder="1" applyAlignment="1">
      <alignment horizontal="left" vertical="top" wrapText="1"/>
    </xf>
    <xf numFmtId="0" fontId="30" fillId="0" borderId="129" xfId="0" applyFont="1" applyBorder="1" applyAlignment="1">
      <alignment horizontal="center" vertical="center"/>
    </xf>
    <xf numFmtId="0" fontId="30" fillId="0" borderId="130" xfId="0" applyFont="1" applyBorder="1" applyAlignment="1">
      <alignment horizontal="center" vertical="center"/>
    </xf>
    <xf numFmtId="0" fontId="30" fillId="0" borderId="131" xfId="0" applyFont="1" applyBorder="1" applyAlignment="1">
      <alignment horizontal="center" vertical="center"/>
    </xf>
    <xf numFmtId="0" fontId="29" fillId="0" borderId="19" xfId="0" applyFont="1" applyBorder="1" applyAlignment="1">
      <alignment horizontal="center" vertical="center"/>
    </xf>
    <xf numFmtId="0" fontId="29" fillId="0" borderId="10" xfId="0" applyFont="1" applyBorder="1" applyAlignment="1">
      <alignment horizontal="center" vertical="center"/>
    </xf>
    <xf numFmtId="0" fontId="29" fillId="0" borderId="11" xfId="0" applyFont="1" applyBorder="1" applyAlignment="1">
      <alignment horizontal="center" vertical="center"/>
    </xf>
    <xf numFmtId="0" fontId="34" fillId="0" borderId="0" xfId="0" applyFont="1" applyAlignment="1">
      <alignment horizontal="left" vertical="top" wrapText="1"/>
    </xf>
    <xf numFmtId="0" fontId="44" fillId="0" borderId="0" xfId="0" applyFont="1" applyAlignment="1">
      <alignment horizontal="center" vertical="center"/>
    </xf>
    <xf numFmtId="0" fontId="46" fillId="0" borderId="0" xfId="0" applyFont="1" applyAlignment="1">
      <alignment horizontal="center" vertical="center"/>
    </xf>
    <xf numFmtId="0" fontId="46" fillId="0" borderId="0" xfId="0" applyFont="1" applyAlignment="1">
      <alignment horizontal="center" vertical="center" shrinkToFit="1"/>
    </xf>
    <xf numFmtId="0" fontId="23" fillId="0" borderId="468" xfId="0" applyFont="1" applyBorder="1" applyAlignment="1">
      <alignment horizontal="center" vertical="center" wrapText="1"/>
    </xf>
    <xf numFmtId="0" fontId="0" fillId="0" borderId="445" xfId="0" applyBorder="1" applyAlignment="1">
      <alignment horizontal="center" vertical="center"/>
    </xf>
    <xf numFmtId="0" fontId="0" fillId="0" borderId="467" xfId="0" applyBorder="1" applyAlignment="1">
      <alignment horizontal="center" vertical="center"/>
    </xf>
    <xf numFmtId="0" fontId="0" fillId="0" borderId="460" xfId="0" applyBorder="1" applyAlignment="1">
      <alignment horizontal="center" vertical="center"/>
    </xf>
    <xf numFmtId="0" fontId="0" fillId="0" borderId="438" xfId="0" applyBorder="1" applyAlignment="1">
      <alignment horizontal="center" vertical="center"/>
    </xf>
    <xf numFmtId="0" fontId="0" fillId="0" borderId="440" xfId="0" applyBorder="1" applyAlignment="1">
      <alignment horizontal="center" vertical="center"/>
    </xf>
    <xf numFmtId="0" fontId="0" fillId="0" borderId="1" xfId="0" applyBorder="1" applyAlignment="1">
      <alignment horizontal="center" vertical="center"/>
    </xf>
    <xf numFmtId="0" fontId="0" fillId="0" borderId="113" xfId="0" applyBorder="1" applyAlignment="1">
      <alignment horizontal="center" vertical="center"/>
    </xf>
    <xf numFmtId="0" fontId="23" fillId="0" borderId="233" xfId="0" applyFont="1" applyBorder="1" applyAlignment="1">
      <alignment horizontal="center" vertical="center"/>
    </xf>
    <xf numFmtId="0" fontId="23" fillId="0" borderId="251" xfId="0" applyFont="1" applyBorder="1" applyAlignment="1">
      <alignment horizontal="center" vertical="center"/>
    </xf>
    <xf numFmtId="0" fontId="23" fillId="0" borderId="250" xfId="0" applyFont="1" applyBorder="1" applyAlignment="1">
      <alignment horizontal="center" vertical="center"/>
    </xf>
    <xf numFmtId="0" fontId="23" fillId="0" borderId="453" xfId="0" applyFont="1" applyBorder="1" applyAlignment="1">
      <alignment horizontal="center" vertical="center"/>
    </xf>
    <xf numFmtId="0" fontId="23" fillId="0" borderId="470" xfId="0" applyFont="1" applyBorder="1" applyAlignment="1">
      <alignment horizontal="center" vertical="center"/>
    </xf>
    <xf numFmtId="0" fontId="23" fillId="0" borderId="465" xfId="0" applyFont="1" applyBorder="1" applyAlignment="1">
      <alignment horizontal="center" vertical="center"/>
    </xf>
    <xf numFmtId="0" fontId="23" fillId="0" borderId="222" xfId="0" applyFont="1" applyBorder="1" applyAlignment="1">
      <alignment horizontal="center" vertical="center" wrapText="1"/>
    </xf>
    <xf numFmtId="0" fontId="26" fillId="11" borderId="428" xfId="2" applyFont="1" applyFill="1" applyBorder="1" applyAlignment="1">
      <alignment horizontal="center" vertical="center" wrapText="1"/>
    </xf>
    <xf numFmtId="0" fontId="8" fillId="0" borderId="428" xfId="2" applyBorder="1" applyAlignment="1">
      <alignment horizontal="center" wrapText="1"/>
    </xf>
    <xf numFmtId="0" fontId="8" fillId="0" borderId="428" xfId="2" applyBorder="1" applyAlignment="1">
      <alignment horizontal="center"/>
    </xf>
    <xf numFmtId="0" fontId="8" fillId="0" borderId="428" xfId="2" applyBorder="1" applyAlignment="1">
      <alignment horizontal="center" vertical="center"/>
    </xf>
    <xf numFmtId="0" fontId="69" fillId="11" borderId="428" xfId="2" applyFont="1" applyFill="1" applyBorder="1" applyAlignment="1">
      <alignment horizontal="center" vertical="center"/>
    </xf>
    <xf numFmtId="0" fontId="69" fillId="0" borderId="428" xfId="2" applyFont="1" applyBorder="1" applyAlignment="1">
      <alignment horizontal="center" vertical="center"/>
    </xf>
    <xf numFmtId="0" fontId="37" fillId="4" borderId="73" xfId="0" applyFont="1" applyFill="1" applyBorder="1" applyAlignment="1">
      <alignment horizontal="center" vertical="center"/>
    </xf>
    <xf numFmtId="0" fontId="37" fillId="4" borderId="75" xfId="0" applyFont="1" applyFill="1" applyBorder="1" applyAlignment="1">
      <alignment horizontal="center" vertical="center"/>
    </xf>
    <xf numFmtId="0" fontId="28" fillId="0" borderId="19" xfId="8" applyFont="1" applyBorder="1" applyAlignment="1">
      <alignment horizontal="distributed" vertical="center"/>
    </xf>
    <xf numFmtId="0" fontId="28" fillId="0" borderId="10" xfId="8" applyFont="1" applyBorder="1" applyAlignment="1">
      <alignment horizontal="distributed" vertical="center"/>
    </xf>
    <xf numFmtId="0" fontId="28" fillId="0" borderId="16" xfId="8" applyFont="1" applyBorder="1" applyAlignment="1">
      <alignment horizontal="distributed" vertical="center"/>
    </xf>
    <xf numFmtId="0" fontId="28" fillId="0" borderId="191" xfId="8" applyFont="1" applyBorder="1" applyAlignment="1">
      <alignment horizontal="distributed" vertical="center"/>
    </xf>
    <xf numFmtId="0" fontId="40" fillId="4" borderId="79" xfId="0" applyFont="1" applyFill="1" applyBorder="1" applyAlignment="1">
      <alignment horizontal="center" vertical="center"/>
    </xf>
    <xf numFmtId="0" fontId="40" fillId="4" borderId="80" xfId="0" applyFont="1" applyFill="1" applyBorder="1" applyAlignment="1">
      <alignment horizontal="center" vertical="center"/>
    </xf>
    <xf numFmtId="0" fontId="40" fillId="4" borderId="67" xfId="0" applyFont="1" applyFill="1" applyBorder="1" applyAlignment="1">
      <alignment horizontal="center" vertical="center"/>
    </xf>
    <xf numFmtId="0" fontId="40" fillId="4" borderId="68" xfId="0" applyFont="1" applyFill="1" applyBorder="1" applyAlignment="1">
      <alignment horizontal="center" vertical="center"/>
    </xf>
    <xf numFmtId="0" fontId="40" fillId="4" borderId="70" xfId="0" applyFont="1" applyFill="1" applyBorder="1" applyAlignment="1">
      <alignment horizontal="center" vertical="center"/>
    </xf>
    <xf numFmtId="0" fontId="40" fillId="4" borderId="72" xfId="0" applyFont="1" applyFill="1" applyBorder="1" applyAlignment="1">
      <alignment horizontal="center" vertical="center"/>
    </xf>
    <xf numFmtId="0" fontId="37" fillId="4" borderId="62" xfId="0" applyFont="1" applyFill="1" applyBorder="1" applyAlignment="1">
      <alignment horizontal="center" vertical="center" wrapText="1"/>
    </xf>
    <xf numFmtId="0" fontId="37" fillId="4" borderId="61" xfId="0" applyFont="1" applyFill="1" applyBorder="1" applyAlignment="1">
      <alignment horizontal="center" vertical="center" wrapText="1"/>
    </xf>
    <xf numFmtId="0" fontId="37" fillId="4" borderId="64" xfId="0" applyFont="1" applyFill="1" applyBorder="1" applyAlignment="1">
      <alignment horizontal="center" vertical="center" wrapText="1"/>
    </xf>
    <xf numFmtId="0" fontId="37" fillId="4" borderId="63" xfId="0" applyFont="1" applyFill="1" applyBorder="1" applyAlignment="1">
      <alignment horizontal="center" vertical="center" wrapText="1"/>
    </xf>
    <xf numFmtId="0" fontId="27" fillId="0" borderId="19" xfId="0" applyFont="1" applyBorder="1" applyAlignment="1">
      <alignment horizontal="center" vertical="center"/>
    </xf>
    <xf numFmtId="0" fontId="27" fillId="0" borderId="10" xfId="0" applyFont="1" applyBorder="1" applyAlignment="1">
      <alignment horizontal="center" vertical="center"/>
    </xf>
    <xf numFmtId="0" fontId="27" fillId="0" borderId="11" xfId="0" applyFont="1" applyBorder="1" applyAlignment="1">
      <alignment horizontal="center" vertical="center"/>
    </xf>
    <xf numFmtId="0" fontId="27" fillId="0" borderId="16" xfId="0" applyFont="1" applyBorder="1" applyAlignment="1">
      <alignment horizontal="center" vertical="center"/>
    </xf>
    <xf numFmtId="0" fontId="27" fillId="0" borderId="191" xfId="0" applyFont="1" applyBorder="1" applyAlignment="1">
      <alignment horizontal="center" vertical="center"/>
    </xf>
    <xf numFmtId="0" fontId="27" fillId="0" borderId="189" xfId="0" applyFont="1" applyBorder="1" applyAlignment="1">
      <alignment horizontal="center" vertical="center"/>
    </xf>
    <xf numFmtId="0" fontId="28" fillId="0" borderId="19" xfId="0" applyFont="1" applyBorder="1" applyAlignment="1">
      <alignment horizontal="center" vertical="center"/>
    </xf>
    <xf numFmtId="0" fontId="28" fillId="0" borderId="10" xfId="0" applyFont="1" applyBorder="1" applyAlignment="1">
      <alignment horizontal="center" vertical="center"/>
    </xf>
    <xf numFmtId="0" fontId="28" fillId="0" borderId="7" xfId="0" applyFont="1" applyBorder="1" applyAlignment="1">
      <alignment horizontal="center" vertical="center"/>
    </xf>
    <xf numFmtId="0" fontId="28" fillId="0" borderId="0" xfId="0" applyFont="1" applyAlignment="1">
      <alignment horizontal="center" vertical="center"/>
    </xf>
    <xf numFmtId="0" fontId="28" fillId="0" borderId="21" xfId="0" applyFont="1" applyBorder="1" applyAlignment="1">
      <alignment horizontal="center" vertical="center"/>
    </xf>
    <xf numFmtId="0" fontId="28" fillId="0" borderId="13" xfId="0" applyFont="1" applyBorder="1" applyAlignment="1">
      <alignment horizontal="center" vertical="center"/>
    </xf>
    <xf numFmtId="0" fontId="28" fillId="0" borderId="127" xfId="0" applyFont="1" applyBorder="1" applyAlignment="1">
      <alignment horizontal="center" vertical="center"/>
    </xf>
    <xf numFmtId="0" fontId="28" fillId="0" borderId="5" xfId="0" applyFont="1" applyBorder="1" applyAlignment="1">
      <alignment horizontal="center" vertical="center"/>
    </xf>
    <xf numFmtId="0" fontId="26" fillId="0" borderId="21" xfId="0" applyFont="1" applyBorder="1" applyAlignment="1">
      <alignment horizontal="distributed" vertical="center" wrapText="1"/>
    </xf>
    <xf numFmtId="0" fontId="26" fillId="0" borderId="10" xfId="0" applyFont="1" applyBorder="1" applyAlignment="1">
      <alignment horizontal="distributed" vertical="center"/>
    </xf>
    <xf numFmtId="0" fontId="26" fillId="0" borderId="11" xfId="0" applyFont="1" applyBorder="1" applyAlignment="1">
      <alignment horizontal="distributed" vertical="center"/>
    </xf>
    <xf numFmtId="0" fontId="26" fillId="0" borderId="127" xfId="0" applyFont="1" applyBorder="1" applyAlignment="1">
      <alignment horizontal="distributed" vertical="center"/>
    </xf>
    <xf numFmtId="0" fontId="26" fillId="0" borderId="0" xfId="0" applyFont="1" applyAlignment="1">
      <alignment horizontal="distributed" vertical="center"/>
    </xf>
    <xf numFmtId="0" fontId="26" fillId="0" borderId="18" xfId="0" applyFont="1" applyBorder="1" applyAlignment="1">
      <alignment horizontal="distributed" vertical="center"/>
    </xf>
    <xf numFmtId="0" fontId="24" fillId="0" borderId="243" xfId="0" applyFont="1" applyBorder="1" applyAlignment="1">
      <alignment horizontal="center" vertical="center" shrinkToFit="1"/>
    </xf>
    <xf numFmtId="0" fontId="24" fillId="0" borderId="242" xfId="0" applyFont="1" applyBorder="1" applyAlignment="1">
      <alignment horizontal="center" vertical="center" shrinkToFit="1"/>
    </xf>
    <xf numFmtId="0" fontId="16" fillId="0" borderId="0" xfId="0" applyFont="1" applyAlignment="1" applyProtection="1">
      <alignment horizontal="center" vertical="center"/>
      <protection hidden="1"/>
    </xf>
    <xf numFmtId="0" fontId="16" fillId="0" borderId="1" xfId="0" applyFont="1" applyBorder="1" applyAlignment="1" applyProtection="1">
      <alignment horizontal="center"/>
      <protection hidden="1"/>
    </xf>
    <xf numFmtId="0" fontId="16" fillId="0" borderId="197" xfId="0" applyFont="1" applyBorder="1" applyAlignment="1" applyProtection="1">
      <alignment horizontal="center"/>
      <protection hidden="1"/>
    </xf>
    <xf numFmtId="0" fontId="40" fillId="4" borderId="74" xfId="0" applyFont="1" applyFill="1" applyBorder="1" applyAlignment="1">
      <alignment horizontal="center" vertical="center"/>
    </xf>
    <xf numFmtId="0" fontId="40" fillId="4" borderId="76" xfId="0" applyFont="1" applyFill="1" applyBorder="1" applyAlignment="1">
      <alignment horizontal="center" vertical="center"/>
    </xf>
    <xf numFmtId="0" fontId="81" fillId="4" borderId="69" xfId="0" applyFont="1" applyFill="1" applyBorder="1" applyAlignment="1">
      <alignment horizontal="center" vertical="center" wrapText="1"/>
    </xf>
    <xf numFmtId="0" fontId="81" fillId="4" borderId="71" xfId="0" applyFont="1" applyFill="1" applyBorder="1" applyAlignment="1">
      <alignment horizontal="center" vertical="center" wrapText="1"/>
    </xf>
    <xf numFmtId="0" fontId="81" fillId="4" borderId="67" xfId="0" applyFont="1" applyFill="1" applyBorder="1" applyAlignment="1">
      <alignment horizontal="center" vertical="center" wrapText="1"/>
    </xf>
    <xf numFmtId="0" fontId="81" fillId="4" borderId="68" xfId="0" applyFont="1" applyFill="1" applyBorder="1" applyAlignment="1">
      <alignment horizontal="center" vertical="center" wrapText="1"/>
    </xf>
    <xf numFmtId="0" fontId="81" fillId="4" borderId="74" xfId="0" applyFont="1" applyFill="1" applyBorder="1" applyAlignment="1">
      <alignment horizontal="center" vertical="center" wrapText="1"/>
    </xf>
    <xf numFmtId="0" fontId="81" fillId="4" borderId="76" xfId="0" applyFont="1" applyFill="1" applyBorder="1" applyAlignment="1">
      <alignment horizontal="center" vertical="center" wrapText="1"/>
    </xf>
    <xf numFmtId="0" fontId="16" fillId="0" borderId="0" xfId="0" applyFont="1" applyAlignment="1" applyProtection="1">
      <alignment horizontal="center"/>
      <protection hidden="1"/>
    </xf>
    <xf numFmtId="0" fontId="28" fillId="0" borderId="7" xfId="8" applyFont="1" applyBorder="1" applyAlignment="1">
      <alignment horizontal="distributed" vertical="center"/>
    </xf>
    <xf numFmtId="0" fontId="28" fillId="0" borderId="0" xfId="8" applyFont="1" applyAlignment="1">
      <alignment horizontal="distributed" vertical="center"/>
    </xf>
    <xf numFmtId="0" fontId="40" fillId="4" borderId="77" xfId="0" applyFont="1" applyFill="1" applyBorder="1" applyAlignment="1">
      <alignment horizontal="center" vertical="center"/>
    </xf>
    <xf numFmtId="0" fontId="40" fillId="4" borderId="78" xfId="0" applyFont="1" applyFill="1" applyBorder="1" applyAlignment="1">
      <alignment horizontal="center" vertical="center"/>
    </xf>
    <xf numFmtId="0" fontId="33" fillId="0" borderId="129" xfId="0" applyFont="1" applyBorder="1" applyAlignment="1">
      <alignment horizontal="center" vertical="center"/>
    </xf>
    <xf numFmtId="0" fontId="33" fillId="0" borderId="131" xfId="0" applyFont="1" applyBorder="1" applyAlignment="1">
      <alignment horizontal="center" vertical="center"/>
    </xf>
    <xf numFmtId="0" fontId="23" fillId="0" borderId="19" xfId="0" applyFont="1" applyBorder="1" applyAlignment="1">
      <alignment horizontal="center" vertical="center"/>
    </xf>
    <xf numFmtId="0" fontId="23" fillId="0" borderId="11" xfId="0" applyFont="1" applyBorder="1" applyAlignment="1">
      <alignment horizontal="center" vertical="center"/>
    </xf>
    <xf numFmtId="0" fontId="23" fillId="0" borderId="16" xfId="0" applyFont="1" applyBorder="1" applyAlignment="1">
      <alignment horizontal="center" vertical="center"/>
    </xf>
    <xf numFmtId="0" fontId="23" fillId="0" borderId="189" xfId="0" applyFont="1" applyBorder="1" applyAlignment="1">
      <alignment horizontal="center" vertical="center"/>
    </xf>
    <xf numFmtId="0" fontId="33" fillId="0" borderId="19" xfId="0" applyFont="1" applyBorder="1" applyAlignment="1">
      <alignment horizontal="center" vertical="center"/>
    </xf>
    <xf numFmtId="0" fontId="33" fillId="0" borderId="10" xfId="0" applyFont="1" applyBorder="1" applyAlignment="1">
      <alignment horizontal="center" vertical="center"/>
    </xf>
    <xf numFmtId="0" fontId="33" fillId="0" borderId="16" xfId="0" applyFont="1" applyBorder="1" applyAlignment="1">
      <alignment horizontal="center" vertical="center"/>
    </xf>
    <xf numFmtId="0" fontId="33" fillId="0" borderId="191" xfId="0" applyFont="1" applyBorder="1" applyAlignment="1">
      <alignment horizontal="center" vertical="center"/>
    </xf>
    <xf numFmtId="0" fontId="23" fillId="0" borderId="19" xfId="0" applyFont="1" applyBorder="1" applyAlignment="1">
      <alignment horizontal="center" vertical="center" wrapText="1"/>
    </xf>
    <xf numFmtId="0" fontId="23" fillId="0" borderId="7" xfId="0" applyFont="1" applyBorder="1" applyAlignment="1">
      <alignment horizontal="center" vertical="center" wrapText="1"/>
    </xf>
    <xf numFmtId="0" fontId="5" fillId="0" borderId="96" xfId="0" applyFont="1" applyBorder="1" applyAlignment="1">
      <alignment vertical="center" wrapText="1"/>
    </xf>
    <xf numFmtId="0" fontId="5" fillId="0" borderId="9" xfId="0" applyFont="1" applyBorder="1" applyAlignment="1">
      <alignment vertical="center" wrapText="1"/>
    </xf>
    <xf numFmtId="0" fontId="5" fillId="0" borderId="355" xfId="0" applyFont="1" applyBorder="1" applyAlignment="1">
      <alignment vertical="center" wrapText="1"/>
    </xf>
    <xf numFmtId="0" fontId="33" fillId="0" borderId="96" xfId="0" applyFont="1" applyBorder="1" applyAlignment="1">
      <alignment horizontal="center" vertical="center"/>
    </xf>
    <xf numFmtId="0" fontId="33" fillId="0" borderId="441" xfId="0" applyFont="1" applyBorder="1" applyAlignment="1">
      <alignment horizontal="center" vertical="center"/>
    </xf>
    <xf numFmtId="0" fontId="33" fillId="0" borderId="421" xfId="0" applyFont="1" applyBorder="1" applyAlignment="1">
      <alignment horizontal="center" vertical="center"/>
    </xf>
    <xf numFmtId="0" fontId="33" fillId="0" borderId="442" xfId="0" applyFont="1" applyBorder="1" applyAlignment="1">
      <alignment horizontal="center" vertical="center"/>
    </xf>
    <xf numFmtId="0" fontId="33" fillId="0" borderId="118" xfId="0" applyFont="1" applyBorder="1" applyAlignment="1">
      <alignment horizontal="center" vertical="center"/>
    </xf>
    <xf numFmtId="0" fontId="33" fillId="0" borderId="134" xfId="0" applyFont="1" applyBorder="1" applyAlignment="1">
      <alignment horizontal="center" vertical="center"/>
    </xf>
    <xf numFmtId="0" fontId="23" fillId="0" borderId="96" xfId="0" applyFont="1" applyBorder="1" applyAlignment="1">
      <alignment horizontal="distributed" vertical="center"/>
    </xf>
    <xf numFmtId="0" fontId="23" fillId="0" borderId="23" xfId="0" applyFont="1" applyBorder="1" applyAlignment="1">
      <alignment horizontal="distributed" vertical="center"/>
    </xf>
    <xf numFmtId="0" fontId="23" fillId="0" borderId="421" xfId="0" applyFont="1" applyBorder="1" applyAlignment="1">
      <alignment horizontal="distributed" vertical="center"/>
    </xf>
    <xf numFmtId="0" fontId="23" fillId="0" borderId="443" xfId="0" applyFont="1" applyBorder="1" applyAlignment="1">
      <alignment horizontal="distributed" vertical="center"/>
    </xf>
    <xf numFmtId="0" fontId="23" fillId="0" borderId="118" xfId="0" applyFont="1" applyBorder="1" applyAlignment="1">
      <alignment horizontal="distributed" vertical="center"/>
    </xf>
    <xf numFmtId="0" fontId="23" fillId="0" borderId="119" xfId="0" applyFont="1" applyBorder="1" applyAlignment="1">
      <alignment horizontal="distributed" vertical="center"/>
    </xf>
    <xf numFmtId="0" fontId="12" fillId="0" borderId="0" xfId="0" applyFont="1" applyAlignment="1">
      <alignment wrapText="1"/>
    </xf>
    <xf numFmtId="0" fontId="12" fillId="0" borderId="0" xfId="0" applyFont="1" applyAlignment="1">
      <alignment horizontal="left" wrapText="1"/>
    </xf>
    <xf numFmtId="0" fontId="12" fillId="0" borderId="81" xfId="0" applyFont="1" applyBorder="1" applyAlignment="1">
      <alignment horizontal="left" wrapText="1"/>
    </xf>
    <xf numFmtId="0" fontId="28" fillId="0" borderId="201" xfId="0" applyFont="1" applyBorder="1" applyAlignment="1" applyProtection="1">
      <alignment horizontal="left" vertical="top" wrapText="1"/>
      <protection locked="0"/>
    </xf>
    <xf numFmtId="0" fontId="28" fillId="0" borderId="197" xfId="0" applyFont="1" applyBorder="1" applyAlignment="1" applyProtection="1">
      <alignment horizontal="left" vertical="top" wrapText="1"/>
      <protection locked="0"/>
    </xf>
    <xf numFmtId="0" fontId="28" fillId="0" borderId="200" xfId="0" applyFont="1" applyBorder="1" applyAlignment="1" applyProtection="1">
      <alignment horizontal="left" vertical="top" wrapText="1"/>
      <protection locked="0"/>
    </xf>
    <xf numFmtId="0" fontId="28" fillId="0" borderId="7" xfId="0" applyFont="1" applyBorder="1"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28" fillId="0" borderId="18" xfId="0" applyFont="1" applyBorder="1" applyAlignment="1" applyProtection="1">
      <alignment horizontal="left" vertical="top" wrapText="1"/>
      <protection locked="0"/>
    </xf>
    <xf numFmtId="0" fontId="28" fillId="0" borderId="16" xfId="0" applyFont="1" applyBorder="1" applyAlignment="1" applyProtection="1">
      <alignment horizontal="left" vertical="top" wrapText="1"/>
      <protection locked="0"/>
    </xf>
    <xf numFmtId="0" fontId="28" fillId="0" borderId="191" xfId="0" applyFont="1" applyBorder="1" applyAlignment="1" applyProtection="1">
      <alignment horizontal="left" vertical="top" wrapText="1"/>
      <protection locked="0"/>
    </xf>
    <xf numFmtId="0" fontId="28" fillId="0" borderId="189" xfId="0" applyFont="1" applyBorder="1" applyAlignment="1" applyProtection="1">
      <alignment horizontal="left" vertical="top" wrapText="1"/>
      <protection locked="0"/>
    </xf>
    <xf numFmtId="0" fontId="5" fillId="0" borderId="213" xfId="0" applyFont="1" applyBorder="1" applyAlignment="1">
      <alignment vertical="center" wrapText="1"/>
    </xf>
    <xf numFmtId="0" fontId="5" fillId="0" borderId="251" xfId="0" applyFont="1" applyBorder="1" applyAlignment="1">
      <alignment vertical="center" wrapText="1"/>
    </xf>
    <xf numFmtId="0" fontId="5" fillId="0" borderId="358" xfId="0" applyFont="1" applyBorder="1" applyAlignment="1">
      <alignment vertical="center" wrapText="1"/>
    </xf>
    <xf numFmtId="0" fontId="5" fillId="0" borderId="118" xfId="0" applyFont="1" applyBorder="1" applyAlignment="1">
      <alignment vertical="center" wrapText="1"/>
    </xf>
    <xf numFmtId="0" fontId="5" fillId="0" borderId="116" xfId="0" applyFont="1" applyBorder="1" applyAlignment="1">
      <alignment vertical="center" wrapText="1"/>
    </xf>
    <xf numFmtId="0" fontId="5" fillId="0" borderId="239" xfId="0" applyFont="1" applyBorder="1" applyAlignment="1">
      <alignment vertical="center" wrapText="1"/>
    </xf>
    <xf numFmtId="0" fontId="62" fillId="0" borderId="453" xfId="0" applyFont="1" applyBorder="1" applyAlignment="1">
      <alignment horizontal="center" vertical="center" justifyLastLine="1"/>
    </xf>
    <xf numFmtId="0" fontId="62" fillId="0" borderId="465" xfId="0" applyFont="1" applyBorder="1" applyAlignment="1">
      <alignment horizontal="center" vertical="center" justifyLastLine="1"/>
    </xf>
    <xf numFmtId="0" fontId="74" fillId="0" borderId="428" xfId="0" applyFont="1" applyBorder="1" applyAlignment="1">
      <alignment horizontal="center" vertical="center" wrapText="1"/>
    </xf>
    <xf numFmtId="0" fontId="74" fillId="0" borderId="428" xfId="0" applyFont="1" applyBorder="1" applyAlignment="1">
      <alignment horizontal="center" vertical="center"/>
    </xf>
    <xf numFmtId="0" fontId="74" fillId="0" borderId="468" xfId="0" applyFont="1" applyBorder="1" applyAlignment="1">
      <alignment horizontal="center" vertical="center"/>
    </xf>
    <xf numFmtId="0" fontId="12" fillId="0" borderId="7" xfId="0" applyFont="1" applyBorder="1" applyAlignment="1">
      <alignment horizontal="left" vertical="center" wrapText="1"/>
    </xf>
    <xf numFmtId="0" fontId="12" fillId="0" borderId="0" xfId="0" applyFont="1" applyAlignment="1">
      <alignment horizontal="left" vertical="center" wrapText="1"/>
    </xf>
    <xf numFmtId="0" fontId="12" fillId="0" borderId="7" xfId="0" applyFont="1" applyBorder="1" applyAlignment="1">
      <alignment wrapText="1"/>
    </xf>
    <xf numFmtId="0" fontId="23" fillId="0" borderId="129" xfId="0" applyFont="1" applyBorder="1" applyAlignment="1">
      <alignment horizontal="center" vertical="center"/>
    </xf>
    <xf numFmtId="0" fontId="23" fillId="0" borderId="131" xfId="0" applyFont="1" applyBorder="1" applyAlignment="1">
      <alignment horizontal="center" vertical="center"/>
    </xf>
    <xf numFmtId="0" fontId="13" fillId="0" borderId="96" xfId="0" applyFont="1" applyBorder="1" applyAlignment="1">
      <alignment vertical="center" wrapText="1"/>
    </xf>
    <xf numFmtId="0" fontId="13" fillId="0" borderId="99" xfId="0" applyFont="1" applyBorder="1" applyAlignment="1">
      <alignment wrapText="1"/>
    </xf>
    <xf numFmtId="0" fontId="13" fillId="0" borderId="213" xfId="0" applyFont="1" applyBorder="1" applyAlignment="1">
      <alignment vertical="center" wrapText="1"/>
    </xf>
    <xf numFmtId="0" fontId="13" fillId="0" borderId="39" xfId="0" applyFont="1" applyBorder="1" applyAlignment="1">
      <alignment wrapText="1"/>
    </xf>
    <xf numFmtId="0" fontId="13" fillId="0" borderId="118" xfId="0" applyFont="1" applyBorder="1" applyAlignment="1">
      <alignment vertical="center" wrapText="1"/>
    </xf>
    <xf numFmtId="0" fontId="13" fillId="0" borderId="105" xfId="0" applyFont="1" applyBorder="1" applyAlignment="1">
      <alignment wrapText="1"/>
    </xf>
    <xf numFmtId="3" fontId="62" fillId="0" borderId="312" xfId="0" applyNumberFormat="1" applyFont="1" applyBorder="1" applyAlignment="1">
      <alignment vertical="center"/>
    </xf>
    <xf numFmtId="3" fontId="62" fillId="0" borderId="313" xfId="0" applyNumberFormat="1" applyFont="1" applyBorder="1" applyAlignment="1">
      <alignment vertical="center"/>
    </xf>
    <xf numFmtId="3" fontId="62" fillId="0" borderId="314" xfId="0" applyNumberFormat="1" applyFont="1" applyBorder="1" applyAlignment="1">
      <alignment vertical="center"/>
    </xf>
    <xf numFmtId="3" fontId="62" fillId="0" borderId="315" xfId="0" applyNumberFormat="1" applyFont="1" applyBorder="1" applyAlignment="1">
      <alignment vertical="center"/>
    </xf>
    <xf numFmtId="0" fontId="13" fillId="0" borderId="9" xfId="0" applyFont="1" applyBorder="1" applyAlignment="1">
      <alignment wrapText="1"/>
    </xf>
    <xf numFmtId="0" fontId="12" fillId="0" borderId="213" xfId="0" applyFont="1" applyBorder="1" applyAlignment="1">
      <alignment vertical="center" wrapText="1"/>
    </xf>
    <xf numFmtId="0" fontId="12" fillId="0" borderId="251" xfId="0" applyFont="1" applyBorder="1" applyAlignment="1">
      <alignment vertical="center" wrapText="1"/>
    </xf>
    <xf numFmtId="0" fontId="12" fillId="0" borderId="118" xfId="0" applyFont="1" applyBorder="1" applyAlignment="1">
      <alignment vertical="center"/>
    </xf>
    <xf numFmtId="0" fontId="12" fillId="0" borderId="116" xfId="0" applyFont="1" applyBorder="1"/>
    <xf numFmtId="3" fontId="62" fillId="0" borderId="308" xfId="0" applyNumberFormat="1" applyFont="1" applyBorder="1" applyAlignment="1">
      <alignment vertical="center"/>
    </xf>
    <xf numFmtId="3" fontId="62" fillId="0" borderId="309" xfId="0" applyNumberFormat="1" applyFont="1" applyBorder="1" applyAlignment="1">
      <alignment vertical="center"/>
    </xf>
    <xf numFmtId="3" fontId="62" fillId="0" borderId="310" xfId="0" applyNumberFormat="1" applyFont="1" applyBorder="1" applyAlignment="1">
      <alignment vertical="center"/>
    </xf>
    <xf numFmtId="0" fontId="74" fillId="0" borderId="212" xfId="0" applyFont="1" applyBorder="1" applyAlignment="1">
      <alignment horizontal="distributed" vertical="center" justifyLastLine="1"/>
    </xf>
    <xf numFmtId="0" fontId="74" fillId="0" borderId="212" xfId="0" applyFont="1" applyBorder="1" applyAlignment="1">
      <alignment horizontal="center" vertical="center"/>
    </xf>
    <xf numFmtId="0" fontId="23" fillId="0" borderId="208" xfId="0" applyFont="1" applyBorder="1" applyAlignment="1">
      <alignment horizontal="center" vertical="center" wrapText="1"/>
    </xf>
    <xf numFmtId="0" fontId="23" fillId="0" borderId="164" xfId="0" applyFont="1" applyBorder="1" applyAlignment="1">
      <alignment horizontal="center" vertical="center" wrapText="1"/>
    </xf>
    <xf numFmtId="0" fontId="23" fillId="0" borderId="199" xfId="0" applyFont="1" applyBorder="1" applyAlignment="1">
      <alignment horizontal="center" vertical="center"/>
    </xf>
    <xf numFmtId="0" fontId="23" fillId="0" borderId="162" xfId="0" applyFont="1" applyBorder="1" applyAlignment="1">
      <alignment horizontal="center" vertical="center"/>
    </xf>
    <xf numFmtId="0" fontId="0" fillId="0" borderId="212" xfId="0" applyBorder="1" applyAlignment="1">
      <alignment horizontal="distributed" vertical="center" justifyLastLine="1"/>
    </xf>
    <xf numFmtId="0" fontId="28" fillId="0" borderId="215" xfId="8" applyFont="1" applyBorder="1" applyAlignment="1">
      <alignment horizontal="center" vertical="center" shrinkToFit="1"/>
    </xf>
    <xf numFmtId="0" fontId="28" fillId="0" borderId="251" xfId="8" applyFont="1" applyBorder="1" applyAlignment="1">
      <alignment horizontal="center" vertical="center" shrinkToFit="1"/>
    </xf>
    <xf numFmtId="0" fontId="36" fillId="0" borderId="453" xfId="0" applyFont="1" applyBorder="1" applyAlignment="1">
      <alignment horizontal="center" vertical="center" justifyLastLine="1"/>
    </xf>
    <xf numFmtId="0" fontId="36" fillId="0" borderId="465" xfId="0" applyFont="1" applyBorder="1" applyAlignment="1">
      <alignment horizontal="center" vertical="center" justifyLastLine="1"/>
    </xf>
    <xf numFmtId="189" fontId="62" fillId="0" borderId="453" xfId="0" applyNumberFormat="1" applyFont="1" applyBorder="1" applyAlignment="1">
      <alignment horizontal="left" vertical="center" shrinkToFit="1"/>
    </xf>
    <xf numFmtId="189" fontId="62" fillId="0" borderId="465" xfId="0" applyNumberFormat="1" applyFont="1" applyBorder="1" applyAlignment="1">
      <alignment horizontal="left" vertical="center" shrinkToFit="1"/>
    </xf>
    <xf numFmtId="0" fontId="87" fillId="0" borderId="212" xfId="0" applyFont="1" applyBorder="1" applyAlignment="1">
      <alignment horizontal="distributed" vertical="center" wrapText="1" justifyLastLine="1"/>
    </xf>
    <xf numFmtId="0" fontId="87" fillId="0" borderId="212" xfId="0" applyFont="1" applyBorder="1" applyAlignment="1">
      <alignment horizontal="distributed" vertical="center" justifyLastLine="1"/>
    </xf>
    <xf numFmtId="0" fontId="0" fillId="0" borderId="19" xfId="0" applyBorder="1" applyAlignment="1">
      <alignment horizontal="center" vertical="center" wrapText="1"/>
    </xf>
    <xf numFmtId="0" fontId="0" fillId="0" borderId="11" xfId="0" applyBorder="1" applyAlignment="1">
      <alignment horizontal="center" vertical="center"/>
    </xf>
    <xf numFmtId="0" fontId="23" fillId="0" borderId="26" xfId="0" applyFon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23" fillId="0" borderId="19" xfId="5" applyFont="1" applyBorder="1" applyAlignment="1">
      <alignment horizontal="center" vertical="center" wrapText="1"/>
    </xf>
    <xf numFmtId="0" fontId="23" fillId="0" borderId="16" xfId="5" applyFont="1" applyBorder="1" applyAlignment="1">
      <alignment horizontal="center" vertical="center" wrapText="1"/>
    </xf>
    <xf numFmtId="0" fontId="23" fillId="0" borderId="96" xfId="0" applyFont="1" applyBorder="1" applyAlignment="1">
      <alignment horizontal="center" vertical="center" wrapText="1"/>
    </xf>
    <xf numFmtId="0" fontId="23" fillId="0" borderId="9" xfId="0" applyFont="1" applyBorder="1" applyAlignment="1">
      <alignment horizontal="center" vertical="center" wrapText="1"/>
    </xf>
    <xf numFmtId="0" fontId="23" fillId="0" borderId="23" xfId="0" applyFont="1" applyBorder="1" applyAlignment="1">
      <alignment horizontal="center" vertical="center" wrapText="1"/>
    </xf>
    <xf numFmtId="0" fontId="36" fillId="0" borderId="453" xfId="8" applyFont="1" applyBorder="1" applyAlignment="1">
      <alignment horizontal="left" vertical="center" shrinkToFit="1"/>
    </xf>
    <xf numFmtId="0" fontId="36" fillId="0" borderId="465" xfId="8" applyFont="1" applyBorder="1" applyAlignment="1">
      <alignment horizontal="left" vertical="center" shrinkToFit="1"/>
    </xf>
    <xf numFmtId="0" fontId="36" fillId="0" borderId="202" xfId="0" applyFont="1" applyBorder="1" applyAlignment="1">
      <alignment horizontal="center" vertical="center"/>
    </xf>
    <xf numFmtId="0" fontId="74" fillId="0" borderId="222" xfId="0" applyFont="1" applyBorder="1" applyAlignment="1">
      <alignment horizontal="center" vertical="center"/>
    </xf>
    <xf numFmtId="0" fontId="23" fillId="0" borderId="10" xfId="0" applyFont="1" applyBorder="1" applyAlignment="1">
      <alignment horizontal="center" vertical="center" wrapText="1"/>
    </xf>
    <xf numFmtId="0" fontId="23" fillId="0" borderId="1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91" xfId="0" applyFont="1" applyBorder="1" applyAlignment="1">
      <alignment horizontal="center" vertical="center" wrapText="1"/>
    </xf>
    <xf numFmtId="0" fontId="23" fillId="0" borderId="189" xfId="0" applyFont="1" applyBorder="1" applyAlignment="1">
      <alignment horizontal="center" vertical="center" wrapText="1"/>
    </xf>
    <xf numFmtId="0" fontId="23" fillId="0" borderId="33" xfId="0" applyFont="1" applyBorder="1" applyAlignment="1">
      <alignment horizontal="center" vertical="center" wrapText="1"/>
    </xf>
    <xf numFmtId="0" fontId="23" fillId="0" borderId="100" xfId="0" applyFont="1" applyBorder="1" applyAlignment="1">
      <alignment horizontal="center" vertical="center" wrapText="1"/>
    </xf>
    <xf numFmtId="0" fontId="0" fillId="0" borderId="151" xfId="0" applyBorder="1" applyAlignment="1">
      <alignment horizontal="center" vertical="center"/>
    </xf>
    <xf numFmtId="0" fontId="36" fillId="0" borderId="202" xfId="0" applyFont="1" applyBorder="1" applyAlignment="1">
      <alignment horizontal="distributed" vertical="center"/>
    </xf>
    <xf numFmtId="0" fontId="36" fillId="0" borderId="215" xfId="0" applyFont="1" applyBorder="1" applyAlignment="1">
      <alignment horizontal="distributed" vertical="center"/>
    </xf>
    <xf numFmtId="0" fontId="23" fillId="0" borderId="143" xfId="0" applyFont="1" applyBorder="1" applyAlignment="1">
      <alignment horizontal="center" vertical="center" wrapText="1"/>
    </xf>
    <xf numFmtId="0" fontId="36" fillId="0" borderId="215" xfId="0" applyFont="1" applyBorder="1" applyAlignment="1">
      <alignment horizontal="center" vertical="center" justifyLastLine="1"/>
    </xf>
    <xf numFmtId="0" fontId="36" fillId="0" borderId="198" xfId="0" applyFont="1" applyBorder="1" applyAlignment="1">
      <alignment horizontal="center" vertical="center" justifyLastLine="1"/>
    </xf>
    <xf numFmtId="0" fontId="36" fillId="0" borderId="215" xfId="0" applyFont="1" applyBorder="1" applyAlignment="1">
      <alignment horizontal="center" vertical="center" wrapText="1"/>
    </xf>
    <xf numFmtId="0" fontId="0" fillId="0" borderId="198" xfId="0" applyBorder="1" applyAlignment="1">
      <alignment horizontal="center" vertical="center" wrapText="1"/>
    </xf>
    <xf numFmtId="0" fontId="74" fillId="0" borderId="198" xfId="0" applyFont="1" applyBorder="1" applyAlignment="1">
      <alignment horizontal="center" vertical="center" wrapText="1"/>
    </xf>
    <xf numFmtId="0" fontId="23" fillId="0" borderId="10" xfId="0" applyFont="1" applyBorder="1" applyAlignment="1">
      <alignment horizontal="center" vertical="center"/>
    </xf>
    <xf numFmtId="0" fontId="23" fillId="0" borderId="7" xfId="0" applyFont="1" applyBorder="1" applyAlignment="1">
      <alignment horizontal="center" vertical="center"/>
    </xf>
    <xf numFmtId="0" fontId="23" fillId="0" borderId="0" xfId="0" applyFont="1" applyAlignment="1">
      <alignment horizontal="center" vertical="center"/>
    </xf>
    <xf numFmtId="0" fontId="36" fillId="0" borderId="112" xfId="0" applyFont="1" applyBorder="1" applyAlignment="1">
      <alignment horizontal="center" vertical="center" wrapText="1"/>
    </xf>
    <xf numFmtId="0" fontId="36" fillId="0" borderId="215" xfId="0" applyFont="1" applyBorder="1" applyAlignment="1">
      <alignment horizontal="distributed" vertical="center" justifyLastLine="1"/>
    </xf>
    <xf numFmtId="0" fontId="36" fillId="0" borderId="195" xfId="0" applyFont="1" applyBorder="1" applyAlignment="1">
      <alignment horizontal="distributed" vertical="center" justifyLastLine="1"/>
    </xf>
    <xf numFmtId="0" fontId="36" fillId="0" borderId="195" xfId="0" applyFont="1" applyBorder="1" applyAlignment="1">
      <alignment horizontal="distributed" vertical="center"/>
    </xf>
    <xf numFmtId="0" fontId="36" fillId="0" borderId="243" xfId="0" applyFont="1" applyBorder="1" applyAlignment="1">
      <alignment horizontal="distributed" vertical="center"/>
    </xf>
    <xf numFmtId="0" fontId="74" fillId="0" borderId="251" xfId="0" applyFont="1" applyBorder="1" applyAlignment="1">
      <alignment horizontal="distributed" vertical="center"/>
    </xf>
    <xf numFmtId="0" fontId="23" fillId="0" borderId="236" xfId="0" applyFont="1" applyBorder="1" applyAlignment="1">
      <alignment horizontal="center" vertical="center"/>
    </xf>
    <xf numFmtId="0" fontId="23" fillId="0" borderId="235" xfId="0" applyFont="1" applyBorder="1" applyAlignment="1">
      <alignment horizontal="center" vertical="center"/>
    </xf>
    <xf numFmtId="0" fontId="36" fillId="0" borderId="212" xfId="0" applyFont="1" applyBorder="1" applyAlignment="1">
      <alignment horizontal="distributed" vertical="center" justifyLastLine="1"/>
    </xf>
    <xf numFmtId="0" fontId="23" fillId="0" borderId="215" xfId="0" applyFont="1" applyBorder="1" applyAlignment="1">
      <alignment horizontal="distributed" vertical="center" justifyLastLine="1"/>
    </xf>
    <xf numFmtId="0" fontId="13" fillId="0" borderId="251" xfId="0" applyFont="1" applyBorder="1" applyAlignment="1">
      <alignment vertical="center" wrapText="1"/>
    </xf>
    <xf numFmtId="0" fontId="0" fillId="0" borderId="251" xfId="0" applyBorder="1" applyAlignment="1">
      <alignment vertical="center"/>
    </xf>
    <xf numFmtId="0" fontId="0" fillId="0" borderId="240" xfId="0" applyBorder="1" applyAlignment="1">
      <alignment vertical="center"/>
    </xf>
    <xf numFmtId="0" fontId="13" fillId="0" borderId="362" xfId="0" applyFont="1" applyBorder="1" applyAlignment="1">
      <alignment horizontal="center" vertical="center"/>
    </xf>
    <xf numFmtId="0" fontId="13" fillId="0" borderId="10" xfId="0" applyFont="1" applyBorder="1" applyAlignment="1">
      <alignment horizontal="center" vertical="center"/>
    </xf>
    <xf numFmtId="0" fontId="0" fillId="0" borderId="10" xfId="0" applyBorder="1" applyAlignment="1">
      <alignment vertical="center"/>
    </xf>
    <xf numFmtId="0" fontId="0" fillId="0" borderId="363" xfId="0" applyBorder="1" applyAlignment="1">
      <alignment vertical="center"/>
    </xf>
    <xf numFmtId="0" fontId="13" fillId="0" borderId="16" xfId="0" applyFont="1" applyBorder="1" applyAlignment="1">
      <alignment vertical="center" wrapText="1"/>
    </xf>
    <xf numFmtId="0" fontId="13" fillId="0" borderId="191" xfId="0" applyFont="1" applyBorder="1" applyAlignment="1">
      <alignment vertical="center" wrapText="1"/>
    </xf>
    <xf numFmtId="0" fontId="0" fillId="0" borderId="191" xfId="0" applyBorder="1" applyAlignment="1">
      <alignment vertical="center"/>
    </xf>
    <xf numFmtId="0" fontId="0" fillId="0" borderId="189" xfId="0" applyBorder="1" applyAlignment="1">
      <alignment vertical="center"/>
    </xf>
    <xf numFmtId="0" fontId="0" fillId="0" borderId="11" xfId="0" applyBorder="1" applyAlignment="1">
      <alignment vertical="center"/>
    </xf>
    <xf numFmtId="0" fontId="23" fillId="0" borderId="191" xfId="0" applyFont="1" applyBorder="1" applyAlignment="1">
      <alignment horizontal="center" vertical="center"/>
    </xf>
    <xf numFmtId="0" fontId="13" fillId="0" borderId="444" xfId="0" applyFont="1" applyBorder="1" applyAlignment="1">
      <alignment vertical="center"/>
    </xf>
    <xf numFmtId="0" fontId="0" fillId="0" borderId="9" xfId="0" applyBorder="1"/>
    <xf numFmtId="0" fontId="0" fillId="0" borderId="23" xfId="0" applyBorder="1"/>
    <xf numFmtId="0" fontId="28" fillId="0" borderId="20" xfId="0" applyFont="1" applyBorder="1" applyAlignment="1">
      <alignment horizontal="center" vertical="center"/>
    </xf>
    <xf numFmtId="0" fontId="28" fillId="0" borderId="453" xfId="8" applyFont="1" applyBorder="1" applyAlignment="1">
      <alignment horizontal="left" vertical="center" shrinkToFit="1"/>
    </xf>
    <xf numFmtId="0" fontId="28" fillId="0" borderId="465" xfId="8" applyFont="1" applyBorder="1" applyAlignment="1">
      <alignment horizontal="left" vertical="center" shrinkToFit="1"/>
    </xf>
    <xf numFmtId="0" fontId="36" fillId="0" borderId="467" xfId="0" applyFont="1" applyBorder="1" applyAlignment="1">
      <alignment horizontal="distributed" vertical="center" justifyLastLine="1"/>
    </xf>
    <xf numFmtId="0" fontId="74" fillId="0" borderId="242" xfId="0" applyFont="1" applyBorder="1" applyAlignment="1">
      <alignment horizontal="distributed" vertical="center" justifyLastLine="1"/>
    </xf>
    <xf numFmtId="0" fontId="74" fillId="0" borderId="127" xfId="0" applyFont="1" applyBorder="1" applyAlignment="1">
      <alignment horizontal="distributed" vertical="center" justifyLastLine="1"/>
    </xf>
    <xf numFmtId="0" fontId="74" fillId="0" borderId="5" xfId="0" applyFont="1" applyBorder="1" applyAlignment="1">
      <alignment horizontal="distributed" vertical="center" justifyLastLine="1"/>
    </xf>
    <xf numFmtId="0" fontId="36" fillId="0" borderId="467" xfId="0" applyFont="1" applyBorder="1" applyAlignment="1">
      <alignment horizontal="distributed" vertical="center"/>
    </xf>
    <xf numFmtId="0" fontId="74" fillId="0" borderId="469" xfId="0" applyFont="1" applyBorder="1" applyAlignment="1">
      <alignment horizontal="distributed" vertical="center"/>
    </xf>
    <xf numFmtId="0" fontId="28" fillId="0" borderId="202" xfId="0" applyFont="1" applyBorder="1" applyAlignment="1">
      <alignment horizontal="center" vertical="center"/>
    </xf>
    <xf numFmtId="0" fontId="0" fillId="0" borderId="222" xfId="0" applyBorder="1" applyAlignment="1">
      <alignment horizontal="center" vertical="center"/>
    </xf>
    <xf numFmtId="0" fontId="36" fillId="0" borderId="0" xfId="0" applyFont="1" applyAlignment="1">
      <alignment horizontal="center" vertical="center"/>
    </xf>
    <xf numFmtId="0" fontId="0" fillId="0" borderId="0" xfId="0" applyAlignment="1">
      <alignment horizontal="center" vertical="center"/>
    </xf>
    <xf numFmtId="0" fontId="36" fillId="0" borderId="215" xfId="3" applyFont="1" applyBorder="1" applyAlignment="1">
      <alignment horizontal="distributed" vertical="center" justifyLastLine="1"/>
    </xf>
    <xf numFmtId="0" fontId="74" fillId="0" borderId="198" xfId="0" applyFont="1" applyBorder="1" applyAlignment="1">
      <alignment horizontal="distributed" vertical="center" justifyLastLine="1"/>
    </xf>
    <xf numFmtId="0" fontId="74" fillId="0" borderId="215" xfId="0" applyFont="1" applyBorder="1" applyAlignment="1">
      <alignment horizontal="distributed" vertical="center" justifyLastLine="1"/>
    </xf>
    <xf numFmtId="0" fontId="15" fillId="0" borderId="213" xfId="0" applyFont="1" applyBorder="1" applyAlignment="1">
      <alignment vertical="center" wrapText="1"/>
    </xf>
    <xf numFmtId="0" fontId="15" fillId="0" borderId="251" xfId="0" applyFont="1" applyBorder="1" applyAlignment="1">
      <alignment vertical="center" wrapText="1"/>
    </xf>
    <xf numFmtId="0" fontId="31" fillId="0" borderId="240" xfId="0" applyFont="1" applyBorder="1" applyAlignment="1">
      <alignment vertical="center"/>
    </xf>
    <xf numFmtId="0" fontId="13" fillId="0" borderId="213" xfId="0" applyFont="1" applyBorder="1" applyAlignment="1">
      <alignment horizontal="left" vertical="center" wrapText="1"/>
    </xf>
    <xf numFmtId="0" fontId="13" fillId="0" borderId="251" xfId="0" applyFont="1" applyBorder="1" applyAlignment="1">
      <alignment horizontal="left" vertical="center" wrapText="1"/>
    </xf>
    <xf numFmtId="0" fontId="28" fillId="0" borderId="202"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27" xfId="0" applyFont="1" applyBorder="1" applyAlignment="1">
      <alignment horizontal="center" vertical="center" wrapText="1"/>
    </xf>
    <xf numFmtId="0" fontId="23" fillId="0" borderId="28"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73" xfId="0" applyFont="1" applyBorder="1" applyAlignment="1">
      <alignment horizontal="center" vertical="center" wrapText="1"/>
    </xf>
    <xf numFmtId="0" fontId="23" fillId="0" borderId="3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5" xfId="0" applyFont="1" applyBorder="1" applyAlignment="1">
      <alignment horizontal="center" vertical="center" wrapText="1"/>
    </xf>
    <xf numFmtId="0" fontId="23" fillId="0" borderId="19" xfId="0" applyFont="1" applyBorder="1" applyAlignment="1">
      <alignment horizontal="center" vertical="center" justifyLastLine="1"/>
    </xf>
    <xf numFmtId="0" fontId="23" fillId="0" borderId="10" xfId="0" applyFont="1" applyBorder="1" applyAlignment="1">
      <alignment horizontal="center" vertical="center" justifyLastLine="1"/>
    </xf>
    <xf numFmtId="0" fontId="23" fillId="0" borderId="11" xfId="0" applyFont="1" applyBorder="1" applyAlignment="1">
      <alignment horizontal="center" vertical="center" justifyLastLine="1"/>
    </xf>
    <xf numFmtId="0" fontId="23" fillId="0" borderId="7" xfId="0" applyFont="1" applyBorder="1" applyAlignment="1">
      <alignment horizontal="center" vertical="center" justifyLastLine="1"/>
    </xf>
    <xf numFmtId="0" fontId="23" fillId="0" borderId="0" xfId="0" applyFont="1" applyAlignment="1">
      <alignment horizontal="center" vertical="center" justifyLastLine="1"/>
    </xf>
    <xf numFmtId="0" fontId="23" fillId="0" borderId="18" xfId="0" applyFont="1" applyBorder="1" applyAlignment="1">
      <alignment horizontal="center" vertical="center" justifyLastLine="1"/>
    </xf>
    <xf numFmtId="0" fontId="23" fillId="0" borderId="19" xfId="0" applyFont="1" applyBorder="1" applyAlignment="1">
      <alignment horizontal="center" vertical="center" wrapText="1" justifyLastLine="1"/>
    </xf>
    <xf numFmtId="0" fontId="23" fillId="0" borderId="7" xfId="0" applyFont="1" applyBorder="1" applyAlignment="1">
      <alignment horizontal="center" vertical="center" wrapText="1" justifyLastLine="1"/>
    </xf>
    <xf numFmtId="0" fontId="23" fillId="0" borderId="34" xfId="0" applyFont="1" applyBorder="1" applyAlignment="1">
      <alignment horizontal="center" vertical="center"/>
    </xf>
    <xf numFmtId="0" fontId="23" fillId="0" borderId="6" xfId="0" applyFont="1" applyBorder="1" applyAlignment="1">
      <alignment horizontal="center" vertical="center"/>
    </xf>
    <xf numFmtId="0" fontId="36" fillId="0" borderId="233" xfId="3" applyFont="1" applyBorder="1" applyAlignment="1">
      <alignment horizontal="distributed" vertical="center" justifyLastLine="1"/>
    </xf>
    <xf numFmtId="0" fontId="74" fillId="0" borderId="250" xfId="0" applyFont="1" applyBorder="1" applyAlignment="1">
      <alignment horizontal="distributed" vertical="center" justifyLastLine="1"/>
    </xf>
    <xf numFmtId="0" fontId="74" fillId="0" borderId="233" xfId="0" applyFont="1" applyBorder="1" applyAlignment="1">
      <alignment horizontal="distributed" vertical="center" justifyLastLine="1"/>
    </xf>
    <xf numFmtId="0" fontId="36" fillId="0" borderId="233" xfId="8" applyFont="1" applyBorder="1" applyAlignment="1">
      <alignment horizontal="distributed" vertical="center" shrinkToFit="1"/>
    </xf>
    <xf numFmtId="0" fontId="0" fillId="0" borderId="251" xfId="0" applyBorder="1" applyAlignment="1">
      <alignment horizontal="distributed" vertical="center" shrinkToFit="1"/>
    </xf>
    <xf numFmtId="0" fontId="36" fillId="0" borderId="234" xfId="0" applyFont="1" applyBorder="1" applyAlignment="1">
      <alignment horizontal="distributed" vertical="center" wrapText="1" justifyLastLine="1"/>
    </xf>
    <xf numFmtId="0" fontId="74" fillId="0" borderId="234" xfId="0" applyFont="1" applyBorder="1" applyAlignment="1">
      <alignment horizontal="distributed" vertical="center" justifyLastLine="1"/>
    </xf>
    <xf numFmtId="0" fontId="36" fillId="0" borderId="262" xfId="0" applyFont="1" applyBorder="1" applyAlignment="1">
      <alignment horizontal="distributed" vertical="center"/>
    </xf>
    <xf numFmtId="0" fontId="0" fillId="0" borderId="233" xfId="0" applyBorder="1" applyAlignment="1">
      <alignment horizontal="distributed" vertical="center"/>
    </xf>
    <xf numFmtId="0" fontId="28" fillId="2" borderId="400" xfId="0" applyFont="1" applyFill="1" applyBorder="1" applyAlignment="1" applyProtection="1">
      <alignment horizontal="left" vertical="center" wrapText="1"/>
      <protection locked="0"/>
    </xf>
    <xf numFmtId="0" fontId="0" fillId="0" borderId="401" xfId="0" applyBorder="1" applyAlignment="1" applyProtection="1">
      <alignment vertical="center"/>
      <protection locked="0"/>
    </xf>
    <xf numFmtId="0" fontId="23" fillId="0" borderId="143" xfId="0" applyFont="1" applyBorder="1" applyAlignment="1">
      <alignment horizontal="center" vertical="center"/>
    </xf>
    <xf numFmtId="0" fontId="23" fillId="0" borderId="21" xfId="0" applyFont="1" applyBorder="1" applyAlignment="1">
      <alignment horizontal="center" vertical="center"/>
    </xf>
    <xf numFmtId="0" fontId="23" fillId="0" borderId="127" xfId="0" applyFont="1" applyBorder="1" applyAlignment="1">
      <alignment horizontal="center" vertical="center"/>
    </xf>
    <xf numFmtId="0" fontId="28" fillId="2" borderId="328" xfId="0" applyFont="1" applyFill="1" applyBorder="1" applyAlignment="1" applyProtection="1">
      <alignment horizontal="left" vertical="center" wrapText="1"/>
      <protection locked="0"/>
    </xf>
    <xf numFmtId="0" fontId="0" fillId="0" borderId="329" xfId="0" applyBorder="1" applyAlignment="1" applyProtection="1">
      <alignment vertical="center"/>
      <protection locked="0"/>
    </xf>
    <xf numFmtId="0" fontId="23" fillId="0" borderId="201" xfId="8" applyFont="1" applyBorder="1" applyAlignment="1">
      <alignment horizontal="distributed" vertical="center"/>
    </xf>
    <xf numFmtId="0" fontId="23" fillId="0" borderId="197" xfId="8" applyFont="1" applyBorder="1" applyAlignment="1">
      <alignment horizontal="distributed" vertical="center"/>
    </xf>
    <xf numFmtId="0" fontId="23" fillId="0" borderId="118" xfId="8" applyFont="1" applyBorder="1" applyAlignment="1">
      <alignment horizontal="distributed" vertical="center"/>
    </xf>
    <xf numFmtId="0" fontId="23" fillId="0" borderId="116" xfId="8" applyFont="1" applyBorder="1" applyAlignment="1">
      <alignment horizontal="distributed" vertical="center"/>
    </xf>
    <xf numFmtId="0" fontId="62" fillId="0" borderId="167" xfId="0" applyFont="1" applyBorder="1" applyAlignment="1">
      <alignment vertical="center" shrinkToFit="1"/>
    </xf>
    <xf numFmtId="0" fontId="62" fillId="0" borderId="168" xfId="0" applyFont="1" applyBorder="1" applyAlignment="1">
      <alignment vertical="center" shrinkToFit="1"/>
    </xf>
    <xf numFmtId="0" fontId="0" fillId="0" borderId="13" xfId="0" applyBorder="1" applyAlignment="1">
      <alignment vertical="center"/>
    </xf>
    <xf numFmtId="0" fontId="23" fillId="0" borderId="330" xfId="0" applyFont="1" applyBorder="1" applyAlignment="1">
      <alignment horizontal="center" vertical="center" wrapText="1"/>
    </xf>
    <xf numFmtId="0" fontId="0" fillId="0" borderId="331" xfId="0" applyBorder="1" applyAlignment="1">
      <alignment vertical="center"/>
    </xf>
    <xf numFmtId="0" fontId="33" fillId="0" borderId="21" xfId="0" applyFont="1" applyBorder="1" applyAlignment="1">
      <alignment horizontal="center" vertical="center"/>
    </xf>
    <xf numFmtId="0" fontId="33" fillId="0" borderId="162" xfId="0" applyFont="1" applyBorder="1" applyAlignment="1">
      <alignment horizontal="center" vertical="center"/>
    </xf>
    <xf numFmtId="0" fontId="23" fillId="0" borderId="236" xfId="8" applyFont="1" applyBorder="1" applyAlignment="1">
      <alignment horizontal="distributed" vertical="center" wrapText="1" shrinkToFit="1"/>
    </xf>
    <xf numFmtId="0" fontId="23" fillId="0" borderId="8" xfId="8" applyFont="1" applyBorder="1" applyAlignment="1">
      <alignment horizontal="distributed" vertical="center" wrapText="1" shrinkToFit="1"/>
    </xf>
    <xf numFmtId="0" fontId="23" fillId="0" borderId="213" xfId="8" applyFont="1" applyBorder="1" applyAlignment="1">
      <alignment horizontal="distributed" vertical="center" wrapText="1" shrinkToFit="1"/>
    </xf>
    <xf numFmtId="0" fontId="0" fillId="0" borderId="321" xfId="0" applyBorder="1" applyAlignment="1">
      <alignment horizontal="distributed" vertical="center"/>
    </xf>
    <xf numFmtId="0" fontId="28" fillId="2" borderId="325" xfId="0" applyFont="1" applyFill="1" applyBorder="1" applyAlignment="1" applyProtection="1">
      <alignment horizontal="left" vertical="center" wrapText="1"/>
      <protection locked="0"/>
    </xf>
    <xf numFmtId="0" fontId="0" fillId="0" borderId="326" xfId="0" applyBorder="1" applyAlignment="1" applyProtection="1">
      <alignment vertical="center"/>
      <protection locked="0"/>
    </xf>
    <xf numFmtId="0" fontId="28" fillId="2" borderId="322" xfId="0" applyFont="1" applyFill="1" applyBorder="1" applyAlignment="1" applyProtection="1">
      <alignment horizontal="left" vertical="center" wrapText="1"/>
      <protection locked="0"/>
    </xf>
    <xf numFmtId="0" fontId="0" fillId="0" borderId="327" xfId="0" applyBorder="1" applyAlignment="1" applyProtection="1">
      <alignment vertical="center"/>
      <protection locked="0"/>
    </xf>
    <xf numFmtId="0" fontId="23" fillId="0" borderId="7" xfId="8" applyFont="1" applyBorder="1" applyAlignment="1">
      <alignment horizontal="distributed" vertical="center"/>
    </xf>
    <xf numFmtId="0" fontId="36" fillId="0" borderId="112" xfId="8" applyFont="1" applyBorder="1" applyAlignment="1">
      <alignment horizontal="distributed" vertical="center"/>
    </xf>
    <xf numFmtId="0" fontId="23" fillId="0" borderId="215" xfId="0" applyFont="1" applyBorder="1" applyAlignment="1">
      <alignment horizontal="center" vertical="center" wrapText="1"/>
    </xf>
    <xf numFmtId="0" fontId="0" fillId="0" borderId="250" xfId="0" applyBorder="1" applyAlignment="1">
      <alignment vertical="center"/>
    </xf>
    <xf numFmtId="0" fontId="36" fillId="0" borderId="112" xfId="8" applyFont="1" applyBorder="1" applyAlignment="1">
      <alignment horizontal="distributed" vertical="center" wrapText="1" shrinkToFit="1"/>
    </xf>
    <xf numFmtId="0" fontId="36" fillId="0" borderId="215" xfId="8" applyFont="1" applyBorder="1" applyAlignment="1">
      <alignment horizontal="distributed" vertical="center" wrapText="1" shrinkToFit="1"/>
    </xf>
    <xf numFmtId="0" fontId="36" fillId="0" borderId="215" xfId="8" applyFont="1" applyBorder="1" applyAlignment="1">
      <alignment horizontal="distributed" vertical="center"/>
    </xf>
    <xf numFmtId="0" fontId="23" fillId="0" borderId="106" xfId="0" applyFont="1" applyBorder="1" applyAlignment="1">
      <alignment horizontal="center" vertical="center" wrapText="1"/>
    </xf>
    <xf numFmtId="0" fontId="28" fillId="0" borderId="215" xfId="0" applyFont="1" applyBorder="1" applyAlignment="1">
      <alignment horizontal="left" vertical="center" wrapText="1"/>
    </xf>
    <xf numFmtId="0" fontId="28" fillId="2" borderId="403" xfId="0" applyFont="1" applyFill="1" applyBorder="1" applyAlignment="1" applyProtection="1">
      <alignment horizontal="left" vertical="center" wrapText="1"/>
      <protection locked="0"/>
    </xf>
    <xf numFmtId="0" fontId="0" fillId="0" borderId="404" xfId="0" applyBorder="1" applyAlignment="1" applyProtection="1">
      <alignment vertical="center"/>
      <protection locked="0"/>
    </xf>
    <xf numFmtId="0" fontId="36" fillId="0" borderId="212" xfId="0" applyFont="1" applyBorder="1" applyAlignment="1">
      <alignment horizontal="center" vertical="center" wrapText="1"/>
    </xf>
    <xf numFmtId="0" fontId="28" fillId="0" borderId="127" xfId="0" applyFont="1" applyBorder="1" applyAlignment="1">
      <alignment horizontal="left" vertical="center" wrapText="1"/>
    </xf>
    <xf numFmtId="0" fontId="0" fillId="0" borderId="127" xfId="0" applyBorder="1" applyAlignment="1">
      <alignment horizontal="left" vertical="center"/>
    </xf>
    <xf numFmtId="0" fontId="36" fillId="0" borderId="212" xfId="0" applyFont="1" applyBorder="1" applyAlignment="1">
      <alignment horizontal="distributed" vertical="center"/>
    </xf>
    <xf numFmtId="0" fontId="74" fillId="0" borderId="215" xfId="0" applyFont="1" applyBorder="1" applyAlignment="1">
      <alignment horizontal="distributed" vertical="center"/>
    </xf>
    <xf numFmtId="0" fontId="74" fillId="0" borderId="6" xfId="0" applyFont="1" applyBorder="1" applyAlignment="1">
      <alignment horizontal="center" vertical="center"/>
    </xf>
    <xf numFmtId="0" fontId="36" fillId="0" borderId="202" xfId="0" applyFont="1" applyBorder="1" applyAlignment="1">
      <alignment horizontal="center" vertical="center" wrapText="1"/>
    </xf>
    <xf numFmtId="0" fontId="36" fillId="0" borderId="222" xfId="0" applyFont="1" applyBorder="1" applyAlignment="1">
      <alignment horizontal="center" vertical="center" wrapText="1"/>
    </xf>
    <xf numFmtId="0" fontId="36" fillId="0" borderId="212" xfId="0" applyFont="1" applyBorder="1" applyAlignment="1">
      <alignment horizontal="center" vertical="center"/>
    </xf>
    <xf numFmtId="0" fontId="29" fillId="0" borderId="112" xfId="0" applyFont="1" applyBorder="1" applyAlignment="1">
      <alignment horizontal="center" vertical="center"/>
    </xf>
    <xf numFmtId="0" fontId="36" fillId="0" borderId="112" xfId="0" applyFont="1" applyBorder="1" applyAlignment="1">
      <alignment horizontal="center" vertical="center"/>
    </xf>
    <xf numFmtId="0" fontId="36" fillId="0" borderId="262" xfId="0" applyFont="1" applyBorder="1" applyAlignment="1">
      <alignment horizontal="center" vertical="center"/>
    </xf>
    <xf numFmtId="0" fontId="36" fillId="0" borderId="428" xfId="0" applyFont="1" applyBorder="1" applyAlignment="1">
      <alignment horizontal="center" vertical="center" wrapText="1"/>
    </xf>
    <xf numFmtId="0" fontId="23" fillId="0" borderId="151" xfId="0" applyFont="1" applyBorder="1" applyAlignment="1">
      <alignment horizontal="center" vertical="center" wrapText="1"/>
    </xf>
    <xf numFmtId="0" fontId="36" fillId="0" borderId="197" xfId="3" applyFont="1" applyBorder="1" applyAlignment="1">
      <alignment horizontal="distributed" vertical="center" justifyLastLine="1"/>
    </xf>
    <xf numFmtId="0" fontId="74" fillId="0" borderId="197" xfId="0" applyFont="1" applyBorder="1" applyAlignment="1">
      <alignment horizontal="distributed" vertical="center" justifyLastLine="1"/>
    </xf>
    <xf numFmtId="0" fontId="24" fillId="0" borderId="100" xfId="0" applyFont="1" applyBorder="1" applyAlignment="1">
      <alignment horizontal="distributed" vertical="center" wrapText="1"/>
    </xf>
    <xf numFmtId="0" fontId="24" fillId="0" borderId="151" xfId="0" applyFont="1" applyBorder="1" applyAlignment="1">
      <alignment horizontal="distributed" vertical="center"/>
    </xf>
    <xf numFmtId="0" fontId="23" fillId="0" borderId="19" xfId="0" applyFont="1" applyBorder="1" applyAlignment="1">
      <alignment horizontal="center" vertical="distributed" textRotation="255" wrapText="1" justifyLastLine="1"/>
    </xf>
    <xf numFmtId="0" fontId="23" fillId="0" borderId="82" xfId="0" applyFont="1" applyBorder="1" applyAlignment="1">
      <alignment horizontal="center" vertical="distributed" textRotation="255" wrapText="1" justifyLastLine="1"/>
    </xf>
    <xf numFmtId="0" fontId="23" fillId="0" borderId="7" xfId="0" applyFont="1" applyBorder="1" applyAlignment="1">
      <alignment horizontal="center" vertical="distributed" textRotation="255" wrapText="1" justifyLastLine="1"/>
    </xf>
    <xf numFmtId="0" fontId="23" fillId="0" borderId="81" xfId="0" applyFont="1" applyBorder="1" applyAlignment="1">
      <alignment horizontal="center" vertical="distributed" textRotation="255" wrapText="1" justifyLastLine="1"/>
    </xf>
    <xf numFmtId="38" fontId="62" fillId="0" borderId="435" xfId="9" applyFont="1" applyFill="1" applyBorder="1" applyAlignment="1" applyProtection="1">
      <alignment horizontal="center" vertical="distributed" textRotation="255" wrapText="1" justifyLastLine="1"/>
    </xf>
    <xf numFmtId="38" fontId="62" fillId="0" borderId="436" xfId="9" applyFont="1" applyFill="1" applyBorder="1" applyAlignment="1" applyProtection="1">
      <alignment horizontal="center" vertical="distributed" textRotation="255" wrapText="1" justifyLastLine="1"/>
    </xf>
    <xf numFmtId="0" fontId="36" fillId="0" borderId="467" xfId="0" applyFont="1" applyBorder="1" applyAlignment="1">
      <alignment horizontal="center" vertical="center" justifyLastLine="1"/>
    </xf>
    <xf numFmtId="0" fontId="36" fillId="0" borderId="242" xfId="0" applyFont="1" applyBorder="1" applyAlignment="1">
      <alignment horizontal="center" vertical="center" justifyLastLine="1"/>
    </xf>
    <xf numFmtId="0" fontId="36" fillId="0" borderId="440" xfId="0" applyFont="1" applyBorder="1" applyAlignment="1">
      <alignment horizontal="center" vertical="center" justifyLastLine="1"/>
    </xf>
    <xf numFmtId="0" fontId="36" fillId="0" borderId="113" xfId="0" applyFont="1" applyBorder="1" applyAlignment="1">
      <alignment horizontal="center" vertical="center" justifyLastLine="1"/>
    </xf>
    <xf numFmtId="0" fontId="23" fillId="0" borderId="33" xfId="0" applyFont="1" applyBorder="1" applyAlignment="1">
      <alignment horizontal="center" vertical="distributed" textRotation="255" wrapText="1" justifyLastLine="1"/>
    </xf>
    <xf numFmtId="0" fontId="23" fillId="0" borderId="14" xfId="0" applyFont="1" applyBorder="1" applyAlignment="1">
      <alignment horizontal="center" vertical="distributed" textRotation="255" wrapText="1" justifyLastLine="1"/>
    </xf>
    <xf numFmtId="0" fontId="23" fillId="0" borderId="15" xfId="0" applyFont="1" applyBorder="1" applyAlignment="1">
      <alignment horizontal="center" vertical="distributed" textRotation="255" wrapText="1" justifyLastLine="1"/>
    </xf>
    <xf numFmtId="0" fontId="23" fillId="0" borderId="21" xfId="0" applyFont="1" applyBorder="1" applyAlignment="1">
      <alignment horizontal="center" vertical="center" shrinkToFit="1"/>
    </xf>
    <xf numFmtId="0" fontId="23" fillId="0" borderId="11" xfId="0" applyFont="1" applyBorder="1" applyAlignment="1">
      <alignment horizontal="center" vertical="center" shrinkToFit="1"/>
    </xf>
    <xf numFmtId="38" fontId="62" fillId="0" borderId="87" xfId="9" applyFont="1" applyFill="1" applyBorder="1" applyAlignment="1" applyProtection="1">
      <alignment horizontal="center" vertical="center"/>
    </xf>
    <xf numFmtId="38" fontId="62" fillId="0" borderId="83" xfId="9" applyFont="1" applyFill="1" applyBorder="1" applyAlignment="1" applyProtection="1">
      <alignment horizontal="center" vertical="center"/>
    </xf>
    <xf numFmtId="38" fontId="62" fillId="0" borderId="24" xfId="9" applyFont="1" applyFill="1" applyBorder="1" applyAlignment="1" applyProtection="1">
      <alignment horizontal="center" vertical="center"/>
    </xf>
    <xf numFmtId="38" fontId="62" fillId="0" borderId="25" xfId="9" applyFont="1" applyFill="1" applyBorder="1" applyAlignment="1" applyProtection="1">
      <alignment horizontal="center" vertical="center"/>
    </xf>
    <xf numFmtId="0" fontId="36" fillId="0" borderId="453" xfId="0" applyFont="1" applyBorder="1" applyAlignment="1">
      <alignment horizontal="distributed" vertical="center" justifyLastLine="1"/>
    </xf>
    <xf numFmtId="0" fontId="0" fillId="0" borderId="470" xfId="0" applyBorder="1" applyAlignment="1">
      <alignment horizontal="distributed" vertical="center" justifyLastLine="1"/>
    </xf>
    <xf numFmtId="0" fontId="0" fillId="0" borderId="465" xfId="0" applyBorder="1" applyAlignment="1">
      <alignment horizontal="distributed" vertical="center" justifyLastLine="1"/>
    </xf>
    <xf numFmtId="0" fontId="36" fillId="0" borderId="234" xfId="0" applyFont="1" applyBorder="1" applyAlignment="1">
      <alignment horizontal="center" vertical="center"/>
    </xf>
    <xf numFmtId="0" fontId="74" fillId="0" borderId="234" xfId="0" applyFont="1" applyBorder="1" applyAlignment="1">
      <alignment horizontal="center" vertical="center"/>
    </xf>
    <xf numFmtId="0" fontId="36" fillId="0" borderId="234" xfId="0" applyFont="1" applyBorder="1" applyAlignment="1">
      <alignment horizontal="distributed" vertical="center"/>
    </xf>
    <xf numFmtId="0" fontId="74" fillId="0" borderId="234" xfId="0" applyFont="1" applyBorder="1" applyAlignment="1">
      <alignment horizontal="distributed" vertical="center"/>
    </xf>
    <xf numFmtId="0" fontId="28" fillId="0" borderId="234" xfId="0" applyFont="1" applyBorder="1" applyAlignment="1">
      <alignment horizontal="distributed" vertical="center"/>
    </xf>
    <xf numFmtId="0" fontId="66" fillId="0" borderId="234" xfId="0" applyFont="1" applyBorder="1" applyAlignment="1">
      <alignment horizontal="distributed" vertical="center"/>
    </xf>
    <xf numFmtId="0" fontId="36" fillId="0" borderId="237" xfId="0" applyFont="1" applyBorder="1" applyAlignment="1">
      <alignment horizontal="center" vertical="center" wrapText="1"/>
    </xf>
    <xf numFmtId="0" fontId="74" fillId="0" borderId="234" xfId="0" applyFont="1" applyBorder="1" applyAlignment="1">
      <alignment horizontal="center" vertical="center" wrapText="1"/>
    </xf>
    <xf numFmtId="0" fontId="36" fillId="0" borderId="251" xfId="0" applyFont="1" applyBorder="1" applyAlignment="1">
      <alignment horizontal="distributed" vertical="center"/>
    </xf>
    <xf numFmtId="0" fontId="36" fillId="0" borderId="470" xfId="0" applyFont="1" applyBorder="1" applyAlignment="1">
      <alignment horizontal="distributed" vertical="center"/>
    </xf>
    <xf numFmtId="0" fontId="36" fillId="0" borderId="453" xfId="0" applyFont="1" applyBorder="1" applyAlignment="1">
      <alignment horizontal="distributed" vertical="center"/>
    </xf>
    <xf numFmtId="0" fontId="74" fillId="0" borderId="234" xfId="0" applyFont="1" applyBorder="1" applyAlignment="1">
      <alignment horizontal="distributed" vertical="center" wrapText="1" justifyLastLine="1"/>
    </xf>
    <xf numFmtId="0" fontId="0" fillId="0" borderId="234" xfId="0" applyBorder="1" applyAlignment="1">
      <alignment horizontal="distributed" vertical="center" wrapText="1" justifyLastLine="1"/>
    </xf>
    <xf numFmtId="0" fontId="25" fillId="0" borderId="234" xfId="0" applyFont="1" applyBorder="1" applyAlignment="1">
      <alignment horizontal="distributed" vertical="center"/>
    </xf>
    <xf numFmtId="0" fontId="32" fillId="0" borderId="234" xfId="0" applyFont="1" applyBorder="1" applyAlignment="1">
      <alignment horizontal="distributed" vertical="center"/>
    </xf>
    <xf numFmtId="0" fontId="0" fillId="0" borderId="215" xfId="0" applyBorder="1" applyAlignment="1">
      <alignment horizontal="distributed"/>
    </xf>
    <xf numFmtId="0" fontId="0" fillId="0" borderId="234" xfId="0" applyBorder="1" applyAlignment="1">
      <alignment horizontal="distributed"/>
    </xf>
    <xf numFmtId="0" fontId="0" fillId="0" borderId="234" xfId="0" applyBorder="1"/>
    <xf numFmtId="0" fontId="36" fillId="0" borderId="234" xfId="0" applyFont="1" applyBorder="1" applyAlignment="1">
      <alignment horizontal="distributed" vertical="center" justifyLastLine="1"/>
    </xf>
    <xf numFmtId="0" fontId="36" fillId="0" borderId="233" xfId="0" applyFont="1" applyBorder="1" applyAlignment="1">
      <alignment horizontal="distributed" vertical="center" justifyLastLine="1"/>
    </xf>
    <xf numFmtId="0" fontId="23" fillId="0" borderId="243" xfId="0" applyFont="1" applyBorder="1" applyAlignment="1">
      <alignment horizontal="distributed" vertical="center"/>
    </xf>
    <xf numFmtId="0" fontId="23" fillId="0" borderId="244" xfId="0" applyFont="1" applyBorder="1" applyAlignment="1">
      <alignment horizontal="distributed" vertical="center"/>
    </xf>
    <xf numFmtId="0" fontId="23" fillId="0" borderId="7" xfId="0" applyFont="1" applyBorder="1" applyAlignment="1">
      <alignment horizontal="distributed" vertical="center"/>
    </xf>
    <xf numFmtId="0" fontId="23" fillId="0" borderId="0" xfId="0" applyFont="1" applyAlignment="1">
      <alignment horizontal="distributed" vertical="center"/>
    </xf>
    <xf numFmtId="0" fontId="23" fillId="0" borderId="13" xfId="0" applyFont="1" applyBorder="1" applyAlignment="1">
      <alignment horizontal="center" vertical="center"/>
    </xf>
    <xf numFmtId="0" fontId="23" fillId="0" borderId="331" xfId="0" applyFont="1" applyBorder="1" applyAlignment="1">
      <alignment horizontal="center" vertical="center"/>
    </xf>
    <xf numFmtId="0" fontId="0" fillId="0" borderId="19" xfId="0" applyBorder="1" applyAlignment="1">
      <alignment horizontal="center" vertical="center"/>
    </xf>
    <xf numFmtId="0" fontId="0" fillId="0" borderId="10" xfId="0" applyBorder="1" applyAlignment="1">
      <alignment horizontal="center" vertical="center"/>
    </xf>
    <xf numFmtId="0" fontId="23" fillId="0" borderId="243" xfId="0" applyFont="1" applyBorder="1" applyAlignment="1">
      <alignment horizontal="center" vertical="center" wrapText="1"/>
    </xf>
    <xf numFmtId="0" fontId="23" fillId="0" borderId="127" xfId="0" applyFont="1" applyBorder="1" applyAlignment="1">
      <alignment horizontal="center" vertical="center" wrapText="1"/>
    </xf>
    <xf numFmtId="0" fontId="36" fillId="0" borderId="234" xfId="0" applyFont="1" applyBorder="1" applyAlignment="1">
      <alignment horizontal="center" vertical="center" wrapText="1"/>
    </xf>
    <xf numFmtId="0" fontId="0" fillId="0" borderId="262" xfId="0" applyBorder="1" applyAlignment="1">
      <alignment horizontal="center" vertical="center" wrapText="1"/>
    </xf>
    <xf numFmtId="0" fontId="23" fillId="0" borderId="34" xfId="0" applyFont="1" applyBorder="1" applyAlignment="1">
      <alignment horizontal="center" vertical="center" wrapText="1"/>
    </xf>
    <xf numFmtId="0" fontId="23" fillId="0" borderId="6" xfId="0" applyFont="1" applyBorder="1" applyAlignment="1">
      <alignment horizontal="center" vertical="center" wrapText="1"/>
    </xf>
    <xf numFmtId="0" fontId="28" fillId="0" borderId="212" xfId="0" applyFont="1" applyBorder="1" applyAlignment="1">
      <alignment horizontal="center" vertical="center" wrapText="1"/>
    </xf>
    <xf numFmtId="0" fontId="23" fillId="0" borderId="118" xfId="0" applyFont="1" applyBorder="1" applyAlignment="1">
      <alignment horizontal="center" vertical="center"/>
    </xf>
    <xf numFmtId="0" fontId="23" fillId="0" borderId="116" xfId="0" applyFont="1" applyBorder="1" applyAlignment="1">
      <alignment horizontal="center" vertical="center"/>
    </xf>
    <xf numFmtId="0" fontId="0" fillId="0" borderId="239" xfId="0" applyBorder="1" applyAlignment="1">
      <alignment horizontal="center" vertical="center"/>
    </xf>
    <xf numFmtId="0" fontId="23" fillId="0" borderId="175" xfId="0" applyFont="1" applyBorder="1" applyAlignment="1">
      <alignment horizontal="distributed" vertical="center" wrapText="1"/>
    </xf>
    <xf numFmtId="0" fontId="23" fillId="0" borderId="119" xfId="0" applyFont="1" applyBorder="1" applyAlignment="1">
      <alignment horizontal="distributed" vertical="center" wrapText="1"/>
    </xf>
    <xf numFmtId="0" fontId="0" fillId="0" borderId="13" xfId="0" applyBorder="1" applyAlignment="1">
      <alignment horizontal="center" vertical="center"/>
    </xf>
    <xf numFmtId="0" fontId="23" fillId="0" borderId="243" xfId="0" applyFont="1" applyBorder="1" applyAlignment="1">
      <alignment horizontal="distributed" vertical="center" wrapText="1"/>
    </xf>
    <xf numFmtId="0" fontId="23" fillId="0" borderId="175" xfId="0" applyFont="1" applyBorder="1" applyAlignment="1">
      <alignment horizontal="distributed" vertical="center" justifyLastLine="1"/>
    </xf>
    <xf numFmtId="0" fontId="0" fillId="0" borderId="119" xfId="0" applyBorder="1" applyAlignment="1">
      <alignment horizontal="distributed" vertical="center" justifyLastLine="1"/>
    </xf>
    <xf numFmtId="0" fontId="0" fillId="0" borderId="134" xfId="0" applyBorder="1" applyAlignment="1">
      <alignment horizontal="center" vertical="center"/>
    </xf>
    <xf numFmtId="0" fontId="23" fillId="0" borderId="197" xfId="0" applyFont="1" applyBorder="1" applyAlignment="1">
      <alignment horizontal="center" vertical="center"/>
    </xf>
    <xf numFmtId="0" fontId="0" fillId="0" borderId="235" xfId="0" applyBorder="1" applyAlignment="1">
      <alignment horizontal="center" vertical="center"/>
    </xf>
    <xf numFmtId="0" fontId="23" fillId="0" borderId="234" xfId="0" applyFont="1" applyBorder="1" applyAlignment="1">
      <alignment horizontal="center" vertical="center"/>
    </xf>
    <xf numFmtId="0" fontId="0" fillId="0" borderId="234" xfId="0" applyBorder="1" applyAlignment="1">
      <alignment horizontal="center" vertical="center"/>
    </xf>
    <xf numFmtId="0" fontId="0" fillId="0" borderId="233" xfId="0" applyBorder="1" applyAlignment="1">
      <alignment horizontal="center" vertical="center"/>
    </xf>
    <xf numFmtId="0" fontId="0" fillId="0" borderId="11" xfId="0" applyBorder="1" applyAlignment="1">
      <alignment horizontal="center" vertical="center" wrapText="1"/>
    </xf>
    <xf numFmtId="0" fontId="23" fillId="0" borderId="0" xfId="0" applyFont="1" applyAlignment="1">
      <alignment horizontal="center" vertical="center" wrapText="1"/>
    </xf>
    <xf numFmtId="0" fontId="0" fillId="0" borderId="18" xfId="0" applyBorder="1" applyAlignment="1">
      <alignment horizontal="center" vertical="center" wrapText="1"/>
    </xf>
    <xf numFmtId="0" fontId="23" fillId="7" borderId="390" xfId="0" applyFont="1" applyFill="1" applyBorder="1" applyAlignment="1" applyProtection="1">
      <alignment horizontal="left" vertical="center" wrapText="1"/>
      <protection locked="0"/>
    </xf>
    <xf numFmtId="0" fontId="23" fillId="7" borderId="391" xfId="0" applyFont="1" applyFill="1" applyBorder="1" applyAlignment="1" applyProtection="1">
      <alignment horizontal="left" vertical="center" wrapText="1"/>
      <protection locked="0"/>
    </xf>
    <xf numFmtId="0" fontId="23" fillId="7" borderId="392" xfId="0" applyFont="1" applyFill="1" applyBorder="1" applyAlignment="1" applyProtection="1">
      <alignment horizontal="left" vertical="center" wrapText="1"/>
      <protection locked="0"/>
    </xf>
    <xf numFmtId="0" fontId="23" fillId="7" borderId="393" xfId="0" applyFont="1" applyFill="1" applyBorder="1" applyAlignment="1" applyProtection="1">
      <alignment horizontal="left" vertical="center" wrapText="1"/>
      <protection locked="0"/>
    </xf>
    <xf numFmtId="0" fontId="23" fillId="0" borderId="213" xfId="0" applyFont="1" applyBorder="1" applyAlignment="1">
      <alignment horizontal="distributed" vertical="center"/>
    </xf>
    <xf numFmtId="0" fontId="23" fillId="0" borderId="251" xfId="0" applyFont="1" applyBorder="1" applyAlignment="1">
      <alignment horizontal="distributed" vertical="center"/>
    </xf>
    <xf numFmtId="0" fontId="23" fillId="0" borderId="16" xfId="0" applyFont="1" applyBorder="1" applyAlignment="1">
      <alignment horizontal="distributed" vertical="center"/>
    </xf>
    <xf numFmtId="0" fontId="23" fillId="0" borderId="191" xfId="0" applyFont="1" applyBorder="1" applyAlignment="1">
      <alignment horizontal="distributed" vertical="center"/>
    </xf>
    <xf numFmtId="0" fontId="23" fillId="0" borderId="189" xfId="0" applyFont="1" applyBorder="1" applyAlignment="1">
      <alignment horizontal="distributed" vertical="center"/>
    </xf>
    <xf numFmtId="0" fontId="23" fillId="0" borderId="130" xfId="0" applyFont="1" applyBorder="1" applyAlignment="1">
      <alignment horizontal="center" vertical="center"/>
    </xf>
    <xf numFmtId="0" fontId="15" fillId="0" borderId="0" xfId="0" applyFont="1" applyAlignment="1">
      <alignment vertical="center" wrapText="1"/>
    </xf>
    <xf numFmtId="0" fontId="31" fillId="0" borderId="0" xfId="0" applyFont="1" applyAlignment="1">
      <alignment vertical="center" wrapText="1"/>
    </xf>
    <xf numFmtId="0" fontId="31" fillId="0" borderId="18" xfId="0" applyFont="1" applyBorder="1" applyAlignment="1">
      <alignment vertical="center" wrapText="1"/>
    </xf>
    <xf numFmtId="0" fontId="31" fillId="0" borderId="251" xfId="0" applyFont="1" applyBorder="1" applyAlignment="1">
      <alignment vertical="center" wrapText="1"/>
    </xf>
    <xf numFmtId="0" fontId="31" fillId="0" borderId="240" xfId="0" applyFont="1" applyBorder="1" applyAlignment="1">
      <alignment vertical="center" wrapText="1"/>
    </xf>
    <xf numFmtId="0" fontId="15" fillId="0" borderId="191" xfId="0" applyFont="1" applyBorder="1" applyAlignment="1">
      <alignment vertical="center" wrapText="1"/>
    </xf>
    <xf numFmtId="0" fontId="31" fillId="0" borderId="191" xfId="0" applyFont="1" applyBorder="1" applyAlignment="1">
      <alignment vertical="center" wrapText="1"/>
    </xf>
    <xf numFmtId="0" fontId="31" fillId="0" borderId="189" xfId="0" applyFont="1" applyBorder="1" applyAlignment="1">
      <alignment vertical="center" wrapText="1"/>
    </xf>
    <xf numFmtId="0" fontId="23" fillId="0" borderId="129" xfId="0" applyFont="1" applyBorder="1" applyAlignment="1">
      <alignment horizontal="distributed" vertical="center" justifyLastLine="1"/>
    </xf>
    <xf numFmtId="0" fontId="23" fillId="0" borderId="130" xfId="0" applyFont="1" applyBorder="1" applyAlignment="1">
      <alignment horizontal="distributed" vertical="center" justifyLastLine="1"/>
    </xf>
    <xf numFmtId="0" fontId="23" fillId="0" borderId="131" xfId="0" applyFont="1" applyBorder="1" applyAlignment="1">
      <alignment horizontal="distributed" vertical="center" justifyLastLine="1"/>
    </xf>
    <xf numFmtId="3" fontId="62" fillId="4" borderId="133" xfId="0" applyNumberFormat="1" applyFont="1" applyFill="1" applyBorder="1" applyAlignment="1" applyProtection="1">
      <alignment horizontal="right" shrinkToFit="1"/>
      <protection locked="0"/>
    </xf>
    <xf numFmtId="3" fontId="62" fillId="4" borderId="394" xfId="0" applyNumberFormat="1" applyFont="1" applyFill="1" applyBorder="1" applyAlignment="1" applyProtection="1">
      <alignment horizontal="right" shrinkToFit="1"/>
      <protection locked="0"/>
    </xf>
    <xf numFmtId="3" fontId="62" fillId="4" borderId="365" xfId="0" applyNumberFormat="1" applyFont="1" applyFill="1" applyBorder="1" applyAlignment="1" applyProtection="1">
      <alignment horizontal="right" shrinkToFit="1"/>
      <protection locked="0"/>
    </xf>
    <xf numFmtId="3" fontId="62" fillId="4" borderId="395" xfId="0" applyNumberFormat="1" applyFont="1" applyFill="1" applyBorder="1" applyAlignment="1" applyProtection="1">
      <alignment horizontal="right" shrinkToFit="1"/>
      <protection locked="0"/>
    </xf>
    <xf numFmtId="0" fontId="23" fillId="7" borderId="416" xfId="0" applyFont="1" applyFill="1" applyBorder="1" applyAlignment="1" applyProtection="1">
      <alignment horizontal="left" vertical="center" wrapText="1"/>
      <protection locked="0"/>
    </xf>
    <xf numFmtId="0" fontId="23" fillId="7" borderId="417" xfId="0" applyFont="1" applyFill="1" applyBorder="1" applyAlignment="1" applyProtection="1">
      <alignment horizontal="left" vertical="center" wrapText="1"/>
      <protection locked="0"/>
    </xf>
    <xf numFmtId="0" fontId="23" fillId="7" borderId="413" xfId="0" applyFont="1" applyFill="1" applyBorder="1" applyAlignment="1" applyProtection="1">
      <alignment horizontal="left" vertical="center" wrapText="1"/>
      <protection locked="0"/>
    </xf>
    <xf numFmtId="0" fontId="23" fillId="7" borderId="414" xfId="0" applyFont="1" applyFill="1" applyBorder="1" applyAlignment="1" applyProtection="1">
      <alignment horizontal="left" vertical="center" wrapText="1"/>
      <protection locked="0"/>
    </xf>
    <xf numFmtId="0" fontId="23" fillId="7" borderId="215" xfId="7" applyFont="1" applyFill="1" applyBorder="1" applyAlignment="1" applyProtection="1">
      <alignment vertical="center" wrapText="1"/>
      <protection locked="0"/>
    </xf>
    <xf numFmtId="0" fontId="23" fillId="7" borderId="251" xfId="7" applyFont="1" applyFill="1" applyBorder="1" applyAlignment="1" applyProtection="1">
      <alignment vertical="center" wrapText="1"/>
      <protection locked="0"/>
    </xf>
    <xf numFmtId="0" fontId="23" fillId="7" borderId="39" xfId="7" applyFont="1" applyFill="1" applyBorder="1" applyAlignment="1" applyProtection="1">
      <alignment vertical="center" wrapText="1"/>
      <protection locked="0"/>
    </xf>
    <xf numFmtId="0" fontId="23" fillId="7" borderId="127" xfId="7" applyFont="1" applyFill="1" applyBorder="1" applyAlignment="1" applyProtection="1">
      <alignment vertical="center" wrapText="1"/>
      <protection locked="0"/>
    </xf>
    <xf numFmtId="0" fontId="23" fillId="7" borderId="0" xfId="7" applyFont="1" applyFill="1" applyAlignment="1" applyProtection="1">
      <alignment vertical="center" wrapText="1"/>
      <protection locked="0"/>
    </xf>
    <xf numFmtId="0" fontId="23" fillId="7" borderId="81" xfId="7" applyFont="1" applyFill="1" applyBorder="1" applyAlignment="1" applyProtection="1">
      <alignment vertical="center" wrapText="1"/>
      <protection locked="0"/>
    </xf>
    <xf numFmtId="0" fontId="23" fillId="0" borderId="34" xfId="7" applyFont="1" applyBorder="1" applyAlignment="1">
      <alignment horizontal="center" vertical="distributed" textRotation="255" wrapText="1" justifyLastLine="1"/>
    </xf>
    <xf numFmtId="0" fontId="23" fillId="0" borderId="60" xfId="7" applyFont="1" applyBorder="1" applyAlignment="1">
      <alignment horizontal="center" vertical="distributed" textRotation="255" wrapText="1" justifyLastLine="1"/>
    </xf>
    <xf numFmtId="0" fontId="23" fillId="0" borderId="54" xfId="7" applyFont="1" applyBorder="1" applyAlignment="1">
      <alignment horizontal="center" vertical="distributed" textRotation="255" wrapText="1" justifyLastLine="1"/>
    </xf>
    <xf numFmtId="0" fontId="23" fillId="0" borderId="21" xfId="7" applyFont="1" applyBorder="1" applyAlignment="1">
      <alignment horizontal="center" vertical="center" wrapText="1"/>
    </xf>
    <xf numFmtId="0" fontId="23" fillId="0" borderId="127" xfId="7" applyFont="1" applyBorder="1" applyAlignment="1">
      <alignment horizontal="center" vertical="center" wrapText="1"/>
    </xf>
    <xf numFmtId="0" fontId="23" fillId="0" borderId="46" xfId="7" applyFont="1" applyBorder="1" applyAlignment="1">
      <alignment horizontal="center" vertical="center" wrapText="1"/>
    </xf>
    <xf numFmtId="0" fontId="28" fillId="0" borderId="243" xfId="0" applyFont="1" applyBorder="1" applyAlignment="1">
      <alignment horizontal="center" vertical="center"/>
    </xf>
    <xf numFmtId="0" fontId="28" fillId="0" borderId="197" xfId="0" applyFont="1" applyBorder="1" applyAlignment="1">
      <alignment horizontal="center" vertical="center"/>
    </xf>
    <xf numFmtId="0" fontId="28" fillId="0" borderId="242" xfId="0" applyFont="1" applyBorder="1" applyAlignment="1">
      <alignment horizontal="center" vertical="center"/>
    </xf>
    <xf numFmtId="0" fontId="28" fillId="0" borderId="84" xfId="0" applyFont="1" applyBorder="1" applyAlignment="1">
      <alignment horizontal="center" vertical="center"/>
    </xf>
    <xf numFmtId="0" fontId="28" fillId="0" borderId="1" xfId="0" applyFont="1" applyBorder="1" applyAlignment="1">
      <alignment horizontal="center" vertical="center"/>
    </xf>
    <xf numFmtId="0" fontId="28" fillId="0" borderId="113" xfId="0" applyFont="1" applyBorder="1" applyAlignment="1">
      <alignment horizontal="center" vertical="center"/>
    </xf>
    <xf numFmtId="0" fontId="24" fillId="0" borderId="243" xfId="0" applyFont="1" applyBorder="1" applyAlignment="1">
      <alignment horizontal="center" vertical="center" wrapText="1"/>
    </xf>
    <xf numFmtId="0" fontId="24" fillId="0" borderId="197" xfId="0" applyFont="1" applyBorder="1" applyAlignment="1">
      <alignment horizontal="center" vertical="center" wrapText="1"/>
    </xf>
    <xf numFmtId="0" fontId="24" fillId="0" borderId="84" xfId="0" applyFont="1" applyBorder="1" applyAlignment="1">
      <alignment horizontal="center" vertical="center" wrapText="1"/>
    </xf>
    <xf numFmtId="0" fontId="24" fillId="0" borderId="1" xfId="0" applyFont="1" applyBorder="1" applyAlignment="1">
      <alignment horizontal="center" vertical="center" wrapText="1"/>
    </xf>
    <xf numFmtId="0" fontId="28" fillId="0" borderId="243" xfId="0" applyFont="1" applyBorder="1" applyAlignment="1">
      <alignment horizontal="center" vertical="center" wrapText="1"/>
    </xf>
    <xf numFmtId="0" fontId="28" fillId="0" borderId="197" xfId="0" applyFont="1" applyBorder="1" applyAlignment="1">
      <alignment horizontal="center" vertical="center" wrapText="1"/>
    </xf>
    <xf numFmtId="0" fontId="28" fillId="0" borderId="242" xfId="0" applyFont="1" applyBorder="1" applyAlignment="1">
      <alignment horizontal="center" vertical="center" wrapText="1"/>
    </xf>
    <xf numFmtId="0" fontId="28" fillId="0" borderId="84" xfId="0" applyFont="1" applyBorder="1" applyAlignment="1">
      <alignment horizontal="center" vertical="center" wrapText="1"/>
    </xf>
    <xf numFmtId="0" fontId="28" fillId="0" borderId="1" xfId="0" applyFont="1" applyBorder="1" applyAlignment="1">
      <alignment horizontal="center" vertical="center" wrapText="1"/>
    </xf>
    <xf numFmtId="0" fontId="28" fillId="0" borderId="113" xfId="0" applyFont="1" applyBorder="1" applyAlignment="1">
      <alignment horizontal="center" vertical="center" wrapText="1"/>
    </xf>
    <xf numFmtId="0" fontId="59" fillId="0" borderId="262" xfId="0" applyFont="1" applyBorder="1" applyAlignment="1">
      <alignment horizontal="center" vertical="center" wrapText="1"/>
    </xf>
    <xf numFmtId="0" fontId="59" fillId="0" borderId="60" xfId="0" applyFont="1" applyBorder="1" applyAlignment="1">
      <alignment horizontal="center" vertical="center" wrapText="1"/>
    </xf>
    <xf numFmtId="0" fontId="59" fillId="0" borderId="111" xfId="0" applyFont="1" applyBorder="1" applyAlignment="1">
      <alignment horizontal="center" vertical="center" wrapText="1"/>
    </xf>
    <xf numFmtId="0" fontId="23" fillId="0" borderId="34" xfId="7" applyFont="1" applyBorder="1" applyAlignment="1">
      <alignment horizontal="center" vertical="center" wrapText="1" shrinkToFit="1"/>
    </xf>
    <xf numFmtId="0" fontId="23" fillId="0" borderId="60" xfId="7" applyFont="1" applyBorder="1" applyAlignment="1">
      <alignment horizontal="center" vertical="center" wrapText="1" shrinkToFit="1"/>
    </xf>
    <xf numFmtId="0" fontId="23" fillId="0" borderId="34" xfId="7" applyFont="1" applyBorder="1" applyAlignment="1">
      <alignment horizontal="center" vertical="center" wrapText="1"/>
    </xf>
    <xf numFmtId="0" fontId="23" fillId="0" borderId="60" xfId="7" applyFont="1" applyBorder="1" applyAlignment="1">
      <alignment horizontal="center" vertical="center" wrapText="1"/>
    </xf>
    <xf numFmtId="0" fontId="23" fillId="0" borderId="21" xfId="7" applyFont="1" applyBorder="1" applyAlignment="1">
      <alignment horizontal="center" vertical="center"/>
    </xf>
    <xf numFmtId="0" fontId="23" fillId="0" borderId="11" xfId="7" applyFont="1" applyBorder="1" applyAlignment="1">
      <alignment horizontal="center" vertical="center"/>
    </xf>
    <xf numFmtId="0" fontId="23" fillId="0" borderId="84" xfId="7" applyFont="1" applyBorder="1" applyAlignment="1">
      <alignment horizontal="center" vertical="center"/>
    </xf>
    <xf numFmtId="0" fontId="23" fillId="0" borderId="17" xfId="7" applyFont="1" applyBorder="1" applyAlignment="1">
      <alignment horizontal="center" vertical="center"/>
    </xf>
    <xf numFmtId="0" fontId="23" fillId="0" borderId="94" xfId="7" applyFont="1" applyBorder="1" applyAlignment="1">
      <alignment horizontal="center" vertical="center" wrapText="1"/>
    </xf>
    <xf numFmtId="0" fontId="23" fillId="0" borderId="95" xfId="7" applyFont="1" applyBorder="1" applyAlignment="1">
      <alignment horizontal="center" vertical="center" wrapText="1"/>
    </xf>
    <xf numFmtId="0" fontId="59" fillId="0" borderId="468" xfId="0" applyFont="1" applyBorder="1" applyAlignment="1">
      <alignment horizontal="center" vertical="center" wrapText="1"/>
    </xf>
    <xf numFmtId="0" fontId="59" fillId="0" borderId="445" xfId="0" applyFont="1" applyBorder="1" applyAlignment="1">
      <alignment horizontal="center" vertical="center" wrapText="1"/>
    </xf>
    <xf numFmtId="0" fontId="59" fillId="0" borderId="243" xfId="0" applyFont="1" applyBorder="1" applyAlignment="1">
      <alignment horizontal="center" vertical="center" wrapText="1"/>
    </xf>
    <xf numFmtId="0" fontId="23" fillId="0" borderId="33" xfId="7" applyFont="1" applyBorder="1" applyAlignment="1">
      <alignment horizontal="distributed" vertical="center"/>
    </xf>
    <xf numFmtId="0" fontId="23" fillId="0" borderId="14" xfId="7" applyFont="1" applyBorder="1" applyAlignment="1">
      <alignment horizontal="distributed" vertical="center"/>
    </xf>
    <xf numFmtId="0" fontId="23" fillId="0" borderId="15" xfId="7" applyFont="1" applyBorder="1" applyAlignment="1">
      <alignment horizontal="distributed" vertical="center"/>
    </xf>
    <xf numFmtId="0" fontId="23" fillId="0" borderId="21"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107" xfId="0" applyFont="1" applyBorder="1" applyAlignment="1">
      <alignment horizontal="center" vertical="center" wrapText="1"/>
    </xf>
    <xf numFmtId="0" fontId="23" fillId="0" borderId="19" xfId="7" applyFont="1" applyBorder="1" applyAlignment="1">
      <alignment horizontal="center" vertical="distributed" textRotation="255" wrapText="1" justifyLastLine="1"/>
    </xf>
    <xf numFmtId="0" fontId="23" fillId="0" borderId="13" xfId="7" applyFont="1" applyBorder="1" applyAlignment="1">
      <alignment horizontal="center" vertical="distributed" textRotation="255" wrapText="1" justifyLastLine="1"/>
    </xf>
    <xf numFmtId="0" fontId="23" fillId="0" borderId="7" xfId="7" applyFont="1" applyBorder="1" applyAlignment="1">
      <alignment horizontal="center" vertical="distributed" textRotation="255" wrapText="1" justifyLastLine="1"/>
    </xf>
    <xf numFmtId="0" fontId="23" fillId="0" borderId="5" xfId="7" applyFont="1" applyBorder="1" applyAlignment="1">
      <alignment horizontal="center" vertical="distributed" textRotation="255" wrapText="1" justifyLastLine="1"/>
    </xf>
    <xf numFmtId="0" fontId="23" fillId="0" borderId="90" xfId="7" applyFont="1" applyBorder="1" applyAlignment="1">
      <alignment horizontal="center" vertical="distributed" textRotation="255" wrapText="1" justifyLastLine="1"/>
    </xf>
    <xf numFmtId="0" fontId="23" fillId="0" borderId="52" xfId="7" applyFont="1" applyBorder="1" applyAlignment="1">
      <alignment horizontal="center" vertical="distributed" textRotation="255" wrapText="1" justifyLastLine="1"/>
    </xf>
    <xf numFmtId="0" fontId="23" fillId="0" borderId="243" xfId="7" applyFont="1" applyBorder="1" applyAlignment="1">
      <alignment horizontal="center" vertical="center" wrapText="1" shrinkToFit="1"/>
    </xf>
    <xf numFmtId="0" fontId="23" fillId="0" borderId="127" xfId="7" applyFont="1" applyBorder="1" applyAlignment="1">
      <alignment horizontal="center" vertical="center" wrapText="1" shrinkToFit="1"/>
    </xf>
    <xf numFmtId="0" fontId="23" fillId="0" borderId="46" xfId="7" applyFont="1" applyBorder="1" applyAlignment="1">
      <alignment horizontal="center" vertical="center" wrapText="1" shrinkToFit="1"/>
    </xf>
    <xf numFmtId="0" fontId="23" fillId="0" borderId="243" xfId="7" applyFont="1" applyBorder="1" applyAlignment="1">
      <alignment horizontal="center" vertical="center" wrapText="1"/>
    </xf>
    <xf numFmtId="0" fontId="23" fillId="7" borderId="31" xfId="7" applyFont="1" applyFill="1" applyBorder="1" applyAlignment="1" applyProtection="1">
      <alignment vertical="center" wrapText="1"/>
      <protection locked="0"/>
    </xf>
    <xf numFmtId="0" fontId="23" fillId="7" borderId="9" xfId="7" applyFont="1" applyFill="1" applyBorder="1" applyAlignment="1" applyProtection="1">
      <alignment vertical="center" wrapText="1"/>
      <protection locked="0"/>
    </xf>
    <xf numFmtId="0" fontId="23" fillId="7" borderId="99" xfId="7" applyFont="1" applyFill="1" applyBorder="1" applyAlignment="1" applyProtection="1">
      <alignment vertical="center" wrapText="1"/>
      <protection locked="0"/>
    </xf>
    <xf numFmtId="0" fontId="23" fillId="0" borderId="262" xfId="7" applyFont="1" applyBorder="1" applyAlignment="1">
      <alignment horizontal="center" vertical="center" textRotation="255" wrapText="1"/>
    </xf>
    <xf numFmtId="0" fontId="23" fillId="0" borderId="60" xfId="7" applyFont="1" applyBorder="1" applyAlignment="1">
      <alignment horizontal="center" vertical="center" textRotation="255" wrapText="1"/>
    </xf>
    <xf numFmtId="0" fontId="23" fillId="0" borderId="54" xfId="7" applyFont="1" applyBorder="1" applyAlignment="1">
      <alignment horizontal="center" vertical="center" textRotation="255" wrapText="1"/>
    </xf>
    <xf numFmtId="0" fontId="23" fillId="0" borderId="238" xfId="7" applyFont="1" applyBorder="1" applyAlignment="1">
      <alignment horizontal="center" vertical="center" wrapText="1"/>
    </xf>
    <xf numFmtId="0" fontId="23" fillId="0" borderId="106" xfId="7" applyFont="1" applyBorder="1" applyAlignment="1">
      <alignment horizontal="center" vertical="center" wrapText="1"/>
    </xf>
    <xf numFmtId="0" fontId="23" fillId="0" borderId="160" xfId="7" applyFont="1" applyBorder="1" applyAlignment="1">
      <alignment horizontal="center" vertical="center" wrapText="1"/>
    </xf>
    <xf numFmtId="0" fontId="23" fillId="0" borderId="21" xfId="7" applyFont="1" applyBorder="1" applyAlignment="1">
      <alignment horizontal="center" vertical="center" wrapText="1" justifyLastLine="1"/>
    </xf>
    <xf numFmtId="0" fontId="23" fillId="0" borderId="127" xfId="7" applyFont="1" applyBorder="1" applyAlignment="1">
      <alignment horizontal="center" vertical="center" wrapText="1" justifyLastLine="1"/>
    </xf>
    <xf numFmtId="0" fontId="23" fillId="0" borderId="84" xfId="7" applyFont="1" applyBorder="1" applyAlignment="1">
      <alignment horizontal="center" vertical="center" wrapText="1" justifyLastLine="1"/>
    </xf>
    <xf numFmtId="0" fontId="23" fillId="0" borderId="21" xfId="7" applyFont="1" applyBorder="1" applyAlignment="1">
      <alignment horizontal="center" vertical="center" textRotation="255" wrapText="1"/>
    </xf>
    <xf numFmtId="0" fontId="23" fillId="0" borderId="127" xfId="7" applyFont="1" applyBorder="1" applyAlignment="1">
      <alignment horizontal="center" vertical="center" textRotation="255" wrapText="1"/>
    </xf>
    <xf numFmtId="0" fontId="23" fillId="0" borderId="46" xfId="7" applyFont="1" applyBorder="1" applyAlignment="1">
      <alignment horizontal="center" vertical="center" textRotation="255" wrapText="1"/>
    </xf>
    <xf numFmtId="0" fontId="23" fillId="0" borderId="10" xfId="7" applyFont="1" applyBorder="1" applyAlignment="1">
      <alignment horizontal="center" vertical="center" wrapText="1" justifyLastLine="1"/>
    </xf>
    <xf numFmtId="0" fontId="23" fillId="0" borderId="0" xfId="7" applyFont="1" applyAlignment="1">
      <alignment horizontal="center" vertical="center" wrapText="1" justifyLastLine="1"/>
    </xf>
    <xf numFmtId="0" fontId="23" fillId="0" borderId="1" xfId="7" applyFont="1" applyBorder="1" applyAlignment="1">
      <alignment horizontal="center" vertical="center" wrapText="1" justifyLastLine="1"/>
    </xf>
    <xf numFmtId="0" fontId="23" fillId="7" borderId="175" xfId="7" applyFont="1" applyFill="1" applyBorder="1" applyAlignment="1" applyProtection="1">
      <alignment vertical="center" wrapText="1"/>
      <protection locked="0"/>
    </xf>
    <xf numFmtId="0" fontId="23" fillId="7" borderId="116" xfId="7" applyFont="1" applyFill="1" applyBorder="1" applyAlignment="1" applyProtection="1">
      <alignment vertical="center" wrapText="1"/>
      <protection locked="0"/>
    </xf>
    <xf numFmtId="0" fontId="23" fillId="7" borderId="105" xfId="7" applyFont="1" applyFill="1" applyBorder="1" applyAlignment="1" applyProtection="1">
      <alignment vertical="center" wrapText="1"/>
      <protection locked="0"/>
    </xf>
    <xf numFmtId="0" fontId="0" fillId="0" borderId="60" xfId="0" applyBorder="1" applyAlignment="1">
      <alignment horizontal="center" vertical="center" wrapText="1"/>
    </xf>
    <xf numFmtId="0" fontId="0" fillId="0" borderId="54" xfId="0" applyBorder="1" applyAlignment="1">
      <alignment horizontal="center" vertical="center" wrapText="1"/>
    </xf>
    <xf numFmtId="0" fontId="23" fillId="7" borderId="422" xfId="7" applyFont="1" applyFill="1" applyBorder="1" applyAlignment="1" applyProtection="1">
      <alignment vertical="center" wrapText="1"/>
      <protection locked="0"/>
    </xf>
    <xf numFmtId="0" fontId="23" fillId="7" borderId="423" xfId="7" applyFont="1" applyFill="1" applyBorder="1" applyAlignment="1" applyProtection="1">
      <alignment vertical="center" wrapText="1"/>
      <protection locked="0"/>
    </xf>
    <xf numFmtId="0" fontId="23" fillId="7" borderId="424" xfId="7" applyFont="1" applyFill="1" applyBorder="1" applyAlignment="1" applyProtection="1">
      <alignment vertical="center" wrapText="1"/>
      <protection locked="0"/>
    </xf>
    <xf numFmtId="0" fontId="72" fillId="0" borderId="243" xfId="0" applyFont="1" applyBorder="1" applyAlignment="1">
      <alignment horizontal="center" vertical="center"/>
    </xf>
    <xf numFmtId="0" fontId="72" fillId="0" borderId="197" xfId="0" applyFont="1" applyBorder="1" applyAlignment="1">
      <alignment horizontal="center" vertical="center"/>
    </xf>
    <xf numFmtId="0" fontId="72" fillId="0" borderId="242" xfId="0" applyFont="1" applyBorder="1" applyAlignment="1">
      <alignment horizontal="center" vertical="center"/>
    </xf>
    <xf numFmtId="0" fontId="72" fillId="0" borderId="84" xfId="0" applyFont="1" applyBorder="1" applyAlignment="1">
      <alignment horizontal="center" vertical="center"/>
    </xf>
    <xf numFmtId="0" fontId="72" fillId="0" borderId="1" xfId="0" applyFont="1" applyBorder="1" applyAlignment="1">
      <alignment horizontal="center" vertical="center"/>
    </xf>
    <xf numFmtId="0" fontId="72" fillId="0" borderId="113" xfId="0" applyFont="1" applyBorder="1" applyAlignment="1">
      <alignment horizontal="center" vertical="center"/>
    </xf>
    <xf numFmtId="0" fontId="23" fillId="0" borderId="19" xfId="7" applyFont="1" applyBorder="1" applyAlignment="1">
      <alignment horizontal="distributed" vertical="center"/>
    </xf>
    <xf numFmtId="0" fontId="23" fillId="0" borderId="7" xfId="7" applyFont="1" applyBorder="1" applyAlignment="1">
      <alignment horizontal="distributed" vertical="center"/>
    </xf>
    <xf numFmtId="0" fontId="23" fillId="0" borderId="16" xfId="7" applyFont="1" applyBorder="1" applyAlignment="1">
      <alignment horizontal="distributed" vertical="center"/>
    </xf>
    <xf numFmtId="0" fontId="23" fillId="0" borderId="33" xfId="7" applyFont="1" applyBorder="1" applyAlignment="1">
      <alignment horizontal="center" vertical="distributed" textRotation="255" wrapText="1" justifyLastLine="1"/>
    </xf>
    <xf numFmtId="0" fontId="23" fillId="0" borderId="14" xfId="7" applyFont="1" applyBorder="1" applyAlignment="1">
      <alignment horizontal="center" vertical="distributed" textRotation="255" wrapText="1" justifyLastLine="1"/>
    </xf>
    <xf numFmtId="0" fontId="23" fillId="0" borderId="53" xfId="7" applyFont="1" applyBorder="1" applyAlignment="1">
      <alignment horizontal="center" vertical="distributed" textRotation="255" wrapText="1" justifyLastLine="1"/>
    </xf>
    <xf numFmtId="0" fontId="23" fillId="0" borderId="21" xfId="7" applyFont="1" applyBorder="1" applyAlignment="1">
      <alignment horizontal="distributed" vertical="center" wrapText="1" justifyLastLine="1"/>
    </xf>
    <xf numFmtId="0" fontId="23" fillId="0" borderId="127" xfId="7" applyFont="1" applyBorder="1" applyAlignment="1">
      <alignment horizontal="distributed" vertical="center" wrapText="1" justifyLastLine="1"/>
    </xf>
    <xf numFmtId="0" fontId="25" fillId="0" borderId="21" xfId="7" applyFont="1" applyBorder="1" applyAlignment="1">
      <alignment horizontal="distributed" vertical="center" wrapText="1" justifyLastLine="1"/>
    </xf>
    <xf numFmtId="0" fontId="25" fillId="0" borderId="127" xfId="7" applyFont="1" applyBorder="1" applyAlignment="1">
      <alignment horizontal="distributed" vertical="center" wrapText="1" justifyLastLine="1"/>
    </xf>
    <xf numFmtId="0" fontId="23" fillId="0" borderId="60" xfId="0" applyFont="1" applyBorder="1" applyAlignment="1">
      <alignment horizontal="center" vertical="center" textRotation="255" wrapText="1"/>
    </xf>
    <xf numFmtId="0" fontId="23" fillId="0" borderId="54" xfId="0" applyFont="1" applyBorder="1" applyAlignment="1">
      <alignment horizontal="center" vertical="center" textRotation="255" wrapText="1"/>
    </xf>
    <xf numFmtId="0" fontId="25" fillId="0" borderId="21" xfId="7" applyFont="1" applyBorder="1" applyAlignment="1">
      <alignment horizontal="center" vertical="center" wrapText="1"/>
    </xf>
    <xf numFmtId="0" fontId="25" fillId="0" borderId="10" xfId="7" applyFont="1" applyBorder="1" applyAlignment="1">
      <alignment horizontal="center" vertical="center" wrapText="1"/>
    </xf>
    <xf numFmtId="0" fontId="25" fillId="0" borderId="127" xfId="7" applyFont="1" applyBorder="1" applyAlignment="1">
      <alignment horizontal="center" vertical="center" wrapText="1"/>
    </xf>
    <xf numFmtId="0" fontId="25" fillId="0" borderId="0" xfId="7" applyFont="1" applyAlignment="1">
      <alignment horizontal="center" vertical="center" wrapText="1"/>
    </xf>
    <xf numFmtId="0" fontId="25" fillId="0" borderId="84" xfId="7" applyFont="1" applyBorder="1" applyAlignment="1">
      <alignment horizontal="center" vertical="center" wrapText="1"/>
    </xf>
    <xf numFmtId="0" fontId="25" fillId="0" borderId="1" xfId="7" applyFont="1" applyBorder="1" applyAlignment="1">
      <alignment horizontal="center" vertical="center" wrapText="1"/>
    </xf>
    <xf numFmtId="0" fontId="0" fillId="0" borderId="152" xfId="0" applyBorder="1" applyAlignment="1">
      <alignment horizontal="center" vertical="center" wrapText="1"/>
    </xf>
    <xf numFmtId="0" fontId="23" fillId="0" borderId="127" xfId="7" applyFont="1" applyBorder="1" applyAlignment="1">
      <alignment horizontal="center" vertical="center"/>
    </xf>
    <xf numFmtId="0" fontId="23" fillId="0" borderId="46" xfId="7" applyFont="1" applyBorder="1" applyAlignment="1">
      <alignment horizontal="center" vertical="center"/>
    </xf>
    <xf numFmtId="0" fontId="25" fillId="0" borderId="243" xfId="7" applyFont="1" applyBorder="1" applyAlignment="1">
      <alignment horizontal="distributed" vertical="center" wrapText="1" justifyLastLine="1"/>
    </xf>
    <xf numFmtId="0" fontId="25" fillId="0" borderId="60" xfId="7" applyFont="1" applyBorder="1" applyAlignment="1">
      <alignment horizontal="center" vertical="center" wrapText="1" justifyLastLine="1"/>
    </xf>
    <xf numFmtId="0" fontId="25" fillId="0" borderId="54" xfId="7" applyFont="1" applyBorder="1" applyAlignment="1">
      <alignment horizontal="center" vertical="center" wrapText="1" justifyLastLine="1"/>
    </xf>
    <xf numFmtId="0" fontId="56" fillId="0" borderId="468" xfId="7" applyFont="1" applyBorder="1" applyAlignment="1">
      <alignment horizontal="center" vertical="center" wrapText="1"/>
    </xf>
    <xf numFmtId="0" fontId="56" fillId="0" borderId="60" xfId="7" applyFont="1" applyBorder="1" applyAlignment="1">
      <alignment horizontal="center" vertical="center" wrapText="1"/>
    </xf>
    <xf numFmtId="0" fontId="56" fillId="0" borderId="222" xfId="7" applyFont="1" applyBorder="1" applyAlignment="1">
      <alignment horizontal="center" vertical="center" wrapText="1"/>
    </xf>
    <xf numFmtId="0" fontId="0" fillId="0" borderId="111" xfId="0" applyBorder="1" applyAlignment="1">
      <alignment horizontal="center" vertical="center" wrapText="1"/>
    </xf>
    <xf numFmtId="0" fontId="24" fillId="0" borderId="242" xfId="0" applyFont="1" applyBorder="1" applyAlignment="1">
      <alignment horizontal="center" vertical="center" wrapText="1"/>
    </xf>
    <xf numFmtId="0" fontId="24" fillId="0" borderId="113" xfId="0" applyFont="1" applyBorder="1" applyAlignment="1">
      <alignment horizontal="center" vertical="center" wrapText="1"/>
    </xf>
    <xf numFmtId="0" fontId="23" fillId="0" borderId="19" xfId="7" applyFont="1" applyBorder="1" applyAlignment="1">
      <alignment horizontal="distributed" vertical="center" shrinkToFit="1"/>
    </xf>
    <xf numFmtId="0" fontId="23" fillId="0" borderId="7" xfId="7" applyFont="1" applyBorder="1" applyAlignment="1">
      <alignment horizontal="distributed" vertical="center" shrinkToFit="1"/>
    </xf>
    <xf numFmtId="0" fontId="23" fillId="0" borderId="16" xfId="7" applyFont="1" applyBorder="1" applyAlignment="1">
      <alignment horizontal="distributed" vertical="center" shrinkToFit="1"/>
    </xf>
    <xf numFmtId="0" fontId="23" fillId="0" borderId="19" xfId="7" applyFont="1" applyBorder="1" applyAlignment="1">
      <alignment horizontal="center" vertical="center" textRotation="255" wrapText="1"/>
    </xf>
    <xf numFmtId="0" fontId="23" fillId="0" borderId="7" xfId="7" applyFont="1" applyBorder="1" applyAlignment="1">
      <alignment horizontal="center" vertical="center" textRotation="255" wrapText="1"/>
    </xf>
    <xf numFmtId="0" fontId="23" fillId="0" borderId="90" xfId="7" applyFont="1" applyBorder="1" applyAlignment="1">
      <alignment horizontal="center" vertical="center" textRotation="255" wrapText="1"/>
    </xf>
    <xf numFmtId="0" fontId="23" fillId="0" borderId="34" xfId="7" applyFont="1" applyBorder="1" applyAlignment="1">
      <alignment horizontal="center" vertical="center" textRotation="255" wrapText="1"/>
    </xf>
    <xf numFmtId="0" fontId="23" fillId="0" borderId="344" xfId="7" applyFont="1" applyBorder="1" applyAlignment="1">
      <alignment horizontal="center" vertical="center" wrapText="1"/>
    </xf>
    <xf numFmtId="0" fontId="23" fillId="0" borderId="345" xfId="7" applyFont="1" applyBorder="1" applyAlignment="1">
      <alignment horizontal="center" vertical="center" wrapText="1"/>
    </xf>
    <xf numFmtId="0" fontId="0" fillId="0" borderId="345" xfId="0" applyBorder="1" applyAlignment="1">
      <alignment horizontal="center" vertical="center" wrapText="1"/>
    </xf>
    <xf numFmtId="0" fontId="0" fillId="0" borderId="346" xfId="0" applyBorder="1" applyAlignment="1">
      <alignment horizontal="center" vertical="center" wrapText="1"/>
    </xf>
    <xf numFmtId="0" fontId="23" fillId="0" borderId="343" xfId="7" applyFont="1" applyBorder="1" applyAlignment="1">
      <alignment horizontal="center" vertical="center" textRotation="255" wrapText="1"/>
    </xf>
    <xf numFmtId="0" fontId="23" fillId="0" borderId="35" xfId="7" applyFont="1" applyBorder="1" applyAlignment="1">
      <alignment horizontal="center" vertical="center" textRotation="255" wrapText="1"/>
    </xf>
    <xf numFmtId="0" fontId="23" fillId="0" borderId="35" xfId="0" applyFont="1" applyBorder="1" applyAlignment="1">
      <alignment horizontal="center" vertical="center" textRotation="255" wrapText="1"/>
    </xf>
    <xf numFmtId="0" fontId="24" fillId="0" borderId="10" xfId="7" applyFont="1" applyBorder="1" applyAlignment="1">
      <alignment horizontal="distributed" vertical="center" wrapText="1" justifyLastLine="1"/>
    </xf>
    <xf numFmtId="0" fontId="24" fillId="0" borderId="0" xfId="7" applyFont="1" applyAlignment="1">
      <alignment horizontal="distributed" vertical="center" wrapText="1" justifyLastLine="1"/>
    </xf>
    <xf numFmtId="0" fontId="23" fillId="0" borderId="32" xfId="7" applyFont="1" applyBorder="1" applyAlignment="1">
      <alignment horizontal="center" vertical="center"/>
    </xf>
    <xf numFmtId="0" fontId="23" fillId="0" borderId="147" xfId="7" applyFont="1" applyBorder="1" applyAlignment="1">
      <alignment horizontal="center" vertical="center"/>
    </xf>
    <xf numFmtId="0" fontId="25" fillId="0" borderId="440" xfId="7" applyFont="1" applyBorder="1" applyAlignment="1">
      <alignment horizontal="center" vertical="center" wrapText="1"/>
    </xf>
    <xf numFmtId="0" fontId="25" fillId="0" borderId="467" xfId="7" applyFont="1" applyBorder="1" applyAlignment="1">
      <alignment horizontal="distributed" vertical="center" wrapText="1" justifyLastLine="1"/>
    </xf>
    <xf numFmtId="0" fontId="28" fillId="0" borderId="467" xfId="0" applyFont="1" applyBorder="1" applyAlignment="1">
      <alignment horizontal="center" vertical="center"/>
    </xf>
    <xf numFmtId="0" fontId="28" fillId="0" borderId="460" xfId="0" applyFont="1" applyBorder="1" applyAlignment="1">
      <alignment horizontal="center" vertical="center"/>
    </xf>
    <xf numFmtId="0" fontId="28" fillId="0" borderId="438" xfId="0" applyFont="1" applyBorder="1" applyAlignment="1">
      <alignment horizontal="center" vertical="center"/>
    </xf>
    <xf numFmtId="0" fontId="28" fillId="0" borderId="440" xfId="0" applyFont="1" applyBorder="1" applyAlignment="1">
      <alignment horizontal="center" vertical="center"/>
    </xf>
    <xf numFmtId="0" fontId="0" fillId="0" borderId="468" xfId="0" applyBorder="1" applyAlignment="1">
      <alignment horizontal="center" vertical="center" wrapText="1"/>
    </xf>
    <xf numFmtId="0" fontId="0" fillId="0" borderId="445" xfId="0" applyBorder="1" applyAlignment="1">
      <alignment horizontal="center" vertical="center" wrapText="1"/>
    </xf>
    <xf numFmtId="0" fontId="36" fillId="0" borderId="233" xfId="0" applyFont="1" applyBorder="1" applyAlignment="1">
      <alignment horizontal="center" vertical="center"/>
    </xf>
    <xf numFmtId="0" fontId="0" fillId="0" borderId="234" xfId="0" applyBorder="1" applyAlignment="1">
      <alignment horizontal="distributed" vertical="center" justifyLastLine="1"/>
    </xf>
    <xf numFmtId="0" fontId="36" fillId="0" borderId="251" xfId="0" applyFont="1" applyBorder="1" applyAlignment="1">
      <alignment horizontal="center" vertical="center"/>
    </xf>
    <xf numFmtId="0" fontId="36" fillId="0" borderId="250" xfId="0" applyFont="1" applyBorder="1" applyAlignment="1">
      <alignment horizontal="center" vertical="center"/>
    </xf>
    <xf numFmtId="3" fontId="36" fillId="0" borderId="256" xfId="0" applyNumberFormat="1" applyFont="1" applyBorder="1" applyAlignment="1">
      <alignment horizontal="right" vertical="center" shrinkToFit="1"/>
    </xf>
    <xf numFmtId="3" fontId="36" fillId="0" borderId="255" xfId="0" applyNumberFormat="1" applyFont="1" applyBorder="1" applyAlignment="1">
      <alignment horizontal="right" vertical="center" shrinkToFit="1"/>
    </xf>
    <xf numFmtId="3" fontId="36" fillId="0" borderId="254" xfId="0" applyNumberFormat="1" applyFont="1" applyBorder="1" applyAlignment="1">
      <alignment horizontal="right" vertical="center" shrinkToFit="1"/>
    </xf>
    <xf numFmtId="0" fontId="36" fillId="0" borderId="248" xfId="0" applyFont="1" applyBorder="1" applyAlignment="1">
      <alignment horizontal="distributed" vertical="center"/>
    </xf>
    <xf numFmtId="0" fontId="36" fillId="0" borderId="233" xfId="0" applyFont="1" applyBorder="1" applyAlignment="1">
      <alignment horizontal="distributed" vertical="center"/>
    </xf>
    <xf numFmtId="3" fontId="36" fillId="0" borderId="253" xfId="0" applyNumberFormat="1" applyFont="1" applyBorder="1" applyAlignment="1">
      <alignment horizontal="right" vertical="center" shrinkToFit="1"/>
    </xf>
    <xf numFmtId="3" fontId="36" fillId="0" borderId="252" xfId="0" applyNumberFormat="1" applyFont="1" applyBorder="1" applyAlignment="1">
      <alignment horizontal="right" vertical="center" shrinkToFit="1"/>
    </xf>
    <xf numFmtId="0" fontId="36" fillId="0" borderId="243" xfId="0" applyFont="1" applyBorder="1" applyAlignment="1">
      <alignment horizontal="center" vertical="center" justifyLastLine="1"/>
    </xf>
    <xf numFmtId="0" fontId="36" fillId="0" borderId="197" xfId="0" applyFont="1" applyBorder="1" applyAlignment="1">
      <alignment horizontal="center" vertical="center" justifyLastLine="1"/>
    </xf>
    <xf numFmtId="0" fontId="36" fillId="0" borderId="127" xfId="0" applyFont="1" applyBorder="1" applyAlignment="1">
      <alignment horizontal="center" vertical="center" justifyLastLine="1"/>
    </xf>
    <xf numFmtId="0" fontId="36" fillId="0" borderId="0" xfId="0" applyFont="1" applyAlignment="1">
      <alignment horizontal="center" vertical="center" justifyLastLine="1"/>
    </xf>
    <xf numFmtId="0" fontId="36" fillId="0" borderId="55" xfId="0" applyFont="1" applyBorder="1" applyAlignment="1">
      <alignment horizontal="center" vertical="center" justifyLastLine="1"/>
    </xf>
    <xf numFmtId="0" fontId="36" fillId="0" borderId="1" xfId="0" applyFont="1" applyBorder="1" applyAlignment="1">
      <alignment horizontal="center" vertical="center" justifyLastLine="1"/>
    </xf>
    <xf numFmtId="0" fontId="36" fillId="0" borderId="262" xfId="0" applyFont="1" applyBorder="1" applyAlignment="1">
      <alignment horizontal="center" vertical="center" wrapText="1"/>
    </xf>
    <xf numFmtId="0" fontId="36" fillId="0" borderId="6" xfId="0" applyFont="1" applyBorder="1" applyAlignment="1">
      <alignment horizontal="center" vertical="center"/>
    </xf>
    <xf numFmtId="0" fontId="36" fillId="0" borderId="267" xfId="0" applyFont="1" applyBorder="1" applyAlignment="1">
      <alignment horizontal="center" vertical="center"/>
    </xf>
    <xf numFmtId="0" fontId="36" fillId="0" borderId="197" xfId="0" applyFont="1" applyBorder="1" applyAlignment="1">
      <alignment horizontal="center" vertical="center"/>
    </xf>
    <xf numFmtId="0" fontId="36" fillId="0" borderId="242" xfId="0" applyFont="1" applyBorder="1" applyAlignment="1">
      <alignment horizontal="center" vertical="center"/>
    </xf>
    <xf numFmtId="3" fontId="36" fillId="0" borderId="268" xfId="0" applyNumberFormat="1" applyFont="1" applyBorder="1" applyAlignment="1">
      <alignment horizontal="right" vertical="center" shrinkToFit="1"/>
    </xf>
    <xf numFmtId="3" fontId="36" fillId="0" borderId="270" xfId="0" applyNumberFormat="1" applyFont="1" applyBorder="1" applyAlignment="1">
      <alignment horizontal="right" vertical="center" shrinkToFit="1"/>
    </xf>
    <xf numFmtId="0" fontId="36" fillId="0" borderId="5" xfId="0" applyFont="1" applyBorder="1" applyAlignment="1">
      <alignment horizontal="center" vertical="center" justifyLastLine="1"/>
    </xf>
    <xf numFmtId="3" fontId="36" fillId="0" borderId="269" xfId="0" applyNumberFormat="1" applyFont="1" applyBorder="1" applyAlignment="1">
      <alignment horizontal="right" vertical="center" shrinkToFit="1"/>
    </xf>
    <xf numFmtId="0" fontId="0" fillId="0" borderId="234" xfId="0" applyBorder="1" applyAlignment="1">
      <alignment horizontal="distributed" vertical="center"/>
    </xf>
    <xf numFmtId="0" fontId="36" fillId="0" borderId="237" xfId="0" applyFont="1" applyBorder="1" applyAlignment="1">
      <alignment horizontal="distributed" vertical="center"/>
    </xf>
    <xf numFmtId="0" fontId="74" fillId="0" borderId="60" xfId="0" applyFont="1" applyBorder="1" applyAlignment="1">
      <alignment horizontal="center" vertical="center"/>
    </xf>
    <xf numFmtId="0" fontId="74" fillId="0" borderId="445" xfId="0" applyFont="1" applyBorder="1" applyAlignment="1">
      <alignment horizontal="center" vertical="center"/>
    </xf>
    <xf numFmtId="0" fontId="36" fillId="0" borderId="468" xfId="0" applyFont="1" applyBorder="1" applyAlignment="1">
      <alignment horizontal="center" vertical="center"/>
    </xf>
    <xf numFmtId="0" fontId="36" fillId="0" borderId="445" xfId="0" applyFont="1" applyBorder="1" applyAlignment="1">
      <alignment horizontal="center" vertical="center"/>
    </xf>
    <xf numFmtId="0" fontId="23" fillId="0" borderId="19" xfId="0" applyFont="1" applyBorder="1" applyAlignment="1">
      <alignment horizontal="distributed" vertical="center" justifyLastLine="1"/>
    </xf>
    <xf numFmtId="0" fontId="23" fillId="0" borderId="10" xfId="0" applyFont="1" applyBorder="1" applyAlignment="1">
      <alignment horizontal="distributed" vertical="center" justifyLastLine="1"/>
    </xf>
    <xf numFmtId="0" fontId="23" fillId="0" borderId="11" xfId="0" applyFont="1" applyBorder="1" applyAlignment="1">
      <alignment horizontal="distributed" vertical="center" justifyLastLine="1"/>
    </xf>
    <xf numFmtId="0" fontId="23" fillId="0" borderId="7" xfId="0" applyFont="1" applyBorder="1" applyAlignment="1">
      <alignment horizontal="distributed" vertical="center" justifyLastLine="1"/>
    </xf>
    <xf numFmtId="0" fontId="23" fillId="0" borderId="0" xfId="0" applyFont="1" applyAlignment="1">
      <alignment horizontal="distributed" vertical="center" justifyLastLine="1"/>
    </xf>
    <xf numFmtId="0" fontId="23" fillId="0" borderId="18" xfId="0" applyFont="1" applyBorder="1" applyAlignment="1">
      <alignment horizontal="distributed" vertical="center" justifyLastLine="1"/>
    </xf>
    <xf numFmtId="0" fontId="23" fillId="0" borderId="16" xfId="0" applyFont="1" applyBorder="1" applyAlignment="1">
      <alignment horizontal="distributed" vertical="center" justifyLastLine="1"/>
    </xf>
    <xf numFmtId="0" fontId="23" fillId="0" borderId="191" xfId="0" applyFont="1" applyBorder="1" applyAlignment="1">
      <alignment horizontal="distributed" vertical="center" justifyLastLine="1"/>
    </xf>
    <xf numFmtId="0" fontId="23" fillId="0" borderId="189" xfId="0" applyFont="1" applyBorder="1" applyAlignment="1">
      <alignment horizontal="distributed" vertical="center" justifyLastLine="1"/>
    </xf>
    <xf numFmtId="0" fontId="0" fillId="0" borderId="106" xfId="0" applyBorder="1" applyAlignment="1">
      <alignment horizontal="center" vertical="center" wrapText="1"/>
    </xf>
    <xf numFmtId="0" fontId="0" fillId="0" borderId="151" xfId="0" applyBorder="1" applyAlignment="1">
      <alignment horizontal="center" vertical="center" wrapText="1"/>
    </xf>
    <xf numFmtId="0" fontId="23" fillId="0" borderId="33" xfId="0" applyFont="1" applyBorder="1" applyAlignment="1">
      <alignment horizontal="center" vertical="center"/>
    </xf>
    <xf numFmtId="0" fontId="23" fillId="0" borderId="14" xfId="0" applyFont="1" applyBorder="1" applyAlignment="1">
      <alignment horizontal="center" vertical="center"/>
    </xf>
    <xf numFmtId="0" fontId="23" fillId="0" borderId="164" xfId="0" applyFont="1" applyBorder="1" applyAlignment="1">
      <alignment horizontal="center" vertical="center"/>
    </xf>
    <xf numFmtId="0" fontId="23" fillId="0" borderId="434" xfId="0" applyFont="1" applyBorder="1" applyAlignment="1">
      <alignment horizontal="center" vertical="center" textRotation="255"/>
    </xf>
    <xf numFmtId="0" fontId="0" fillId="0" borderId="438" xfId="0" applyBorder="1" applyAlignment="1">
      <alignment horizontal="center" vertical="center" textRotation="255"/>
    </xf>
    <xf numFmtId="0" fontId="0" fillId="0" borderId="7" xfId="0" applyBorder="1" applyAlignment="1">
      <alignment horizontal="center" vertical="center" textRotation="255"/>
    </xf>
    <xf numFmtId="0" fontId="0" fillId="0" borderId="5" xfId="0" applyBorder="1" applyAlignment="1">
      <alignment horizontal="center" vertical="center" textRotation="255"/>
    </xf>
    <xf numFmtId="0" fontId="0" fillId="0" borderId="8" xfId="0" applyBorder="1" applyAlignment="1">
      <alignment horizontal="center" vertical="center" textRotation="255"/>
    </xf>
    <xf numFmtId="0" fontId="0" fillId="0" borderId="113" xfId="0" applyBorder="1" applyAlignment="1">
      <alignment horizontal="center" vertical="center" textRotation="255"/>
    </xf>
    <xf numFmtId="0" fontId="12" fillId="0" borderId="10" xfId="0" applyFont="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8" xfId="0" applyBorder="1" applyAlignment="1">
      <alignment horizontal="left" vertical="top" wrapText="1"/>
    </xf>
    <xf numFmtId="0" fontId="0" fillId="0" borderId="1" xfId="0" applyBorder="1" applyAlignment="1">
      <alignment horizontal="left" vertical="top" wrapText="1"/>
    </xf>
    <xf numFmtId="0" fontId="0" fillId="0" borderId="17" xfId="0" applyBorder="1" applyAlignment="1">
      <alignment horizontal="left" vertical="top" wrapText="1"/>
    </xf>
    <xf numFmtId="0" fontId="12" fillId="0" borderId="434" xfId="0" applyFont="1" applyBorder="1" applyAlignment="1">
      <alignment horizontal="center" vertical="center" textRotation="255"/>
    </xf>
    <xf numFmtId="0" fontId="0" fillId="0" borderId="197" xfId="0" applyBorder="1" applyAlignment="1">
      <alignment horizontal="center" vertical="center" textRotation="255"/>
    </xf>
    <xf numFmtId="0" fontId="0" fillId="0" borderId="439" xfId="0" applyBorder="1" applyAlignment="1">
      <alignment vertical="center"/>
    </xf>
    <xf numFmtId="0" fontId="0" fillId="0" borderId="0" xfId="0" applyAlignment="1">
      <alignment horizontal="center" vertical="center" textRotation="255"/>
    </xf>
    <xf numFmtId="0" fontId="0" fillId="0" borderId="18" xfId="0" applyBorder="1" applyAlignment="1">
      <alignment vertical="center"/>
    </xf>
    <xf numFmtId="0" fontId="0" fillId="0" borderId="16" xfId="0" applyBorder="1" applyAlignment="1">
      <alignment horizontal="center" vertical="center" textRotation="255"/>
    </xf>
    <xf numFmtId="0" fontId="0" fillId="0" borderId="191" xfId="0" applyBorder="1" applyAlignment="1">
      <alignment horizontal="center" vertical="center" textRotation="255"/>
    </xf>
    <xf numFmtId="0" fontId="23" fillId="0" borderId="7" xfId="0" applyFont="1" applyBorder="1" applyAlignment="1">
      <alignment horizontal="center" vertical="center" textRotation="255"/>
    </xf>
    <xf numFmtId="0" fontId="25" fillId="0" borderId="233" xfId="0" applyFont="1" applyBorder="1" applyAlignment="1">
      <alignment horizontal="distributed" vertical="center"/>
    </xf>
    <xf numFmtId="0" fontId="32" fillId="0" borderId="251" xfId="0" applyFont="1" applyBorder="1" applyAlignment="1">
      <alignment horizontal="distributed" vertical="center"/>
    </xf>
    <xf numFmtId="0" fontId="32" fillId="0" borderId="250" xfId="0" applyFont="1" applyBorder="1" applyAlignment="1">
      <alignment horizontal="distributed" vertical="center"/>
    </xf>
    <xf numFmtId="0" fontId="23" fillId="0" borderId="7" xfId="0" applyFont="1" applyBorder="1" applyAlignment="1">
      <alignment horizontal="center" vertical="distributed" textRotation="255" justifyLastLine="1"/>
    </xf>
    <xf numFmtId="0" fontId="0" fillId="0" borderId="5" xfId="0" applyBorder="1" applyAlignment="1">
      <alignment horizontal="center" vertical="distributed" textRotation="255" justifyLastLine="1"/>
    </xf>
    <xf numFmtId="0" fontId="0" fillId="0" borderId="7" xfId="0" applyBorder="1" applyAlignment="1">
      <alignment horizontal="center" vertical="distributed" textRotation="255" justifyLastLine="1"/>
    </xf>
    <xf numFmtId="0" fontId="0" fillId="0" borderId="8" xfId="0" applyBorder="1" applyAlignment="1">
      <alignment horizontal="center" vertical="distributed" textRotation="255" justifyLastLine="1"/>
    </xf>
    <xf numFmtId="0" fontId="0" fillId="0" borderId="113" xfId="0" applyBorder="1" applyAlignment="1">
      <alignment horizontal="center" vertical="distributed" textRotation="255" justifyLastLine="1"/>
    </xf>
    <xf numFmtId="0" fontId="23" fillId="0" borderId="434" xfId="0" applyFont="1" applyBorder="1" applyAlignment="1">
      <alignment horizontal="center" vertical="distributed" textRotation="255" justifyLastLine="1"/>
    </xf>
    <xf numFmtId="0" fontId="0" fillId="0" borderId="438" xfId="0" applyBorder="1" applyAlignment="1">
      <alignment vertical="distributed" textRotation="255" justifyLastLine="1"/>
    </xf>
    <xf numFmtId="0" fontId="0" fillId="0" borderId="5" xfId="0" applyBorder="1" applyAlignment="1">
      <alignment vertical="distributed" textRotation="255" justifyLastLine="1"/>
    </xf>
    <xf numFmtId="0" fontId="0" fillId="0" borderId="7" xfId="0" applyBorder="1" applyAlignment="1">
      <alignment vertical="distributed" textRotation="255" justifyLastLine="1"/>
    </xf>
    <xf numFmtId="0" fontId="0" fillId="0" borderId="16" xfId="0" applyBorder="1" applyAlignment="1">
      <alignment vertical="distributed" textRotation="255" justifyLastLine="1"/>
    </xf>
    <xf numFmtId="0" fontId="0" fillId="0" borderId="194" xfId="0" applyBorder="1" applyAlignment="1">
      <alignment vertical="distributed" textRotation="255" justifyLastLine="1"/>
    </xf>
    <xf numFmtId="0" fontId="12" fillId="0" borderId="434" xfId="0" applyFont="1" applyBorder="1" applyAlignment="1">
      <alignment horizontal="left" vertical="center" wrapText="1"/>
    </xf>
    <xf numFmtId="0" fontId="0" fillId="0" borderId="197" xfId="0" applyBorder="1" applyAlignment="1">
      <alignment horizontal="left" vertical="center" wrapText="1"/>
    </xf>
    <xf numFmtId="0" fontId="0" fillId="0" borderId="439" xfId="0" applyBorder="1" applyAlignment="1">
      <alignment horizontal="left" vertical="center" wrapText="1"/>
    </xf>
    <xf numFmtId="0" fontId="0" fillId="0" borderId="0" xfId="0" applyAlignment="1">
      <alignment horizontal="left" vertical="center" wrapText="1"/>
    </xf>
    <xf numFmtId="0" fontId="0" fillId="0" borderId="18" xfId="0" applyBorder="1" applyAlignment="1">
      <alignment horizontal="left" vertical="center" wrapText="1"/>
    </xf>
    <xf numFmtId="0" fontId="0" fillId="0" borderId="7" xfId="0" applyBorder="1" applyAlignment="1">
      <alignment horizontal="left" vertical="center" wrapText="1"/>
    </xf>
    <xf numFmtId="0" fontId="0" fillId="0" borderId="16" xfId="0" applyBorder="1" applyAlignment="1">
      <alignment horizontal="left" vertical="center" wrapText="1"/>
    </xf>
    <xf numFmtId="0" fontId="0" fillId="0" borderId="191" xfId="0" applyBorder="1" applyAlignment="1">
      <alignment horizontal="left" vertical="center" wrapText="1"/>
    </xf>
    <xf numFmtId="0" fontId="0" fillId="0" borderId="189" xfId="0" applyBorder="1" applyAlignment="1">
      <alignment horizontal="left" vertical="center" wrapText="1"/>
    </xf>
    <xf numFmtId="0" fontId="74" fillId="0" borderId="250" xfId="0" applyFont="1" applyBorder="1" applyAlignment="1">
      <alignment horizontal="distributed" vertical="center"/>
    </xf>
    <xf numFmtId="0" fontId="36" fillId="0" borderId="19" xfId="0" applyFont="1" applyBorder="1" applyAlignment="1">
      <alignment horizontal="center" vertical="center" wrapText="1"/>
    </xf>
    <xf numFmtId="0" fontId="36" fillId="0" borderId="7" xfId="0" applyFont="1" applyBorder="1" applyAlignment="1">
      <alignment horizontal="center" vertical="center" wrapText="1"/>
    </xf>
    <xf numFmtId="0" fontId="13" fillId="0" borderId="19" xfId="0" applyFont="1" applyBorder="1" applyAlignment="1">
      <alignment vertical="center" wrapText="1" justifyLastLine="1"/>
    </xf>
    <xf numFmtId="0" fontId="13" fillId="0" borderId="10" xfId="0" applyFont="1" applyBorder="1" applyAlignment="1">
      <alignment vertical="center" wrapText="1" justifyLastLine="1"/>
    </xf>
    <xf numFmtId="0" fontId="13" fillId="0" borderId="82" xfId="0" applyFont="1" applyBorder="1" applyAlignment="1">
      <alignment vertical="center" wrapText="1" justifyLastLine="1"/>
    </xf>
    <xf numFmtId="0" fontId="13" fillId="0" borderId="236" xfId="0" applyFont="1" applyBorder="1" applyAlignment="1">
      <alignment vertical="center" wrapText="1"/>
    </xf>
    <xf numFmtId="0" fontId="13" fillId="0" borderId="197" xfId="0" applyFont="1" applyBorder="1" applyAlignment="1">
      <alignment vertical="center" wrapText="1"/>
    </xf>
    <xf numFmtId="0" fontId="13" fillId="0" borderId="364" xfId="0" applyFont="1" applyBorder="1" applyAlignment="1">
      <alignment vertical="center" wrapText="1"/>
    </xf>
    <xf numFmtId="0" fontId="13" fillId="0" borderId="236" xfId="0" applyFont="1" applyBorder="1" applyAlignment="1">
      <alignment vertical="center"/>
    </xf>
    <xf numFmtId="0" fontId="13" fillId="0" borderId="197" xfId="0" applyFont="1" applyBorder="1" applyAlignment="1">
      <alignment vertical="center"/>
    </xf>
    <xf numFmtId="0" fontId="13" fillId="0" borderId="364" xfId="0" applyFont="1" applyBorder="1" applyAlignment="1">
      <alignment vertical="center"/>
    </xf>
    <xf numFmtId="0" fontId="13" fillId="0" borderId="371" xfId="0" applyFont="1" applyBorder="1" applyAlignment="1">
      <alignment vertical="center" wrapText="1"/>
    </xf>
    <xf numFmtId="0" fontId="13" fillId="0" borderId="372" xfId="0" applyFont="1" applyBorder="1" applyAlignment="1">
      <alignment vertical="center" wrapText="1"/>
    </xf>
    <xf numFmtId="0" fontId="13" fillId="0" borderId="373" xfId="0" applyFont="1" applyBorder="1" applyAlignment="1">
      <alignment vertical="center" wrapText="1"/>
    </xf>
    <xf numFmtId="0" fontId="36" fillId="0" borderId="19" xfId="0" applyFont="1" applyBorder="1" applyAlignment="1">
      <alignment horizontal="center" vertical="center" justifyLastLine="1"/>
    </xf>
    <xf numFmtId="0" fontId="36" fillId="0" borderId="10" xfId="0" applyFont="1" applyBorder="1" applyAlignment="1">
      <alignment horizontal="center" vertical="center" justifyLastLine="1"/>
    </xf>
    <xf numFmtId="0" fontId="36" fillId="0" borderId="11" xfId="0" applyFont="1" applyBorder="1" applyAlignment="1">
      <alignment horizontal="center" vertical="center" justifyLastLine="1"/>
    </xf>
    <xf numFmtId="0" fontId="73" fillId="0" borderId="0" xfId="0" applyFont="1"/>
    <xf numFmtId="0" fontId="36" fillId="0" borderId="94" xfId="0" applyFont="1" applyBorder="1" applyAlignment="1">
      <alignment horizontal="center" vertical="center" justifyLastLine="1"/>
    </xf>
    <xf numFmtId="0" fontId="36" fillId="0" borderId="446" xfId="0" applyFont="1" applyBorder="1" applyAlignment="1">
      <alignment horizontal="center" vertical="center" justifyLastLine="1"/>
    </xf>
    <xf numFmtId="0" fontId="36" fillId="0" borderId="7" xfId="0" applyFont="1" applyBorder="1" applyAlignment="1">
      <alignment horizontal="center" vertical="center" justifyLastLine="1"/>
    </xf>
    <xf numFmtId="0" fontId="36" fillId="0" borderId="18" xfId="0" applyFont="1" applyBorder="1" applyAlignment="1">
      <alignment horizontal="center" vertical="center" justifyLastLine="1"/>
    </xf>
    <xf numFmtId="0" fontId="55" fillId="0" borderId="0" xfId="0" applyFont="1"/>
    <xf numFmtId="0" fontId="36" fillId="0" borderId="428" xfId="8" applyFont="1" applyBorder="1" applyAlignment="1">
      <alignment horizontal="center" vertical="center" wrapText="1"/>
    </xf>
    <xf numFmtId="0" fontId="36" fillId="0" borderId="428" xfId="8" applyFont="1" applyBorder="1" applyAlignment="1">
      <alignment horizontal="center" vertical="center"/>
    </xf>
    <xf numFmtId="0" fontId="62" fillId="0" borderId="0" xfId="0" applyFont="1" applyAlignment="1">
      <alignment horizontal="left" vertical="center"/>
    </xf>
    <xf numFmtId="0" fontId="36" fillId="0" borderId="10" xfId="0" applyFont="1" applyBorder="1" applyAlignment="1">
      <alignment horizontal="center" vertical="center" wrapText="1"/>
    </xf>
    <xf numFmtId="0" fontId="36" fillId="0" borderId="11" xfId="0" applyFont="1" applyBorder="1" applyAlignment="1">
      <alignment horizontal="center" vertical="center" wrapText="1"/>
    </xf>
    <xf numFmtId="0" fontId="23" fillId="0" borderId="453" xfId="8" applyFont="1" applyBorder="1" applyAlignment="1">
      <alignment horizontal="distributed" vertical="center"/>
    </xf>
    <xf numFmtId="0" fontId="23" fillId="0" borderId="470" xfId="8" applyFont="1" applyBorder="1" applyAlignment="1">
      <alignment horizontal="distributed" vertical="center"/>
    </xf>
    <xf numFmtId="0" fontId="23" fillId="0" borderId="467" xfId="8" applyFont="1" applyBorder="1" applyAlignment="1">
      <alignment horizontal="distributed" vertical="center"/>
    </xf>
    <xf numFmtId="0" fontId="23" fillId="0" borderId="460" xfId="8" applyFont="1" applyBorder="1" applyAlignment="1">
      <alignment horizontal="distributed" vertical="center"/>
    </xf>
    <xf numFmtId="0" fontId="23" fillId="0" borderId="447" xfId="8" applyFont="1" applyBorder="1" applyAlignment="1">
      <alignment horizontal="center" vertical="center"/>
    </xf>
    <xf numFmtId="0" fontId="23" fillId="0" borderId="448" xfId="8" applyFont="1" applyBorder="1" applyAlignment="1">
      <alignment horizontal="center" vertical="center"/>
    </xf>
    <xf numFmtId="0" fontId="23" fillId="0" borderId="449" xfId="8" applyFont="1" applyBorder="1" applyAlignment="1">
      <alignment horizontal="center" vertical="center"/>
    </xf>
    <xf numFmtId="0" fontId="23" fillId="0" borderId="272" xfId="8" applyFont="1" applyBorder="1" applyAlignment="1">
      <alignment horizontal="center" vertical="center"/>
    </xf>
    <xf numFmtId="0" fontId="23" fillId="0" borderId="450" xfId="8" applyFont="1" applyBorder="1" applyAlignment="1">
      <alignment horizontal="center" vertical="center"/>
    </xf>
    <xf numFmtId="0" fontId="23" fillId="0" borderId="102" xfId="8" applyFont="1" applyBorder="1" applyAlignment="1">
      <alignment horizontal="center" vertical="center"/>
    </xf>
    <xf numFmtId="0" fontId="23" fillId="0" borderId="468" xfId="8" applyFont="1" applyBorder="1" applyAlignment="1">
      <alignment horizontal="center" vertical="center" wrapText="1"/>
    </xf>
    <xf numFmtId="0" fontId="23" fillId="0" borderId="60" xfId="8" applyFont="1" applyBorder="1" applyAlignment="1">
      <alignment horizontal="center" vertical="center" wrapText="1"/>
    </xf>
    <xf numFmtId="0" fontId="36" fillId="0" borderId="468" xfId="0" applyFont="1" applyBorder="1" applyAlignment="1">
      <alignment horizontal="center" vertical="center" wrapText="1"/>
    </xf>
    <xf numFmtId="0" fontId="36" fillId="0" borderId="445" xfId="0" applyFont="1" applyBorder="1" applyAlignment="1">
      <alignment horizontal="center" vertical="center" wrapText="1"/>
    </xf>
    <xf numFmtId="0" fontId="36" fillId="0" borderId="453" xfId="0" applyFont="1" applyBorder="1" applyAlignment="1">
      <alignment horizontal="center" vertical="center"/>
    </xf>
    <xf numFmtId="0" fontId="36" fillId="0" borderId="470" xfId="0" applyFont="1" applyBorder="1" applyAlignment="1">
      <alignment horizontal="center" vertical="center"/>
    </xf>
    <xf numFmtId="0" fontId="36" fillId="0" borderId="465" xfId="0" applyFont="1" applyBorder="1" applyAlignment="1">
      <alignment horizontal="center" vertical="center"/>
    </xf>
    <xf numFmtId="0" fontId="36" fillId="0" borderId="453" xfId="8" applyFont="1" applyBorder="1" applyAlignment="1">
      <alignment horizontal="center" vertical="center"/>
    </xf>
    <xf numFmtId="0" fontId="36" fillId="0" borderId="470" xfId="8" applyFont="1" applyBorder="1" applyAlignment="1">
      <alignment horizontal="center" vertical="center"/>
    </xf>
    <xf numFmtId="0" fontId="36" fillId="0" borderId="465" xfId="8" applyFont="1" applyBorder="1" applyAlignment="1">
      <alignment horizontal="center" vertical="center"/>
    </xf>
    <xf numFmtId="0" fontId="24" fillId="0" borderId="453" xfId="8" applyFont="1" applyBorder="1" applyAlignment="1">
      <alignment horizontal="distributed" vertical="center" shrinkToFit="1"/>
    </xf>
    <xf numFmtId="0" fontId="24" fillId="0" borderId="470" xfId="8" applyFont="1" applyBorder="1" applyAlignment="1">
      <alignment horizontal="distributed" vertical="center" shrinkToFit="1"/>
    </xf>
    <xf numFmtId="0" fontId="23" fillId="0" borderId="242" xfId="8" applyFont="1" applyBorder="1" applyAlignment="1">
      <alignment horizontal="distributed" vertical="center"/>
    </xf>
    <xf numFmtId="0" fontId="24" fillId="0" borderId="453" xfId="8" applyFont="1" applyBorder="1" applyAlignment="1">
      <alignment horizontal="center" vertical="center" shrinkToFit="1"/>
    </xf>
    <xf numFmtId="0" fontId="24" fillId="0" borderId="470" xfId="8" applyFont="1" applyBorder="1" applyAlignment="1">
      <alignment horizontal="center" vertical="center" shrinkToFit="1"/>
    </xf>
    <xf numFmtId="0" fontId="23" fillId="0" borderId="465" xfId="8" applyFont="1" applyBorder="1" applyAlignment="1">
      <alignment horizontal="distributed" vertical="center"/>
    </xf>
    <xf numFmtId="0" fontId="74" fillId="0" borderId="128" xfId="0" applyFont="1" applyBorder="1" applyAlignment="1">
      <alignment horizontal="center" vertical="center"/>
    </xf>
    <xf numFmtId="0" fontId="36" fillId="0" borderId="243" xfId="0" applyFont="1" applyBorder="1" applyAlignment="1">
      <alignment horizontal="center" vertical="center" wrapText="1"/>
    </xf>
    <xf numFmtId="0" fontId="74" fillId="0" borderId="127" xfId="0" applyFont="1" applyBorder="1" applyAlignment="1">
      <alignment horizontal="center" vertical="center"/>
    </xf>
    <xf numFmtId="0" fontId="74" fillId="0" borderId="267" xfId="0" applyFont="1" applyBorder="1" applyAlignment="1">
      <alignment horizontal="center" vertical="center"/>
    </xf>
    <xf numFmtId="0" fontId="28" fillId="0" borderId="19" xfId="0" applyFont="1" applyBorder="1" applyAlignment="1">
      <alignment horizontal="center" vertical="center" justifyLastLine="1"/>
    </xf>
    <xf numFmtId="0" fontId="28" fillId="0" borderId="7" xfId="0" applyFont="1" applyBorder="1" applyAlignment="1">
      <alignment horizontal="center" vertical="center" justifyLastLine="1"/>
    </xf>
    <xf numFmtId="0" fontId="28" fillId="0" borderId="16" xfId="0" applyFont="1" applyBorder="1" applyAlignment="1">
      <alignment horizontal="center" vertical="center" justifyLastLine="1"/>
    </xf>
    <xf numFmtId="0" fontId="23" fillId="0" borderId="162" xfId="0" applyFont="1" applyBorder="1" applyAlignment="1">
      <alignment horizontal="center" vertical="center" wrapText="1"/>
    </xf>
    <xf numFmtId="0" fontId="0" fillId="0" borderId="106" xfId="0" applyBorder="1" applyAlignment="1">
      <alignment horizontal="center" vertical="center"/>
    </xf>
    <xf numFmtId="0" fontId="23" fillId="0" borderId="428" xfId="10" applyFont="1" applyBorder="1" applyAlignment="1">
      <alignment horizontal="center" vertical="center"/>
    </xf>
    <xf numFmtId="0" fontId="23" fillId="0" borderId="468" xfId="10" applyFont="1" applyBorder="1" applyAlignment="1">
      <alignment horizontal="center" vertical="center"/>
    </xf>
    <xf numFmtId="0" fontId="23" fillId="0" borderId="60" xfId="10" applyFont="1" applyBorder="1" applyAlignment="1">
      <alignment horizontal="center" vertical="center"/>
    </xf>
    <xf numFmtId="0" fontId="23" fillId="0" borderId="445" xfId="10" applyFont="1" applyBorder="1" applyAlignment="1">
      <alignment horizontal="center" vertical="center"/>
    </xf>
    <xf numFmtId="0" fontId="23" fillId="0" borderId="0" xfId="106" applyFont="1" applyAlignment="1">
      <alignment vertical="center" shrinkToFit="1"/>
    </xf>
    <xf numFmtId="0" fontId="23" fillId="5" borderId="0" xfId="106" applyFont="1" applyFill="1" applyAlignment="1">
      <alignment horizontal="center" vertical="center" wrapText="1"/>
    </xf>
    <xf numFmtId="0" fontId="23" fillId="5" borderId="1" xfId="106" applyFont="1" applyFill="1" applyBorder="1" applyAlignment="1">
      <alignment horizontal="center" vertical="center" wrapText="1"/>
    </xf>
    <xf numFmtId="0" fontId="23" fillId="0" borderId="0" xfId="106" applyFont="1" applyAlignment="1">
      <alignment horizontal="left" vertical="center" shrinkToFit="1"/>
    </xf>
    <xf numFmtId="0" fontId="8" fillId="9" borderId="0" xfId="0" applyFont="1" applyFill="1" applyAlignment="1">
      <alignment horizontal="center" vertical="center"/>
    </xf>
    <xf numFmtId="0" fontId="23" fillId="6" borderId="262" xfId="106" applyFont="1" applyFill="1" applyBorder="1" applyAlignment="1">
      <alignment horizontal="center" vertical="center" textRotation="255"/>
    </xf>
    <xf numFmtId="0" fontId="23" fillId="6" borderId="60" xfId="106" applyFont="1" applyFill="1" applyBorder="1" applyAlignment="1">
      <alignment horizontal="center" vertical="center" textRotation="255"/>
    </xf>
    <xf numFmtId="0" fontId="23" fillId="6" borderId="445" xfId="106" applyFont="1" applyFill="1" applyBorder="1" applyAlignment="1">
      <alignment horizontal="center" vertical="center" textRotation="255"/>
    </xf>
    <xf numFmtId="0" fontId="23" fillId="0" borderId="262" xfId="0" applyFont="1" applyBorder="1" applyAlignment="1">
      <alignment horizontal="center" vertical="center" textRotation="255" wrapText="1"/>
    </xf>
    <xf numFmtId="0" fontId="23" fillId="0" borderId="445" xfId="0" applyFont="1" applyBorder="1" applyAlignment="1">
      <alignment horizontal="center" vertical="center" textRotation="255" wrapText="1"/>
    </xf>
    <xf numFmtId="0" fontId="23" fillId="0" borderId="262" xfId="106" applyFont="1" applyBorder="1" applyAlignment="1">
      <alignment horizontal="center" vertical="center" wrapText="1"/>
    </xf>
    <xf numFmtId="0" fontId="23" fillId="0" borderId="60" xfId="106" applyFont="1" applyBorder="1" applyAlignment="1">
      <alignment horizontal="center" vertical="center" wrapText="1"/>
    </xf>
    <xf numFmtId="0" fontId="23" fillId="0" borderId="445" xfId="106" applyFont="1" applyBorder="1" applyAlignment="1">
      <alignment horizontal="center" vertical="center" wrapText="1"/>
    </xf>
    <xf numFmtId="0" fontId="23" fillId="0" borderId="262" xfId="106" applyFont="1" applyBorder="1" applyAlignment="1">
      <alignment vertical="center" textRotation="255"/>
    </xf>
    <xf numFmtId="0" fontId="23" fillId="0" borderId="60" xfId="106" applyFont="1" applyBorder="1" applyAlignment="1">
      <alignment vertical="center" textRotation="255"/>
    </xf>
    <xf numFmtId="0" fontId="23" fillId="0" borderId="445" xfId="106" applyFont="1" applyBorder="1" applyAlignment="1">
      <alignment vertical="center" textRotation="255"/>
    </xf>
    <xf numFmtId="0" fontId="23" fillId="0" borderId="262" xfId="106" applyFont="1" applyBorder="1" applyAlignment="1">
      <alignment horizontal="center" vertical="center" textRotation="255"/>
    </xf>
    <xf numFmtId="0" fontId="8" fillId="0" borderId="60" xfId="0" applyFont="1" applyBorder="1" applyAlignment="1">
      <alignment horizontal="center" vertical="center" textRotation="255"/>
    </xf>
    <xf numFmtId="0" fontId="23" fillId="0" borderId="60" xfId="106" applyFont="1" applyBorder="1" applyAlignment="1">
      <alignment horizontal="center" vertical="center" textRotation="255"/>
    </xf>
    <xf numFmtId="0" fontId="23" fillId="0" borderId="445" xfId="106" applyFont="1" applyBorder="1" applyAlignment="1">
      <alignment horizontal="center" vertical="center" textRotation="255"/>
    </xf>
    <xf numFmtId="0" fontId="8" fillId="8" borderId="1" xfId="0" applyFont="1" applyFill="1" applyBorder="1" applyAlignment="1">
      <alignment horizontal="center" vertical="center"/>
    </xf>
    <xf numFmtId="0" fontId="8" fillId="8" borderId="0" xfId="0" applyFont="1" applyFill="1" applyAlignment="1">
      <alignment horizontal="center" vertical="center"/>
    </xf>
    <xf numFmtId="0" fontId="23" fillId="5" borderId="1" xfId="10" applyFont="1" applyFill="1" applyBorder="1" applyAlignment="1">
      <alignment horizontal="center" vertical="center" wrapText="1"/>
    </xf>
  </cellXfs>
  <cellStyles count="107">
    <cellStyle name="Comma [0] 2" xfId="97" xr:uid="{00000000-0005-0000-0000-000000000000}"/>
    <cellStyle name="Normal 2" xfId="11" xr:uid="{00000000-0005-0000-0000-000001000000}"/>
    <cellStyle name="Normal 3" xfId="98" xr:uid="{00000000-0005-0000-0000-000002000000}"/>
    <cellStyle name="Normal 4" xfId="1" xr:uid="{00000000-0005-0000-0000-000003000000}"/>
    <cellStyle name="Normal 5" xfId="99" xr:uid="{00000000-0005-0000-0000-000004000000}"/>
    <cellStyle name="Normal 6" xfId="100" xr:uid="{00000000-0005-0000-0000-000005000000}"/>
    <cellStyle name="Normal 7" xfId="12" xr:uid="{00000000-0005-0000-0000-000006000000}"/>
    <cellStyle name="Normal 8" xfId="101" xr:uid="{00000000-0005-0000-0000-000007000000}"/>
    <cellStyle name="Normal 9" xfId="13" xr:uid="{00000000-0005-0000-0000-000008000000}"/>
    <cellStyle name="Percent 2" xfId="14" xr:uid="{00000000-0005-0000-0000-000009000000}"/>
    <cellStyle name="スタイル 1" xfId="15" xr:uid="{00000000-0005-0000-0000-00000A000000}"/>
    <cellStyle name="パーセント 2" xfId="16" xr:uid="{00000000-0005-0000-0000-00000B000000}"/>
    <cellStyle name="パーセント 3" xfId="17" xr:uid="{00000000-0005-0000-0000-00000C000000}"/>
    <cellStyle name="桁区切り" xfId="9" builtinId="6"/>
    <cellStyle name="桁区切り 2" xfId="18" xr:uid="{00000000-0005-0000-0000-00000E000000}"/>
    <cellStyle name="常规_Sheet1" xfId="19" xr:uid="{00000000-0005-0000-0000-00000F000000}"/>
    <cellStyle name="標準" xfId="0" builtinId="0"/>
    <cellStyle name="標準 10" xfId="20" xr:uid="{00000000-0005-0000-0000-000011000000}"/>
    <cellStyle name="標準 10 2" xfId="21" xr:uid="{00000000-0005-0000-0000-000012000000}"/>
    <cellStyle name="標準 11" xfId="22" xr:uid="{00000000-0005-0000-0000-000013000000}"/>
    <cellStyle name="標準 11 2" xfId="23" xr:uid="{00000000-0005-0000-0000-000014000000}"/>
    <cellStyle name="標準 12" xfId="24" xr:uid="{00000000-0005-0000-0000-000015000000}"/>
    <cellStyle name="標準 12 2" xfId="25" xr:uid="{00000000-0005-0000-0000-000016000000}"/>
    <cellStyle name="標準 13" xfId="26" xr:uid="{00000000-0005-0000-0000-000017000000}"/>
    <cellStyle name="標準 13 2" xfId="27" xr:uid="{00000000-0005-0000-0000-000018000000}"/>
    <cellStyle name="標準 14" xfId="28" xr:uid="{00000000-0005-0000-0000-000019000000}"/>
    <cellStyle name="標準 14 2" xfId="29" xr:uid="{00000000-0005-0000-0000-00001A000000}"/>
    <cellStyle name="標準 15" xfId="30" xr:uid="{00000000-0005-0000-0000-00001B000000}"/>
    <cellStyle name="標準 15 2" xfId="31" xr:uid="{00000000-0005-0000-0000-00001C000000}"/>
    <cellStyle name="標準 16" xfId="32" xr:uid="{00000000-0005-0000-0000-00001D000000}"/>
    <cellStyle name="標準 16 2" xfId="33" xr:uid="{00000000-0005-0000-0000-00001E000000}"/>
    <cellStyle name="標準 17" xfId="34" xr:uid="{00000000-0005-0000-0000-00001F000000}"/>
    <cellStyle name="標準 18" xfId="35" xr:uid="{00000000-0005-0000-0000-000020000000}"/>
    <cellStyle name="標準 19" xfId="36" xr:uid="{00000000-0005-0000-0000-000021000000}"/>
    <cellStyle name="標準 2" xfId="2" xr:uid="{00000000-0005-0000-0000-000022000000}"/>
    <cellStyle name="標準 2 2" xfId="37" xr:uid="{00000000-0005-0000-0000-000023000000}"/>
    <cellStyle name="標準 2 2 2" xfId="38" xr:uid="{00000000-0005-0000-0000-000024000000}"/>
    <cellStyle name="標準 2 2 3" xfId="39" xr:uid="{00000000-0005-0000-0000-000025000000}"/>
    <cellStyle name="標準 2 3" xfId="40" xr:uid="{00000000-0005-0000-0000-000026000000}"/>
    <cellStyle name="標準 2 3 2" xfId="41" xr:uid="{00000000-0005-0000-0000-000027000000}"/>
    <cellStyle name="標準 2 4" xfId="42" xr:uid="{00000000-0005-0000-0000-000028000000}"/>
    <cellStyle name="標準 2 4 2" xfId="43" xr:uid="{00000000-0005-0000-0000-000029000000}"/>
    <cellStyle name="標準 2 5" xfId="44" xr:uid="{00000000-0005-0000-0000-00002A000000}"/>
    <cellStyle name="標準 20" xfId="45" xr:uid="{00000000-0005-0000-0000-00002B000000}"/>
    <cellStyle name="標準 21" xfId="46" xr:uid="{00000000-0005-0000-0000-00002C000000}"/>
    <cellStyle name="標準 22" xfId="47" xr:uid="{00000000-0005-0000-0000-00002D000000}"/>
    <cellStyle name="標準 23" xfId="48" xr:uid="{00000000-0005-0000-0000-00002E000000}"/>
    <cellStyle name="標準 24" xfId="49" xr:uid="{00000000-0005-0000-0000-00002F000000}"/>
    <cellStyle name="標準 25" xfId="50" xr:uid="{00000000-0005-0000-0000-000030000000}"/>
    <cellStyle name="標準 26" xfId="51" xr:uid="{00000000-0005-0000-0000-000031000000}"/>
    <cellStyle name="標準 27" xfId="52" xr:uid="{00000000-0005-0000-0000-000032000000}"/>
    <cellStyle name="標準 28" xfId="53" xr:uid="{00000000-0005-0000-0000-000033000000}"/>
    <cellStyle name="標準 29" xfId="54" xr:uid="{00000000-0005-0000-0000-000034000000}"/>
    <cellStyle name="標準 3" xfId="3" xr:uid="{00000000-0005-0000-0000-000035000000}"/>
    <cellStyle name="標準 3 2" xfId="4" xr:uid="{00000000-0005-0000-0000-000036000000}"/>
    <cellStyle name="標準 3 2 2" xfId="5" xr:uid="{00000000-0005-0000-0000-000037000000}"/>
    <cellStyle name="標準 3 3" xfId="55" xr:uid="{00000000-0005-0000-0000-000038000000}"/>
    <cellStyle name="標準 30" xfId="56" xr:uid="{00000000-0005-0000-0000-000039000000}"/>
    <cellStyle name="標準 31" xfId="57" xr:uid="{00000000-0005-0000-0000-00003A000000}"/>
    <cellStyle name="標準 32" xfId="58" xr:uid="{00000000-0005-0000-0000-00003B000000}"/>
    <cellStyle name="標準 33" xfId="59" xr:uid="{00000000-0005-0000-0000-00003C000000}"/>
    <cellStyle name="標準 34" xfId="60" xr:uid="{00000000-0005-0000-0000-00003D000000}"/>
    <cellStyle name="標準 35" xfId="61" xr:uid="{00000000-0005-0000-0000-00003E000000}"/>
    <cellStyle name="標準 36" xfId="62" xr:uid="{00000000-0005-0000-0000-00003F000000}"/>
    <cellStyle name="標準 37" xfId="63" xr:uid="{00000000-0005-0000-0000-000040000000}"/>
    <cellStyle name="標準 38" xfId="64" xr:uid="{00000000-0005-0000-0000-000041000000}"/>
    <cellStyle name="標準 39" xfId="65" xr:uid="{00000000-0005-0000-0000-000042000000}"/>
    <cellStyle name="標準 4" xfId="6" xr:uid="{00000000-0005-0000-0000-000043000000}"/>
    <cellStyle name="標準 4 2" xfId="66" xr:uid="{00000000-0005-0000-0000-000044000000}"/>
    <cellStyle name="標準 4 3" xfId="104" xr:uid="{00000000-0005-0000-0000-000045000000}"/>
    <cellStyle name="標準 4 4" xfId="105" xr:uid="{00000000-0005-0000-0000-000046000000}"/>
    <cellStyle name="標準 40" xfId="67" xr:uid="{00000000-0005-0000-0000-000047000000}"/>
    <cellStyle name="標準 41" xfId="68" xr:uid="{00000000-0005-0000-0000-000048000000}"/>
    <cellStyle name="標準 42" xfId="69" xr:uid="{00000000-0005-0000-0000-000049000000}"/>
    <cellStyle name="標準 43" xfId="70" xr:uid="{00000000-0005-0000-0000-00004A000000}"/>
    <cellStyle name="標準 44" xfId="71" xr:uid="{00000000-0005-0000-0000-00004B000000}"/>
    <cellStyle name="標準 45" xfId="72" xr:uid="{00000000-0005-0000-0000-00004C000000}"/>
    <cellStyle name="標準 46" xfId="73" xr:uid="{00000000-0005-0000-0000-00004D000000}"/>
    <cellStyle name="標準 47" xfId="74" xr:uid="{00000000-0005-0000-0000-00004E000000}"/>
    <cellStyle name="標準 48" xfId="75" xr:uid="{00000000-0005-0000-0000-00004F000000}"/>
    <cellStyle name="標準 49" xfId="76" xr:uid="{00000000-0005-0000-0000-000050000000}"/>
    <cellStyle name="標準 5" xfId="7" xr:uid="{00000000-0005-0000-0000-000051000000}"/>
    <cellStyle name="標準 5 2" xfId="102" xr:uid="{00000000-0005-0000-0000-000052000000}"/>
    <cellStyle name="標準 50" xfId="77" xr:uid="{00000000-0005-0000-0000-000053000000}"/>
    <cellStyle name="標準 51" xfId="78" xr:uid="{00000000-0005-0000-0000-000054000000}"/>
    <cellStyle name="標準 52" xfId="79" xr:uid="{00000000-0005-0000-0000-000055000000}"/>
    <cellStyle name="標準 53" xfId="80" xr:uid="{00000000-0005-0000-0000-000056000000}"/>
    <cellStyle name="標準 54" xfId="81" xr:uid="{00000000-0005-0000-0000-000057000000}"/>
    <cellStyle name="標準 55" xfId="82" xr:uid="{00000000-0005-0000-0000-000058000000}"/>
    <cellStyle name="標準 56" xfId="83" xr:uid="{00000000-0005-0000-0000-000059000000}"/>
    <cellStyle name="標準 57" xfId="84" xr:uid="{00000000-0005-0000-0000-00005A000000}"/>
    <cellStyle name="標準 58" xfId="85" xr:uid="{00000000-0005-0000-0000-00005B000000}"/>
    <cellStyle name="標準 59" xfId="86" xr:uid="{00000000-0005-0000-0000-00005C000000}"/>
    <cellStyle name="標準 6" xfId="10" xr:uid="{00000000-0005-0000-0000-00005D000000}"/>
    <cellStyle name="標準 6 2" xfId="87" xr:uid="{00000000-0005-0000-0000-00005E000000}"/>
    <cellStyle name="標準 6 3" xfId="106" xr:uid="{00000000-0005-0000-0000-00005F000000}"/>
    <cellStyle name="標準 60" xfId="88" xr:uid="{00000000-0005-0000-0000-000060000000}"/>
    <cellStyle name="標準 61" xfId="89" xr:uid="{00000000-0005-0000-0000-000061000000}"/>
    <cellStyle name="標準 62" xfId="90" xr:uid="{00000000-0005-0000-0000-000062000000}"/>
    <cellStyle name="標準 63" xfId="91" xr:uid="{00000000-0005-0000-0000-000063000000}"/>
    <cellStyle name="標準 64" xfId="103" xr:uid="{00000000-0005-0000-0000-000064000000}"/>
    <cellStyle name="標準 7" xfId="92" xr:uid="{00000000-0005-0000-0000-000065000000}"/>
    <cellStyle name="標準 7 2" xfId="93" xr:uid="{00000000-0005-0000-0000-000066000000}"/>
    <cellStyle name="標準 8" xfId="94" xr:uid="{00000000-0005-0000-0000-000067000000}"/>
    <cellStyle name="標準 8 2" xfId="95" xr:uid="{00000000-0005-0000-0000-000068000000}"/>
    <cellStyle name="標準 9" xfId="96" xr:uid="{00000000-0005-0000-0000-000069000000}"/>
    <cellStyle name="標準_BDA1S0T07201" xfId="8" xr:uid="{00000000-0005-0000-0000-00006A000000}"/>
  </cellStyles>
  <dxfs count="0"/>
  <tableStyles count="0" defaultTableStyle="TableStyleMedium9" defaultPivotStyle="PivotStyleLight16"/>
  <colors>
    <mruColors>
      <color rgb="FF339966"/>
      <color rgb="FFCCFFCC"/>
      <color rgb="FFFFFF99"/>
      <color rgb="FFFFCF80"/>
      <color rgb="FF000000"/>
      <color rgb="FFFCD5B4"/>
      <color rgb="FF35A16B"/>
      <color rgb="FF0041FF"/>
      <color rgb="FF87E7B0"/>
      <color rgb="FF7F87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drawings/_rels/drawing6.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3</xdr:col>
      <xdr:colOff>114300</xdr:colOff>
      <xdr:row>28</xdr:row>
      <xdr:rowOff>152400</xdr:rowOff>
    </xdr:from>
    <xdr:to>
      <xdr:col>55</xdr:col>
      <xdr:colOff>245387</xdr:colOff>
      <xdr:row>60</xdr:row>
      <xdr:rowOff>152400</xdr:rowOff>
    </xdr:to>
    <xdr:sp macro="" textlink="">
      <xdr:nvSpPr>
        <xdr:cNvPr id="2" name="角丸四角形 2">
          <a:extLst>
            <a:ext uri="{FF2B5EF4-FFF2-40B4-BE49-F238E27FC236}">
              <a16:creationId xmlns:a16="http://schemas.microsoft.com/office/drawing/2014/main" id="{00000000-0008-0000-0000-000002000000}"/>
            </a:ext>
          </a:extLst>
        </xdr:cNvPr>
        <xdr:cNvSpPr/>
      </xdr:nvSpPr>
      <xdr:spPr bwMode="auto">
        <a:xfrm>
          <a:off x="2000250" y="4775200"/>
          <a:ext cx="32820887" cy="5118100"/>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5</xdr:col>
      <xdr:colOff>14716</xdr:colOff>
      <xdr:row>50</xdr:row>
      <xdr:rowOff>206161</xdr:rowOff>
    </xdr:from>
    <xdr:to>
      <xdr:col>52</xdr:col>
      <xdr:colOff>169810</xdr:colOff>
      <xdr:row>52</xdr:row>
      <xdr:rowOff>11906</xdr:rowOff>
    </xdr:to>
    <xdr:sp macro="" textlink="">
      <xdr:nvSpPr>
        <xdr:cNvPr id="3" name="角丸四角形 6">
          <a:extLst>
            <a:ext uri="{FF2B5EF4-FFF2-40B4-BE49-F238E27FC236}">
              <a16:creationId xmlns:a16="http://schemas.microsoft.com/office/drawing/2014/main" id="{00000000-0008-0000-0000-000003000000}"/>
            </a:ext>
          </a:extLst>
        </xdr:cNvPr>
        <xdr:cNvSpPr/>
      </xdr:nvSpPr>
      <xdr:spPr bwMode="auto">
        <a:xfrm>
          <a:off x="1247363" y="9619102"/>
          <a:ext cx="12268653" cy="253980"/>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300"/>
            </a:lnSpc>
          </a:pPr>
          <a:r>
            <a:rPr kumimoji="1" lang="ja-JP" altLang="en-US" sz="1400" b="1">
              <a:solidFill>
                <a:srgbClr val="000000"/>
              </a:solidFill>
              <a:latin typeface="ＭＳ ゴシック" panose="020B0609070205080204" pitchFamily="49" charset="-128"/>
              <a:ea typeface="ＭＳ ゴシック" panose="020B0609070205080204" pitchFamily="49" charset="-128"/>
            </a:rPr>
            <a:t>ご不明な点がございましたら、次のお問い合わせ先までご照会ください。</a:t>
          </a:r>
          <a:endParaRPr kumimoji="1" lang="en-US" altLang="ja-JP" sz="1400" b="1">
            <a:solidFill>
              <a:srgbClr val="000000"/>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400" b="1">
            <a:solidFill>
              <a:srgbClr val="FF2800"/>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152400</xdr:colOff>
      <xdr:row>21</xdr:row>
      <xdr:rowOff>76200</xdr:rowOff>
    </xdr:from>
    <xdr:to>
      <xdr:col>55</xdr:col>
      <xdr:colOff>127000</xdr:colOff>
      <xdr:row>28</xdr:row>
      <xdr:rowOff>17659</xdr:rowOff>
    </xdr:to>
    <xdr:sp macro="" textlink="">
      <xdr:nvSpPr>
        <xdr:cNvPr id="11" name="大かっこ 10">
          <a:extLst>
            <a:ext uri="{FF2B5EF4-FFF2-40B4-BE49-F238E27FC236}">
              <a16:creationId xmlns:a16="http://schemas.microsoft.com/office/drawing/2014/main" id="{00000000-0008-0000-0000-00000B000000}"/>
            </a:ext>
          </a:extLst>
        </xdr:cNvPr>
        <xdr:cNvSpPr/>
      </xdr:nvSpPr>
      <xdr:spPr>
        <a:xfrm>
          <a:off x="838200" y="4419600"/>
          <a:ext cx="11814175" cy="1141609"/>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marL="0" marR="0" lvl="0" indent="0" algn="l" defTabSz="914400" eaLnBrk="1" fontAlgn="auto" latinLnBrk="0" hangingPunct="1">
            <a:lnSpc>
              <a:spcPts val="1400"/>
            </a:lnSpc>
            <a:spcBef>
              <a:spcPts val="0"/>
            </a:spcBef>
            <a:spcAft>
              <a:spcPts val="0"/>
            </a:spcAft>
            <a:buClrTx/>
            <a:buSzTx/>
            <a:buFontTx/>
            <a:buNone/>
            <a:tabLst/>
            <a:defRPr/>
          </a:pPr>
          <a:r>
            <a:rPr kumimoji="1" lang="ja-JP" altLang="en-US" sz="1400">
              <a:latin typeface="ＭＳ 明朝" panose="02020609040205080304" pitchFamily="17" charset="-128"/>
              <a:ea typeface="ＭＳ 明朝" panose="02020609040205080304" pitchFamily="17" charset="-128"/>
            </a:rPr>
            <a:t>　</a:t>
          </a:r>
          <a:r>
            <a:rPr kumimoji="1" lang="ja-JP" altLang="en-US" sz="1400" b="0" i="0" u="none" strike="noStrike" kern="0" cap="none" spc="0" normalizeH="0" baseline="0" noProof="0">
              <a:ln>
                <a:noFill/>
              </a:ln>
              <a:solidFill>
                <a:prstClr val="black"/>
              </a:solidFill>
              <a:effectLst/>
              <a:uLnTx/>
              <a:uFillTx/>
              <a:latin typeface="ＭＳ 明朝" panose="02020609040205080304" pitchFamily="17" charset="-128"/>
              <a:ea typeface="ＭＳ 明朝" panose="02020609040205080304" pitchFamily="17" charset="-128"/>
              <a:cs typeface="+mn-cs"/>
            </a:rPr>
            <a:t>この調査は、農林水産省が法人化の推進等に関する施策の企画・立案等に必要な資料を整備することを目的として実施するものです。</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400" b="0" i="0" u="none" strike="noStrike" kern="0" cap="none" spc="0" normalizeH="0" baseline="0" noProof="0">
              <a:ln>
                <a:noFill/>
              </a:ln>
              <a:solidFill>
                <a:prstClr val="black"/>
              </a:solidFill>
              <a:effectLst/>
              <a:uLnTx/>
              <a:uFillTx/>
              <a:latin typeface="ＭＳ 明朝" panose="02020609040205080304" pitchFamily="17" charset="-128"/>
              <a:ea typeface="ＭＳ 明朝" panose="02020609040205080304" pitchFamily="17" charset="-128"/>
              <a:cs typeface="+mn-cs"/>
            </a:rPr>
            <a:t>　</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この調査票により知り得た個人情報は、行政機関の保有する個人情報の保護に関する法律（平成</a:t>
          </a:r>
          <a:r>
            <a:rPr kumimoji="1" lang="en-US" altLang="ja-JP"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15</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年法律第</a:t>
          </a:r>
          <a:r>
            <a:rPr kumimoji="1" lang="en-US" altLang="ja-JP"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58</a:t>
          </a: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号）により、目的以外の利用等が</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400" b="0" i="0" u="none" strike="noStrike" kern="0" cap="none" spc="0" normalizeH="0" baseline="0" noProof="0">
              <a:ln>
                <a:noFill/>
              </a:ln>
              <a:solidFill>
                <a:sysClr val="windowText" lastClr="000000"/>
              </a:solidFill>
              <a:effectLst/>
              <a:uLnTx/>
              <a:uFillTx/>
              <a:latin typeface="ＭＳ 明朝" panose="02020609040205080304" pitchFamily="17" charset="-128"/>
              <a:ea typeface="ＭＳ 明朝" panose="02020609040205080304" pitchFamily="17" charset="-128"/>
              <a:cs typeface="+mn-cs"/>
            </a:rPr>
            <a:t>制限されています。</a:t>
          </a:r>
        </a:p>
      </xdr:txBody>
    </xdr:sp>
    <xdr:clientData/>
  </xdr:twoCellAnchor>
  <xdr:twoCellAnchor>
    <xdr:from>
      <xdr:col>9</xdr:col>
      <xdr:colOff>194052</xdr:colOff>
      <xdr:row>35</xdr:row>
      <xdr:rowOff>127794</xdr:rowOff>
    </xdr:from>
    <xdr:to>
      <xdr:col>12</xdr:col>
      <xdr:colOff>248846</xdr:colOff>
      <xdr:row>37</xdr:row>
      <xdr:rowOff>23588</xdr:rowOff>
    </xdr:to>
    <xdr:sp macro="" textlink="">
      <xdr:nvSpPr>
        <xdr:cNvPr id="8" name="正方形/長方形 7">
          <a:extLst>
            <a:ext uri="{FF2B5EF4-FFF2-40B4-BE49-F238E27FC236}">
              <a16:creationId xmlns:a16="http://schemas.microsoft.com/office/drawing/2014/main" id="{00000000-0008-0000-0000-000008000000}"/>
            </a:ext>
          </a:extLst>
        </xdr:cNvPr>
        <xdr:cNvSpPr/>
      </xdr:nvSpPr>
      <xdr:spPr>
        <a:xfrm>
          <a:off x="2451477" y="6947694"/>
          <a:ext cx="826319" cy="295844"/>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188128</xdr:colOff>
      <xdr:row>37</xdr:row>
      <xdr:rowOff>115888</xdr:rowOff>
    </xdr:from>
    <xdr:to>
      <xdr:col>20</xdr:col>
      <xdr:colOff>242923</xdr:colOff>
      <xdr:row>39</xdr:row>
      <xdr:rowOff>11682</xdr:rowOff>
    </xdr:to>
    <xdr:sp macro="" textlink="">
      <xdr:nvSpPr>
        <xdr:cNvPr id="9" name="正方形/長方形 8">
          <a:extLst>
            <a:ext uri="{FF2B5EF4-FFF2-40B4-BE49-F238E27FC236}">
              <a16:creationId xmlns:a16="http://schemas.microsoft.com/office/drawing/2014/main" id="{00000000-0008-0000-0000-000009000000}"/>
            </a:ext>
          </a:extLst>
        </xdr:cNvPr>
        <xdr:cNvSpPr/>
      </xdr:nvSpPr>
      <xdr:spPr>
        <a:xfrm>
          <a:off x="4502953" y="7335838"/>
          <a:ext cx="826320" cy="286319"/>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21</xdr:col>
      <xdr:colOff>195933</xdr:colOff>
      <xdr:row>35</xdr:row>
      <xdr:rowOff>151607</xdr:rowOff>
    </xdr:from>
    <xdr:to>
      <xdr:col>24</xdr:col>
      <xdr:colOff>250727</xdr:colOff>
      <xdr:row>37</xdr:row>
      <xdr:rowOff>47401</xdr:rowOff>
    </xdr:to>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5539458" y="6971507"/>
          <a:ext cx="826319" cy="295844"/>
        </a:xfrm>
        <a:prstGeom prst="rect">
          <a:avLst/>
        </a:prstGeom>
        <a:solidFill>
          <a:srgbClr val="CC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19051</xdr:colOff>
      <xdr:row>26</xdr:row>
      <xdr:rowOff>85724</xdr:rowOff>
    </xdr:from>
    <xdr:to>
      <xdr:col>34</xdr:col>
      <xdr:colOff>189451</xdr:colOff>
      <xdr:row>34</xdr:row>
      <xdr:rowOff>127000</xdr:rowOff>
    </xdr:to>
    <xdr:sp macro="" textlink="">
      <xdr:nvSpPr>
        <xdr:cNvPr id="16" name="角丸四角形 1">
          <a:extLst>
            <a:ext uri="{FF2B5EF4-FFF2-40B4-BE49-F238E27FC236}">
              <a16:creationId xmlns:a16="http://schemas.microsoft.com/office/drawing/2014/main" id="{00000000-0008-0000-0100-000010000000}"/>
            </a:ext>
          </a:extLst>
        </xdr:cNvPr>
        <xdr:cNvSpPr/>
      </xdr:nvSpPr>
      <xdr:spPr>
        <a:xfrm>
          <a:off x="400051" y="5534024"/>
          <a:ext cx="6266400" cy="1717676"/>
        </a:xfrm>
        <a:prstGeom prst="roundRect">
          <a:avLst>
            <a:gd name="adj" fmla="val 9749"/>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38101</xdr:colOff>
      <xdr:row>8</xdr:row>
      <xdr:rowOff>76199</xdr:rowOff>
    </xdr:from>
    <xdr:to>
      <xdr:col>3</xdr:col>
      <xdr:colOff>1</xdr:colOff>
      <xdr:row>12</xdr:row>
      <xdr:rowOff>0</xdr:rowOff>
    </xdr:to>
    <xdr:sp macro="" textlink="">
      <xdr:nvSpPr>
        <xdr:cNvPr id="17" name="左中かっこ 16">
          <a:extLst>
            <a:ext uri="{FF2B5EF4-FFF2-40B4-BE49-F238E27FC236}">
              <a16:creationId xmlns:a16="http://schemas.microsoft.com/office/drawing/2014/main" id="{00000000-0008-0000-0100-000011000000}"/>
            </a:ext>
          </a:extLst>
        </xdr:cNvPr>
        <xdr:cNvSpPr/>
      </xdr:nvSpPr>
      <xdr:spPr>
        <a:xfrm>
          <a:off x="419101" y="1752599"/>
          <a:ext cx="152400" cy="762001"/>
        </a:xfrm>
        <a:prstGeom prst="leftBrace">
          <a:avLst>
            <a:gd name="adj1" fmla="val 38945"/>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21166</xdr:colOff>
      <xdr:row>10</xdr:row>
      <xdr:rowOff>29632</xdr:rowOff>
    </xdr:from>
    <xdr:to>
      <xdr:col>3</xdr:col>
      <xdr:colOff>171616</xdr:colOff>
      <xdr:row>13</xdr:row>
      <xdr:rowOff>114632</xdr:rowOff>
    </xdr:to>
    <xdr:cxnSp macro="">
      <xdr:nvCxnSpPr>
        <xdr:cNvPr id="18" name="カギ線コネクタ 3">
          <a:extLst>
            <a:ext uri="{FF2B5EF4-FFF2-40B4-BE49-F238E27FC236}">
              <a16:creationId xmlns:a16="http://schemas.microsoft.com/office/drawing/2014/main" id="{00000000-0008-0000-0100-000012000000}"/>
            </a:ext>
          </a:extLst>
        </xdr:cNvPr>
        <xdr:cNvCxnSpPr/>
      </xdr:nvCxnSpPr>
      <xdr:spPr>
        <a:xfrm>
          <a:off x="402166" y="2125132"/>
          <a:ext cx="340950" cy="713650"/>
        </a:xfrm>
        <a:prstGeom prst="bentConnector3">
          <a:avLst>
            <a:gd name="adj1" fmla="val -649"/>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38</xdr:row>
      <xdr:rowOff>137582</xdr:rowOff>
    </xdr:from>
    <xdr:to>
      <xdr:col>34</xdr:col>
      <xdr:colOff>170400</xdr:colOff>
      <xdr:row>47</xdr:row>
      <xdr:rowOff>158750</xdr:rowOff>
    </xdr:to>
    <xdr:sp macro="" textlink="">
      <xdr:nvSpPr>
        <xdr:cNvPr id="19" name="角丸四角形 4">
          <a:extLst>
            <a:ext uri="{FF2B5EF4-FFF2-40B4-BE49-F238E27FC236}">
              <a16:creationId xmlns:a16="http://schemas.microsoft.com/office/drawing/2014/main" id="{00000000-0008-0000-0100-000013000000}"/>
            </a:ext>
          </a:extLst>
        </xdr:cNvPr>
        <xdr:cNvSpPr/>
      </xdr:nvSpPr>
      <xdr:spPr>
        <a:xfrm>
          <a:off x="381000" y="8100482"/>
          <a:ext cx="6266400" cy="1907118"/>
        </a:xfrm>
        <a:prstGeom prst="roundRect">
          <a:avLst>
            <a:gd name="adj" fmla="val 5494"/>
          </a:avLst>
        </a:prstGeom>
        <a:noFill/>
        <a:ln w="1905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41</xdr:col>
      <xdr:colOff>152400</xdr:colOff>
      <xdr:row>11</xdr:row>
      <xdr:rowOff>95250</xdr:rowOff>
    </xdr:from>
    <xdr:to>
      <xdr:col>71</xdr:col>
      <xdr:colOff>102400</xdr:colOff>
      <xdr:row>13</xdr:row>
      <xdr:rowOff>161100</xdr:rowOff>
    </xdr:to>
    <xdr:sp macro="" textlink="">
      <xdr:nvSpPr>
        <xdr:cNvPr id="20" name="角丸四角形 5">
          <a:extLst>
            <a:ext uri="{FF2B5EF4-FFF2-40B4-BE49-F238E27FC236}">
              <a16:creationId xmlns:a16="http://schemas.microsoft.com/office/drawing/2014/main" id="{00000000-0008-0000-0100-000014000000}"/>
            </a:ext>
          </a:extLst>
        </xdr:cNvPr>
        <xdr:cNvSpPr/>
      </xdr:nvSpPr>
      <xdr:spPr>
        <a:xfrm>
          <a:off x="7962900" y="2400300"/>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例：経営全体の家畜の飼養頭数が</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頭で、うち肉豚と繁殖豚が</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頭、豚以外の家畜が</a:t>
          </a:r>
          <a:r>
            <a:rPr kumimoji="1" lang="en-US" altLang="ja-JP" sz="1000">
              <a:solidFill>
                <a:srgbClr val="0041FF"/>
              </a:solidFill>
              <a:latin typeface="ＭＳ 明朝" panose="02020609040205080304" pitchFamily="17" charset="-128"/>
              <a:ea typeface="ＭＳ 明朝" panose="02020609040205080304" pitchFamily="17" charset="-128"/>
            </a:rPr>
            <a:t>45</a:t>
          </a:r>
          <a:r>
            <a:rPr kumimoji="1" lang="ja-JP" altLang="en-US" sz="1000">
              <a:solidFill>
                <a:srgbClr val="0041FF"/>
              </a:solidFill>
              <a:latin typeface="ＭＳ 明朝" panose="02020609040205080304" pitchFamily="17" charset="-128"/>
              <a:ea typeface="ＭＳ 明朝" panose="02020609040205080304" pitchFamily="17" charset="-128"/>
            </a:rPr>
            <a:t>頭の</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場合の調査対象畜負担割合は７０％（</a:t>
          </a:r>
          <a:r>
            <a:rPr kumimoji="1" lang="en-US" altLang="ja-JP" sz="1000">
              <a:solidFill>
                <a:srgbClr val="0041FF"/>
              </a:solidFill>
              <a:latin typeface="ＭＳ 明朝" panose="02020609040205080304" pitchFamily="17" charset="-128"/>
              <a:ea typeface="ＭＳ 明朝" panose="02020609040205080304" pitchFamily="17" charset="-128"/>
            </a:rPr>
            <a:t>105</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÷150</a:t>
          </a:r>
          <a:r>
            <a:rPr kumimoji="1" lang="ja-JP" altLang="en-US" sz="1000">
              <a:solidFill>
                <a:srgbClr val="0041FF"/>
              </a:solidFill>
              <a:latin typeface="ＭＳ 明朝" panose="02020609040205080304" pitchFamily="17" charset="-128"/>
              <a:ea typeface="ＭＳ 明朝" panose="02020609040205080304" pitchFamily="17" charset="-128"/>
            </a:rPr>
            <a:t>頭</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111124</xdr:colOff>
      <xdr:row>35</xdr:row>
      <xdr:rowOff>138642</xdr:rowOff>
    </xdr:from>
    <xdr:to>
      <xdr:col>71</xdr:col>
      <xdr:colOff>169124</xdr:colOff>
      <xdr:row>37</xdr:row>
      <xdr:rowOff>205342</xdr:rowOff>
    </xdr:to>
    <xdr:sp macro="" textlink="">
      <xdr:nvSpPr>
        <xdr:cNvPr id="21" name="角丸四角形 6">
          <a:extLst>
            <a:ext uri="{FF2B5EF4-FFF2-40B4-BE49-F238E27FC236}">
              <a16:creationId xmlns:a16="http://schemas.microsoft.com/office/drawing/2014/main" id="{00000000-0008-0000-0100-000015000000}"/>
            </a:ext>
          </a:extLst>
        </xdr:cNvPr>
        <xdr:cNvSpPr/>
      </xdr:nvSpPr>
      <xdr:spPr>
        <a:xfrm>
          <a:off x="7921624" y="7472892"/>
          <a:ext cx="5773000" cy="4858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例：経営全体のトラクターの全使用日数が</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日で、うち豚の飼育に</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日、米の生産に</a:t>
          </a:r>
          <a:r>
            <a:rPr kumimoji="1" lang="en-US" altLang="ja-JP" sz="1000">
              <a:solidFill>
                <a:srgbClr val="0041FF"/>
              </a:solidFill>
              <a:latin typeface="ＭＳ 明朝" panose="02020609040205080304" pitchFamily="17" charset="-128"/>
              <a:ea typeface="ＭＳ 明朝" panose="02020609040205080304" pitchFamily="17" charset="-128"/>
            </a:rPr>
            <a:t>30</a:t>
          </a:r>
          <a:r>
            <a:rPr kumimoji="1" lang="ja-JP" altLang="en-US" sz="1000">
              <a:solidFill>
                <a:srgbClr val="0041FF"/>
              </a:solidFill>
              <a:latin typeface="ＭＳ 明朝" panose="02020609040205080304" pitchFamily="17" charset="-128"/>
              <a:ea typeface="ＭＳ 明朝" panose="02020609040205080304" pitchFamily="17" charset="-128"/>
            </a:rPr>
            <a:t>日使用した</a:t>
          </a:r>
          <a:endParaRPr kumimoji="1" lang="en-US" altLang="ja-JP" sz="10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　　場合の調査対象畜負担割合は４０％（</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÷50</a:t>
          </a:r>
          <a:r>
            <a:rPr kumimoji="1" lang="ja-JP" altLang="en-US" sz="1000">
              <a:solidFill>
                <a:srgbClr val="0041FF"/>
              </a:solidFill>
              <a:latin typeface="ＭＳ 明朝" panose="02020609040205080304" pitchFamily="17" charset="-128"/>
              <a:ea typeface="ＭＳ 明朝" panose="02020609040205080304" pitchFamily="17" charset="-128"/>
            </a:rPr>
            <a:t>日</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41</xdr:col>
      <xdr:colOff>158751</xdr:colOff>
      <xdr:row>23</xdr:row>
      <xdr:rowOff>105835</xdr:rowOff>
    </xdr:from>
    <xdr:to>
      <xdr:col>71</xdr:col>
      <xdr:colOff>108751</xdr:colOff>
      <xdr:row>25</xdr:row>
      <xdr:rowOff>171685</xdr:rowOff>
    </xdr:to>
    <xdr:sp macro="" textlink="">
      <xdr:nvSpPr>
        <xdr:cNvPr id="22" name="角丸四角形 7">
          <a:extLst>
            <a:ext uri="{FF2B5EF4-FFF2-40B4-BE49-F238E27FC236}">
              <a16:creationId xmlns:a16="http://schemas.microsoft.com/office/drawing/2014/main" id="{00000000-0008-0000-0100-000016000000}"/>
            </a:ext>
          </a:extLst>
        </xdr:cNvPr>
        <xdr:cNvSpPr/>
      </xdr:nvSpPr>
      <xdr:spPr>
        <a:xfrm>
          <a:off x="7969251" y="4925485"/>
          <a:ext cx="5665000" cy="484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例</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：倉庫</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全体の面積が</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㎡で、うち豚</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の飼料置き場に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米の肥料置き場に</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60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㎡をそれ</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ぞれ</a:t>
          </a:r>
          <a:endParaRPr lang="ja-JP" altLang="ja-JP" sz="1000">
            <a:solidFill>
              <a:srgbClr val="0041FF"/>
            </a:solidFill>
            <a:effectLst/>
            <a:latin typeface="ＭＳ 明朝" panose="02020609040205080304" pitchFamily="17" charset="-128"/>
            <a:ea typeface="ＭＳ 明朝" panose="02020609040205080304" pitchFamily="17" charset="-128"/>
          </a:endParaRPr>
        </a:p>
        <a:p>
          <a:pPr>
            <a:lnSpc>
              <a:spcPts val="1200"/>
            </a:lnSpc>
          </a:pP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　　使用し</a:t>
          </a:r>
          <a:r>
            <a:rPr kumimoji="1" lang="ja-JP" altLang="en-US" sz="1000">
              <a:solidFill>
                <a:srgbClr val="0041FF"/>
              </a:solidFill>
              <a:effectLst/>
              <a:latin typeface="ＭＳ 明朝" panose="02020609040205080304" pitchFamily="17" charset="-128"/>
              <a:ea typeface="ＭＳ 明朝" panose="02020609040205080304" pitchFamily="17" charset="-128"/>
              <a:cs typeface="+mn-cs"/>
            </a:rPr>
            <a:t>ている</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場合の調査対象畜負担割合は８０％（</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240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÷300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a:t>
          </a:r>
          <a:r>
            <a:rPr kumimoji="1" lang="en-US" altLang="ja-JP" sz="1000">
              <a:solidFill>
                <a:srgbClr val="0041FF"/>
              </a:solidFill>
              <a:effectLst/>
              <a:latin typeface="ＭＳ 明朝" panose="02020609040205080304" pitchFamily="17" charset="-128"/>
              <a:ea typeface="ＭＳ 明朝" panose="02020609040205080304" pitchFamily="17" charset="-128"/>
              <a:cs typeface="+mn-cs"/>
            </a:rPr>
            <a:t>×100</a:t>
          </a:r>
          <a:r>
            <a:rPr kumimoji="1" lang="ja-JP" altLang="ja-JP" sz="1000">
              <a:solidFill>
                <a:srgbClr val="0041FF"/>
              </a:solidFill>
              <a:effectLst/>
              <a:latin typeface="ＭＳ 明朝" panose="02020609040205080304" pitchFamily="17" charset="-128"/>
              <a:ea typeface="ＭＳ 明朝" panose="02020609040205080304" pitchFamily="17" charset="-128"/>
              <a:cs typeface="+mn-cs"/>
            </a:rPr>
            <a:t>）になります。</a:t>
          </a:r>
          <a:endParaRPr lang="ja-JP" altLang="ja-JP" sz="1000">
            <a:solidFill>
              <a:srgbClr val="0041FF"/>
            </a:solidFill>
            <a:effectLst/>
            <a:latin typeface="ＭＳ 明朝" panose="02020609040205080304" pitchFamily="17" charset="-128"/>
            <a:ea typeface="ＭＳ 明朝" panose="02020609040205080304" pitchFamily="17" charset="-128"/>
          </a:endParaRPr>
        </a:p>
      </xdr:txBody>
    </xdr:sp>
    <xdr:clientData/>
  </xdr:twoCellAnchor>
  <xdr:twoCellAnchor>
    <xdr:from>
      <xdr:col>30</xdr:col>
      <xdr:colOff>10590</xdr:colOff>
      <xdr:row>44</xdr:row>
      <xdr:rowOff>200025</xdr:rowOff>
    </xdr:from>
    <xdr:to>
      <xdr:col>33</xdr:col>
      <xdr:colOff>23590</xdr:colOff>
      <xdr:row>47</xdr:row>
      <xdr:rowOff>3175</xdr:rowOff>
    </xdr:to>
    <xdr:sp macro="" textlink="">
      <xdr:nvSpPr>
        <xdr:cNvPr id="23" name="円/楕円 8">
          <a:extLst>
            <a:ext uri="{FF2B5EF4-FFF2-40B4-BE49-F238E27FC236}">
              <a16:creationId xmlns:a16="http://schemas.microsoft.com/office/drawing/2014/main" id="{00000000-0008-0000-0100-000017000000}"/>
            </a:ext>
          </a:extLst>
        </xdr:cNvPr>
        <xdr:cNvSpPr/>
      </xdr:nvSpPr>
      <xdr:spPr>
        <a:xfrm>
          <a:off x="5725590" y="9420225"/>
          <a:ext cx="584500" cy="431800"/>
        </a:xfrm>
        <a:prstGeom prst="ellipse">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33</xdr:col>
      <xdr:colOff>22232</xdr:colOff>
      <xdr:row>7</xdr:row>
      <xdr:rowOff>2116</xdr:rowOff>
    </xdr:from>
    <xdr:to>
      <xdr:col>38</xdr:col>
      <xdr:colOff>79899</xdr:colOff>
      <xdr:row>45</xdr:row>
      <xdr:rowOff>202783</xdr:rowOff>
    </xdr:to>
    <xdr:cxnSp macro="">
      <xdr:nvCxnSpPr>
        <xdr:cNvPr id="24" name="カギ線コネクタ 9">
          <a:extLst>
            <a:ext uri="{FF2B5EF4-FFF2-40B4-BE49-F238E27FC236}">
              <a16:creationId xmlns:a16="http://schemas.microsoft.com/office/drawing/2014/main" id="{00000000-0008-0000-0100-000018000000}"/>
            </a:ext>
          </a:extLst>
        </xdr:cNvPr>
        <xdr:cNvCxnSpPr/>
      </xdr:nvCxnSpPr>
      <xdr:spPr>
        <a:xfrm flipV="1">
          <a:off x="6308732" y="1468966"/>
          <a:ext cx="1010167" cy="8163567"/>
        </a:xfrm>
        <a:prstGeom prst="bentConnector3">
          <a:avLst>
            <a:gd name="adj1" fmla="val 64225"/>
          </a:avLst>
        </a:prstGeom>
        <a:ln w="158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87843</xdr:colOff>
      <xdr:row>6</xdr:row>
      <xdr:rowOff>21167</xdr:rowOff>
    </xdr:from>
    <xdr:to>
      <xdr:col>71</xdr:col>
      <xdr:colOff>189443</xdr:colOff>
      <xdr:row>14</xdr:row>
      <xdr:rowOff>19834</xdr:rowOff>
    </xdr:to>
    <xdr:sp macro="" textlink="">
      <xdr:nvSpPr>
        <xdr:cNvPr id="25" name="角丸四角形 10">
          <a:extLst>
            <a:ext uri="{FF2B5EF4-FFF2-40B4-BE49-F238E27FC236}">
              <a16:creationId xmlns:a16="http://schemas.microsoft.com/office/drawing/2014/main" id="{00000000-0008-0000-0100-000019000000}"/>
            </a:ext>
          </a:extLst>
        </xdr:cNvPr>
        <xdr:cNvSpPr/>
      </xdr:nvSpPr>
      <xdr:spPr>
        <a:xfrm>
          <a:off x="7326843" y="1278467"/>
          <a:ext cx="6388100" cy="1675067"/>
        </a:xfrm>
        <a:prstGeom prst="roundRect">
          <a:avLst>
            <a:gd name="adj" fmla="val 6053"/>
          </a:avLst>
        </a:prstGeom>
        <a:noFill/>
        <a:ln w="15875">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87842</xdr:colOff>
      <xdr:row>43</xdr:row>
      <xdr:rowOff>33885</xdr:rowOff>
    </xdr:from>
    <xdr:to>
      <xdr:col>41</xdr:col>
      <xdr:colOff>172509</xdr:colOff>
      <xdr:row>46</xdr:row>
      <xdr:rowOff>189460</xdr:rowOff>
    </xdr:to>
    <xdr:sp macro="" textlink="">
      <xdr:nvSpPr>
        <xdr:cNvPr id="26" name="テキスト ボックス 25">
          <a:extLst>
            <a:ext uri="{FF2B5EF4-FFF2-40B4-BE49-F238E27FC236}">
              <a16:creationId xmlns:a16="http://schemas.microsoft.com/office/drawing/2014/main" id="{00000000-0008-0000-0100-00001A000000}"/>
            </a:ext>
          </a:extLst>
        </xdr:cNvPr>
        <xdr:cNvSpPr txBox="1"/>
      </xdr:nvSpPr>
      <xdr:spPr>
        <a:xfrm>
          <a:off x="6945842" y="9044535"/>
          <a:ext cx="1037167"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rPr>
            <a:t>入力に当たり、</a:t>
          </a:r>
          <a:endParaRPr kumimoji="1" lang="en-US" altLang="ja-JP" sz="1100">
            <a:solidFill>
              <a:srgbClr val="FF0000"/>
            </a:solidFill>
          </a:endParaRPr>
        </a:p>
        <a:p>
          <a:r>
            <a:rPr kumimoji="1" lang="ja-JP" altLang="en-US" sz="1100">
              <a:solidFill>
                <a:srgbClr val="FF0000"/>
              </a:solidFill>
            </a:rPr>
            <a:t>右頁を参照してください。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82550</xdr:colOff>
      <xdr:row>28</xdr:row>
      <xdr:rowOff>114300</xdr:rowOff>
    </xdr:from>
    <xdr:to>
      <xdr:col>6</xdr:col>
      <xdr:colOff>469900</xdr:colOff>
      <xdr:row>30</xdr:row>
      <xdr:rowOff>203200</xdr:rowOff>
    </xdr:to>
    <xdr:sp macro="" textlink="">
      <xdr:nvSpPr>
        <xdr:cNvPr id="2" name="角丸四角形吹き出し 2">
          <a:extLst>
            <a:ext uri="{FF2B5EF4-FFF2-40B4-BE49-F238E27FC236}">
              <a16:creationId xmlns:a16="http://schemas.microsoft.com/office/drawing/2014/main" id="{00000000-0008-0000-0300-000002000000}"/>
            </a:ext>
          </a:extLst>
        </xdr:cNvPr>
        <xdr:cNvSpPr/>
      </xdr:nvSpPr>
      <xdr:spPr>
        <a:xfrm>
          <a:off x="5346700" y="7747000"/>
          <a:ext cx="1657350" cy="7747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後継繁殖雌豚、後継種雄豚とは、将来、繁殖用にするために育成している子豚です。</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467285</xdr:colOff>
      <xdr:row>39</xdr:row>
      <xdr:rowOff>113926</xdr:rowOff>
    </xdr:from>
    <xdr:to>
      <xdr:col>2</xdr:col>
      <xdr:colOff>827285</xdr:colOff>
      <xdr:row>41</xdr:row>
      <xdr:rowOff>236611</xdr:rowOff>
    </xdr:to>
    <xdr:sp macro="" textlink="">
      <xdr:nvSpPr>
        <xdr:cNvPr id="3" name="下矢印 45">
          <a:extLst>
            <a:ext uri="{FF2B5EF4-FFF2-40B4-BE49-F238E27FC236}">
              <a16:creationId xmlns:a16="http://schemas.microsoft.com/office/drawing/2014/main" id="{00000000-0008-0000-0300-000003000000}"/>
            </a:ext>
          </a:extLst>
        </xdr:cNvPr>
        <xdr:cNvSpPr/>
      </xdr:nvSpPr>
      <xdr:spPr>
        <a:xfrm>
          <a:off x="1921435" y="10985126"/>
          <a:ext cx="360000" cy="656085"/>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xdr:col>
      <xdr:colOff>19049</xdr:colOff>
      <xdr:row>44</xdr:row>
      <xdr:rowOff>44812</xdr:rowOff>
    </xdr:from>
    <xdr:to>
      <xdr:col>2</xdr:col>
      <xdr:colOff>1522322</xdr:colOff>
      <xdr:row>44</xdr:row>
      <xdr:rowOff>250441</xdr:rowOff>
    </xdr:to>
    <xdr:sp macro="" textlink="">
      <xdr:nvSpPr>
        <xdr:cNvPr id="7" name="左中かっこ 6">
          <a:extLst>
            <a:ext uri="{FF2B5EF4-FFF2-40B4-BE49-F238E27FC236}">
              <a16:creationId xmlns:a16="http://schemas.microsoft.com/office/drawing/2014/main" id="{00000000-0008-0000-0300-000007000000}"/>
            </a:ext>
          </a:extLst>
        </xdr:cNvPr>
        <xdr:cNvSpPr/>
      </xdr:nvSpPr>
      <xdr:spPr>
        <a:xfrm rot="16200000">
          <a:off x="2731621" y="6234940"/>
          <a:ext cx="205629" cy="1376273"/>
        </a:xfrm>
        <a:prstGeom prst="leftBrace">
          <a:avLst>
            <a:gd name="adj1" fmla="val 22222"/>
            <a:gd name="adj2" fmla="val 50000"/>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xdr:col>
      <xdr:colOff>628650</xdr:colOff>
      <xdr:row>44</xdr:row>
      <xdr:rowOff>184150</xdr:rowOff>
    </xdr:from>
    <xdr:to>
      <xdr:col>2</xdr:col>
      <xdr:colOff>635000</xdr:colOff>
      <xdr:row>46</xdr:row>
      <xdr:rowOff>114300</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flipH="1" flipV="1">
          <a:off x="2057400" y="12376150"/>
          <a:ext cx="6350" cy="311150"/>
        </a:xfrm>
        <a:prstGeom prst="straightConnector1">
          <a:avLst/>
        </a:prstGeom>
        <a:ln w="2540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1263650</xdr:colOff>
      <xdr:row>38</xdr:row>
      <xdr:rowOff>228601</xdr:rowOff>
    </xdr:from>
    <xdr:to>
      <xdr:col>5</xdr:col>
      <xdr:colOff>333376</xdr:colOff>
      <xdr:row>38</xdr:row>
      <xdr:rowOff>229390</xdr:rowOff>
    </xdr:to>
    <xdr:cxnSp macro="">
      <xdr:nvCxnSpPr>
        <xdr:cNvPr id="10" name="カギ線コネクタ 16">
          <a:extLst>
            <a:ext uri="{FF2B5EF4-FFF2-40B4-BE49-F238E27FC236}">
              <a16:creationId xmlns:a16="http://schemas.microsoft.com/office/drawing/2014/main" id="{00000000-0008-0000-0300-00000A000000}"/>
            </a:ext>
          </a:extLst>
        </xdr:cNvPr>
        <xdr:cNvCxnSpPr/>
      </xdr:nvCxnSpPr>
      <xdr:spPr>
        <a:xfrm rot="10800000">
          <a:off x="5257800" y="10629901"/>
          <a:ext cx="339726" cy="789"/>
        </a:xfrm>
        <a:prstGeom prst="bentConnector3">
          <a:avLst>
            <a:gd name="adj1" fmla="val 50000"/>
          </a:avLst>
        </a:prstGeom>
        <a:ln w="19050">
          <a:solidFill>
            <a:srgbClr val="0041FF"/>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303437</xdr:colOff>
      <xdr:row>36</xdr:row>
      <xdr:rowOff>28575</xdr:rowOff>
    </xdr:from>
    <xdr:to>
      <xdr:col>6</xdr:col>
      <xdr:colOff>1181100</xdr:colOff>
      <xdr:row>39</xdr:row>
      <xdr:rowOff>38100</xdr:rowOff>
    </xdr:to>
    <xdr:sp macro="" textlink="">
      <xdr:nvSpPr>
        <xdr:cNvPr id="11" name="角丸四角形 21">
          <a:extLst>
            <a:ext uri="{FF2B5EF4-FFF2-40B4-BE49-F238E27FC236}">
              <a16:creationId xmlns:a16="http://schemas.microsoft.com/office/drawing/2014/main" id="{00000000-0008-0000-0300-00000B000000}"/>
            </a:ext>
          </a:extLst>
        </xdr:cNvPr>
        <xdr:cNvSpPr/>
      </xdr:nvSpPr>
      <xdr:spPr>
        <a:xfrm>
          <a:off x="5475512" y="9782175"/>
          <a:ext cx="2125438" cy="88582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きゅう肥の総量を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％とした場合の「販売用」、「組織内利用」、「廃棄」の各割合を入力してください。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（販売用、組織内利用、廃棄の合計が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になるように入力。）</a:t>
          </a:r>
        </a:p>
      </xdr:txBody>
    </xdr:sp>
    <xdr:clientData/>
  </xdr:twoCellAnchor>
  <xdr:twoCellAnchor>
    <xdr:from>
      <xdr:col>4</xdr:col>
      <xdr:colOff>574675</xdr:colOff>
      <xdr:row>73</xdr:row>
      <xdr:rowOff>165475</xdr:rowOff>
    </xdr:from>
    <xdr:to>
      <xdr:col>4</xdr:col>
      <xdr:colOff>574675</xdr:colOff>
      <xdr:row>76</xdr:row>
      <xdr:rowOff>4911</xdr:rowOff>
    </xdr:to>
    <xdr:cxnSp macro="">
      <xdr:nvCxnSpPr>
        <xdr:cNvPr id="25" name="直線矢印コネクタ 24">
          <a:extLst>
            <a:ext uri="{FF2B5EF4-FFF2-40B4-BE49-F238E27FC236}">
              <a16:creationId xmlns:a16="http://schemas.microsoft.com/office/drawing/2014/main" id="{00000000-0008-0000-0300-000019000000}"/>
            </a:ext>
          </a:extLst>
        </xdr:cNvPr>
        <xdr:cNvCxnSpPr/>
      </xdr:nvCxnSpPr>
      <xdr:spPr>
        <a:xfrm rot="10800000" flipV="1">
          <a:off x="4568825" y="17881975"/>
          <a:ext cx="0" cy="220436"/>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63500</xdr:colOff>
      <xdr:row>71</xdr:row>
      <xdr:rowOff>127001</xdr:rowOff>
    </xdr:from>
    <xdr:to>
      <xdr:col>6</xdr:col>
      <xdr:colOff>533400</xdr:colOff>
      <xdr:row>74</xdr:row>
      <xdr:rowOff>101601</xdr:rowOff>
    </xdr:to>
    <xdr:sp macro="" textlink="">
      <xdr:nvSpPr>
        <xdr:cNvPr id="26" name="角丸四角形吹き出し 2">
          <a:extLst>
            <a:ext uri="{FF2B5EF4-FFF2-40B4-BE49-F238E27FC236}">
              <a16:creationId xmlns:a16="http://schemas.microsoft.com/office/drawing/2014/main" id="{00000000-0008-0000-0300-00001A000000}"/>
            </a:ext>
          </a:extLst>
        </xdr:cNvPr>
        <xdr:cNvSpPr/>
      </xdr:nvSpPr>
      <xdr:spPr>
        <a:xfrm>
          <a:off x="4057650" y="17462501"/>
          <a:ext cx="3009900" cy="546100"/>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0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販売した肥育豚の月齢の合計を入力してください。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例えば、</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月齢の肥育豚を</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頭販売した場合には、</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6.6</a:t>
          </a:r>
          <a:r>
            <a:rPr kumimoji="1" lang="ja-JP" altLang="en-US" sz="900">
              <a:solidFill>
                <a:srgbClr val="0041FF"/>
              </a:solidFill>
              <a:latin typeface="ＭＳ ゴシック" panose="020B0609070205080204" pitchFamily="49" charset="-128"/>
              <a:ea typeface="ＭＳ ゴシック" panose="020B0609070205080204" pitchFamily="49" charset="-128"/>
            </a:rPr>
            <a:t>月</a:t>
          </a:r>
          <a:r>
            <a:rPr kumimoji="1" lang="en-US" altLang="ja-JP" sz="900">
              <a:solidFill>
                <a:srgbClr val="0041FF"/>
              </a:solidFill>
              <a:latin typeface="ＭＳ ゴシック" panose="020B0609070205080204" pitchFamily="49" charset="-128"/>
              <a:ea typeface="ＭＳ ゴシック" panose="020B0609070205080204" pitchFamily="49" charset="-128"/>
            </a:rPr>
            <a:t>×10</a:t>
          </a:r>
          <a:r>
            <a:rPr kumimoji="1" lang="ja-JP" altLang="en-US" sz="900">
              <a:solidFill>
                <a:srgbClr val="0041FF"/>
              </a:solidFill>
              <a:latin typeface="ＭＳ ゴシック" panose="020B0609070205080204" pitchFamily="49" charset="-128"/>
              <a:ea typeface="ＭＳ ゴシック" panose="020B0609070205080204" pitchFamily="49" charset="-128"/>
            </a:rPr>
            <a:t>頭）と入力してください。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615950</xdr:colOff>
      <xdr:row>73</xdr:row>
      <xdr:rowOff>158750</xdr:rowOff>
    </xdr:from>
    <xdr:to>
      <xdr:col>3</xdr:col>
      <xdr:colOff>615950</xdr:colOff>
      <xdr:row>75</xdr:row>
      <xdr:rowOff>183830</xdr:rowOff>
    </xdr:to>
    <xdr:cxnSp macro="">
      <xdr:nvCxnSpPr>
        <xdr:cNvPr id="28" name="直線矢印コネクタ 27">
          <a:extLst>
            <a:ext uri="{FF2B5EF4-FFF2-40B4-BE49-F238E27FC236}">
              <a16:creationId xmlns:a16="http://schemas.microsoft.com/office/drawing/2014/main" id="{00000000-0008-0000-0300-00001C000000}"/>
            </a:ext>
          </a:extLst>
        </xdr:cNvPr>
        <xdr:cNvCxnSpPr/>
      </xdr:nvCxnSpPr>
      <xdr:spPr>
        <a:xfrm>
          <a:off x="3340100" y="17875250"/>
          <a:ext cx="0" cy="406080"/>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1117600</xdr:colOff>
      <xdr:row>72</xdr:row>
      <xdr:rowOff>12700</xdr:rowOff>
    </xdr:from>
    <xdr:to>
      <xdr:col>3</xdr:col>
      <xdr:colOff>1206500</xdr:colOff>
      <xdr:row>74</xdr:row>
      <xdr:rowOff>68875</xdr:rowOff>
    </xdr:to>
    <xdr:sp macro="" textlink="">
      <xdr:nvSpPr>
        <xdr:cNvPr id="27" name="角丸四角形吹き出し 2">
          <a:extLst>
            <a:ext uri="{FF2B5EF4-FFF2-40B4-BE49-F238E27FC236}">
              <a16:creationId xmlns:a16="http://schemas.microsoft.com/office/drawing/2014/main" id="{00000000-0008-0000-0300-00001B000000}"/>
            </a:ext>
          </a:extLst>
        </xdr:cNvPr>
        <xdr:cNvSpPr/>
      </xdr:nvSpPr>
      <xdr:spPr>
        <a:xfrm>
          <a:off x="1301750" y="17538700"/>
          <a:ext cx="2628900" cy="437175"/>
        </a:xfrm>
        <a:prstGeom prst="roundRect">
          <a:avLst>
            <a:gd name="adj" fmla="val 23691"/>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受取金額から</a:t>
          </a:r>
          <a:r>
            <a:rPr kumimoji="1" lang="ja-JP" altLang="en-US" sz="900" u="sng">
              <a:solidFill>
                <a:srgbClr val="0041FF"/>
              </a:solidFill>
              <a:latin typeface="ＭＳ ゴシック" panose="020B0609070205080204" pitchFamily="49" charset="-128"/>
              <a:ea typeface="ＭＳ ゴシック" panose="020B0609070205080204" pitchFamily="49" charset="-128"/>
            </a:rPr>
            <a:t>市場手数料などを除いた価額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5</xdr:col>
      <xdr:colOff>597086</xdr:colOff>
      <xdr:row>94</xdr:row>
      <xdr:rowOff>163983</xdr:rowOff>
    </xdr:from>
    <xdr:to>
      <xdr:col>5</xdr:col>
      <xdr:colOff>597086</xdr:colOff>
      <xdr:row>96</xdr:row>
      <xdr:rowOff>14438</xdr:rowOff>
    </xdr:to>
    <xdr:cxnSp macro="">
      <xdr:nvCxnSpPr>
        <xdr:cNvPr id="32" name="直線矢印コネクタ 31">
          <a:extLst>
            <a:ext uri="{FF2B5EF4-FFF2-40B4-BE49-F238E27FC236}">
              <a16:creationId xmlns:a16="http://schemas.microsoft.com/office/drawing/2014/main" id="{00000000-0008-0000-0300-000020000000}"/>
            </a:ext>
          </a:extLst>
        </xdr:cNvPr>
        <xdr:cNvCxnSpPr/>
      </xdr:nvCxnSpPr>
      <xdr:spPr>
        <a:xfrm rot="10800000" flipV="1">
          <a:off x="5861236" y="24141583"/>
          <a:ext cx="0" cy="231455"/>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679450</xdr:colOff>
      <xdr:row>93</xdr:row>
      <xdr:rowOff>120650</xdr:rowOff>
    </xdr:from>
    <xdr:to>
      <xdr:col>6</xdr:col>
      <xdr:colOff>430850</xdr:colOff>
      <xdr:row>95</xdr:row>
      <xdr:rowOff>7106</xdr:rowOff>
    </xdr:to>
    <xdr:sp macro="" textlink="">
      <xdr:nvSpPr>
        <xdr:cNvPr id="33" name="角丸四角形吹き出し 2">
          <a:extLst>
            <a:ext uri="{FF2B5EF4-FFF2-40B4-BE49-F238E27FC236}">
              <a16:creationId xmlns:a16="http://schemas.microsoft.com/office/drawing/2014/main" id="{00000000-0008-0000-0300-000021000000}"/>
            </a:ext>
          </a:extLst>
        </xdr:cNvPr>
        <xdr:cNvSpPr/>
      </xdr:nvSpPr>
      <xdr:spPr>
        <a:xfrm>
          <a:off x="4673600" y="23907750"/>
          <a:ext cx="2291400" cy="267456"/>
        </a:xfrm>
        <a:prstGeom prst="roundRect">
          <a:avLst>
            <a:gd name="adj" fmla="val 10327"/>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小数点以下第１位まで入力してください。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3</xdr:col>
      <xdr:colOff>12700</xdr:colOff>
      <xdr:row>137</xdr:row>
      <xdr:rowOff>139700</xdr:rowOff>
    </xdr:from>
    <xdr:to>
      <xdr:col>4</xdr:col>
      <xdr:colOff>641350</xdr:colOff>
      <xdr:row>138</xdr:row>
      <xdr:rowOff>323850</xdr:rowOff>
    </xdr:to>
    <xdr:cxnSp macro="">
      <xdr:nvCxnSpPr>
        <xdr:cNvPr id="35" name="コネクタ: カギ線 34">
          <a:extLst>
            <a:ext uri="{FF2B5EF4-FFF2-40B4-BE49-F238E27FC236}">
              <a16:creationId xmlns:a16="http://schemas.microsoft.com/office/drawing/2014/main" id="{00000000-0008-0000-0300-000023000000}"/>
            </a:ext>
          </a:extLst>
        </xdr:cNvPr>
        <xdr:cNvCxnSpPr/>
      </xdr:nvCxnSpPr>
      <xdr:spPr>
        <a:xfrm>
          <a:off x="2736850" y="36334700"/>
          <a:ext cx="1898650" cy="527050"/>
        </a:xfrm>
        <a:prstGeom prst="bentConnector3">
          <a:avLst>
            <a:gd name="adj1" fmla="val 99833"/>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1123950</xdr:colOff>
      <xdr:row>144</xdr:row>
      <xdr:rowOff>38942</xdr:rowOff>
    </xdr:from>
    <xdr:to>
      <xdr:col>5</xdr:col>
      <xdr:colOff>114300</xdr:colOff>
      <xdr:row>146</xdr:row>
      <xdr:rowOff>18025</xdr:rowOff>
    </xdr:to>
    <xdr:sp macro="" textlink="">
      <xdr:nvSpPr>
        <xdr:cNvPr id="41" name="角丸四角形吹き出し 2">
          <a:extLst>
            <a:ext uri="{FF2B5EF4-FFF2-40B4-BE49-F238E27FC236}">
              <a16:creationId xmlns:a16="http://schemas.microsoft.com/office/drawing/2014/main" id="{00000000-0008-0000-0300-000029000000}"/>
            </a:ext>
          </a:extLst>
        </xdr:cNvPr>
        <xdr:cNvSpPr/>
      </xdr:nvSpPr>
      <xdr:spPr>
        <a:xfrm>
          <a:off x="3848100" y="38634242"/>
          <a:ext cx="1530350" cy="664883"/>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9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平均的な月齢を、小数点以下第１位まで入力してください。</a:t>
          </a:r>
        </a:p>
      </xdr:txBody>
    </xdr:sp>
    <xdr:clientData/>
  </xdr:twoCellAnchor>
  <xdr:twoCellAnchor>
    <xdr:from>
      <xdr:col>4</xdr:col>
      <xdr:colOff>627154</xdr:colOff>
      <xdr:row>143</xdr:row>
      <xdr:rowOff>63500</xdr:rowOff>
    </xdr:from>
    <xdr:to>
      <xdr:col>4</xdr:col>
      <xdr:colOff>627154</xdr:colOff>
      <xdr:row>144</xdr:row>
      <xdr:rowOff>35262</xdr:rowOff>
    </xdr:to>
    <xdr:cxnSp macro="">
      <xdr:nvCxnSpPr>
        <xdr:cNvPr id="42" name="直線矢印コネクタ 41">
          <a:extLst>
            <a:ext uri="{FF2B5EF4-FFF2-40B4-BE49-F238E27FC236}">
              <a16:creationId xmlns:a16="http://schemas.microsoft.com/office/drawing/2014/main" id="{00000000-0008-0000-0300-00002A000000}"/>
            </a:ext>
          </a:extLst>
        </xdr:cNvPr>
        <xdr:cNvCxnSpPr/>
      </xdr:nvCxnSpPr>
      <xdr:spPr>
        <a:xfrm flipV="1">
          <a:off x="4621304" y="38315900"/>
          <a:ext cx="0" cy="314662"/>
        </a:xfrm>
        <a:prstGeom prst="straightConnector1">
          <a:avLst/>
        </a:prstGeom>
        <a:ln w="28575">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240664</xdr:colOff>
      <xdr:row>140</xdr:row>
      <xdr:rowOff>230890</xdr:rowOff>
    </xdr:from>
    <xdr:to>
      <xdr:col>5</xdr:col>
      <xdr:colOff>508000</xdr:colOff>
      <xdr:row>141</xdr:row>
      <xdr:rowOff>143437</xdr:rowOff>
    </xdr:to>
    <xdr:sp macro="" textlink="">
      <xdr:nvSpPr>
        <xdr:cNvPr id="4" name="角丸四角形 2">
          <a:extLst>
            <a:ext uri="{FF2B5EF4-FFF2-40B4-BE49-F238E27FC236}">
              <a16:creationId xmlns:a16="http://schemas.microsoft.com/office/drawing/2014/main" id="{00000000-0008-0000-0400-000004000000}"/>
            </a:ext>
          </a:extLst>
        </xdr:cNvPr>
        <xdr:cNvSpPr/>
      </xdr:nvSpPr>
      <xdr:spPr>
        <a:xfrm>
          <a:off x="805440" y="33615455"/>
          <a:ext cx="2759525" cy="253206"/>
        </a:xfrm>
        <a:prstGeom prst="roundRect">
          <a:avLst/>
        </a:prstGeom>
        <a:solidFill>
          <a:srgbClr val="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例</a:t>
          </a:r>
          <a:r>
            <a:rPr kumimoji="1" lang="en-US" altLang="ja-JP" sz="900">
              <a:solidFill>
                <a:srgbClr val="0041FF"/>
              </a:solidFill>
              <a:latin typeface="ＭＳ ゴシック" panose="020B0609070205080204" pitchFamily="49" charset="-128"/>
              <a:ea typeface="ＭＳ ゴシック" panose="020B0609070205080204" pitchFamily="49" charset="-128"/>
            </a:rPr>
            <a:t>】</a:t>
          </a:r>
          <a:r>
            <a:rPr kumimoji="1" lang="ja-JP" altLang="en-US" sz="900">
              <a:solidFill>
                <a:srgbClr val="0041FF"/>
              </a:solidFill>
              <a:latin typeface="ＭＳ ゴシック" panose="020B0609070205080204" pitchFamily="49" charset="-128"/>
              <a:ea typeface="ＭＳ ゴシック" panose="020B0609070205080204" pitchFamily="49" charset="-128"/>
            </a:rPr>
            <a:t>　　薪、木炭　など</a:t>
          </a:r>
        </a:p>
      </xdr:txBody>
    </xdr:sp>
    <xdr:clientData/>
  </xdr:twoCellAnchor>
  <xdr:twoCellAnchor>
    <xdr:from>
      <xdr:col>6</xdr:col>
      <xdr:colOff>1847</xdr:colOff>
      <xdr:row>72</xdr:row>
      <xdr:rowOff>182382</xdr:rowOff>
    </xdr:from>
    <xdr:to>
      <xdr:col>6</xdr:col>
      <xdr:colOff>433847</xdr:colOff>
      <xdr:row>72</xdr:row>
      <xdr:rowOff>182382</xdr:rowOff>
    </xdr:to>
    <xdr:cxnSp macro="">
      <xdr:nvCxnSpPr>
        <xdr:cNvPr id="5" name="直線矢印コネクタ 4">
          <a:extLst>
            <a:ext uri="{FF2B5EF4-FFF2-40B4-BE49-F238E27FC236}">
              <a16:creationId xmlns:a16="http://schemas.microsoft.com/office/drawing/2014/main" id="{00000000-0008-0000-0400-000005000000}"/>
            </a:ext>
          </a:extLst>
        </xdr:cNvPr>
        <xdr:cNvCxnSpPr/>
      </xdr:nvCxnSpPr>
      <xdr:spPr>
        <a:xfrm rot="5400000">
          <a:off x="1360847" y="5147982"/>
          <a:ext cx="0" cy="20340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9086</xdr:colOff>
      <xdr:row>64</xdr:row>
      <xdr:rowOff>166688</xdr:rowOff>
    </xdr:from>
    <xdr:to>
      <xdr:col>7</xdr:col>
      <xdr:colOff>135180</xdr:colOff>
      <xdr:row>64</xdr:row>
      <xdr:rowOff>166688</xdr:rowOff>
    </xdr:to>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a:xfrm rot="5400000" flipV="1">
          <a:off x="1434208" y="3618366"/>
          <a:ext cx="0" cy="33564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830900</xdr:colOff>
      <xdr:row>64</xdr:row>
      <xdr:rowOff>52125</xdr:rowOff>
    </xdr:from>
    <xdr:to>
      <xdr:col>9</xdr:col>
      <xdr:colOff>161925</xdr:colOff>
      <xdr:row>67</xdr:row>
      <xdr:rowOff>103717</xdr:rowOff>
    </xdr:to>
    <xdr:sp macro="" textlink="">
      <xdr:nvSpPr>
        <xdr:cNvPr id="7" name="角丸四角形 10">
          <a:extLst>
            <a:ext uri="{FF2B5EF4-FFF2-40B4-BE49-F238E27FC236}">
              <a16:creationId xmlns:a16="http://schemas.microsoft.com/office/drawing/2014/main" id="{00000000-0008-0000-0400-000007000000}"/>
            </a:ext>
          </a:extLst>
        </xdr:cNvPr>
        <xdr:cNvSpPr/>
      </xdr:nvSpPr>
      <xdr:spPr>
        <a:xfrm>
          <a:off x="1469075" y="3671625"/>
          <a:ext cx="578800" cy="594517"/>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0</xdr:colOff>
      <xdr:row>65</xdr:row>
      <xdr:rowOff>202405</xdr:rowOff>
    </xdr:from>
    <xdr:to>
      <xdr:col>6</xdr:col>
      <xdr:colOff>432000</xdr:colOff>
      <xdr:row>65</xdr:row>
      <xdr:rowOff>202405</xdr:rowOff>
    </xdr:to>
    <xdr:cxnSp macro="">
      <xdr:nvCxnSpPr>
        <xdr:cNvPr id="8" name="直線矢印コネクタ 7">
          <a:extLst>
            <a:ext uri="{FF2B5EF4-FFF2-40B4-BE49-F238E27FC236}">
              <a16:creationId xmlns:a16="http://schemas.microsoft.com/office/drawing/2014/main" id="{00000000-0008-0000-0400-000008000000}"/>
            </a:ext>
          </a:extLst>
        </xdr:cNvPr>
        <xdr:cNvCxnSpPr/>
      </xdr:nvCxnSpPr>
      <xdr:spPr>
        <a:xfrm rot="5400000">
          <a:off x="1363763" y="3877367"/>
          <a:ext cx="0" cy="212925"/>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418406</xdr:colOff>
      <xdr:row>65</xdr:row>
      <xdr:rowOff>200718</xdr:rowOff>
    </xdr:from>
    <xdr:to>
      <xdr:col>6</xdr:col>
      <xdr:colOff>418406</xdr:colOff>
      <xdr:row>72</xdr:row>
      <xdr:rowOff>159750</xdr:rowOff>
    </xdr:to>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a:xfrm>
          <a:off x="1466156" y="3982143"/>
          <a:ext cx="0" cy="1244907"/>
        </a:xfrm>
        <a:prstGeom prst="straightConnector1">
          <a:avLst/>
        </a:prstGeom>
        <a:ln w="28575">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422274</xdr:colOff>
      <xdr:row>153</xdr:row>
      <xdr:rowOff>323850</xdr:rowOff>
    </xdr:from>
    <xdr:to>
      <xdr:col>5</xdr:col>
      <xdr:colOff>422274</xdr:colOff>
      <xdr:row>155</xdr:row>
      <xdr:rowOff>97499</xdr:rowOff>
    </xdr:to>
    <xdr:cxnSp macro="">
      <xdr:nvCxnSpPr>
        <xdr:cNvPr id="22" name="直線矢印コネクタ 21">
          <a:extLst>
            <a:ext uri="{FF2B5EF4-FFF2-40B4-BE49-F238E27FC236}">
              <a16:creationId xmlns:a16="http://schemas.microsoft.com/office/drawing/2014/main" id="{00000000-0008-0000-0400-000016000000}"/>
            </a:ext>
          </a:extLst>
        </xdr:cNvPr>
        <xdr:cNvCxnSpPr/>
      </xdr:nvCxnSpPr>
      <xdr:spPr>
        <a:xfrm flipV="1">
          <a:off x="1260474" y="16649700"/>
          <a:ext cx="0" cy="27847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1175808</xdr:colOff>
      <xdr:row>154</xdr:row>
      <xdr:rowOff>150813</xdr:rowOff>
    </xdr:from>
    <xdr:to>
      <xdr:col>9</xdr:col>
      <xdr:colOff>363009</xdr:colOff>
      <xdr:row>158</xdr:row>
      <xdr:rowOff>119063</xdr:rowOff>
    </xdr:to>
    <xdr:sp macro="" textlink="">
      <xdr:nvSpPr>
        <xdr:cNvPr id="23" name="角丸四角形 19">
          <a:extLst>
            <a:ext uri="{FF2B5EF4-FFF2-40B4-BE49-F238E27FC236}">
              <a16:creationId xmlns:a16="http://schemas.microsoft.com/office/drawing/2014/main" id="{00000000-0008-0000-0400-000017000000}"/>
            </a:ext>
          </a:extLst>
        </xdr:cNvPr>
        <xdr:cNvSpPr/>
      </xdr:nvSpPr>
      <xdr:spPr>
        <a:xfrm>
          <a:off x="2995083" y="37498338"/>
          <a:ext cx="4873626" cy="7302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・調査対象畜以外の支払い分を含めて入力する場合には、飼養する全頭数に占める調査対象畜の頭数割合を目安に入力してください。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629444</xdr:colOff>
      <xdr:row>172</xdr:row>
      <xdr:rowOff>12700</xdr:rowOff>
    </xdr:from>
    <xdr:to>
      <xdr:col>5</xdr:col>
      <xdr:colOff>629444</xdr:colOff>
      <xdr:row>173</xdr:row>
      <xdr:rowOff>161924</xdr:rowOff>
    </xdr:to>
    <xdr:cxnSp macro="">
      <xdr:nvCxnSpPr>
        <xdr:cNvPr id="24" name="カギ線コネクタ 12">
          <a:extLst>
            <a:ext uri="{FF2B5EF4-FFF2-40B4-BE49-F238E27FC236}">
              <a16:creationId xmlns:a16="http://schemas.microsoft.com/office/drawing/2014/main" id="{00000000-0008-0000-0400-000018000000}"/>
            </a:ext>
          </a:extLst>
        </xdr:cNvPr>
        <xdr:cNvCxnSpPr/>
      </xdr:nvCxnSpPr>
      <xdr:spPr>
        <a:xfrm rot="16200000" flipV="1">
          <a:off x="3583782" y="39362062"/>
          <a:ext cx="339724" cy="0"/>
        </a:xfrm>
        <a:prstGeom prst="bentConnector3">
          <a:avLst>
            <a:gd name="adj1" fmla="val 18373"/>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927100</xdr:colOff>
      <xdr:row>173</xdr:row>
      <xdr:rowOff>7145</xdr:rowOff>
    </xdr:from>
    <xdr:to>
      <xdr:col>9</xdr:col>
      <xdr:colOff>190500</xdr:colOff>
      <xdr:row>175</xdr:row>
      <xdr:rowOff>177801</xdr:rowOff>
    </xdr:to>
    <xdr:sp macro="" textlink="">
      <xdr:nvSpPr>
        <xdr:cNvPr id="25" name="角丸四角形 15">
          <a:extLst>
            <a:ext uri="{FF2B5EF4-FFF2-40B4-BE49-F238E27FC236}">
              <a16:creationId xmlns:a16="http://schemas.microsoft.com/office/drawing/2014/main" id="{00000000-0008-0000-0400-000019000000}"/>
            </a:ext>
          </a:extLst>
        </xdr:cNvPr>
        <xdr:cNvSpPr/>
      </xdr:nvSpPr>
      <xdr:spPr>
        <a:xfrm>
          <a:off x="1498600" y="39377145"/>
          <a:ext cx="6350000" cy="55165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・調査対象畜以外の支払い分を含めて入力する場合には、それぞれの利用割合により負担割合を入力してください。</a:t>
          </a:r>
        </a:p>
      </xdr:txBody>
    </xdr:sp>
    <xdr:clientData/>
  </xdr:twoCellAnchor>
  <xdr:twoCellAnchor>
    <xdr:from>
      <xdr:col>7</xdr:col>
      <xdr:colOff>682625</xdr:colOff>
      <xdr:row>179</xdr:row>
      <xdr:rowOff>63500</xdr:rowOff>
    </xdr:from>
    <xdr:to>
      <xdr:col>7</xdr:col>
      <xdr:colOff>682625</xdr:colOff>
      <xdr:row>185</xdr:row>
      <xdr:rowOff>13924</xdr:rowOff>
    </xdr:to>
    <xdr:cxnSp macro="">
      <xdr:nvCxnSpPr>
        <xdr:cNvPr id="26" name="直線矢印コネクタ 25">
          <a:extLst>
            <a:ext uri="{FF2B5EF4-FFF2-40B4-BE49-F238E27FC236}">
              <a16:creationId xmlns:a16="http://schemas.microsoft.com/office/drawing/2014/main" id="{00000000-0008-0000-0400-00001A000000}"/>
            </a:ext>
          </a:extLst>
        </xdr:cNvPr>
        <xdr:cNvCxnSpPr/>
      </xdr:nvCxnSpPr>
      <xdr:spPr>
        <a:xfrm flipV="1">
          <a:off x="6359525" y="40754300"/>
          <a:ext cx="0" cy="1093424"/>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133349</xdr:colOff>
      <xdr:row>258</xdr:row>
      <xdr:rowOff>238564</xdr:rowOff>
    </xdr:from>
    <xdr:to>
      <xdr:col>5</xdr:col>
      <xdr:colOff>321734</xdr:colOff>
      <xdr:row>259</xdr:row>
      <xdr:rowOff>306295</xdr:rowOff>
    </xdr:to>
    <xdr:sp macro="" textlink="">
      <xdr:nvSpPr>
        <xdr:cNvPr id="28" name="角丸四角形 14">
          <a:extLst>
            <a:ext uri="{FF2B5EF4-FFF2-40B4-BE49-F238E27FC236}">
              <a16:creationId xmlns:a16="http://schemas.microsoft.com/office/drawing/2014/main" id="{00000000-0008-0000-0400-00001C000000}"/>
            </a:ext>
          </a:extLst>
        </xdr:cNvPr>
        <xdr:cNvSpPr/>
      </xdr:nvSpPr>
      <xdr:spPr>
        <a:xfrm>
          <a:off x="321608" y="48262493"/>
          <a:ext cx="3057091" cy="408390"/>
        </a:xfrm>
        <a:prstGeom prst="roundRect">
          <a:avLst>
            <a:gd name="adj" fmla="val 10787"/>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ロープ、縄、ビニール・シート、ハエ取り紙　など</a:t>
          </a:r>
        </a:p>
      </xdr:txBody>
    </xdr:sp>
    <xdr:clientData/>
  </xdr:twoCellAnchor>
  <xdr:twoCellAnchor>
    <xdr:from>
      <xdr:col>7</xdr:col>
      <xdr:colOff>365126</xdr:colOff>
      <xdr:row>177</xdr:row>
      <xdr:rowOff>57150</xdr:rowOff>
    </xdr:from>
    <xdr:to>
      <xdr:col>10</xdr:col>
      <xdr:colOff>123825</xdr:colOff>
      <xdr:row>183</xdr:row>
      <xdr:rowOff>155575</xdr:rowOff>
    </xdr:to>
    <xdr:sp macro="" textlink="">
      <xdr:nvSpPr>
        <xdr:cNvPr id="29" name="角丸四角形 30">
          <a:extLst>
            <a:ext uri="{FF2B5EF4-FFF2-40B4-BE49-F238E27FC236}">
              <a16:creationId xmlns:a16="http://schemas.microsoft.com/office/drawing/2014/main" id="{00000000-0008-0000-0400-00001D000000}"/>
            </a:ext>
          </a:extLst>
        </xdr:cNvPr>
        <xdr:cNvSpPr/>
      </xdr:nvSpPr>
      <xdr:spPr>
        <a:xfrm>
          <a:off x="5927726" y="42986325"/>
          <a:ext cx="2387599" cy="129857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・「金額」や「使用数量」に調査対象畜への使用分のみを入力する場合には「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・調査対象畜以外の支払い分含めて入力する場合には、それぞれの使用割合により負担割合を入力してください。</a:t>
          </a:r>
        </a:p>
      </xdr:txBody>
    </xdr:sp>
    <xdr:clientData/>
  </xdr:twoCellAnchor>
  <xdr:twoCellAnchor>
    <xdr:from>
      <xdr:col>7</xdr:col>
      <xdr:colOff>11373</xdr:colOff>
      <xdr:row>94</xdr:row>
      <xdr:rowOff>8467</xdr:rowOff>
    </xdr:from>
    <xdr:to>
      <xdr:col>8</xdr:col>
      <xdr:colOff>260499</xdr:colOff>
      <xdr:row>94</xdr:row>
      <xdr:rowOff>8467</xdr:rowOff>
    </xdr:to>
    <xdr:cxnSp macro="">
      <xdr:nvCxnSpPr>
        <xdr:cNvPr id="39" name="直線矢印コネクタ 38">
          <a:extLst>
            <a:ext uri="{FF2B5EF4-FFF2-40B4-BE49-F238E27FC236}">
              <a16:creationId xmlns:a16="http://schemas.microsoft.com/office/drawing/2014/main" id="{00000000-0008-0000-0400-000027000000}"/>
            </a:ext>
          </a:extLst>
        </xdr:cNvPr>
        <xdr:cNvCxnSpPr/>
      </xdr:nvCxnSpPr>
      <xdr:spPr>
        <a:xfrm rot="5400000" flipV="1">
          <a:off x="7047515" y="22428388"/>
          <a:ext cx="0" cy="1642157"/>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530068</xdr:colOff>
      <xdr:row>92</xdr:row>
      <xdr:rowOff>189706</xdr:rowOff>
    </xdr:from>
    <xdr:to>
      <xdr:col>9</xdr:col>
      <xdr:colOff>666750</xdr:colOff>
      <xdr:row>97</xdr:row>
      <xdr:rowOff>234157</xdr:rowOff>
    </xdr:to>
    <xdr:sp macro="" textlink="">
      <xdr:nvSpPr>
        <xdr:cNvPr id="40" name="角丸四角形 10">
          <a:extLst>
            <a:ext uri="{FF2B5EF4-FFF2-40B4-BE49-F238E27FC236}">
              <a16:creationId xmlns:a16="http://schemas.microsoft.com/office/drawing/2014/main" id="{00000000-0008-0000-0400-000028000000}"/>
            </a:ext>
          </a:extLst>
        </xdr:cNvPr>
        <xdr:cNvSpPr/>
      </xdr:nvSpPr>
      <xdr:spPr>
        <a:xfrm>
          <a:off x="6745131" y="27038300"/>
          <a:ext cx="2303619" cy="1616076"/>
        </a:xfrm>
        <a:prstGeom prst="roundRect">
          <a:avLst/>
        </a:prstGeom>
        <a:solidFill>
          <a:schemeClr val="bg1"/>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・調査対象畜以外への使用分を含めて入力する場合には、牛の飼養頭数割合を目安に調査対象畜の負担割合を入力してください。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6</xdr:col>
      <xdr:colOff>16404</xdr:colOff>
      <xdr:row>114</xdr:row>
      <xdr:rowOff>12700</xdr:rowOff>
    </xdr:from>
    <xdr:to>
      <xdr:col>7</xdr:col>
      <xdr:colOff>142499</xdr:colOff>
      <xdr:row>114</xdr:row>
      <xdr:rowOff>12700</xdr:rowOff>
    </xdr:to>
    <xdr:cxnSp macro="">
      <xdr:nvCxnSpPr>
        <xdr:cNvPr id="41" name="直線矢印コネクタ 40">
          <a:extLst>
            <a:ext uri="{FF2B5EF4-FFF2-40B4-BE49-F238E27FC236}">
              <a16:creationId xmlns:a16="http://schemas.microsoft.com/office/drawing/2014/main" id="{00000000-0008-0000-0400-000029000000}"/>
            </a:ext>
          </a:extLst>
        </xdr:cNvPr>
        <xdr:cNvCxnSpPr/>
      </xdr:nvCxnSpPr>
      <xdr:spPr>
        <a:xfrm rot="5400000" flipV="1">
          <a:off x="5123733" y="23654997"/>
          <a:ext cx="0" cy="140403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484187</xdr:colOff>
      <xdr:row>6</xdr:row>
      <xdr:rowOff>166688</xdr:rowOff>
    </xdr:from>
    <xdr:to>
      <xdr:col>8</xdr:col>
      <xdr:colOff>492125</xdr:colOff>
      <xdr:row>9</xdr:row>
      <xdr:rowOff>182563</xdr:rowOff>
    </xdr:to>
    <xdr:cxnSp macro="">
      <xdr:nvCxnSpPr>
        <xdr:cNvPr id="61" name="直線矢印コネクタ 60">
          <a:extLst>
            <a:ext uri="{FF2B5EF4-FFF2-40B4-BE49-F238E27FC236}">
              <a16:creationId xmlns:a16="http://schemas.microsoft.com/office/drawing/2014/main" id="{00000000-0008-0000-0400-00003D000000}"/>
            </a:ext>
          </a:extLst>
        </xdr:cNvPr>
        <xdr:cNvCxnSpPr/>
      </xdr:nvCxnSpPr>
      <xdr:spPr>
        <a:xfrm flipV="1">
          <a:off x="6904037" y="1500188"/>
          <a:ext cx="7938" cy="58737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690558</xdr:colOff>
      <xdr:row>2</xdr:row>
      <xdr:rowOff>79374</xdr:rowOff>
    </xdr:from>
    <xdr:to>
      <xdr:col>10</xdr:col>
      <xdr:colOff>32221</xdr:colOff>
      <xdr:row>8</xdr:row>
      <xdr:rowOff>95250</xdr:rowOff>
    </xdr:to>
    <xdr:sp macro="" textlink="">
      <xdr:nvSpPr>
        <xdr:cNvPr id="62" name="角丸四角形 36">
          <a:extLst>
            <a:ext uri="{FF2B5EF4-FFF2-40B4-BE49-F238E27FC236}">
              <a16:creationId xmlns:a16="http://schemas.microsoft.com/office/drawing/2014/main" id="{00000000-0008-0000-0400-00003E000000}"/>
            </a:ext>
          </a:extLst>
        </xdr:cNvPr>
        <xdr:cNvSpPr/>
      </xdr:nvSpPr>
      <xdr:spPr bwMode="auto">
        <a:xfrm>
          <a:off x="3817933" y="587374"/>
          <a:ext cx="4580413" cy="12858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・「数量」、「金額」に調査対象畜への給与分のみを入力する場合には「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・調査対象畜以外への給与分を含めて入力する場合には、次のとおり牛の飼養頭数割合を目安に調査対象畜の負担割合を入力してください。</a:t>
          </a: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ctr">
            <a:lnSpc>
              <a:spcPts val="1100"/>
            </a:lnSpc>
          </a:pPr>
          <a:r>
            <a:rPr kumimoji="1" lang="ja-JP" altLang="en-US" sz="900" u="none">
              <a:solidFill>
                <a:srgbClr val="0041FF"/>
              </a:solidFill>
              <a:latin typeface="ＭＳ ゴシック" panose="020B0609070205080204" pitchFamily="49" charset="-128"/>
              <a:ea typeface="ＭＳ ゴシック" panose="020B0609070205080204" pitchFamily="49" charset="-128"/>
            </a:rPr>
            <a:t>　　　　　　　　　</a:t>
          </a:r>
          <a:endParaRPr kumimoji="1" lang="ja-JP" altLang="en-US" sz="900"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5</xdr:col>
      <xdr:colOff>231934</xdr:colOff>
      <xdr:row>6</xdr:row>
      <xdr:rowOff>25718</xdr:rowOff>
    </xdr:from>
    <xdr:to>
      <xdr:col>10</xdr:col>
      <xdr:colOff>156208</xdr:colOff>
      <xdr:row>8</xdr:row>
      <xdr:rowOff>110055</xdr:rowOff>
    </xdr:to>
    <xdr:grpSp>
      <xdr:nvGrpSpPr>
        <xdr:cNvPr id="63" name="グループ化 62">
          <a:extLst>
            <a:ext uri="{FF2B5EF4-FFF2-40B4-BE49-F238E27FC236}">
              <a16:creationId xmlns:a16="http://schemas.microsoft.com/office/drawing/2014/main" id="{00000000-0008-0000-0400-00003F000000}"/>
            </a:ext>
          </a:extLst>
        </xdr:cNvPr>
        <xdr:cNvGrpSpPr/>
      </xdr:nvGrpSpPr>
      <xdr:grpSpPr>
        <a:xfrm>
          <a:off x="3649728" y="1437659"/>
          <a:ext cx="5628068" cy="465337"/>
          <a:chOff x="4552950" y="1116265"/>
          <a:chExt cx="2698366" cy="432000"/>
        </a:xfrm>
      </xdr:grpSpPr>
      <xdr:grpSp>
        <xdr:nvGrpSpPr>
          <xdr:cNvPr id="64" name="グループ化 63">
            <a:extLst>
              <a:ext uri="{FF2B5EF4-FFF2-40B4-BE49-F238E27FC236}">
                <a16:creationId xmlns:a16="http://schemas.microsoft.com/office/drawing/2014/main" id="{00000000-0008-0000-0400-000040000000}"/>
              </a:ext>
            </a:extLst>
          </xdr:cNvPr>
          <xdr:cNvGrpSpPr/>
        </xdr:nvGrpSpPr>
        <xdr:grpSpPr>
          <a:xfrm>
            <a:off x="4552950" y="1116265"/>
            <a:ext cx="2406982" cy="432000"/>
            <a:chOff x="14430375" y="2659315"/>
            <a:chExt cx="2406982" cy="432000"/>
          </a:xfrm>
        </xdr:grpSpPr>
        <xdr:sp macro="" textlink="">
          <xdr:nvSpPr>
            <xdr:cNvPr id="66" name="テキスト ボックス 65">
              <a:extLst>
                <a:ext uri="{FF2B5EF4-FFF2-40B4-BE49-F238E27FC236}">
                  <a16:creationId xmlns:a16="http://schemas.microsoft.com/office/drawing/2014/main" id="{00000000-0008-0000-0400-000042000000}"/>
                </a:ext>
              </a:extLst>
            </xdr:cNvPr>
            <xdr:cNvSpPr txBox="1"/>
          </xdr:nvSpPr>
          <xdr:spPr bwMode="auto">
            <a:xfrm>
              <a:off x="14430375" y="2777716"/>
              <a:ext cx="1296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67" name="テキスト ボックス 66">
              <a:extLst>
                <a:ext uri="{FF2B5EF4-FFF2-40B4-BE49-F238E27FC236}">
                  <a16:creationId xmlns:a16="http://schemas.microsoft.com/office/drawing/2014/main" id="{00000000-0008-0000-0400-000043000000}"/>
                </a:ext>
              </a:extLst>
            </xdr:cNvPr>
            <xdr:cNvSpPr txBox="1"/>
          </xdr:nvSpPr>
          <xdr:spPr bwMode="auto">
            <a:xfrm>
              <a:off x="15659649" y="2659315"/>
              <a:ext cx="1177708"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調査対象畜の飼養頭数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全体の飼養頭数</a:t>
              </a:r>
            </a:p>
          </xdr:txBody>
        </xdr:sp>
      </xdr:grpSp>
      <xdr:sp macro="" textlink="">
        <xdr:nvSpPr>
          <xdr:cNvPr id="65" name="テキスト ボックス 64">
            <a:extLst>
              <a:ext uri="{FF2B5EF4-FFF2-40B4-BE49-F238E27FC236}">
                <a16:creationId xmlns:a16="http://schemas.microsoft.com/office/drawing/2014/main" id="{00000000-0008-0000-0400-000041000000}"/>
              </a:ext>
            </a:extLst>
          </xdr:cNvPr>
          <xdr:cNvSpPr txBox="1"/>
        </xdr:nvSpPr>
        <xdr:spPr bwMode="auto">
          <a:xfrm>
            <a:off x="6819316" y="1228724"/>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xdr:twoCellAnchor>
    <xdr:from>
      <xdr:col>6</xdr:col>
      <xdr:colOff>1031875</xdr:colOff>
      <xdr:row>115</xdr:row>
      <xdr:rowOff>71438</xdr:rowOff>
    </xdr:from>
    <xdr:to>
      <xdr:col>6</xdr:col>
      <xdr:colOff>1047750</xdr:colOff>
      <xdr:row>127</xdr:row>
      <xdr:rowOff>174625</xdr:rowOff>
    </xdr:to>
    <xdr:cxnSp macro="">
      <xdr:nvCxnSpPr>
        <xdr:cNvPr id="54" name="直線矢印コネクタ 53">
          <a:extLst>
            <a:ext uri="{FF2B5EF4-FFF2-40B4-BE49-F238E27FC236}">
              <a16:creationId xmlns:a16="http://schemas.microsoft.com/office/drawing/2014/main" id="{00000000-0008-0000-0400-000036000000}"/>
            </a:ext>
          </a:extLst>
        </xdr:cNvPr>
        <xdr:cNvCxnSpPr/>
      </xdr:nvCxnSpPr>
      <xdr:spPr>
        <a:xfrm flipH="1">
          <a:off x="5437188" y="24757063"/>
          <a:ext cx="15875" cy="364331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410844</xdr:colOff>
      <xdr:row>112</xdr:row>
      <xdr:rowOff>152399</xdr:rowOff>
    </xdr:from>
    <xdr:to>
      <xdr:col>8</xdr:col>
      <xdr:colOff>535781</xdr:colOff>
      <xdr:row>115</xdr:row>
      <xdr:rowOff>240030</xdr:rowOff>
    </xdr:to>
    <xdr:sp macro="" textlink="">
      <xdr:nvSpPr>
        <xdr:cNvPr id="43" name="角丸四角形 5">
          <a:extLst>
            <a:ext uri="{FF2B5EF4-FFF2-40B4-BE49-F238E27FC236}">
              <a16:creationId xmlns:a16="http://schemas.microsoft.com/office/drawing/2014/main" id="{00000000-0008-0000-0400-00002B000000}"/>
            </a:ext>
          </a:extLst>
        </xdr:cNvPr>
        <xdr:cNvSpPr/>
      </xdr:nvSpPr>
      <xdr:spPr>
        <a:xfrm>
          <a:off x="4732813" y="26893837"/>
          <a:ext cx="2625249" cy="968693"/>
        </a:xfrm>
        <a:prstGeom prst="roundRect">
          <a:avLst>
            <a:gd name="adj" fmla="val 864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・「金額」に調査対象畜への使用分のみを入力する場合には「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・調査対象畜以外の使用分を含めて入力する場合には、それぞれの使用割合により負担割合を入力してください。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19050</xdr:colOff>
          <xdr:row>180</xdr:row>
          <xdr:rowOff>133350</xdr:rowOff>
        </xdr:from>
        <xdr:to>
          <xdr:col>16</xdr:col>
          <xdr:colOff>1200150</xdr:colOff>
          <xdr:row>183</xdr:row>
          <xdr:rowOff>19050</xdr:rowOff>
        </xdr:to>
        <xdr:sp macro="" textlink="">
          <xdr:nvSpPr>
            <xdr:cNvPr id="4103" name="btnKoushi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13188</xdr:colOff>
      <xdr:row>9</xdr:row>
      <xdr:rowOff>339238</xdr:rowOff>
    </xdr:from>
    <xdr:to>
      <xdr:col>7</xdr:col>
      <xdr:colOff>7937</xdr:colOff>
      <xdr:row>9</xdr:row>
      <xdr:rowOff>339238</xdr:rowOff>
    </xdr:to>
    <xdr:cxnSp macro="">
      <xdr:nvCxnSpPr>
        <xdr:cNvPr id="2" name="直線矢印コネクタ 1">
          <a:extLst>
            <a:ext uri="{FF2B5EF4-FFF2-40B4-BE49-F238E27FC236}">
              <a16:creationId xmlns:a16="http://schemas.microsoft.com/office/drawing/2014/main" id="{00000000-0008-0000-0500-000002000000}"/>
            </a:ext>
          </a:extLst>
        </xdr:cNvPr>
        <xdr:cNvCxnSpPr/>
      </xdr:nvCxnSpPr>
      <xdr:spPr>
        <a:xfrm>
          <a:off x="4426438" y="2244238"/>
          <a:ext cx="1272687"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958665</xdr:colOff>
      <xdr:row>7</xdr:row>
      <xdr:rowOff>43796</xdr:rowOff>
    </xdr:from>
    <xdr:to>
      <xdr:col>8</xdr:col>
      <xdr:colOff>796739</xdr:colOff>
      <xdr:row>17</xdr:row>
      <xdr:rowOff>653</xdr:rowOff>
    </xdr:to>
    <xdr:sp macro="" textlink="">
      <xdr:nvSpPr>
        <xdr:cNvPr id="3" name="角丸四角形 7">
          <a:extLst>
            <a:ext uri="{FF2B5EF4-FFF2-40B4-BE49-F238E27FC236}">
              <a16:creationId xmlns:a16="http://schemas.microsoft.com/office/drawing/2014/main" id="{00000000-0008-0000-0500-000003000000}"/>
            </a:ext>
          </a:extLst>
        </xdr:cNvPr>
        <xdr:cNvSpPr/>
      </xdr:nvSpPr>
      <xdr:spPr bwMode="auto">
        <a:xfrm>
          <a:off x="5279653" y="1549867"/>
          <a:ext cx="2330262" cy="3067610"/>
        </a:xfrm>
        <a:prstGeom prst="roundRect">
          <a:avLst>
            <a:gd name="adj" fmla="val 9611"/>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・調査対象畜以外の支払い分を含めて入</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力する場合には、次の割合を目安に調</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査対象畜の負担割合を入力してくださ</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○固定資産税（建物）、都市計画税、不</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動産取得税の場合は、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畜舎等の経営全</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体の使用面積に占める調査対象畜、又　</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は内給飼料への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使用面積割合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てください。</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○固定資産税（農機具）、共同施設税の  </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  </a:t>
          </a:r>
          <a:r>
            <a:rPr kumimoji="1" lang="ja-JP" altLang="en-US" sz="900">
              <a:solidFill>
                <a:srgbClr val="0041FF"/>
              </a:solidFill>
              <a:latin typeface="ＭＳ ゴシック" panose="020B0609070205080204" pitchFamily="49" charset="-128"/>
              <a:ea typeface="ＭＳ ゴシック" panose="020B0609070205080204" pitchFamily="49" charset="-128"/>
            </a:rPr>
            <a:t>場合は、</a:t>
          </a:r>
          <a:r>
            <a:rPr kumimoji="1" lang="ja-JP" altLang="en-US" sz="900" b="0" u="sng">
              <a:solidFill>
                <a:srgbClr val="0041FF"/>
              </a:solidFill>
              <a:latin typeface="ＭＳ ゴシック" panose="020B0609070205080204" pitchFamily="49" charset="-128"/>
              <a:ea typeface="ＭＳ ゴシック" panose="020B0609070205080204" pitchFamily="49" charset="-128"/>
            </a:rPr>
            <a:t>自動車・農機具等の経営全体</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の使用日数に占める調査対象畜、又は</a:t>
          </a:r>
          <a:endParaRPr kumimoji="1" lang="en-US" altLang="ja-JP" sz="900" b="0" u="sng">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b="0" u="none">
              <a:solidFill>
                <a:srgbClr val="0041FF"/>
              </a:solidFill>
              <a:latin typeface="ＭＳ ゴシック" panose="020B0609070205080204" pitchFamily="49" charset="-128"/>
              <a:ea typeface="ＭＳ ゴシック" panose="020B0609070205080204" pitchFamily="49" charset="-128"/>
            </a:rPr>
            <a:t>  </a:t>
          </a:r>
          <a:r>
            <a:rPr kumimoji="1" lang="ja-JP" altLang="en-US" sz="900" b="0" u="sng">
              <a:solidFill>
                <a:srgbClr val="0041FF"/>
              </a:solidFill>
              <a:latin typeface="ＭＳ ゴシック" panose="020B0609070205080204" pitchFamily="49" charset="-128"/>
              <a:ea typeface="ＭＳ ゴシック" panose="020B0609070205080204" pitchFamily="49" charset="-128"/>
            </a:rPr>
            <a:t>内給飼料への</a:t>
          </a:r>
          <a:r>
            <a:rPr kumimoji="1" lang="ja-JP" altLang="en-US" sz="900" b="1" u="sng">
              <a:solidFill>
                <a:srgbClr val="0041FF"/>
              </a:solidFill>
              <a:latin typeface="ＭＳ ゴシック" panose="020B0609070205080204" pitchFamily="49" charset="-128"/>
              <a:ea typeface="ＭＳ ゴシック" panose="020B0609070205080204" pitchFamily="49" charset="-128"/>
            </a:rPr>
            <a:t>使用日数割合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900">
              <a:solidFill>
                <a:srgbClr val="0041FF"/>
              </a:solidFill>
              <a:latin typeface="ＭＳ ゴシック" panose="020B0609070205080204" pitchFamily="49" charset="-128"/>
              <a:ea typeface="ＭＳ ゴシック" panose="020B0609070205080204" pitchFamily="49" charset="-128"/>
            </a:rPr>
            <a:t>  </a:t>
          </a:r>
          <a:r>
            <a:rPr kumimoji="1" lang="ja-JP" altLang="en-US" sz="9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59530</xdr:colOff>
      <xdr:row>35</xdr:row>
      <xdr:rowOff>124311</xdr:rowOff>
    </xdr:from>
    <xdr:to>
      <xdr:col>8</xdr:col>
      <xdr:colOff>1095375</xdr:colOff>
      <xdr:row>38</xdr:row>
      <xdr:rowOff>333375</xdr:rowOff>
    </xdr:to>
    <xdr:sp macro="" textlink="">
      <xdr:nvSpPr>
        <xdr:cNvPr id="4" name="角丸四角形 16">
          <a:extLst>
            <a:ext uri="{FF2B5EF4-FFF2-40B4-BE49-F238E27FC236}">
              <a16:creationId xmlns:a16="http://schemas.microsoft.com/office/drawing/2014/main" id="{00000000-0008-0000-0500-000004000000}"/>
            </a:ext>
          </a:extLst>
        </xdr:cNvPr>
        <xdr:cNvSpPr/>
      </xdr:nvSpPr>
      <xdr:spPr>
        <a:xfrm>
          <a:off x="242093" y="10204936"/>
          <a:ext cx="7790657" cy="1256814"/>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・「金額」に調査対象畜の支払い分のみを入力する場合には「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・調査対象畜以外の支払分を含めて入力する場合には、次の割合を目安に調査対象畜の負担割合を入力してください。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endParaRPr kumimoji="1" lang="ja-JP" altLang="en-US" sz="300">
            <a:solidFill>
              <a:srgbClr val="0041FF"/>
            </a:solidFill>
            <a:latin typeface="ＭＳ ゴシック" panose="020B0609070205080204" pitchFamily="49" charset="-128"/>
            <a:ea typeface="ＭＳ ゴシック" panose="020B0609070205080204" pitchFamily="49" charset="-128"/>
          </a:endParaRP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○集落協議会費、農業協同組合費、酪農組合費及び農事実行組合費の場合は、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農業収入に占める調査対象畜の収入割合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a:p>
          <a:pPr algn="l"/>
          <a:r>
            <a:rPr kumimoji="1" lang="ja-JP" altLang="en-US" sz="900">
              <a:solidFill>
                <a:srgbClr val="0041FF"/>
              </a:solidFill>
              <a:latin typeface="ＭＳ ゴシック" panose="020B0609070205080204" pitchFamily="49" charset="-128"/>
              <a:ea typeface="ＭＳ ゴシック" panose="020B0609070205080204" pitchFamily="49" charset="-128"/>
            </a:rPr>
            <a:t>○家畜共済組合賦課金の場合は、</a:t>
          </a:r>
          <a:r>
            <a:rPr kumimoji="1" lang="ja-JP" altLang="en-US" sz="900" b="1" u="sng">
              <a:solidFill>
                <a:srgbClr val="0041FF"/>
              </a:solidFill>
              <a:latin typeface="ＭＳ ゴシック" panose="020B0609070205080204" pitchFamily="49" charset="-128"/>
              <a:ea typeface="ＭＳ ゴシック" panose="020B0609070205080204" pitchFamily="49" charset="-128"/>
            </a:rPr>
            <a:t>飼養する全頭数に占める調査対象畜の頭数割合</a:t>
          </a:r>
          <a:r>
            <a:rPr kumimoji="1" lang="ja-JP" altLang="en-US" sz="900">
              <a:solidFill>
                <a:srgbClr val="0041FF"/>
              </a:solidFill>
              <a:latin typeface="ＭＳ ゴシック" panose="020B0609070205080204" pitchFamily="49" charset="-128"/>
              <a:ea typeface="ＭＳ ゴシック" panose="020B0609070205080204" pitchFamily="49" charset="-128"/>
            </a:rPr>
            <a:t>を入力してください。</a:t>
          </a:r>
        </a:p>
      </xdr:txBody>
    </xdr:sp>
    <xdr:clientData/>
  </xdr:twoCellAnchor>
  <xdr:twoCellAnchor>
    <xdr:from>
      <xdr:col>6</xdr:col>
      <xdr:colOff>684212</xdr:colOff>
      <xdr:row>77</xdr:row>
      <xdr:rowOff>46718</xdr:rowOff>
    </xdr:from>
    <xdr:to>
      <xdr:col>6</xdr:col>
      <xdr:colOff>684212</xdr:colOff>
      <xdr:row>82</xdr:row>
      <xdr:rowOff>89468</xdr:rowOff>
    </xdr:to>
    <xdr:cxnSp macro="">
      <xdr:nvCxnSpPr>
        <xdr:cNvPr id="5" name="直線矢印コネクタ 4">
          <a:extLst>
            <a:ext uri="{FF2B5EF4-FFF2-40B4-BE49-F238E27FC236}">
              <a16:creationId xmlns:a16="http://schemas.microsoft.com/office/drawing/2014/main" id="{00000000-0008-0000-0500-000005000000}"/>
            </a:ext>
          </a:extLst>
        </xdr:cNvPr>
        <xdr:cNvCxnSpPr/>
      </xdr:nvCxnSpPr>
      <xdr:spPr>
        <a:xfrm>
          <a:off x="5097462" y="17493343"/>
          <a:ext cx="0" cy="1471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xdr:colOff>
      <xdr:row>79</xdr:row>
      <xdr:rowOff>92867</xdr:rowOff>
    </xdr:from>
    <xdr:to>
      <xdr:col>7</xdr:col>
      <xdr:colOff>754063</xdr:colOff>
      <xdr:row>82</xdr:row>
      <xdr:rowOff>317500</xdr:rowOff>
    </xdr:to>
    <xdr:sp macro="" textlink="">
      <xdr:nvSpPr>
        <xdr:cNvPr id="6" name="角丸四角形 4">
          <a:extLst>
            <a:ext uri="{FF2B5EF4-FFF2-40B4-BE49-F238E27FC236}">
              <a16:creationId xmlns:a16="http://schemas.microsoft.com/office/drawing/2014/main" id="{00000000-0008-0000-0500-000006000000}"/>
            </a:ext>
          </a:extLst>
        </xdr:cNvPr>
        <xdr:cNvSpPr/>
      </xdr:nvSpPr>
      <xdr:spPr>
        <a:xfrm>
          <a:off x="201613" y="17920492"/>
          <a:ext cx="6219825" cy="127238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・「未償還額」や「支払利子額」に調査対象畜の借入額又は利子額を入力する場合には「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・調査対象畜以外の支払い分をまとめて入力する場合には、次のとおり農業収入全体に占める調査対象畜（養豚）の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収入割合を目安に調査対象畜の負担割合を入力してください。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xdr:col>
      <xdr:colOff>404835</xdr:colOff>
      <xdr:row>80</xdr:row>
      <xdr:rowOff>253205</xdr:rowOff>
    </xdr:from>
    <xdr:to>
      <xdr:col>6</xdr:col>
      <xdr:colOff>908062</xdr:colOff>
      <xdr:row>82</xdr:row>
      <xdr:rowOff>338930</xdr:rowOff>
    </xdr:to>
    <xdr:grpSp>
      <xdr:nvGrpSpPr>
        <xdr:cNvPr id="7" name="グループ化 53">
          <a:extLst>
            <a:ext uri="{FF2B5EF4-FFF2-40B4-BE49-F238E27FC236}">
              <a16:creationId xmlns:a16="http://schemas.microsoft.com/office/drawing/2014/main" id="{00000000-0008-0000-0500-000007000000}"/>
            </a:ext>
          </a:extLst>
        </xdr:cNvPr>
        <xdr:cNvGrpSpPr>
          <a:grpSpLocks/>
        </xdr:cNvGrpSpPr>
      </xdr:nvGrpSpPr>
      <xdr:grpSpPr bwMode="auto">
        <a:xfrm>
          <a:off x="808247" y="18541205"/>
          <a:ext cx="4895933" cy="780490"/>
          <a:chOff x="4552950" y="1132819"/>
          <a:chExt cx="2688063" cy="432000"/>
        </a:xfrm>
      </xdr:grpSpPr>
      <xdr:grpSp>
        <xdr:nvGrpSpPr>
          <xdr:cNvPr id="8" name="グループ化 51">
            <a:extLst>
              <a:ext uri="{FF2B5EF4-FFF2-40B4-BE49-F238E27FC236}">
                <a16:creationId xmlns:a16="http://schemas.microsoft.com/office/drawing/2014/main" id="{00000000-0008-0000-0500-000008000000}"/>
              </a:ext>
            </a:extLst>
          </xdr:cNvPr>
          <xdr:cNvGrpSpPr>
            <a:grpSpLocks/>
          </xdr:cNvGrpSpPr>
        </xdr:nvGrpSpPr>
        <xdr:grpSpPr bwMode="auto">
          <a:xfrm>
            <a:off x="4552950" y="1132819"/>
            <a:ext cx="2506531" cy="432000"/>
            <a:chOff x="14430375" y="2675869"/>
            <a:chExt cx="2506531" cy="432000"/>
          </a:xfrm>
        </xdr:grpSpPr>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bwMode="auto">
            <a:xfrm>
              <a:off x="14430375" y="2781469"/>
              <a:ext cx="1292228"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bwMode="auto">
            <a:xfrm>
              <a:off x="15497242" y="2675869"/>
              <a:ext cx="1439664"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lnSpc>
                  <a:spcPts val="1100"/>
                </a:lnSpc>
              </a:pP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調査対象畜（養豚）の収入</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経営全体の農業収入</a:t>
              </a:r>
            </a:p>
          </xdr:txBody>
        </xdr:sp>
      </xdr:grpSp>
      <xdr:sp macro="" textlink="">
        <xdr:nvSpPr>
          <xdr:cNvPr id="9" name="テキスト ボックス 8">
            <a:extLst>
              <a:ext uri="{FF2B5EF4-FFF2-40B4-BE49-F238E27FC236}">
                <a16:creationId xmlns:a16="http://schemas.microsoft.com/office/drawing/2014/main" id="{00000000-0008-0000-0500-000009000000}"/>
              </a:ext>
            </a:extLst>
          </xdr:cNvPr>
          <xdr:cNvSpPr txBox="1"/>
        </xdr:nvSpPr>
        <xdr:spPr bwMode="auto">
          <a:xfrm>
            <a:off x="6807379" y="1228819"/>
            <a:ext cx="433634" cy="211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15</xdr:col>
          <xdr:colOff>38100</xdr:colOff>
          <xdr:row>49</xdr:row>
          <xdr:rowOff>133350</xdr:rowOff>
        </xdr:from>
        <xdr:to>
          <xdr:col>15</xdr:col>
          <xdr:colOff>1266825</xdr:colOff>
          <xdr:row>51</xdr:row>
          <xdr:rowOff>171450</xdr:rowOff>
        </xdr:to>
        <xdr:sp macro="" textlink="">
          <xdr:nvSpPr>
            <xdr:cNvPr id="5123" name="btnKoushin1"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180943</xdr:colOff>
      <xdr:row>7</xdr:row>
      <xdr:rowOff>38100</xdr:rowOff>
    </xdr:from>
    <xdr:to>
      <xdr:col>16</xdr:col>
      <xdr:colOff>180943</xdr:colOff>
      <xdr:row>8</xdr:row>
      <xdr:rowOff>145125</xdr:rowOff>
    </xdr:to>
    <xdr:cxnSp macro="">
      <xdr:nvCxnSpPr>
        <xdr:cNvPr id="13" name="直線矢印コネクタ 12">
          <a:extLst>
            <a:ext uri="{FF2B5EF4-FFF2-40B4-BE49-F238E27FC236}">
              <a16:creationId xmlns:a16="http://schemas.microsoft.com/office/drawing/2014/main" id="{00000000-0008-0000-0600-00000D000000}"/>
            </a:ext>
          </a:extLst>
        </xdr:cNvPr>
        <xdr:cNvCxnSpPr/>
      </xdr:nvCxnSpPr>
      <xdr:spPr>
        <a:xfrm flipV="1">
          <a:off x="6188043" y="128270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12</xdr:row>
      <xdr:rowOff>152400</xdr:rowOff>
    </xdr:from>
    <xdr:to>
      <xdr:col>21</xdr:col>
      <xdr:colOff>1419225</xdr:colOff>
      <xdr:row>15</xdr:row>
      <xdr:rowOff>77475</xdr:rowOff>
    </xdr:to>
    <xdr:sp macro="" textlink="">
      <xdr:nvSpPr>
        <xdr:cNvPr id="14" name="大かっこ 13">
          <a:extLst>
            <a:ext uri="{FF2B5EF4-FFF2-40B4-BE49-F238E27FC236}">
              <a16:creationId xmlns:a16="http://schemas.microsoft.com/office/drawing/2014/main" id="{00000000-0008-0000-0600-00000E000000}"/>
            </a:ext>
          </a:extLst>
        </xdr:cNvPr>
        <xdr:cNvSpPr/>
      </xdr:nvSpPr>
      <xdr:spPr>
        <a:xfrm>
          <a:off x="10645775" y="2286000"/>
          <a:ext cx="13906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当年の当該建物等の修繕費を入力してください。</a:t>
          </a:r>
        </a:p>
      </xdr:txBody>
    </xdr:sp>
    <xdr:clientData/>
  </xdr:twoCellAnchor>
  <xdr:twoCellAnchor>
    <xdr:from>
      <xdr:col>22</xdr:col>
      <xdr:colOff>38100</xdr:colOff>
      <xdr:row>12</xdr:row>
      <xdr:rowOff>112395</xdr:rowOff>
    </xdr:from>
    <xdr:to>
      <xdr:col>22</xdr:col>
      <xdr:colOff>1242060</xdr:colOff>
      <xdr:row>15</xdr:row>
      <xdr:rowOff>109470</xdr:rowOff>
    </xdr:to>
    <xdr:sp macro="" textlink="">
      <xdr:nvSpPr>
        <xdr:cNvPr id="15" name="大かっこ 14">
          <a:extLst>
            <a:ext uri="{FF2B5EF4-FFF2-40B4-BE49-F238E27FC236}">
              <a16:creationId xmlns:a16="http://schemas.microsoft.com/office/drawing/2014/main" id="{00000000-0008-0000-0600-00000F000000}"/>
            </a:ext>
          </a:extLst>
        </xdr:cNvPr>
        <xdr:cNvSpPr/>
      </xdr:nvSpPr>
      <xdr:spPr>
        <a:xfrm>
          <a:off x="12128500" y="2245995"/>
          <a:ext cx="1203960" cy="530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当年の当該建物等の災害保険料を入力してください。</a:t>
          </a:r>
        </a:p>
      </xdr:txBody>
    </xdr:sp>
    <xdr:clientData/>
  </xdr:twoCellAnchor>
  <xdr:twoCellAnchor>
    <xdr:from>
      <xdr:col>19</xdr:col>
      <xdr:colOff>28575</xdr:colOff>
      <xdr:row>12</xdr:row>
      <xdr:rowOff>138116</xdr:rowOff>
    </xdr:from>
    <xdr:to>
      <xdr:col>19</xdr:col>
      <xdr:colOff>1609725</xdr:colOff>
      <xdr:row>15</xdr:row>
      <xdr:rowOff>63191</xdr:rowOff>
    </xdr:to>
    <xdr:sp macro="" textlink="">
      <xdr:nvSpPr>
        <xdr:cNvPr id="16" name="大かっこ 15">
          <a:extLst>
            <a:ext uri="{FF2B5EF4-FFF2-40B4-BE49-F238E27FC236}">
              <a16:creationId xmlns:a16="http://schemas.microsoft.com/office/drawing/2014/main" id="{00000000-0008-0000-0600-000010000000}"/>
            </a:ext>
          </a:extLst>
        </xdr:cNvPr>
        <xdr:cNvSpPr/>
      </xdr:nvSpPr>
      <xdr:spPr>
        <a:xfrm>
          <a:off x="7515225" y="2271716"/>
          <a:ext cx="1581150" cy="458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25</xdr:col>
      <xdr:colOff>28575</xdr:colOff>
      <xdr:row>13</xdr:row>
      <xdr:rowOff>150495</xdr:rowOff>
    </xdr:from>
    <xdr:to>
      <xdr:col>25</xdr:col>
      <xdr:colOff>1432560</xdr:colOff>
      <xdr:row>15</xdr:row>
      <xdr:rowOff>148545</xdr:rowOff>
    </xdr:to>
    <xdr:sp macro="" textlink="">
      <xdr:nvSpPr>
        <xdr:cNvPr id="17" name="大かっこ 16">
          <a:extLst>
            <a:ext uri="{FF2B5EF4-FFF2-40B4-BE49-F238E27FC236}">
              <a16:creationId xmlns:a16="http://schemas.microsoft.com/office/drawing/2014/main" id="{00000000-0008-0000-0600-000011000000}"/>
            </a:ext>
          </a:extLst>
        </xdr:cNvPr>
        <xdr:cNvSpPr/>
      </xdr:nvSpPr>
      <xdr:spPr>
        <a:xfrm>
          <a:off x="14401800" y="2484120"/>
          <a:ext cx="1403985" cy="3409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endParaRPr kumimoji="1" lang="en-US" altLang="ja-JP" sz="800">
            <a:latin typeface="ＭＳ 明朝" panose="02020609040205080304" pitchFamily="17" charset="-128"/>
            <a:ea typeface="ＭＳ 明朝" panose="02020609040205080304" pitchFamily="17" charset="-128"/>
          </a:endParaRPr>
        </a:p>
      </xdr:txBody>
    </xdr:sp>
    <xdr:clientData/>
  </xdr:twoCellAnchor>
  <xdr:oneCellAnchor>
    <xdr:from>
      <xdr:col>12</xdr:col>
      <xdr:colOff>923925</xdr:colOff>
      <xdr:row>6</xdr:row>
      <xdr:rowOff>27235</xdr:rowOff>
    </xdr:from>
    <xdr:ext cx="5442516" cy="286603"/>
    <xdr:sp macro="" textlink="">
      <xdr:nvSpPr>
        <xdr:cNvPr id="18" name="角丸四角形 60">
          <a:extLst>
            <a:ext uri="{FF2B5EF4-FFF2-40B4-BE49-F238E27FC236}">
              <a16:creationId xmlns:a16="http://schemas.microsoft.com/office/drawing/2014/main" id="{00000000-0008-0000-0600-000012000000}"/>
            </a:ext>
          </a:extLst>
        </xdr:cNvPr>
        <xdr:cNvSpPr/>
      </xdr:nvSpPr>
      <xdr:spPr>
        <a:xfrm>
          <a:off x="3352800" y="1236910"/>
          <a:ext cx="5442516"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耐用年数は、中古で購入した場合又は構造コードが「その他」の場合に入力してください。</a:t>
          </a:r>
        </a:p>
      </xdr:txBody>
    </xdr:sp>
    <xdr:clientData/>
  </xdr:oneCellAnchor>
  <xdr:twoCellAnchor>
    <xdr:from>
      <xdr:col>20</xdr:col>
      <xdr:colOff>47625</xdr:colOff>
      <xdr:row>12</xdr:row>
      <xdr:rowOff>155579</xdr:rowOff>
    </xdr:from>
    <xdr:to>
      <xdr:col>20</xdr:col>
      <xdr:colOff>1419225</xdr:colOff>
      <xdr:row>15</xdr:row>
      <xdr:rowOff>152654</xdr:rowOff>
    </xdr:to>
    <xdr:sp macro="" textlink="">
      <xdr:nvSpPr>
        <xdr:cNvPr id="19" name="大かっこ 18">
          <a:extLst>
            <a:ext uri="{FF2B5EF4-FFF2-40B4-BE49-F238E27FC236}">
              <a16:creationId xmlns:a16="http://schemas.microsoft.com/office/drawing/2014/main" id="{00000000-0008-0000-0600-000013000000}"/>
            </a:ext>
          </a:extLst>
        </xdr:cNvPr>
        <xdr:cNvSpPr/>
      </xdr:nvSpPr>
      <xdr:spPr>
        <a:xfrm>
          <a:off x="9001125" y="2317754"/>
          <a:ext cx="1371600" cy="51142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建物等の取得のために取り崩した準備金の額を入力してください。</a:t>
          </a:r>
        </a:p>
      </xdr:txBody>
    </xdr:sp>
    <xdr:clientData/>
  </xdr:twoCellAnchor>
  <xdr:twoCellAnchor>
    <xdr:from>
      <xdr:col>12</xdr:col>
      <xdr:colOff>238125</xdr:colOff>
      <xdr:row>1016</xdr:row>
      <xdr:rowOff>0</xdr:rowOff>
    </xdr:from>
    <xdr:to>
      <xdr:col>12</xdr:col>
      <xdr:colOff>238125</xdr:colOff>
      <xdr:row>1017</xdr:row>
      <xdr:rowOff>171449</xdr:rowOff>
    </xdr:to>
    <xdr:cxnSp macro="">
      <xdr:nvCxnSpPr>
        <xdr:cNvPr id="21" name="直線矢印コネクタ 20">
          <a:extLst>
            <a:ext uri="{FF2B5EF4-FFF2-40B4-BE49-F238E27FC236}">
              <a16:creationId xmlns:a16="http://schemas.microsoft.com/office/drawing/2014/main" id="{00000000-0008-0000-0600-000015000000}"/>
            </a:ext>
          </a:extLst>
        </xdr:cNvPr>
        <xdr:cNvCxnSpPr/>
      </xdr:nvCxnSpPr>
      <xdr:spPr>
        <a:xfrm flipV="1">
          <a:off x="2714625" y="10121900"/>
          <a:ext cx="0" cy="34924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457200</xdr:colOff>
      <xdr:row>1016</xdr:row>
      <xdr:rowOff>0</xdr:rowOff>
    </xdr:from>
    <xdr:to>
      <xdr:col>19</xdr:col>
      <xdr:colOff>0</xdr:colOff>
      <xdr:row>1018</xdr:row>
      <xdr:rowOff>4400</xdr:rowOff>
    </xdr:to>
    <xdr:cxnSp macro="">
      <xdr:nvCxnSpPr>
        <xdr:cNvPr id="22" name="カギ線コネクタ 75">
          <a:extLst>
            <a:ext uri="{FF2B5EF4-FFF2-40B4-BE49-F238E27FC236}">
              <a16:creationId xmlns:a16="http://schemas.microsoft.com/office/drawing/2014/main" id="{00000000-0008-0000-0600-000016000000}"/>
            </a:ext>
          </a:extLst>
        </xdr:cNvPr>
        <xdr:cNvCxnSpPr/>
      </xdr:nvCxnSpPr>
      <xdr:spPr>
        <a:xfrm rot="16200000" flipH="1">
          <a:off x="5517537" y="8509613"/>
          <a:ext cx="356825" cy="358140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428625</xdr:colOff>
      <xdr:row>1016</xdr:row>
      <xdr:rowOff>0</xdr:rowOff>
    </xdr:from>
    <xdr:to>
      <xdr:col>24</xdr:col>
      <xdr:colOff>428625</xdr:colOff>
      <xdr:row>1017</xdr:row>
      <xdr:rowOff>179025</xdr:rowOff>
    </xdr:to>
    <xdr:cxnSp macro="">
      <xdr:nvCxnSpPr>
        <xdr:cNvPr id="23" name="カギ線コネクタ 76">
          <a:extLst>
            <a:ext uri="{FF2B5EF4-FFF2-40B4-BE49-F238E27FC236}">
              <a16:creationId xmlns:a16="http://schemas.microsoft.com/office/drawing/2014/main" id="{00000000-0008-0000-0600-000017000000}"/>
            </a:ext>
          </a:extLst>
        </xdr:cNvPr>
        <xdr:cNvCxnSpPr/>
      </xdr:nvCxnSpPr>
      <xdr:spPr>
        <a:xfrm rot="16200000" flipH="1">
          <a:off x="14759962" y="10300313"/>
          <a:ext cx="356825" cy="0"/>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743425</xdr:colOff>
      <xdr:row>1016</xdr:row>
      <xdr:rowOff>30480</xdr:rowOff>
    </xdr:from>
    <xdr:to>
      <xdr:col>21</xdr:col>
      <xdr:colOff>743425</xdr:colOff>
      <xdr:row>1018</xdr:row>
      <xdr:rowOff>30480</xdr:rowOff>
    </xdr:to>
    <xdr:cxnSp macro="">
      <xdr:nvCxnSpPr>
        <xdr:cNvPr id="24" name="カギ線コネクタ 80">
          <a:extLst>
            <a:ext uri="{FF2B5EF4-FFF2-40B4-BE49-F238E27FC236}">
              <a16:creationId xmlns:a16="http://schemas.microsoft.com/office/drawing/2014/main" id="{00000000-0008-0000-0600-000018000000}"/>
            </a:ext>
          </a:extLst>
        </xdr:cNvPr>
        <xdr:cNvCxnSpPr/>
      </xdr:nvCxnSpPr>
      <xdr:spPr>
        <a:xfrm rot="16200000" flipH="1">
          <a:off x="11182825" y="10330180"/>
          <a:ext cx="355600" cy="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200025</xdr:colOff>
      <xdr:row>1018</xdr:row>
      <xdr:rowOff>9525</xdr:rowOff>
    </xdr:from>
    <xdr:to>
      <xdr:col>25</xdr:col>
      <xdr:colOff>594359</xdr:colOff>
      <xdr:row>1022</xdr:row>
      <xdr:rowOff>19051</xdr:rowOff>
    </xdr:to>
    <xdr:pic>
      <xdr:nvPicPr>
        <xdr:cNvPr id="26" name="図 25">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09775" y="10487025"/>
          <a:ext cx="1099184" cy="72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1238250</xdr:colOff>
      <xdr:row>1018</xdr:row>
      <xdr:rowOff>4762</xdr:rowOff>
    </xdr:from>
    <xdr:to>
      <xdr:col>24</xdr:col>
      <xdr:colOff>0</xdr:colOff>
      <xdr:row>1023</xdr:row>
      <xdr:rowOff>47794</xdr:rowOff>
    </xdr:to>
    <xdr:sp macro="" textlink="">
      <xdr:nvSpPr>
        <xdr:cNvPr id="27" name="角丸四角形 43">
          <a:extLst>
            <a:ext uri="{FF2B5EF4-FFF2-40B4-BE49-F238E27FC236}">
              <a16:creationId xmlns:a16="http://schemas.microsoft.com/office/drawing/2014/main" id="{00000000-0008-0000-0600-00001B000000}"/>
            </a:ext>
          </a:extLst>
        </xdr:cNvPr>
        <xdr:cNvSpPr/>
      </xdr:nvSpPr>
      <xdr:spPr>
        <a:xfrm>
          <a:off x="10374313" y="10466387"/>
          <a:ext cx="3571875" cy="91615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・畜舎、飼料倉庫等の建物の壁や屋根の修繕費</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・畜舎等の電灯の取替え、防鳥網の張替えの費用　など</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9</xdr:col>
      <xdr:colOff>7937</xdr:colOff>
      <xdr:row>1018</xdr:row>
      <xdr:rowOff>15874</xdr:rowOff>
    </xdr:from>
    <xdr:to>
      <xdr:col>14</xdr:col>
      <xdr:colOff>440531</xdr:colOff>
      <xdr:row>1029</xdr:row>
      <xdr:rowOff>17344</xdr:rowOff>
    </xdr:to>
    <xdr:pic>
      <xdr:nvPicPr>
        <xdr:cNvPr id="30" name="図 29">
          <a:extLst>
            <a:ext uri="{FF2B5EF4-FFF2-40B4-BE49-F238E27FC236}">
              <a16:creationId xmlns:a16="http://schemas.microsoft.com/office/drawing/2014/main" id="{00000000-0008-0000-06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0885"/>
        <a:stretch/>
      </xdr:blipFill>
      <xdr:spPr bwMode="auto">
        <a:xfrm>
          <a:off x="1758156" y="10648155"/>
          <a:ext cx="3730625" cy="19660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271437</xdr:colOff>
      <xdr:row>7</xdr:row>
      <xdr:rowOff>134937</xdr:rowOff>
    </xdr:from>
    <xdr:to>
      <xdr:col>23</xdr:col>
      <xdr:colOff>271437</xdr:colOff>
      <xdr:row>8</xdr:row>
      <xdr:rowOff>169962</xdr:rowOff>
    </xdr:to>
    <xdr:cxnSp macro="">
      <xdr:nvCxnSpPr>
        <xdr:cNvPr id="33" name="直線矢印コネクタ 32">
          <a:extLst>
            <a:ext uri="{FF2B5EF4-FFF2-40B4-BE49-F238E27FC236}">
              <a16:creationId xmlns:a16="http://schemas.microsoft.com/office/drawing/2014/main" id="{00000000-0008-0000-0600-000021000000}"/>
            </a:ext>
          </a:extLst>
        </xdr:cNvPr>
        <xdr:cNvCxnSpPr/>
      </xdr:nvCxnSpPr>
      <xdr:spPr>
        <a:xfrm>
          <a:off x="13662000" y="1357312"/>
          <a:ext cx="0" cy="2096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190500</xdr:colOff>
      <xdr:row>1</xdr:row>
      <xdr:rowOff>39687</xdr:rowOff>
    </xdr:from>
    <xdr:to>
      <xdr:col>25</xdr:col>
      <xdr:colOff>711450</xdr:colOff>
      <xdr:row>7</xdr:row>
      <xdr:rowOff>141837</xdr:rowOff>
    </xdr:to>
    <xdr:sp macro="" textlink="">
      <xdr:nvSpPr>
        <xdr:cNvPr id="34" name="角丸四角形 62">
          <a:extLst>
            <a:ext uri="{FF2B5EF4-FFF2-40B4-BE49-F238E27FC236}">
              <a16:creationId xmlns:a16="http://schemas.microsoft.com/office/drawing/2014/main" id="{00000000-0008-0000-0600-000022000000}"/>
            </a:ext>
          </a:extLst>
        </xdr:cNvPr>
        <xdr:cNvSpPr/>
      </xdr:nvSpPr>
      <xdr:spPr bwMode="auto">
        <a:xfrm>
          <a:off x="9326563" y="214312"/>
          <a:ext cx="6037512" cy="1149900"/>
        </a:xfrm>
        <a:prstGeom prst="roundRect">
          <a:avLst>
            <a:gd name="adj" fmla="val 12658"/>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・該当建物を調査対象畜のみに使用している場合には「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・調査対象畜以外に共通して使用している場合には、それぞれの使用面積の割合等を目安に負担割合を入力してください。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21</xdr:col>
      <xdr:colOff>214313</xdr:colOff>
      <xdr:row>5</xdr:row>
      <xdr:rowOff>29506</xdr:rowOff>
    </xdr:from>
    <xdr:to>
      <xdr:col>23</xdr:col>
      <xdr:colOff>498130</xdr:colOff>
      <xdr:row>7</xdr:row>
      <xdr:rowOff>99556</xdr:rowOff>
    </xdr:to>
    <xdr:grpSp>
      <xdr:nvGrpSpPr>
        <xdr:cNvPr id="35" name="グループ化 34">
          <a:extLst>
            <a:ext uri="{FF2B5EF4-FFF2-40B4-BE49-F238E27FC236}">
              <a16:creationId xmlns:a16="http://schemas.microsoft.com/office/drawing/2014/main" id="{00000000-0008-0000-0600-000023000000}"/>
            </a:ext>
          </a:extLst>
        </xdr:cNvPr>
        <xdr:cNvGrpSpPr/>
      </xdr:nvGrpSpPr>
      <xdr:grpSpPr>
        <a:xfrm>
          <a:off x="11822907" y="1065350"/>
          <a:ext cx="3308004" cy="427237"/>
          <a:chOff x="4341918" y="1132819"/>
          <a:chExt cx="3471957" cy="432000"/>
        </a:xfrm>
      </xdr:grpSpPr>
      <xdr:grpSp>
        <xdr:nvGrpSpPr>
          <xdr:cNvPr id="36" name="グループ化 35">
            <a:extLst>
              <a:ext uri="{FF2B5EF4-FFF2-40B4-BE49-F238E27FC236}">
                <a16:creationId xmlns:a16="http://schemas.microsoft.com/office/drawing/2014/main" id="{00000000-0008-0000-0600-000024000000}"/>
              </a:ext>
            </a:extLst>
          </xdr:cNvPr>
          <xdr:cNvGrpSpPr/>
        </xdr:nvGrpSpPr>
        <xdr:grpSpPr>
          <a:xfrm>
            <a:off x="4341918" y="1132819"/>
            <a:ext cx="2976755" cy="432000"/>
            <a:chOff x="14219343" y="2675869"/>
            <a:chExt cx="2976755" cy="432000"/>
          </a:xfrm>
        </xdr:grpSpPr>
        <xdr:sp macro="" textlink="">
          <xdr:nvSpPr>
            <xdr:cNvPr id="38" name="テキスト ボックス 37">
              <a:extLst>
                <a:ext uri="{FF2B5EF4-FFF2-40B4-BE49-F238E27FC236}">
                  <a16:creationId xmlns:a16="http://schemas.microsoft.com/office/drawing/2014/main" id="{00000000-0008-0000-0600-000026000000}"/>
                </a:ext>
              </a:extLst>
            </xdr:cNvPr>
            <xdr:cNvSpPr txBox="1"/>
          </xdr:nvSpPr>
          <xdr:spPr bwMode="auto">
            <a:xfrm>
              <a:off x="14219343" y="2778462"/>
              <a:ext cx="1507032" cy="215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9" name="テキスト ボックス 38">
              <a:extLst>
                <a:ext uri="{FF2B5EF4-FFF2-40B4-BE49-F238E27FC236}">
                  <a16:creationId xmlns:a16="http://schemas.microsoft.com/office/drawing/2014/main" id="{00000000-0008-0000-0600-000027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調査対象畜の使用面積</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経営全体の使用面積</a:t>
              </a:r>
            </a:p>
          </xdr:txBody>
        </xdr:sp>
      </xdr:grpSp>
      <xdr:sp macro="" textlink="">
        <xdr:nvSpPr>
          <xdr:cNvPr id="37" name="テキスト ボックス 36">
            <a:extLst>
              <a:ext uri="{FF2B5EF4-FFF2-40B4-BE49-F238E27FC236}">
                <a16:creationId xmlns:a16="http://schemas.microsoft.com/office/drawing/2014/main" id="{00000000-0008-0000-0600-000025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33</xdr:col>
          <xdr:colOff>9525</xdr:colOff>
          <xdr:row>3</xdr:row>
          <xdr:rowOff>123825</xdr:rowOff>
        </xdr:from>
        <xdr:to>
          <xdr:col>34</xdr:col>
          <xdr:colOff>428625</xdr:colOff>
          <xdr:row>6</xdr:row>
          <xdr:rowOff>19050</xdr:rowOff>
        </xdr:to>
        <xdr:sp macro="" textlink="">
          <xdr:nvSpPr>
            <xdr:cNvPr id="6147" name="btnKoushin1"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14</xdr:col>
      <xdr:colOff>654844</xdr:colOff>
      <xdr:row>1018</xdr:row>
      <xdr:rowOff>11906</xdr:rowOff>
    </xdr:from>
    <xdr:to>
      <xdr:col>20</xdr:col>
      <xdr:colOff>85306</xdr:colOff>
      <xdr:row>1029</xdr:row>
      <xdr:rowOff>12974</xdr:rowOff>
    </xdr:to>
    <xdr:pic>
      <xdr:nvPicPr>
        <xdr:cNvPr id="28" name="図 27">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03094" y="10644187"/>
          <a:ext cx="4383462" cy="196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518162</xdr:colOff>
      <xdr:row>316</xdr:row>
      <xdr:rowOff>30482</xdr:rowOff>
    </xdr:from>
    <xdr:to>
      <xdr:col>20</xdr:col>
      <xdr:colOff>139772</xdr:colOff>
      <xdr:row>318</xdr:row>
      <xdr:rowOff>34247</xdr:rowOff>
    </xdr:to>
    <xdr:cxnSp macro="">
      <xdr:nvCxnSpPr>
        <xdr:cNvPr id="3" name="カギ線コネクタ 84">
          <a:extLst>
            <a:ext uri="{FF2B5EF4-FFF2-40B4-BE49-F238E27FC236}">
              <a16:creationId xmlns:a16="http://schemas.microsoft.com/office/drawing/2014/main" id="{00000000-0008-0000-0700-000003000000}"/>
            </a:ext>
          </a:extLst>
        </xdr:cNvPr>
        <xdr:cNvCxnSpPr/>
      </xdr:nvCxnSpPr>
      <xdr:spPr>
        <a:xfrm rot="16200000" flipH="1">
          <a:off x="9750484" y="9384610"/>
          <a:ext cx="359365" cy="1856810"/>
        </a:xfrm>
        <a:prstGeom prst="bentConnector3">
          <a:avLst>
            <a:gd name="adj1" fmla="val 50000"/>
          </a:avLst>
        </a:prstGeom>
        <a:ln w="28575">
          <a:solidFill>
            <a:srgbClr val="0041FF"/>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40005</xdr:colOff>
      <xdr:row>12</xdr:row>
      <xdr:rowOff>99060</xdr:rowOff>
    </xdr:from>
    <xdr:to>
      <xdr:col>16</xdr:col>
      <xdr:colOff>1417320</xdr:colOff>
      <xdr:row>15</xdr:row>
      <xdr:rowOff>132135</xdr:rowOff>
    </xdr:to>
    <xdr:sp macro="" textlink="">
      <xdr:nvSpPr>
        <xdr:cNvPr id="4" name="大かっこ 3">
          <a:extLst>
            <a:ext uri="{FF2B5EF4-FFF2-40B4-BE49-F238E27FC236}">
              <a16:creationId xmlns:a16="http://schemas.microsoft.com/office/drawing/2014/main" id="{00000000-0008-0000-0700-000004000000}"/>
            </a:ext>
          </a:extLst>
        </xdr:cNvPr>
        <xdr:cNvSpPr/>
      </xdr:nvSpPr>
      <xdr:spPr>
        <a:xfrm>
          <a:off x="5729605" y="2232660"/>
          <a:ext cx="137731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24</xdr:col>
      <xdr:colOff>36193</xdr:colOff>
      <xdr:row>13</xdr:row>
      <xdr:rowOff>76200</xdr:rowOff>
    </xdr:from>
    <xdr:to>
      <xdr:col>24</xdr:col>
      <xdr:colOff>1417320</xdr:colOff>
      <xdr:row>15</xdr:row>
      <xdr:rowOff>146249</xdr:rowOff>
    </xdr:to>
    <xdr:sp macro="" textlink="">
      <xdr:nvSpPr>
        <xdr:cNvPr id="5" name="大かっこ 4">
          <a:extLst>
            <a:ext uri="{FF2B5EF4-FFF2-40B4-BE49-F238E27FC236}">
              <a16:creationId xmlns:a16="http://schemas.microsoft.com/office/drawing/2014/main" id="{00000000-0008-0000-0700-000005000000}"/>
            </a:ext>
          </a:extLst>
        </xdr:cNvPr>
        <xdr:cNvSpPr/>
      </xdr:nvSpPr>
      <xdr:spPr>
        <a:xfrm>
          <a:off x="14412593" y="2387600"/>
          <a:ext cx="1381127" cy="4256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17</xdr:col>
      <xdr:colOff>34290</xdr:colOff>
      <xdr:row>12</xdr:row>
      <xdr:rowOff>91440</xdr:rowOff>
    </xdr:from>
    <xdr:to>
      <xdr:col>17</xdr:col>
      <xdr:colOff>1257300</xdr:colOff>
      <xdr:row>15</xdr:row>
      <xdr:rowOff>124515</xdr:rowOff>
    </xdr:to>
    <xdr:sp macro="" textlink="">
      <xdr:nvSpPr>
        <xdr:cNvPr id="6" name="大かっこ 5">
          <a:extLst>
            <a:ext uri="{FF2B5EF4-FFF2-40B4-BE49-F238E27FC236}">
              <a16:creationId xmlns:a16="http://schemas.microsoft.com/office/drawing/2014/main" id="{00000000-0008-0000-0700-000006000000}"/>
            </a:ext>
          </a:extLst>
        </xdr:cNvPr>
        <xdr:cNvSpPr/>
      </xdr:nvSpPr>
      <xdr:spPr>
        <a:xfrm>
          <a:off x="7216140" y="2225040"/>
          <a:ext cx="122301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当年の当該自動車等の修繕費を入力してください。</a:t>
          </a:r>
        </a:p>
      </xdr:txBody>
    </xdr:sp>
    <xdr:clientData/>
  </xdr:twoCellAnchor>
  <xdr:twoCellAnchor>
    <xdr:from>
      <xdr:col>18</xdr:col>
      <xdr:colOff>24764</xdr:colOff>
      <xdr:row>12</xdr:row>
      <xdr:rowOff>76199</xdr:rowOff>
    </xdr:from>
    <xdr:to>
      <xdr:col>18</xdr:col>
      <xdr:colOff>1074420</xdr:colOff>
      <xdr:row>15</xdr:row>
      <xdr:rowOff>109274</xdr:rowOff>
    </xdr:to>
    <xdr:sp macro="" textlink="">
      <xdr:nvSpPr>
        <xdr:cNvPr id="7" name="大かっこ 6">
          <a:extLst>
            <a:ext uri="{FF2B5EF4-FFF2-40B4-BE49-F238E27FC236}">
              <a16:creationId xmlns:a16="http://schemas.microsoft.com/office/drawing/2014/main" id="{00000000-0008-0000-0700-000007000000}"/>
            </a:ext>
          </a:extLst>
        </xdr:cNvPr>
        <xdr:cNvSpPr/>
      </xdr:nvSpPr>
      <xdr:spPr>
        <a:xfrm>
          <a:off x="8508364" y="2209799"/>
          <a:ext cx="104965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当年の当該自動車等の保険料を入力してください。</a:t>
          </a:r>
        </a:p>
      </xdr:txBody>
    </xdr:sp>
    <xdr:clientData/>
  </xdr:twoCellAnchor>
  <xdr:twoCellAnchor>
    <xdr:from>
      <xdr:col>19</xdr:col>
      <xdr:colOff>26670</xdr:colOff>
      <xdr:row>12</xdr:row>
      <xdr:rowOff>64768</xdr:rowOff>
    </xdr:from>
    <xdr:to>
      <xdr:col>19</xdr:col>
      <xdr:colOff>1057275</xdr:colOff>
      <xdr:row>15</xdr:row>
      <xdr:rowOff>273842</xdr:rowOff>
    </xdr:to>
    <xdr:sp macro="" textlink="">
      <xdr:nvSpPr>
        <xdr:cNvPr id="8" name="大かっこ 7">
          <a:extLst>
            <a:ext uri="{FF2B5EF4-FFF2-40B4-BE49-F238E27FC236}">
              <a16:creationId xmlns:a16="http://schemas.microsoft.com/office/drawing/2014/main" id="{00000000-0008-0000-0700-000008000000}"/>
            </a:ext>
          </a:extLst>
        </xdr:cNvPr>
        <xdr:cNvSpPr/>
      </xdr:nvSpPr>
      <xdr:spPr>
        <a:xfrm>
          <a:off x="9456420" y="2160268"/>
          <a:ext cx="1030605" cy="709137"/>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当年の当該自動車等の自動車税又は軽自動車税を入力してください。</a:t>
          </a:r>
        </a:p>
      </xdr:txBody>
    </xdr:sp>
    <xdr:clientData/>
  </xdr:twoCellAnchor>
  <xdr:twoCellAnchor>
    <xdr:from>
      <xdr:col>13</xdr:col>
      <xdr:colOff>175260</xdr:colOff>
      <xdr:row>7</xdr:row>
      <xdr:rowOff>49530</xdr:rowOff>
    </xdr:from>
    <xdr:to>
      <xdr:col>13</xdr:col>
      <xdr:colOff>175260</xdr:colOff>
      <xdr:row>8</xdr:row>
      <xdr:rowOff>156555</xdr:rowOff>
    </xdr:to>
    <xdr:cxnSp macro="">
      <xdr:nvCxnSpPr>
        <xdr:cNvPr id="20" name="直線矢印コネクタ 19">
          <a:extLst>
            <a:ext uri="{FF2B5EF4-FFF2-40B4-BE49-F238E27FC236}">
              <a16:creationId xmlns:a16="http://schemas.microsoft.com/office/drawing/2014/main" id="{00000000-0008-0000-0700-000014000000}"/>
            </a:ext>
          </a:extLst>
        </xdr:cNvPr>
        <xdr:cNvCxnSpPr/>
      </xdr:nvCxnSpPr>
      <xdr:spPr>
        <a:xfrm flipV="1">
          <a:off x="4372610" y="1294130"/>
          <a:ext cx="0" cy="28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9525</xdr:colOff>
      <xdr:row>6</xdr:row>
      <xdr:rowOff>70524</xdr:rowOff>
    </xdr:from>
    <xdr:ext cx="3518912" cy="286603"/>
    <xdr:sp macro="" textlink="">
      <xdr:nvSpPr>
        <xdr:cNvPr id="21" name="角丸四角形 54">
          <a:extLst>
            <a:ext uri="{FF2B5EF4-FFF2-40B4-BE49-F238E27FC236}">
              <a16:creationId xmlns:a16="http://schemas.microsoft.com/office/drawing/2014/main" id="{00000000-0008-0000-0700-000015000000}"/>
            </a:ext>
          </a:extLst>
        </xdr:cNvPr>
        <xdr:cNvSpPr/>
      </xdr:nvSpPr>
      <xdr:spPr>
        <a:xfrm>
          <a:off x="1546225" y="11373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xdr:from>
      <xdr:col>11</xdr:col>
      <xdr:colOff>619125</xdr:colOff>
      <xdr:row>316</xdr:row>
      <xdr:rowOff>9525</xdr:rowOff>
    </xdr:from>
    <xdr:to>
      <xdr:col>11</xdr:col>
      <xdr:colOff>619125</xdr:colOff>
      <xdr:row>318</xdr:row>
      <xdr:rowOff>9524</xdr:rowOff>
    </xdr:to>
    <xdr:cxnSp macro="">
      <xdr:nvCxnSpPr>
        <xdr:cNvPr id="22" name="直線矢印コネクタ 21">
          <a:extLst>
            <a:ext uri="{FF2B5EF4-FFF2-40B4-BE49-F238E27FC236}">
              <a16:creationId xmlns:a16="http://schemas.microsoft.com/office/drawing/2014/main" id="{00000000-0008-0000-0700-000016000000}"/>
            </a:ext>
          </a:extLst>
        </xdr:cNvPr>
        <xdr:cNvCxnSpPr/>
      </xdr:nvCxnSpPr>
      <xdr:spPr>
        <a:xfrm flipV="1">
          <a:off x="3184525" y="10112375"/>
          <a:ext cx="0" cy="355599"/>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352425</xdr:colOff>
      <xdr:row>316</xdr:row>
      <xdr:rowOff>0</xdr:rowOff>
    </xdr:from>
    <xdr:to>
      <xdr:col>23</xdr:col>
      <xdr:colOff>352425</xdr:colOff>
      <xdr:row>317</xdr:row>
      <xdr:rowOff>180974</xdr:rowOff>
    </xdr:to>
    <xdr:cxnSp macro="">
      <xdr:nvCxnSpPr>
        <xdr:cNvPr id="23" name="直線矢印コネクタ 22">
          <a:extLst>
            <a:ext uri="{FF2B5EF4-FFF2-40B4-BE49-F238E27FC236}">
              <a16:creationId xmlns:a16="http://schemas.microsoft.com/office/drawing/2014/main" id="{00000000-0008-0000-0700-000017000000}"/>
            </a:ext>
          </a:extLst>
        </xdr:cNvPr>
        <xdr:cNvCxnSpPr/>
      </xdr:nvCxnSpPr>
      <xdr:spPr>
        <a:xfrm flipV="1">
          <a:off x="14055725" y="10102850"/>
          <a:ext cx="0" cy="358774"/>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659130</xdr:colOff>
      <xdr:row>316</xdr:row>
      <xdr:rowOff>3809</xdr:rowOff>
    </xdr:from>
    <xdr:to>
      <xdr:col>17</xdr:col>
      <xdr:colOff>659131</xdr:colOff>
      <xdr:row>318</xdr:row>
      <xdr:rowOff>1859</xdr:rowOff>
    </xdr:to>
    <xdr:cxnSp macro="">
      <xdr:nvCxnSpPr>
        <xdr:cNvPr id="24" name="直線矢印コネクタ 23">
          <a:extLst>
            <a:ext uri="{FF2B5EF4-FFF2-40B4-BE49-F238E27FC236}">
              <a16:creationId xmlns:a16="http://schemas.microsoft.com/office/drawing/2014/main" id="{00000000-0008-0000-0700-000018000000}"/>
            </a:ext>
          </a:extLst>
        </xdr:cNvPr>
        <xdr:cNvCxnSpPr/>
      </xdr:nvCxnSpPr>
      <xdr:spPr>
        <a:xfrm>
          <a:off x="7840980" y="10106659"/>
          <a:ext cx="1" cy="35365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76200</xdr:colOff>
      <xdr:row>317</xdr:row>
      <xdr:rowOff>168813</xdr:rowOff>
    </xdr:from>
    <xdr:to>
      <xdr:col>19</xdr:col>
      <xdr:colOff>0</xdr:colOff>
      <xdr:row>324</xdr:row>
      <xdr:rowOff>95703</xdr:rowOff>
    </xdr:to>
    <xdr:sp macro="" textlink="">
      <xdr:nvSpPr>
        <xdr:cNvPr id="25" name="角丸四角形 82">
          <a:extLst>
            <a:ext uri="{FF2B5EF4-FFF2-40B4-BE49-F238E27FC236}">
              <a16:creationId xmlns:a16="http://schemas.microsoft.com/office/drawing/2014/main" id="{00000000-0008-0000-0700-000019000000}"/>
            </a:ext>
          </a:extLst>
        </xdr:cNvPr>
        <xdr:cNvSpPr/>
      </xdr:nvSpPr>
      <xdr:spPr>
        <a:xfrm>
          <a:off x="5765800" y="10449463"/>
          <a:ext cx="3835400" cy="117149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19</xdr:col>
      <xdr:colOff>316542</xdr:colOff>
      <xdr:row>318</xdr:row>
      <xdr:rowOff>15240</xdr:rowOff>
    </xdr:from>
    <xdr:to>
      <xdr:col>22</xdr:col>
      <xdr:colOff>277807</xdr:colOff>
      <xdr:row>320</xdr:row>
      <xdr:rowOff>85290</xdr:rowOff>
    </xdr:to>
    <xdr:sp macro="" textlink="">
      <xdr:nvSpPr>
        <xdr:cNvPr id="26" name="角丸四角形 83">
          <a:extLst>
            <a:ext uri="{FF2B5EF4-FFF2-40B4-BE49-F238E27FC236}">
              <a16:creationId xmlns:a16="http://schemas.microsoft.com/office/drawing/2014/main" id="{00000000-0008-0000-0700-00001A000000}"/>
            </a:ext>
          </a:extLst>
        </xdr:cNvPr>
        <xdr:cNvSpPr/>
      </xdr:nvSpPr>
      <xdr:spPr>
        <a:xfrm>
          <a:off x="9905042" y="10453053"/>
          <a:ext cx="2953703" cy="419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自動車保険料には、任意保険（対人・対物除く車両分のみ。）の掛金を入力してください。</a:t>
          </a:r>
        </a:p>
      </xdr:txBody>
    </xdr:sp>
    <xdr:clientData/>
  </xdr:twoCellAnchor>
  <xdr:twoCellAnchor>
    <xdr:from>
      <xdr:col>7</xdr:col>
      <xdr:colOff>106050</xdr:colOff>
      <xdr:row>316</xdr:row>
      <xdr:rowOff>0</xdr:rowOff>
    </xdr:from>
    <xdr:to>
      <xdr:col>10</xdr:col>
      <xdr:colOff>477975</xdr:colOff>
      <xdr:row>317</xdr:row>
      <xdr:rowOff>179025</xdr:rowOff>
    </xdr:to>
    <xdr:cxnSp macro="">
      <xdr:nvCxnSpPr>
        <xdr:cNvPr id="27" name="カギ線コネクタ 58">
          <a:extLst>
            <a:ext uri="{FF2B5EF4-FFF2-40B4-BE49-F238E27FC236}">
              <a16:creationId xmlns:a16="http://schemas.microsoft.com/office/drawing/2014/main" id="{00000000-0008-0000-0700-00001B000000}"/>
            </a:ext>
          </a:extLst>
        </xdr:cNvPr>
        <xdr:cNvCxnSpPr/>
      </xdr:nvCxnSpPr>
      <xdr:spPr>
        <a:xfrm rot="5400000">
          <a:off x="1558225" y="9819075"/>
          <a:ext cx="356825" cy="924375"/>
        </a:xfrm>
        <a:prstGeom prst="bentConnector3">
          <a:avLst>
            <a:gd name="adj1" fmla="val 50000"/>
          </a:avLst>
        </a:prstGeom>
        <a:ln w="28575">
          <a:solidFill>
            <a:sysClr val="windowText" lastClr="000000"/>
          </a:solidFill>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9525</xdr:colOff>
      <xdr:row>318</xdr:row>
      <xdr:rowOff>0</xdr:rowOff>
    </xdr:from>
    <xdr:to>
      <xdr:col>15</xdr:col>
      <xdr:colOff>96203</xdr:colOff>
      <xdr:row>323</xdr:row>
      <xdr:rowOff>19048</xdr:rowOff>
    </xdr:to>
    <xdr:pic>
      <xdr:nvPicPr>
        <xdr:cNvPr id="28" name="図 27">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5475" y="10458450"/>
          <a:ext cx="4785678" cy="908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0</xdr:colOff>
      <xdr:row>318</xdr:row>
      <xdr:rowOff>0</xdr:rowOff>
    </xdr:from>
    <xdr:to>
      <xdr:col>24</xdr:col>
      <xdr:colOff>438151</xdr:colOff>
      <xdr:row>321</xdr:row>
      <xdr:rowOff>19050</xdr:rowOff>
    </xdr:to>
    <xdr:pic>
      <xdr:nvPicPr>
        <xdr:cNvPr id="29" name="図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703300" y="10458450"/>
          <a:ext cx="111125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291543</xdr:colOff>
      <xdr:row>7</xdr:row>
      <xdr:rowOff>142315</xdr:rowOff>
    </xdr:from>
    <xdr:to>
      <xdr:col>22</xdr:col>
      <xdr:colOff>291543</xdr:colOff>
      <xdr:row>9</xdr:row>
      <xdr:rowOff>9785</xdr:rowOff>
    </xdr:to>
    <xdr:cxnSp macro="">
      <xdr:nvCxnSpPr>
        <xdr:cNvPr id="32" name="直線矢印コネクタ 31">
          <a:extLst>
            <a:ext uri="{FF2B5EF4-FFF2-40B4-BE49-F238E27FC236}">
              <a16:creationId xmlns:a16="http://schemas.microsoft.com/office/drawing/2014/main" id="{00000000-0008-0000-0700-000020000000}"/>
            </a:ext>
          </a:extLst>
        </xdr:cNvPr>
        <xdr:cNvCxnSpPr/>
      </xdr:nvCxnSpPr>
      <xdr:spPr>
        <a:xfrm>
          <a:off x="12872481" y="1364690"/>
          <a:ext cx="0" cy="21672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1293812</xdr:colOff>
      <xdr:row>1</xdr:row>
      <xdr:rowOff>47625</xdr:rowOff>
    </xdr:from>
    <xdr:to>
      <xdr:col>24</xdr:col>
      <xdr:colOff>777763</xdr:colOff>
      <xdr:row>8</xdr:row>
      <xdr:rowOff>5566</xdr:rowOff>
    </xdr:to>
    <xdr:sp macro="" textlink="">
      <xdr:nvSpPr>
        <xdr:cNvPr id="33" name="角丸四角形 57">
          <a:extLst>
            <a:ext uri="{FF2B5EF4-FFF2-40B4-BE49-F238E27FC236}">
              <a16:creationId xmlns:a16="http://schemas.microsoft.com/office/drawing/2014/main" id="{00000000-0008-0000-0700-000021000000}"/>
            </a:ext>
          </a:extLst>
        </xdr:cNvPr>
        <xdr:cNvSpPr/>
      </xdr:nvSpPr>
      <xdr:spPr bwMode="auto">
        <a:xfrm>
          <a:off x="8461375" y="222250"/>
          <a:ext cx="6127638" cy="118031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・該当自動車を調査対象畜のみに使用している場合には「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19</xdr:col>
      <xdr:colOff>400050</xdr:colOff>
      <xdr:row>5</xdr:row>
      <xdr:rowOff>56121</xdr:rowOff>
    </xdr:from>
    <xdr:to>
      <xdr:col>22</xdr:col>
      <xdr:colOff>437399</xdr:colOff>
      <xdr:row>7</xdr:row>
      <xdr:rowOff>135509</xdr:rowOff>
    </xdr:to>
    <xdr:grpSp>
      <xdr:nvGrpSpPr>
        <xdr:cNvPr id="34" name="グループ化 33">
          <a:extLst>
            <a:ext uri="{FF2B5EF4-FFF2-40B4-BE49-F238E27FC236}">
              <a16:creationId xmlns:a16="http://schemas.microsoft.com/office/drawing/2014/main" id="{00000000-0008-0000-0700-000022000000}"/>
            </a:ext>
          </a:extLst>
        </xdr:cNvPr>
        <xdr:cNvGrpSpPr/>
      </xdr:nvGrpSpPr>
      <xdr:grpSpPr>
        <a:xfrm>
          <a:off x="10948988" y="1091965"/>
          <a:ext cx="3299661" cy="436575"/>
          <a:chOff x="4437270" y="1132819"/>
          <a:chExt cx="3376605" cy="432000"/>
        </a:xfrm>
      </xdr:grpSpPr>
      <xdr:grpSp>
        <xdr:nvGrpSpPr>
          <xdr:cNvPr id="35" name="グループ化 34">
            <a:extLst>
              <a:ext uri="{FF2B5EF4-FFF2-40B4-BE49-F238E27FC236}">
                <a16:creationId xmlns:a16="http://schemas.microsoft.com/office/drawing/2014/main" id="{00000000-0008-0000-0700-000023000000}"/>
              </a:ext>
            </a:extLst>
          </xdr:cNvPr>
          <xdr:cNvGrpSpPr/>
        </xdr:nvGrpSpPr>
        <xdr:grpSpPr>
          <a:xfrm>
            <a:off x="4437270" y="1132819"/>
            <a:ext cx="2881403" cy="432000"/>
            <a:chOff x="14314695" y="2675869"/>
            <a:chExt cx="2881403" cy="432000"/>
          </a:xfrm>
        </xdr:grpSpPr>
        <xdr:sp macro="" textlink="">
          <xdr:nvSpPr>
            <xdr:cNvPr id="37" name="テキスト ボックス 36">
              <a:extLst>
                <a:ext uri="{FF2B5EF4-FFF2-40B4-BE49-F238E27FC236}">
                  <a16:creationId xmlns:a16="http://schemas.microsoft.com/office/drawing/2014/main" id="{00000000-0008-0000-0700-000025000000}"/>
                </a:ext>
              </a:extLst>
            </xdr:cNvPr>
            <xdr:cNvSpPr txBox="1"/>
          </xdr:nvSpPr>
          <xdr:spPr bwMode="auto">
            <a:xfrm>
              <a:off x="14314695" y="2760787"/>
              <a:ext cx="1411680" cy="232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38" name="テキスト ボックス 37">
              <a:extLst>
                <a:ext uri="{FF2B5EF4-FFF2-40B4-BE49-F238E27FC236}">
                  <a16:creationId xmlns:a16="http://schemas.microsoft.com/office/drawing/2014/main" id="{00000000-0008-0000-0700-000026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36" name="テキスト ボックス 35">
            <a:extLst>
              <a:ext uri="{FF2B5EF4-FFF2-40B4-BE49-F238E27FC236}">
                <a16:creationId xmlns:a16="http://schemas.microsoft.com/office/drawing/2014/main" id="{00000000-0008-0000-0700-000024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36</xdr:col>
          <xdr:colOff>38100</xdr:colOff>
          <xdr:row>3</xdr:row>
          <xdr:rowOff>133350</xdr:rowOff>
        </xdr:from>
        <xdr:to>
          <xdr:col>37</xdr:col>
          <xdr:colOff>495300</xdr:colOff>
          <xdr:row>6</xdr:row>
          <xdr:rowOff>28575</xdr:rowOff>
        </xdr:to>
        <xdr:sp macro="" textlink="">
          <xdr:nvSpPr>
            <xdr:cNvPr id="7172" name="btnKoushin1"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12</xdr:col>
      <xdr:colOff>647700</xdr:colOff>
      <xdr:row>1018</xdr:row>
      <xdr:rowOff>30480</xdr:rowOff>
    </xdr:from>
    <xdr:to>
      <xdr:col>13</xdr:col>
      <xdr:colOff>270960</xdr:colOff>
      <xdr:row>1020</xdr:row>
      <xdr:rowOff>56910</xdr:rowOff>
    </xdr:to>
    <xdr:cxnSp macro="">
      <xdr:nvCxnSpPr>
        <xdr:cNvPr id="2" name="カギ線コネクタ 52">
          <a:extLst>
            <a:ext uri="{FF2B5EF4-FFF2-40B4-BE49-F238E27FC236}">
              <a16:creationId xmlns:a16="http://schemas.microsoft.com/office/drawing/2014/main" id="{00000000-0008-0000-0800-000002000000}"/>
            </a:ext>
          </a:extLst>
        </xdr:cNvPr>
        <xdr:cNvCxnSpPr/>
      </xdr:nvCxnSpPr>
      <xdr:spPr>
        <a:xfrm>
          <a:off x="10210800" y="10539730"/>
          <a:ext cx="912310" cy="382030"/>
        </a:xfrm>
        <a:prstGeom prst="bentConnector3">
          <a:avLst>
            <a:gd name="adj1" fmla="val 0"/>
          </a:avLst>
        </a:prstGeom>
        <a:ln w="28575">
          <a:solidFill>
            <a:srgbClr val="0041FF"/>
          </a:solidFill>
          <a:head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9</xdr:row>
      <xdr:rowOff>57150</xdr:rowOff>
    </xdr:from>
    <xdr:to>
      <xdr:col>7</xdr:col>
      <xdr:colOff>161925</xdr:colOff>
      <xdr:row>10</xdr:row>
      <xdr:rowOff>154650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a:xfrm>
          <a:off x="5299075" y="1657350"/>
          <a:ext cx="0" cy="27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358767</xdr:colOff>
      <xdr:row>1018</xdr:row>
      <xdr:rowOff>3174</xdr:rowOff>
    </xdr:from>
    <xdr:to>
      <xdr:col>18</xdr:col>
      <xdr:colOff>358767</xdr:colOff>
      <xdr:row>1020</xdr:row>
      <xdr:rowOff>177074</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a:xfrm flipV="1">
          <a:off x="14176367" y="10512424"/>
          <a:ext cx="0" cy="52950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47625</xdr:colOff>
      <xdr:row>14</xdr:row>
      <xdr:rowOff>95250</xdr:rowOff>
    </xdr:from>
    <xdr:to>
      <xdr:col>10</xdr:col>
      <xdr:colOff>1419225</xdr:colOff>
      <xdr:row>17</xdr:row>
      <xdr:rowOff>128325</xdr:rowOff>
    </xdr:to>
    <xdr:sp macro="" textlink="">
      <xdr:nvSpPr>
        <xdr:cNvPr id="6" name="大かっこ 5">
          <a:extLst>
            <a:ext uri="{FF2B5EF4-FFF2-40B4-BE49-F238E27FC236}">
              <a16:creationId xmlns:a16="http://schemas.microsoft.com/office/drawing/2014/main" id="{00000000-0008-0000-0800-000006000000}"/>
            </a:ext>
          </a:extLst>
        </xdr:cNvPr>
        <xdr:cNvSpPr/>
      </xdr:nvSpPr>
      <xdr:spPr>
        <a:xfrm>
          <a:off x="6664325" y="2584450"/>
          <a:ext cx="13716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購入金額から補助金分を控除した額を入力してください。</a:t>
          </a:r>
        </a:p>
      </xdr:txBody>
    </xdr:sp>
    <xdr:clientData/>
  </xdr:twoCellAnchor>
  <xdr:twoCellAnchor>
    <xdr:from>
      <xdr:col>11</xdr:col>
      <xdr:colOff>47625</xdr:colOff>
      <xdr:row>14</xdr:row>
      <xdr:rowOff>95250</xdr:rowOff>
    </xdr:from>
    <xdr:to>
      <xdr:col>11</xdr:col>
      <xdr:colOff>1409700</xdr:colOff>
      <xdr:row>17</xdr:row>
      <xdr:rowOff>128325</xdr:rowOff>
    </xdr:to>
    <xdr:sp macro="" textlink="">
      <xdr:nvSpPr>
        <xdr:cNvPr id="7" name="大かっこ 6">
          <a:extLst>
            <a:ext uri="{FF2B5EF4-FFF2-40B4-BE49-F238E27FC236}">
              <a16:creationId xmlns:a16="http://schemas.microsoft.com/office/drawing/2014/main" id="{00000000-0008-0000-0800-000007000000}"/>
            </a:ext>
          </a:extLst>
        </xdr:cNvPr>
        <xdr:cNvSpPr/>
      </xdr:nvSpPr>
      <xdr:spPr>
        <a:xfrm>
          <a:off x="8137525" y="2584450"/>
          <a:ext cx="1362075"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農業機械の購入のために取り崩した準備金の額を入力してください。</a:t>
          </a:r>
        </a:p>
      </xdr:txBody>
    </xdr:sp>
    <xdr:clientData/>
  </xdr:twoCellAnchor>
  <xdr:twoCellAnchor>
    <xdr:from>
      <xdr:col>10</xdr:col>
      <xdr:colOff>895351</xdr:colOff>
      <xdr:row>2</xdr:row>
      <xdr:rowOff>57149</xdr:rowOff>
    </xdr:from>
    <xdr:to>
      <xdr:col>11</xdr:col>
      <xdr:colOff>1325562</xdr:colOff>
      <xdr:row>8</xdr:row>
      <xdr:rowOff>76200</xdr:rowOff>
    </xdr:to>
    <xdr:sp macro="" textlink="">
      <xdr:nvSpPr>
        <xdr:cNvPr id="8" name="角丸四角形 35">
          <a:extLst>
            <a:ext uri="{FF2B5EF4-FFF2-40B4-BE49-F238E27FC236}">
              <a16:creationId xmlns:a16="http://schemas.microsoft.com/office/drawing/2014/main" id="{00000000-0008-0000-0800-000008000000}"/>
            </a:ext>
          </a:extLst>
        </xdr:cNvPr>
        <xdr:cNvSpPr/>
      </xdr:nvSpPr>
      <xdr:spPr>
        <a:xfrm>
          <a:off x="7507289" y="406399"/>
          <a:ext cx="1906586" cy="106680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r>
            <a:rPr kumimoji="1" lang="ja-JP" altLang="en-US" sz="1000" baseline="0">
              <a:solidFill>
                <a:srgbClr val="0041FF"/>
              </a:solidFill>
              <a:effectLst/>
              <a:latin typeface="ＭＳ ゴシック" panose="020B0609070205080204" pitchFamily="49" charset="-128"/>
              <a:ea typeface="ＭＳ ゴシック" panose="020B0609070205080204" pitchFamily="49" charset="-128"/>
              <a:cs typeface="+mn-cs"/>
            </a:rPr>
            <a:t>  </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【11】</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農具の購入費等に入力してください。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38100</xdr:colOff>
      <xdr:row>14</xdr:row>
      <xdr:rowOff>76200</xdr:rowOff>
    </xdr:from>
    <xdr:to>
      <xdr:col>14</xdr:col>
      <xdr:colOff>695325</xdr:colOff>
      <xdr:row>17</xdr:row>
      <xdr:rowOff>243750</xdr:rowOff>
    </xdr:to>
    <xdr:sp macro="" textlink="">
      <xdr:nvSpPr>
        <xdr:cNvPr id="9" name="大かっこ 8">
          <a:extLst>
            <a:ext uri="{FF2B5EF4-FFF2-40B4-BE49-F238E27FC236}">
              <a16:creationId xmlns:a16="http://schemas.microsoft.com/office/drawing/2014/main" id="{00000000-0008-0000-0800-000009000000}"/>
            </a:ext>
          </a:extLst>
        </xdr:cNvPr>
        <xdr:cNvSpPr/>
      </xdr:nvSpPr>
      <xdr:spPr>
        <a:xfrm>
          <a:off x="11820525" y="2562225"/>
          <a:ext cx="657225" cy="6819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当年の当該農業機械の軽自動車税を入力してください。</a:t>
          </a:r>
        </a:p>
      </xdr:txBody>
    </xdr:sp>
    <xdr:clientData/>
  </xdr:twoCellAnchor>
  <xdr:twoCellAnchor>
    <xdr:from>
      <xdr:col>12</xdr:col>
      <xdr:colOff>22860</xdr:colOff>
      <xdr:row>14</xdr:row>
      <xdr:rowOff>95250</xdr:rowOff>
    </xdr:from>
    <xdr:to>
      <xdr:col>12</xdr:col>
      <xdr:colOff>1242060</xdr:colOff>
      <xdr:row>17</xdr:row>
      <xdr:rowOff>128325</xdr:rowOff>
    </xdr:to>
    <xdr:sp macro="" textlink="">
      <xdr:nvSpPr>
        <xdr:cNvPr id="10" name="大かっこ 9">
          <a:extLst>
            <a:ext uri="{FF2B5EF4-FFF2-40B4-BE49-F238E27FC236}">
              <a16:creationId xmlns:a16="http://schemas.microsoft.com/office/drawing/2014/main" id="{00000000-0008-0000-0800-00000A000000}"/>
            </a:ext>
          </a:extLst>
        </xdr:cNvPr>
        <xdr:cNvSpPr/>
      </xdr:nvSpPr>
      <xdr:spPr>
        <a:xfrm>
          <a:off x="9585960" y="2584450"/>
          <a:ext cx="1219200"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当年の当該農業機械や生産管理機器の修繕費を入力してください。</a:t>
          </a:r>
        </a:p>
      </xdr:txBody>
    </xdr:sp>
    <xdr:clientData/>
  </xdr:twoCellAnchor>
  <xdr:twoCellAnchor>
    <xdr:from>
      <xdr:col>13</xdr:col>
      <xdr:colOff>28574</xdr:colOff>
      <xdr:row>14</xdr:row>
      <xdr:rowOff>95249</xdr:rowOff>
    </xdr:from>
    <xdr:to>
      <xdr:col>13</xdr:col>
      <xdr:colOff>1066800</xdr:colOff>
      <xdr:row>17</xdr:row>
      <xdr:rowOff>128324</xdr:rowOff>
    </xdr:to>
    <xdr:sp macro="" textlink="">
      <xdr:nvSpPr>
        <xdr:cNvPr id="11" name="大かっこ 10">
          <a:extLst>
            <a:ext uri="{FF2B5EF4-FFF2-40B4-BE49-F238E27FC236}">
              <a16:creationId xmlns:a16="http://schemas.microsoft.com/office/drawing/2014/main" id="{00000000-0008-0000-0800-00000B000000}"/>
            </a:ext>
          </a:extLst>
        </xdr:cNvPr>
        <xdr:cNvSpPr/>
      </xdr:nvSpPr>
      <xdr:spPr>
        <a:xfrm>
          <a:off x="10880724" y="2584449"/>
          <a:ext cx="1038226" cy="5664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当年の当該農業機械の保険料を入力してください。</a:t>
          </a:r>
        </a:p>
      </xdr:txBody>
    </xdr:sp>
    <xdr:clientData/>
  </xdr:twoCellAnchor>
  <xdr:twoCellAnchor>
    <xdr:from>
      <xdr:col>19</xdr:col>
      <xdr:colOff>36193</xdr:colOff>
      <xdr:row>15</xdr:row>
      <xdr:rowOff>53340</xdr:rowOff>
    </xdr:from>
    <xdr:to>
      <xdr:col>19</xdr:col>
      <xdr:colOff>1424940</xdr:colOff>
      <xdr:row>17</xdr:row>
      <xdr:rowOff>123389</xdr:rowOff>
    </xdr:to>
    <xdr:sp macro="" textlink="">
      <xdr:nvSpPr>
        <xdr:cNvPr id="12" name="大かっこ 11">
          <a:extLst>
            <a:ext uri="{FF2B5EF4-FFF2-40B4-BE49-F238E27FC236}">
              <a16:creationId xmlns:a16="http://schemas.microsoft.com/office/drawing/2014/main" id="{00000000-0008-0000-0800-00000C000000}"/>
            </a:ext>
          </a:extLst>
        </xdr:cNvPr>
        <xdr:cNvSpPr/>
      </xdr:nvSpPr>
      <xdr:spPr>
        <a:xfrm>
          <a:off x="14526893" y="2720340"/>
          <a:ext cx="1388747" cy="4256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914400</xdr:colOff>
      <xdr:row>1019</xdr:row>
      <xdr:rowOff>85724</xdr:rowOff>
    </xdr:from>
    <xdr:to>
      <xdr:col>17</xdr:col>
      <xdr:colOff>381000</xdr:colOff>
      <xdr:row>1025</xdr:row>
      <xdr:rowOff>57150</xdr:rowOff>
    </xdr:to>
    <xdr:sp macro="" textlink="">
      <xdr:nvSpPr>
        <xdr:cNvPr id="24" name="角丸四角形 53">
          <a:extLst>
            <a:ext uri="{FF2B5EF4-FFF2-40B4-BE49-F238E27FC236}">
              <a16:creationId xmlns:a16="http://schemas.microsoft.com/office/drawing/2014/main" id="{00000000-0008-0000-0800-000018000000}"/>
            </a:ext>
          </a:extLst>
        </xdr:cNvPr>
        <xdr:cNvSpPr/>
      </xdr:nvSpPr>
      <xdr:spPr>
        <a:xfrm>
          <a:off x="10344150" y="10868024"/>
          <a:ext cx="2533650" cy="1000126"/>
        </a:xfrm>
        <a:prstGeom prst="roundRect">
          <a:avLst>
            <a:gd name="adj" fmla="val 10606"/>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修繕費には、次のような費用を入力してください。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oneCellAnchor>
    <xdr:from>
      <xdr:col>5</xdr:col>
      <xdr:colOff>229652</xdr:colOff>
      <xdr:row>8</xdr:row>
      <xdr:rowOff>50424</xdr:rowOff>
    </xdr:from>
    <xdr:ext cx="3518912" cy="286603"/>
    <xdr:sp macro="" textlink="">
      <xdr:nvSpPr>
        <xdr:cNvPr id="25" name="角丸四角形 55">
          <a:extLst>
            <a:ext uri="{FF2B5EF4-FFF2-40B4-BE49-F238E27FC236}">
              <a16:creationId xmlns:a16="http://schemas.microsoft.com/office/drawing/2014/main" id="{00000000-0008-0000-0800-000019000000}"/>
            </a:ext>
          </a:extLst>
        </xdr:cNvPr>
        <xdr:cNvSpPr/>
      </xdr:nvSpPr>
      <xdr:spPr>
        <a:xfrm>
          <a:off x="3760252" y="1472824"/>
          <a:ext cx="3518912" cy="286603"/>
        </a:xfrm>
        <a:prstGeom prst="roundRect">
          <a:avLst/>
        </a:prstGeom>
        <a:solidFill>
          <a:sysClr val="window" lastClr="FFFFFF"/>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spAutoFit/>
        </a:bodyPr>
        <a:lstStyle/>
        <a:p>
          <a:pPr algn="l"/>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耐用年数は、中古で購入した場合のみ入力してください。</a:t>
          </a:r>
        </a:p>
      </xdr:txBody>
    </xdr:sp>
    <xdr:clientData/>
  </xdr:oneCellAnchor>
  <xdr:twoCellAnchor editAs="oneCell">
    <xdr:from>
      <xdr:col>18</xdr:col>
      <xdr:colOff>0</xdr:colOff>
      <xdr:row>1021</xdr:row>
      <xdr:rowOff>0</xdr:rowOff>
    </xdr:from>
    <xdr:to>
      <xdr:col>19</xdr:col>
      <xdr:colOff>440615</xdr:colOff>
      <xdr:row>1024</xdr:row>
      <xdr:rowOff>19087</xdr:rowOff>
    </xdr:to>
    <xdr:pic>
      <xdr:nvPicPr>
        <xdr:cNvPr id="29" name="図 28">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817600" y="11042650"/>
          <a:ext cx="1113714" cy="552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690563</xdr:colOff>
      <xdr:row>1018</xdr:row>
      <xdr:rowOff>7937</xdr:rowOff>
    </xdr:from>
    <xdr:to>
      <xdr:col>4</xdr:col>
      <xdr:colOff>690563</xdr:colOff>
      <xdr:row>1021</xdr:row>
      <xdr:rowOff>7212</xdr:rowOff>
    </xdr:to>
    <xdr:cxnSp macro="">
      <xdr:nvCxnSpPr>
        <xdr:cNvPr id="44" name="直線矢印コネクタ 43">
          <a:extLst>
            <a:ext uri="{FF2B5EF4-FFF2-40B4-BE49-F238E27FC236}">
              <a16:creationId xmlns:a16="http://schemas.microsoft.com/office/drawing/2014/main" id="{00000000-0008-0000-0800-00002C000000}"/>
            </a:ext>
          </a:extLst>
        </xdr:cNvPr>
        <xdr:cNvCxnSpPr/>
      </xdr:nvCxnSpPr>
      <xdr:spPr>
        <a:xfrm flipV="1">
          <a:off x="2960688" y="10493375"/>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611188</xdr:colOff>
      <xdr:row>1018</xdr:row>
      <xdr:rowOff>7938</xdr:rowOff>
    </xdr:from>
    <xdr:to>
      <xdr:col>5</xdr:col>
      <xdr:colOff>611188</xdr:colOff>
      <xdr:row>1021</xdr:row>
      <xdr:rowOff>7213</xdr:rowOff>
    </xdr:to>
    <xdr:cxnSp macro="">
      <xdr:nvCxnSpPr>
        <xdr:cNvPr id="46" name="直線矢印コネクタ 45">
          <a:extLst>
            <a:ext uri="{FF2B5EF4-FFF2-40B4-BE49-F238E27FC236}">
              <a16:creationId xmlns:a16="http://schemas.microsoft.com/office/drawing/2014/main" id="{00000000-0008-0000-0800-00002E000000}"/>
            </a:ext>
          </a:extLst>
        </xdr:cNvPr>
        <xdr:cNvCxnSpPr/>
      </xdr:nvCxnSpPr>
      <xdr:spPr>
        <a:xfrm flipV="1">
          <a:off x="4135438" y="10493376"/>
          <a:ext cx="0" cy="52315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539749</xdr:colOff>
      <xdr:row>1020</xdr:row>
      <xdr:rowOff>79375</xdr:rowOff>
    </xdr:from>
    <xdr:to>
      <xdr:col>8</xdr:col>
      <xdr:colOff>95734</xdr:colOff>
      <xdr:row>1029</xdr:row>
      <xdr:rowOff>97426</xdr:rowOff>
    </xdr:to>
    <xdr:pic>
      <xdr:nvPicPr>
        <xdr:cNvPr id="32" name="図 31">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8374" y="10914063"/>
          <a:ext cx="4620745" cy="15953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283926</xdr:colOff>
      <xdr:row>8</xdr:row>
      <xdr:rowOff>90488</xdr:rowOff>
    </xdr:from>
    <xdr:to>
      <xdr:col>17</xdr:col>
      <xdr:colOff>283926</xdr:colOff>
      <xdr:row>11</xdr:row>
      <xdr:rowOff>21913</xdr:rowOff>
    </xdr:to>
    <xdr:cxnSp macro="">
      <xdr:nvCxnSpPr>
        <xdr:cNvPr id="47" name="直線矢印コネクタ 46">
          <a:extLst>
            <a:ext uri="{FF2B5EF4-FFF2-40B4-BE49-F238E27FC236}">
              <a16:creationId xmlns:a16="http://schemas.microsoft.com/office/drawing/2014/main" id="{00000000-0008-0000-0800-00002F000000}"/>
            </a:ext>
          </a:extLst>
        </xdr:cNvPr>
        <xdr:cNvCxnSpPr/>
      </xdr:nvCxnSpPr>
      <xdr:spPr>
        <a:xfrm>
          <a:off x="12975989" y="1487488"/>
          <a:ext cx="0" cy="4553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2</xdr:row>
      <xdr:rowOff>71438</xdr:rowOff>
    </xdr:from>
    <xdr:to>
      <xdr:col>19</xdr:col>
      <xdr:colOff>711424</xdr:colOff>
      <xdr:row>8</xdr:row>
      <xdr:rowOff>173588</xdr:rowOff>
    </xdr:to>
    <xdr:sp macro="" textlink="">
      <xdr:nvSpPr>
        <xdr:cNvPr id="48" name="角丸四角形 3">
          <a:extLst>
            <a:ext uri="{FF2B5EF4-FFF2-40B4-BE49-F238E27FC236}">
              <a16:creationId xmlns:a16="http://schemas.microsoft.com/office/drawing/2014/main" id="{00000000-0008-0000-0800-000030000000}"/>
            </a:ext>
          </a:extLst>
        </xdr:cNvPr>
        <xdr:cNvSpPr/>
      </xdr:nvSpPr>
      <xdr:spPr bwMode="auto">
        <a:xfrm>
          <a:off x="9659938" y="420688"/>
          <a:ext cx="4973861" cy="11499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en-US" altLang="ja-JP" sz="1000" b="1">
              <a:solidFill>
                <a:srgbClr val="0041FF"/>
              </a:solidFill>
              <a:latin typeface="ＭＳ ゴシック" panose="020B0609070205080204" pitchFamily="49" charset="-128"/>
              <a:ea typeface="ＭＳ ゴシック" panose="020B0609070205080204" pitchFamily="49" charset="-128"/>
            </a:rPr>
            <a:t>【</a:t>
          </a:r>
          <a:r>
            <a:rPr kumimoji="1" lang="ja-JP" altLang="en-US" sz="1000" b="1">
              <a:solidFill>
                <a:srgbClr val="0041FF"/>
              </a:solidFill>
              <a:latin typeface="ＭＳ ゴシック" panose="020B0609070205080204" pitchFamily="49" charset="-128"/>
              <a:ea typeface="ＭＳ ゴシック" panose="020B0609070205080204" pitchFamily="49" charset="-128"/>
            </a:rPr>
            <a:t>調査対象畜負担割合について</a:t>
          </a:r>
          <a:r>
            <a:rPr kumimoji="1" lang="en-US" altLang="ja-JP" sz="1000" b="1">
              <a:solidFill>
                <a:srgbClr val="0041FF"/>
              </a:solidFill>
              <a:latin typeface="ＭＳ ゴシック" panose="020B0609070205080204" pitchFamily="49" charset="-128"/>
              <a:ea typeface="ＭＳ ゴシック" panose="020B0609070205080204" pitchFamily="49" charset="-128"/>
            </a:rPr>
            <a:t>】</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・該当農業機械を</a:t>
          </a: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調査対象畜のみに使用している場合は「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・調査対象畜以外に共通して使用している場合には、それぞれの使用日数の割合等を目安に負担割合を入力してください。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35719</xdr:colOff>
      <xdr:row>6</xdr:row>
      <xdr:rowOff>37444</xdr:rowOff>
    </xdr:from>
    <xdr:to>
      <xdr:col>19</xdr:col>
      <xdr:colOff>75831</xdr:colOff>
      <xdr:row>8</xdr:row>
      <xdr:rowOff>107494</xdr:rowOff>
    </xdr:to>
    <xdr:grpSp>
      <xdr:nvGrpSpPr>
        <xdr:cNvPr id="49" name="グループ化 48">
          <a:extLst>
            <a:ext uri="{FF2B5EF4-FFF2-40B4-BE49-F238E27FC236}">
              <a16:creationId xmlns:a16="http://schemas.microsoft.com/office/drawing/2014/main" id="{00000000-0008-0000-0800-000031000000}"/>
            </a:ext>
          </a:extLst>
        </xdr:cNvPr>
        <xdr:cNvGrpSpPr/>
      </xdr:nvGrpSpPr>
      <xdr:grpSpPr>
        <a:xfrm>
          <a:off x="11965782" y="1251882"/>
          <a:ext cx="5016924" cy="427237"/>
          <a:chOff x="4287446" y="1132819"/>
          <a:chExt cx="3526429" cy="432000"/>
        </a:xfrm>
      </xdr:grpSpPr>
      <xdr:grpSp>
        <xdr:nvGrpSpPr>
          <xdr:cNvPr id="50" name="グループ化 49">
            <a:extLst>
              <a:ext uri="{FF2B5EF4-FFF2-40B4-BE49-F238E27FC236}">
                <a16:creationId xmlns:a16="http://schemas.microsoft.com/office/drawing/2014/main" id="{00000000-0008-0000-0800-000032000000}"/>
              </a:ext>
            </a:extLst>
          </xdr:cNvPr>
          <xdr:cNvGrpSpPr/>
        </xdr:nvGrpSpPr>
        <xdr:grpSpPr>
          <a:xfrm>
            <a:off x="4287446" y="1132819"/>
            <a:ext cx="3031227" cy="432000"/>
            <a:chOff x="14164871" y="2675869"/>
            <a:chExt cx="3031227" cy="432000"/>
          </a:xfrm>
        </xdr:grpSpPr>
        <xdr:sp macro="" textlink="">
          <xdr:nvSpPr>
            <xdr:cNvPr id="52" name="テキスト ボックス 51">
              <a:extLst>
                <a:ext uri="{FF2B5EF4-FFF2-40B4-BE49-F238E27FC236}">
                  <a16:creationId xmlns:a16="http://schemas.microsoft.com/office/drawing/2014/main" id="{00000000-0008-0000-0800-000034000000}"/>
                </a:ext>
              </a:extLst>
            </xdr:cNvPr>
            <xdr:cNvSpPr txBox="1"/>
          </xdr:nvSpPr>
          <xdr:spPr bwMode="auto">
            <a:xfrm>
              <a:off x="14164871" y="2782474"/>
              <a:ext cx="1561504" cy="211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調査対象畜負担割合</a:t>
              </a:r>
              <a:r>
                <a:rPr kumimoji="1" lang="ja-JP" altLang="en-US" sz="900" baseline="0">
                  <a:solidFill>
                    <a:srgbClr val="0041FF"/>
                  </a:solidFill>
                  <a:latin typeface="ＭＳ ゴシック" panose="020B0609070205080204" pitchFamily="49" charset="-128"/>
                  <a:ea typeface="ＭＳ ゴシック" panose="020B0609070205080204" pitchFamily="49" charset="-128"/>
                </a:rPr>
                <a:t> ＝</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sp macro="" textlink="">
          <xdr:nvSpPr>
            <xdr:cNvPr id="53" name="テキスト ボックス 52">
              <a:extLst>
                <a:ext uri="{FF2B5EF4-FFF2-40B4-BE49-F238E27FC236}">
                  <a16:creationId xmlns:a16="http://schemas.microsoft.com/office/drawing/2014/main" id="{00000000-0008-0000-0800-000035000000}"/>
                </a:ext>
              </a:extLst>
            </xdr:cNvPr>
            <xdr:cNvSpPr txBox="1"/>
          </xdr:nvSpPr>
          <xdr:spPr bwMode="auto">
            <a:xfrm>
              <a:off x="15756098" y="2675869"/>
              <a:ext cx="1440000" cy="43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36000" tIns="0" rIns="36000" bIns="0" rtlCol="0" anchor="ctr">
              <a:noAutofit/>
            </a:bodyPr>
            <a:lstStyle/>
            <a:p>
              <a:pPr algn="ctr"/>
              <a:r>
                <a:rPr kumimoji="1" lang="ja-JP" altLang="en-US" sz="900" u="sng">
                  <a:solidFill>
                    <a:srgbClr val="0041FF"/>
                  </a:solidFill>
                  <a:latin typeface="ＭＳ ゴシック" panose="020B0609070205080204" pitchFamily="49" charset="-128"/>
                  <a:ea typeface="ＭＳ ゴシック" panose="020B0609070205080204" pitchFamily="49" charset="-128"/>
                </a:rPr>
                <a:t>調査対象畜の使用日数</a:t>
              </a:r>
              <a:endParaRPr kumimoji="1" lang="en-US" altLang="ja-JP" sz="900" u="sng">
                <a:solidFill>
                  <a:srgbClr val="0041FF"/>
                </a:solidFill>
                <a:latin typeface="ＭＳ ゴシック" panose="020B0609070205080204" pitchFamily="49" charset="-128"/>
                <a:ea typeface="ＭＳ ゴシック" panose="020B0609070205080204" pitchFamily="49" charset="-128"/>
              </a:endParaRPr>
            </a:p>
            <a:p>
              <a:pPr algn="ctr"/>
              <a:r>
                <a:rPr kumimoji="1" lang="ja-JP" altLang="en-US" sz="900">
                  <a:solidFill>
                    <a:srgbClr val="0041FF"/>
                  </a:solidFill>
                  <a:latin typeface="ＭＳ ゴシック" panose="020B0609070205080204" pitchFamily="49" charset="-128"/>
                  <a:ea typeface="ＭＳ ゴシック" panose="020B0609070205080204" pitchFamily="49" charset="-128"/>
                </a:rPr>
                <a:t>経営全体の使用日数</a:t>
              </a:r>
            </a:p>
          </xdr:txBody>
        </xdr:sp>
      </xdr:grpSp>
      <xdr:sp macro="" textlink="">
        <xdr:nvSpPr>
          <xdr:cNvPr id="51" name="テキスト ボックス 50">
            <a:extLst>
              <a:ext uri="{FF2B5EF4-FFF2-40B4-BE49-F238E27FC236}">
                <a16:creationId xmlns:a16="http://schemas.microsoft.com/office/drawing/2014/main" id="{00000000-0008-0000-0800-000033000000}"/>
              </a:ext>
            </a:extLst>
          </xdr:cNvPr>
          <xdr:cNvSpPr txBox="1"/>
        </xdr:nvSpPr>
        <xdr:spPr bwMode="auto">
          <a:xfrm>
            <a:off x="7381875" y="1228725"/>
            <a:ext cx="432000"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l"/>
            <a:r>
              <a:rPr kumimoji="1" lang="en-US" altLang="ja-JP" sz="900">
                <a:solidFill>
                  <a:srgbClr val="0041FF"/>
                </a:solidFill>
                <a:latin typeface="ＭＳ ゴシック" panose="020B0609070205080204" pitchFamily="49" charset="-128"/>
                <a:ea typeface="ＭＳ ゴシック" panose="020B0609070205080204" pitchFamily="49" charset="-128"/>
              </a:rPr>
              <a:t>×100</a:t>
            </a:r>
            <a:endParaRPr kumimoji="1" lang="ja-JP" altLang="en-US" sz="900">
              <a:solidFill>
                <a:srgbClr val="0041FF"/>
              </a:solidFill>
              <a:latin typeface="ＭＳ ゴシック" panose="020B0609070205080204" pitchFamily="49" charset="-128"/>
              <a:ea typeface="ＭＳ ゴシック" panose="020B0609070205080204" pitchFamily="49"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30</xdr:col>
          <xdr:colOff>38100</xdr:colOff>
          <xdr:row>4</xdr:row>
          <xdr:rowOff>123825</xdr:rowOff>
        </xdr:from>
        <xdr:to>
          <xdr:col>31</xdr:col>
          <xdr:colOff>619125</xdr:colOff>
          <xdr:row>7</xdr:row>
          <xdr:rowOff>19050</xdr:rowOff>
        </xdr:to>
        <xdr:sp macro="" textlink="">
          <xdr:nvSpPr>
            <xdr:cNvPr id="8196" name="btnKoushin1" hidden="1">
              <a:extLst>
                <a:ext uri="{63B3BB69-23CF-44E3-9099-C40C66FF867C}">
                  <a14:compatExt spid="_x0000_s8196"/>
                </a:ext>
                <a:ext uri="{FF2B5EF4-FFF2-40B4-BE49-F238E27FC236}">
                  <a16:creationId xmlns:a16="http://schemas.microsoft.com/office/drawing/2014/main" id="{00000000-0008-0000-08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0</xdr:colOff>
      <xdr:row>8</xdr:row>
      <xdr:rowOff>0</xdr:rowOff>
    </xdr:from>
    <xdr:to>
      <xdr:col>21</xdr:col>
      <xdr:colOff>60325</xdr:colOff>
      <xdr:row>10</xdr:row>
      <xdr:rowOff>135700</xdr:rowOff>
    </xdr:to>
    <xdr:sp macro="" textlink="">
      <xdr:nvSpPr>
        <xdr:cNvPr id="16" name="角丸四角形 51">
          <a:extLst>
            <a:ext uri="{FF2B5EF4-FFF2-40B4-BE49-F238E27FC236}">
              <a16:creationId xmlns:a16="http://schemas.microsoft.com/office/drawing/2014/main" id="{00000000-0008-0000-0A00-000010000000}"/>
            </a:ext>
          </a:extLst>
        </xdr:cNvPr>
        <xdr:cNvSpPr/>
      </xdr:nvSpPr>
      <xdr:spPr bwMode="auto">
        <a:xfrm>
          <a:off x="182563" y="1476375"/>
          <a:ext cx="7013575" cy="4849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xdr:col>
      <xdr:colOff>0</xdr:colOff>
      <xdr:row>51</xdr:row>
      <xdr:rowOff>19050</xdr:rowOff>
    </xdr:from>
    <xdr:to>
      <xdr:col>21</xdr:col>
      <xdr:colOff>60325</xdr:colOff>
      <xdr:row>53</xdr:row>
      <xdr:rowOff>154750</xdr:rowOff>
    </xdr:to>
    <xdr:sp macro="" textlink="">
      <xdr:nvSpPr>
        <xdr:cNvPr id="14" name="角丸四角形 51">
          <a:extLst>
            <a:ext uri="{FF2B5EF4-FFF2-40B4-BE49-F238E27FC236}">
              <a16:creationId xmlns:a16="http://schemas.microsoft.com/office/drawing/2014/main" id="{00000000-0008-0000-0A00-00000E000000}"/>
            </a:ext>
          </a:extLst>
        </xdr:cNvPr>
        <xdr:cNvSpPr/>
      </xdr:nvSpPr>
      <xdr:spPr bwMode="auto">
        <a:xfrm>
          <a:off x="180975" y="6419850"/>
          <a:ext cx="6746875" cy="4786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・該当農具を調査対象畜のみに使用している場合には「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・調査対象畜以外へ共通して使用している場合には、それぞれへの使用日数の割合等を目安に負担割合を入力してください。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29</xdr:col>
          <xdr:colOff>38100</xdr:colOff>
          <xdr:row>8</xdr:row>
          <xdr:rowOff>123825</xdr:rowOff>
        </xdr:from>
        <xdr:to>
          <xdr:col>35</xdr:col>
          <xdr:colOff>95250</xdr:colOff>
          <xdr:row>10</xdr:row>
          <xdr:rowOff>190500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133350</xdr:colOff>
          <xdr:row>52</xdr:row>
          <xdr:rowOff>57150</xdr:rowOff>
        </xdr:from>
        <xdr:to>
          <xdr:col>36</xdr:col>
          <xdr:colOff>9525</xdr:colOff>
          <xdr:row>53</xdr:row>
          <xdr:rowOff>142875</xdr:rowOff>
        </xdr:to>
        <xdr:sp macro="" textlink="">
          <xdr:nvSpPr>
            <xdr:cNvPr id="9222" name="btnKoushin2"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6</xdr:col>
      <xdr:colOff>188171</xdr:colOff>
      <xdr:row>0</xdr:row>
      <xdr:rowOff>0</xdr:rowOff>
    </xdr:from>
    <xdr:ext cx="184731" cy="192360"/>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4089611" y="0"/>
          <a:ext cx="184731" cy="192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nchorCtr="0">
          <a:spAutoFit/>
        </a:bodyPr>
        <a:lstStyle/>
        <a:p>
          <a:endParaRPr kumimoji="1" lang="ja-JP" altLang="en-US" sz="600">
            <a:latin typeface="ＭＳ ゴシック" panose="020B0609070205080204" pitchFamily="49" charset="-128"/>
            <a:ea typeface="ＭＳ ゴシック" panose="020B0609070205080204" pitchFamily="49" charset="-128"/>
          </a:endParaRPr>
        </a:p>
      </xdr:txBody>
    </xdr:sp>
    <xdr:clientData/>
  </xdr:oneCellAnchor>
  <xdr:twoCellAnchor>
    <xdr:from>
      <xdr:col>17</xdr:col>
      <xdr:colOff>143933</xdr:colOff>
      <xdr:row>1</xdr:row>
      <xdr:rowOff>158751</xdr:rowOff>
    </xdr:from>
    <xdr:to>
      <xdr:col>26</xdr:col>
      <xdr:colOff>1134533</xdr:colOff>
      <xdr:row>7</xdr:row>
      <xdr:rowOff>168276</xdr:rowOff>
    </xdr:to>
    <xdr:sp macro="" textlink="">
      <xdr:nvSpPr>
        <xdr:cNvPr id="3" name="角丸四角形 3">
          <a:extLst>
            <a:ext uri="{FF2B5EF4-FFF2-40B4-BE49-F238E27FC236}">
              <a16:creationId xmlns:a16="http://schemas.microsoft.com/office/drawing/2014/main" id="{00000000-0008-0000-0B00-000003000000}"/>
            </a:ext>
          </a:extLst>
        </xdr:cNvPr>
        <xdr:cNvSpPr/>
      </xdr:nvSpPr>
      <xdr:spPr>
        <a:xfrm>
          <a:off x="6140873" y="334011"/>
          <a:ext cx="5631180" cy="1061085"/>
        </a:xfrm>
        <a:prstGeom prst="roundRect">
          <a:avLst>
            <a:gd name="adj" fmla="val 695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調査対象畜及び内給飼料の生産における作業時間を入力してください。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作業時間は食事などを除いた実労働時間とし、最初の作業までの準備から農具の片付けまでの時間や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ほ場への往復時間も含めてください。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また、複数の作業を同時に行った場合は、要した時間を作業数で等分し、それぞれの作業へ等分し</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た時間を入力してください。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480544</xdr:colOff>
      <xdr:row>15</xdr:row>
      <xdr:rowOff>333375</xdr:rowOff>
    </xdr:from>
    <xdr:to>
      <xdr:col>5</xdr:col>
      <xdr:colOff>480544</xdr:colOff>
      <xdr:row>17</xdr:row>
      <xdr:rowOff>150628</xdr:rowOff>
    </xdr:to>
    <xdr:cxnSp macro="">
      <xdr:nvCxnSpPr>
        <xdr:cNvPr id="17" name="直線矢印コネクタ 16">
          <a:extLst>
            <a:ext uri="{FF2B5EF4-FFF2-40B4-BE49-F238E27FC236}">
              <a16:creationId xmlns:a16="http://schemas.microsoft.com/office/drawing/2014/main" id="{00000000-0008-0000-0C00-000011000000}"/>
            </a:ext>
          </a:extLst>
        </xdr:cNvPr>
        <xdr:cNvCxnSpPr/>
      </xdr:nvCxnSpPr>
      <xdr:spPr>
        <a:xfrm flipV="1">
          <a:off x="5973294" y="3611563"/>
          <a:ext cx="0" cy="33319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79375</xdr:colOff>
      <xdr:row>17</xdr:row>
      <xdr:rowOff>116449</xdr:rowOff>
    </xdr:from>
    <xdr:to>
      <xdr:col>5</xdr:col>
      <xdr:colOff>817864</xdr:colOff>
      <xdr:row>19</xdr:row>
      <xdr:rowOff>88174</xdr:rowOff>
    </xdr:to>
    <xdr:sp macro="" textlink="">
      <xdr:nvSpPr>
        <xdr:cNvPr id="18" name="角丸四角形 60">
          <a:extLst>
            <a:ext uri="{FF2B5EF4-FFF2-40B4-BE49-F238E27FC236}">
              <a16:creationId xmlns:a16="http://schemas.microsoft.com/office/drawing/2014/main" id="{00000000-0008-0000-0C00-000012000000}"/>
            </a:ext>
          </a:extLst>
        </xdr:cNvPr>
        <xdr:cNvSpPr/>
      </xdr:nvSpPr>
      <xdr:spPr>
        <a:xfrm>
          <a:off x="1984375" y="3910574"/>
          <a:ext cx="4326239" cy="622600"/>
        </a:xfrm>
        <a:prstGeom prst="roundRect">
          <a:avLst>
            <a:gd name="adj" fmla="val 16733"/>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・該当土地を調査対象畜のみに使用している場合には「</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・調査対象畜以外へ共通して使用している場合には、それぞれの使用面積の</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割合を目安に調査対象畜の負担割合を入力してください。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2304;&#65299;&#12305;&#65298;&#20869;&#32102;&#39164;&#26009;"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３】２内給飼料"/>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1.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image" Target="../media/image8.emf"/><Relationship Id="rId5" Type="http://schemas.openxmlformats.org/officeDocument/2006/relationships/control" Target="../activeX/activeX4.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image" Target="../media/image12.emf"/><Relationship Id="rId5" Type="http://schemas.openxmlformats.org/officeDocument/2006/relationships/control" Target="../activeX/activeX5.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16.emf"/><Relationship Id="rId4" Type="http://schemas.openxmlformats.org/officeDocument/2006/relationships/control" Target="../activeX/activeX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U67"/>
  <sheetViews>
    <sheetView showGridLines="0" tabSelected="1" zoomScale="80" zoomScaleNormal="80" zoomScaleSheetLayoutView="85" workbookViewId="0">
      <selection activeCell="BJ5" sqref="BJ5"/>
    </sheetView>
  </sheetViews>
  <sheetFormatPr defaultColWidth="9" defaultRowHeight="13.5" outlineLevelCol="1"/>
  <cols>
    <col min="1" max="3" width="3.375" style="14" customWidth="1"/>
    <col min="4" max="4" width="3.125" style="14" customWidth="1"/>
    <col min="5" max="5" width="2.875" style="14" customWidth="1"/>
    <col min="6" max="58" width="3.375" style="14" customWidth="1"/>
    <col min="59" max="60" width="3.375" style="14" customWidth="1" outlineLevel="1"/>
    <col min="61" max="62" width="12.75" style="14" customWidth="1" outlineLevel="1"/>
    <col min="63" max="63" width="6.75" style="14" customWidth="1" outlineLevel="1"/>
    <col min="64" max="69" width="12.75" style="14" customWidth="1" outlineLevel="1"/>
    <col min="70" max="70" width="6.75" style="14" customWidth="1" outlineLevel="1"/>
    <col min="71" max="71" width="20.75" style="14" customWidth="1" outlineLevel="1"/>
    <col min="72" max="72" width="12.75" style="14" customWidth="1" outlineLevel="1"/>
    <col min="73" max="73" width="9" style="14" outlineLevel="1"/>
    <col min="74" max="16384" width="9" style="14"/>
  </cols>
  <sheetData>
    <row r="1" spans="4:72" customFormat="1"/>
    <row r="2" spans="4:72" customFormat="1">
      <c r="BG2" s="284"/>
    </row>
    <row r="3" spans="4:72" customFormat="1" ht="14.25">
      <c r="BG3" s="284"/>
      <c r="BI3" s="68" t="s">
        <v>366</v>
      </c>
      <c r="BJ3" s="14"/>
      <c r="BK3" s="14"/>
      <c r="BL3" s="14"/>
      <c r="BM3" s="14"/>
      <c r="BN3" s="14"/>
      <c r="BO3" s="14"/>
      <c r="BP3" s="14"/>
      <c r="BQ3" s="14"/>
      <c r="BR3" s="14"/>
      <c r="BS3" s="14"/>
      <c r="BT3" s="14"/>
    </row>
    <row r="4" spans="4:72" customFormat="1" ht="3.75" customHeight="1" thickBot="1">
      <c r="BG4" s="288"/>
      <c r="BH4" s="249"/>
      <c r="BI4" s="69"/>
      <c r="BJ4" s="14"/>
      <c r="BK4" s="14"/>
      <c r="BL4" s="14"/>
      <c r="BM4" s="14"/>
      <c r="BN4" s="14"/>
      <c r="BO4" s="14"/>
      <c r="BP4" s="14"/>
      <c r="BQ4" s="14"/>
      <c r="BR4" s="14"/>
      <c r="BS4" s="14"/>
      <c r="BT4" s="14"/>
    </row>
    <row r="5" spans="4:72" customFormat="1" ht="28.9" customHeight="1" thickTop="1" thickBot="1">
      <c r="E5" s="1132" t="s">
        <v>0</v>
      </c>
      <c r="F5" s="1133"/>
      <c r="G5" s="1133"/>
      <c r="H5" s="1134"/>
      <c r="BG5" s="288"/>
      <c r="BH5" s="343"/>
      <c r="BI5" s="282" t="s">
        <v>301</v>
      </c>
      <c r="BJ5" s="270"/>
      <c r="BK5" s="14"/>
      <c r="BL5" s="1147" t="s">
        <v>1100</v>
      </c>
      <c r="BM5" s="1148"/>
      <c r="BN5" s="1148"/>
      <c r="BO5" s="1148"/>
      <c r="BP5" s="1148"/>
      <c r="BQ5" s="1149"/>
      <c r="BR5" s="14"/>
      <c r="BS5" s="283" t="s">
        <v>332</v>
      </c>
      <c r="BT5" s="14"/>
    </row>
    <row r="6" spans="4:72" customFormat="1" ht="28.9" customHeight="1" thickTop="1" thickBot="1">
      <c r="E6" s="1129" t="s">
        <v>1</v>
      </c>
      <c r="F6" s="1130"/>
      <c r="G6" s="1130"/>
      <c r="H6" s="1131"/>
      <c r="BG6" s="284"/>
      <c r="BH6" s="344"/>
      <c r="BI6" s="247" t="s">
        <v>843</v>
      </c>
      <c r="BJ6" s="345" t="s">
        <v>844</v>
      </c>
      <c r="BK6" s="14"/>
      <c r="BL6" s="250" t="s">
        <v>221</v>
      </c>
      <c r="BM6" s="250" t="s">
        <v>327</v>
      </c>
      <c r="BN6" s="250" t="s">
        <v>328</v>
      </c>
      <c r="BO6" s="250" t="s">
        <v>329</v>
      </c>
      <c r="BP6" s="250" t="s">
        <v>330</v>
      </c>
      <c r="BQ6" s="250" t="s">
        <v>331</v>
      </c>
      <c r="BR6" s="14"/>
      <c r="BS6" s="275"/>
      <c r="BT6" s="14"/>
    </row>
    <row r="7" spans="4:72" customFormat="1" ht="28.9" customHeight="1" thickTop="1" thickBot="1">
      <c r="BG7" s="284"/>
      <c r="BI7" s="247" t="s">
        <v>281</v>
      </c>
      <c r="BJ7" s="276" t="s">
        <v>799</v>
      </c>
      <c r="BK7" s="14"/>
      <c r="BL7" s="271"/>
      <c r="BM7" s="272"/>
      <c r="BN7" s="273"/>
      <c r="BO7" s="272"/>
      <c r="BP7" s="272"/>
      <c r="BQ7" s="274"/>
      <c r="BR7" s="14"/>
      <c r="BT7" s="14"/>
    </row>
    <row r="8" spans="4:72" customFormat="1" ht="28.9" customHeight="1" thickTop="1" thickBot="1">
      <c r="BG8" s="284"/>
      <c r="BJ8" s="248">
        <v>97</v>
      </c>
      <c r="BK8" s="14"/>
      <c r="BR8" s="14"/>
      <c r="BT8" s="14"/>
    </row>
    <row r="9" spans="4:72" customFormat="1" ht="14.25" customHeight="1">
      <c r="L9" s="251"/>
      <c r="M9" s="251"/>
      <c r="N9" s="251"/>
      <c r="O9" s="251"/>
      <c r="P9" s="251"/>
      <c r="Q9" s="252"/>
      <c r="R9" s="252"/>
      <c r="S9" s="252"/>
      <c r="T9" s="251"/>
      <c r="U9" s="251"/>
      <c r="V9" s="251"/>
      <c r="W9" s="251"/>
      <c r="X9" s="251"/>
      <c r="Y9" s="251"/>
      <c r="Z9" s="251"/>
      <c r="AA9" s="251"/>
      <c r="AB9" s="251"/>
      <c r="AC9" s="251"/>
      <c r="AD9" s="251"/>
      <c r="AE9" s="251"/>
      <c r="AF9" s="251"/>
      <c r="AG9" s="251"/>
      <c r="AH9" s="251"/>
      <c r="AI9" s="251"/>
      <c r="AJ9" s="251"/>
      <c r="AK9" s="251"/>
      <c r="AL9" s="251"/>
      <c r="AM9" s="251"/>
      <c r="AN9" s="251"/>
      <c r="AO9" s="251"/>
      <c r="AP9" s="251"/>
      <c r="AQ9" s="251"/>
      <c r="AR9" s="251"/>
      <c r="AS9" s="251"/>
      <c r="AT9" s="252"/>
      <c r="AU9" s="252"/>
      <c r="AV9" s="252"/>
      <c r="AW9" s="251"/>
      <c r="AX9" s="251"/>
      <c r="AY9" s="251"/>
      <c r="AZ9" s="251"/>
      <c r="BA9" s="251"/>
      <c r="BB9" s="251"/>
      <c r="BC9" s="251"/>
      <c r="BD9" s="251"/>
      <c r="BE9" s="251"/>
      <c r="BF9" s="251"/>
      <c r="BG9" s="284"/>
      <c r="BK9" s="14"/>
      <c r="BT9" s="14"/>
    </row>
    <row r="10" spans="4:72" customFormat="1" ht="14.25" customHeight="1">
      <c r="D10" s="1136" t="s">
        <v>680</v>
      </c>
      <c r="E10" s="1136"/>
      <c r="F10" s="1136"/>
      <c r="G10" s="1136"/>
      <c r="H10" s="1136"/>
      <c r="I10" s="1136"/>
      <c r="J10" s="1136"/>
      <c r="K10" s="1136"/>
      <c r="L10" s="1136"/>
      <c r="M10" s="1136"/>
      <c r="N10" s="1136"/>
      <c r="O10" s="1136"/>
      <c r="P10" s="1136"/>
      <c r="Q10" s="1136"/>
      <c r="R10" s="1136"/>
      <c r="S10" s="1136"/>
      <c r="T10" s="1136"/>
      <c r="U10" s="1136"/>
      <c r="V10" s="1136"/>
      <c r="W10" s="1136"/>
      <c r="X10" s="1136"/>
      <c r="Y10" s="1136"/>
      <c r="Z10" s="1136"/>
      <c r="AA10" s="1136"/>
      <c r="AB10" s="1136"/>
      <c r="AC10" s="1136"/>
      <c r="AD10" s="1136"/>
      <c r="AE10" s="1136"/>
      <c r="AF10" s="1136"/>
      <c r="AG10" s="1136"/>
      <c r="AH10" s="1136"/>
      <c r="AI10" s="1136"/>
      <c r="AJ10" s="1136"/>
      <c r="AK10" s="1136"/>
      <c r="AL10" s="1136"/>
      <c r="AM10" s="1136"/>
      <c r="AN10" s="1136"/>
      <c r="AO10" s="1136"/>
      <c r="AP10" s="1136"/>
      <c r="AQ10" s="1136"/>
      <c r="AR10" s="1136"/>
      <c r="AS10" s="1136"/>
      <c r="AT10" s="1136"/>
      <c r="AU10" s="1136"/>
      <c r="AV10" s="1136"/>
      <c r="AW10" s="1136"/>
      <c r="AX10" s="1136"/>
      <c r="AY10" s="1136"/>
      <c r="AZ10" s="1136"/>
      <c r="BA10" s="1136"/>
      <c r="BB10" s="1136"/>
      <c r="BC10" s="1136"/>
      <c r="BD10" s="1136"/>
      <c r="BE10" s="253"/>
      <c r="BF10" s="253"/>
      <c r="BG10" s="285"/>
      <c r="BH10" s="253"/>
      <c r="BI10" s="1139" t="s">
        <v>845</v>
      </c>
      <c r="BJ10" s="1141" t="s">
        <v>846</v>
      </c>
      <c r="BK10" s="1142"/>
      <c r="BL10" s="1143"/>
    </row>
    <row r="11" spans="4:72" customFormat="1" ht="13.7" customHeight="1">
      <c r="D11" s="1136"/>
      <c r="E11" s="1136"/>
      <c r="F11" s="1136"/>
      <c r="G11" s="1136"/>
      <c r="H11" s="1136"/>
      <c r="I11" s="1136"/>
      <c r="J11" s="1136"/>
      <c r="K11" s="1136"/>
      <c r="L11" s="1136"/>
      <c r="M11" s="1136"/>
      <c r="N11" s="1136"/>
      <c r="O11" s="1136"/>
      <c r="P11" s="1136"/>
      <c r="Q11" s="1136"/>
      <c r="R11" s="1136"/>
      <c r="S11" s="1136"/>
      <c r="T11" s="1136"/>
      <c r="U11" s="1136"/>
      <c r="V11" s="1136"/>
      <c r="W11" s="1136"/>
      <c r="X11" s="1136"/>
      <c r="Y11" s="1136"/>
      <c r="Z11" s="1136"/>
      <c r="AA11" s="1136"/>
      <c r="AB11" s="1136"/>
      <c r="AC11" s="1136"/>
      <c r="AD11" s="1136"/>
      <c r="AE11" s="1136"/>
      <c r="AF11" s="1136"/>
      <c r="AG11" s="1136"/>
      <c r="AH11" s="1136"/>
      <c r="AI11" s="1136"/>
      <c r="AJ11" s="1136"/>
      <c r="AK11" s="1136"/>
      <c r="AL11" s="1136"/>
      <c r="AM11" s="1136"/>
      <c r="AN11" s="1136"/>
      <c r="AO11" s="1136"/>
      <c r="AP11" s="1136"/>
      <c r="AQ11" s="1136"/>
      <c r="AR11" s="1136"/>
      <c r="AS11" s="1136"/>
      <c r="AT11" s="1136"/>
      <c r="AU11" s="1136"/>
      <c r="AV11" s="1136"/>
      <c r="AW11" s="1136"/>
      <c r="AX11" s="1136"/>
      <c r="AY11" s="1136"/>
      <c r="AZ11" s="1136"/>
      <c r="BA11" s="1136"/>
      <c r="BB11" s="1136"/>
      <c r="BC11" s="1136"/>
      <c r="BD11" s="1136"/>
      <c r="BE11" s="253"/>
      <c r="BF11" s="253"/>
      <c r="BG11" s="285"/>
      <c r="BH11" s="253"/>
      <c r="BI11" s="1140"/>
      <c r="BJ11" s="1144"/>
      <c r="BK11" s="1145"/>
      <c r="BL11" s="1146"/>
    </row>
    <row r="12" spans="4:72" customFormat="1" ht="13.7" customHeight="1">
      <c r="D12" s="1136"/>
      <c r="E12" s="1136"/>
      <c r="F12" s="1136"/>
      <c r="G12" s="1136"/>
      <c r="H12" s="1136"/>
      <c r="I12" s="1136"/>
      <c r="J12" s="1136"/>
      <c r="K12" s="1136"/>
      <c r="L12" s="1136"/>
      <c r="M12" s="1136"/>
      <c r="N12" s="1136"/>
      <c r="O12" s="1136"/>
      <c r="P12" s="1136"/>
      <c r="Q12" s="1136"/>
      <c r="R12" s="1136"/>
      <c r="S12" s="1136"/>
      <c r="T12" s="1136"/>
      <c r="U12" s="1136"/>
      <c r="V12" s="1136"/>
      <c r="W12" s="1136"/>
      <c r="X12" s="1136"/>
      <c r="Y12" s="1136"/>
      <c r="Z12" s="1136"/>
      <c r="AA12" s="1136"/>
      <c r="AB12" s="1136"/>
      <c r="AC12" s="1136"/>
      <c r="AD12" s="1136"/>
      <c r="AE12" s="1136"/>
      <c r="AF12" s="1136"/>
      <c r="AG12" s="1136"/>
      <c r="AH12" s="1136"/>
      <c r="AI12" s="1136"/>
      <c r="AJ12" s="1136"/>
      <c r="AK12" s="1136"/>
      <c r="AL12" s="1136"/>
      <c r="AM12" s="1136"/>
      <c r="AN12" s="1136"/>
      <c r="AO12" s="1136"/>
      <c r="AP12" s="1136"/>
      <c r="AQ12" s="1136"/>
      <c r="AR12" s="1136"/>
      <c r="AS12" s="1136"/>
      <c r="AT12" s="1136"/>
      <c r="AU12" s="1136"/>
      <c r="AV12" s="1136"/>
      <c r="AW12" s="1136"/>
      <c r="AX12" s="1136"/>
      <c r="AY12" s="1136"/>
      <c r="AZ12" s="1136"/>
      <c r="BA12" s="1136"/>
      <c r="BB12" s="1136"/>
      <c r="BC12" s="1136"/>
      <c r="BD12" s="1136"/>
      <c r="BE12" s="253"/>
      <c r="BF12" s="253"/>
      <c r="BG12" s="285"/>
      <c r="BH12" s="253"/>
      <c r="BI12" s="253"/>
    </row>
    <row r="13" spans="4:72" customFormat="1" ht="21" customHeight="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253"/>
      <c r="BF13" s="253"/>
      <c r="BG13" s="285"/>
      <c r="BH13" s="253"/>
      <c r="BI13" s="253"/>
      <c r="BL13" s="1150" t="s">
        <v>326</v>
      </c>
      <c r="BM13" s="1151"/>
      <c r="BN13" s="1151"/>
      <c r="BO13" s="1151"/>
      <c r="BP13" s="1151"/>
      <c r="BQ13" s="1152"/>
    </row>
    <row r="14" spans="4:72" customFormat="1" ht="13.7" customHeight="1">
      <c r="D14" s="1137" t="str">
        <f>BJ5&amp;"年 肥育豚生産費統計調査票"</f>
        <v>年 肥育豚生産費統計調査票</v>
      </c>
      <c r="E14" s="1137"/>
      <c r="F14" s="1137"/>
      <c r="G14" s="1137"/>
      <c r="H14" s="1137"/>
      <c r="I14" s="1137"/>
      <c r="J14" s="1137"/>
      <c r="K14" s="1137"/>
      <c r="L14" s="1137"/>
      <c r="M14" s="1137"/>
      <c r="N14" s="1137"/>
      <c r="O14" s="1137"/>
      <c r="P14" s="1137"/>
      <c r="Q14" s="1137"/>
      <c r="R14" s="1137"/>
      <c r="S14" s="1137"/>
      <c r="T14" s="1137"/>
      <c r="U14" s="1137"/>
      <c r="V14" s="1137"/>
      <c r="W14" s="1137"/>
      <c r="X14" s="1137"/>
      <c r="Y14" s="1137"/>
      <c r="Z14" s="1137"/>
      <c r="AA14" s="1137"/>
      <c r="AB14" s="1137"/>
      <c r="AC14" s="1137"/>
      <c r="AD14" s="1137"/>
      <c r="AE14" s="1137"/>
      <c r="AF14" s="1137"/>
      <c r="AG14" s="1137"/>
      <c r="AH14" s="1137"/>
      <c r="AI14" s="1137"/>
      <c r="AJ14" s="1137"/>
      <c r="AK14" s="1137"/>
      <c r="AL14" s="1137"/>
      <c r="AM14" s="1137"/>
      <c r="AN14" s="1137"/>
      <c r="AO14" s="1137"/>
      <c r="AP14" s="1137"/>
      <c r="AQ14" s="1137"/>
      <c r="AR14" s="1137"/>
      <c r="AS14" s="1137"/>
      <c r="AT14" s="1137"/>
      <c r="AU14" s="1137"/>
      <c r="AV14" s="1137"/>
      <c r="AW14" s="1137"/>
      <c r="AX14" s="1137"/>
      <c r="AY14" s="1137"/>
      <c r="AZ14" s="1137"/>
      <c r="BA14" s="1137"/>
      <c r="BB14" s="1137"/>
      <c r="BC14" s="1137"/>
      <c r="BD14" s="1137"/>
      <c r="BE14" s="254"/>
      <c r="BF14" s="254"/>
      <c r="BG14" s="286"/>
      <c r="BH14" s="254"/>
      <c r="BI14" s="254"/>
      <c r="BL14" s="1139" t="s">
        <v>221</v>
      </c>
      <c r="BM14" s="1139" t="s">
        <v>327</v>
      </c>
      <c r="BN14" s="1139" t="s">
        <v>328</v>
      </c>
      <c r="BO14" s="1139" t="s">
        <v>329</v>
      </c>
      <c r="BP14" s="1139" t="s">
        <v>330</v>
      </c>
      <c r="BQ14" s="1139" t="s">
        <v>331</v>
      </c>
    </row>
    <row r="15" spans="4:72" customFormat="1" ht="13.7" customHeight="1" thickBot="1">
      <c r="D15" s="1137"/>
      <c r="E15" s="1137"/>
      <c r="F15" s="1137"/>
      <c r="G15" s="1137"/>
      <c r="H15" s="1137"/>
      <c r="I15" s="1137"/>
      <c r="J15" s="1137"/>
      <c r="K15" s="1137"/>
      <c r="L15" s="1137"/>
      <c r="M15" s="1137"/>
      <c r="N15" s="1137"/>
      <c r="O15" s="1137"/>
      <c r="P15" s="1137"/>
      <c r="Q15" s="1137"/>
      <c r="R15" s="1137"/>
      <c r="S15" s="1137"/>
      <c r="T15" s="1137"/>
      <c r="U15" s="1137"/>
      <c r="V15" s="1137"/>
      <c r="W15" s="1137"/>
      <c r="X15" s="1137"/>
      <c r="Y15" s="1137"/>
      <c r="Z15" s="1137"/>
      <c r="AA15" s="1137"/>
      <c r="AB15" s="1137"/>
      <c r="AC15" s="1137"/>
      <c r="AD15" s="1137"/>
      <c r="AE15" s="1137"/>
      <c r="AF15" s="1137"/>
      <c r="AG15" s="1137"/>
      <c r="AH15" s="1137"/>
      <c r="AI15" s="1137"/>
      <c r="AJ15" s="1137"/>
      <c r="AK15" s="1137"/>
      <c r="AL15" s="1137"/>
      <c r="AM15" s="1137"/>
      <c r="AN15" s="1137"/>
      <c r="AO15" s="1137"/>
      <c r="AP15" s="1137"/>
      <c r="AQ15" s="1137"/>
      <c r="AR15" s="1137"/>
      <c r="AS15" s="1137"/>
      <c r="AT15" s="1137"/>
      <c r="AU15" s="1137"/>
      <c r="AV15" s="1137"/>
      <c r="AW15" s="1137"/>
      <c r="AX15" s="1137"/>
      <c r="AY15" s="1137"/>
      <c r="AZ15" s="1137"/>
      <c r="BA15" s="1137"/>
      <c r="BB15" s="1137"/>
      <c r="BC15" s="1137"/>
      <c r="BD15" s="1137"/>
      <c r="BE15" s="254"/>
      <c r="BF15" s="254"/>
      <c r="BG15" s="286"/>
      <c r="BH15" s="254"/>
      <c r="BI15" s="254"/>
      <c r="BL15" s="1153"/>
      <c r="BM15" s="1153"/>
      <c r="BN15" s="1153"/>
      <c r="BO15" s="1153"/>
      <c r="BP15" s="1153"/>
      <c r="BQ15" s="1153"/>
    </row>
    <row r="16" spans="4:72" customFormat="1" ht="13.7" customHeight="1" thickTop="1">
      <c r="D16" s="1137"/>
      <c r="E16" s="1137"/>
      <c r="F16" s="1137"/>
      <c r="G16" s="1137"/>
      <c r="H16" s="1137"/>
      <c r="I16" s="1137"/>
      <c r="J16" s="1137"/>
      <c r="K16" s="1137"/>
      <c r="L16" s="1137"/>
      <c r="M16" s="1137"/>
      <c r="N16" s="1137"/>
      <c r="O16" s="1137"/>
      <c r="P16" s="1137"/>
      <c r="Q16" s="1137"/>
      <c r="R16" s="1137"/>
      <c r="S16" s="1137"/>
      <c r="T16" s="1137"/>
      <c r="U16" s="1137"/>
      <c r="V16" s="1137"/>
      <c r="W16" s="1137"/>
      <c r="X16" s="1137"/>
      <c r="Y16" s="1137"/>
      <c r="Z16" s="1137"/>
      <c r="AA16" s="1137"/>
      <c r="AB16" s="1137"/>
      <c r="AC16" s="1137"/>
      <c r="AD16" s="1137"/>
      <c r="AE16" s="1137"/>
      <c r="AF16" s="1137"/>
      <c r="AG16" s="1137"/>
      <c r="AH16" s="1137"/>
      <c r="AI16" s="1137"/>
      <c r="AJ16" s="1137"/>
      <c r="AK16" s="1137"/>
      <c r="AL16" s="1137"/>
      <c r="AM16" s="1137"/>
      <c r="AN16" s="1137"/>
      <c r="AO16" s="1137"/>
      <c r="AP16" s="1137"/>
      <c r="AQ16" s="1137"/>
      <c r="AR16" s="1137"/>
      <c r="AS16" s="1137"/>
      <c r="AT16" s="1137"/>
      <c r="AU16" s="1137"/>
      <c r="AV16" s="1137"/>
      <c r="AW16" s="1137"/>
      <c r="AX16" s="1137"/>
      <c r="AY16" s="1137"/>
      <c r="AZ16" s="1137"/>
      <c r="BA16" s="1137"/>
      <c r="BB16" s="1137"/>
      <c r="BC16" s="1137"/>
      <c r="BD16" s="1137"/>
      <c r="BE16" s="254"/>
      <c r="BF16" s="254"/>
      <c r="BG16" s="286"/>
      <c r="BH16" s="254"/>
      <c r="BI16" s="254"/>
      <c r="BJ16" s="255"/>
      <c r="BL16" s="1114"/>
      <c r="BM16" s="1122"/>
      <c r="BN16" s="1124"/>
      <c r="BO16" s="1122"/>
      <c r="BP16" s="1122"/>
      <c r="BQ16" s="1112"/>
    </row>
    <row r="17" spans="4:69" customFormat="1" ht="13.7" customHeight="1" thickBot="1">
      <c r="D17" s="872"/>
      <c r="E17" s="872"/>
      <c r="F17" s="872"/>
      <c r="G17" s="872"/>
      <c r="H17" s="872"/>
      <c r="I17" s="872"/>
      <c r="J17" s="872"/>
      <c r="K17" s="872"/>
      <c r="L17" s="872"/>
      <c r="M17" s="872"/>
      <c r="N17" s="872"/>
      <c r="O17" s="872"/>
      <c r="P17" s="872"/>
      <c r="Q17" s="872"/>
      <c r="R17" s="872"/>
      <c r="S17" s="872"/>
      <c r="T17" s="872"/>
      <c r="U17" s="872"/>
      <c r="V17" s="872"/>
      <c r="W17" s="872"/>
      <c r="X17" s="872"/>
      <c r="Y17" s="872"/>
      <c r="Z17" s="872"/>
      <c r="AA17" s="872"/>
      <c r="AB17" s="872"/>
      <c r="AC17" s="872"/>
      <c r="AD17" s="872"/>
      <c r="AE17" s="872"/>
      <c r="AF17" s="872"/>
      <c r="AG17" s="872"/>
      <c r="AH17" s="872"/>
      <c r="AI17" s="872"/>
      <c r="AJ17" s="872"/>
      <c r="AK17" s="872"/>
      <c r="AL17" s="872"/>
      <c r="AM17" s="872"/>
      <c r="AN17" s="872"/>
      <c r="AO17" s="872"/>
      <c r="AP17" s="872"/>
      <c r="AQ17" s="872"/>
      <c r="AR17" s="872"/>
      <c r="AS17" s="872"/>
      <c r="AT17" s="872"/>
      <c r="AU17" s="872"/>
      <c r="AV17" s="872"/>
      <c r="AW17" s="872"/>
      <c r="AX17" s="872"/>
      <c r="AY17" s="872"/>
      <c r="AZ17" s="872"/>
      <c r="BA17" s="872"/>
      <c r="BB17" s="872"/>
      <c r="BC17" s="872"/>
      <c r="BD17" s="872"/>
      <c r="BE17" s="254"/>
      <c r="BF17" s="254"/>
      <c r="BG17" s="286"/>
      <c r="BH17" s="254"/>
      <c r="BI17" s="254"/>
      <c r="BJ17" s="255"/>
      <c r="BL17" s="1115"/>
      <c r="BM17" s="1123"/>
      <c r="BN17" s="1125"/>
      <c r="BO17" s="1123"/>
      <c r="BP17" s="1123"/>
      <c r="BQ17" s="1113"/>
    </row>
    <row r="18" spans="4:69" customFormat="1" ht="13.7" customHeight="1" thickTop="1">
      <c r="D18" s="1138"/>
      <c r="E18" s="1138"/>
      <c r="F18" s="1138"/>
      <c r="G18" s="1138"/>
      <c r="H18" s="1138"/>
      <c r="I18" s="1138"/>
      <c r="J18" s="1138"/>
      <c r="K18" s="1138"/>
      <c r="L18" s="1138"/>
      <c r="M18" s="1138"/>
      <c r="N18" s="1138"/>
      <c r="O18" s="1138"/>
      <c r="P18" s="1138"/>
      <c r="Q18" s="1138"/>
      <c r="R18" s="1138"/>
      <c r="S18" s="1138"/>
      <c r="T18" s="1138"/>
      <c r="U18" s="1138"/>
      <c r="V18" s="1138"/>
      <c r="W18" s="1138"/>
      <c r="X18" s="1138"/>
      <c r="Y18" s="1138"/>
      <c r="Z18" s="1138"/>
      <c r="AA18" s="1138"/>
      <c r="AB18" s="1138"/>
      <c r="AC18" s="1138"/>
      <c r="AD18" s="1138"/>
      <c r="AE18" s="1138"/>
      <c r="AF18" s="1138"/>
      <c r="AG18" s="1138"/>
      <c r="AH18" s="1138"/>
      <c r="AI18" s="1138"/>
      <c r="AJ18" s="1138"/>
      <c r="AK18" s="1138"/>
      <c r="AL18" s="1138"/>
      <c r="AM18" s="1138"/>
      <c r="AN18" s="1138"/>
      <c r="AO18" s="1138"/>
      <c r="AP18" s="1138"/>
      <c r="AQ18" s="1138"/>
      <c r="AR18" s="1138"/>
      <c r="AS18" s="1138"/>
      <c r="AT18" s="1138"/>
      <c r="AU18" s="1138"/>
      <c r="AV18" s="1138"/>
      <c r="AW18" s="1138"/>
      <c r="AX18" s="1138"/>
      <c r="AY18" s="1138"/>
      <c r="AZ18" s="1138"/>
      <c r="BA18" s="1138"/>
      <c r="BB18" s="1138"/>
      <c r="BC18" s="1138"/>
      <c r="BD18" s="1138"/>
      <c r="BE18" s="256"/>
      <c r="BF18" s="256"/>
      <c r="BG18" s="287"/>
      <c r="BH18" s="256"/>
      <c r="BI18" s="256"/>
      <c r="BJ18" s="255"/>
    </row>
    <row r="19" spans="4:69" customFormat="1" ht="13.7" customHeight="1">
      <c r="D19" s="1138"/>
      <c r="E19" s="1138"/>
      <c r="F19" s="1138"/>
      <c r="G19" s="1138"/>
      <c r="H19" s="1138"/>
      <c r="I19" s="1138"/>
      <c r="J19" s="1138"/>
      <c r="K19" s="1138"/>
      <c r="L19" s="1138"/>
      <c r="M19" s="1138"/>
      <c r="N19" s="1138"/>
      <c r="O19" s="1138"/>
      <c r="P19" s="1138"/>
      <c r="Q19" s="1138"/>
      <c r="R19" s="1138"/>
      <c r="S19" s="1138"/>
      <c r="T19" s="1138"/>
      <c r="U19" s="1138"/>
      <c r="V19" s="1138"/>
      <c r="W19" s="1138"/>
      <c r="X19" s="1138"/>
      <c r="Y19" s="1138"/>
      <c r="Z19" s="1138"/>
      <c r="AA19" s="1138"/>
      <c r="AB19" s="1138"/>
      <c r="AC19" s="1138"/>
      <c r="AD19" s="1138"/>
      <c r="AE19" s="1138"/>
      <c r="AF19" s="1138"/>
      <c r="AG19" s="1138"/>
      <c r="AH19" s="1138"/>
      <c r="AI19" s="1138"/>
      <c r="AJ19" s="1138"/>
      <c r="AK19" s="1138"/>
      <c r="AL19" s="1138"/>
      <c r="AM19" s="1138"/>
      <c r="AN19" s="1138"/>
      <c r="AO19" s="1138"/>
      <c r="AP19" s="1138"/>
      <c r="AQ19" s="1138"/>
      <c r="AR19" s="1138"/>
      <c r="AS19" s="1138"/>
      <c r="AT19" s="1138"/>
      <c r="AU19" s="1138"/>
      <c r="AV19" s="1138"/>
      <c r="AW19" s="1138"/>
      <c r="AX19" s="1138"/>
      <c r="AY19" s="1138"/>
      <c r="AZ19" s="1138"/>
      <c r="BA19" s="1138"/>
      <c r="BB19" s="1138"/>
      <c r="BC19" s="1138"/>
      <c r="BD19" s="1138"/>
      <c r="BE19" s="256"/>
      <c r="BF19" s="256"/>
      <c r="BG19" s="287"/>
      <c r="BH19" s="256"/>
      <c r="BI19" s="256"/>
      <c r="BJ19" s="255"/>
    </row>
    <row r="20" spans="4:69" customFormat="1" ht="13.7" customHeight="1">
      <c r="D20" s="1138"/>
      <c r="E20" s="1138"/>
      <c r="F20" s="1138"/>
      <c r="G20" s="1138"/>
      <c r="H20" s="1138"/>
      <c r="I20" s="1138"/>
      <c r="J20" s="1138"/>
      <c r="K20" s="1138"/>
      <c r="L20" s="1138"/>
      <c r="M20" s="1138"/>
      <c r="N20" s="1138"/>
      <c r="O20" s="1138"/>
      <c r="P20" s="1138"/>
      <c r="Q20" s="1138"/>
      <c r="R20" s="1138"/>
      <c r="S20" s="1138"/>
      <c r="T20" s="1138"/>
      <c r="U20" s="1138"/>
      <c r="V20" s="1138"/>
      <c r="W20" s="1138"/>
      <c r="X20" s="1138"/>
      <c r="Y20" s="1138"/>
      <c r="Z20" s="1138"/>
      <c r="AA20" s="1138"/>
      <c r="AB20" s="1138"/>
      <c r="AC20" s="1138"/>
      <c r="AD20" s="1138"/>
      <c r="AE20" s="1138"/>
      <c r="AF20" s="1138"/>
      <c r="AG20" s="1138"/>
      <c r="AH20" s="1138"/>
      <c r="AI20" s="1138"/>
      <c r="AJ20" s="1138"/>
      <c r="AK20" s="1138"/>
      <c r="AL20" s="1138"/>
      <c r="AM20" s="1138"/>
      <c r="AN20" s="1138"/>
      <c r="AO20" s="1138"/>
      <c r="AP20" s="1138"/>
      <c r="AQ20" s="1138"/>
      <c r="AR20" s="1138"/>
      <c r="AS20" s="1138"/>
      <c r="AT20" s="1138"/>
      <c r="AU20" s="1138"/>
      <c r="AV20" s="1138"/>
      <c r="AW20" s="1138"/>
      <c r="AX20" s="1138"/>
      <c r="AY20" s="1138"/>
      <c r="AZ20" s="1138"/>
      <c r="BA20" s="1138"/>
      <c r="BB20" s="1138"/>
      <c r="BC20" s="1138"/>
      <c r="BD20" s="1138"/>
      <c r="BE20" s="256"/>
      <c r="BF20" s="256"/>
      <c r="BG20" s="287"/>
      <c r="BH20" s="256"/>
      <c r="BI20" s="256"/>
      <c r="BJ20" s="255"/>
    </row>
    <row r="21" spans="4:69" customFormat="1" ht="13.7" customHeight="1">
      <c r="BG21" s="288"/>
      <c r="BH21" s="249"/>
      <c r="BI21" s="249"/>
      <c r="BJ21" s="249"/>
    </row>
    <row r="22" spans="4:69" customFormat="1" ht="13.7" customHeight="1">
      <c r="G22" s="257"/>
      <c r="H22" s="50"/>
      <c r="I22" s="50"/>
      <c r="J22" s="50"/>
      <c r="K22" s="50"/>
      <c r="L22" s="50"/>
      <c r="M22" s="50"/>
      <c r="N22" s="50"/>
      <c r="O22" s="50"/>
      <c r="P22" s="50"/>
      <c r="Q22" s="50"/>
      <c r="R22" s="50"/>
      <c r="S22" s="258"/>
      <c r="T22" s="258"/>
      <c r="U22" s="257"/>
      <c r="V22" s="257"/>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258"/>
      <c r="AW22" s="258"/>
      <c r="AX22" s="258"/>
      <c r="AY22" s="258"/>
      <c r="AZ22" s="258"/>
      <c r="BA22" s="258"/>
      <c r="BB22" s="258"/>
      <c r="BC22" s="257"/>
      <c r="BD22" s="257"/>
      <c r="BE22" s="257"/>
      <c r="BF22" s="257"/>
      <c r="BG22" s="288"/>
      <c r="BH22" s="257"/>
      <c r="BI22" s="257"/>
    </row>
    <row r="23" spans="4:69" customFormat="1" ht="14.25" customHeight="1">
      <c r="G23" s="257"/>
      <c r="H23" s="50"/>
      <c r="I23" s="50"/>
      <c r="J23" s="50"/>
      <c r="K23" s="50"/>
      <c r="L23" s="50"/>
      <c r="M23" s="50"/>
      <c r="N23" s="50"/>
      <c r="O23" s="50"/>
      <c r="P23" s="50"/>
      <c r="Q23" s="50"/>
      <c r="R23" s="50"/>
      <c r="S23" s="258"/>
      <c r="T23" s="258"/>
      <c r="U23" s="257"/>
      <c r="V23" s="257"/>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258"/>
      <c r="AW23" s="258"/>
      <c r="AX23" s="258"/>
      <c r="AY23" s="258"/>
      <c r="AZ23" s="258"/>
      <c r="BA23" s="258"/>
      <c r="BB23" s="258"/>
      <c r="BC23" s="257"/>
      <c r="BD23" s="257"/>
      <c r="BE23" s="257"/>
      <c r="BF23" s="257"/>
      <c r="BG23" s="288"/>
      <c r="BH23" s="257"/>
      <c r="BI23" s="257"/>
    </row>
    <row r="24" spans="4:69" customFormat="1" ht="13.7" customHeight="1">
      <c r="G24" s="257"/>
      <c r="H24" s="50"/>
      <c r="I24" s="50"/>
      <c r="J24" s="50"/>
      <c r="K24" s="50"/>
      <c r="L24" s="50"/>
      <c r="M24" s="50"/>
      <c r="N24" s="50"/>
      <c r="O24" s="50"/>
      <c r="P24" s="50"/>
      <c r="Q24" s="50"/>
      <c r="R24" s="50"/>
      <c r="S24" s="259"/>
      <c r="T24" s="259"/>
      <c r="U24" s="260"/>
      <c r="V24" s="26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259"/>
      <c r="AW24" s="259"/>
      <c r="AX24" s="259"/>
      <c r="AY24" s="259"/>
      <c r="AZ24" s="259"/>
      <c r="BA24" s="259"/>
      <c r="BB24" s="259"/>
      <c r="BC24" s="260"/>
      <c r="BD24" s="260"/>
      <c r="BE24" s="260"/>
      <c r="BF24" s="260"/>
      <c r="BG24" s="289"/>
      <c r="BH24" s="260"/>
      <c r="BI24" s="260"/>
    </row>
    <row r="25" spans="4:69" customFormat="1">
      <c r="G25" s="257"/>
      <c r="H25" s="50"/>
      <c r="I25" s="50"/>
      <c r="J25" s="50"/>
      <c r="K25" s="50"/>
      <c r="L25" s="50"/>
      <c r="M25" s="50"/>
      <c r="N25" s="50"/>
      <c r="O25" s="50"/>
      <c r="P25" s="50"/>
      <c r="Q25" s="50"/>
      <c r="R25" s="50"/>
      <c r="S25" s="259"/>
      <c r="T25" s="259"/>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259"/>
      <c r="AW25" s="259"/>
      <c r="AX25" s="259"/>
      <c r="AY25" s="259"/>
      <c r="AZ25" s="259"/>
      <c r="BA25" s="259"/>
      <c r="BB25" s="259"/>
      <c r="BG25" s="284"/>
    </row>
    <row r="26" spans="4:69" customFormat="1" ht="13.7" customHeight="1">
      <c r="G26" s="257"/>
      <c r="H26" s="260"/>
      <c r="I26" s="260"/>
      <c r="J26" s="260"/>
      <c r="K26" s="260"/>
      <c r="L26" s="260"/>
      <c r="M26" s="260"/>
      <c r="N26" s="260"/>
      <c r="O26" s="260"/>
      <c r="P26" s="260"/>
      <c r="Q26" s="260"/>
      <c r="R26" s="260"/>
      <c r="S26" s="259"/>
      <c r="T26" s="259"/>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59"/>
      <c r="AW26" s="259"/>
      <c r="AX26" s="259"/>
      <c r="AY26" s="259"/>
      <c r="AZ26" s="259"/>
      <c r="BA26" s="259"/>
      <c r="BB26" s="259"/>
      <c r="BG26" s="284"/>
    </row>
    <row r="27" spans="4:69" customFormat="1">
      <c r="G27" s="257"/>
      <c r="H27" s="260"/>
      <c r="I27" s="260"/>
      <c r="J27" s="260"/>
      <c r="K27" s="260"/>
      <c r="L27" s="260"/>
      <c r="M27" s="260"/>
      <c r="N27" s="260"/>
      <c r="O27" s="260"/>
      <c r="P27" s="260"/>
      <c r="Q27" s="260"/>
      <c r="R27" s="260"/>
      <c r="S27" s="259"/>
      <c r="T27" s="259"/>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59"/>
      <c r="AW27" s="259"/>
      <c r="AX27" s="259"/>
      <c r="AY27" s="259"/>
      <c r="AZ27" s="259"/>
      <c r="BA27" s="259"/>
      <c r="BB27" s="259"/>
      <c r="BG27" s="284"/>
    </row>
    <row r="28" spans="4:69" customFormat="1" ht="13.7" customHeight="1">
      <c r="G28" s="257"/>
      <c r="H28" s="260"/>
      <c r="I28" s="260"/>
      <c r="J28" s="260"/>
      <c r="K28" s="260"/>
      <c r="L28" s="260"/>
      <c r="M28" s="260"/>
      <c r="N28" s="260"/>
      <c r="O28" s="260"/>
      <c r="P28" s="260"/>
      <c r="Q28" s="260"/>
      <c r="R28" s="260"/>
      <c r="S28" s="259"/>
      <c r="T28" s="259"/>
      <c r="W28" s="260"/>
      <c r="X28" s="260"/>
      <c r="Y28" s="260"/>
      <c r="Z28" s="260"/>
      <c r="AA28" s="260"/>
      <c r="AB28" s="260"/>
      <c r="AC28" s="260"/>
      <c r="AD28" s="260"/>
      <c r="AE28" s="260"/>
      <c r="AF28" s="260"/>
      <c r="AG28" s="260"/>
      <c r="AH28" s="260"/>
      <c r="AI28" s="260"/>
      <c r="AJ28" s="260"/>
      <c r="AK28" s="260"/>
      <c r="AL28" s="260"/>
      <c r="AM28" s="260"/>
      <c r="AN28" s="260"/>
      <c r="AO28" s="260"/>
      <c r="AP28" s="260"/>
      <c r="AQ28" s="260"/>
      <c r="AR28" s="260"/>
      <c r="AS28" s="260"/>
      <c r="AT28" s="260"/>
      <c r="AU28" s="260"/>
      <c r="AV28" s="259"/>
      <c r="AW28" s="259"/>
      <c r="AX28" s="259"/>
      <c r="AY28" s="259"/>
      <c r="AZ28" s="259"/>
      <c r="BA28" s="259"/>
      <c r="BB28" s="259"/>
      <c r="BG28" s="284"/>
    </row>
    <row r="29" spans="4:69" customFormat="1" ht="13.7" customHeight="1">
      <c r="G29" s="257"/>
      <c r="H29" s="257"/>
      <c r="I29" s="257"/>
      <c r="J29" s="257"/>
      <c r="K29" s="257"/>
      <c r="L29" s="257"/>
      <c r="M29" s="257"/>
      <c r="N29" s="257"/>
      <c r="O29" s="257"/>
      <c r="P29" s="257"/>
      <c r="Q29" s="257"/>
      <c r="R29" s="257"/>
      <c r="S29" s="259"/>
      <c r="T29" s="259"/>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9"/>
      <c r="AW29" s="259"/>
      <c r="AX29" s="259"/>
      <c r="AY29" s="259"/>
      <c r="AZ29" s="259"/>
      <c r="BA29" s="259"/>
      <c r="BB29" s="259"/>
      <c r="BG29" s="284"/>
    </row>
    <row r="30" spans="4:69" customFormat="1" ht="13.7" customHeight="1">
      <c r="G30" s="50"/>
      <c r="P30" s="261"/>
      <c r="S30" s="262"/>
      <c r="T30" s="262"/>
      <c r="U30" s="50"/>
      <c r="V30" s="50"/>
      <c r="Z30" s="261"/>
      <c r="AA30" s="261"/>
      <c r="AB30" s="261"/>
      <c r="AC30" s="261"/>
      <c r="AD30" s="261"/>
      <c r="AE30" s="261"/>
      <c r="AF30" s="261"/>
      <c r="AG30" s="261"/>
      <c r="AH30" s="261"/>
      <c r="AI30" s="261"/>
      <c r="AJ30" s="261"/>
      <c r="AK30" s="261"/>
      <c r="AL30" s="261"/>
      <c r="AM30" s="261"/>
      <c r="AN30" s="261"/>
      <c r="AO30" s="261"/>
      <c r="AP30" s="261"/>
      <c r="AQ30" s="261"/>
      <c r="AR30" s="261"/>
      <c r="AS30" s="261"/>
      <c r="AV30" s="262"/>
      <c r="AW30" s="262"/>
      <c r="AX30" s="262"/>
      <c r="AY30" s="262"/>
      <c r="AZ30" s="262"/>
      <c r="BA30" s="262"/>
      <c r="BB30" s="262"/>
      <c r="BC30" s="50"/>
      <c r="BD30" s="50"/>
      <c r="BE30" s="50"/>
      <c r="BF30" s="50"/>
      <c r="BG30" s="290"/>
      <c r="BH30" s="50"/>
      <c r="BI30" s="50"/>
    </row>
    <row r="31" spans="4:69" customFormat="1" ht="13.7" customHeight="1">
      <c r="E31" s="263"/>
      <c r="F31" s="264"/>
      <c r="G31" s="264"/>
      <c r="H31" s="264"/>
      <c r="I31" s="264"/>
      <c r="J31" s="264"/>
      <c r="K31" s="264"/>
      <c r="L31" s="264"/>
      <c r="M31" s="264"/>
      <c r="N31" s="264"/>
      <c r="O31" s="264"/>
      <c r="P31" s="264"/>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G31" s="284"/>
    </row>
    <row r="32" spans="4:69" customFormat="1">
      <c r="E32" s="264"/>
      <c r="F32" s="264"/>
      <c r="G32" s="264"/>
      <c r="H32" s="264"/>
      <c r="I32" s="264"/>
      <c r="J32" s="264"/>
      <c r="K32" s="264"/>
      <c r="L32" s="264"/>
      <c r="M32" s="264"/>
      <c r="N32" s="264"/>
      <c r="O32" s="264"/>
      <c r="P32" s="264"/>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c r="AN32" s="264"/>
      <c r="AO32" s="264"/>
      <c r="AP32" s="264"/>
      <c r="AQ32" s="264"/>
      <c r="AR32" s="264"/>
      <c r="AS32" s="264"/>
      <c r="AT32" s="264"/>
      <c r="AU32" s="264"/>
      <c r="AV32" s="264"/>
      <c r="AW32" s="264"/>
      <c r="AX32" s="264"/>
      <c r="AY32" s="264"/>
      <c r="AZ32" s="264"/>
      <c r="BA32" s="264"/>
      <c r="BB32" s="264"/>
      <c r="BC32" s="264"/>
      <c r="BG32" s="284"/>
    </row>
    <row r="33" spans="5:59" customFormat="1" ht="17.25">
      <c r="E33" s="265" t="s">
        <v>368</v>
      </c>
      <c r="F33" s="264"/>
      <c r="G33" s="264"/>
      <c r="H33" s="264"/>
      <c r="I33" s="264"/>
      <c r="J33" s="264"/>
      <c r="K33" s="264"/>
      <c r="L33" s="264"/>
      <c r="M33" s="264"/>
      <c r="N33" s="264"/>
      <c r="O33" s="264"/>
      <c r="P33" s="264"/>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c r="AN33" s="264"/>
      <c r="AO33" s="264"/>
      <c r="AP33" s="264"/>
      <c r="AQ33" s="264"/>
      <c r="AR33" s="264"/>
      <c r="AS33" s="264"/>
      <c r="AT33" s="264"/>
      <c r="AU33" s="264"/>
      <c r="AV33" s="264"/>
      <c r="AW33" s="264"/>
      <c r="AX33" s="264"/>
      <c r="AY33" s="264"/>
      <c r="AZ33" s="264"/>
      <c r="BA33" s="264"/>
      <c r="BB33" s="264"/>
      <c r="BC33" s="264"/>
      <c r="BG33" s="284"/>
    </row>
    <row r="34" spans="5:59" customFormat="1">
      <c r="E34" s="264"/>
      <c r="F34" s="264"/>
      <c r="G34" s="264"/>
      <c r="H34" s="264"/>
      <c r="I34" s="264"/>
      <c r="J34" s="264"/>
      <c r="K34" s="264"/>
      <c r="L34" s="264"/>
      <c r="M34" s="264"/>
      <c r="N34" s="264"/>
      <c r="O34" s="264"/>
      <c r="P34" s="264"/>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c r="AN34" s="264"/>
      <c r="AO34" s="264"/>
      <c r="AP34" s="264"/>
      <c r="AQ34" s="264"/>
      <c r="AR34" s="264"/>
      <c r="AS34" s="264"/>
      <c r="AT34" s="264"/>
      <c r="AU34" s="264"/>
      <c r="AV34" s="264"/>
      <c r="AW34" s="264"/>
      <c r="AX34" s="264"/>
      <c r="AY34" s="264"/>
      <c r="AZ34" s="264"/>
      <c r="BA34" s="264"/>
      <c r="BB34" s="264"/>
      <c r="BC34" s="264"/>
      <c r="BG34" s="284"/>
    </row>
    <row r="35" spans="5:59" customFormat="1">
      <c r="E35" s="1135" t="str">
        <f>"　１．"&amp;BJ5&amp;"年１月～12月までに迎えた決算期の終了月前１年間について入力してください。"</f>
        <v>　１．年１月～12月までに迎えた決算期の終了月前１年間について入力してください。</v>
      </c>
      <c r="F35" s="1135"/>
      <c r="G35" s="1135"/>
      <c r="H35" s="1135"/>
      <c r="I35" s="1135"/>
      <c r="J35" s="1135"/>
      <c r="K35" s="1135"/>
      <c r="L35" s="1135"/>
      <c r="M35" s="1135"/>
      <c r="N35" s="1135"/>
      <c r="O35" s="1135"/>
      <c r="P35" s="1135"/>
      <c r="Q35" s="1135"/>
      <c r="R35" s="1135"/>
      <c r="S35" s="1135"/>
      <c r="T35" s="1135"/>
      <c r="U35" s="1135"/>
      <c r="V35" s="1135"/>
      <c r="W35" s="1135"/>
      <c r="X35" s="1135"/>
      <c r="Y35" s="1135"/>
      <c r="Z35" s="1135"/>
      <c r="AA35" s="1135"/>
      <c r="AB35" s="1135"/>
      <c r="AC35" s="1135"/>
      <c r="AD35" s="1135"/>
      <c r="AE35" s="1135"/>
      <c r="AF35" s="1135"/>
      <c r="AG35" s="1135"/>
      <c r="AH35" s="1135"/>
      <c r="AI35" s="1135"/>
      <c r="AJ35" s="1135"/>
      <c r="AK35" s="1135"/>
      <c r="AL35" s="1135"/>
      <c r="AM35" s="1135"/>
      <c r="AN35" s="1135"/>
      <c r="AO35" s="1135"/>
      <c r="AP35" s="1135"/>
      <c r="AQ35" s="1135"/>
      <c r="AR35" s="1135"/>
      <c r="AS35" s="1135"/>
      <c r="AT35" s="1135"/>
      <c r="AU35" s="1135"/>
      <c r="AV35" s="1135"/>
      <c r="AW35" s="264"/>
      <c r="AX35" s="264"/>
      <c r="AY35" s="264"/>
      <c r="AZ35" s="264"/>
      <c r="BA35" s="264"/>
      <c r="BB35" s="264"/>
      <c r="BC35" s="264"/>
      <c r="BG35" s="284"/>
    </row>
    <row r="36" spans="5:59" customFormat="1">
      <c r="E36" s="1135"/>
      <c r="F36" s="1135"/>
      <c r="G36" s="1135"/>
      <c r="H36" s="1135"/>
      <c r="I36" s="1135"/>
      <c r="J36" s="1135"/>
      <c r="K36" s="1135"/>
      <c r="L36" s="1135"/>
      <c r="M36" s="113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1135"/>
      <c r="AN36" s="1135"/>
      <c r="AO36" s="1135"/>
      <c r="AP36" s="1135"/>
      <c r="AQ36" s="1135"/>
      <c r="AR36" s="1135"/>
      <c r="AS36" s="1135"/>
      <c r="AT36" s="1135"/>
      <c r="AU36" s="1135"/>
      <c r="AV36" s="1135"/>
      <c r="AW36" s="264"/>
      <c r="AX36" s="264"/>
      <c r="AY36" s="264"/>
      <c r="AZ36" s="264"/>
      <c r="BA36" s="264"/>
      <c r="BB36" s="264"/>
      <c r="BC36" s="264"/>
      <c r="BG36" s="284"/>
    </row>
    <row r="37" spans="5:59" customFormat="1" ht="18" customHeight="1">
      <c r="E37" s="265" t="s">
        <v>795</v>
      </c>
      <c r="F37" s="264"/>
      <c r="G37" s="264"/>
      <c r="H37" s="264"/>
      <c r="I37" s="264"/>
      <c r="J37" s="264"/>
      <c r="K37" s="264"/>
      <c r="L37" s="264"/>
      <c r="M37" s="264"/>
      <c r="N37" s="265" t="s">
        <v>803</v>
      </c>
      <c r="P37" s="264"/>
      <c r="Q37" s="264"/>
      <c r="R37" s="264"/>
      <c r="S37" s="264"/>
      <c r="T37" s="264"/>
      <c r="U37" s="264"/>
      <c r="V37" s="264"/>
      <c r="W37" s="264"/>
      <c r="X37" s="264"/>
      <c r="Y37" s="264"/>
      <c r="Z37" s="265" t="s">
        <v>804</v>
      </c>
      <c r="AA37" s="264"/>
      <c r="AB37" s="264"/>
      <c r="AC37" s="264"/>
      <c r="AD37" s="264"/>
      <c r="AE37" s="264"/>
      <c r="AF37" s="264"/>
      <c r="AG37" s="264"/>
      <c r="AH37" s="264"/>
      <c r="AI37" s="264"/>
      <c r="AJ37" s="264"/>
      <c r="AK37" s="264"/>
      <c r="AL37" s="264"/>
      <c r="AM37" s="264"/>
      <c r="AO37" s="264"/>
      <c r="AP37" s="264"/>
      <c r="AQ37" s="264"/>
      <c r="AR37" s="264"/>
      <c r="AS37" s="264"/>
      <c r="AT37" s="264"/>
      <c r="AU37" s="264"/>
      <c r="AV37" s="264"/>
      <c r="AW37" s="264"/>
      <c r="AX37" s="264"/>
      <c r="AY37" s="264"/>
      <c r="AZ37" s="264"/>
      <c r="BA37" s="264"/>
      <c r="BB37" s="264"/>
      <c r="BC37" s="264"/>
      <c r="BG37" s="284"/>
    </row>
    <row r="38" spans="5:59" customFormat="1" ht="13.7" customHeight="1">
      <c r="H38" s="264"/>
      <c r="I38" s="264"/>
      <c r="J38" s="264"/>
      <c r="K38" s="264"/>
      <c r="L38" s="264"/>
      <c r="M38" s="264"/>
      <c r="N38" s="264"/>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c r="AN38" s="264"/>
      <c r="AO38" s="264"/>
      <c r="AP38" s="264"/>
      <c r="AQ38" s="264"/>
      <c r="AR38" s="264"/>
      <c r="AS38" s="264"/>
      <c r="AT38" s="264"/>
      <c r="AU38" s="264"/>
      <c r="AV38" s="264"/>
      <c r="AW38" s="264"/>
      <c r="AX38" s="264"/>
      <c r="AY38" s="264"/>
      <c r="AZ38" s="264"/>
      <c r="BA38" s="264"/>
      <c r="BB38" s="264"/>
      <c r="BC38" s="264"/>
      <c r="BG38" s="284"/>
    </row>
    <row r="39" spans="5:59" customFormat="1" ht="17.25">
      <c r="E39" s="265" t="s">
        <v>805</v>
      </c>
      <c r="F39" s="264"/>
      <c r="G39" s="264"/>
      <c r="H39" s="264"/>
      <c r="I39" s="264"/>
      <c r="J39" s="264"/>
      <c r="K39" s="264"/>
      <c r="L39" s="264"/>
      <c r="M39" s="264"/>
      <c r="N39" s="264"/>
      <c r="O39" s="264"/>
      <c r="P39" s="264"/>
      <c r="Q39" s="264"/>
      <c r="R39" s="264"/>
      <c r="S39" s="264"/>
      <c r="T39" s="264"/>
      <c r="U39" s="264"/>
      <c r="V39" s="265" t="s">
        <v>806</v>
      </c>
      <c r="W39" s="264"/>
      <c r="X39" s="264"/>
      <c r="Y39" s="264"/>
      <c r="AB39" s="265"/>
      <c r="AC39" s="264"/>
      <c r="AD39" s="264"/>
      <c r="AE39" s="264"/>
      <c r="AF39" s="264"/>
      <c r="AG39" s="264"/>
      <c r="AH39" s="264"/>
      <c r="AI39" s="264"/>
      <c r="AJ39" s="264"/>
      <c r="AK39" s="264"/>
      <c r="AL39" s="264"/>
      <c r="AM39" s="264"/>
      <c r="AN39" s="264"/>
      <c r="AO39" s="264"/>
      <c r="AP39" s="264"/>
      <c r="AQ39" s="264"/>
      <c r="AR39" s="264"/>
      <c r="AS39" s="264"/>
      <c r="AT39" s="264"/>
      <c r="AU39" s="264"/>
      <c r="AV39" s="264"/>
      <c r="AW39" s="264"/>
      <c r="AX39" s="264"/>
      <c r="AY39" s="264"/>
      <c r="AZ39" s="264"/>
      <c r="BA39" s="264"/>
      <c r="BB39" s="264"/>
      <c r="BC39" s="264"/>
      <c r="BG39" s="284"/>
    </row>
    <row r="40" spans="5:59" customFormat="1">
      <c r="H40" s="264"/>
      <c r="I40" s="264"/>
      <c r="J40" s="264"/>
      <c r="K40" s="264"/>
      <c r="L40" s="264"/>
      <c r="M40" s="264"/>
      <c r="N40" s="264"/>
      <c r="O40" s="264"/>
      <c r="P40" s="264"/>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c r="AN40" s="264"/>
      <c r="AO40" s="264"/>
      <c r="AP40" s="264"/>
      <c r="AQ40" s="264"/>
      <c r="AR40" s="264"/>
      <c r="AS40" s="264"/>
      <c r="AT40" s="264"/>
      <c r="AU40" s="264"/>
      <c r="AV40" s="264"/>
      <c r="AW40" s="264"/>
      <c r="AX40" s="264"/>
      <c r="AY40" s="264"/>
      <c r="AZ40" s="264"/>
      <c r="BA40" s="264"/>
      <c r="BB40" s="264"/>
      <c r="BC40" s="264"/>
      <c r="BG40" s="284"/>
    </row>
    <row r="41" spans="5:59" customFormat="1" ht="17.25">
      <c r="E41" s="266" t="s">
        <v>796</v>
      </c>
      <c r="F41" s="267"/>
      <c r="G41" s="267"/>
      <c r="H41" s="267"/>
      <c r="I41" s="267"/>
      <c r="BG41" s="284"/>
    </row>
    <row r="42" spans="5:59" customFormat="1">
      <c r="E42" s="267"/>
      <c r="F42" s="267"/>
      <c r="G42" s="267"/>
      <c r="H42" s="268"/>
      <c r="I42" s="268"/>
      <c r="J42" s="264"/>
      <c r="K42" s="264"/>
      <c r="L42" s="264"/>
      <c r="M42" s="264"/>
      <c r="N42" s="264"/>
      <c r="O42" s="264"/>
      <c r="P42" s="264"/>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c r="AN42" s="264"/>
      <c r="AO42" s="264"/>
      <c r="AP42" s="264"/>
      <c r="AQ42" s="264"/>
      <c r="AR42" s="264"/>
      <c r="AS42" s="264"/>
      <c r="AT42" s="264"/>
      <c r="AU42" s="264"/>
      <c r="AV42" s="264"/>
      <c r="AW42" s="264"/>
      <c r="AX42" s="264"/>
      <c r="AY42" s="264"/>
      <c r="AZ42" s="264"/>
      <c r="BA42" s="264"/>
      <c r="BB42" s="264"/>
      <c r="BC42" s="264"/>
      <c r="BG42" s="284"/>
    </row>
    <row r="43" spans="5:59" customFormat="1" ht="17.25">
      <c r="E43" s="269" t="s">
        <v>798</v>
      </c>
      <c r="F43" s="268"/>
      <c r="G43" s="268"/>
      <c r="H43" s="268"/>
      <c r="I43" s="268"/>
      <c r="J43" s="264"/>
      <c r="K43" s="264"/>
      <c r="L43" s="264"/>
      <c r="M43" s="264"/>
      <c r="N43" s="264"/>
      <c r="O43" s="264"/>
      <c r="P43" s="264"/>
      <c r="Q43" s="264"/>
      <c r="R43" s="264"/>
      <c r="S43" s="264"/>
      <c r="T43" s="264"/>
      <c r="U43" s="264"/>
      <c r="V43" s="264"/>
      <c r="W43" s="264"/>
      <c r="X43" s="264"/>
      <c r="Y43" s="264"/>
      <c r="Z43" s="264"/>
      <c r="AA43" s="264"/>
      <c r="AB43" s="264"/>
      <c r="AC43" s="264"/>
      <c r="AD43" s="264"/>
      <c r="AE43" s="264"/>
      <c r="AF43" s="264"/>
      <c r="AG43" s="264"/>
      <c r="AH43" s="264"/>
      <c r="AI43" s="264"/>
      <c r="AJ43" s="264"/>
      <c r="AK43" s="264"/>
      <c r="AL43" s="264"/>
      <c r="AM43" s="264"/>
      <c r="AN43" s="264"/>
      <c r="AO43" s="264"/>
      <c r="AP43" s="264"/>
      <c r="AQ43" s="264"/>
      <c r="AR43" s="264"/>
      <c r="AS43" s="264"/>
      <c r="AT43" s="264"/>
      <c r="AU43" s="264"/>
      <c r="AV43" s="264"/>
      <c r="AW43" s="264"/>
      <c r="AX43" s="264"/>
      <c r="AY43" s="264"/>
      <c r="AZ43" s="264"/>
      <c r="BA43" s="264"/>
      <c r="BB43" s="264"/>
      <c r="BC43" s="264"/>
      <c r="BG43" s="284"/>
    </row>
    <row r="44" spans="5:59" customFormat="1" ht="17.25">
      <c r="E44" s="269" t="s">
        <v>797</v>
      </c>
      <c r="F44" s="268"/>
      <c r="G44" s="268"/>
      <c r="H44" s="268"/>
      <c r="I44" s="268"/>
      <c r="J44" s="264"/>
      <c r="K44" s="264"/>
      <c r="L44" s="264"/>
      <c r="M44" s="264"/>
      <c r="N44" s="264"/>
      <c r="O44" s="264"/>
      <c r="P44" s="264"/>
      <c r="Q44" s="264"/>
      <c r="R44" s="264"/>
      <c r="S44" s="264"/>
      <c r="T44" s="264"/>
      <c r="U44" s="264"/>
      <c r="V44" s="264"/>
      <c r="W44" s="264"/>
      <c r="X44" s="264"/>
      <c r="Y44" s="264"/>
      <c r="Z44" s="264"/>
      <c r="AA44" s="264"/>
      <c r="AB44" s="264"/>
      <c r="AC44" s="264"/>
      <c r="AD44" s="264"/>
      <c r="AE44" s="264"/>
      <c r="AF44" s="264"/>
      <c r="AG44" s="264"/>
      <c r="AH44" s="264"/>
      <c r="AI44" s="264"/>
      <c r="AJ44" s="264"/>
      <c r="AK44" s="264"/>
      <c r="AL44" s="264"/>
      <c r="AM44" s="264"/>
      <c r="AN44" s="264"/>
      <c r="AO44" s="264"/>
      <c r="AP44" s="264"/>
      <c r="AQ44" s="264"/>
      <c r="AR44" s="264"/>
      <c r="AS44" s="264"/>
      <c r="AT44" s="264"/>
      <c r="AU44" s="264"/>
      <c r="AV44" s="264"/>
      <c r="AW44" s="264"/>
      <c r="AX44" s="264"/>
      <c r="AY44" s="264"/>
      <c r="AZ44" s="264"/>
      <c r="BA44" s="264"/>
      <c r="BB44" s="264"/>
      <c r="BC44" s="264"/>
      <c r="BG44" s="284"/>
    </row>
    <row r="45" spans="5:59" customFormat="1">
      <c r="E45" s="267"/>
      <c r="F45" s="267"/>
      <c r="G45" s="267"/>
      <c r="H45" s="268"/>
      <c r="I45" s="268"/>
      <c r="J45" s="264"/>
      <c r="K45" s="264"/>
      <c r="L45" s="264"/>
      <c r="M45" s="264"/>
      <c r="N45" s="264"/>
      <c r="O45" s="264"/>
      <c r="P45" s="264"/>
      <c r="Q45" s="264"/>
      <c r="R45" s="264"/>
      <c r="S45" s="264"/>
      <c r="T45" s="264"/>
      <c r="U45" s="264"/>
      <c r="V45" s="264"/>
      <c r="W45" s="264"/>
      <c r="X45" s="264"/>
      <c r="Y45" s="264"/>
      <c r="Z45" s="264"/>
      <c r="AA45" s="264"/>
      <c r="AB45" s="264"/>
      <c r="AC45" s="264"/>
      <c r="AD45" s="264"/>
      <c r="AE45" s="264"/>
      <c r="AF45" s="264"/>
      <c r="AG45" s="264"/>
      <c r="AH45" s="264"/>
      <c r="AI45" s="264"/>
      <c r="AJ45" s="264"/>
      <c r="AK45" s="264"/>
      <c r="AL45" s="264"/>
      <c r="AM45" s="264"/>
      <c r="AN45" s="264"/>
      <c r="AO45" s="264"/>
      <c r="AP45" s="264"/>
      <c r="AQ45" s="264"/>
      <c r="AR45" s="264"/>
      <c r="AS45" s="264"/>
      <c r="AT45" s="264"/>
      <c r="AU45" s="264"/>
      <c r="AV45" s="264"/>
      <c r="AW45" s="264"/>
      <c r="AX45" s="264"/>
      <c r="AY45" s="264"/>
      <c r="AZ45" s="264"/>
      <c r="BA45" s="264"/>
      <c r="BB45" s="264"/>
      <c r="BC45" s="264"/>
      <c r="BG45" s="284"/>
    </row>
    <row r="46" spans="5:59" customFormat="1" ht="17.25">
      <c r="E46" s="265" t="s">
        <v>369</v>
      </c>
      <c r="F46" s="264"/>
      <c r="G46" s="264"/>
      <c r="H46" s="264"/>
      <c r="I46" s="264"/>
      <c r="J46" s="264"/>
      <c r="K46" s="264"/>
      <c r="L46" s="264"/>
      <c r="M46" s="264"/>
      <c r="N46" s="264"/>
      <c r="O46" s="264"/>
      <c r="P46" s="264"/>
      <c r="Q46" s="264"/>
      <c r="R46" s="264"/>
      <c r="S46" s="264"/>
      <c r="T46" s="264"/>
      <c r="U46" s="264"/>
      <c r="V46" s="264"/>
      <c r="W46" s="264"/>
      <c r="X46" s="264"/>
      <c r="Y46" s="264"/>
      <c r="Z46" s="264"/>
      <c r="AA46" s="264"/>
      <c r="AB46" s="264"/>
      <c r="AC46" s="264"/>
      <c r="AD46" s="264"/>
      <c r="AE46" s="264"/>
      <c r="AF46" s="264"/>
      <c r="AG46" s="264"/>
      <c r="AH46" s="264"/>
      <c r="AI46" s="264"/>
      <c r="AJ46" s="264"/>
      <c r="AK46" s="264"/>
      <c r="AL46" s="264"/>
      <c r="AM46" s="264"/>
      <c r="AN46" s="264"/>
      <c r="AO46" s="264"/>
      <c r="AP46" s="264"/>
      <c r="AQ46" s="264"/>
      <c r="AR46" s="264"/>
      <c r="AS46" s="264"/>
      <c r="AT46" s="264"/>
      <c r="AU46" s="264"/>
      <c r="AV46" s="264"/>
      <c r="AW46" s="264"/>
      <c r="AX46" s="264"/>
      <c r="AY46" s="264"/>
      <c r="AZ46" s="264"/>
      <c r="BA46" s="264"/>
      <c r="BB46" s="264"/>
      <c r="BC46" s="264"/>
      <c r="BG46" s="284"/>
    </row>
    <row r="47" spans="5:59" customFormat="1">
      <c r="H47" s="264"/>
      <c r="I47" s="264"/>
      <c r="J47" s="264"/>
      <c r="K47" s="264"/>
      <c r="L47" s="264"/>
      <c r="M47" s="264"/>
      <c r="N47" s="264"/>
      <c r="O47" s="264"/>
      <c r="P47" s="264"/>
      <c r="Q47" s="264"/>
      <c r="R47" s="264"/>
      <c r="S47" s="264"/>
      <c r="T47" s="264"/>
      <c r="U47" s="264"/>
      <c r="V47" s="264"/>
      <c r="W47" s="264"/>
      <c r="X47" s="264"/>
      <c r="Y47" s="264"/>
      <c r="Z47" s="264"/>
      <c r="AA47" s="264"/>
      <c r="AB47" s="264"/>
      <c r="AC47" s="264"/>
      <c r="AD47" s="264"/>
      <c r="AE47" s="264"/>
      <c r="AF47" s="264"/>
      <c r="AG47" s="264"/>
      <c r="AH47" s="264"/>
      <c r="AI47" s="264"/>
      <c r="AJ47" s="264"/>
      <c r="AK47" s="264"/>
      <c r="AL47" s="264"/>
      <c r="AM47" s="264"/>
      <c r="AN47" s="264"/>
      <c r="AO47" s="264"/>
      <c r="AP47" s="264"/>
      <c r="AQ47" s="264"/>
      <c r="AR47" s="264"/>
      <c r="AS47" s="264"/>
      <c r="AT47" s="264"/>
      <c r="AU47" s="264"/>
      <c r="AV47" s="264"/>
      <c r="AW47" s="264"/>
      <c r="AX47" s="264"/>
      <c r="AY47" s="264"/>
      <c r="AZ47" s="264"/>
      <c r="BA47" s="264"/>
      <c r="BB47" s="264"/>
      <c r="BC47" s="264"/>
      <c r="BG47" s="284"/>
    </row>
    <row r="48" spans="5:59" customFormat="1" ht="17.25">
      <c r="E48" s="265" t="s">
        <v>370</v>
      </c>
      <c r="F48" s="264"/>
      <c r="G48" s="264"/>
      <c r="H48" s="264"/>
      <c r="I48" s="264"/>
      <c r="J48" s="264"/>
      <c r="K48" s="264"/>
      <c r="L48" s="264"/>
      <c r="M48" s="264"/>
      <c r="N48" s="264"/>
      <c r="O48" s="264"/>
      <c r="P48" s="264"/>
      <c r="Q48" s="264"/>
      <c r="R48" s="264"/>
      <c r="S48" s="264"/>
      <c r="T48" s="264"/>
      <c r="U48" s="264"/>
      <c r="V48" s="264"/>
      <c r="W48" s="264"/>
      <c r="X48" s="264"/>
      <c r="Y48" s="264"/>
      <c r="Z48" s="264"/>
      <c r="AA48" s="264"/>
      <c r="AB48" s="264"/>
      <c r="AC48" s="264"/>
      <c r="AD48" s="264"/>
      <c r="AE48" s="264"/>
      <c r="AF48" s="264"/>
      <c r="AG48" s="264"/>
      <c r="AH48" s="264"/>
      <c r="AI48" s="264"/>
      <c r="AJ48" s="264"/>
      <c r="AK48" s="264"/>
      <c r="AL48" s="264"/>
      <c r="AM48" s="264"/>
      <c r="AN48" s="264"/>
      <c r="AO48" s="264"/>
      <c r="AP48" s="264"/>
      <c r="AQ48" s="264"/>
      <c r="AR48" s="264"/>
      <c r="AS48" s="264"/>
      <c r="AT48" s="264"/>
      <c r="AU48" s="264"/>
      <c r="AV48" s="264"/>
      <c r="AW48" s="264"/>
      <c r="AX48" s="264"/>
      <c r="AY48" s="264"/>
      <c r="AZ48" s="264"/>
      <c r="BA48" s="264"/>
      <c r="BB48" s="264"/>
      <c r="BC48" s="264"/>
      <c r="BG48" s="284"/>
    </row>
    <row r="49" spans="4:71" customFormat="1">
      <c r="H49" s="264"/>
      <c r="I49" s="264"/>
      <c r="J49" s="264"/>
      <c r="K49" s="264"/>
      <c r="L49" s="264"/>
      <c r="M49" s="264"/>
      <c r="N49" s="264"/>
      <c r="O49" s="264"/>
      <c r="P49" s="264"/>
      <c r="Q49" s="264"/>
      <c r="R49" s="264"/>
      <c r="S49" s="264"/>
      <c r="T49" s="264"/>
      <c r="U49" s="264"/>
      <c r="V49" s="264"/>
      <c r="W49" s="264"/>
      <c r="X49" s="264"/>
      <c r="Y49" s="264"/>
      <c r="Z49" s="264"/>
      <c r="AA49" s="264"/>
      <c r="AB49" s="264"/>
      <c r="AC49" s="264"/>
      <c r="AD49" s="264"/>
      <c r="AE49" s="264"/>
      <c r="AF49" s="264"/>
      <c r="AG49" s="264"/>
      <c r="AH49" s="264"/>
      <c r="AI49" s="264"/>
      <c r="AJ49" s="264"/>
      <c r="AK49" s="264"/>
      <c r="AL49" s="264"/>
      <c r="AM49" s="264"/>
      <c r="AN49" s="264"/>
      <c r="AO49" s="264"/>
      <c r="AP49" s="264"/>
      <c r="AQ49" s="264"/>
      <c r="AR49" s="264"/>
      <c r="AS49" s="264"/>
      <c r="AT49" s="264"/>
      <c r="AU49" s="264"/>
      <c r="AV49" s="264"/>
      <c r="AW49" s="264"/>
      <c r="AX49" s="264"/>
      <c r="AY49" s="264"/>
      <c r="AZ49" s="264"/>
      <c r="BA49" s="264"/>
      <c r="BB49" s="264"/>
      <c r="BC49" s="264"/>
      <c r="BG49" s="284"/>
    </row>
    <row r="50" spans="4:71" customFormat="1">
      <c r="H50" s="264"/>
      <c r="I50" s="264"/>
      <c r="J50" s="264"/>
      <c r="K50" s="264"/>
      <c r="L50" s="264"/>
      <c r="M50" s="264"/>
      <c r="N50" s="264"/>
      <c r="O50" s="264"/>
      <c r="P50" s="264"/>
      <c r="Q50" s="264"/>
      <c r="R50" s="264"/>
      <c r="S50" s="264"/>
      <c r="T50" s="264"/>
      <c r="U50" s="264"/>
      <c r="V50" s="264"/>
      <c r="W50" s="264"/>
      <c r="X50" s="264"/>
      <c r="Y50" s="264"/>
      <c r="Z50" s="264"/>
      <c r="AA50" s="264"/>
      <c r="AB50" s="264"/>
      <c r="AC50" s="264"/>
      <c r="AD50" s="264"/>
      <c r="AE50" s="264"/>
      <c r="AF50" s="264"/>
      <c r="AG50" s="264"/>
      <c r="AH50" s="264"/>
      <c r="AI50" s="264"/>
      <c r="AJ50" s="264"/>
      <c r="AK50" s="264"/>
      <c r="AL50" s="264"/>
      <c r="AM50" s="264"/>
      <c r="AN50" s="264"/>
      <c r="AO50" s="264"/>
      <c r="AP50" s="264"/>
      <c r="AQ50" s="264"/>
      <c r="AR50" s="264"/>
      <c r="AS50" s="264"/>
      <c r="AT50" s="264"/>
      <c r="AU50" s="264"/>
      <c r="AV50" s="264"/>
      <c r="AW50" s="264"/>
      <c r="AX50" s="264"/>
      <c r="AY50" s="264"/>
      <c r="AZ50" s="264"/>
      <c r="BA50" s="264"/>
      <c r="BB50" s="264"/>
      <c r="BC50" s="264"/>
      <c r="BG50" s="284"/>
    </row>
    <row r="51" spans="4:71" customFormat="1" ht="17.25">
      <c r="E51" s="265"/>
      <c r="F51" s="264"/>
      <c r="G51" s="264"/>
      <c r="BG51" s="284"/>
    </row>
    <row r="52" spans="4:71" customFormat="1" ht="17.25">
      <c r="E52" s="265"/>
      <c r="F52" s="264"/>
      <c r="G52" s="264"/>
      <c r="BG52" s="284"/>
    </row>
    <row r="53" spans="4:71" customFormat="1" ht="16.149999999999999" customHeight="1">
      <c r="E53" s="265"/>
      <c r="F53" s="1126" t="s">
        <v>737</v>
      </c>
      <c r="G53" s="1127"/>
      <c r="H53" s="1127"/>
      <c r="I53" s="1127"/>
      <c r="J53" s="1127"/>
      <c r="K53" s="1127"/>
      <c r="L53" s="1127"/>
      <c r="M53" s="1127"/>
      <c r="N53" s="1127"/>
      <c r="O53" s="1127"/>
      <c r="P53" s="1127"/>
      <c r="Q53" s="1127"/>
      <c r="R53" s="1127"/>
      <c r="S53" s="1127"/>
      <c r="T53" s="1127"/>
      <c r="U53" s="1127"/>
      <c r="V53" s="1127"/>
      <c r="W53" s="1127"/>
      <c r="X53" s="1127"/>
      <c r="Y53" s="1127"/>
      <c r="Z53" s="1127"/>
      <c r="AA53" s="1127"/>
      <c r="AB53" s="1127"/>
      <c r="AC53" s="1127"/>
      <c r="AD53" s="1127"/>
      <c r="AE53" s="1127"/>
      <c r="AF53" s="1127"/>
      <c r="AG53" s="1127"/>
      <c r="AH53" s="1127"/>
      <c r="AI53" s="1127"/>
      <c r="AJ53" s="1127"/>
      <c r="AK53" s="1127"/>
      <c r="AL53" s="1127"/>
      <c r="AM53" s="1127"/>
      <c r="AN53" s="1127"/>
      <c r="AO53" s="1127"/>
      <c r="AP53" s="1127"/>
      <c r="AQ53" s="1127"/>
      <c r="AR53" s="1127"/>
      <c r="AS53" s="1127"/>
      <c r="AT53" s="1127"/>
      <c r="AU53" s="1127"/>
      <c r="AV53" s="1127"/>
      <c r="AW53" s="1127"/>
      <c r="AX53" s="1127"/>
      <c r="AY53" s="1127"/>
      <c r="AZ53" s="1127"/>
      <c r="BA53" s="1127"/>
      <c r="BB53" s="1127"/>
      <c r="BC53" s="1128"/>
      <c r="BG53" s="284"/>
    </row>
    <row r="54" spans="4:71" customFormat="1" ht="13.15" customHeight="1">
      <c r="F54" s="1116"/>
      <c r="G54" s="1117"/>
      <c r="H54" s="1117"/>
      <c r="I54" s="1117"/>
      <c r="J54" s="1117"/>
      <c r="K54" s="1117"/>
      <c r="L54" s="1117"/>
      <c r="M54" s="1117"/>
      <c r="N54" s="1117"/>
      <c r="O54" s="1117"/>
      <c r="P54" s="1117"/>
      <c r="Q54" s="1117"/>
      <c r="R54" s="1117"/>
      <c r="S54" s="1117"/>
      <c r="T54" s="1117"/>
      <c r="U54" s="1117"/>
      <c r="V54" s="1117"/>
      <c r="W54" s="1117"/>
      <c r="X54" s="1117"/>
      <c r="Y54" s="1117"/>
      <c r="Z54" s="1117"/>
      <c r="AA54" s="1117"/>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8"/>
      <c r="BG54" s="284"/>
    </row>
    <row r="55" spans="4:71" customFormat="1" ht="13.15" customHeight="1">
      <c r="F55" s="1116"/>
      <c r="G55" s="1117"/>
      <c r="H55" s="1117"/>
      <c r="I55" s="1117"/>
      <c r="J55" s="1117"/>
      <c r="K55" s="1117"/>
      <c r="L55" s="1117"/>
      <c r="M55" s="1117"/>
      <c r="N55" s="1117"/>
      <c r="O55" s="1117"/>
      <c r="P55" s="1117"/>
      <c r="Q55" s="1117"/>
      <c r="R55" s="1117"/>
      <c r="S55" s="1117"/>
      <c r="T55" s="1117"/>
      <c r="U55" s="1117"/>
      <c r="V55" s="1117"/>
      <c r="W55" s="1117"/>
      <c r="X55" s="1117"/>
      <c r="Y55" s="1117"/>
      <c r="Z55" s="1117"/>
      <c r="AA55" s="1117"/>
      <c r="AB55" s="1117"/>
      <c r="AC55" s="1117"/>
      <c r="AD55" s="1117"/>
      <c r="AE55" s="1117"/>
      <c r="AF55" s="1117"/>
      <c r="AG55" s="1117"/>
      <c r="AH55" s="1117"/>
      <c r="AI55" s="1117"/>
      <c r="AJ55" s="1117"/>
      <c r="AK55" s="1117"/>
      <c r="AL55" s="1117"/>
      <c r="AM55" s="1117"/>
      <c r="AN55" s="1117"/>
      <c r="AO55" s="1117"/>
      <c r="AP55" s="1117"/>
      <c r="AQ55" s="1117"/>
      <c r="AR55" s="1117"/>
      <c r="AS55" s="1117"/>
      <c r="AT55" s="1117"/>
      <c r="AU55" s="1117"/>
      <c r="AV55" s="1117"/>
      <c r="AW55" s="1117"/>
      <c r="AX55" s="1117"/>
      <c r="AY55" s="1117"/>
      <c r="AZ55" s="1117"/>
      <c r="BA55" s="1117"/>
      <c r="BB55" s="1117"/>
      <c r="BC55" s="1118"/>
      <c r="BG55" s="284"/>
    </row>
    <row r="56" spans="4:71" customFormat="1" ht="13.15" customHeight="1">
      <c r="F56" s="1116"/>
      <c r="G56" s="1117"/>
      <c r="H56" s="1117"/>
      <c r="I56" s="1117"/>
      <c r="J56" s="1117"/>
      <c r="K56" s="1117"/>
      <c r="L56" s="1117"/>
      <c r="M56" s="1117"/>
      <c r="N56" s="1117"/>
      <c r="O56" s="1117"/>
      <c r="P56" s="1117"/>
      <c r="Q56" s="1117"/>
      <c r="R56" s="1117"/>
      <c r="S56" s="1117"/>
      <c r="T56" s="1117"/>
      <c r="U56" s="1117"/>
      <c r="V56" s="1117"/>
      <c r="W56" s="1117"/>
      <c r="X56" s="1117"/>
      <c r="Y56" s="1117"/>
      <c r="Z56" s="1117"/>
      <c r="AA56" s="1117"/>
      <c r="AB56" s="1117"/>
      <c r="AC56" s="1117"/>
      <c r="AD56" s="1117"/>
      <c r="AE56" s="1117"/>
      <c r="AF56" s="1117"/>
      <c r="AG56" s="1117"/>
      <c r="AH56" s="1117"/>
      <c r="AI56" s="1117"/>
      <c r="AJ56" s="1117"/>
      <c r="AK56" s="1117"/>
      <c r="AL56" s="1117"/>
      <c r="AM56" s="1117"/>
      <c r="AN56" s="1117"/>
      <c r="AO56" s="1117"/>
      <c r="AP56" s="1117"/>
      <c r="AQ56" s="1117"/>
      <c r="AR56" s="1117"/>
      <c r="AS56" s="1117"/>
      <c r="AT56" s="1117"/>
      <c r="AU56" s="1117"/>
      <c r="AV56" s="1117"/>
      <c r="AW56" s="1117"/>
      <c r="AX56" s="1117"/>
      <c r="AY56" s="1117"/>
      <c r="AZ56" s="1117"/>
      <c r="BA56" s="1117"/>
      <c r="BB56" s="1117"/>
      <c r="BC56" s="1118"/>
      <c r="BG56" s="284"/>
    </row>
    <row r="57" spans="4:71" customFormat="1" ht="13.15" customHeight="1">
      <c r="F57" s="1116"/>
      <c r="G57" s="1117"/>
      <c r="H57" s="1117"/>
      <c r="I57" s="1117"/>
      <c r="J57" s="1117"/>
      <c r="K57" s="1117"/>
      <c r="L57" s="1117"/>
      <c r="M57" s="1117"/>
      <c r="N57" s="1117"/>
      <c r="O57" s="1117"/>
      <c r="P57" s="1117"/>
      <c r="Q57" s="1117"/>
      <c r="R57" s="1117"/>
      <c r="S57" s="1117"/>
      <c r="T57" s="1117"/>
      <c r="U57" s="1117"/>
      <c r="V57" s="1117"/>
      <c r="W57" s="1117"/>
      <c r="X57" s="1117"/>
      <c r="Y57" s="1117"/>
      <c r="Z57" s="1117"/>
      <c r="AA57" s="1117"/>
      <c r="AB57" s="1117"/>
      <c r="AC57" s="1117"/>
      <c r="AD57" s="1117"/>
      <c r="AE57" s="1117"/>
      <c r="AF57" s="1117"/>
      <c r="AG57" s="1117"/>
      <c r="AH57" s="1117"/>
      <c r="AI57" s="1117"/>
      <c r="AJ57" s="1117"/>
      <c r="AK57" s="1117"/>
      <c r="AL57" s="1117"/>
      <c r="AM57" s="1117"/>
      <c r="AN57" s="1117"/>
      <c r="AO57" s="1117"/>
      <c r="AP57" s="1117"/>
      <c r="AQ57" s="1117"/>
      <c r="AR57" s="1117"/>
      <c r="AS57" s="1117"/>
      <c r="AT57" s="1117"/>
      <c r="AU57" s="1117"/>
      <c r="AV57" s="1117"/>
      <c r="AW57" s="1117"/>
      <c r="AX57" s="1117"/>
      <c r="AY57" s="1117"/>
      <c r="AZ57" s="1117"/>
      <c r="BA57" s="1117"/>
      <c r="BB57" s="1117"/>
      <c r="BC57" s="1118"/>
      <c r="BG57" s="284"/>
    </row>
    <row r="58" spans="4:71" customFormat="1" ht="13.15" customHeight="1">
      <c r="F58" s="1116"/>
      <c r="G58" s="1117"/>
      <c r="H58" s="1117"/>
      <c r="I58" s="1117"/>
      <c r="J58" s="1117"/>
      <c r="K58" s="1117"/>
      <c r="L58" s="1117"/>
      <c r="M58" s="1117"/>
      <c r="N58" s="1117"/>
      <c r="O58" s="1117"/>
      <c r="P58" s="1117"/>
      <c r="Q58" s="1117"/>
      <c r="R58" s="1117"/>
      <c r="S58" s="1117"/>
      <c r="T58" s="1117"/>
      <c r="U58" s="1117"/>
      <c r="V58" s="1117"/>
      <c r="W58" s="1117"/>
      <c r="X58" s="1117"/>
      <c r="Y58" s="1117"/>
      <c r="Z58" s="1117"/>
      <c r="AA58" s="1117"/>
      <c r="AB58" s="1117"/>
      <c r="AC58" s="1117"/>
      <c r="AD58" s="1117"/>
      <c r="AE58" s="1117"/>
      <c r="AF58" s="1117"/>
      <c r="AG58" s="1117"/>
      <c r="AH58" s="1117"/>
      <c r="AI58" s="1117"/>
      <c r="AJ58" s="1117"/>
      <c r="AK58" s="1117"/>
      <c r="AL58" s="1117"/>
      <c r="AM58" s="1117"/>
      <c r="AN58" s="1117"/>
      <c r="AO58" s="1117"/>
      <c r="AP58" s="1117"/>
      <c r="AQ58" s="1117"/>
      <c r="AR58" s="1117"/>
      <c r="AS58" s="1117"/>
      <c r="AT58" s="1117"/>
      <c r="AU58" s="1117"/>
      <c r="AV58" s="1117"/>
      <c r="AW58" s="1117"/>
      <c r="AX58" s="1117"/>
      <c r="AY58" s="1117"/>
      <c r="AZ58" s="1117"/>
      <c r="BA58" s="1117"/>
      <c r="BB58" s="1117"/>
      <c r="BC58" s="1118"/>
      <c r="BG58" s="284"/>
    </row>
    <row r="59" spans="4:71" customFormat="1" ht="13.15" customHeight="1">
      <c r="F59" s="1119"/>
      <c r="G59" s="1120"/>
      <c r="H59" s="1120"/>
      <c r="I59" s="1120"/>
      <c r="J59" s="1120"/>
      <c r="K59" s="1120"/>
      <c r="L59" s="1120"/>
      <c r="M59" s="1120"/>
      <c r="N59" s="1120"/>
      <c r="O59" s="1120"/>
      <c r="P59" s="1120"/>
      <c r="Q59" s="1120"/>
      <c r="R59" s="1120"/>
      <c r="S59" s="1120"/>
      <c r="T59" s="1120"/>
      <c r="U59" s="1120"/>
      <c r="V59" s="1120"/>
      <c r="W59" s="1120"/>
      <c r="X59" s="1120"/>
      <c r="Y59" s="1120"/>
      <c r="Z59" s="1120"/>
      <c r="AA59" s="1120"/>
      <c r="AB59" s="1120"/>
      <c r="AC59" s="1120"/>
      <c r="AD59" s="1120"/>
      <c r="AE59" s="1120"/>
      <c r="AF59" s="1120"/>
      <c r="AG59" s="1120"/>
      <c r="AH59" s="1120"/>
      <c r="AI59" s="1120"/>
      <c r="AJ59" s="1120"/>
      <c r="AK59" s="1120"/>
      <c r="AL59" s="1120"/>
      <c r="AM59" s="1120"/>
      <c r="AN59" s="1120"/>
      <c r="AO59" s="1120"/>
      <c r="AP59" s="1120"/>
      <c r="AQ59" s="1120"/>
      <c r="AR59" s="1120"/>
      <c r="AS59" s="1120"/>
      <c r="AT59" s="1120"/>
      <c r="AU59" s="1120"/>
      <c r="AV59" s="1120"/>
      <c r="AW59" s="1120"/>
      <c r="AX59" s="1120"/>
      <c r="AY59" s="1120"/>
      <c r="AZ59" s="1120"/>
      <c r="BA59" s="1120"/>
      <c r="BB59" s="1120"/>
      <c r="BC59" s="1121"/>
      <c r="BG59" s="284"/>
    </row>
    <row r="60" spans="4:71" customFormat="1">
      <c r="BG60" s="284"/>
    </row>
    <row r="61" spans="4:71" customFormat="1">
      <c r="BG61" s="284"/>
    </row>
    <row r="62" spans="4:71" customFormat="1">
      <c r="BG62" s="284"/>
    </row>
    <row r="63" spans="4:71" customFormat="1" ht="13.15" customHeight="1">
      <c r="D63" s="1154" t="s">
        <v>1093</v>
      </c>
      <c r="E63" s="1154"/>
      <c r="F63" s="1154"/>
      <c r="G63" s="1154"/>
      <c r="H63" s="1155" t="s">
        <v>1094</v>
      </c>
      <c r="I63" s="1156"/>
      <c r="J63" s="1157" t="s">
        <v>1095</v>
      </c>
      <c r="K63" s="1157"/>
      <c r="L63" s="1157"/>
      <c r="M63" s="1155" t="s">
        <v>1096</v>
      </c>
      <c r="N63" s="1156"/>
      <c r="O63" s="1157" t="s">
        <v>1097</v>
      </c>
      <c r="P63" s="1157"/>
      <c r="Q63" s="1157"/>
      <c r="R63" s="1157" t="s">
        <v>1098</v>
      </c>
      <c r="S63" s="1157"/>
      <c r="T63" s="1157"/>
      <c r="U63" s="1157" t="s">
        <v>1099</v>
      </c>
      <c r="V63" s="1157"/>
      <c r="W63" s="1157"/>
      <c r="Y63" s="36"/>
      <c r="Z63" s="36"/>
      <c r="AE63" s="50"/>
      <c r="AF63" s="50"/>
      <c r="BG63" s="284"/>
      <c r="BS63" s="14"/>
    </row>
    <row r="64" spans="4:71" customFormat="1" ht="13.15" customHeight="1">
      <c r="D64" s="1154"/>
      <c r="E64" s="1154"/>
      <c r="F64" s="1154"/>
      <c r="G64" s="1154"/>
      <c r="H64" s="1156"/>
      <c r="I64" s="1156"/>
      <c r="J64" s="1157"/>
      <c r="K64" s="1157"/>
      <c r="L64" s="1157"/>
      <c r="M64" s="1156"/>
      <c r="N64" s="1156"/>
      <c r="O64" s="1157"/>
      <c r="P64" s="1157"/>
      <c r="Q64" s="1157"/>
      <c r="R64" s="1157"/>
      <c r="S64" s="1157"/>
      <c r="T64" s="1157"/>
      <c r="U64" s="1157"/>
      <c r="V64" s="1157"/>
      <c r="W64" s="1157"/>
      <c r="X64" s="52"/>
      <c r="Y64" s="36"/>
      <c r="Z64" s="36"/>
      <c r="AE64" s="50"/>
      <c r="AF64" s="50"/>
      <c r="BG64" s="284"/>
      <c r="BL64" s="14"/>
      <c r="BM64" s="14"/>
      <c r="BN64" s="14"/>
      <c r="BO64" s="14"/>
      <c r="BP64" s="14"/>
      <c r="BQ64" s="14"/>
      <c r="BS64" s="14"/>
    </row>
    <row r="65" spans="1:71" customFormat="1" ht="13.7" customHeight="1">
      <c r="A65" s="14"/>
      <c r="B65" s="14"/>
      <c r="C65" s="14"/>
      <c r="D65" s="1154"/>
      <c r="E65" s="1154"/>
      <c r="F65" s="1154"/>
      <c r="G65" s="1154"/>
      <c r="H65" s="1158" t="str">
        <f>TEXT(BL7,"00")</f>
        <v>00</v>
      </c>
      <c r="I65" s="1158"/>
      <c r="J65" s="1159" t="str">
        <f>TEXT(BM7,"000")</f>
        <v>000</v>
      </c>
      <c r="K65" s="1159"/>
      <c r="L65" s="1159"/>
      <c r="M65" s="1158" t="str">
        <f>TEXT(BN7,"00")</f>
        <v>00</v>
      </c>
      <c r="N65" s="1158"/>
      <c r="O65" s="1159" t="str">
        <f>TEXT(BO7,"000")</f>
        <v>000</v>
      </c>
      <c r="P65" s="1159"/>
      <c r="Q65" s="1159"/>
      <c r="R65" s="1159" t="str">
        <f>TEXT(BP7,"000")</f>
        <v>000</v>
      </c>
      <c r="S65" s="1159"/>
      <c r="T65" s="1159"/>
      <c r="U65" s="1159" t="str">
        <f>TEXT(BQ7,"000")</f>
        <v>000</v>
      </c>
      <c r="V65" s="1159"/>
      <c r="W65" s="1159"/>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14"/>
      <c r="AX65" s="14"/>
      <c r="AY65" s="14"/>
      <c r="AZ65" s="14"/>
      <c r="BA65" s="14"/>
      <c r="BB65" s="14"/>
      <c r="BC65" s="14"/>
      <c r="BD65" s="14"/>
      <c r="BE65" s="14"/>
      <c r="BF65" s="14"/>
      <c r="BG65" s="291"/>
      <c r="BH65" s="14"/>
      <c r="BI65" s="14"/>
      <c r="BJ65" s="14"/>
      <c r="BL65" s="14"/>
      <c r="BM65" s="14"/>
      <c r="BN65" s="14"/>
      <c r="BO65" s="14"/>
      <c r="BP65" s="14"/>
      <c r="BQ65" s="14"/>
      <c r="BR65" s="14"/>
      <c r="BS65" s="14"/>
    </row>
    <row r="66" spans="1:71" customFormat="1">
      <c r="A66" s="14"/>
      <c r="B66" s="14"/>
      <c r="C66" s="14"/>
      <c r="D66" s="1154"/>
      <c r="E66" s="1154"/>
      <c r="F66" s="1154"/>
      <c r="G66" s="1154"/>
      <c r="H66" s="1158"/>
      <c r="I66" s="1158"/>
      <c r="J66" s="1159"/>
      <c r="K66" s="1159"/>
      <c r="L66" s="1159"/>
      <c r="M66" s="1158"/>
      <c r="N66" s="1158"/>
      <c r="O66" s="1159"/>
      <c r="P66" s="1159"/>
      <c r="Q66" s="1159"/>
      <c r="R66" s="1159"/>
      <c r="S66" s="1159"/>
      <c r="T66" s="1159"/>
      <c r="U66" s="1159"/>
      <c r="V66" s="1159"/>
      <c r="W66" s="1159"/>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14"/>
      <c r="AX66" s="14"/>
      <c r="AY66" s="14"/>
      <c r="AZ66" s="14"/>
      <c r="BA66" s="14"/>
      <c r="BB66" s="14"/>
      <c r="BC66" s="14"/>
      <c r="BD66" s="14"/>
      <c r="BE66" s="14"/>
      <c r="BF66" s="14"/>
      <c r="BG66" s="291"/>
      <c r="BH66" s="14"/>
      <c r="BI66" s="14"/>
      <c r="BJ66" s="14"/>
      <c r="BL66" s="14"/>
      <c r="BM66" s="14"/>
      <c r="BN66" s="14"/>
      <c r="BO66" s="14"/>
      <c r="BP66" s="14"/>
      <c r="BQ66" s="14"/>
      <c r="BR66" s="14"/>
      <c r="BS66" s="14"/>
    </row>
    <row r="67" spans="1:71">
      <c r="BG67" s="291"/>
    </row>
  </sheetData>
  <sheetProtection sheet="1" objects="1" scenarios="1" selectLockedCells="1"/>
  <mergeCells count="37">
    <mergeCell ref="R63:T64"/>
    <mergeCell ref="U63:W64"/>
    <mergeCell ref="H65:I66"/>
    <mergeCell ref="J65:L66"/>
    <mergeCell ref="M65:N66"/>
    <mergeCell ref="O65:Q66"/>
    <mergeCell ref="R65:T66"/>
    <mergeCell ref="U65:W66"/>
    <mergeCell ref="D63:G66"/>
    <mergeCell ref="H63:I64"/>
    <mergeCell ref="J63:L64"/>
    <mergeCell ref="M63:N64"/>
    <mergeCell ref="O63:Q64"/>
    <mergeCell ref="BI10:BI11"/>
    <mergeCell ref="BJ10:BL11"/>
    <mergeCell ref="BL5:BQ5"/>
    <mergeCell ref="BL13:BQ13"/>
    <mergeCell ref="BL14:BL15"/>
    <mergeCell ref="BM14:BM15"/>
    <mergeCell ref="BN14:BN15"/>
    <mergeCell ref="BO14:BO15"/>
    <mergeCell ref="BP14:BP15"/>
    <mergeCell ref="BQ14:BQ15"/>
    <mergeCell ref="E6:H6"/>
    <mergeCell ref="E5:H5"/>
    <mergeCell ref="E35:AV36"/>
    <mergeCell ref="D10:BD12"/>
    <mergeCell ref="D14:BD16"/>
    <mergeCell ref="D18:BD20"/>
    <mergeCell ref="BQ16:BQ17"/>
    <mergeCell ref="BL16:BL17"/>
    <mergeCell ref="F54:BC59"/>
    <mergeCell ref="BM16:BM17"/>
    <mergeCell ref="BN16:BN17"/>
    <mergeCell ref="BO16:BO17"/>
    <mergeCell ref="BP16:BP17"/>
    <mergeCell ref="F53:BC53"/>
  </mergeCells>
  <phoneticPr fontId="3"/>
  <dataValidations count="8">
    <dataValidation type="whole" allowBlank="1" showInputMessage="1" showErrorMessage="1" error="1～47の数字を入力してください。" sqref="BL7 BL16:BL17" xr:uid="{00000000-0002-0000-0000-000000000000}">
      <formula1>1</formula1>
      <formula2>47</formula2>
    </dataValidation>
    <dataValidation type="whole" allowBlank="1" showInputMessage="1" showErrorMessage="1" error="３桁の数字を入力してください。" sqref="BO7 BQ7 BO16:BO17 BQ16:BQ17" xr:uid="{00000000-0002-0000-0000-000001000000}">
      <formula1>1</formula1>
      <formula2>999</formula2>
    </dataValidation>
    <dataValidation type="whole" allowBlank="1" showInputMessage="1" showErrorMessage="1" sqref="BJ5" xr:uid="{00000000-0002-0000-0000-000002000000}">
      <formula1>1700</formula1>
      <formula2>2100</formula2>
    </dataValidation>
    <dataValidation type="whole" allowBlank="1" showInputMessage="1" showErrorMessage="1" error="13桁の整数を入力してください。" sqref="BS6" xr:uid="{00000000-0002-0000-0000-000003000000}">
      <formula1>1000000000000</formula1>
      <formula2>9999999999999</formula2>
    </dataValidation>
    <dataValidation type="whole" imeMode="disabled" allowBlank="1" showErrorMessage="1" errorTitle="調査簿入力" error="年を入力して下さい。" sqref="AT9:AV9 Q9:S9" xr:uid="{00000000-0002-0000-0000-000004000000}">
      <formula1>1</formula1>
      <formula2>99</formula2>
    </dataValidation>
    <dataValidation type="whole" allowBlank="1" showInputMessage="1" showErrorMessage="1" error="２桁の数字を入力してください。" sqref="BN7 BN16:BN17" xr:uid="{00000000-0002-0000-0000-000005000000}">
      <formula1>0</formula1>
      <formula2>99</formula2>
    </dataValidation>
    <dataValidation type="whole" allowBlank="1" showInputMessage="1" showErrorMessage="1" error="100～999の数字を入力してください。" sqref="BM7 BM16:BM17" xr:uid="{00000000-0002-0000-0000-000006000000}">
      <formula1>100</formula1>
      <formula2>999</formula2>
    </dataValidation>
    <dataValidation type="whole" allowBlank="1" showInputMessage="1" showErrorMessage="1" error="３桁の数字を入力してください。" sqref="BP7 BP16:BP17" xr:uid="{00000000-0002-0000-0000-000007000000}">
      <formula1>0</formula1>
      <formula2>999</formula2>
    </dataValidation>
  </dataValidations>
  <printOptions horizontalCentered="1" verticalCentered="1"/>
  <pageMargins left="0" right="0" top="0" bottom="0" header="0" footer="0"/>
  <pageSetup paperSize="8" scale="84" firstPageNumber="2" orientation="landscape" cellComments="asDisplayed" r:id="rId1"/>
  <headerFooter alignWithMargins="0"/>
  <colBreaks count="1" manualBreakCount="1">
    <brk id="58" max="66"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B1:BW131"/>
  <sheetViews>
    <sheetView showGridLines="0" zoomScale="85" zoomScaleNormal="85" zoomScaleSheetLayoutView="100" workbookViewId="0"/>
  </sheetViews>
  <sheetFormatPr defaultColWidth="2.75" defaultRowHeight="17.45" customHeight="1"/>
  <cols>
    <col min="1" max="2" width="2.75" style="19"/>
    <col min="3" max="38" width="2.75" style="8"/>
    <col min="39" max="16384" width="2.75" style="19"/>
  </cols>
  <sheetData>
    <row r="1" spans="2:72" s="28" customFormat="1" ht="16.899999999999999" customHeigh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L1" s="27"/>
      <c r="AM1" s="18"/>
      <c r="AN1" s="153" t="s">
        <v>73</v>
      </c>
      <c r="AO1" s="20"/>
      <c r="AP1" s="20"/>
      <c r="AQ1" s="20"/>
      <c r="AR1" s="20"/>
      <c r="AS1" s="20"/>
      <c r="AT1" s="20"/>
      <c r="AU1" s="20"/>
      <c r="AV1" s="13"/>
      <c r="AW1" s="13"/>
      <c r="AX1" s="13"/>
      <c r="AY1" s="13"/>
      <c r="AZ1" s="13"/>
      <c r="BA1" s="13"/>
      <c r="BB1" s="18"/>
      <c r="BC1" s="18"/>
      <c r="BD1" s="18"/>
      <c r="BE1" s="18"/>
      <c r="BF1" s="13"/>
      <c r="BG1" s="18"/>
      <c r="BH1" s="18"/>
      <c r="BI1" s="18"/>
      <c r="BJ1" s="18"/>
      <c r="BK1" s="18"/>
      <c r="BL1" s="18"/>
      <c r="BM1" s="18"/>
      <c r="BN1" s="18"/>
      <c r="BO1" s="18"/>
      <c r="BP1" s="18"/>
      <c r="BQ1" s="18"/>
      <c r="BR1" s="18"/>
      <c r="BS1" s="18"/>
      <c r="BT1" s="18"/>
    </row>
    <row r="2" spans="2:72" s="20" customFormat="1" ht="16.899999999999999" customHeight="1">
      <c r="B2" s="18"/>
      <c r="D2" s="13" t="s">
        <v>141</v>
      </c>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L2" s="13"/>
      <c r="AM2" s="8"/>
      <c r="AN2" s="2"/>
      <c r="AO2" s="19"/>
      <c r="AP2" s="19"/>
      <c r="AQ2" s="19"/>
      <c r="AR2" s="19"/>
      <c r="AS2" s="19"/>
      <c r="AT2" s="19"/>
      <c r="AU2" s="19"/>
      <c r="AV2" s="2"/>
      <c r="AW2" s="2"/>
      <c r="AX2" s="2"/>
      <c r="AY2" s="2"/>
      <c r="AZ2" s="2"/>
      <c r="BA2" s="2"/>
      <c r="BB2" s="8"/>
      <c r="BC2" s="8"/>
      <c r="BD2" s="8"/>
      <c r="BE2" s="8"/>
      <c r="BF2" s="2"/>
      <c r="BG2" s="8"/>
      <c r="BH2" s="8"/>
      <c r="BI2" s="8"/>
      <c r="BJ2" s="8"/>
      <c r="BK2" s="8"/>
      <c r="BL2" s="8"/>
      <c r="BM2" s="8"/>
      <c r="BN2" s="8"/>
      <c r="BO2" s="8"/>
      <c r="BP2" s="8"/>
      <c r="BQ2" s="8"/>
      <c r="BR2" s="8"/>
      <c r="BS2" s="8"/>
      <c r="BT2" s="8"/>
    </row>
    <row r="3" spans="2:72" s="20" customFormat="1" ht="16.899999999999999" customHeight="1">
      <c r="B3" s="18"/>
      <c r="C3" s="13"/>
      <c r="D3" s="13" t="s">
        <v>742</v>
      </c>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L3" s="13"/>
      <c r="AM3" s="8"/>
      <c r="AN3" s="2"/>
      <c r="AO3" s="19" t="s">
        <v>528</v>
      </c>
      <c r="AP3" s="19"/>
      <c r="AQ3" s="19"/>
      <c r="AR3" s="19"/>
      <c r="AS3" s="19"/>
      <c r="AT3" s="19"/>
      <c r="AU3" s="19"/>
      <c r="AV3" s="2"/>
      <c r="AW3" s="2"/>
      <c r="AX3" s="2"/>
      <c r="AY3" s="2"/>
      <c r="AZ3" s="2"/>
      <c r="BA3" s="2"/>
      <c r="BB3" s="8"/>
      <c r="BC3" s="8"/>
      <c r="BD3" s="8"/>
      <c r="BE3" s="8"/>
      <c r="BF3" s="2"/>
      <c r="BG3" s="8"/>
      <c r="BH3" s="8"/>
      <c r="BI3" s="8"/>
      <c r="BJ3" s="8"/>
      <c r="BK3" s="8"/>
      <c r="BL3" s="8"/>
      <c r="BM3" s="8"/>
      <c r="BN3" s="8"/>
      <c r="BO3" s="8"/>
      <c r="BP3" s="8"/>
      <c r="BQ3" s="8"/>
      <c r="BR3" s="8"/>
      <c r="BS3" s="8"/>
      <c r="BT3" s="8"/>
    </row>
    <row r="4" spans="2:72" s="20" customFormat="1" ht="16.899999999999999" customHeight="1">
      <c r="B4" s="18"/>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L4" s="13"/>
      <c r="AM4" s="8"/>
      <c r="AN4" s="2" t="s">
        <v>529</v>
      </c>
      <c r="AO4" s="19"/>
      <c r="AP4" s="19"/>
      <c r="AQ4" s="19"/>
      <c r="AR4" s="19"/>
      <c r="AS4" s="19"/>
      <c r="AT4" s="19"/>
      <c r="AU4" s="19"/>
      <c r="AV4" s="2"/>
      <c r="AW4" s="2"/>
      <c r="AX4" s="2"/>
      <c r="AY4" s="2"/>
      <c r="AZ4" s="2"/>
      <c r="BA4" s="2"/>
      <c r="BB4" s="8"/>
      <c r="BC4" s="8"/>
      <c r="BD4" s="8"/>
      <c r="BE4" s="8"/>
      <c r="BF4" s="2"/>
      <c r="BG4" s="8"/>
      <c r="BH4" s="8"/>
      <c r="BI4" s="8"/>
      <c r="BJ4" s="8"/>
      <c r="BK4" s="8"/>
      <c r="BL4" s="8"/>
      <c r="BM4" s="8"/>
      <c r="BN4" s="8"/>
      <c r="BO4" s="8"/>
      <c r="BP4" s="8"/>
      <c r="BQ4" s="8"/>
      <c r="BR4" s="8"/>
      <c r="BS4" s="8"/>
      <c r="BT4" s="8"/>
    </row>
    <row r="5" spans="2:72" s="20" customFormat="1" ht="16.899999999999999" customHeight="1">
      <c r="B5" s="18"/>
      <c r="C5" s="13"/>
      <c r="D5" s="13" t="s">
        <v>530</v>
      </c>
      <c r="E5" s="13"/>
      <c r="F5" s="13"/>
      <c r="G5" s="13"/>
      <c r="H5" s="13"/>
      <c r="I5" s="13"/>
      <c r="J5" s="13"/>
      <c r="K5" s="13"/>
      <c r="L5" s="13"/>
      <c r="M5" s="13"/>
      <c r="N5" s="13"/>
      <c r="O5" s="13"/>
      <c r="P5" s="13"/>
      <c r="Q5" s="18"/>
      <c r="R5" s="18"/>
      <c r="S5" s="18"/>
      <c r="T5" s="18"/>
      <c r="U5" s="18"/>
      <c r="V5" s="18"/>
      <c r="W5" s="18"/>
      <c r="X5" s="18"/>
      <c r="Y5" s="18"/>
      <c r="Z5" s="18"/>
      <c r="AA5" s="18"/>
      <c r="AB5" s="18"/>
      <c r="AC5" s="18"/>
      <c r="AD5" s="18"/>
      <c r="AE5" s="18"/>
      <c r="AF5" s="18"/>
      <c r="AG5" s="18"/>
      <c r="AH5" s="18"/>
      <c r="AI5" s="18"/>
      <c r="AJ5" s="18"/>
      <c r="AL5" s="18"/>
      <c r="AM5" s="8"/>
      <c r="AN5" s="2" t="s">
        <v>531</v>
      </c>
      <c r="AO5" s="19"/>
      <c r="AP5" s="19"/>
      <c r="AQ5" s="19"/>
      <c r="AR5" s="19"/>
      <c r="AS5" s="19"/>
      <c r="AT5" s="19"/>
      <c r="AU5" s="19"/>
      <c r="AV5" s="2"/>
      <c r="AW5" s="2"/>
      <c r="AX5" s="2"/>
      <c r="AY5" s="2"/>
      <c r="AZ5" s="2"/>
      <c r="BA5" s="2"/>
      <c r="BB5" s="8"/>
      <c r="BC5" s="8"/>
      <c r="BD5" s="8"/>
      <c r="BE5" s="8"/>
      <c r="BF5" s="2"/>
      <c r="BG5" s="8"/>
      <c r="BH5" s="8"/>
      <c r="BI5" s="8"/>
      <c r="BJ5" s="8"/>
      <c r="BK5" s="8"/>
      <c r="BL5" s="8"/>
      <c r="BM5" s="8"/>
      <c r="BN5" s="8"/>
      <c r="BO5" s="8"/>
      <c r="BP5" s="8"/>
      <c r="BQ5" s="8"/>
      <c r="BR5" s="8"/>
      <c r="BS5" s="8"/>
      <c r="BT5" s="8"/>
    </row>
    <row r="6" spans="2:72" s="20" customFormat="1" ht="16.899999999999999" customHeight="1">
      <c r="B6" s="18"/>
      <c r="C6" s="18"/>
      <c r="D6" s="21" t="str">
        <f>"調査票には、" &amp; [0]!調査年 &amp; "年１月～12月に迎えた決算期の終了月前１年間に、"</f>
        <v>調査票には、年１月～12月に迎えた決算期の終了月前１年間に、</v>
      </c>
      <c r="E6" s="13"/>
      <c r="F6" s="13"/>
      <c r="G6" s="13"/>
      <c r="H6" s="13"/>
      <c r="I6" s="13"/>
      <c r="J6" s="13"/>
      <c r="K6" s="13"/>
      <c r="L6" s="13"/>
      <c r="M6" s="13"/>
      <c r="N6" s="13"/>
      <c r="O6" s="13"/>
      <c r="P6" s="13"/>
      <c r="Q6" s="18"/>
      <c r="R6" s="18"/>
      <c r="S6" s="18"/>
      <c r="T6" s="18"/>
      <c r="U6" s="18"/>
      <c r="V6" s="18"/>
      <c r="W6" s="18"/>
      <c r="X6" s="18"/>
      <c r="Y6" s="18"/>
      <c r="Z6" s="18"/>
      <c r="AA6" s="18"/>
      <c r="AB6" s="18"/>
      <c r="AC6" s="18"/>
      <c r="AD6" s="18"/>
      <c r="AE6" s="18"/>
      <c r="AF6" s="18"/>
      <c r="AG6" s="18"/>
      <c r="AH6" s="18"/>
      <c r="AI6" s="18"/>
      <c r="AJ6" s="18"/>
      <c r="AL6" s="18"/>
      <c r="AM6" s="6"/>
      <c r="AN6" s="2"/>
      <c r="AO6" s="19"/>
      <c r="AP6" s="19"/>
      <c r="AQ6" s="19"/>
      <c r="AR6" s="19"/>
      <c r="AS6" s="19"/>
      <c r="AT6" s="19"/>
      <c r="AU6" s="19"/>
      <c r="AV6" s="2"/>
      <c r="AW6" s="2"/>
      <c r="AX6" s="2"/>
      <c r="AY6" s="2"/>
      <c r="AZ6" s="2"/>
      <c r="BA6" s="2"/>
      <c r="BB6" s="8"/>
      <c r="BC6" s="8"/>
      <c r="BD6" s="8"/>
      <c r="BE6" s="8"/>
      <c r="BF6" s="2"/>
      <c r="BG6" s="8"/>
      <c r="BH6" s="8"/>
      <c r="BI6" s="8"/>
      <c r="BJ6" s="8"/>
      <c r="BK6" s="8"/>
      <c r="BL6" s="8"/>
      <c r="BM6" s="8"/>
      <c r="BN6" s="8"/>
      <c r="BO6" s="8"/>
      <c r="BP6" s="8"/>
      <c r="BQ6" s="8"/>
      <c r="BR6" s="8"/>
      <c r="BS6" s="8"/>
      <c r="BT6" s="8"/>
    </row>
    <row r="7" spans="2:72" s="20" customFormat="1" ht="16.899999999999999" customHeight="1">
      <c r="B7" s="18"/>
      <c r="C7" s="13" t="s">
        <v>743</v>
      </c>
      <c r="E7" s="18"/>
      <c r="F7" s="13"/>
      <c r="G7" s="13"/>
      <c r="H7" s="13"/>
      <c r="I7" s="13"/>
      <c r="J7" s="13"/>
      <c r="K7" s="13"/>
      <c r="L7" s="13"/>
      <c r="M7" s="13"/>
      <c r="N7" s="13"/>
      <c r="O7" s="13"/>
      <c r="P7" s="13"/>
      <c r="Q7" s="18"/>
      <c r="R7" s="18"/>
      <c r="S7" s="18"/>
      <c r="T7" s="18"/>
      <c r="U7" s="18"/>
      <c r="V7" s="18"/>
      <c r="W7" s="18"/>
      <c r="X7" s="18"/>
      <c r="Y7" s="18"/>
      <c r="Z7" s="18"/>
      <c r="AA7" s="18"/>
      <c r="AB7" s="18"/>
      <c r="AC7" s="18"/>
      <c r="AD7" s="18"/>
      <c r="AE7" s="18"/>
      <c r="AF7" s="18"/>
      <c r="AG7" s="18"/>
      <c r="AH7" s="18"/>
      <c r="AI7" s="18"/>
      <c r="AJ7" s="18"/>
      <c r="AL7" s="18"/>
      <c r="AM7" s="8"/>
      <c r="AN7" s="25" t="s">
        <v>78</v>
      </c>
      <c r="AO7" s="9"/>
      <c r="AP7" s="9"/>
      <c r="AQ7" s="9"/>
      <c r="AR7" s="9"/>
      <c r="AS7" s="9"/>
      <c r="AT7" s="9"/>
      <c r="AU7" s="9"/>
      <c r="AV7" s="9"/>
      <c r="AW7" s="9"/>
      <c r="AX7" s="9"/>
      <c r="AY7" s="24"/>
      <c r="AZ7" s="24"/>
      <c r="BA7" s="24"/>
      <c r="BB7" s="24"/>
      <c r="BC7" s="9"/>
      <c r="BD7" s="9"/>
      <c r="BE7" s="9"/>
      <c r="BF7" s="9"/>
      <c r="BG7" s="9"/>
      <c r="BH7" s="9"/>
      <c r="BI7" s="9"/>
      <c r="BJ7" s="9"/>
      <c r="BK7" s="9"/>
      <c r="BL7" s="9"/>
      <c r="BM7" s="9"/>
      <c r="BN7" s="9"/>
      <c r="BO7" s="9"/>
      <c r="BP7" s="9"/>
      <c r="BQ7" s="9"/>
      <c r="BR7" s="9"/>
      <c r="BS7" s="9"/>
      <c r="BT7" s="9"/>
    </row>
    <row r="8" spans="2:72" s="20" customFormat="1" ht="16.899999999999999" customHeight="1">
      <c r="B8" s="18"/>
      <c r="C8" s="13"/>
      <c r="D8" s="18"/>
      <c r="E8" s="18"/>
      <c r="F8" s="18"/>
      <c r="G8" s="13"/>
      <c r="H8" s="13"/>
      <c r="I8" s="13"/>
      <c r="J8" s="13"/>
      <c r="K8" s="13"/>
      <c r="L8" s="13"/>
      <c r="M8" s="13"/>
      <c r="N8" s="13"/>
      <c r="O8" s="13"/>
      <c r="P8" s="13"/>
      <c r="Q8" s="18"/>
      <c r="R8" s="18"/>
      <c r="S8" s="18"/>
      <c r="T8" s="18"/>
      <c r="U8" s="18"/>
      <c r="V8" s="18"/>
      <c r="W8" s="18"/>
      <c r="X8" s="18"/>
      <c r="Y8" s="18"/>
      <c r="Z8" s="18"/>
      <c r="AA8" s="18"/>
      <c r="AB8" s="18"/>
      <c r="AC8" s="18"/>
      <c r="AD8" s="18"/>
      <c r="AE8" s="18"/>
      <c r="AF8" s="18"/>
      <c r="AG8" s="18"/>
      <c r="AH8" s="18"/>
      <c r="AI8" s="18"/>
      <c r="AJ8" s="18"/>
      <c r="AL8" s="18"/>
      <c r="AM8" s="8"/>
      <c r="AN8" s="2"/>
      <c r="AO8" s="19"/>
      <c r="AP8" s="19" t="s">
        <v>532</v>
      </c>
      <c r="AQ8" s="19"/>
      <c r="AR8" s="19"/>
      <c r="AS8" s="19"/>
      <c r="AT8" s="19"/>
      <c r="AU8" s="19"/>
      <c r="AV8" s="2"/>
      <c r="AW8" s="2"/>
      <c r="AX8" s="2"/>
      <c r="AY8" s="2"/>
      <c r="AZ8" s="2"/>
      <c r="BA8" s="2"/>
      <c r="BB8" s="8"/>
      <c r="BC8" s="8"/>
      <c r="BD8" s="8"/>
      <c r="BE8" s="8"/>
      <c r="BF8" s="2"/>
      <c r="BG8" s="8"/>
      <c r="BH8" s="8"/>
      <c r="BI8" s="8"/>
      <c r="BJ8" s="8"/>
      <c r="BK8" s="8"/>
      <c r="BL8" s="8"/>
      <c r="BM8" s="8"/>
      <c r="BN8" s="8"/>
      <c r="BO8" s="8"/>
      <c r="BP8" s="8"/>
      <c r="BQ8" s="8"/>
      <c r="BR8" s="8"/>
      <c r="BS8" s="8"/>
      <c r="BT8" s="8"/>
    </row>
    <row r="9" spans="2:72" s="20" customFormat="1" ht="16.899999999999999" customHeight="1">
      <c r="B9" s="18"/>
      <c r="C9" s="13"/>
      <c r="D9" s="13" t="s">
        <v>533</v>
      </c>
      <c r="E9" s="18"/>
      <c r="F9" s="13"/>
      <c r="G9" s="13"/>
      <c r="H9" s="13"/>
      <c r="I9" s="13"/>
      <c r="J9" s="13"/>
      <c r="K9" s="13"/>
      <c r="L9" s="13"/>
      <c r="M9" s="13"/>
      <c r="N9" s="13"/>
      <c r="O9" s="13"/>
      <c r="P9" s="13"/>
      <c r="Q9" s="18"/>
      <c r="R9" s="18"/>
      <c r="S9" s="18"/>
      <c r="T9" s="18"/>
      <c r="U9" s="18"/>
      <c r="V9" s="18"/>
      <c r="W9" s="18"/>
      <c r="X9" s="18"/>
      <c r="Y9" s="18"/>
      <c r="Z9" s="18"/>
      <c r="AA9" s="18"/>
      <c r="AB9" s="18"/>
      <c r="AC9" s="18"/>
      <c r="AD9" s="18"/>
      <c r="AE9" s="18"/>
      <c r="AF9" s="18"/>
      <c r="AG9" s="18"/>
      <c r="AH9" s="18"/>
      <c r="AI9" s="18"/>
      <c r="AJ9" s="18"/>
      <c r="AL9" s="18"/>
      <c r="AM9" s="6"/>
      <c r="AN9" s="2"/>
      <c r="AO9" s="19" t="s">
        <v>534</v>
      </c>
      <c r="AP9" s="19"/>
      <c r="AQ9" s="19"/>
      <c r="AR9" s="19"/>
      <c r="AS9" s="19"/>
      <c r="AT9" s="19"/>
      <c r="AU9" s="19"/>
      <c r="AV9" s="2"/>
      <c r="AW9" s="2"/>
      <c r="AX9" s="2"/>
      <c r="AY9" s="2"/>
      <c r="AZ9" s="2"/>
      <c r="BA9" s="2"/>
      <c r="BB9" s="8"/>
      <c r="BC9" s="8"/>
      <c r="BD9" s="8"/>
      <c r="BE9" s="8"/>
      <c r="BF9" s="2"/>
      <c r="BG9" s="8"/>
      <c r="BH9" s="8"/>
      <c r="BI9" s="8"/>
      <c r="BJ9" s="8"/>
      <c r="BK9" s="8"/>
      <c r="BL9" s="8"/>
      <c r="BM9" s="8"/>
      <c r="BN9" s="8"/>
      <c r="BO9" s="8"/>
      <c r="BP9" s="8"/>
      <c r="BQ9" s="8"/>
      <c r="BR9" s="8"/>
      <c r="BS9" s="8"/>
      <c r="BT9" s="8"/>
    </row>
    <row r="10" spans="2:72" s="20" customFormat="1" ht="16.899999999999999" customHeight="1">
      <c r="B10" s="18"/>
      <c r="C10" s="22"/>
      <c r="D10" s="13" t="s">
        <v>535</v>
      </c>
      <c r="E10" s="18"/>
      <c r="F10" s="18"/>
      <c r="G10" s="13"/>
      <c r="H10" s="13"/>
      <c r="I10" s="13"/>
      <c r="J10" s="13"/>
      <c r="K10" s="13"/>
      <c r="L10" s="13"/>
      <c r="M10" s="13"/>
      <c r="N10" s="13"/>
      <c r="O10" s="13"/>
      <c r="P10" s="13"/>
      <c r="Q10" s="18"/>
      <c r="R10" s="18"/>
      <c r="S10" s="18"/>
      <c r="T10" s="18"/>
      <c r="U10" s="13"/>
      <c r="V10" s="18"/>
      <c r="W10" s="18"/>
      <c r="X10" s="18"/>
      <c r="Y10" s="18"/>
      <c r="Z10" s="18"/>
      <c r="AA10" s="18"/>
      <c r="AB10" s="18"/>
      <c r="AC10" s="18"/>
      <c r="AD10" s="18"/>
      <c r="AE10" s="18"/>
      <c r="AF10" s="18"/>
      <c r="AG10" s="18"/>
      <c r="AH10" s="18"/>
      <c r="AI10" s="18"/>
      <c r="AJ10" s="18"/>
      <c r="AL10" s="18"/>
      <c r="AM10" s="6"/>
      <c r="AN10" s="6"/>
      <c r="AO10" s="9"/>
      <c r="AP10" s="19"/>
      <c r="AQ10" s="1198" t="s">
        <v>74</v>
      </c>
      <c r="AR10" s="1198"/>
      <c r="AS10" s="1198"/>
      <c r="AT10" s="1198"/>
      <c r="AU10" s="1198"/>
      <c r="AV10" s="1198"/>
      <c r="AW10" s="1198"/>
      <c r="AX10" s="1198"/>
      <c r="AY10" s="1198"/>
      <c r="AZ10" s="1199" t="s">
        <v>536</v>
      </c>
      <c r="BA10" s="1199"/>
      <c r="BB10" s="1199"/>
      <c r="BC10" s="1199"/>
      <c r="BD10" s="1199"/>
      <c r="BE10" s="1199"/>
      <c r="BF10" s="1199"/>
      <c r="BG10" s="1199"/>
      <c r="BH10" s="1199"/>
      <c r="BI10" s="1199"/>
      <c r="BJ10" s="1199"/>
      <c r="BK10" s="1199"/>
      <c r="BL10" s="1198" t="s">
        <v>79</v>
      </c>
      <c r="BM10" s="1198"/>
      <c r="BN10" s="1198"/>
      <c r="BO10" s="19"/>
      <c r="BP10" s="19"/>
      <c r="BQ10" s="19"/>
      <c r="BR10" s="19"/>
      <c r="BS10" s="19"/>
      <c r="BT10" s="9"/>
    </row>
    <row r="11" spans="2:72" s="20" customFormat="1" ht="16.899999999999999" customHeight="1">
      <c r="B11" s="18"/>
      <c r="C11" s="22"/>
      <c r="D11" s="13"/>
      <c r="E11" s="18"/>
      <c r="F11" s="18"/>
      <c r="G11" s="13"/>
      <c r="H11" s="13"/>
      <c r="I11" s="13"/>
      <c r="J11" s="13" t="s">
        <v>537</v>
      </c>
      <c r="K11" s="13"/>
      <c r="L11" s="13"/>
      <c r="M11" s="13"/>
      <c r="N11" s="13"/>
      <c r="O11" s="13"/>
      <c r="P11" s="13"/>
      <c r="Q11" s="18"/>
      <c r="R11" s="18"/>
      <c r="S11" s="18"/>
      <c r="T11" s="18"/>
      <c r="U11" s="13"/>
      <c r="V11" s="18"/>
      <c r="W11" s="18"/>
      <c r="X11" s="18"/>
      <c r="Y11" s="18"/>
      <c r="Z11" s="18"/>
      <c r="AA11" s="18"/>
      <c r="AB11" s="18"/>
      <c r="AC11" s="18"/>
      <c r="AD11" s="18"/>
      <c r="AE11" s="18"/>
      <c r="AF11" s="18"/>
      <c r="AG11" s="18"/>
      <c r="AH11" s="18"/>
      <c r="AI11" s="18"/>
      <c r="AJ11" s="18"/>
      <c r="AL11" s="18"/>
      <c r="AM11" s="8"/>
      <c r="AN11" s="6"/>
      <c r="AO11" s="9"/>
      <c r="AP11" s="19"/>
      <c r="AQ11" s="1198"/>
      <c r="AR11" s="1198"/>
      <c r="AS11" s="1198"/>
      <c r="AT11" s="1198"/>
      <c r="AU11" s="1198"/>
      <c r="AV11" s="1198"/>
      <c r="AW11" s="1198"/>
      <c r="AX11" s="1198"/>
      <c r="AY11" s="1198"/>
      <c r="AZ11" s="1200" t="s">
        <v>80</v>
      </c>
      <c r="BA11" s="1200"/>
      <c r="BB11" s="1200"/>
      <c r="BC11" s="1200"/>
      <c r="BD11" s="1200"/>
      <c r="BE11" s="1200"/>
      <c r="BF11" s="1200"/>
      <c r="BG11" s="1200"/>
      <c r="BH11" s="1200"/>
      <c r="BI11" s="1200"/>
      <c r="BJ11" s="1200"/>
      <c r="BK11" s="1200"/>
      <c r="BL11" s="1198"/>
      <c r="BM11" s="1198"/>
      <c r="BN11" s="1198"/>
      <c r="BO11" s="19"/>
      <c r="BP11" s="19"/>
      <c r="BQ11" s="19"/>
      <c r="BR11" s="19"/>
      <c r="BS11" s="19"/>
      <c r="BT11" s="9"/>
    </row>
    <row r="12" spans="2:72" s="20" customFormat="1" ht="16.899999999999999" customHeight="1">
      <c r="B12" s="18"/>
      <c r="C12" s="13"/>
      <c r="D12" s="13" t="s">
        <v>538</v>
      </c>
      <c r="E12" s="18"/>
      <c r="F12" s="18"/>
      <c r="G12" s="13"/>
      <c r="H12" s="13"/>
      <c r="I12" s="13"/>
      <c r="J12" s="13"/>
      <c r="K12" s="13"/>
      <c r="L12" s="13"/>
      <c r="M12" s="13"/>
      <c r="N12" s="13"/>
      <c r="O12" s="13"/>
      <c r="P12" s="13"/>
      <c r="Q12" s="18"/>
      <c r="R12" s="18"/>
      <c r="S12" s="18"/>
      <c r="T12" s="18"/>
      <c r="U12" s="13"/>
      <c r="V12" s="18"/>
      <c r="W12" s="18"/>
      <c r="X12" s="18"/>
      <c r="Y12" s="18"/>
      <c r="Z12" s="18"/>
      <c r="AA12" s="18"/>
      <c r="AB12" s="18"/>
      <c r="AC12" s="18"/>
      <c r="AD12" s="18"/>
      <c r="AE12" s="18"/>
      <c r="AF12" s="18"/>
      <c r="AG12" s="18"/>
      <c r="AH12" s="18"/>
      <c r="AI12" s="18"/>
      <c r="AJ12" s="18"/>
      <c r="AL12" s="18"/>
      <c r="AM12" s="8"/>
      <c r="AN12" s="2"/>
      <c r="AO12" s="19"/>
      <c r="AP12" s="19"/>
      <c r="AQ12" s="19"/>
      <c r="AR12" s="19"/>
      <c r="AS12" s="19"/>
      <c r="AT12" s="19"/>
      <c r="AU12" s="19"/>
      <c r="AV12" s="2"/>
      <c r="AW12" s="2"/>
      <c r="AX12" s="2"/>
      <c r="AY12" s="2"/>
      <c r="AZ12" s="2"/>
      <c r="BA12" s="2"/>
      <c r="BB12" s="8"/>
      <c r="BC12" s="8"/>
      <c r="BD12" s="8"/>
      <c r="BE12" s="8"/>
      <c r="BF12" s="2"/>
      <c r="BG12" s="8"/>
      <c r="BH12" s="8"/>
      <c r="BI12" s="8"/>
      <c r="BJ12" s="8"/>
      <c r="BK12" s="8"/>
      <c r="BL12" s="8"/>
      <c r="BM12" s="8"/>
      <c r="BN12" s="8"/>
      <c r="BO12" s="8"/>
      <c r="BP12" s="8"/>
      <c r="BQ12" s="8"/>
      <c r="BR12" s="8"/>
      <c r="BS12" s="8"/>
      <c r="BT12" s="8"/>
    </row>
    <row r="13" spans="2:72" s="20" customFormat="1" ht="16.899999999999999" customHeight="1">
      <c r="B13" s="18"/>
      <c r="C13" s="13"/>
      <c r="D13" s="13"/>
      <c r="E13" s="18"/>
      <c r="F13" s="13"/>
      <c r="G13" s="13"/>
      <c r="H13" s="13"/>
      <c r="I13" s="13"/>
      <c r="J13" s="13"/>
      <c r="K13" s="13"/>
      <c r="L13" s="13"/>
      <c r="M13" s="13"/>
      <c r="N13" s="13"/>
      <c r="O13" s="13"/>
      <c r="P13" s="13"/>
      <c r="Q13" s="18"/>
      <c r="R13" s="18"/>
      <c r="S13" s="18"/>
      <c r="T13" s="18"/>
      <c r="U13" s="13"/>
      <c r="V13" s="18"/>
      <c r="W13" s="18"/>
      <c r="X13" s="18"/>
      <c r="Y13" s="18"/>
      <c r="Z13" s="18"/>
      <c r="AA13" s="18"/>
      <c r="AB13" s="18"/>
      <c r="AC13" s="18"/>
      <c r="AD13" s="18"/>
      <c r="AE13" s="18"/>
      <c r="AF13" s="18"/>
      <c r="AG13" s="18"/>
      <c r="AH13" s="18"/>
      <c r="AI13" s="18"/>
      <c r="AJ13" s="18"/>
      <c r="AL13" s="18"/>
      <c r="AM13" s="8"/>
      <c r="AN13" s="2"/>
      <c r="AO13" s="19"/>
      <c r="AP13" s="19"/>
      <c r="AQ13" s="19"/>
      <c r="AR13" s="19"/>
      <c r="AS13" s="19"/>
      <c r="AT13" s="19"/>
      <c r="AU13" s="19"/>
      <c r="AV13" s="2"/>
      <c r="AW13" s="2"/>
      <c r="AX13" s="2"/>
      <c r="AY13" s="2"/>
      <c r="AZ13" s="2"/>
      <c r="BA13" s="2"/>
      <c r="BB13" s="8"/>
      <c r="BC13" s="8"/>
      <c r="BD13" s="8"/>
      <c r="BE13" s="8"/>
      <c r="BF13" s="2"/>
      <c r="BG13" s="8"/>
      <c r="BH13" s="8"/>
      <c r="BI13" s="8"/>
      <c r="BJ13" s="8"/>
      <c r="BK13" s="8"/>
      <c r="BL13" s="8"/>
      <c r="BM13" s="8"/>
      <c r="BN13" s="8"/>
      <c r="BO13" s="8"/>
      <c r="BP13" s="8"/>
      <c r="BQ13" s="8"/>
      <c r="BR13" s="8"/>
      <c r="BS13" s="8"/>
      <c r="BT13" s="8"/>
    </row>
    <row r="14" spans="2:72" s="20" customFormat="1" ht="16.899999999999999" customHeight="1">
      <c r="B14" s="18"/>
      <c r="C14" s="13"/>
      <c r="D14" s="13"/>
      <c r="E14" s="18" t="s">
        <v>539</v>
      </c>
      <c r="F14" s="18"/>
      <c r="G14" s="13"/>
      <c r="H14" s="13"/>
      <c r="I14" s="13"/>
      <c r="J14" s="13"/>
      <c r="K14" s="13"/>
      <c r="L14" s="13"/>
      <c r="M14" s="13"/>
      <c r="N14" s="13"/>
      <c r="O14" s="13"/>
      <c r="P14" s="13"/>
      <c r="Q14" s="18"/>
      <c r="R14" s="18"/>
      <c r="S14" s="18"/>
      <c r="T14" s="18"/>
      <c r="U14" s="13"/>
      <c r="V14" s="18"/>
      <c r="W14" s="18"/>
      <c r="X14" s="18"/>
      <c r="Y14" s="18"/>
      <c r="Z14" s="18"/>
      <c r="AA14" s="18"/>
      <c r="AB14" s="18"/>
      <c r="AC14" s="18"/>
      <c r="AD14" s="18"/>
      <c r="AE14" s="18"/>
      <c r="AF14" s="18"/>
      <c r="AG14" s="18"/>
      <c r="AH14" s="18"/>
      <c r="AI14" s="18"/>
      <c r="AJ14" s="18"/>
      <c r="AL14" s="18"/>
      <c r="AM14" s="6"/>
      <c r="AN14" s="2"/>
      <c r="AO14" s="19"/>
      <c r="AP14" s="19"/>
      <c r="AQ14" s="19"/>
      <c r="AR14" s="19"/>
      <c r="AS14" s="19"/>
      <c r="AT14" s="19"/>
      <c r="AU14" s="19"/>
      <c r="AV14" s="2"/>
      <c r="AW14" s="2"/>
      <c r="AX14" s="2"/>
      <c r="AY14" s="2"/>
      <c r="AZ14" s="2"/>
      <c r="BA14" s="2"/>
      <c r="BB14" s="8"/>
      <c r="BC14" s="8"/>
      <c r="BD14" s="8"/>
      <c r="BE14" s="8"/>
      <c r="BF14" s="2"/>
      <c r="BG14" s="8"/>
      <c r="BH14" s="8"/>
      <c r="BI14" s="8"/>
      <c r="BJ14" s="8"/>
      <c r="BK14" s="8"/>
      <c r="BL14" s="8"/>
      <c r="BM14" s="8"/>
      <c r="BN14" s="8"/>
      <c r="BO14" s="8"/>
      <c r="BP14" s="8"/>
      <c r="BQ14" s="8"/>
      <c r="BR14" s="8"/>
      <c r="BS14" s="8"/>
      <c r="BT14" s="8"/>
    </row>
    <row r="15" spans="2:72" s="20" customFormat="1" ht="16.899999999999999" customHeight="1">
      <c r="B15" s="18"/>
      <c r="C15" s="13"/>
      <c r="D15" s="13"/>
      <c r="E15" s="18"/>
      <c r="F15" s="13"/>
      <c r="G15" s="13"/>
      <c r="H15" s="13"/>
      <c r="I15" s="13"/>
      <c r="J15" s="13"/>
      <c r="K15" s="13"/>
      <c r="L15" s="13"/>
      <c r="M15" s="13"/>
      <c r="N15" s="13"/>
      <c r="O15" s="13"/>
      <c r="P15" s="13"/>
      <c r="Q15" s="18"/>
      <c r="R15" s="18"/>
      <c r="S15" s="18"/>
      <c r="T15" s="18"/>
      <c r="U15" s="13"/>
      <c r="V15" s="18"/>
      <c r="W15" s="18"/>
      <c r="X15" s="18"/>
      <c r="Y15" s="18"/>
      <c r="Z15" s="18"/>
      <c r="AA15" s="18"/>
      <c r="AB15" s="18"/>
      <c r="AC15" s="18"/>
      <c r="AD15" s="18"/>
      <c r="AE15" s="18"/>
      <c r="AF15" s="18"/>
      <c r="AG15" s="18"/>
      <c r="AH15" s="18"/>
      <c r="AI15" s="18"/>
      <c r="AJ15" s="18"/>
      <c r="AL15" s="18"/>
      <c r="AM15" s="6"/>
      <c r="AN15" s="6"/>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19"/>
      <c r="BS15" s="19"/>
      <c r="BT15" s="19"/>
    </row>
    <row r="16" spans="2:72" s="20" customFormat="1" ht="16.899999999999999" customHeight="1">
      <c r="B16" s="18"/>
      <c r="C16" s="153" t="s">
        <v>744</v>
      </c>
      <c r="K16" s="13"/>
      <c r="L16" s="13"/>
      <c r="M16" s="13"/>
      <c r="N16" s="13"/>
      <c r="O16" s="13"/>
      <c r="P16" s="13"/>
      <c r="Q16" s="18"/>
      <c r="R16" s="18"/>
      <c r="S16" s="18"/>
      <c r="T16" s="18"/>
      <c r="U16" s="13"/>
      <c r="V16" s="18"/>
      <c r="W16" s="18"/>
      <c r="X16" s="18"/>
      <c r="Y16" s="18"/>
      <c r="Z16" s="18"/>
      <c r="AA16" s="18"/>
      <c r="AB16" s="18"/>
      <c r="AC16" s="18"/>
      <c r="AD16" s="18"/>
      <c r="AE16" s="18"/>
      <c r="AF16" s="18"/>
      <c r="AG16" s="18"/>
      <c r="AH16" s="18"/>
      <c r="AI16" s="18"/>
      <c r="AJ16" s="18"/>
      <c r="AL16" s="18"/>
      <c r="AM16" s="6"/>
      <c r="AN16" s="6"/>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19"/>
      <c r="BQ16" s="19"/>
      <c r="BR16" s="19"/>
      <c r="BS16" s="19"/>
      <c r="BT16" s="19"/>
    </row>
    <row r="17" spans="2:75" s="20" customFormat="1" ht="16.899999999999999" customHeight="1">
      <c r="B17" s="18"/>
      <c r="C17" s="13"/>
      <c r="K17" s="13"/>
      <c r="L17" s="13"/>
      <c r="M17" s="13"/>
      <c r="N17" s="13"/>
      <c r="O17" s="13"/>
      <c r="P17" s="13"/>
      <c r="Q17" s="18"/>
      <c r="R17" s="18"/>
      <c r="S17" s="18"/>
      <c r="T17" s="18"/>
      <c r="U17" s="13"/>
      <c r="V17" s="18"/>
      <c r="W17" s="18"/>
      <c r="X17" s="18"/>
      <c r="Y17" s="18"/>
      <c r="Z17" s="18"/>
      <c r="AA17" s="18"/>
      <c r="AB17" s="18"/>
      <c r="AC17" s="18"/>
      <c r="AD17" s="18"/>
      <c r="AE17" s="18"/>
      <c r="AF17" s="18"/>
      <c r="AG17" s="18"/>
      <c r="AH17" s="18"/>
      <c r="AI17" s="18"/>
      <c r="AJ17" s="18"/>
      <c r="AL17" s="18"/>
      <c r="AM17" s="6"/>
      <c r="AN17" s="6"/>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19"/>
      <c r="BS17" s="19"/>
      <c r="BT17" s="19"/>
    </row>
    <row r="18" spans="2:75" s="20" customFormat="1" ht="16.899999999999999" customHeight="1">
      <c r="B18" s="18"/>
      <c r="C18" s="13"/>
      <c r="D18" s="20" t="s">
        <v>745</v>
      </c>
      <c r="K18" s="13"/>
      <c r="L18" s="13"/>
      <c r="M18" s="13"/>
      <c r="N18" s="13"/>
      <c r="O18" s="13"/>
      <c r="P18" s="13"/>
      <c r="Q18" s="18"/>
      <c r="R18" s="18"/>
      <c r="S18" s="18"/>
      <c r="T18" s="18"/>
      <c r="U18" s="13"/>
      <c r="V18" s="18"/>
      <c r="W18" s="18"/>
      <c r="X18" s="18"/>
      <c r="Y18" s="18"/>
      <c r="Z18" s="18"/>
      <c r="AA18" s="18"/>
      <c r="AB18" s="18"/>
      <c r="AC18" s="18"/>
      <c r="AD18" s="18"/>
      <c r="AE18" s="18"/>
      <c r="AF18" s="18"/>
      <c r="AG18" s="18"/>
      <c r="AH18" s="18"/>
      <c r="AI18" s="18"/>
      <c r="AJ18" s="18"/>
      <c r="AL18" s="18"/>
      <c r="AM18" s="6"/>
      <c r="AN18" s="25" t="s">
        <v>540</v>
      </c>
      <c r="AO18" s="9"/>
      <c r="AP18" s="9"/>
      <c r="AQ18" s="9"/>
      <c r="AR18" s="9"/>
      <c r="AS18" s="9"/>
      <c r="AT18" s="9"/>
      <c r="AU18" s="9"/>
      <c r="AV18" s="9"/>
      <c r="AW18" s="9"/>
      <c r="AX18" s="9"/>
      <c r="AY18" s="24"/>
      <c r="AZ18" s="24"/>
      <c r="BA18" s="24"/>
      <c r="BB18" s="24"/>
      <c r="BC18" s="9"/>
      <c r="BD18" s="9"/>
      <c r="BE18" s="9"/>
      <c r="BF18" s="9"/>
      <c r="BG18" s="9"/>
      <c r="BH18" s="9"/>
      <c r="BI18" s="9"/>
      <c r="BJ18" s="9"/>
      <c r="BK18" s="9"/>
      <c r="BL18" s="9"/>
      <c r="BM18" s="9"/>
      <c r="BN18" s="9"/>
      <c r="BO18" s="9"/>
      <c r="BP18" s="9"/>
      <c r="BQ18" s="9"/>
      <c r="BR18" s="9"/>
      <c r="BS18" s="9"/>
      <c r="BT18" s="9"/>
    </row>
    <row r="19" spans="2:75" s="20" customFormat="1" ht="16.899999999999999" customHeight="1">
      <c r="B19" s="18"/>
      <c r="C19" s="13" t="s">
        <v>541</v>
      </c>
      <c r="K19" s="13"/>
      <c r="L19" s="13"/>
      <c r="M19" s="13"/>
      <c r="N19" s="13"/>
      <c r="O19" s="13"/>
      <c r="P19" s="13"/>
      <c r="Q19" s="18"/>
      <c r="R19" s="18"/>
      <c r="S19" s="18"/>
      <c r="T19" s="18"/>
      <c r="U19" s="13"/>
      <c r="V19" s="18"/>
      <c r="W19" s="18"/>
      <c r="X19" s="18"/>
      <c r="Y19" s="18"/>
      <c r="Z19" s="18"/>
      <c r="AA19" s="18"/>
      <c r="AB19" s="18"/>
      <c r="AC19" s="18"/>
      <c r="AD19" s="18"/>
      <c r="AE19" s="18"/>
      <c r="AF19" s="18"/>
      <c r="AG19" s="18"/>
      <c r="AH19" s="18"/>
      <c r="AI19" s="18"/>
      <c r="AJ19" s="18"/>
      <c r="AL19" s="18"/>
      <c r="AM19" s="6"/>
      <c r="AN19" s="6"/>
      <c r="AO19" s="9"/>
      <c r="AP19" s="9" t="s">
        <v>542</v>
      </c>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19"/>
      <c r="BS19" s="19"/>
      <c r="BT19" s="19"/>
    </row>
    <row r="20" spans="2:75" s="20" customFormat="1" ht="16.899999999999999" customHeight="1">
      <c r="B20" s="18"/>
      <c r="C20" s="18"/>
      <c r="D20" s="18" t="s">
        <v>543</v>
      </c>
      <c r="E20" s="18"/>
      <c r="F20" s="18"/>
      <c r="G20" s="18"/>
      <c r="H20" s="18"/>
      <c r="I20" s="18"/>
      <c r="K20" s="13"/>
      <c r="L20" s="13"/>
      <c r="M20" s="13"/>
      <c r="N20" s="13"/>
      <c r="O20" s="13"/>
      <c r="P20" s="13"/>
      <c r="Q20" s="18"/>
      <c r="R20" s="18"/>
      <c r="S20" s="18"/>
      <c r="T20" s="18"/>
      <c r="U20" s="13"/>
      <c r="V20" s="18"/>
      <c r="W20" s="18"/>
      <c r="X20" s="18"/>
      <c r="Y20" s="18"/>
      <c r="Z20" s="18"/>
      <c r="AA20" s="18"/>
      <c r="AB20" s="18"/>
      <c r="AC20" s="18"/>
      <c r="AD20" s="18"/>
      <c r="AE20" s="18"/>
      <c r="AF20" s="18"/>
      <c r="AG20" s="18"/>
      <c r="AH20" s="18"/>
      <c r="AI20" s="18"/>
      <c r="AJ20" s="18"/>
      <c r="AL20" s="18"/>
      <c r="AM20" s="6"/>
      <c r="AN20" s="6"/>
      <c r="AO20" s="9" t="s">
        <v>544</v>
      </c>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19"/>
      <c r="BS20" s="19"/>
      <c r="BT20" s="19"/>
    </row>
    <row r="21" spans="2:75" s="20" customFormat="1" ht="16.899999999999999" customHeight="1">
      <c r="B21" s="18"/>
      <c r="C21" s="20" t="s">
        <v>746</v>
      </c>
      <c r="D21" s="18"/>
      <c r="K21" s="13"/>
      <c r="L21" s="13"/>
      <c r="M21" s="13"/>
      <c r="N21" s="13"/>
      <c r="O21" s="13"/>
      <c r="P21" s="13"/>
      <c r="Q21" s="18"/>
      <c r="R21" s="18"/>
      <c r="S21" s="18"/>
      <c r="T21" s="18"/>
      <c r="U21" s="13"/>
      <c r="V21" s="18"/>
      <c r="W21" s="18"/>
      <c r="X21" s="18"/>
      <c r="Y21" s="18"/>
      <c r="Z21" s="18"/>
      <c r="AA21" s="18"/>
      <c r="AB21" s="18"/>
      <c r="AC21" s="18"/>
      <c r="AD21" s="18"/>
      <c r="AE21" s="18"/>
      <c r="AF21" s="18"/>
      <c r="AG21" s="18"/>
      <c r="AH21" s="18"/>
      <c r="AI21" s="18"/>
      <c r="AJ21" s="18"/>
      <c r="AL21" s="18"/>
      <c r="AM21" s="6"/>
      <c r="AN21" s="6"/>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19"/>
      <c r="BS21" s="19"/>
      <c r="BT21" s="19"/>
    </row>
    <row r="22" spans="2:75" s="20" customFormat="1" ht="16.899999999999999" customHeight="1">
      <c r="B22" s="18"/>
      <c r="C22" s="20" t="s">
        <v>747</v>
      </c>
      <c r="D22" s="18"/>
      <c r="K22" s="13"/>
      <c r="L22" s="13"/>
      <c r="M22" s="13"/>
      <c r="N22" s="13"/>
      <c r="O22" s="13"/>
      <c r="P22" s="13"/>
      <c r="Q22" s="18"/>
      <c r="R22" s="18"/>
      <c r="S22" s="18"/>
      <c r="T22" s="18"/>
      <c r="U22" s="13"/>
      <c r="V22" s="18"/>
      <c r="W22" s="18"/>
      <c r="X22" s="18"/>
      <c r="Y22" s="18"/>
      <c r="Z22" s="18"/>
      <c r="AA22" s="18"/>
      <c r="AB22" s="18"/>
      <c r="AC22" s="18"/>
      <c r="AD22" s="18"/>
      <c r="AE22" s="18"/>
      <c r="AF22" s="18"/>
      <c r="AG22" s="18"/>
      <c r="AH22" s="18"/>
      <c r="AI22" s="18"/>
      <c r="AJ22" s="18"/>
      <c r="AL22" s="18"/>
      <c r="AM22" s="6"/>
      <c r="AN22" s="6"/>
      <c r="AO22" s="9"/>
      <c r="AP22" s="9"/>
      <c r="AQ22" s="1198" t="s">
        <v>83</v>
      </c>
      <c r="AR22" s="1198"/>
      <c r="AS22" s="1198"/>
      <c r="AT22" s="1198"/>
      <c r="AU22" s="1198"/>
      <c r="AV22" s="1198"/>
      <c r="AW22" s="1198"/>
      <c r="AX22" s="1198"/>
      <c r="AY22" s="1198"/>
      <c r="AZ22" s="1209" t="s">
        <v>84</v>
      </c>
      <c r="BA22" s="1209"/>
      <c r="BB22" s="1209"/>
      <c r="BC22" s="1209"/>
      <c r="BD22" s="1209"/>
      <c r="BE22" s="1209"/>
      <c r="BF22" s="1209"/>
      <c r="BG22" s="1209"/>
      <c r="BH22" s="1209"/>
      <c r="BI22" s="1209"/>
      <c r="BJ22" s="1209"/>
      <c r="BK22" s="1209"/>
      <c r="BL22" s="1198" t="s">
        <v>79</v>
      </c>
      <c r="BM22" s="1198"/>
      <c r="BN22" s="1198"/>
      <c r="BO22" s="9"/>
      <c r="BP22" s="9"/>
      <c r="BQ22" s="9"/>
      <c r="BR22" s="19"/>
      <c r="BS22" s="19"/>
      <c r="BT22" s="19"/>
    </row>
    <row r="23" spans="2:75" s="20" customFormat="1" ht="16.899999999999999" customHeight="1">
      <c r="B23" s="18"/>
      <c r="C23" s="27"/>
      <c r="D23" s="27"/>
      <c r="E23" s="28"/>
      <c r="F23" s="28"/>
      <c r="G23" s="28"/>
      <c r="H23" s="28"/>
      <c r="I23" s="28"/>
      <c r="J23" s="28"/>
      <c r="K23" s="29"/>
      <c r="L23" s="29"/>
      <c r="M23" s="29"/>
      <c r="N23" s="29"/>
      <c r="O23" s="29"/>
      <c r="P23" s="29"/>
      <c r="Q23" s="27"/>
      <c r="R23" s="27"/>
      <c r="S23" s="27"/>
      <c r="T23" s="27"/>
      <c r="U23" s="29"/>
      <c r="V23" s="27"/>
      <c r="W23" s="27"/>
      <c r="X23" s="27"/>
      <c r="Y23" s="27"/>
      <c r="Z23" s="27"/>
      <c r="AA23" s="27"/>
      <c r="AB23" s="27"/>
      <c r="AC23" s="27"/>
      <c r="AD23" s="27"/>
      <c r="AE23" s="27"/>
      <c r="AF23" s="27"/>
      <c r="AG23" s="27"/>
      <c r="AH23" s="27"/>
      <c r="AI23" s="27"/>
      <c r="AJ23" s="18"/>
      <c r="AL23" s="18"/>
      <c r="AM23" s="6"/>
      <c r="AN23" s="6"/>
      <c r="AO23" s="9"/>
      <c r="AP23" s="9"/>
      <c r="AQ23" s="1198"/>
      <c r="AR23" s="1198"/>
      <c r="AS23" s="1198"/>
      <c r="AT23" s="1198"/>
      <c r="AU23" s="1198"/>
      <c r="AV23" s="1198"/>
      <c r="AW23" s="1198"/>
      <c r="AX23" s="1198"/>
      <c r="AY23" s="1198"/>
      <c r="AZ23" s="1200" t="s">
        <v>75</v>
      </c>
      <c r="BA23" s="1200"/>
      <c r="BB23" s="1200"/>
      <c r="BC23" s="1200"/>
      <c r="BD23" s="1200"/>
      <c r="BE23" s="1200"/>
      <c r="BF23" s="1200"/>
      <c r="BG23" s="1200"/>
      <c r="BH23" s="1200"/>
      <c r="BI23" s="1200"/>
      <c r="BJ23" s="1200"/>
      <c r="BK23" s="1200"/>
      <c r="BL23" s="1198"/>
      <c r="BM23" s="1198"/>
      <c r="BN23" s="1198"/>
      <c r="BO23" s="9"/>
      <c r="BP23" s="9"/>
      <c r="BQ23" s="9"/>
      <c r="BR23" s="19"/>
      <c r="BS23" s="19"/>
      <c r="BT23" s="19"/>
    </row>
    <row r="24" spans="2:75" s="28" customFormat="1" ht="16.899999999999999" customHeight="1">
      <c r="B24" s="27"/>
      <c r="C24" s="13"/>
      <c r="D24" s="20" t="s">
        <v>748</v>
      </c>
      <c r="E24" s="20"/>
      <c r="F24" s="20"/>
      <c r="G24" s="20"/>
      <c r="H24" s="20"/>
      <c r="I24" s="20"/>
      <c r="J24" s="13"/>
      <c r="K24" s="13"/>
      <c r="L24" s="13"/>
      <c r="M24" s="13"/>
      <c r="N24" s="13"/>
      <c r="O24" s="13"/>
      <c r="P24" s="13"/>
      <c r="Q24" s="18"/>
      <c r="R24" s="18"/>
      <c r="S24" s="18"/>
      <c r="T24" s="18"/>
      <c r="U24" s="13"/>
      <c r="V24" s="18"/>
      <c r="W24" s="18"/>
      <c r="X24" s="18"/>
      <c r="Y24" s="18"/>
      <c r="Z24" s="18"/>
      <c r="AA24" s="18"/>
      <c r="AB24" s="18"/>
      <c r="AC24" s="18"/>
      <c r="AD24" s="18"/>
      <c r="AE24" s="18"/>
      <c r="AF24" s="18"/>
      <c r="AG24" s="18"/>
      <c r="AH24" s="18"/>
      <c r="AI24" s="18"/>
      <c r="AJ24" s="27"/>
      <c r="AL24" s="27"/>
      <c r="AM24" s="6"/>
      <c r="AN24" s="6"/>
      <c r="AO24" s="9"/>
      <c r="AP24" s="19"/>
      <c r="AQ24" s="19"/>
      <c r="AR24" s="19"/>
      <c r="AS24" s="151"/>
      <c r="AT24" s="151"/>
      <c r="AU24" s="151"/>
      <c r="AV24" s="151"/>
      <c r="AW24" s="151"/>
      <c r="AX24" s="151"/>
      <c r="AY24" s="151"/>
      <c r="AZ24" s="151"/>
      <c r="BA24" s="152"/>
      <c r="BB24" s="152"/>
      <c r="BC24" s="152"/>
      <c r="BD24" s="152"/>
      <c r="BE24" s="152"/>
      <c r="BF24" s="152"/>
      <c r="BG24" s="152"/>
      <c r="BH24" s="152"/>
      <c r="BI24" s="152"/>
      <c r="BJ24" s="152"/>
      <c r="BK24" s="152"/>
      <c r="BL24" s="151"/>
      <c r="BM24" s="151"/>
      <c r="BN24" s="151"/>
      <c r="BO24" s="9"/>
      <c r="BP24" s="19"/>
      <c r="BQ24" s="19"/>
      <c r="BR24" s="19"/>
      <c r="BS24" s="9"/>
      <c r="BT24" s="9"/>
      <c r="BU24" s="20"/>
      <c r="BV24" s="20"/>
      <c r="BW24" s="20"/>
    </row>
    <row r="25" spans="2:75" s="20" customFormat="1" ht="16.899999999999999" customHeight="1">
      <c r="B25" s="18"/>
      <c r="C25" s="13"/>
      <c r="J25" s="13"/>
      <c r="K25" s="13"/>
      <c r="L25" s="13"/>
      <c r="M25" s="13"/>
      <c r="N25" s="13"/>
      <c r="O25" s="13"/>
      <c r="P25" s="13"/>
      <c r="Q25" s="18"/>
      <c r="R25" s="18"/>
      <c r="S25" s="18"/>
      <c r="T25" s="18"/>
      <c r="U25" s="13"/>
      <c r="V25" s="18"/>
      <c r="W25" s="18"/>
      <c r="X25" s="18"/>
      <c r="Y25" s="18"/>
      <c r="Z25" s="8"/>
      <c r="AA25" s="8"/>
      <c r="AB25" s="8"/>
      <c r="AC25" s="8"/>
      <c r="AD25" s="8"/>
      <c r="AE25" s="8"/>
      <c r="AF25" s="8"/>
      <c r="AG25" s="8"/>
      <c r="AH25" s="8"/>
      <c r="AI25" s="8"/>
      <c r="AJ25" s="18"/>
      <c r="AL25" s="18"/>
      <c r="AM25" s="6"/>
      <c r="AN25" s="6"/>
      <c r="AO25" s="9"/>
      <c r="AP25" s="19"/>
      <c r="AQ25" s="19"/>
      <c r="AR25" s="19"/>
      <c r="AS25" s="151"/>
      <c r="AT25" s="151"/>
      <c r="AU25" s="151"/>
      <c r="AV25" s="151"/>
      <c r="AW25" s="151"/>
      <c r="AX25" s="151"/>
      <c r="AY25" s="151"/>
      <c r="AZ25" s="151"/>
      <c r="BA25" s="152"/>
      <c r="BB25" s="152"/>
      <c r="BC25" s="152"/>
      <c r="BD25" s="152"/>
      <c r="BE25" s="152"/>
      <c r="BF25" s="152"/>
      <c r="BG25" s="152"/>
      <c r="BH25" s="152"/>
      <c r="BI25" s="152"/>
      <c r="BJ25" s="152"/>
      <c r="BK25" s="152"/>
      <c r="BL25" s="151"/>
      <c r="BM25" s="151"/>
      <c r="BN25" s="151"/>
      <c r="BO25" s="9"/>
      <c r="BP25" s="19"/>
      <c r="BQ25" s="19"/>
      <c r="BR25" s="19"/>
      <c r="BS25" s="9"/>
      <c r="BT25" s="9"/>
      <c r="BU25" s="28"/>
      <c r="BV25" s="28"/>
      <c r="BW25" s="28"/>
    </row>
    <row r="26" spans="2:75" ht="16.899999999999999" customHeight="1">
      <c r="B26" s="18"/>
      <c r="C26" s="40" t="s">
        <v>749</v>
      </c>
      <c r="E26" s="157"/>
      <c r="F26" s="19"/>
      <c r="G26" s="19"/>
      <c r="H26" s="19"/>
      <c r="I26" s="20"/>
      <c r="J26" s="13"/>
      <c r="K26" s="13"/>
      <c r="L26" s="13"/>
      <c r="M26" s="13"/>
      <c r="N26" s="13"/>
      <c r="O26" s="13"/>
      <c r="P26" s="13"/>
      <c r="Q26" s="18"/>
      <c r="R26" s="18"/>
      <c r="S26" s="18"/>
      <c r="T26" s="18"/>
      <c r="U26" s="13"/>
      <c r="V26" s="18"/>
      <c r="W26" s="18"/>
      <c r="X26" s="18"/>
      <c r="Y26" s="18"/>
      <c r="AM26" s="6"/>
      <c r="AN26" s="6"/>
      <c r="AO26" s="9"/>
      <c r="AS26" s="151"/>
      <c r="AT26" s="151"/>
      <c r="AU26" s="151"/>
      <c r="AV26" s="151"/>
      <c r="AW26" s="151"/>
      <c r="AX26" s="151"/>
      <c r="AY26" s="151"/>
      <c r="AZ26" s="151"/>
      <c r="BA26" s="152"/>
      <c r="BB26" s="152"/>
      <c r="BC26" s="152"/>
      <c r="BD26" s="152"/>
      <c r="BE26" s="152"/>
      <c r="BF26" s="152"/>
      <c r="BG26" s="152"/>
      <c r="BH26" s="152"/>
      <c r="BI26" s="152"/>
      <c r="BJ26" s="152"/>
      <c r="BK26" s="152"/>
      <c r="BL26" s="151"/>
      <c r="BM26" s="151"/>
      <c r="BN26" s="151"/>
      <c r="BO26" s="9"/>
      <c r="BS26" s="9"/>
      <c r="BT26" s="9"/>
      <c r="BU26" s="20"/>
      <c r="BV26" s="20"/>
      <c r="BW26" s="20"/>
    </row>
    <row r="27" spans="2:75" ht="16.899999999999999" customHeight="1">
      <c r="B27" s="18"/>
      <c r="D27" s="158"/>
      <c r="E27" s="157"/>
      <c r="F27" s="19"/>
      <c r="G27" s="19"/>
      <c r="H27" s="19"/>
      <c r="I27" s="20"/>
      <c r="J27" s="13"/>
      <c r="K27" s="13"/>
      <c r="L27" s="13"/>
      <c r="M27" s="13"/>
      <c r="N27" s="13"/>
      <c r="O27" s="13"/>
      <c r="P27" s="13"/>
      <c r="Q27" s="18"/>
      <c r="R27" s="18"/>
      <c r="S27" s="18"/>
      <c r="T27" s="18"/>
      <c r="U27" s="13"/>
      <c r="V27" s="18"/>
      <c r="W27" s="18"/>
      <c r="X27" s="18"/>
      <c r="Y27" s="18"/>
      <c r="AM27" s="6"/>
      <c r="AN27" s="6"/>
      <c r="AO27" s="9"/>
      <c r="AS27" s="151"/>
      <c r="AT27" s="151"/>
      <c r="AU27" s="151"/>
      <c r="AV27" s="151"/>
      <c r="AW27" s="151"/>
      <c r="AX27" s="151"/>
      <c r="AY27" s="151"/>
      <c r="AZ27" s="151"/>
      <c r="BA27" s="152"/>
      <c r="BB27" s="152"/>
      <c r="BC27" s="152"/>
      <c r="BD27" s="152"/>
      <c r="BE27" s="152"/>
      <c r="BF27" s="152"/>
      <c r="BG27" s="152"/>
      <c r="BH27" s="152"/>
      <c r="BI27" s="152"/>
      <c r="BJ27" s="152"/>
      <c r="BK27" s="152"/>
      <c r="BL27" s="151"/>
      <c r="BM27" s="151"/>
      <c r="BN27" s="151"/>
      <c r="BO27" s="9"/>
      <c r="BS27" s="9"/>
      <c r="BT27" s="9"/>
      <c r="BU27" s="20"/>
      <c r="BV27" s="20"/>
    </row>
    <row r="28" spans="2:75" ht="16.899999999999999" customHeight="1">
      <c r="B28" s="18"/>
      <c r="D28" s="19" t="s">
        <v>170</v>
      </c>
      <c r="E28" s="19"/>
      <c r="F28" s="19"/>
      <c r="G28" s="19"/>
      <c r="H28" s="19"/>
      <c r="I28" s="20"/>
      <c r="J28" s="13"/>
      <c r="K28" s="13"/>
      <c r="L28" s="13"/>
      <c r="M28" s="13"/>
      <c r="N28" s="13"/>
      <c r="O28" s="13"/>
      <c r="P28" s="13"/>
      <c r="Q28" s="18"/>
      <c r="R28" s="18"/>
      <c r="S28" s="18"/>
      <c r="T28" s="18"/>
      <c r="U28" s="13"/>
      <c r="V28" s="18"/>
      <c r="W28" s="18"/>
      <c r="X28" s="18"/>
      <c r="Y28" s="18"/>
      <c r="AM28" s="6"/>
      <c r="AN28" s="6"/>
      <c r="AO28" s="9"/>
      <c r="AP28" s="9"/>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9"/>
      <c r="BO28" s="9"/>
      <c r="BP28" s="9"/>
      <c r="BQ28" s="9"/>
      <c r="BR28" s="9"/>
      <c r="BS28" s="9"/>
    </row>
    <row r="29" spans="2:75" ht="16.899999999999999" customHeight="1">
      <c r="B29" s="18"/>
      <c r="C29" s="13"/>
      <c r="D29" s="19" t="s">
        <v>750</v>
      </c>
      <c r="E29" s="20"/>
      <c r="F29" s="20"/>
      <c r="G29" s="20"/>
      <c r="H29" s="20"/>
      <c r="I29" s="20"/>
      <c r="J29" s="13"/>
      <c r="K29" s="13"/>
      <c r="L29" s="13"/>
      <c r="M29" s="13"/>
      <c r="N29" s="13"/>
      <c r="O29" s="13"/>
      <c r="P29" s="13"/>
      <c r="Q29" s="18"/>
      <c r="R29" s="18"/>
      <c r="S29" s="18"/>
      <c r="T29" s="18"/>
      <c r="U29" s="13"/>
      <c r="V29" s="18"/>
      <c r="W29" s="18"/>
      <c r="X29" s="18"/>
      <c r="Y29" s="18"/>
      <c r="AM29" s="6"/>
      <c r="AN29" s="6"/>
      <c r="AO29" s="9"/>
      <c r="AP29" s="9"/>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9"/>
      <c r="BO29" s="9"/>
      <c r="BP29" s="9"/>
      <c r="BQ29" s="9"/>
      <c r="BR29" s="9"/>
      <c r="BS29" s="9"/>
      <c r="BU29" s="8"/>
      <c r="BV29" s="8"/>
    </row>
    <row r="30" spans="2:75" ht="16.899999999999999" customHeight="1" thickBot="1">
      <c r="B30" s="18"/>
      <c r="AM30" s="6"/>
      <c r="AN30" s="24" t="s">
        <v>81</v>
      </c>
      <c r="AO30" s="9"/>
      <c r="AP30" s="9"/>
      <c r="AQ30" s="152"/>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U30" s="8"/>
      <c r="BV30" s="8"/>
    </row>
    <row r="31" spans="2:75" ht="16.899999999999999" customHeight="1">
      <c r="B31" s="18"/>
      <c r="C31" s="13"/>
      <c r="D31" s="1176" t="s">
        <v>136</v>
      </c>
      <c r="E31" s="1177"/>
      <c r="F31" s="1177"/>
      <c r="G31" s="1177"/>
      <c r="H31" s="1177"/>
      <c r="I31" s="1177"/>
      <c r="J31" s="1178"/>
      <c r="K31" s="1182" t="s">
        <v>43</v>
      </c>
      <c r="L31" s="1183"/>
      <c r="M31" s="1183"/>
      <c r="N31" s="1183"/>
      <c r="O31" s="1183"/>
      <c r="P31" s="1183"/>
      <c r="Q31" s="1183"/>
      <c r="R31" s="1183"/>
      <c r="S31" s="1183"/>
      <c r="T31" s="154"/>
      <c r="U31" s="30"/>
      <c r="V31" s="1186" t="s">
        <v>76</v>
      </c>
      <c r="W31" s="1183"/>
      <c r="X31" s="1183"/>
      <c r="Y31" s="1183"/>
      <c r="Z31" s="1183"/>
      <c r="AA31" s="1183"/>
      <c r="AB31" s="1183"/>
      <c r="AC31" s="1183"/>
      <c r="AD31" s="1187"/>
      <c r="AE31" s="1190" t="s">
        <v>35</v>
      </c>
      <c r="AF31" s="1191"/>
      <c r="AG31" s="1192"/>
      <c r="AM31" s="6"/>
      <c r="AN31" s="6"/>
      <c r="AO31" s="9"/>
      <c r="AP31" s="23" t="s">
        <v>156</v>
      </c>
      <c r="AQ31" s="8"/>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U31" s="8"/>
      <c r="BV31" s="8"/>
    </row>
    <row r="32" spans="2:75" ht="16.899999999999999" customHeight="1" thickBot="1">
      <c r="B32" s="18"/>
      <c r="C32" s="13"/>
      <c r="D32" s="1179"/>
      <c r="E32" s="1180"/>
      <c r="F32" s="1180"/>
      <c r="G32" s="1180"/>
      <c r="H32" s="1180"/>
      <c r="I32" s="1180"/>
      <c r="J32" s="1181"/>
      <c r="K32" s="1184"/>
      <c r="L32" s="1185"/>
      <c r="M32" s="1185"/>
      <c r="N32" s="1185"/>
      <c r="O32" s="1185"/>
      <c r="P32" s="1185"/>
      <c r="Q32" s="1185"/>
      <c r="R32" s="1185"/>
      <c r="S32" s="1185"/>
      <c r="T32" s="1196" t="s">
        <v>3</v>
      </c>
      <c r="U32" s="1197"/>
      <c r="V32" s="1188"/>
      <c r="W32" s="1185"/>
      <c r="X32" s="1185"/>
      <c r="Y32" s="1185"/>
      <c r="Z32" s="1185"/>
      <c r="AA32" s="1185"/>
      <c r="AB32" s="1185"/>
      <c r="AC32" s="1185"/>
      <c r="AD32" s="1189"/>
      <c r="AE32" s="1193"/>
      <c r="AF32" s="1194"/>
      <c r="AG32" s="1195"/>
      <c r="AM32" s="6"/>
      <c r="AN32" s="6"/>
      <c r="AO32" s="9" t="s">
        <v>545</v>
      </c>
      <c r="AP32" s="9"/>
      <c r="AQ32" s="152"/>
      <c r="AR32" s="9"/>
      <c r="AS32" s="9"/>
      <c r="AT32" s="9"/>
      <c r="AU32" s="9"/>
      <c r="AV32" s="9"/>
      <c r="AW32" s="9"/>
      <c r="AX32" s="9"/>
      <c r="AY32" s="9"/>
      <c r="AZ32" s="9"/>
      <c r="BA32" s="9"/>
      <c r="BB32" s="9"/>
      <c r="BC32" s="9"/>
      <c r="BD32" s="9"/>
      <c r="BE32" s="9"/>
      <c r="BF32" s="9"/>
      <c r="BG32" s="9"/>
      <c r="BH32" s="9"/>
      <c r="BI32" s="9"/>
      <c r="BJ32" s="9"/>
      <c r="BP32" s="9"/>
      <c r="BQ32" s="9"/>
      <c r="BR32" s="9"/>
      <c r="BS32" s="9"/>
      <c r="BU32" s="8"/>
      <c r="BV32" s="8"/>
    </row>
    <row r="33" spans="2:75" s="8" customFormat="1" ht="16.899999999999999" customHeight="1" thickTop="1">
      <c r="B33" s="18"/>
      <c r="C33" s="13"/>
      <c r="D33" s="1210" t="s">
        <v>9</v>
      </c>
      <c r="E33" s="1211"/>
      <c r="F33" s="1211"/>
      <c r="G33" s="1211"/>
      <c r="H33" s="1211"/>
      <c r="I33" s="1211"/>
      <c r="J33" s="1211"/>
      <c r="K33" s="159"/>
      <c r="L33" s="160"/>
      <c r="M33" s="161"/>
      <c r="N33" s="162"/>
      <c r="O33" s="160"/>
      <c r="P33" s="161"/>
      <c r="Q33" s="1166">
        <v>1</v>
      </c>
      <c r="R33" s="1168">
        <v>4</v>
      </c>
      <c r="S33" s="1170">
        <v>0</v>
      </c>
      <c r="T33" s="1172" t="s">
        <v>168</v>
      </c>
      <c r="U33" s="1173"/>
      <c r="V33" s="1160"/>
      <c r="W33" s="1168"/>
      <c r="X33" s="1212">
        <v>7</v>
      </c>
      <c r="Y33" s="1166">
        <v>0</v>
      </c>
      <c r="Z33" s="1168">
        <v>0</v>
      </c>
      <c r="AA33" s="1212">
        <v>0</v>
      </c>
      <c r="AB33" s="1166">
        <v>0</v>
      </c>
      <c r="AC33" s="1168">
        <v>0</v>
      </c>
      <c r="AD33" s="1201">
        <v>0</v>
      </c>
      <c r="AE33" s="1203">
        <v>1</v>
      </c>
      <c r="AF33" s="1205">
        <v>0</v>
      </c>
      <c r="AG33" s="1207">
        <v>0</v>
      </c>
      <c r="AM33" s="6"/>
      <c r="AN33" s="6"/>
      <c r="AO33" s="9"/>
      <c r="AP33" s="9"/>
      <c r="AQ33" s="152"/>
      <c r="AR33" s="9"/>
      <c r="AS33" s="9"/>
      <c r="AT33" s="9"/>
      <c r="AU33" s="9"/>
      <c r="AV33" s="9"/>
      <c r="AW33" s="9"/>
      <c r="AX33" s="9"/>
      <c r="AY33" s="9"/>
      <c r="AZ33" s="9"/>
      <c r="BA33" s="9"/>
      <c r="BB33" s="9"/>
      <c r="BC33" s="9"/>
      <c r="BD33" s="9"/>
      <c r="BE33" s="9"/>
      <c r="BF33" s="9"/>
      <c r="BG33" s="9"/>
      <c r="BH33" s="9"/>
      <c r="BI33" s="9"/>
      <c r="BJ33" s="9"/>
      <c r="BK33" s="19"/>
      <c r="BL33" s="19"/>
      <c r="BM33" s="19"/>
      <c r="BN33" s="19"/>
      <c r="BO33" s="19"/>
      <c r="BP33" s="9"/>
      <c r="BQ33" s="9"/>
      <c r="BR33" s="9"/>
      <c r="BS33" s="9"/>
      <c r="BT33" s="19"/>
      <c r="BW33" s="19"/>
    </row>
    <row r="34" spans="2:75" s="8" customFormat="1" ht="16.899999999999999" customHeight="1" thickBot="1">
      <c r="B34" s="18"/>
      <c r="C34" s="13"/>
      <c r="D34" s="1164"/>
      <c r="E34" s="1165"/>
      <c r="F34" s="1165"/>
      <c r="G34" s="1165"/>
      <c r="H34" s="1165"/>
      <c r="I34" s="1165"/>
      <c r="J34" s="1165"/>
      <c r="K34" s="163"/>
      <c r="L34" s="164"/>
      <c r="M34" s="165"/>
      <c r="N34" s="166"/>
      <c r="O34" s="164"/>
      <c r="P34" s="165"/>
      <c r="Q34" s="1167"/>
      <c r="R34" s="1169"/>
      <c r="S34" s="1171"/>
      <c r="T34" s="1174"/>
      <c r="U34" s="1175"/>
      <c r="V34" s="1161"/>
      <c r="W34" s="1169"/>
      <c r="X34" s="1213"/>
      <c r="Y34" s="1167"/>
      <c r="Z34" s="1169"/>
      <c r="AA34" s="1213"/>
      <c r="AB34" s="1167"/>
      <c r="AC34" s="1169"/>
      <c r="AD34" s="1202"/>
      <c r="AE34" s="1204"/>
      <c r="AF34" s="1206"/>
      <c r="AG34" s="1208"/>
      <c r="AM34" s="6"/>
      <c r="AN34" s="6"/>
      <c r="AO34" s="9"/>
      <c r="AP34" s="19"/>
      <c r="AQ34" s="1198" t="s">
        <v>74</v>
      </c>
      <c r="AR34" s="1198"/>
      <c r="AS34" s="1198"/>
      <c r="AT34" s="1198"/>
      <c r="AU34" s="1198"/>
      <c r="AV34" s="1198"/>
      <c r="AW34" s="1198"/>
      <c r="AX34" s="1198"/>
      <c r="AY34" s="1198"/>
      <c r="AZ34" s="1199" t="s">
        <v>85</v>
      </c>
      <c r="BA34" s="1199"/>
      <c r="BB34" s="1199"/>
      <c r="BC34" s="1199"/>
      <c r="BD34" s="1199"/>
      <c r="BE34" s="1199"/>
      <c r="BF34" s="1199"/>
      <c r="BG34" s="1199"/>
      <c r="BH34" s="1199"/>
      <c r="BI34" s="1199"/>
      <c r="BJ34" s="1199"/>
      <c r="BK34" s="1198" t="s">
        <v>79</v>
      </c>
      <c r="BL34" s="1198"/>
      <c r="BM34" s="1198"/>
      <c r="BN34" s="19"/>
      <c r="BO34" s="19"/>
    </row>
    <row r="35" spans="2:75" s="8" customFormat="1" ht="16.899999999999999" customHeight="1">
      <c r="B35" s="18"/>
      <c r="C35" s="13"/>
      <c r="D35" s="20"/>
      <c r="E35" s="20"/>
      <c r="F35" s="20"/>
      <c r="G35" s="20"/>
      <c r="H35" s="20"/>
      <c r="I35" s="20"/>
      <c r="J35" s="13"/>
      <c r="K35" s="13"/>
      <c r="L35" s="13"/>
      <c r="M35" s="13"/>
      <c r="N35" s="13"/>
      <c r="O35" s="13"/>
      <c r="P35" s="13"/>
      <c r="Q35" s="18"/>
      <c r="R35" s="18"/>
      <c r="S35" s="18"/>
      <c r="T35" s="18"/>
      <c r="U35" s="13"/>
      <c r="V35" s="18"/>
      <c r="W35" s="18"/>
      <c r="X35" s="18"/>
      <c r="Y35" s="18"/>
      <c r="AM35" s="6"/>
      <c r="AN35" s="6"/>
      <c r="AO35" s="9"/>
      <c r="AP35" s="19"/>
      <c r="AQ35" s="1198"/>
      <c r="AR35" s="1198"/>
      <c r="AS35" s="1198"/>
      <c r="AT35" s="1198"/>
      <c r="AU35" s="1198"/>
      <c r="AV35" s="1198"/>
      <c r="AW35" s="1198"/>
      <c r="AX35" s="1198"/>
      <c r="AY35" s="1198"/>
      <c r="AZ35" s="1200" t="s">
        <v>82</v>
      </c>
      <c r="BA35" s="1200"/>
      <c r="BB35" s="1200"/>
      <c r="BC35" s="1200"/>
      <c r="BD35" s="1200"/>
      <c r="BE35" s="1200"/>
      <c r="BF35" s="1200"/>
      <c r="BG35" s="1200"/>
      <c r="BH35" s="1200"/>
      <c r="BI35" s="1200"/>
      <c r="BJ35" s="1200"/>
      <c r="BK35" s="1198"/>
      <c r="BL35" s="1198"/>
      <c r="BM35" s="1198"/>
    </row>
    <row r="36" spans="2:75" s="8" customFormat="1" ht="16.899999999999999" customHeight="1">
      <c r="B36" s="18"/>
      <c r="C36" s="13"/>
      <c r="D36" s="20"/>
      <c r="E36" s="20"/>
      <c r="F36" s="20"/>
      <c r="G36" s="20"/>
      <c r="H36" s="20"/>
      <c r="I36" s="20"/>
      <c r="J36" s="13"/>
      <c r="K36" s="13"/>
      <c r="L36" s="13"/>
      <c r="M36" s="13"/>
      <c r="N36" s="13"/>
      <c r="O36" s="13"/>
      <c r="P36" s="13"/>
      <c r="Q36" s="18"/>
      <c r="R36" s="18"/>
      <c r="S36" s="18"/>
      <c r="T36" s="18"/>
      <c r="U36" s="13"/>
      <c r="V36" s="18"/>
      <c r="W36" s="18"/>
      <c r="X36" s="18"/>
      <c r="Y36" s="18"/>
      <c r="AM36" s="6"/>
      <c r="AN36" s="6"/>
      <c r="AO36" s="9"/>
      <c r="AP36" s="19"/>
      <c r="AQ36" s="1198"/>
      <c r="AR36" s="1198"/>
      <c r="AS36" s="1198"/>
      <c r="AT36" s="1198"/>
      <c r="AU36" s="1198"/>
      <c r="AV36" s="1198"/>
      <c r="AW36" s="1198"/>
      <c r="AX36" s="1198"/>
      <c r="AY36" s="1198"/>
      <c r="AZ36" s="1209"/>
      <c r="BA36" s="1209"/>
      <c r="BB36" s="1209"/>
      <c r="BC36" s="1209"/>
      <c r="BD36" s="1209"/>
      <c r="BE36" s="1209"/>
      <c r="BF36" s="1209"/>
      <c r="BG36" s="1209"/>
      <c r="BH36" s="1209"/>
      <c r="BI36" s="1209"/>
      <c r="BJ36" s="1209"/>
      <c r="BK36" s="1209"/>
      <c r="BL36" s="1209"/>
      <c r="BM36" s="1198"/>
      <c r="BN36" s="1198"/>
      <c r="BO36" s="1198"/>
    </row>
    <row r="37" spans="2:75" s="8" customFormat="1" ht="16.899999999999999" customHeight="1">
      <c r="B37" s="18"/>
      <c r="C37" s="40" t="s">
        <v>751</v>
      </c>
      <c r="E37" s="157"/>
      <c r="F37" s="19"/>
      <c r="G37" s="20"/>
      <c r="H37" s="20"/>
      <c r="I37" s="20"/>
      <c r="J37" s="13"/>
      <c r="K37" s="13"/>
      <c r="L37" s="13"/>
      <c r="M37" s="13"/>
      <c r="N37" s="13"/>
      <c r="O37" s="13"/>
      <c r="P37" s="13"/>
      <c r="Q37" s="18"/>
      <c r="R37" s="18"/>
      <c r="S37" s="18"/>
      <c r="T37" s="18"/>
      <c r="U37" s="13"/>
      <c r="V37" s="18"/>
      <c r="W37" s="18"/>
      <c r="X37" s="18"/>
      <c r="Y37" s="18"/>
      <c r="AM37" s="6"/>
      <c r="AN37" s="6"/>
      <c r="AO37" s="9"/>
      <c r="AP37" s="19"/>
      <c r="AQ37" s="1198"/>
      <c r="AR37" s="1198"/>
      <c r="AS37" s="1198"/>
      <c r="AT37" s="1198"/>
      <c r="AU37" s="1198"/>
      <c r="AV37" s="1198"/>
      <c r="AW37" s="1198"/>
      <c r="AX37" s="1198"/>
      <c r="AY37" s="1198"/>
      <c r="AZ37" s="1209"/>
      <c r="BA37" s="1209"/>
      <c r="BB37" s="1209"/>
      <c r="BC37" s="1209"/>
      <c r="BD37" s="1209"/>
      <c r="BE37" s="1209"/>
      <c r="BF37" s="1209"/>
      <c r="BG37" s="1209"/>
      <c r="BH37" s="1209"/>
      <c r="BI37" s="1209"/>
      <c r="BJ37" s="1209"/>
      <c r="BK37" s="1209"/>
      <c r="BL37" s="1209"/>
      <c r="BM37" s="1198"/>
      <c r="BN37" s="1198"/>
      <c r="BO37" s="1198"/>
    </row>
    <row r="38" spans="2:75" s="8" customFormat="1" ht="16.899999999999999" customHeight="1">
      <c r="B38" s="18"/>
      <c r="C38" s="40" t="s">
        <v>87</v>
      </c>
      <c r="D38" s="158"/>
      <c r="E38" s="157"/>
      <c r="F38" s="19"/>
      <c r="G38" s="20"/>
      <c r="H38" s="20"/>
      <c r="I38" s="20"/>
      <c r="J38" s="13"/>
      <c r="K38" s="13"/>
      <c r="L38" s="13"/>
      <c r="M38" s="13"/>
      <c r="N38" s="13"/>
      <c r="O38" s="13"/>
      <c r="P38" s="13"/>
      <c r="Q38" s="18"/>
      <c r="R38" s="18"/>
      <c r="S38" s="18"/>
      <c r="T38" s="18"/>
      <c r="U38" s="13"/>
      <c r="V38" s="18"/>
      <c r="W38" s="18"/>
      <c r="X38" s="18"/>
      <c r="Y38" s="18"/>
      <c r="AM38" s="6"/>
      <c r="AN38" s="6"/>
      <c r="AO38" s="9"/>
      <c r="AP38" s="9"/>
      <c r="AQ38" s="152"/>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19"/>
    </row>
    <row r="39" spans="2:75" s="8" customFormat="1" ht="16.899999999999999" customHeight="1">
      <c r="B39" s="18"/>
      <c r="D39" s="158"/>
      <c r="E39" s="157"/>
      <c r="F39" s="19"/>
      <c r="G39" s="20"/>
      <c r="H39" s="20"/>
      <c r="I39" s="20"/>
      <c r="J39" s="13"/>
      <c r="K39" s="13"/>
      <c r="L39" s="13"/>
      <c r="M39" s="13"/>
      <c r="N39" s="13"/>
      <c r="O39" s="13"/>
      <c r="P39" s="13"/>
      <c r="Q39" s="18"/>
      <c r="R39" s="18"/>
      <c r="S39" s="18"/>
      <c r="T39" s="18"/>
      <c r="U39" s="13"/>
      <c r="V39" s="18"/>
      <c r="W39" s="18"/>
      <c r="X39" s="18"/>
      <c r="Y39" s="18"/>
      <c r="AM39" s="6"/>
      <c r="AN39" s="6"/>
      <c r="AO39" s="9"/>
      <c r="AP39" s="9"/>
      <c r="AQ39" s="152"/>
      <c r="AR39" s="9"/>
      <c r="AS39" s="9"/>
      <c r="AT39" s="9"/>
      <c r="AU39" s="9"/>
      <c r="AV39" s="9"/>
      <c r="AW39" s="9"/>
      <c r="AX39" s="9"/>
      <c r="AY39" s="9"/>
      <c r="AZ39" s="9"/>
      <c r="BA39" s="9"/>
      <c r="BB39" s="9"/>
      <c r="BC39" s="9"/>
      <c r="BD39" s="9"/>
      <c r="BE39" s="9"/>
      <c r="BF39" s="9"/>
      <c r="BG39" s="9"/>
      <c r="BH39" s="9"/>
      <c r="BI39" s="9"/>
      <c r="BJ39" s="9"/>
      <c r="BK39" s="9"/>
      <c r="BL39" s="9"/>
      <c r="BM39" s="9"/>
      <c r="BN39" s="19"/>
      <c r="BO39" s="19"/>
      <c r="BP39" s="19"/>
      <c r="BQ39" s="9"/>
      <c r="BR39" s="9"/>
      <c r="BS39" s="9"/>
      <c r="BT39" s="19"/>
    </row>
    <row r="40" spans="2:75" s="8" customFormat="1" ht="16.899999999999999" customHeight="1">
      <c r="B40" s="18"/>
      <c r="D40" s="19" t="s">
        <v>171</v>
      </c>
      <c r="E40" s="19"/>
      <c r="F40" s="19"/>
      <c r="G40" s="20"/>
      <c r="H40" s="20"/>
      <c r="I40" s="20"/>
      <c r="J40" s="13"/>
      <c r="K40" s="13"/>
      <c r="L40" s="13"/>
      <c r="M40" s="13"/>
      <c r="N40" s="13"/>
      <c r="O40" s="13"/>
      <c r="P40" s="13"/>
      <c r="Q40" s="18"/>
      <c r="R40" s="18"/>
      <c r="S40" s="18"/>
      <c r="T40" s="18"/>
      <c r="U40" s="13"/>
      <c r="V40" s="18"/>
      <c r="W40" s="18"/>
      <c r="X40" s="18"/>
      <c r="Y40" s="18"/>
      <c r="AM40" s="6"/>
      <c r="AN40" s="6"/>
      <c r="AO40" s="9"/>
      <c r="AP40" s="9"/>
      <c r="AQ40" s="152"/>
      <c r="AR40" s="9"/>
      <c r="AS40" s="9"/>
      <c r="AT40" s="9"/>
      <c r="AU40" s="9"/>
      <c r="AV40" s="9"/>
      <c r="AW40" s="9"/>
      <c r="AX40" s="9"/>
      <c r="AY40" s="9"/>
      <c r="AZ40" s="9"/>
      <c r="BA40" s="9"/>
      <c r="BB40" s="9"/>
      <c r="BC40" s="9"/>
      <c r="BD40" s="9"/>
      <c r="BE40" s="9"/>
      <c r="BF40" s="9"/>
      <c r="BG40" s="9"/>
      <c r="BH40" s="9"/>
      <c r="BI40" s="9"/>
      <c r="BJ40" s="9"/>
      <c r="BK40" s="9"/>
      <c r="BL40" s="9"/>
      <c r="BM40" s="9"/>
      <c r="BN40" s="19"/>
      <c r="BO40" s="19"/>
      <c r="BP40" s="19"/>
      <c r="BQ40" s="9"/>
      <c r="BR40" s="9"/>
      <c r="BS40" s="9"/>
      <c r="BT40" s="19"/>
    </row>
    <row r="41" spans="2:75" s="8" customFormat="1" ht="16.899999999999999" customHeight="1">
      <c r="B41" s="18"/>
      <c r="D41" s="19" t="s">
        <v>752</v>
      </c>
      <c r="E41" s="19"/>
      <c r="F41" s="19"/>
      <c r="G41" s="20"/>
      <c r="H41" s="20"/>
      <c r="I41" s="20"/>
      <c r="J41" s="13"/>
      <c r="K41" s="13"/>
      <c r="L41" s="13"/>
      <c r="M41" s="13"/>
      <c r="N41" s="13"/>
      <c r="O41" s="13"/>
      <c r="P41" s="13"/>
      <c r="Q41" s="18"/>
      <c r="R41" s="18"/>
      <c r="S41" s="18"/>
      <c r="T41" s="18"/>
      <c r="U41" s="13"/>
      <c r="V41" s="18"/>
      <c r="W41" s="18"/>
      <c r="X41" s="18"/>
      <c r="Y41" s="18"/>
      <c r="AM41" s="6"/>
      <c r="AN41" s="6"/>
      <c r="AO41" s="9"/>
      <c r="AP41" s="9"/>
      <c r="AQ41" s="152"/>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19"/>
    </row>
    <row r="42" spans="2:75" s="8" customFormat="1" ht="16.899999999999999" customHeight="1">
      <c r="B42" s="18"/>
      <c r="D42" s="8" t="s">
        <v>169</v>
      </c>
      <c r="E42" s="19"/>
      <c r="F42" s="19"/>
      <c r="G42" s="20"/>
      <c r="H42" s="20"/>
      <c r="I42" s="20"/>
      <c r="J42" s="13"/>
      <c r="K42" s="13"/>
      <c r="L42" s="13"/>
      <c r="M42" s="13"/>
      <c r="N42" s="13"/>
      <c r="O42" s="13"/>
      <c r="P42" s="13"/>
      <c r="Q42" s="18"/>
      <c r="R42" s="18"/>
      <c r="S42" s="18"/>
      <c r="T42" s="18"/>
      <c r="U42" s="13"/>
      <c r="V42" s="18"/>
      <c r="W42" s="18"/>
      <c r="X42" s="18"/>
      <c r="Y42" s="18"/>
      <c r="AM42" s="19"/>
      <c r="AN42" s="6"/>
      <c r="AO42" s="9"/>
      <c r="AP42" s="9"/>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9"/>
      <c r="BO42" s="9"/>
      <c r="BP42" s="9"/>
      <c r="BQ42" s="9"/>
      <c r="BR42" s="9"/>
      <c r="BS42" s="9"/>
      <c r="BT42" s="19"/>
    </row>
    <row r="43" spans="2:75" s="8" customFormat="1" ht="16.899999999999999" customHeight="1" thickBot="1">
      <c r="B43" s="18"/>
      <c r="C43" s="13"/>
      <c r="D43" s="19"/>
      <c r="E43" s="20"/>
      <c r="F43" s="20"/>
      <c r="G43" s="20"/>
      <c r="H43" s="20"/>
      <c r="I43" s="20"/>
      <c r="J43" s="13"/>
      <c r="K43" s="13"/>
      <c r="L43" s="13"/>
      <c r="M43" s="13"/>
      <c r="N43" s="13"/>
      <c r="O43" s="13"/>
      <c r="P43" s="13"/>
      <c r="Q43" s="18"/>
      <c r="R43" s="18"/>
      <c r="S43" s="18"/>
      <c r="T43" s="18"/>
      <c r="U43" s="13"/>
      <c r="V43" s="18"/>
      <c r="W43" s="18"/>
      <c r="X43" s="18"/>
      <c r="Y43" s="18"/>
      <c r="AM43" s="19"/>
      <c r="AN43" s="19"/>
      <c r="AO43" s="19"/>
      <c r="AP43" s="19"/>
      <c r="AQ43" s="19"/>
      <c r="AR43" s="19"/>
    </row>
    <row r="44" spans="2:75" s="8" customFormat="1" ht="16.899999999999999" customHeight="1">
      <c r="B44" s="18"/>
      <c r="C44" s="13"/>
      <c r="D44" s="1176" t="s">
        <v>136</v>
      </c>
      <c r="E44" s="1177"/>
      <c r="F44" s="1177"/>
      <c r="G44" s="1177"/>
      <c r="H44" s="1177"/>
      <c r="I44" s="1177"/>
      <c r="J44" s="1178"/>
      <c r="K44" s="1182" t="s">
        <v>43</v>
      </c>
      <c r="L44" s="1183"/>
      <c r="M44" s="1183"/>
      <c r="N44" s="1183"/>
      <c r="O44" s="1183"/>
      <c r="P44" s="1183"/>
      <c r="Q44" s="1183"/>
      <c r="R44" s="1183"/>
      <c r="S44" s="1183"/>
      <c r="T44" s="167"/>
      <c r="U44" s="168"/>
      <c r="V44" s="1186" t="s">
        <v>76</v>
      </c>
      <c r="W44" s="1183"/>
      <c r="X44" s="1183"/>
      <c r="Y44" s="1183"/>
      <c r="Z44" s="1183"/>
      <c r="AA44" s="1183"/>
      <c r="AB44" s="1183"/>
      <c r="AC44" s="1183"/>
      <c r="AD44" s="1187"/>
      <c r="AE44" s="1190" t="s">
        <v>35</v>
      </c>
      <c r="AF44" s="1191"/>
      <c r="AG44" s="1192"/>
      <c r="AM44" s="19"/>
      <c r="AN44" s="19"/>
      <c r="AO44" s="19"/>
      <c r="AP44" s="19"/>
      <c r="AQ44" s="19"/>
      <c r="AR44" s="19"/>
    </row>
    <row r="45" spans="2:75" s="8" customFormat="1" ht="16.899999999999999" customHeight="1" thickBot="1">
      <c r="B45" s="18"/>
      <c r="C45" s="13"/>
      <c r="D45" s="1179"/>
      <c r="E45" s="1180"/>
      <c r="F45" s="1180"/>
      <c r="G45" s="1180"/>
      <c r="H45" s="1180"/>
      <c r="I45" s="1180"/>
      <c r="J45" s="1181"/>
      <c r="K45" s="1184"/>
      <c r="L45" s="1185"/>
      <c r="M45" s="1185"/>
      <c r="N45" s="1185"/>
      <c r="O45" s="1185"/>
      <c r="P45" s="1185"/>
      <c r="Q45" s="1185"/>
      <c r="R45" s="1185"/>
      <c r="S45" s="1185"/>
      <c r="T45" s="1196" t="s">
        <v>3</v>
      </c>
      <c r="U45" s="1197"/>
      <c r="V45" s="1188"/>
      <c r="W45" s="1185"/>
      <c r="X45" s="1185"/>
      <c r="Y45" s="1185"/>
      <c r="Z45" s="1185"/>
      <c r="AA45" s="1185"/>
      <c r="AB45" s="1185"/>
      <c r="AC45" s="1185"/>
      <c r="AD45" s="1189"/>
      <c r="AE45" s="1193"/>
      <c r="AF45" s="1194"/>
      <c r="AG45" s="1195"/>
      <c r="AM45" s="20"/>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row>
    <row r="46" spans="2:75" s="8" customFormat="1" ht="16.899999999999999" customHeight="1" thickTop="1">
      <c r="B46" s="18"/>
      <c r="C46" s="13"/>
      <c r="D46" s="1162" t="s">
        <v>9</v>
      </c>
      <c r="E46" s="1163"/>
      <c r="F46" s="1163"/>
      <c r="G46" s="1163"/>
      <c r="H46" s="1163"/>
      <c r="I46" s="1163"/>
      <c r="J46" s="1163"/>
      <c r="K46" s="159"/>
      <c r="L46" s="160"/>
      <c r="M46" s="161"/>
      <c r="N46" s="162"/>
      <c r="O46" s="160"/>
      <c r="P46" s="161"/>
      <c r="Q46" s="1166">
        <v>2</v>
      </c>
      <c r="R46" s="1168">
        <v>0</v>
      </c>
      <c r="S46" s="1170">
        <v>0</v>
      </c>
      <c r="T46" s="1172" t="s">
        <v>168</v>
      </c>
      <c r="U46" s="1173"/>
      <c r="V46" s="1160"/>
      <c r="W46" s="1168">
        <v>1</v>
      </c>
      <c r="X46" s="1212">
        <v>0</v>
      </c>
      <c r="Y46" s="1166">
        <v>0</v>
      </c>
      <c r="Z46" s="1168">
        <v>0</v>
      </c>
      <c r="AA46" s="1212">
        <v>0</v>
      </c>
      <c r="AB46" s="1166">
        <v>0</v>
      </c>
      <c r="AC46" s="1168">
        <v>0</v>
      </c>
      <c r="AD46" s="1201">
        <v>0</v>
      </c>
      <c r="AE46" s="1203"/>
      <c r="AF46" s="1205"/>
      <c r="AG46" s="1207"/>
      <c r="AM46" s="19"/>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row>
    <row r="47" spans="2:75" s="8" customFormat="1" ht="16.899999999999999" customHeight="1" thickBot="1">
      <c r="B47" s="18"/>
      <c r="C47" s="13"/>
      <c r="D47" s="1164"/>
      <c r="E47" s="1165"/>
      <c r="F47" s="1165"/>
      <c r="G47" s="1165"/>
      <c r="H47" s="1165"/>
      <c r="I47" s="1165"/>
      <c r="J47" s="1165"/>
      <c r="K47" s="163"/>
      <c r="L47" s="164"/>
      <c r="M47" s="165"/>
      <c r="N47" s="166"/>
      <c r="O47" s="164"/>
      <c r="P47" s="165"/>
      <c r="Q47" s="1167"/>
      <c r="R47" s="1169"/>
      <c r="S47" s="1171"/>
      <c r="T47" s="1174"/>
      <c r="U47" s="1175"/>
      <c r="V47" s="1161"/>
      <c r="W47" s="1169"/>
      <c r="X47" s="1213"/>
      <c r="Y47" s="1167"/>
      <c r="Z47" s="1169"/>
      <c r="AA47" s="1213"/>
      <c r="AB47" s="1167"/>
      <c r="AC47" s="1169"/>
      <c r="AD47" s="1202"/>
      <c r="AE47" s="1204"/>
      <c r="AF47" s="1206"/>
      <c r="AG47" s="1208"/>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row>
    <row r="48" spans="2:75" s="8" customFormat="1" ht="16.899999999999999" customHeight="1">
      <c r="B48" s="18"/>
      <c r="C48" s="13"/>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row>
    <row r="49" spans="35:75" ht="16.899999999999999" customHeight="1">
      <c r="AI49" s="20"/>
      <c r="AJ49" s="20"/>
      <c r="AK49" s="20"/>
      <c r="AL49" s="20"/>
      <c r="BW49" s="8"/>
    </row>
    <row r="50" spans="35:75" s="20" customFormat="1" ht="17.45" customHeight="1">
      <c r="AJ50" s="8"/>
      <c r="AK50" s="8"/>
      <c r="AL50" s="8"/>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row>
    <row r="51" spans="35:75" ht="17.45" customHeight="1">
      <c r="BW51" s="20"/>
    </row>
    <row r="74" ht="5.25" customHeight="1"/>
    <row r="96" spans="3:38" ht="17.45" customHeight="1">
      <c r="C96" s="6"/>
      <c r="D96" s="6"/>
      <c r="E96" s="9"/>
      <c r="F96" s="9"/>
      <c r="G96" s="152"/>
      <c r="H96" s="152"/>
      <c r="I96" s="152"/>
      <c r="J96" s="152"/>
      <c r="K96" s="152"/>
      <c r="L96" s="152"/>
      <c r="M96" s="152"/>
      <c r="N96" s="152"/>
      <c r="O96" s="152"/>
      <c r="P96" s="152"/>
      <c r="Q96" s="152"/>
      <c r="R96" s="152"/>
      <c r="S96" s="152"/>
      <c r="T96" s="152"/>
      <c r="U96" s="152"/>
      <c r="V96" s="152"/>
      <c r="W96" s="152"/>
      <c r="X96" s="152"/>
      <c r="Y96" s="152"/>
      <c r="Z96" s="152"/>
      <c r="AA96" s="152"/>
      <c r="AB96" s="152"/>
      <c r="AC96" s="152"/>
      <c r="AD96" s="9"/>
      <c r="AE96" s="9"/>
      <c r="AF96" s="9"/>
      <c r="AG96" s="9"/>
      <c r="AH96" s="9"/>
      <c r="AI96" s="9"/>
      <c r="AJ96" s="9"/>
      <c r="AK96" s="19"/>
      <c r="AL96" s="9"/>
    </row>
    <row r="106" spans="3:74" ht="17.45" customHeight="1">
      <c r="C106" s="6"/>
      <c r="D106" s="6"/>
      <c r="E106" s="9"/>
      <c r="F106" s="9"/>
      <c r="G106" s="152"/>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19"/>
      <c r="AL106" s="9"/>
    </row>
    <row r="107" spans="3:74" ht="17.45" customHeight="1">
      <c r="C107" s="6"/>
      <c r="D107" s="6"/>
      <c r="E107" s="9"/>
      <c r="F107" s="9"/>
      <c r="G107" s="152"/>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19"/>
      <c r="AL107" s="9"/>
    </row>
    <row r="108" spans="3:74" ht="17.45" customHeight="1">
      <c r="C108" s="6"/>
      <c r="D108" s="6"/>
      <c r="E108" s="9"/>
      <c r="F108" s="9"/>
      <c r="G108" s="152"/>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19"/>
      <c r="AL108" s="9"/>
    </row>
    <row r="109" spans="3:74" ht="17.45" customHeight="1">
      <c r="C109" s="6"/>
      <c r="D109" s="6"/>
      <c r="E109" s="9"/>
      <c r="F109" s="9"/>
      <c r="G109" s="152"/>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19"/>
      <c r="AL109" s="9"/>
    </row>
    <row r="110" spans="3:74" ht="17.45" customHeight="1">
      <c r="C110" s="6"/>
      <c r="D110" s="6"/>
      <c r="E110" s="9"/>
      <c r="F110" s="9"/>
      <c r="G110" s="152"/>
      <c r="H110" s="152"/>
      <c r="I110" s="152"/>
      <c r="J110" s="152"/>
      <c r="K110" s="152"/>
      <c r="L110" s="152"/>
      <c r="M110" s="152"/>
      <c r="N110" s="152"/>
      <c r="O110" s="152"/>
      <c r="P110" s="152"/>
      <c r="Q110" s="152"/>
      <c r="R110" s="152"/>
      <c r="S110" s="152"/>
      <c r="T110" s="152"/>
      <c r="U110" s="152"/>
      <c r="V110" s="152"/>
      <c r="W110" s="152"/>
      <c r="X110" s="152"/>
      <c r="Y110" s="152"/>
      <c r="Z110" s="152"/>
      <c r="AA110" s="152"/>
      <c r="AB110" s="152"/>
      <c r="AC110" s="152"/>
      <c r="AD110" s="9"/>
      <c r="AE110" s="9"/>
      <c r="AF110" s="9"/>
      <c r="AG110" s="9"/>
      <c r="AH110" s="9"/>
      <c r="AI110" s="9"/>
      <c r="AJ110" s="9"/>
      <c r="AK110" s="19"/>
      <c r="AL110" s="9"/>
      <c r="AM110" s="20"/>
    </row>
    <row r="111" spans="3:74" ht="17.45" customHeight="1">
      <c r="C111" s="6"/>
      <c r="D111" s="6"/>
      <c r="E111" s="9"/>
      <c r="F111" s="9"/>
      <c r="G111" s="152"/>
      <c r="H111" s="152"/>
      <c r="I111" s="152"/>
      <c r="J111" s="152"/>
      <c r="K111" s="152"/>
      <c r="L111" s="152"/>
      <c r="M111" s="152"/>
      <c r="N111" s="152"/>
      <c r="O111" s="152"/>
      <c r="P111" s="152"/>
      <c r="Q111" s="152"/>
      <c r="R111" s="152"/>
      <c r="S111" s="152"/>
      <c r="T111" s="152"/>
      <c r="U111" s="152"/>
      <c r="V111" s="152"/>
      <c r="W111" s="152"/>
      <c r="X111" s="152"/>
      <c r="Y111" s="152"/>
      <c r="Z111" s="152"/>
      <c r="AA111" s="152"/>
      <c r="AB111" s="152"/>
      <c r="AC111" s="152"/>
      <c r="AD111" s="9"/>
      <c r="AE111" s="9"/>
      <c r="AF111" s="9"/>
      <c r="AG111" s="9"/>
      <c r="AH111" s="9"/>
      <c r="AI111" s="9"/>
      <c r="AJ111" s="9"/>
      <c r="AK111" s="19"/>
      <c r="AL111" s="9"/>
      <c r="AN111" s="20"/>
      <c r="AO111" s="20"/>
      <c r="AP111" s="20"/>
      <c r="AQ111" s="20"/>
      <c r="AR111" s="20"/>
      <c r="AS111" s="20"/>
      <c r="AT111" s="20"/>
      <c r="AU111" s="20"/>
      <c r="AV111" s="20"/>
      <c r="AW111" s="20"/>
      <c r="AX111" s="20"/>
      <c r="AY111" s="20"/>
      <c r="AZ111" s="20"/>
      <c r="BA111" s="20"/>
      <c r="BB111" s="20"/>
      <c r="BC111" s="20"/>
      <c r="BD111" s="20"/>
      <c r="BE111" s="20"/>
      <c r="BF111" s="20"/>
      <c r="BG111" s="20"/>
      <c r="BH111" s="20"/>
      <c r="BI111" s="20"/>
      <c r="BJ111" s="20"/>
      <c r="BK111" s="20"/>
      <c r="BL111" s="20"/>
      <c r="BM111" s="20"/>
      <c r="BN111" s="20"/>
      <c r="BO111" s="20"/>
      <c r="BP111" s="20"/>
      <c r="BQ111" s="20"/>
      <c r="BR111" s="20"/>
      <c r="BS111" s="20"/>
      <c r="BT111" s="20"/>
      <c r="BU111" s="20"/>
      <c r="BV111" s="20"/>
    </row>
    <row r="112" spans="3:74" ht="17.45" customHeight="1">
      <c r="C112" s="1"/>
      <c r="D112" s="1"/>
      <c r="E112" s="9"/>
      <c r="F112" s="1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row>
    <row r="113" spans="3:75" ht="17.45" customHeight="1">
      <c r="C113" s="6"/>
      <c r="D113" s="6"/>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row>
    <row r="114" spans="3:75" ht="17.45" customHeight="1">
      <c r="C114" s="16"/>
      <c r="D114" s="16"/>
      <c r="E114" s="17"/>
      <c r="F114" s="17"/>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7"/>
    </row>
    <row r="115" spans="3:75" s="20" customFormat="1" ht="17.45" customHeight="1">
      <c r="C115" s="2"/>
      <c r="D115" s="2"/>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row>
    <row r="116" spans="3:75" ht="17.45" customHeight="1">
      <c r="C116" s="2"/>
      <c r="D116" s="2"/>
      <c r="E116" s="9"/>
      <c r="F116" s="9"/>
      <c r="G116" s="9"/>
      <c r="H116" s="9"/>
      <c r="I116" s="9"/>
      <c r="J116" s="19"/>
      <c r="K116" s="19"/>
      <c r="L116" s="19"/>
      <c r="M116" s="19"/>
      <c r="N116" s="19"/>
      <c r="O116" s="19"/>
      <c r="P116" s="19"/>
      <c r="Q116" s="19"/>
      <c r="R116" s="19"/>
      <c r="S116" s="19"/>
      <c r="T116" s="19"/>
      <c r="U116" s="19"/>
      <c r="V116" s="19"/>
      <c r="W116" s="19"/>
      <c r="X116" s="19"/>
      <c r="Y116" s="19"/>
      <c r="Z116" s="19"/>
      <c r="AA116" s="19"/>
      <c r="AB116" s="19"/>
      <c r="AC116" s="19"/>
      <c r="AD116" s="9"/>
      <c r="AE116" s="9"/>
      <c r="AF116" s="9"/>
      <c r="AG116" s="9"/>
      <c r="AH116" s="9"/>
      <c r="AI116" s="9"/>
      <c r="AJ116" s="9"/>
      <c r="AK116" s="9"/>
      <c r="AL116" s="9"/>
      <c r="BW116" s="20"/>
    </row>
    <row r="117" spans="3:75" ht="17.45" customHeight="1">
      <c r="C117" s="2"/>
      <c r="D117" s="2"/>
      <c r="E117" s="9"/>
      <c r="F117" s="9"/>
      <c r="G117" s="9"/>
      <c r="H117" s="9"/>
      <c r="I117" s="9"/>
      <c r="J117" s="19"/>
      <c r="K117" s="19"/>
      <c r="L117" s="19"/>
      <c r="M117" s="19"/>
      <c r="N117" s="19"/>
      <c r="O117" s="19"/>
      <c r="P117" s="19"/>
      <c r="Q117" s="19"/>
      <c r="R117" s="19"/>
      <c r="S117" s="19"/>
      <c r="T117" s="19"/>
      <c r="U117" s="19"/>
      <c r="V117" s="19"/>
      <c r="W117" s="19"/>
      <c r="X117" s="19"/>
      <c r="Y117" s="19"/>
      <c r="Z117" s="19"/>
      <c r="AA117" s="19"/>
      <c r="AB117" s="19"/>
      <c r="AC117" s="19"/>
      <c r="AD117" s="9"/>
      <c r="AE117" s="9"/>
      <c r="AF117" s="9"/>
      <c r="AG117" s="9"/>
      <c r="AH117" s="9"/>
      <c r="AI117" s="9"/>
      <c r="AJ117" s="9"/>
      <c r="AK117" s="9"/>
      <c r="AL117" s="9"/>
    </row>
    <row r="118" spans="3:75" ht="17.45" customHeight="1">
      <c r="C118" s="6"/>
      <c r="D118" s="6"/>
      <c r="E118" s="9"/>
      <c r="F118" s="9"/>
      <c r="G118" s="9"/>
      <c r="H118" s="9"/>
      <c r="I118" s="9"/>
      <c r="J118" s="19"/>
      <c r="K118" s="19"/>
      <c r="L118" s="19"/>
      <c r="M118" s="19"/>
      <c r="N118" s="19"/>
      <c r="O118" s="19"/>
      <c r="P118" s="19"/>
      <c r="Q118" s="19"/>
      <c r="R118" s="19"/>
      <c r="S118" s="19"/>
      <c r="T118" s="19"/>
      <c r="U118" s="19"/>
      <c r="V118" s="19"/>
      <c r="W118" s="19"/>
      <c r="X118" s="19"/>
      <c r="Y118" s="19"/>
      <c r="Z118" s="19"/>
      <c r="AA118" s="19"/>
      <c r="AB118" s="19"/>
      <c r="AC118" s="19"/>
      <c r="AD118" s="9"/>
      <c r="AE118" s="9"/>
      <c r="AF118" s="9"/>
      <c r="AG118" s="9"/>
      <c r="AH118" s="9"/>
      <c r="AI118" s="9"/>
      <c r="AJ118" s="9"/>
      <c r="AK118" s="9"/>
      <c r="AL118" s="9"/>
    </row>
    <row r="119" spans="3:75" ht="17.45" customHeight="1">
      <c r="C119" s="6"/>
      <c r="D119" s="6"/>
      <c r="E119" s="9"/>
      <c r="F119" s="9"/>
      <c r="G119" s="9"/>
      <c r="H119" s="9"/>
      <c r="I119" s="9"/>
      <c r="J119" s="19"/>
      <c r="K119" s="19"/>
      <c r="L119" s="19"/>
      <c r="M119" s="19"/>
      <c r="N119" s="19"/>
      <c r="O119" s="19"/>
      <c r="P119" s="19"/>
      <c r="Q119" s="19"/>
      <c r="R119" s="19"/>
      <c r="S119" s="19"/>
      <c r="T119" s="19"/>
      <c r="U119" s="19"/>
      <c r="V119" s="19"/>
      <c r="W119" s="19"/>
      <c r="X119" s="19"/>
      <c r="Y119" s="19"/>
      <c r="Z119" s="19"/>
      <c r="AA119" s="19"/>
      <c r="AB119" s="19"/>
      <c r="AC119" s="19"/>
      <c r="AD119" s="9"/>
      <c r="AE119" s="9"/>
      <c r="AF119" s="9"/>
      <c r="AG119" s="9"/>
      <c r="AH119" s="9"/>
      <c r="AI119" s="9"/>
      <c r="AJ119" s="9"/>
      <c r="AK119" s="9"/>
      <c r="AL119" s="9"/>
    </row>
    <row r="120" spans="3:75" ht="17.45" customHeight="1">
      <c r="C120" s="6"/>
      <c r="D120" s="6"/>
      <c r="E120" s="9"/>
      <c r="F120" s="9"/>
      <c r="G120" s="9"/>
      <c r="H120" s="9"/>
      <c r="I120" s="9"/>
      <c r="J120" s="19"/>
      <c r="K120" s="19"/>
      <c r="L120" s="19"/>
      <c r="M120" s="19"/>
      <c r="N120" s="19"/>
      <c r="O120" s="19"/>
      <c r="P120" s="19"/>
      <c r="Q120" s="19"/>
      <c r="R120" s="19"/>
      <c r="S120" s="19"/>
      <c r="T120" s="19"/>
      <c r="U120" s="19"/>
      <c r="V120" s="19"/>
      <c r="W120" s="19"/>
      <c r="X120" s="19"/>
      <c r="Y120" s="19"/>
      <c r="Z120" s="19"/>
      <c r="AA120" s="19"/>
      <c r="AB120" s="19"/>
      <c r="AC120" s="19"/>
      <c r="AD120" s="9"/>
      <c r="AE120" s="9"/>
      <c r="AF120" s="9"/>
      <c r="AG120" s="9"/>
      <c r="AH120" s="9"/>
      <c r="AI120" s="9"/>
      <c r="AJ120" s="9"/>
      <c r="AK120" s="9"/>
      <c r="AL120" s="9"/>
    </row>
    <row r="121" spans="3:75" ht="17.45" customHeight="1">
      <c r="C121" s="6"/>
      <c r="D121" s="6"/>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row>
    <row r="122" spans="3:75" ht="17.45" customHeight="1">
      <c r="C122" s="6"/>
      <c r="D122" s="6"/>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row>
    <row r="123" spans="3:75" ht="17.45" customHeight="1">
      <c r="C123" s="6"/>
      <c r="D123" s="6"/>
      <c r="E123" s="9"/>
      <c r="F123" s="9"/>
      <c r="G123" s="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9"/>
      <c r="AF123" s="9"/>
      <c r="AG123" s="9"/>
      <c r="AH123" s="9"/>
      <c r="AI123" s="9"/>
      <c r="AJ123" s="9"/>
      <c r="AK123" s="9"/>
      <c r="AL123" s="9"/>
    </row>
    <row r="124" spans="3:75" ht="17.45" customHeight="1">
      <c r="C124" s="6"/>
      <c r="D124" s="6"/>
      <c r="E124" s="9"/>
      <c r="F124" s="9"/>
      <c r="G124" s="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9"/>
      <c r="AF124" s="9"/>
      <c r="AG124" s="9"/>
      <c r="AH124" s="9"/>
      <c r="AI124" s="9"/>
      <c r="AJ124" s="9"/>
      <c r="AK124" s="9"/>
      <c r="AL124" s="9"/>
    </row>
    <row r="125" spans="3:75" ht="17.45" customHeight="1">
      <c r="C125" s="6"/>
      <c r="D125" s="6"/>
      <c r="E125" s="9"/>
      <c r="F125" s="9"/>
      <c r="G125" s="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9"/>
      <c r="AF125" s="9"/>
      <c r="AG125" s="9"/>
      <c r="AH125" s="9"/>
      <c r="AI125" s="9"/>
      <c r="AJ125" s="9"/>
      <c r="AK125" s="9"/>
      <c r="AL125" s="9"/>
    </row>
    <row r="126" spans="3:75" ht="17.45" customHeight="1">
      <c r="C126" s="6"/>
      <c r="D126" s="6"/>
      <c r="E126" s="9"/>
      <c r="F126" s="9"/>
      <c r="G126" s="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9"/>
      <c r="AF126" s="9"/>
      <c r="AG126" s="9"/>
      <c r="AH126" s="9"/>
      <c r="AI126" s="9"/>
      <c r="AJ126" s="9"/>
      <c r="AK126" s="9"/>
      <c r="AL126" s="9"/>
    </row>
    <row r="127" spans="3:75" ht="17.45" customHeight="1">
      <c r="C127" s="6"/>
      <c r="D127" s="6"/>
      <c r="E127" s="9"/>
      <c r="F127" s="9"/>
      <c r="G127" s="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9"/>
      <c r="AF127" s="9"/>
      <c r="AG127" s="9"/>
      <c r="AH127" s="9"/>
      <c r="AI127" s="9"/>
      <c r="AJ127" s="9"/>
      <c r="AK127" s="9"/>
      <c r="AL127" s="9"/>
    </row>
    <row r="128" spans="3:75" ht="17.45" customHeight="1">
      <c r="C128" s="6"/>
      <c r="D128" s="6"/>
      <c r="E128" s="9"/>
      <c r="F128" s="9"/>
      <c r="G128" s="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9"/>
      <c r="AF128" s="9"/>
      <c r="AG128" s="9"/>
      <c r="AH128" s="9"/>
      <c r="AI128" s="9"/>
      <c r="AJ128" s="9"/>
      <c r="AK128" s="9"/>
      <c r="AL128" s="9"/>
    </row>
    <row r="129" spans="3:38" ht="17.45" customHeight="1">
      <c r="C129" s="6"/>
      <c r="D129" s="6"/>
      <c r="E129" s="9"/>
      <c r="F129" s="9"/>
      <c r="G129" s="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9"/>
      <c r="AF129" s="9"/>
      <c r="AG129" s="9"/>
      <c r="AH129" s="9"/>
      <c r="AI129" s="9"/>
      <c r="AJ129" s="9"/>
      <c r="AK129" s="9"/>
      <c r="AL129" s="9"/>
    </row>
    <row r="130" spans="3:38" ht="17.45" customHeight="1">
      <c r="C130" s="7"/>
      <c r="D130" s="7"/>
      <c r="E130" s="9"/>
      <c r="F130" s="9"/>
      <c r="G130" s="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9"/>
      <c r="AF130" s="9"/>
      <c r="AG130" s="9"/>
      <c r="AH130" s="9"/>
      <c r="AI130" s="9"/>
      <c r="AJ130" s="9"/>
      <c r="AK130" s="9"/>
      <c r="AL130" s="9"/>
    </row>
    <row r="131" spans="3:38" ht="17.45" customHeight="1">
      <c r="C131" s="6"/>
      <c r="D131" s="6"/>
      <c r="E131" s="9"/>
      <c r="F131" s="9"/>
      <c r="G131" s="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9"/>
      <c r="AF131" s="9"/>
      <c r="AG131" s="9"/>
      <c r="AH131" s="9"/>
      <c r="AI131" s="9"/>
      <c r="AJ131" s="9"/>
      <c r="AK131" s="9"/>
      <c r="AL131" s="9"/>
    </row>
  </sheetData>
  <sheetProtection sheet="1" objects="1" scenarios="1" selectLockedCells="1"/>
  <mergeCells count="60">
    <mergeCell ref="AG46:AG47"/>
    <mergeCell ref="W46:W47"/>
    <mergeCell ref="X46:X47"/>
    <mergeCell ref="Y46:Y47"/>
    <mergeCell ref="Z46:Z47"/>
    <mergeCell ref="AA46:AA47"/>
    <mergeCell ref="AZ35:BJ35"/>
    <mergeCell ref="AQ36:AY37"/>
    <mergeCell ref="AZ36:BL36"/>
    <mergeCell ref="BM36:BO37"/>
    <mergeCell ref="AZ37:BL37"/>
    <mergeCell ref="AA33:AA34"/>
    <mergeCell ref="AB33:AB34"/>
    <mergeCell ref="AC33:AC34"/>
    <mergeCell ref="AD33:AD34"/>
    <mergeCell ref="AE33:AE34"/>
    <mergeCell ref="V33:V34"/>
    <mergeCell ref="W33:W34"/>
    <mergeCell ref="X33:X34"/>
    <mergeCell ref="Y33:Y34"/>
    <mergeCell ref="Z33:Z34"/>
    <mergeCell ref="D33:J34"/>
    <mergeCell ref="Q33:Q34"/>
    <mergeCell ref="R33:R34"/>
    <mergeCell ref="S33:S34"/>
    <mergeCell ref="T33:U34"/>
    <mergeCell ref="BL22:BN23"/>
    <mergeCell ref="AZ23:BK23"/>
    <mergeCell ref="D31:J32"/>
    <mergeCell ref="K31:S32"/>
    <mergeCell ref="V31:AD32"/>
    <mergeCell ref="AE31:AG32"/>
    <mergeCell ref="T32:U32"/>
    <mergeCell ref="AQ10:AY11"/>
    <mergeCell ref="AZ10:BK10"/>
    <mergeCell ref="BL10:BN11"/>
    <mergeCell ref="AZ11:BK11"/>
    <mergeCell ref="AB46:AB47"/>
    <mergeCell ref="AC46:AC47"/>
    <mergeCell ref="AD46:AD47"/>
    <mergeCell ref="AE46:AE47"/>
    <mergeCell ref="AF46:AF47"/>
    <mergeCell ref="AF33:AF34"/>
    <mergeCell ref="AG33:AG34"/>
    <mergeCell ref="AQ34:AY35"/>
    <mergeCell ref="AZ34:BJ34"/>
    <mergeCell ref="BK34:BM35"/>
    <mergeCell ref="AQ22:AY23"/>
    <mergeCell ref="AZ22:BK22"/>
    <mergeCell ref="D44:J45"/>
    <mergeCell ref="K44:S45"/>
    <mergeCell ref="V44:AD45"/>
    <mergeCell ref="AE44:AG45"/>
    <mergeCell ref="T45:U45"/>
    <mergeCell ref="V46:V47"/>
    <mergeCell ref="D46:J47"/>
    <mergeCell ref="Q46:Q47"/>
    <mergeCell ref="R46:R47"/>
    <mergeCell ref="S46:S47"/>
    <mergeCell ref="T46:U47"/>
  </mergeCells>
  <phoneticPr fontId="3"/>
  <printOptions horizontalCentered="1"/>
  <pageMargins left="0.39370078740157483" right="0.39370078740157483" top="0.59055118110236227" bottom="0.59055118110236227" header="0" footer="0.19685039370078741"/>
  <pageSetup paperSize="8" orientation="landscape" cellComments="asDisplayed" r:id="rId1"/>
  <headerFooter>
    <evenFooter>&amp;R&amp;G</even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B1:AI35"/>
  <sheetViews>
    <sheetView showGridLines="0" zoomScale="85" zoomScaleNormal="85" zoomScaleSheetLayoutView="80" workbookViewId="0">
      <selection activeCell="F7" sqref="F7"/>
    </sheetView>
  </sheetViews>
  <sheetFormatPr defaultColWidth="2.75" defaultRowHeight="14.25" customHeight="1" outlineLevelCol="1"/>
  <cols>
    <col min="1" max="3" width="2.75" style="4" customWidth="1"/>
    <col min="4" max="4" width="4.75" style="4" customWidth="1"/>
    <col min="5" max="5" width="10.75" style="4" customWidth="1"/>
    <col min="6" max="7" width="14.5" style="4" customWidth="1"/>
    <col min="8" max="8" width="20.75" style="4" customWidth="1"/>
    <col min="9" max="10" width="12.75" style="4" customWidth="1"/>
    <col min="11" max="14" width="2.75" style="4" customWidth="1"/>
    <col min="15" max="19" width="2.75" style="4" customWidth="1" outlineLevel="1"/>
    <col min="20" max="20" width="17.625" style="4" customWidth="1" outlineLevel="1"/>
    <col min="21" max="22" width="17.5" style="4" customWidth="1" outlineLevel="1"/>
    <col min="23" max="33" width="2.75" style="4" customWidth="1"/>
    <col min="34" max="16384" width="2.75" style="4"/>
  </cols>
  <sheetData>
    <row r="1" spans="2:35" ht="18.75">
      <c r="B1" s="350"/>
      <c r="C1" s="350"/>
      <c r="D1" s="350"/>
      <c r="E1" s="350"/>
      <c r="F1" s="350"/>
      <c r="G1" s="350"/>
      <c r="H1" s="350"/>
      <c r="I1" s="350"/>
      <c r="J1" s="350"/>
      <c r="K1" s="350"/>
      <c r="L1" s="350"/>
      <c r="M1" s="350"/>
      <c r="N1" s="350"/>
      <c r="O1" s="350"/>
      <c r="R1" s="292" t="s">
        <v>476</v>
      </c>
    </row>
    <row r="2" spans="2:35" ht="28.15" customHeight="1">
      <c r="B2" s="351" t="s">
        <v>175</v>
      </c>
      <c r="C2" s="350"/>
      <c r="D2" s="350"/>
      <c r="E2" s="350"/>
      <c r="F2" s="350"/>
      <c r="G2" s="350"/>
      <c r="H2" s="350"/>
      <c r="I2" s="350"/>
      <c r="J2" s="350"/>
      <c r="K2" s="350"/>
      <c r="L2" s="350"/>
      <c r="M2" s="350"/>
      <c r="O2" s="352"/>
    </row>
    <row r="3" spans="2:35" ht="28.15" customHeight="1">
      <c r="B3" s="351" t="s">
        <v>167</v>
      </c>
      <c r="C3" s="1"/>
      <c r="E3" s="1"/>
      <c r="F3" s="353"/>
      <c r="O3" s="352"/>
    </row>
    <row r="4" spans="2:35" ht="28.15" customHeight="1">
      <c r="B4" s="1"/>
      <c r="C4" s="1"/>
      <c r="D4" s="4" t="s">
        <v>352</v>
      </c>
      <c r="E4" s="1"/>
      <c r="F4" s="353"/>
      <c r="O4" s="352"/>
      <c r="S4"/>
      <c r="T4"/>
      <c r="U4"/>
      <c r="V4"/>
    </row>
    <row r="5" spans="2:35" ht="28.15" customHeight="1" thickBot="1">
      <c r="B5" s="1"/>
      <c r="C5" s="353"/>
      <c r="E5" s="1"/>
      <c r="F5" s="353"/>
      <c r="O5" s="352"/>
      <c r="S5"/>
      <c r="T5"/>
      <c r="U5"/>
      <c r="V5"/>
    </row>
    <row r="6" spans="2:35" ht="28.15" customHeight="1" thickBot="1">
      <c r="B6" s="1"/>
      <c r="C6" s="353"/>
      <c r="D6" s="1214" t="s">
        <v>135</v>
      </c>
      <c r="E6" s="1215"/>
      <c r="F6" s="354" t="s">
        <v>466</v>
      </c>
      <c r="G6" s="355" t="s">
        <v>467</v>
      </c>
      <c r="O6" s="352"/>
      <c r="S6"/>
      <c r="T6"/>
      <c r="U6"/>
      <c r="V6"/>
    </row>
    <row r="7" spans="2:35" ht="28.15" customHeight="1" thickTop="1">
      <c r="C7" s="13"/>
      <c r="D7" s="1229" t="s">
        <v>4</v>
      </c>
      <c r="E7" s="1230"/>
      <c r="F7" s="97"/>
      <c r="G7" s="107"/>
      <c r="O7" s="352"/>
      <c r="S7"/>
      <c r="T7"/>
      <c r="U7"/>
      <c r="V7"/>
    </row>
    <row r="8" spans="2:35" ht="28.15" customHeight="1">
      <c r="C8" s="356"/>
      <c r="D8" s="1231" t="s">
        <v>172</v>
      </c>
      <c r="E8" s="1232"/>
      <c r="F8" s="108"/>
      <c r="G8" s="109"/>
      <c r="J8" s="14"/>
      <c r="O8" s="352"/>
      <c r="S8"/>
      <c r="T8"/>
      <c r="U8"/>
      <c r="V8"/>
    </row>
    <row r="9" spans="2:35" ht="28.15" customHeight="1">
      <c r="C9" s="356"/>
      <c r="D9" s="1231" t="s">
        <v>173</v>
      </c>
      <c r="E9" s="1232"/>
      <c r="F9" s="108"/>
      <c r="G9" s="109"/>
      <c r="J9" s="14"/>
      <c r="O9" s="352"/>
      <c r="S9"/>
      <c r="T9"/>
      <c r="U9"/>
      <c r="V9"/>
    </row>
    <row r="10" spans="2:35" ht="28.15" customHeight="1" thickBot="1">
      <c r="C10" s="356"/>
      <c r="D10" s="1233" t="s">
        <v>174</v>
      </c>
      <c r="E10" s="1234"/>
      <c r="F10" s="72"/>
      <c r="G10" s="73"/>
      <c r="J10" s="14"/>
      <c r="O10" s="352"/>
      <c r="S10"/>
      <c r="T10"/>
      <c r="U10"/>
      <c r="V10"/>
    </row>
    <row r="11" spans="2:35" ht="28.15" customHeight="1">
      <c r="O11" s="352"/>
      <c r="S11"/>
      <c r="T11"/>
      <c r="U11"/>
      <c r="V11"/>
    </row>
    <row r="12" spans="2:35" ht="28.15" customHeight="1">
      <c r="B12" s="351" t="s">
        <v>683</v>
      </c>
      <c r="O12" s="352"/>
      <c r="S12"/>
      <c r="T12"/>
      <c r="U12"/>
      <c r="V12"/>
    </row>
    <row r="13" spans="2:35" ht="28.15" customHeight="1">
      <c r="B13" s="1"/>
      <c r="D13" s="4" t="s">
        <v>754</v>
      </c>
      <c r="O13" s="352"/>
      <c r="S13"/>
      <c r="T13"/>
      <c r="U13"/>
      <c r="V13"/>
      <c r="W13" s="357"/>
      <c r="X13" s="357"/>
      <c r="Y13" s="357"/>
      <c r="Z13" s="357"/>
      <c r="AA13" s="357"/>
      <c r="AB13" s="357"/>
      <c r="AC13" s="357"/>
      <c r="AD13" s="357"/>
      <c r="AE13" s="357"/>
      <c r="AF13" s="357"/>
      <c r="AG13" s="357"/>
      <c r="AH13" s="357"/>
      <c r="AI13" s="357"/>
    </row>
    <row r="14" spans="2:35" ht="28.15" customHeight="1" thickBot="1">
      <c r="B14" s="1"/>
      <c r="O14" s="352"/>
      <c r="S14"/>
      <c r="T14"/>
      <c r="U14"/>
      <c r="V14"/>
    </row>
    <row r="15" spans="2:35" ht="28.15" customHeight="1">
      <c r="B15" s="357"/>
      <c r="C15" s="357"/>
      <c r="D15" s="1216" t="s">
        <v>136</v>
      </c>
      <c r="E15" s="1217"/>
      <c r="F15" s="1220" t="s">
        <v>66</v>
      </c>
      <c r="G15" s="1221"/>
      <c r="H15" s="1221"/>
      <c r="I15" s="1221"/>
      <c r="J15" s="1224" t="s">
        <v>684</v>
      </c>
      <c r="K15" s="205"/>
      <c r="O15" s="352"/>
      <c r="S15"/>
      <c r="T15"/>
      <c r="U15"/>
      <c r="V15"/>
    </row>
    <row r="16" spans="2:35" ht="28.15" customHeight="1" thickBot="1">
      <c r="B16" s="357"/>
      <c r="C16" s="357"/>
      <c r="D16" s="1218"/>
      <c r="E16" s="1219"/>
      <c r="F16" s="1222"/>
      <c r="G16" s="1223"/>
      <c r="H16" s="1223"/>
      <c r="I16" s="1223"/>
      <c r="J16" s="1225"/>
      <c r="K16" s="206" t="s">
        <v>3</v>
      </c>
      <c r="O16" s="352"/>
      <c r="S16"/>
      <c r="T16"/>
      <c r="U16"/>
      <c r="V16"/>
    </row>
    <row r="17" spans="2:22" ht="28.15" customHeight="1" thickTop="1">
      <c r="B17" s="357"/>
      <c r="C17" s="357"/>
      <c r="D17" s="1235" t="s">
        <v>685</v>
      </c>
      <c r="E17" s="1236"/>
      <c r="F17" s="1226" t="s">
        <v>686</v>
      </c>
      <c r="G17" s="1227"/>
      <c r="H17" s="1227"/>
      <c r="I17" s="1228"/>
      <c r="J17" s="309"/>
      <c r="K17" s="207" t="s">
        <v>687</v>
      </c>
      <c r="O17" s="352"/>
      <c r="S17"/>
      <c r="T17"/>
      <c r="U17"/>
      <c r="V17"/>
    </row>
    <row r="18" spans="2:22" ht="28.15" customHeight="1">
      <c r="B18" s="357"/>
      <c r="C18" s="357"/>
      <c r="D18" s="1237" t="s">
        <v>5</v>
      </c>
      <c r="E18" s="1238"/>
      <c r="F18" s="1253" t="s">
        <v>688</v>
      </c>
      <c r="G18" s="1254"/>
      <c r="H18" s="1254"/>
      <c r="I18" s="1255"/>
      <c r="J18" s="310"/>
      <c r="K18" s="208" t="s">
        <v>687</v>
      </c>
      <c r="O18" s="352"/>
      <c r="S18"/>
      <c r="T18"/>
      <c r="U18"/>
      <c r="V18"/>
    </row>
    <row r="19" spans="2:22" ht="28.15" customHeight="1" thickBot="1">
      <c r="B19" s="357"/>
      <c r="C19" s="357"/>
      <c r="D19" s="1239" t="s">
        <v>689</v>
      </c>
      <c r="E19" s="1240"/>
      <c r="F19" s="1256" t="s">
        <v>690</v>
      </c>
      <c r="G19" s="1257"/>
      <c r="H19" s="1257"/>
      <c r="I19" s="1258"/>
      <c r="J19" s="311"/>
      <c r="K19" s="209" t="s">
        <v>691</v>
      </c>
      <c r="O19" s="352"/>
      <c r="S19"/>
      <c r="T19"/>
      <c r="U19"/>
      <c r="V19"/>
    </row>
    <row r="20" spans="2:22" ht="14.65" customHeight="1">
      <c r="B20" s="357"/>
      <c r="C20" s="357"/>
      <c r="D20" s="12" t="s">
        <v>753</v>
      </c>
      <c r="E20" s="357"/>
      <c r="F20" s="357"/>
      <c r="G20" s="357"/>
      <c r="K20" s="357"/>
      <c r="O20" s="352"/>
      <c r="S20"/>
      <c r="T20"/>
      <c r="U20"/>
      <c r="V20"/>
    </row>
    <row r="21" spans="2:22" ht="14.65" customHeight="1">
      <c r="B21" s="357"/>
      <c r="C21" s="357"/>
      <c r="D21" s="12" t="s">
        <v>692</v>
      </c>
      <c r="E21" s="357"/>
      <c r="F21" s="357"/>
      <c r="G21" s="357"/>
      <c r="K21" s="357"/>
      <c r="O21" s="352"/>
      <c r="S21"/>
      <c r="T21"/>
      <c r="U21"/>
      <c r="V21"/>
    </row>
    <row r="22" spans="2:22" ht="28.15" customHeight="1">
      <c r="B22" s="357"/>
      <c r="C22" s="357"/>
      <c r="D22" s="12"/>
      <c r="E22" s="357"/>
      <c r="F22" s="357"/>
      <c r="G22" s="357"/>
      <c r="K22" s="357"/>
      <c r="O22" s="352"/>
      <c r="S22"/>
      <c r="T22"/>
      <c r="U22"/>
      <c r="V22"/>
    </row>
    <row r="23" spans="2:22" ht="28.15" customHeight="1" thickBot="1">
      <c r="B23" s="358" t="s">
        <v>160</v>
      </c>
      <c r="O23" s="352"/>
      <c r="R23" s="358" t="s">
        <v>188</v>
      </c>
      <c r="S23" s="359"/>
    </row>
    <row r="24" spans="2:22" ht="28.15" customHeight="1" thickTop="1" thickBot="1">
      <c r="B24" s="357"/>
      <c r="C24" s="357"/>
      <c r="D24" s="1242" t="s">
        <v>696</v>
      </c>
      <c r="E24" s="1242"/>
      <c r="F24" s="1243"/>
      <c r="G24" s="155"/>
      <c r="O24" s="352"/>
      <c r="T24" s="283" t="s">
        <v>527</v>
      </c>
      <c r="U24" s="360">
        <f>G24</f>
        <v>0</v>
      </c>
      <c r="V24" s="181" t="str">
        <f>IF(U24="はい",1,IF(U24="いいえ",0,""))</f>
        <v/>
      </c>
    </row>
    <row r="25" spans="2:22" ht="28.15" customHeight="1" thickTop="1">
      <c r="K25" s="357"/>
      <c r="O25" s="352"/>
    </row>
    <row r="26" spans="2:22" ht="28.15" customHeight="1" thickBot="1">
      <c r="B26" s="358" t="s">
        <v>693</v>
      </c>
      <c r="K26" s="357"/>
      <c r="O26" s="352"/>
    </row>
    <row r="27" spans="2:22" ht="28.15" customHeight="1" thickTop="1" thickBot="1">
      <c r="D27" s="1241" t="s">
        <v>694</v>
      </c>
      <c r="E27" s="1241"/>
      <c r="F27" s="1241"/>
      <c r="G27" s="365"/>
      <c r="H27" s="54" t="s">
        <v>695</v>
      </c>
      <c r="K27" s="357"/>
      <c r="O27" s="352"/>
    </row>
    <row r="28" spans="2:22" ht="28.15" customHeight="1" thickTop="1" thickBot="1">
      <c r="K28" s="357"/>
      <c r="O28" s="352"/>
    </row>
    <row r="29" spans="2:22" ht="28.15" customHeight="1">
      <c r="C29" s="361" t="s">
        <v>65</v>
      </c>
      <c r="D29" s="362"/>
      <c r="E29" s="362"/>
      <c r="F29" s="362"/>
      <c r="G29" s="362"/>
      <c r="H29" s="362"/>
      <c r="I29" s="363"/>
      <c r="J29" s="364"/>
      <c r="K29" s="357"/>
      <c r="O29" s="352"/>
    </row>
    <row r="30" spans="2:22" ht="28.15" customHeight="1">
      <c r="C30" s="1244"/>
      <c r="D30" s="1245"/>
      <c r="E30" s="1245"/>
      <c r="F30" s="1245"/>
      <c r="G30" s="1245"/>
      <c r="H30" s="1245"/>
      <c r="I30" s="1245"/>
      <c r="J30" s="1246"/>
      <c r="K30" s="357"/>
      <c r="O30" s="352"/>
    </row>
    <row r="31" spans="2:22" ht="28.15" customHeight="1">
      <c r="C31" s="1247"/>
      <c r="D31" s="1248"/>
      <c r="E31" s="1248"/>
      <c r="F31" s="1248"/>
      <c r="G31" s="1248"/>
      <c r="H31" s="1248"/>
      <c r="I31" s="1248"/>
      <c r="J31" s="1249"/>
      <c r="K31" s="357"/>
      <c r="O31" s="352"/>
    </row>
    <row r="32" spans="2:22" ht="28.15" customHeight="1">
      <c r="C32" s="1247"/>
      <c r="D32" s="1248"/>
      <c r="E32" s="1248"/>
      <c r="F32" s="1248"/>
      <c r="G32" s="1248"/>
      <c r="H32" s="1248"/>
      <c r="I32" s="1248"/>
      <c r="J32" s="1249"/>
      <c r="K32" s="357"/>
      <c r="O32" s="352"/>
    </row>
    <row r="33" spans="2:17" ht="28.15" customHeight="1">
      <c r="C33" s="1247"/>
      <c r="D33" s="1248"/>
      <c r="E33" s="1248"/>
      <c r="F33" s="1248"/>
      <c r="G33" s="1248"/>
      <c r="H33" s="1248"/>
      <c r="I33" s="1248"/>
      <c r="J33" s="1249"/>
      <c r="K33" s="357"/>
      <c r="O33" s="352"/>
    </row>
    <row r="34" spans="2:17" ht="28.15" customHeight="1" thickBot="1">
      <c r="C34" s="1250"/>
      <c r="D34" s="1251"/>
      <c r="E34" s="1251"/>
      <c r="F34" s="1251"/>
      <c r="G34" s="1251"/>
      <c r="H34" s="1251"/>
      <c r="I34" s="1251"/>
      <c r="J34" s="1252"/>
      <c r="K34" s="2"/>
      <c r="L34" s="2"/>
      <c r="M34" s="2"/>
      <c r="O34" s="352"/>
      <c r="Q34" s="2"/>
    </row>
    <row r="35" spans="2:17" ht="28.15" customHeight="1">
      <c r="B35" s="2"/>
      <c r="C35" s="2"/>
      <c r="D35" s="2"/>
      <c r="E35" s="2"/>
      <c r="F35" s="2"/>
      <c r="G35" s="2"/>
      <c r="H35" s="2"/>
      <c r="I35" s="2"/>
      <c r="J35" s="2"/>
      <c r="K35" s="2"/>
      <c r="L35" s="2"/>
      <c r="M35" s="2"/>
      <c r="N35" s="2"/>
      <c r="O35" s="2"/>
      <c r="Q35" s="2"/>
    </row>
  </sheetData>
  <sheetProtection sheet="1" objects="1" scenarios="1" selectLockedCells="1"/>
  <mergeCells count="17">
    <mergeCell ref="D18:E18"/>
    <mergeCell ref="D19:E19"/>
    <mergeCell ref="D27:F27"/>
    <mergeCell ref="D24:F24"/>
    <mergeCell ref="C30:J34"/>
    <mergeCell ref="F18:I18"/>
    <mergeCell ref="F19:I19"/>
    <mergeCell ref="D6:E6"/>
    <mergeCell ref="D15:E16"/>
    <mergeCell ref="F15:I16"/>
    <mergeCell ref="J15:J16"/>
    <mergeCell ref="F17:I17"/>
    <mergeCell ref="D7:E7"/>
    <mergeCell ref="D8:E8"/>
    <mergeCell ref="D9:E9"/>
    <mergeCell ref="D10:E10"/>
    <mergeCell ref="D17:E17"/>
  </mergeCells>
  <phoneticPr fontId="3"/>
  <dataValidations count="2">
    <dataValidation type="whole" operator="greaterThan" allowBlank="1" showInputMessage="1" showErrorMessage="1" error="整数を入力してください。" sqref="F7:G10 J17:J19" xr:uid="{00000000-0002-0000-0200-000000000000}">
      <formula1>0</formula1>
    </dataValidation>
    <dataValidation type="whole" allowBlank="1" showInputMessage="1" showErrorMessage="1" sqref="G27" xr:uid="{00000000-0002-0000-0200-000001000000}">
      <formula1>1</formula1>
      <formula2>12</formula2>
    </dataValidation>
  </dataValidations>
  <pageMargins left="0.59055118110236227" right="0.59055118110236227" top="0.59055118110236227" bottom="0.59055118110236227" header="0" footer="0.19685039370078741"/>
  <pageSetup paperSize="8" scale="90" orientation="landscape" cellComments="asDisplayed"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リスト!$B$5:$B$6</xm:f>
          </x14:formula1>
          <xm:sqref>G24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154"/>
  <sheetViews>
    <sheetView showGridLines="0" zoomScale="85" zoomScaleNormal="85" zoomScaleSheetLayoutView="80" workbookViewId="0">
      <selection activeCell="C12" sqref="C12"/>
    </sheetView>
  </sheetViews>
  <sheetFormatPr defaultColWidth="9" defaultRowHeight="13.5" outlineLevelRow="1" outlineLevelCol="1"/>
  <cols>
    <col min="1" max="1" width="2.625" customWidth="1"/>
    <col min="2" max="7" width="18.25" customWidth="1"/>
    <col min="8" max="8" width="2.625" customWidth="1"/>
    <col min="9" max="9" width="2.625" customWidth="1" outlineLevel="1"/>
    <col min="10" max="15" width="18.25" customWidth="1" outlineLevel="1"/>
    <col min="16" max="16" width="17.375" customWidth="1" outlineLevel="1"/>
  </cols>
  <sheetData>
    <row r="1" spans="1:11" ht="19.899999999999999" customHeight="1">
      <c r="J1" s="292" t="s">
        <v>367</v>
      </c>
    </row>
    <row r="2" spans="1:11" ht="19.899999999999999" customHeight="1">
      <c r="A2" s="137" t="s">
        <v>546</v>
      </c>
      <c r="I2" s="366"/>
    </row>
    <row r="3" spans="1:11" ht="15" customHeight="1">
      <c r="I3" s="366"/>
    </row>
    <row r="4" spans="1:11" ht="19.899999999999999" customHeight="1">
      <c r="B4" s="137" t="s">
        <v>547</v>
      </c>
      <c r="I4" s="366"/>
    </row>
    <row r="5" spans="1:11" ht="15" customHeight="1">
      <c r="I5" s="366"/>
    </row>
    <row r="6" spans="1:11" ht="19.899999999999999" customHeight="1">
      <c r="B6" s="139" t="s">
        <v>548</v>
      </c>
      <c r="I6" s="366"/>
    </row>
    <row r="7" spans="1:11" ht="15" customHeight="1">
      <c r="I7" s="366"/>
    </row>
    <row r="8" spans="1:11" ht="15" customHeight="1">
      <c r="B8" s="4" t="s">
        <v>755</v>
      </c>
      <c r="I8" s="366"/>
    </row>
    <row r="9" spans="1:11" ht="15" customHeight="1">
      <c r="B9" s="4" t="s">
        <v>756</v>
      </c>
      <c r="I9" s="366"/>
    </row>
    <row r="10" spans="1:11" ht="15" customHeight="1" thickBot="1">
      <c r="I10" s="366"/>
    </row>
    <row r="11" spans="1:11" ht="27" customHeight="1" thickBot="1">
      <c r="B11" s="1302" t="s">
        <v>549</v>
      </c>
      <c r="C11" s="1303"/>
      <c r="I11" s="366"/>
      <c r="K11" s="971" t="s">
        <v>1105</v>
      </c>
    </row>
    <row r="12" spans="1:11" ht="27" customHeight="1" thickTop="1" thickBot="1">
      <c r="B12" s="884">
        <f>IF(【１】経営概要!$G$27=12,1,【１】経営概要!$G$27+1)</f>
        <v>1</v>
      </c>
      <c r="C12" s="969"/>
      <c r="I12" s="366"/>
      <c r="K12" s="972">
        <f>O38</f>
        <v>0</v>
      </c>
    </row>
    <row r="13" spans="1:11" ht="27" customHeight="1" thickTop="1" thickBot="1">
      <c r="B13" s="885">
        <f>IF(B12=12,1,B12+1)</f>
        <v>2</v>
      </c>
      <c r="C13" s="969"/>
      <c r="I13" s="366"/>
    </row>
    <row r="14" spans="1:11" ht="27" customHeight="1" thickTop="1" thickBot="1">
      <c r="B14" s="885">
        <f t="shared" ref="B14:B23" si="0">IF(B13=12,1,B13+1)</f>
        <v>3</v>
      </c>
      <c r="C14" s="969"/>
      <c r="I14" s="366"/>
    </row>
    <row r="15" spans="1:11" ht="27" customHeight="1" thickTop="1" thickBot="1">
      <c r="B15" s="885">
        <f t="shared" si="0"/>
        <v>4</v>
      </c>
      <c r="C15" s="969"/>
      <c r="I15" s="366"/>
    </row>
    <row r="16" spans="1:11" ht="27" customHeight="1" thickTop="1" thickBot="1">
      <c r="B16" s="885">
        <f t="shared" si="0"/>
        <v>5</v>
      </c>
      <c r="C16" s="969"/>
      <c r="I16" s="366"/>
    </row>
    <row r="17" spans="2:9" ht="27" customHeight="1" thickTop="1" thickBot="1">
      <c r="B17" s="885">
        <f t="shared" si="0"/>
        <v>6</v>
      </c>
      <c r="C17" s="969"/>
      <c r="I17" s="366"/>
    </row>
    <row r="18" spans="2:9" ht="27" customHeight="1" thickTop="1" thickBot="1">
      <c r="B18" s="885">
        <f t="shared" si="0"/>
        <v>7</v>
      </c>
      <c r="C18" s="169"/>
      <c r="I18" s="366"/>
    </row>
    <row r="19" spans="2:9" ht="27" customHeight="1" thickTop="1" thickBot="1">
      <c r="B19" s="885">
        <f t="shared" si="0"/>
        <v>8</v>
      </c>
      <c r="C19" s="169"/>
      <c r="I19" s="366"/>
    </row>
    <row r="20" spans="2:9" ht="27" customHeight="1" thickTop="1" thickBot="1">
      <c r="B20" s="885">
        <f t="shared" si="0"/>
        <v>9</v>
      </c>
      <c r="C20" s="169"/>
      <c r="I20" s="366"/>
    </row>
    <row r="21" spans="2:9" ht="27" customHeight="1" thickTop="1" thickBot="1">
      <c r="B21" s="885">
        <f t="shared" si="0"/>
        <v>10</v>
      </c>
      <c r="C21" s="169"/>
      <c r="I21" s="366"/>
    </row>
    <row r="22" spans="2:9" ht="27" customHeight="1" thickTop="1" thickBot="1">
      <c r="B22" s="885">
        <f t="shared" si="0"/>
        <v>11</v>
      </c>
      <c r="C22" s="169"/>
      <c r="I22" s="366"/>
    </row>
    <row r="23" spans="2:9" ht="27" customHeight="1" thickTop="1" thickBot="1">
      <c r="B23" s="886">
        <f t="shared" si="0"/>
        <v>12</v>
      </c>
      <c r="C23" s="169"/>
      <c r="I23" s="366"/>
    </row>
    <row r="24" spans="2:9" ht="19.899999999999999" customHeight="1">
      <c r="I24" s="366"/>
    </row>
    <row r="25" spans="2:9" ht="19.899999999999999" customHeight="1">
      <c r="B25" s="139" t="s">
        <v>550</v>
      </c>
      <c r="I25" s="366"/>
    </row>
    <row r="26" spans="2:9" ht="15" customHeight="1">
      <c r="I26" s="366"/>
    </row>
    <row r="27" spans="2:9" ht="15" customHeight="1">
      <c r="B27" s="4" t="s">
        <v>757</v>
      </c>
      <c r="I27" s="366"/>
    </row>
    <row r="28" spans="2:9" ht="15" customHeight="1" thickBot="1">
      <c r="B28" s="14"/>
      <c r="I28" s="366"/>
    </row>
    <row r="29" spans="2:9" ht="27" customHeight="1">
      <c r="B29" s="1304" t="s">
        <v>734</v>
      </c>
      <c r="C29" s="1305"/>
      <c r="D29" s="1305"/>
      <c r="E29" s="1306"/>
      <c r="I29" s="366"/>
    </row>
    <row r="30" spans="2:9" ht="27" customHeight="1" thickBot="1">
      <c r="B30" s="367" t="s">
        <v>551</v>
      </c>
      <c r="C30" s="368" t="s">
        <v>552</v>
      </c>
      <c r="D30" s="368" t="s">
        <v>553</v>
      </c>
      <c r="E30" s="369" t="s">
        <v>554</v>
      </c>
      <c r="I30" s="366"/>
    </row>
    <row r="31" spans="2:9" ht="27" customHeight="1" thickTop="1" thickBot="1">
      <c r="B31" s="169"/>
      <c r="C31" s="169"/>
      <c r="D31" s="169"/>
      <c r="E31" s="169"/>
      <c r="I31" s="366"/>
    </row>
    <row r="32" spans="2:9" ht="19.899999999999999" customHeight="1" thickTop="1">
      <c r="I32" s="366"/>
    </row>
    <row r="33" spans="2:16" ht="19.899999999999999" customHeight="1">
      <c r="B33" s="137" t="s">
        <v>555</v>
      </c>
      <c r="I33" s="366"/>
      <c r="J33" s="137" t="s">
        <v>807</v>
      </c>
    </row>
    <row r="34" spans="2:16" ht="15" customHeight="1">
      <c r="I34" s="366"/>
      <c r="J34" s="1287" t="s">
        <v>556</v>
      </c>
      <c r="K34" s="1288" t="s">
        <v>560</v>
      </c>
      <c r="L34" s="1288"/>
      <c r="M34" s="1288" t="s">
        <v>561</v>
      </c>
      <c r="N34" s="1288"/>
      <c r="O34" s="1300" t="s">
        <v>1104</v>
      </c>
      <c r="P34" s="1261" t="s">
        <v>1069</v>
      </c>
    </row>
    <row r="35" spans="2:16" ht="15" customHeight="1">
      <c r="B35" s="12" t="s">
        <v>758</v>
      </c>
      <c r="I35" s="366"/>
      <c r="J35" s="1287"/>
      <c r="K35" s="1288"/>
      <c r="L35" s="1288"/>
      <c r="M35" s="1288"/>
      <c r="N35" s="1288"/>
      <c r="O35" s="1301"/>
      <c r="P35" s="1262"/>
    </row>
    <row r="36" spans="2:16" ht="15" customHeight="1" thickBot="1">
      <c r="I36" s="366"/>
      <c r="J36" s="1287"/>
      <c r="K36" s="1288"/>
      <c r="L36" s="1288"/>
      <c r="M36" s="1287" t="s">
        <v>562</v>
      </c>
      <c r="N36" s="1287" t="s">
        <v>563</v>
      </c>
      <c r="O36" s="1301"/>
      <c r="P36" s="1262"/>
    </row>
    <row r="37" spans="2:16" ht="15" customHeight="1" thickBot="1">
      <c r="B37" s="1307" t="s">
        <v>774</v>
      </c>
      <c r="C37" s="370"/>
      <c r="D37" s="370"/>
      <c r="E37" s="371"/>
      <c r="I37" s="366"/>
      <c r="J37" s="1287"/>
      <c r="K37" s="1288"/>
      <c r="L37" s="1288"/>
      <c r="M37" s="1293"/>
      <c r="N37" s="1293"/>
      <c r="O37" s="1301"/>
      <c r="P37" s="1263"/>
    </row>
    <row r="38" spans="2:16" ht="27" customHeight="1" thickTop="1" thickBot="1">
      <c r="B38" s="1308"/>
      <c r="C38" s="372" t="s">
        <v>162</v>
      </c>
      <c r="D38" s="373" t="s">
        <v>697</v>
      </c>
      <c r="E38" s="374" t="s">
        <v>38</v>
      </c>
      <c r="I38" s="366"/>
      <c r="J38" s="375" t="s">
        <v>557</v>
      </c>
      <c r="K38" s="957"/>
      <c r="L38" s="376" t="s">
        <v>559</v>
      </c>
      <c r="M38" s="377">
        <v>0.77</v>
      </c>
      <c r="N38" s="377">
        <v>1.39</v>
      </c>
      <c r="O38" s="970">
        <f>IFERROR(ROUND(SUM(C12:C23)/COUNTIF(C12:C23,"&gt;=1"),1),0)</f>
        <v>0</v>
      </c>
      <c r="P38" s="956"/>
    </row>
    <row r="39" spans="2:16" ht="27" customHeight="1" thickTop="1" thickBot="1">
      <c r="B39" s="378">
        <v>100</v>
      </c>
      <c r="C39" s="986"/>
      <c r="D39" s="987"/>
      <c r="E39" s="988"/>
      <c r="I39" s="366"/>
      <c r="J39" s="375" t="s">
        <v>558</v>
      </c>
      <c r="K39" s="958"/>
      <c r="L39" s="376" t="s">
        <v>559</v>
      </c>
      <c r="M39" s="377">
        <v>1.2</v>
      </c>
      <c r="N39" s="377">
        <v>2.56</v>
      </c>
      <c r="O39" s="968">
        <f>IFERROR(ROUND(B31+C31,1),0)</f>
        <v>0</v>
      </c>
    </row>
    <row r="40" spans="2:16" ht="15" customHeight="1">
      <c r="C40" s="379"/>
      <c r="I40" s="366"/>
    </row>
    <row r="41" spans="2:16" ht="27" customHeight="1" thickBot="1">
      <c r="C41" s="380" t="s">
        <v>354</v>
      </c>
      <c r="I41" s="366"/>
      <c r="J41" s="156" t="s">
        <v>567</v>
      </c>
      <c r="K41" s="381" t="s">
        <v>474</v>
      </c>
      <c r="L41" s="382" t="s">
        <v>475</v>
      </c>
      <c r="M41" s="383" t="s">
        <v>697</v>
      </c>
      <c r="N41" s="384" t="s">
        <v>38</v>
      </c>
    </row>
    <row r="42" spans="2:16" ht="27" customHeight="1" thickTop="1" thickBot="1">
      <c r="C42" s="385"/>
      <c r="I42" s="366"/>
      <c r="J42" s="386" t="s">
        <v>566</v>
      </c>
      <c r="K42" s="964" t="str">
        <f>IF(SUM(K38:K39)=0,"0",SUM(ROUND($K38*M38*1000,0),ROUND($K39*M39*1000,0),IF(P38="",0,ROUND($K38*N38*1000,0)+ROUND($K39*N39*1000,0))))</f>
        <v>0</v>
      </c>
      <c r="L42" s="454" t="str">
        <f>IF(C39="","",ROUND(K42*C39%,0))</f>
        <v/>
      </c>
      <c r="M42" s="454" t="str">
        <f>IF(D39="","",ROUND(K42*D39%,0))</f>
        <v/>
      </c>
      <c r="N42" s="454" t="str">
        <f>IF(E39="","",ROUND(K42*E39%,0))</f>
        <v/>
      </c>
    </row>
    <row r="43" spans="2:16" ht="27" customHeight="1" thickTop="1" thickBot="1">
      <c r="C43" s="387" t="s">
        <v>37</v>
      </c>
      <c r="I43" s="366"/>
      <c r="J43" s="388" t="s">
        <v>676</v>
      </c>
      <c r="K43" s="170"/>
      <c r="L43" s="863" t="str">
        <f>IF(C44=0,"",C44)</f>
        <v/>
      </c>
      <c r="M43" s="171"/>
      <c r="N43" s="171"/>
    </row>
    <row r="44" spans="2:16" ht="27" customHeight="1" thickTop="1" thickBot="1">
      <c r="C44" s="559"/>
      <c r="I44" s="366"/>
    </row>
    <row r="45" spans="2:16" ht="15" customHeight="1" thickTop="1">
      <c r="C45" s="379"/>
      <c r="I45" s="366"/>
    </row>
    <row r="46" spans="2:16" ht="15" customHeight="1">
      <c r="C46" s="389" t="s">
        <v>473</v>
      </c>
      <c r="I46" s="366"/>
    </row>
    <row r="47" spans="2:16" ht="15" customHeight="1" thickBot="1">
      <c r="B47" s="60"/>
      <c r="C47" s="390" t="s">
        <v>477</v>
      </c>
      <c r="D47" s="60"/>
      <c r="I47" s="366"/>
    </row>
    <row r="48" spans="2:16" ht="27" customHeight="1">
      <c r="B48" s="1309" t="s">
        <v>91</v>
      </c>
      <c r="C48" s="1310"/>
      <c r="D48" s="1311"/>
      <c r="I48" s="366"/>
    </row>
    <row r="49" spans="2:14" ht="27" customHeight="1">
      <c r="B49" s="1289" t="s">
        <v>355</v>
      </c>
      <c r="C49" s="1291" t="s">
        <v>333</v>
      </c>
      <c r="D49" s="391"/>
      <c r="I49" s="366"/>
      <c r="J49" s="135" t="s">
        <v>91</v>
      </c>
    </row>
    <row r="50" spans="2:14" ht="27" customHeight="1" thickBot="1">
      <c r="B50" s="1290"/>
      <c r="C50" s="1292"/>
      <c r="D50" s="392" t="s">
        <v>3</v>
      </c>
      <c r="I50" s="366"/>
      <c r="J50" s="1296" t="s">
        <v>808</v>
      </c>
      <c r="K50" s="1297"/>
      <c r="L50" s="393" t="s">
        <v>564</v>
      </c>
      <c r="M50" s="347" t="s">
        <v>565</v>
      </c>
    </row>
    <row r="51" spans="2:14" ht="27" customHeight="1" thickTop="1">
      <c r="B51" s="312"/>
      <c r="C51" s="98"/>
      <c r="D51" s="94"/>
      <c r="I51" s="366"/>
      <c r="J51" s="1298">
        <f t="shared" ref="J51:J60" si="1">B51</f>
        <v>0</v>
      </c>
      <c r="K51" s="1299"/>
      <c r="L51" s="394" t="str">
        <f>IF(AND(C51="",M51=""),"",ROUND(C51*M51,0))</f>
        <v/>
      </c>
      <c r="M51" s="1081"/>
      <c r="N51" s="395" t="str">
        <f>IF(D51="","円","円/"&amp;D51)</f>
        <v>円</v>
      </c>
    </row>
    <row r="52" spans="2:14" ht="27" customHeight="1">
      <c r="B52" s="313"/>
      <c r="C52" s="92"/>
      <c r="D52" s="95"/>
      <c r="I52" s="366"/>
      <c r="J52" s="1298">
        <f t="shared" si="1"/>
        <v>0</v>
      </c>
      <c r="K52" s="1299"/>
      <c r="L52" s="394" t="str">
        <f t="shared" ref="L52:L60" si="2">IF(AND(C52="",M52=""),"",ROUND(C52*M52,0))</f>
        <v/>
      </c>
      <c r="M52" s="1082"/>
      <c r="N52" s="395" t="str">
        <f t="shared" ref="N52:N60" si="3">IF(D52="","円","円/"&amp;D52)</f>
        <v>円</v>
      </c>
    </row>
    <row r="53" spans="2:14" ht="27" customHeight="1">
      <c r="B53" s="313"/>
      <c r="C53" s="92"/>
      <c r="D53" s="95"/>
      <c r="I53" s="366"/>
      <c r="J53" s="1298">
        <f t="shared" si="1"/>
        <v>0</v>
      </c>
      <c r="K53" s="1299"/>
      <c r="L53" s="394" t="str">
        <f t="shared" si="2"/>
        <v/>
      </c>
      <c r="M53" s="1082"/>
      <c r="N53" s="395" t="str">
        <f t="shared" si="3"/>
        <v>円</v>
      </c>
    </row>
    <row r="54" spans="2:14" ht="27" customHeight="1" collapsed="1" thickBot="1">
      <c r="B54" s="314"/>
      <c r="C54" s="223"/>
      <c r="D54" s="224"/>
      <c r="I54" s="366"/>
      <c r="J54" s="1298">
        <f t="shared" si="1"/>
        <v>0</v>
      </c>
      <c r="K54" s="1299"/>
      <c r="L54" s="394" t="str">
        <f t="shared" si="2"/>
        <v/>
      </c>
      <c r="M54" s="1082"/>
      <c r="N54" s="395" t="str">
        <f t="shared" si="3"/>
        <v>円</v>
      </c>
    </row>
    <row r="55" spans="2:14" ht="27" hidden="1" customHeight="1" outlineLevel="1">
      <c r="B55" s="313"/>
      <c r="C55" s="92"/>
      <c r="D55" s="95"/>
      <c r="I55" s="366"/>
      <c r="J55" s="1298">
        <f t="shared" si="1"/>
        <v>0</v>
      </c>
      <c r="K55" s="1299"/>
      <c r="L55" s="394" t="str">
        <f t="shared" si="2"/>
        <v/>
      </c>
      <c r="M55" s="1082"/>
      <c r="N55" s="395" t="str">
        <f t="shared" si="3"/>
        <v>円</v>
      </c>
    </row>
    <row r="56" spans="2:14" ht="27" hidden="1" customHeight="1" outlineLevel="1">
      <c r="B56" s="313"/>
      <c r="C56" s="92"/>
      <c r="D56" s="95"/>
      <c r="I56" s="366"/>
      <c r="J56" s="1298">
        <f t="shared" si="1"/>
        <v>0</v>
      </c>
      <c r="K56" s="1299"/>
      <c r="L56" s="394" t="str">
        <f t="shared" si="2"/>
        <v/>
      </c>
      <c r="M56" s="1082"/>
      <c r="N56" s="395" t="str">
        <f t="shared" si="3"/>
        <v>円</v>
      </c>
    </row>
    <row r="57" spans="2:14" ht="27" hidden="1" customHeight="1" outlineLevel="1">
      <c r="B57" s="313"/>
      <c r="C57" s="92"/>
      <c r="D57" s="95"/>
      <c r="I57" s="366"/>
      <c r="J57" s="1298">
        <f t="shared" si="1"/>
        <v>0</v>
      </c>
      <c r="K57" s="1299"/>
      <c r="L57" s="394" t="str">
        <f t="shared" si="2"/>
        <v/>
      </c>
      <c r="M57" s="1082"/>
      <c r="N57" s="395" t="str">
        <f t="shared" si="3"/>
        <v>円</v>
      </c>
    </row>
    <row r="58" spans="2:14" ht="27" hidden="1" customHeight="1" outlineLevel="1">
      <c r="B58" s="313"/>
      <c r="C58" s="92"/>
      <c r="D58" s="95"/>
      <c r="I58" s="366"/>
      <c r="J58" s="1298">
        <f t="shared" si="1"/>
        <v>0</v>
      </c>
      <c r="K58" s="1299"/>
      <c r="L58" s="394" t="str">
        <f t="shared" si="2"/>
        <v/>
      </c>
      <c r="M58" s="1082"/>
      <c r="N58" s="395" t="str">
        <f t="shared" si="3"/>
        <v>円</v>
      </c>
    </row>
    <row r="59" spans="2:14" ht="27" hidden="1" customHeight="1" outlineLevel="1">
      <c r="B59" s="313"/>
      <c r="C59" s="92"/>
      <c r="D59" s="95"/>
      <c r="I59" s="366"/>
      <c r="J59" s="1298">
        <f t="shared" si="1"/>
        <v>0</v>
      </c>
      <c r="K59" s="1299"/>
      <c r="L59" s="394" t="str">
        <f t="shared" si="2"/>
        <v/>
      </c>
      <c r="M59" s="1082"/>
      <c r="N59" s="395" t="str">
        <f t="shared" si="3"/>
        <v>円</v>
      </c>
    </row>
    <row r="60" spans="2:14" ht="27" hidden="1" customHeight="1" outlineLevel="1" thickBot="1">
      <c r="B60" s="315"/>
      <c r="C60" s="93"/>
      <c r="D60" s="96"/>
      <c r="I60" s="366"/>
      <c r="J60" s="1298">
        <f t="shared" si="1"/>
        <v>0</v>
      </c>
      <c r="K60" s="1299"/>
      <c r="L60" s="394" t="str">
        <f t="shared" si="2"/>
        <v/>
      </c>
      <c r="M60" s="1083"/>
      <c r="N60" s="395" t="str">
        <f t="shared" si="3"/>
        <v>円</v>
      </c>
    </row>
    <row r="61" spans="2:14" ht="27" customHeight="1" thickTop="1">
      <c r="B61" s="965" t="s">
        <v>1101</v>
      </c>
      <c r="C61" s="396"/>
      <c r="D61" s="397"/>
      <c r="I61" s="366"/>
      <c r="J61" s="1259" t="s">
        <v>809</v>
      </c>
      <c r="K61" s="1260"/>
      <c r="L61" s="394" t="str">
        <f>IF(SUM(L51:L60)=0,"",SUM(L51:L60))</f>
        <v/>
      </c>
      <c r="M61" s="398"/>
      <c r="N61" s="395"/>
    </row>
    <row r="62" spans="2:14" ht="15" customHeight="1" thickBot="1">
      <c r="I62" s="366"/>
    </row>
    <row r="63" spans="2:14" ht="27" customHeight="1" thickTop="1" thickBot="1">
      <c r="I63" s="366"/>
      <c r="J63" s="1294" t="s">
        <v>677</v>
      </c>
      <c r="K63" s="1295"/>
      <c r="L63" s="316" t="str">
        <f>IF(COUNT(L43,L61)=0,"",SUM(L43,L61))</f>
        <v/>
      </c>
    </row>
    <row r="64" spans="2:14" ht="15" customHeight="1" thickTop="1">
      <c r="I64" s="366"/>
    </row>
    <row r="65" spans="2:13" ht="19.899999999999999" customHeight="1">
      <c r="B65" s="137" t="s">
        <v>568</v>
      </c>
      <c r="I65" s="366"/>
    </row>
    <row r="66" spans="2:13" ht="15" customHeight="1">
      <c r="I66" s="366"/>
    </row>
    <row r="67" spans="2:13" ht="15" customHeight="1">
      <c r="B67" s="12" t="s">
        <v>569</v>
      </c>
      <c r="I67" s="366"/>
    </row>
    <row r="68" spans="2:13" ht="15" customHeight="1">
      <c r="B68" s="12" t="s">
        <v>759</v>
      </c>
      <c r="I68" s="366"/>
    </row>
    <row r="69" spans="2:13" ht="15" customHeight="1">
      <c r="B69" s="12" t="s">
        <v>760</v>
      </c>
      <c r="I69" s="366"/>
    </row>
    <row r="70" spans="2:13" ht="15" customHeight="1">
      <c r="B70" s="12" t="s">
        <v>570</v>
      </c>
      <c r="I70" s="366"/>
    </row>
    <row r="71" spans="2:13" ht="15" customHeight="1">
      <c r="B71" s="12" t="s">
        <v>761</v>
      </c>
      <c r="I71" s="366"/>
    </row>
    <row r="72" spans="2:13" ht="15" customHeight="1">
      <c r="I72" s="366"/>
    </row>
    <row r="73" spans="2:13" ht="15" customHeight="1">
      <c r="I73" s="366"/>
    </row>
    <row r="74" spans="2:13" ht="15" customHeight="1">
      <c r="I74" s="366"/>
    </row>
    <row r="75" spans="2:13" ht="15" customHeight="1">
      <c r="I75" s="366"/>
    </row>
    <row r="76" spans="2:13" ht="15" customHeight="1" thickBot="1">
      <c r="I76" s="366"/>
    </row>
    <row r="77" spans="2:13" ht="27" customHeight="1" thickBot="1">
      <c r="B77" s="399" t="s">
        <v>571</v>
      </c>
      <c r="C77" s="400" t="s">
        <v>572</v>
      </c>
      <c r="D77" s="401" t="s">
        <v>564</v>
      </c>
      <c r="E77" s="401" t="s">
        <v>573</v>
      </c>
      <c r="F77" s="402" t="s">
        <v>574</v>
      </c>
      <c r="I77" s="366"/>
      <c r="J77" s="400" t="s">
        <v>572</v>
      </c>
      <c r="K77" s="401" t="s">
        <v>564</v>
      </c>
      <c r="L77" s="401" t="s">
        <v>573</v>
      </c>
      <c r="M77" s="402" t="s">
        <v>574</v>
      </c>
    </row>
    <row r="78" spans="2:13" ht="27" customHeight="1" thickTop="1" thickBot="1">
      <c r="B78" s="403" t="s">
        <v>575</v>
      </c>
      <c r="C78" s="418"/>
      <c r="D78" s="419"/>
      <c r="E78" s="419"/>
      <c r="F78" s="420"/>
      <c r="I78" s="366"/>
      <c r="J78" s="1105">
        <f>IF(C78="",SUM(C79:C90),C78)</f>
        <v>0</v>
      </c>
      <c r="K78" s="1106">
        <f t="shared" ref="K78:M78" si="4">IF(D78="",SUM(D79:D90),D78)</f>
        <v>0</v>
      </c>
      <c r="L78" s="1106">
        <f t="shared" si="4"/>
        <v>0</v>
      </c>
      <c r="M78" s="1107">
        <f t="shared" si="4"/>
        <v>0</v>
      </c>
    </row>
    <row r="79" spans="2:13" ht="27" customHeight="1" thickTop="1">
      <c r="B79" s="887">
        <f>IF(【１】経営概要!$G$27=12,1,【１】経営概要!$G$27+1)</f>
        <v>1</v>
      </c>
      <c r="C79" s="421"/>
      <c r="D79" s="422"/>
      <c r="E79" s="422"/>
      <c r="F79" s="423"/>
      <c r="I79" s="366"/>
    </row>
    <row r="80" spans="2:13" ht="27" customHeight="1">
      <c r="B80" s="888">
        <f>IF(B79=12,1,B79+1)</f>
        <v>2</v>
      </c>
      <c r="C80" s="421"/>
      <c r="D80" s="422"/>
      <c r="E80" s="422"/>
      <c r="F80" s="423"/>
      <c r="I80" s="366"/>
    </row>
    <row r="81" spans="2:9" ht="27" customHeight="1">
      <c r="B81" s="888">
        <f t="shared" ref="B81:B90" si="5">IF(B80=12,1,B80+1)</f>
        <v>3</v>
      </c>
      <c r="C81" s="424"/>
      <c r="D81" s="425"/>
      <c r="E81" s="425"/>
      <c r="F81" s="426"/>
      <c r="I81" s="366"/>
    </row>
    <row r="82" spans="2:9" ht="27" customHeight="1">
      <c r="B82" s="888">
        <f t="shared" si="5"/>
        <v>4</v>
      </c>
      <c r="C82" s="424"/>
      <c r="D82" s="425"/>
      <c r="E82" s="425"/>
      <c r="F82" s="426"/>
      <c r="I82" s="366"/>
    </row>
    <row r="83" spans="2:9" ht="27" customHeight="1">
      <c r="B83" s="888">
        <f t="shared" si="5"/>
        <v>5</v>
      </c>
      <c r="C83" s="424"/>
      <c r="D83" s="425"/>
      <c r="E83" s="425"/>
      <c r="F83" s="426"/>
      <c r="I83" s="366"/>
    </row>
    <row r="84" spans="2:9" ht="27" customHeight="1">
      <c r="B84" s="888">
        <f t="shared" si="5"/>
        <v>6</v>
      </c>
      <c r="C84" s="424"/>
      <c r="D84" s="425"/>
      <c r="E84" s="425"/>
      <c r="F84" s="426"/>
      <c r="I84" s="366"/>
    </row>
    <row r="85" spans="2:9" ht="27" customHeight="1">
      <c r="B85" s="888">
        <f t="shared" si="5"/>
        <v>7</v>
      </c>
      <c r="C85" s="424"/>
      <c r="D85" s="425"/>
      <c r="E85" s="425"/>
      <c r="F85" s="426"/>
      <c r="I85" s="366"/>
    </row>
    <row r="86" spans="2:9" ht="27" customHeight="1">
      <c r="B86" s="888">
        <f t="shared" si="5"/>
        <v>8</v>
      </c>
      <c r="C86" s="424"/>
      <c r="D86" s="425"/>
      <c r="E86" s="425"/>
      <c r="F86" s="426"/>
      <c r="I86" s="366"/>
    </row>
    <row r="87" spans="2:9" ht="27" customHeight="1">
      <c r="B87" s="888">
        <f t="shared" si="5"/>
        <v>9</v>
      </c>
      <c r="C87" s="424"/>
      <c r="D87" s="425"/>
      <c r="E87" s="425"/>
      <c r="F87" s="426"/>
      <c r="I87" s="366"/>
    </row>
    <row r="88" spans="2:9" ht="27" customHeight="1">
      <c r="B88" s="888">
        <f t="shared" si="5"/>
        <v>10</v>
      </c>
      <c r="C88" s="424"/>
      <c r="D88" s="425"/>
      <c r="E88" s="425"/>
      <c r="F88" s="426"/>
      <c r="I88" s="366"/>
    </row>
    <row r="89" spans="2:9" ht="27" customHeight="1">
      <c r="B89" s="888">
        <f t="shared" si="5"/>
        <v>11</v>
      </c>
      <c r="C89" s="424"/>
      <c r="D89" s="425"/>
      <c r="E89" s="425"/>
      <c r="F89" s="426"/>
      <c r="I89" s="366"/>
    </row>
    <row r="90" spans="2:9" ht="27" customHeight="1" thickBot="1">
      <c r="B90" s="889">
        <f t="shared" si="5"/>
        <v>12</v>
      </c>
      <c r="C90" s="427"/>
      <c r="D90" s="428"/>
      <c r="E90" s="428"/>
      <c r="F90" s="429"/>
      <c r="I90" s="366"/>
    </row>
    <row r="91" spans="2:9" ht="19.899999999999999" customHeight="1">
      <c r="I91" s="366"/>
    </row>
    <row r="92" spans="2:9" ht="19.899999999999999" customHeight="1">
      <c r="B92" s="404" t="s">
        <v>576</v>
      </c>
      <c r="I92" s="366"/>
    </row>
    <row r="93" spans="2:9" ht="15" customHeight="1">
      <c r="I93" s="366"/>
    </row>
    <row r="94" spans="2:9" ht="15" customHeight="1">
      <c r="B94" s="12" t="s">
        <v>577</v>
      </c>
      <c r="I94" s="366"/>
    </row>
    <row r="95" spans="2:9" ht="15" customHeight="1">
      <c r="B95" s="4" t="s">
        <v>762</v>
      </c>
      <c r="I95" s="366"/>
    </row>
    <row r="96" spans="2:9" ht="15" customHeight="1" thickBot="1">
      <c r="I96" s="366"/>
    </row>
    <row r="97" spans="2:9" ht="27" customHeight="1" thickBot="1">
      <c r="B97" s="405" t="s">
        <v>567</v>
      </c>
      <c r="C97" s="1267" t="s">
        <v>586</v>
      </c>
      <c r="D97" s="1268"/>
      <c r="E97" s="406" t="s">
        <v>587</v>
      </c>
      <c r="F97" s="348" t="s">
        <v>589</v>
      </c>
      <c r="G97" s="407" t="s">
        <v>564</v>
      </c>
      <c r="I97" s="366"/>
    </row>
    <row r="98" spans="2:9" ht="27" customHeight="1" thickTop="1" thickBot="1">
      <c r="B98" s="408" t="s">
        <v>578</v>
      </c>
      <c r="C98" s="1269" t="s">
        <v>582</v>
      </c>
      <c r="D98" s="1279"/>
      <c r="E98" s="430"/>
      <c r="F98" s="433"/>
      <c r="G98" s="434"/>
      <c r="I98" s="366"/>
    </row>
    <row r="99" spans="2:9" ht="27" customHeight="1" thickTop="1">
      <c r="B99" s="409" t="s">
        <v>579</v>
      </c>
      <c r="C99" s="1280" t="s">
        <v>583</v>
      </c>
      <c r="D99" s="1281"/>
      <c r="E99" s="431"/>
      <c r="F99" s="1284"/>
      <c r="G99" s="431"/>
      <c r="I99" s="366"/>
    </row>
    <row r="100" spans="2:9" ht="27" customHeight="1">
      <c r="B100" s="409" t="s">
        <v>580</v>
      </c>
      <c r="C100" s="1280" t="s">
        <v>584</v>
      </c>
      <c r="D100" s="1281"/>
      <c r="E100" s="431"/>
      <c r="F100" s="1285"/>
      <c r="G100" s="431"/>
      <c r="I100" s="366"/>
    </row>
    <row r="101" spans="2:9" ht="27" customHeight="1" thickBot="1">
      <c r="B101" s="410" t="s">
        <v>581</v>
      </c>
      <c r="C101" s="1282" t="s">
        <v>585</v>
      </c>
      <c r="D101" s="1283"/>
      <c r="E101" s="432"/>
      <c r="F101" s="1286"/>
      <c r="G101" s="432"/>
      <c r="I101" s="366"/>
    </row>
    <row r="102" spans="2:9" ht="19.899999999999999" customHeight="1">
      <c r="I102" s="366"/>
    </row>
    <row r="103" spans="2:9" ht="18.75">
      <c r="B103" s="137" t="s">
        <v>590</v>
      </c>
      <c r="I103" s="366"/>
    </row>
    <row r="104" spans="2:9" ht="15" customHeight="1">
      <c r="I104" s="366"/>
    </row>
    <row r="105" spans="2:9" ht="15" customHeight="1">
      <c r="B105" s="12" t="s">
        <v>763</v>
      </c>
      <c r="I105" s="366"/>
    </row>
    <row r="106" spans="2:9" ht="15" customHeight="1" thickBot="1">
      <c r="I106" s="366"/>
    </row>
    <row r="107" spans="2:9" ht="27" customHeight="1" thickBot="1">
      <c r="B107" s="405" t="s">
        <v>567</v>
      </c>
      <c r="C107" s="1267" t="s">
        <v>586</v>
      </c>
      <c r="D107" s="1268"/>
      <c r="E107" s="406" t="s">
        <v>587</v>
      </c>
      <c r="F107" s="348" t="s">
        <v>589</v>
      </c>
      <c r="G107" s="407" t="s">
        <v>564</v>
      </c>
      <c r="I107" s="366"/>
    </row>
    <row r="108" spans="2:9" ht="27" customHeight="1" thickTop="1" thickBot="1">
      <c r="B108" s="408" t="s">
        <v>578</v>
      </c>
      <c r="C108" s="1269" t="s">
        <v>591</v>
      </c>
      <c r="D108" s="1270"/>
      <c r="E108" s="430"/>
      <c r="F108" s="433"/>
      <c r="G108" s="434"/>
      <c r="I108" s="366"/>
    </row>
    <row r="109" spans="2:9" ht="27" customHeight="1" thickTop="1" thickBot="1">
      <c r="B109" s="409" t="s">
        <v>579</v>
      </c>
      <c r="C109" s="1271" t="s">
        <v>592</v>
      </c>
      <c r="D109" s="1272"/>
      <c r="E109" s="1275"/>
      <c r="F109" s="1276"/>
      <c r="G109" s="435"/>
      <c r="I109" s="366"/>
    </row>
    <row r="110" spans="2:9" ht="27" customHeight="1" thickTop="1" thickBot="1">
      <c r="B110" s="410" t="s">
        <v>580</v>
      </c>
      <c r="C110" s="1273" t="s">
        <v>593</v>
      </c>
      <c r="D110" s="1274"/>
      <c r="E110" s="1277"/>
      <c r="F110" s="1278"/>
      <c r="G110" s="435"/>
      <c r="I110" s="366"/>
    </row>
    <row r="111" spans="2:9" ht="19.899999999999999" customHeight="1">
      <c r="I111" s="366"/>
    </row>
    <row r="112" spans="2:9" ht="19.899999999999999" customHeight="1">
      <c r="B112" s="135" t="s">
        <v>594</v>
      </c>
      <c r="I112" s="366"/>
    </row>
    <row r="113" spans="2:11" ht="15" customHeight="1">
      <c r="I113" s="366"/>
    </row>
    <row r="114" spans="2:11" ht="15" customHeight="1">
      <c r="B114" s="12" t="s">
        <v>764</v>
      </c>
      <c r="I114" s="366"/>
    </row>
    <row r="115" spans="2:11" ht="15" customHeight="1">
      <c r="B115" s="12" t="s">
        <v>767</v>
      </c>
      <c r="I115" s="366"/>
    </row>
    <row r="116" spans="2:11" ht="15" customHeight="1" thickBot="1">
      <c r="D116" t="s">
        <v>595</v>
      </c>
      <c r="I116" s="366"/>
    </row>
    <row r="117" spans="2:11" ht="27" customHeight="1" thickBot="1">
      <c r="B117" s="411"/>
      <c r="C117" s="412" t="s">
        <v>596</v>
      </c>
      <c r="D117" s="413" t="s">
        <v>597</v>
      </c>
      <c r="I117" s="366"/>
      <c r="J117" s="967" t="s">
        <v>596</v>
      </c>
      <c r="K117" s="413" t="s">
        <v>597</v>
      </c>
    </row>
    <row r="118" spans="2:11" ht="27" customHeight="1" thickTop="1" thickBot="1">
      <c r="B118" s="414" t="s">
        <v>575</v>
      </c>
      <c r="C118" s="436"/>
      <c r="D118" s="437"/>
      <c r="I118" s="366"/>
      <c r="J118" s="1108">
        <f>IF(C118="",SUM(C119:C130),C118)</f>
        <v>0</v>
      </c>
      <c r="K118" s="1109">
        <f>IF(D118="",SUM(D119:D130),D118)</f>
        <v>0</v>
      </c>
    </row>
    <row r="119" spans="2:11" ht="27" customHeight="1" thickTop="1">
      <c r="B119" s="890">
        <f>IF(【１】経営概要!$G$27=12,1,【１】経営概要!$G$27+1)</f>
        <v>1</v>
      </c>
      <c r="C119" s="438"/>
      <c r="D119" s="439"/>
      <c r="I119" s="366"/>
    </row>
    <row r="120" spans="2:11" ht="27" customHeight="1">
      <c r="B120" s="890">
        <f>IF(B119=12,1,B119+1)</f>
        <v>2</v>
      </c>
      <c r="C120" s="440"/>
      <c r="D120" s="441"/>
      <c r="I120" s="366"/>
    </row>
    <row r="121" spans="2:11" ht="27" customHeight="1">
      <c r="B121" s="890">
        <f t="shared" ref="B121:B130" si="6">IF(B120=12,1,B120+1)</f>
        <v>3</v>
      </c>
      <c r="C121" s="440"/>
      <c r="D121" s="441"/>
      <c r="I121" s="366"/>
    </row>
    <row r="122" spans="2:11" ht="27" customHeight="1">
      <c r="B122" s="890">
        <f t="shared" si="6"/>
        <v>4</v>
      </c>
      <c r="C122" s="440"/>
      <c r="D122" s="441"/>
      <c r="I122" s="366"/>
    </row>
    <row r="123" spans="2:11" ht="27" customHeight="1">
      <c r="B123" s="890">
        <f t="shared" si="6"/>
        <v>5</v>
      </c>
      <c r="C123" s="440"/>
      <c r="D123" s="441"/>
      <c r="I123" s="366"/>
    </row>
    <row r="124" spans="2:11" ht="27" customHeight="1">
      <c r="B124" s="890">
        <f t="shared" si="6"/>
        <v>6</v>
      </c>
      <c r="C124" s="440"/>
      <c r="D124" s="441"/>
      <c r="I124" s="366"/>
    </row>
    <row r="125" spans="2:11" ht="27" customHeight="1">
      <c r="B125" s="890">
        <f t="shared" si="6"/>
        <v>7</v>
      </c>
      <c r="C125" s="440"/>
      <c r="D125" s="441"/>
      <c r="I125" s="366"/>
    </row>
    <row r="126" spans="2:11" ht="27" customHeight="1">
      <c r="B126" s="890">
        <f t="shared" si="6"/>
        <v>8</v>
      </c>
      <c r="C126" s="440"/>
      <c r="D126" s="441"/>
      <c r="I126" s="366"/>
    </row>
    <row r="127" spans="2:11" ht="27" customHeight="1">
      <c r="B127" s="890">
        <f t="shared" si="6"/>
        <v>9</v>
      </c>
      <c r="C127" s="440"/>
      <c r="D127" s="441"/>
      <c r="I127" s="366"/>
    </row>
    <row r="128" spans="2:11" ht="27" customHeight="1">
      <c r="B128" s="890">
        <f t="shared" si="6"/>
        <v>10</v>
      </c>
      <c r="C128" s="440"/>
      <c r="D128" s="441"/>
      <c r="I128" s="366"/>
    </row>
    <row r="129" spans="2:10" ht="27" customHeight="1">
      <c r="B129" s="890">
        <f t="shared" si="6"/>
        <v>11</v>
      </c>
      <c r="C129" s="440"/>
      <c r="D129" s="441"/>
      <c r="I129" s="366"/>
    </row>
    <row r="130" spans="2:10" ht="27" customHeight="1" thickBot="1">
      <c r="B130" s="891">
        <f t="shared" si="6"/>
        <v>12</v>
      </c>
      <c r="C130" s="442"/>
      <c r="D130" s="443"/>
      <c r="I130" s="366"/>
    </row>
    <row r="131" spans="2:10" ht="19.899999999999999" customHeight="1">
      <c r="I131" s="366"/>
    </row>
    <row r="132" spans="2:10" ht="19.899999999999999" customHeight="1">
      <c r="B132" s="404" t="s">
        <v>598</v>
      </c>
      <c r="I132" s="366"/>
    </row>
    <row r="133" spans="2:10" ht="15" customHeight="1">
      <c r="I133" s="366"/>
    </row>
    <row r="134" spans="2:10" ht="15" customHeight="1">
      <c r="B134" s="12" t="s">
        <v>765</v>
      </c>
      <c r="I134" s="366"/>
    </row>
    <row r="135" spans="2:10" ht="15" customHeight="1">
      <c r="B135" s="12" t="s">
        <v>768</v>
      </c>
      <c r="I135" s="366"/>
    </row>
    <row r="136" spans="2:10" ht="15" customHeight="1" thickBot="1">
      <c r="E136" t="s">
        <v>595</v>
      </c>
      <c r="I136" s="366"/>
    </row>
    <row r="137" spans="2:10" ht="27" customHeight="1" thickBot="1">
      <c r="B137" s="411"/>
      <c r="C137" s="415" t="s">
        <v>601</v>
      </c>
      <c r="E137" t="s">
        <v>599</v>
      </c>
      <c r="I137" s="366"/>
      <c r="J137" s="416" t="s">
        <v>601</v>
      </c>
    </row>
    <row r="138" spans="2:10" ht="27" customHeight="1" thickTop="1" thickBot="1">
      <c r="B138" s="414" t="s">
        <v>575</v>
      </c>
      <c r="C138" s="444"/>
      <c r="E138" t="s">
        <v>600</v>
      </c>
      <c r="I138" s="366"/>
      <c r="J138" s="1110">
        <f>IF(C138="",SUM(C139:C150),C138)</f>
        <v>0</v>
      </c>
    </row>
    <row r="139" spans="2:10" ht="27" customHeight="1" thickTop="1">
      <c r="B139" s="890">
        <f>IF(【１】経営概要!$G$27=12,1,【１】経営概要!$G$27+1)</f>
        <v>1</v>
      </c>
      <c r="C139" s="445"/>
      <c r="I139" s="366"/>
    </row>
    <row r="140" spans="2:10" ht="27" customHeight="1">
      <c r="B140" s="890">
        <f>IF(B139=12,1,B139+1)</f>
        <v>2</v>
      </c>
      <c r="C140" s="446"/>
      <c r="D140" s="1264" t="s">
        <v>766</v>
      </c>
      <c r="E140" s="1265"/>
      <c r="F140" s="1265"/>
      <c r="G140" s="385"/>
      <c r="I140" s="366"/>
    </row>
    <row r="141" spans="2:10" ht="27" customHeight="1" thickBot="1">
      <c r="B141" s="890">
        <f t="shared" ref="B141:B150" si="7">IF(B140=12,1,B140+1)</f>
        <v>3</v>
      </c>
      <c r="C141" s="446"/>
      <c r="D141" s="1266"/>
      <c r="E141" s="1241"/>
      <c r="F141" s="1241"/>
      <c r="G141" s="385"/>
      <c r="I141" s="366"/>
    </row>
    <row r="142" spans="2:10" ht="27" customHeight="1" thickBot="1">
      <c r="B142" s="890">
        <f t="shared" si="7"/>
        <v>4</v>
      </c>
      <c r="C142" s="446"/>
      <c r="E142" s="416" t="s">
        <v>588</v>
      </c>
      <c r="G142" s="385"/>
      <c r="I142" s="366"/>
    </row>
    <row r="143" spans="2:10" ht="27" customHeight="1" thickTop="1" thickBot="1">
      <c r="B143" s="890">
        <f t="shared" si="7"/>
        <v>5</v>
      </c>
      <c r="C143" s="446"/>
      <c r="E143" s="448"/>
      <c r="G143" s="385"/>
      <c r="I143" s="366"/>
    </row>
    <row r="144" spans="2:10" ht="27" customHeight="1" thickTop="1">
      <c r="B144" s="890">
        <f t="shared" si="7"/>
        <v>6</v>
      </c>
      <c r="C144" s="446"/>
      <c r="I144" s="366"/>
    </row>
    <row r="145" spans="2:11" ht="27" customHeight="1">
      <c r="B145" s="890">
        <f t="shared" si="7"/>
        <v>7</v>
      </c>
      <c r="C145" s="446"/>
      <c r="I145" s="366"/>
    </row>
    <row r="146" spans="2:11" ht="27" customHeight="1">
      <c r="B146" s="890">
        <f t="shared" si="7"/>
        <v>8</v>
      </c>
      <c r="C146" s="446"/>
      <c r="I146" s="366"/>
    </row>
    <row r="147" spans="2:11" ht="27" customHeight="1">
      <c r="B147" s="890">
        <f t="shared" si="7"/>
        <v>9</v>
      </c>
      <c r="C147" s="446"/>
      <c r="I147" s="366"/>
    </row>
    <row r="148" spans="2:11" ht="27" customHeight="1">
      <c r="B148" s="890">
        <f t="shared" si="7"/>
        <v>10</v>
      </c>
      <c r="C148" s="446"/>
      <c r="I148" s="366"/>
    </row>
    <row r="149" spans="2:11" ht="27" customHeight="1">
      <c r="B149" s="890">
        <f t="shared" si="7"/>
        <v>11</v>
      </c>
      <c r="C149" s="446"/>
      <c r="I149" s="366"/>
    </row>
    <row r="150" spans="2:11" ht="27" customHeight="1" thickBot="1">
      <c r="B150" s="891">
        <f t="shared" si="7"/>
        <v>12</v>
      </c>
      <c r="C150" s="447"/>
      <c r="I150" s="366"/>
    </row>
    <row r="151" spans="2:11" ht="15" customHeight="1">
      <c r="I151" s="366"/>
    </row>
    <row r="152" spans="2:11" ht="19.899999999999999" customHeight="1" thickBot="1">
      <c r="I152" s="366"/>
      <c r="J152" s="135" t="s">
        <v>674</v>
      </c>
    </row>
    <row r="153" spans="2:11" ht="27" customHeight="1" thickTop="1" thickBot="1">
      <c r="I153" s="366"/>
      <c r="J153" s="417" t="s">
        <v>674</v>
      </c>
      <c r="K153" s="894">
        <f>IFERROR(ROUND((ROUND($J$78*($L$78/$J$78),1)+ROUND(J138*E143,1)-ROUND(E108*F108,1)+ROUND(E98*F98,1))/SUM(C12:C23),4),0)</f>
        <v>0</v>
      </c>
    </row>
    <row r="154" spans="2:11" ht="15" customHeight="1" thickTop="1">
      <c r="I154" s="366"/>
    </row>
  </sheetData>
  <sheetProtection sheet="1" objects="1" scenarios="1" selectLockedCells="1"/>
  <mergeCells count="38">
    <mergeCell ref="O34:O37"/>
    <mergeCell ref="B11:C11"/>
    <mergeCell ref="B29:E29"/>
    <mergeCell ref="B37:B38"/>
    <mergeCell ref="B48:D48"/>
    <mergeCell ref="M34:N35"/>
    <mergeCell ref="B49:B50"/>
    <mergeCell ref="C49:C50"/>
    <mergeCell ref="M36:M37"/>
    <mergeCell ref="N36:N37"/>
    <mergeCell ref="J63:K63"/>
    <mergeCell ref="J50:K50"/>
    <mergeCell ref="J51:K51"/>
    <mergeCell ref="J52:K52"/>
    <mergeCell ref="J53:K53"/>
    <mergeCell ref="J54:K54"/>
    <mergeCell ref="J55:K55"/>
    <mergeCell ref="J56:K56"/>
    <mergeCell ref="J57:K57"/>
    <mergeCell ref="J58:K58"/>
    <mergeCell ref="J59:K59"/>
    <mergeCell ref="J60:K60"/>
    <mergeCell ref="J61:K61"/>
    <mergeCell ref="P34:P37"/>
    <mergeCell ref="D140:F141"/>
    <mergeCell ref="C107:D107"/>
    <mergeCell ref="C108:D108"/>
    <mergeCell ref="C109:D109"/>
    <mergeCell ref="C110:D110"/>
    <mergeCell ref="E109:F110"/>
    <mergeCell ref="C98:D98"/>
    <mergeCell ref="C99:D99"/>
    <mergeCell ref="C100:D100"/>
    <mergeCell ref="C101:D101"/>
    <mergeCell ref="C97:D97"/>
    <mergeCell ref="F99:F101"/>
    <mergeCell ref="J34:J37"/>
    <mergeCell ref="K34:L37"/>
  </mergeCells>
  <phoneticPr fontId="3"/>
  <dataValidations count="7">
    <dataValidation type="custom" allowBlank="1" showInputMessage="1" showErrorMessage="1" error="0.1～100の値を入力してください。" sqref="C39:E39" xr:uid="{00000000-0002-0000-0300-000000000000}">
      <formula1>AND(AND(C39*10=INT(C39*10)),(C39&gt;0),(C39&lt;=100))</formula1>
    </dataValidation>
    <dataValidation type="whole" operator="greaterThan" allowBlank="1" showInputMessage="1" showErrorMessage="1" error="整数を入力してください。" sqref="C44 C138:C150 C12:C23 C118:D130 B31:E31 C51:C60 C78:F90 E98:E101 G98:G101 E108 G108:G110 J78:M78 J118:K118 J138" xr:uid="{00000000-0002-0000-0300-000001000000}">
      <formula1>0</formula1>
    </dataValidation>
    <dataValidation allowBlank="1" showInputMessage="1" sqref="D61" xr:uid="{00000000-0002-0000-0300-000002000000}"/>
    <dataValidation type="custom" allowBlank="1" showInputMessage="1" showErrorMessage="1" error="0より大きい小数点第１位までの数値を入力してください。" sqref="E143 F98 F108" xr:uid="{00000000-0002-0000-0300-000003000000}">
      <formula1>AND(AND(E98*10=INT(E98*10)),(E98&gt;0))</formula1>
    </dataValidation>
    <dataValidation operator="greaterThan" allowBlank="1" showInputMessage="1" showErrorMessage="1" error="整数を入力してください。" sqref="C61 J138" xr:uid="{00000000-0002-0000-0300-000004000000}"/>
    <dataValidation type="list" allowBlank="1" showInputMessage="1" showErrorMessage="1" sqref="P38" xr:uid="{00000000-0002-0000-0300-000005000000}">
      <formula1>"○"</formula1>
    </dataValidation>
    <dataValidation type="custom" operator="greaterThan" allowBlank="1" showInputMessage="1" showErrorMessage="1" error="0より大きい小数点第１位までの数値を入力してください。" sqref="K38:K39 M51:M60" xr:uid="{00000000-0002-0000-0300-000006000000}">
      <formula1>AND(AND(K38*10=INT(K38*10)),(K38&gt;0))</formula1>
    </dataValidation>
  </dataValidations>
  <printOptions horizontalCentered="1"/>
  <pageMargins left="0.39370078740157483" right="0.39370078740157483" top="0.59055118110236227" bottom="0.74803149606299213" header="0.31496062992125984" footer="0.31496062992125984"/>
  <pageSetup paperSize="8" scale="85" orientation="landscape" r:id="rId1"/>
  <rowBreaks count="4" manualBreakCount="4">
    <brk id="32" max="16383" man="1"/>
    <brk id="64" max="16383" man="1"/>
    <brk id="102" max="16383" man="1"/>
    <brk id="131"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outlinePr summaryBelow="0"/>
    <pageSetUpPr fitToPage="1"/>
  </sheetPr>
  <dimension ref="A1:V262"/>
  <sheetViews>
    <sheetView showGridLines="0" zoomScale="85" zoomScaleNormal="85" zoomScaleSheetLayoutView="80" workbookViewId="0">
      <selection activeCell="F13" sqref="F13"/>
    </sheetView>
  </sheetViews>
  <sheetFormatPr defaultColWidth="2.75" defaultRowHeight="14.25" customHeight="1" outlineLevelRow="1" outlineLevelCol="1"/>
  <cols>
    <col min="1" max="3" width="2.75" style="60"/>
    <col min="4" max="8" width="18.25" style="60" customWidth="1"/>
    <col min="9" max="9" width="10.125" style="60" customWidth="1"/>
    <col min="10" max="10" width="10" style="60" customWidth="1"/>
    <col min="11" max="11" width="2.75" style="60" customWidth="1"/>
    <col min="12" max="12" width="2.75" style="60" outlineLevel="1"/>
    <col min="13" max="13" width="2.75" style="60" customWidth="1" outlineLevel="1"/>
    <col min="14" max="14" width="20.625" style="60" customWidth="1" outlineLevel="1"/>
    <col min="15" max="15" width="20.5" style="60" customWidth="1" outlineLevel="1"/>
    <col min="16" max="20" width="20.625" style="60" customWidth="1" outlineLevel="1"/>
    <col min="21" max="21" width="14.625" style="60" customWidth="1" outlineLevel="1"/>
    <col min="22" max="22" width="27.875" style="60" customWidth="1"/>
    <col min="23" max="23" width="16.625" style="60" customWidth="1"/>
    <col min="24" max="24" width="5.5" style="60" customWidth="1"/>
    <col min="25" max="25" width="8.375" style="60" customWidth="1"/>
    <col min="26" max="16384" width="2.75" style="60"/>
  </cols>
  <sheetData>
    <row r="1" spans="1:21" ht="20.25" customHeight="1">
      <c r="B1" s="350"/>
      <c r="C1" s="350"/>
      <c r="D1" s="350"/>
      <c r="E1" s="350"/>
      <c r="F1" s="350"/>
      <c r="G1" s="350"/>
      <c r="H1" s="350"/>
      <c r="I1" s="350"/>
      <c r="J1" s="350"/>
      <c r="K1" s="4"/>
      <c r="L1" s="449"/>
      <c r="N1" s="292" t="s">
        <v>489</v>
      </c>
    </row>
    <row r="2" spans="1:21" ht="20.25" customHeight="1">
      <c r="A2" s="351" t="s">
        <v>70</v>
      </c>
      <c r="B2" s="350"/>
      <c r="C2" s="350"/>
      <c r="D2" s="350"/>
      <c r="E2" s="350"/>
      <c r="F2" s="350"/>
      <c r="G2" s="350"/>
      <c r="H2" s="350"/>
      <c r="I2" s="350"/>
      <c r="J2" s="350"/>
      <c r="K2" s="4"/>
      <c r="L2" s="307"/>
      <c r="N2" s="4"/>
    </row>
    <row r="3" spans="1:21" ht="20.25" customHeight="1">
      <c r="A3" s="351"/>
      <c r="B3" s="350"/>
      <c r="C3" s="350"/>
      <c r="D3" s="350"/>
      <c r="E3" s="350"/>
      <c r="F3" s="350"/>
      <c r="G3" s="350"/>
      <c r="H3" s="350"/>
      <c r="I3" s="350"/>
      <c r="J3" s="350"/>
      <c r="K3" s="450"/>
      <c r="L3" s="307"/>
      <c r="N3" s="4"/>
    </row>
    <row r="4" spans="1:21" ht="20.25" customHeight="1">
      <c r="A4" s="351" t="s">
        <v>92</v>
      </c>
      <c r="B4" s="350"/>
      <c r="C4" s="350"/>
      <c r="D4" s="350"/>
      <c r="E4" s="350"/>
      <c r="F4" s="4"/>
      <c r="G4" s="4"/>
      <c r="H4" s="12"/>
      <c r="I4" s="12"/>
      <c r="J4" s="12"/>
      <c r="K4" s="450"/>
      <c r="L4" s="307"/>
      <c r="M4" s="135" t="s">
        <v>669</v>
      </c>
      <c r="N4" s="4"/>
    </row>
    <row r="5" spans="1:21" ht="15" customHeight="1">
      <c r="A5" s="350"/>
      <c r="B5" s="350"/>
      <c r="C5" s="350"/>
      <c r="D5" s="350"/>
      <c r="E5" s="350"/>
      <c r="F5" s="5"/>
      <c r="G5" s="5"/>
      <c r="H5" s="4"/>
      <c r="I5" s="4"/>
      <c r="J5" s="4"/>
      <c r="K5" s="450"/>
      <c r="L5" s="307"/>
      <c r="N5" s="4"/>
    </row>
    <row r="6" spans="1:21" ht="15" customHeight="1">
      <c r="A6" s="1"/>
      <c r="B6" s="1"/>
      <c r="C6" s="1"/>
      <c r="D6" s="353"/>
      <c r="E6" s="4"/>
      <c r="F6" s="5"/>
      <c r="G6" s="5"/>
      <c r="H6" s="4"/>
      <c r="I6" s="4"/>
      <c r="J6" s="4"/>
      <c r="K6" s="450"/>
      <c r="L6" s="307"/>
      <c r="N6" s="4"/>
    </row>
    <row r="7" spans="1:21" ht="15" customHeight="1">
      <c r="A7" s="1"/>
      <c r="B7" s="353" t="s">
        <v>129</v>
      </c>
      <c r="C7" s="353"/>
      <c r="D7" s="353"/>
      <c r="E7" s="4"/>
      <c r="F7" s="5"/>
      <c r="G7" s="5"/>
      <c r="H7" s="4"/>
      <c r="I7" s="4"/>
      <c r="J7" s="4"/>
      <c r="K7" s="450"/>
      <c r="L7" s="307"/>
      <c r="N7" s="4"/>
    </row>
    <row r="8" spans="1:21" ht="15" customHeight="1">
      <c r="A8" s="1"/>
      <c r="B8" s="353" t="s">
        <v>353</v>
      </c>
      <c r="C8" s="353"/>
      <c r="D8" s="353"/>
      <c r="E8" s="4"/>
      <c r="F8" s="5"/>
      <c r="G8" s="5"/>
      <c r="H8" s="4"/>
      <c r="I8" s="4"/>
      <c r="J8" s="4"/>
      <c r="K8" s="450"/>
      <c r="L8" s="307"/>
      <c r="N8" s="4"/>
    </row>
    <row r="9" spans="1:21" ht="15" customHeight="1">
      <c r="A9" s="1"/>
      <c r="B9" s="353"/>
      <c r="C9" s="353"/>
      <c r="D9" s="353"/>
      <c r="E9" s="4"/>
      <c r="F9" s="5"/>
      <c r="G9" s="5"/>
      <c r="H9" s="4"/>
      <c r="I9" s="4"/>
      <c r="J9" s="4"/>
      <c r="K9" s="450"/>
      <c r="L9" s="307"/>
      <c r="N9" s="4"/>
    </row>
    <row r="10" spans="1:21" ht="15" customHeight="1" thickBot="1">
      <c r="A10" s="450"/>
      <c r="B10" s="450"/>
      <c r="C10" s="450"/>
      <c r="D10" s="450"/>
      <c r="E10" s="14"/>
      <c r="F10" s="14"/>
      <c r="G10" s="14"/>
      <c r="H10" s="14"/>
      <c r="I10" s="450"/>
      <c r="J10" s="450"/>
      <c r="K10" s="450"/>
      <c r="L10" s="307"/>
      <c r="N10" s="4"/>
    </row>
    <row r="11" spans="1:21" ht="27" customHeight="1">
      <c r="A11" s="450"/>
      <c r="B11" s="450"/>
      <c r="C11" s="450"/>
      <c r="D11" s="1220" t="s">
        <v>137</v>
      </c>
      <c r="E11" s="1221"/>
      <c r="F11" s="1216" t="s">
        <v>43</v>
      </c>
      <c r="G11" s="154"/>
      <c r="H11" s="1413" t="s">
        <v>77</v>
      </c>
      <c r="I11" s="1463" t="s">
        <v>177</v>
      </c>
      <c r="J11" s="4"/>
      <c r="K11" s="450"/>
      <c r="L11" s="307"/>
      <c r="N11" s="1456" t="s">
        <v>137</v>
      </c>
      <c r="O11" s="1456"/>
      <c r="P11" s="1457" t="s">
        <v>176</v>
      </c>
      <c r="Q11" s="1457" t="s">
        <v>77</v>
      </c>
      <c r="R11" s="1335" t="s">
        <v>334</v>
      </c>
      <c r="S11" s="1459" t="s">
        <v>526</v>
      </c>
      <c r="T11" s="1447" t="s">
        <v>666</v>
      </c>
      <c r="U11" s="1448" t="s">
        <v>667</v>
      </c>
    </row>
    <row r="12" spans="1:21" ht="27" customHeight="1" thickBot="1">
      <c r="A12" s="450"/>
      <c r="B12" s="450"/>
      <c r="C12" s="450"/>
      <c r="D12" s="1222"/>
      <c r="E12" s="1223"/>
      <c r="F12" s="1412"/>
      <c r="G12" s="451" t="s">
        <v>3</v>
      </c>
      <c r="H12" s="1414"/>
      <c r="I12" s="1464"/>
      <c r="J12" s="4"/>
      <c r="K12" s="450"/>
      <c r="L12" s="307"/>
      <c r="N12" s="1456"/>
      <c r="O12" s="1456"/>
      <c r="P12" s="1458"/>
      <c r="Q12" s="1458"/>
      <c r="R12" s="1335"/>
      <c r="S12" s="1459"/>
      <c r="T12" s="1447"/>
      <c r="U12" s="1449"/>
    </row>
    <row r="13" spans="1:21" ht="27" customHeight="1" thickTop="1" thickBot="1">
      <c r="A13" s="450"/>
      <c r="B13" s="450"/>
      <c r="C13" s="450"/>
      <c r="D13" s="1436" t="s">
        <v>12</v>
      </c>
      <c r="E13" s="452" t="s">
        <v>6</v>
      </c>
      <c r="F13" s="75"/>
      <c r="G13" s="115"/>
      <c r="H13" s="98"/>
      <c r="I13" s="989"/>
      <c r="J13" s="453"/>
      <c r="K13" s="450"/>
      <c r="L13" s="307"/>
      <c r="N13" s="1437" t="s">
        <v>12</v>
      </c>
      <c r="O13" s="877" t="s">
        <v>6</v>
      </c>
      <c r="P13" s="454" t="str">
        <f>IF(F13="","",ROUND(F13*R13*I13%,0))</f>
        <v/>
      </c>
      <c r="Q13" s="454" t="str">
        <f>IF(H13="","",ROUND(H13*I13%,0))</f>
        <v/>
      </c>
      <c r="R13" s="879"/>
      <c r="S13" s="880">
        <v>70.599999999999994</v>
      </c>
      <c r="T13" s="455" t="str">
        <f>IF(COUNTIF(P13,"&gt;0")&gt;0,ROUND(P13*S13%,0),"")</f>
        <v/>
      </c>
      <c r="U13" s="60">
        <v>1</v>
      </c>
    </row>
    <row r="14" spans="1:21" ht="27" customHeight="1" thickTop="1" thickBot="1">
      <c r="A14" s="450"/>
      <c r="B14" s="450"/>
      <c r="C14" s="450"/>
      <c r="D14" s="1436"/>
      <c r="E14" s="456" t="s">
        <v>7</v>
      </c>
      <c r="F14" s="112"/>
      <c r="G14" s="111"/>
      <c r="H14" s="92"/>
      <c r="I14" s="990"/>
      <c r="J14" s="453"/>
      <c r="K14" s="450"/>
      <c r="L14" s="307"/>
      <c r="N14" s="1437"/>
      <c r="O14" s="877" t="s">
        <v>7</v>
      </c>
      <c r="P14" s="454" t="str">
        <f t="shared" ref="P14:P24" si="0">IF(F14="","",ROUND(F14*R14*I14%,0))</f>
        <v/>
      </c>
      <c r="Q14" s="454" t="str">
        <f t="shared" ref="Q14:Q25" si="1">IF(H14="","",ROUND(H14*I14%,0))</f>
        <v/>
      </c>
      <c r="R14" s="881"/>
      <c r="S14" s="880">
        <v>70.400000000000006</v>
      </c>
      <c r="T14" s="455" t="str">
        <f t="shared" ref="T14:T24" si="2">IF(COUNTIF(P14,"&gt;0")&gt;0,ROUND(P14*S14%,0),"")</f>
        <v/>
      </c>
      <c r="U14" s="60">
        <v>1</v>
      </c>
    </row>
    <row r="15" spans="1:21" ht="27" customHeight="1" thickTop="1" thickBot="1">
      <c r="A15" s="450"/>
      <c r="B15" s="450"/>
      <c r="C15" s="450"/>
      <c r="D15" s="1436"/>
      <c r="E15" s="457" t="s">
        <v>478</v>
      </c>
      <c r="F15" s="112"/>
      <c r="G15" s="114"/>
      <c r="H15" s="113"/>
      <c r="I15" s="990"/>
      <c r="J15" s="458"/>
      <c r="K15" s="450"/>
      <c r="L15" s="307"/>
      <c r="N15" s="1437"/>
      <c r="O15" s="877" t="s">
        <v>478</v>
      </c>
      <c r="P15" s="454" t="str">
        <f t="shared" si="0"/>
        <v/>
      </c>
      <c r="Q15" s="454" t="str">
        <f t="shared" si="1"/>
        <v/>
      </c>
      <c r="R15" s="881"/>
      <c r="S15" s="880">
        <v>80.8</v>
      </c>
      <c r="T15" s="455" t="str">
        <f t="shared" si="2"/>
        <v/>
      </c>
      <c r="U15" s="60">
        <v>1</v>
      </c>
    </row>
    <row r="16" spans="1:21" ht="27" customHeight="1" thickTop="1" thickBot="1">
      <c r="A16" s="450"/>
      <c r="B16" s="450"/>
      <c r="C16" s="450"/>
      <c r="D16" s="1436"/>
      <c r="E16" s="456" t="s">
        <v>52</v>
      </c>
      <c r="F16" s="112"/>
      <c r="G16" s="111"/>
      <c r="H16" s="92"/>
      <c r="I16" s="991"/>
      <c r="J16" s="453"/>
      <c r="K16" s="450"/>
      <c r="L16" s="307"/>
      <c r="N16" s="1437"/>
      <c r="O16" s="877" t="s">
        <v>52</v>
      </c>
      <c r="P16" s="454" t="str">
        <f t="shared" si="0"/>
        <v/>
      </c>
      <c r="Q16" s="454" t="str">
        <f t="shared" si="1"/>
        <v/>
      </c>
      <c r="R16" s="881"/>
      <c r="S16" s="880">
        <v>82</v>
      </c>
      <c r="T16" s="455" t="str">
        <f t="shared" si="2"/>
        <v/>
      </c>
      <c r="U16" s="60">
        <v>1</v>
      </c>
    </row>
    <row r="17" spans="1:21" ht="27" customHeight="1" thickTop="1" thickBot="1">
      <c r="A17" s="450"/>
      <c r="B17" s="450"/>
      <c r="C17" s="450"/>
      <c r="D17" s="1436"/>
      <c r="E17" s="456" t="s">
        <v>49</v>
      </c>
      <c r="F17" s="112"/>
      <c r="G17" s="111"/>
      <c r="H17" s="92"/>
      <c r="I17" s="990"/>
      <c r="J17" s="453"/>
      <c r="K17" s="450"/>
      <c r="L17" s="307"/>
      <c r="N17" s="1437"/>
      <c r="O17" s="877" t="s">
        <v>49</v>
      </c>
      <c r="P17" s="454" t="str">
        <f t="shared" si="0"/>
        <v/>
      </c>
      <c r="Q17" s="454" t="str">
        <f t="shared" si="1"/>
        <v/>
      </c>
      <c r="R17" s="881"/>
      <c r="S17" s="880">
        <v>79.599999999999994</v>
      </c>
      <c r="T17" s="455" t="str">
        <f t="shared" si="2"/>
        <v/>
      </c>
      <c r="U17" s="60">
        <v>1</v>
      </c>
    </row>
    <row r="18" spans="1:21" ht="27" customHeight="1" thickTop="1" thickBot="1">
      <c r="A18" s="450"/>
      <c r="B18" s="450"/>
      <c r="C18" s="450"/>
      <c r="D18" s="1428" t="s">
        <v>13</v>
      </c>
      <c r="E18" s="459" t="s">
        <v>130</v>
      </c>
      <c r="F18" s="175"/>
      <c r="G18" s="176"/>
      <c r="H18" s="177"/>
      <c r="I18" s="992"/>
      <c r="J18" s="458"/>
      <c r="L18" s="307"/>
      <c r="N18" s="1440" t="s">
        <v>13</v>
      </c>
      <c r="O18" s="877" t="s">
        <v>130</v>
      </c>
      <c r="P18" s="454" t="str">
        <f t="shared" si="0"/>
        <v/>
      </c>
      <c r="Q18" s="454" t="str">
        <f t="shared" si="1"/>
        <v/>
      </c>
      <c r="R18" s="881"/>
      <c r="S18" s="880">
        <v>68.3</v>
      </c>
      <c r="T18" s="455" t="str">
        <f t="shared" si="2"/>
        <v/>
      </c>
      <c r="U18" s="60">
        <v>1</v>
      </c>
    </row>
    <row r="19" spans="1:21" ht="27" customHeight="1" thickTop="1" thickBot="1">
      <c r="A19" s="450"/>
      <c r="B19" s="450"/>
      <c r="C19" s="450"/>
      <c r="D19" s="1429"/>
      <c r="E19" s="460" t="s">
        <v>50</v>
      </c>
      <c r="F19" s="178"/>
      <c r="G19" s="179"/>
      <c r="H19" s="180"/>
      <c r="I19" s="993"/>
      <c r="J19" s="458"/>
      <c r="K19" s="450"/>
      <c r="L19" s="307"/>
      <c r="N19" s="1440"/>
      <c r="O19" s="461" t="s">
        <v>50</v>
      </c>
      <c r="P19" s="454" t="str">
        <f t="shared" si="0"/>
        <v/>
      </c>
      <c r="Q19" s="454" t="str">
        <f t="shared" si="1"/>
        <v/>
      </c>
      <c r="R19" s="881"/>
      <c r="S19" s="880">
        <v>63</v>
      </c>
      <c r="T19" s="455" t="str">
        <f t="shared" si="2"/>
        <v/>
      </c>
      <c r="U19" s="60">
        <v>1</v>
      </c>
    </row>
    <row r="20" spans="1:21" ht="27" customHeight="1" thickTop="1" thickBot="1">
      <c r="A20" s="450"/>
      <c r="B20" s="450"/>
      <c r="C20" s="450"/>
      <c r="D20" s="1430" t="s">
        <v>602</v>
      </c>
      <c r="E20" s="1431"/>
      <c r="F20" s="172"/>
      <c r="G20" s="173"/>
      <c r="H20" s="174"/>
      <c r="I20" s="994"/>
      <c r="J20" s="453"/>
      <c r="K20" s="450"/>
      <c r="L20" s="307"/>
      <c r="N20" s="1441" t="s">
        <v>602</v>
      </c>
      <c r="O20" s="1340"/>
      <c r="P20" s="454" t="str">
        <f t="shared" si="0"/>
        <v/>
      </c>
      <c r="Q20" s="454" t="str">
        <f t="shared" si="1"/>
        <v/>
      </c>
      <c r="R20" s="881"/>
      <c r="S20" s="880">
        <v>71.099999999999994</v>
      </c>
      <c r="T20" s="455" t="str">
        <f t="shared" si="2"/>
        <v/>
      </c>
      <c r="U20" s="60">
        <v>1</v>
      </c>
    </row>
    <row r="21" spans="1:21" ht="27" customHeight="1" thickTop="1" thickBot="1">
      <c r="A21" s="450"/>
      <c r="B21" s="450"/>
      <c r="C21" s="450"/>
      <c r="D21" s="1417" t="s">
        <v>9</v>
      </c>
      <c r="E21" s="1418"/>
      <c r="F21" s="112"/>
      <c r="G21" s="114"/>
      <c r="H21" s="113"/>
      <c r="I21" s="990"/>
      <c r="J21" s="458"/>
      <c r="K21" s="450"/>
      <c r="L21" s="307"/>
      <c r="N21" s="1437" t="s">
        <v>9</v>
      </c>
      <c r="O21" s="1442"/>
      <c r="P21" s="454" t="str">
        <f t="shared" si="0"/>
        <v/>
      </c>
      <c r="Q21" s="454" t="str">
        <f t="shared" si="1"/>
        <v/>
      </c>
      <c r="R21" s="881"/>
      <c r="S21" s="880">
        <v>76.400000000000006</v>
      </c>
      <c r="T21" s="455" t="str">
        <f t="shared" si="2"/>
        <v/>
      </c>
      <c r="U21" s="60">
        <v>1</v>
      </c>
    </row>
    <row r="22" spans="1:21" ht="27" customHeight="1" thickTop="1" thickBot="1">
      <c r="A22" s="450"/>
      <c r="B22" s="450"/>
      <c r="C22" s="450"/>
      <c r="D22" s="1417" t="s">
        <v>603</v>
      </c>
      <c r="E22" s="1418"/>
      <c r="F22" s="112"/>
      <c r="G22" s="111"/>
      <c r="H22" s="92"/>
      <c r="I22" s="990"/>
      <c r="J22" s="453"/>
      <c r="K22" s="450"/>
      <c r="L22" s="307"/>
      <c r="N22" s="1437" t="s">
        <v>603</v>
      </c>
      <c r="O22" s="1442"/>
      <c r="P22" s="454" t="str">
        <f t="shared" si="0"/>
        <v/>
      </c>
      <c r="Q22" s="454" t="str">
        <f t="shared" si="1"/>
        <v/>
      </c>
      <c r="R22" s="881"/>
      <c r="S22" s="880">
        <v>51.8</v>
      </c>
      <c r="T22" s="455" t="str">
        <f t="shared" si="2"/>
        <v/>
      </c>
      <c r="U22" s="60">
        <v>1</v>
      </c>
    </row>
    <row r="23" spans="1:21" ht="27" customHeight="1" thickTop="1" thickBot="1">
      <c r="A23" s="450"/>
      <c r="B23" s="450"/>
      <c r="C23" s="450"/>
      <c r="D23" s="1417" t="s">
        <v>604</v>
      </c>
      <c r="E23" s="1418"/>
      <c r="F23" s="112"/>
      <c r="G23" s="111"/>
      <c r="H23" s="92"/>
      <c r="I23" s="990"/>
      <c r="J23" s="453"/>
      <c r="K23" s="450"/>
      <c r="L23" s="307"/>
      <c r="N23" s="1437" t="s">
        <v>604</v>
      </c>
      <c r="O23" s="1442"/>
      <c r="P23" s="454" t="str">
        <f t="shared" si="0"/>
        <v/>
      </c>
      <c r="Q23" s="454" t="str">
        <f t="shared" si="1"/>
        <v/>
      </c>
      <c r="R23" s="881"/>
      <c r="S23" s="880">
        <v>82.7</v>
      </c>
      <c r="T23" s="455" t="str">
        <f t="shared" si="2"/>
        <v/>
      </c>
      <c r="U23" s="60">
        <v>1</v>
      </c>
    </row>
    <row r="24" spans="1:21" ht="27" customHeight="1" thickTop="1" thickBot="1">
      <c r="A24" s="450"/>
      <c r="B24" s="450"/>
      <c r="C24" s="450"/>
      <c r="D24" s="1417" t="s">
        <v>10</v>
      </c>
      <c r="E24" s="1418"/>
      <c r="F24" s="112"/>
      <c r="G24" s="111"/>
      <c r="H24" s="92"/>
      <c r="I24" s="990"/>
      <c r="J24" s="453"/>
      <c r="K24" s="450"/>
      <c r="L24" s="307"/>
      <c r="N24" s="1437" t="s">
        <v>10</v>
      </c>
      <c r="O24" s="1442"/>
      <c r="P24" s="454" t="str">
        <f t="shared" si="0"/>
        <v/>
      </c>
      <c r="Q24" s="454" t="str">
        <f t="shared" si="1"/>
        <v/>
      </c>
      <c r="R24" s="882"/>
      <c r="S24" s="880">
        <v>12.3</v>
      </c>
      <c r="T24" s="455" t="str">
        <f t="shared" si="2"/>
        <v/>
      </c>
      <c r="U24" s="60">
        <v>2</v>
      </c>
    </row>
    <row r="25" spans="1:21" ht="27" customHeight="1" thickTop="1" thickBot="1">
      <c r="A25" s="450"/>
      <c r="B25" s="450"/>
      <c r="C25" s="450"/>
      <c r="D25" s="1419" t="s">
        <v>51</v>
      </c>
      <c r="E25" s="1420"/>
      <c r="F25" s="1421"/>
      <c r="G25" s="1422"/>
      <c r="H25" s="72"/>
      <c r="I25" s="995"/>
      <c r="J25" s="453"/>
      <c r="K25" s="450"/>
      <c r="L25" s="307"/>
      <c r="N25" s="1437" t="s">
        <v>51</v>
      </c>
      <c r="O25" s="1437"/>
      <c r="P25" s="186"/>
      <c r="Q25" s="454" t="str">
        <f t="shared" si="1"/>
        <v/>
      </c>
      <c r="R25" s="277"/>
      <c r="S25" s="110"/>
      <c r="T25" s="450"/>
    </row>
    <row r="26" spans="1:21" ht="19.899999999999999" customHeight="1">
      <c r="A26" s="450"/>
      <c r="B26" s="450"/>
      <c r="C26" s="450"/>
      <c r="D26" s="14"/>
      <c r="E26" s="14"/>
      <c r="F26" s="14"/>
      <c r="G26" s="14"/>
      <c r="H26" s="14"/>
      <c r="I26" s="14"/>
      <c r="J26" s="14"/>
      <c r="K26" s="450"/>
      <c r="L26" s="307"/>
    </row>
    <row r="27" spans="1:21" ht="19.899999999999999" customHeight="1">
      <c r="A27" s="351" t="s">
        <v>698</v>
      </c>
      <c r="B27" s="450"/>
      <c r="C27" s="450"/>
      <c r="D27" s="450"/>
      <c r="E27" s="450"/>
      <c r="F27" s="450"/>
      <c r="G27" s="450"/>
      <c r="H27" s="450"/>
      <c r="I27" s="450"/>
      <c r="J27" s="450"/>
      <c r="K27" s="450"/>
      <c r="L27" s="307"/>
      <c r="M27" s="135" t="s">
        <v>699</v>
      </c>
    </row>
    <row r="28" spans="1:21" ht="15" customHeight="1">
      <c r="A28" s="450"/>
      <c r="B28" s="450"/>
      <c r="C28" s="450"/>
      <c r="D28" s="450"/>
      <c r="E28" s="450"/>
      <c r="F28" s="450"/>
      <c r="G28" s="450"/>
      <c r="H28" s="450"/>
      <c r="I28" s="450"/>
      <c r="J28" s="450"/>
      <c r="K28" s="450"/>
      <c r="L28" s="307"/>
    </row>
    <row r="29" spans="1:21" ht="15" customHeight="1">
      <c r="A29" s="450"/>
      <c r="B29" s="385" t="s">
        <v>769</v>
      </c>
      <c r="C29" s="450"/>
      <c r="D29" s="450"/>
      <c r="E29" s="450"/>
      <c r="F29" s="450"/>
      <c r="G29" s="450"/>
      <c r="H29" s="450"/>
      <c r="I29" s="450"/>
      <c r="J29" s="450"/>
      <c r="K29" s="450"/>
      <c r="L29" s="307"/>
    </row>
    <row r="30" spans="1:21" ht="15" customHeight="1" thickBot="1">
      <c r="A30" s="450"/>
      <c r="B30" s="450"/>
      <c r="C30" s="450"/>
      <c r="D30" s="450"/>
      <c r="E30" s="450"/>
      <c r="F30" s="450"/>
      <c r="G30" s="450"/>
      <c r="H30" s="450"/>
      <c r="I30" s="450"/>
      <c r="J30" s="450"/>
      <c r="K30" s="450"/>
      <c r="L30" s="307"/>
    </row>
    <row r="31" spans="1:21" ht="27" customHeight="1">
      <c r="A31" s="450"/>
      <c r="B31" s="450"/>
      <c r="C31" s="450"/>
      <c r="D31" s="1224" t="s">
        <v>356</v>
      </c>
      <c r="E31" s="1423"/>
      <c r="F31" s="1426" t="s">
        <v>479</v>
      </c>
      <c r="G31" s="462"/>
      <c r="H31" s="1322" t="s">
        <v>735</v>
      </c>
      <c r="I31" s="450"/>
      <c r="J31" s="450"/>
      <c r="K31" s="450"/>
      <c r="L31" s="307"/>
      <c r="N31" s="1438" t="s">
        <v>810</v>
      </c>
      <c r="O31" s="1439"/>
      <c r="P31" s="1314" t="s">
        <v>323</v>
      </c>
      <c r="Q31" s="1453" t="s">
        <v>615</v>
      </c>
    </row>
    <row r="32" spans="1:21" ht="27" customHeight="1" thickBot="1">
      <c r="A32" s="450"/>
      <c r="B32" s="450"/>
      <c r="C32" s="450"/>
      <c r="D32" s="1424"/>
      <c r="E32" s="1425"/>
      <c r="F32" s="1427"/>
      <c r="G32" s="463" t="s">
        <v>3</v>
      </c>
      <c r="H32" s="1460"/>
      <c r="I32" s="450"/>
      <c r="J32" s="450"/>
      <c r="K32" s="450"/>
      <c r="L32" s="307"/>
      <c r="N32" s="1438"/>
      <c r="O32" s="1439"/>
      <c r="P32" s="1452"/>
      <c r="Q32" s="1454"/>
    </row>
    <row r="33" spans="1:18" ht="27" customHeight="1" thickTop="1">
      <c r="A33" s="450"/>
      <c r="B33" s="450"/>
      <c r="C33" s="450"/>
      <c r="D33" s="1432"/>
      <c r="E33" s="1433"/>
      <c r="F33" s="182"/>
      <c r="G33" s="118"/>
      <c r="H33" s="996"/>
      <c r="I33" s="450"/>
      <c r="J33" s="450"/>
      <c r="K33" s="450"/>
      <c r="L33" s="307"/>
      <c r="N33" s="1444" t="str">
        <f t="shared" ref="N33:N42" si="3">IF(D33="","",D33)</f>
        <v/>
      </c>
      <c r="O33" s="1439"/>
      <c r="P33" s="464" t="str">
        <f t="shared" ref="P33:P42" si="4">IF(AND(F33="",Q33=""),"",ROUND(F33*Q33*H33%,0))</f>
        <v/>
      </c>
      <c r="Q33" s="1084"/>
      <c r="R33" s="60" t="str">
        <f t="shared" ref="R33:R42" si="5">IF(G33="","円","円/"&amp;G33)</f>
        <v>円</v>
      </c>
    </row>
    <row r="34" spans="1:18" ht="27" customHeight="1">
      <c r="A34" s="450"/>
      <c r="B34" s="450"/>
      <c r="C34" s="450"/>
      <c r="D34" s="1434"/>
      <c r="E34" s="1435"/>
      <c r="F34" s="183"/>
      <c r="G34" s="117"/>
      <c r="H34" s="997"/>
      <c r="I34" s="450"/>
      <c r="J34" s="450"/>
      <c r="K34" s="450"/>
      <c r="L34" s="307"/>
      <c r="N34" s="1444" t="str">
        <f t="shared" si="3"/>
        <v/>
      </c>
      <c r="O34" s="1439"/>
      <c r="P34" s="464" t="str">
        <f t="shared" si="4"/>
        <v/>
      </c>
      <c r="Q34" s="1085"/>
      <c r="R34" s="60" t="str">
        <f t="shared" si="5"/>
        <v>円</v>
      </c>
    </row>
    <row r="35" spans="1:18" ht="27" customHeight="1">
      <c r="A35" s="450"/>
      <c r="B35" s="450"/>
      <c r="C35" s="450"/>
      <c r="D35" s="1434"/>
      <c r="E35" s="1435"/>
      <c r="F35" s="184"/>
      <c r="G35" s="116"/>
      <c r="H35" s="998"/>
      <c r="I35" s="450"/>
      <c r="J35" s="450"/>
      <c r="K35" s="450"/>
      <c r="L35" s="307"/>
      <c r="N35" s="1444" t="str">
        <f t="shared" si="3"/>
        <v/>
      </c>
      <c r="O35" s="1439"/>
      <c r="P35" s="464" t="str">
        <f t="shared" si="4"/>
        <v/>
      </c>
      <c r="Q35" s="1085"/>
      <c r="R35" s="60" t="str">
        <f t="shared" si="5"/>
        <v>円</v>
      </c>
    </row>
    <row r="36" spans="1:18" ht="27" customHeight="1" collapsed="1" thickBot="1">
      <c r="A36" s="450"/>
      <c r="B36" s="450"/>
      <c r="C36" s="450"/>
      <c r="D36" s="1445"/>
      <c r="E36" s="1446"/>
      <c r="F36" s="184"/>
      <c r="G36" s="227"/>
      <c r="H36" s="999"/>
      <c r="I36" s="450"/>
      <c r="J36" s="450"/>
      <c r="K36" s="450"/>
      <c r="L36" s="307"/>
      <c r="N36" s="1444" t="str">
        <f t="shared" si="3"/>
        <v/>
      </c>
      <c r="O36" s="1439"/>
      <c r="P36" s="464" t="str">
        <f t="shared" si="4"/>
        <v/>
      </c>
      <c r="Q36" s="1085"/>
      <c r="R36" s="60" t="str">
        <f t="shared" si="5"/>
        <v>円</v>
      </c>
    </row>
    <row r="37" spans="1:18" ht="27" hidden="1" customHeight="1" outlineLevel="1">
      <c r="A37" s="450"/>
      <c r="B37" s="450"/>
      <c r="C37" s="450"/>
      <c r="D37" s="1410"/>
      <c r="E37" s="1411"/>
      <c r="F37" s="225"/>
      <c r="G37" s="226"/>
      <c r="H37" s="1000"/>
      <c r="I37" s="450"/>
      <c r="J37" s="450"/>
      <c r="K37" s="450"/>
      <c r="L37" s="307"/>
      <c r="N37" s="1444" t="str">
        <f t="shared" si="3"/>
        <v/>
      </c>
      <c r="O37" s="1439"/>
      <c r="P37" s="464" t="str">
        <f t="shared" si="4"/>
        <v/>
      </c>
      <c r="Q37" s="1085"/>
      <c r="R37" s="60" t="str">
        <f t="shared" si="5"/>
        <v>円</v>
      </c>
    </row>
    <row r="38" spans="1:18" ht="27" hidden="1" customHeight="1" outlineLevel="1">
      <c r="A38" s="450"/>
      <c r="B38" s="450"/>
      <c r="C38" s="450"/>
      <c r="D38" s="1434"/>
      <c r="E38" s="1435"/>
      <c r="F38" s="183"/>
      <c r="G38" s="117"/>
      <c r="H38" s="997"/>
      <c r="I38" s="450"/>
      <c r="J38" s="450"/>
      <c r="K38" s="450"/>
      <c r="L38" s="307"/>
      <c r="N38" s="1444" t="str">
        <f t="shared" si="3"/>
        <v/>
      </c>
      <c r="O38" s="1439"/>
      <c r="P38" s="464" t="str">
        <f t="shared" si="4"/>
        <v/>
      </c>
      <c r="Q38" s="1085"/>
      <c r="R38" s="60" t="str">
        <f t="shared" si="5"/>
        <v>円</v>
      </c>
    </row>
    <row r="39" spans="1:18" ht="27" hidden="1" customHeight="1" outlineLevel="1">
      <c r="A39" s="450"/>
      <c r="B39" s="450"/>
      <c r="C39" s="450"/>
      <c r="D39" s="1434"/>
      <c r="E39" s="1435"/>
      <c r="F39" s="184"/>
      <c r="G39" s="116"/>
      <c r="H39" s="998"/>
      <c r="I39" s="450"/>
      <c r="J39" s="450"/>
      <c r="K39" s="450"/>
      <c r="L39" s="307"/>
      <c r="N39" s="1444" t="str">
        <f t="shared" si="3"/>
        <v/>
      </c>
      <c r="O39" s="1439"/>
      <c r="P39" s="464" t="str">
        <f t="shared" si="4"/>
        <v/>
      </c>
      <c r="Q39" s="1085"/>
      <c r="R39" s="60" t="str">
        <f t="shared" si="5"/>
        <v>円</v>
      </c>
    </row>
    <row r="40" spans="1:18" ht="27" hidden="1" customHeight="1" outlineLevel="1">
      <c r="A40" s="450"/>
      <c r="B40" s="450"/>
      <c r="C40" s="450"/>
      <c r="D40" s="1434"/>
      <c r="E40" s="1435"/>
      <c r="F40" s="183"/>
      <c r="G40" s="117"/>
      <c r="H40" s="997"/>
      <c r="I40" s="450"/>
      <c r="J40" s="450"/>
      <c r="K40" s="450"/>
      <c r="L40" s="307"/>
      <c r="N40" s="1444" t="str">
        <f t="shared" si="3"/>
        <v/>
      </c>
      <c r="O40" s="1439"/>
      <c r="P40" s="464" t="str">
        <f t="shared" si="4"/>
        <v/>
      </c>
      <c r="Q40" s="1085"/>
      <c r="R40" s="60" t="str">
        <f t="shared" si="5"/>
        <v>円</v>
      </c>
    </row>
    <row r="41" spans="1:18" ht="27" hidden="1" customHeight="1" outlineLevel="1">
      <c r="A41" s="450"/>
      <c r="B41" s="450"/>
      <c r="C41" s="450"/>
      <c r="D41" s="1434"/>
      <c r="E41" s="1435"/>
      <c r="F41" s="184"/>
      <c r="G41" s="116"/>
      <c r="H41" s="998"/>
      <c r="I41" s="450"/>
      <c r="J41" s="450"/>
      <c r="K41" s="450"/>
      <c r="L41" s="307"/>
      <c r="N41" s="1444" t="str">
        <f t="shared" si="3"/>
        <v/>
      </c>
      <c r="O41" s="1439"/>
      <c r="P41" s="464" t="str">
        <f t="shared" si="4"/>
        <v/>
      </c>
      <c r="Q41" s="1085"/>
      <c r="R41" s="60" t="str">
        <f t="shared" si="5"/>
        <v>円</v>
      </c>
    </row>
    <row r="42" spans="1:18" ht="27" hidden="1" customHeight="1" outlineLevel="1" thickBot="1">
      <c r="A42" s="450"/>
      <c r="B42" s="450"/>
      <c r="C42" s="450"/>
      <c r="D42" s="1415"/>
      <c r="E42" s="1416"/>
      <c r="F42" s="185"/>
      <c r="G42" s="74"/>
      <c r="H42" s="1001"/>
      <c r="I42" s="450"/>
      <c r="J42" s="450"/>
      <c r="K42" s="450"/>
      <c r="L42" s="307"/>
      <c r="N42" s="1444" t="str">
        <f t="shared" si="3"/>
        <v/>
      </c>
      <c r="O42" s="1439"/>
      <c r="P42" s="464" t="str">
        <f t="shared" si="4"/>
        <v/>
      </c>
      <c r="Q42" s="1086"/>
      <c r="R42" s="60" t="str">
        <f t="shared" si="5"/>
        <v>円</v>
      </c>
    </row>
    <row r="43" spans="1:18" ht="27" customHeight="1" thickTop="1" thickBot="1">
      <c r="A43" s="450"/>
      <c r="B43" s="450"/>
      <c r="C43" s="450"/>
      <c r="D43" s="966" t="s">
        <v>1102</v>
      </c>
      <c r="E43" s="450"/>
      <c r="F43" s="450"/>
      <c r="G43" s="450"/>
      <c r="H43" s="450"/>
      <c r="I43" s="450"/>
      <c r="J43" s="450"/>
      <c r="K43" s="450"/>
      <c r="L43" s="307"/>
      <c r="P43" s="454" t="str">
        <f>IF(SUM(P33:P42)=0,"",SUM(P33:P42))</f>
        <v/>
      </c>
      <c r="Q43" s="465"/>
    </row>
    <row r="44" spans="1:18" ht="27" customHeight="1" thickTop="1">
      <c r="A44" s="450"/>
      <c r="B44" s="450"/>
      <c r="C44" s="450"/>
      <c r="D44" s="450"/>
      <c r="E44" s="450"/>
      <c r="F44" s="450"/>
      <c r="G44" s="450"/>
      <c r="H44" s="450"/>
      <c r="I44" s="450"/>
      <c r="J44" s="450"/>
      <c r="K44" s="450"/>
      <c r="L44" s="307"/>
      <c r="P44" s="466"/>
      <c r="Q44" s="466"/>
    </row>
    <row r="45" spans="1:18" ht="19.899999999999999" customHeight="1">
      <c r="A45" s="450"/>
      <c r="B45" s="450"/>
      <c r="C45" s="450"/>
      <c r="D45" s="450"/>
      <c r="E45" s="450"/>
      <c r="F45" s="450"/>
      <c r="G45" s="450"/>
      <c r="H45" s="450"/>
      <c r="I45" s="450"/>
      <c r="J45" s="450"/>
      <c r="K45" s="450"/>
      <c r="L45" s="307"/>
      <c r="M45" s="135" t="s">
        <v>668</v>
      </c>
      <c r="P45" s="466"/>
      <c r="Q45" s="466"/>
    </row>
    <row r="46" spans="1:18" ht="15" customHeight="1">
      <c r="A46" s="450"/>
      <c r="B46" s="450"/>
      <c r="C46" s="450"/>
      <c r="D46" s="450"/>
      <c r="E46" s="450"/>
      <c r="F46" s="450"/>
      <c r="G46" s="450"/>
      <c r="H46" s="450"/>
      <c r="I46" s="450"/>
      <c r="J46" s="450"/>
      <c r="K46" s="450"/>
      <c r="L46" s="307"/>
      <c r="P46" s="466"/>
      <c r="Q46" s="466"/>
    </row>
    <row r="47" spans="1:18" ht="27" customHeight="1" thickBot="1">
      <c r="A47" s="450"/>
      <c r="B47" s="450"/>
      <c r="C47" s="450"/>
      <c r="D47" s="450"/>
      <c r="E47" s="450"/>
      <c r="F47" s="450"/>
      <c r="G47" s="450"/>
      <c r="H47" s="450"/>
      <c r="I47" s="450"/>
      <c r="J47" s="450"/>
      <c r="K47" s="450"/>
      <c r="L47" s="307"/>
      <c r="N47" s="1343" t="s">
        <v>672</v>
      </c>
      <c r="O47" s="1287"/>
      <c r="P47" s="883" t="s">
        <v>673</v>
      </c>
      <c r="Q47" s="466"/>
    </row>
    <row r="48" spans="1:18" ht="27" customHeight="1" thickTop="1" thickBot="1">
      <c r="A48" s="450"/>
      <c r="B48" s="450"/>
      <c r="C48" s="450"/>
      <c r="D48" s="450"/>
      <c r="E48" s="450"/>
      <c r="F48" s="450"/>
      <c r="G48" s="450"/>
      <c r="H48" s="450"/>
      <c r="I48" s="450"/>
      <c r="J48" s="450"/>
      <c r="K48" s="450"/>
      <c r="L48" s="307"/>
      <c r="N48" s="1450" t="s">
        <v>670</v>
      </c>
      <c r="O48" s="1451"/>
      <c r="P48" s="454">
        <f>SUMIF($U$13:$U$24,1,$T$13:$T$24)</f>
        <v>0</v>
      </c>
      <c r="Q48" s="466"/>
    </row>
    <row r="49" spans="1:17" ht="27" customHeight="1" thickTop="1" thickBot="1">
      <c r="A49" s="450"/>
      <c r="B49" s="450"/>
      <c r="C49" s="450"/>
      <c r="D49" s="450"/>
      <c r="E49" s="450"/>
      <c r="F49" s="450"/>
      <c r="G49" s="450"/>
      <c r="H49" s="450"/>
      <c r="I49" s="450"/>
      <c r="J49" s="450"/>
      <c r="K49" s="450"/>
      <c r="L49" s="307"/>
      <c r="N49" s="1450" t="s">
        <v>671</v>
      </c>
      <c r="O49" s="1451"/>
      <c r="P49" s="454">
        <f>SUMIF($U$13:$U$24,2,$T$13:$T$24)</f>
        <v>0</v>
      </c>
      <c r="Q49" s="466"/>
    </row>
    <row r="50" spans="1:17" ht="27" customHeight="1" thickTop="1">
      <c r="A50" s="450"/>
      <c r="B50" s="450"/>
      <c r="C50" s="450"/>
      <c r="D50" s="450"/>
      <c r="E50" s="450"/>
      <c r="F50" s="450"/>
      <c r="G50" s="450"/>
      <c r="H50" s="450"/>
      <c r="I50" s="450"/>
      <c r="J50" s="450"/>
      <c r="K50" s="450"/>
      <c r="L50" s="307"/>
      <c r="P50" s="466"/>
      <c r="Q50" s="466"/>
    </row>
    <row r="51" spans="1:17" s="127" customFormat="1" ht="19.899999999999999" customHeight="1">
      <c r="A51" s="351" t="s">
        <v>93</v>
      </c>
      <c r="B51" s="351"/>
      <c r="C51" s="351"/>
      <c r="D51" s="351"/>
      <c r="E51" s="351"/>
      <c r="F51" s="128"/>
      <c r="G51" s="128"/>
      <c r="H51" s="128"/>
      <c r="I51" s="128"/>
      <c r="J51" s="128"/>
      <c r="K51" s="128"/>
      <c r="L51" s="467"/>
      <c r="M51" s="468"/>
      <c r="N51" s="128"/>
    </row>
    <row r="52" spans="1:17" ht="15" customHeight="1">
      <c r="A52" s="350"/>
      <c r="B52" s="4"/>
      <c r="C52" s="4"/>
      <c r="D52" s="4"/>
      <c r="E52" s="4"/>
      <c r="F52" s="4"/>
      <c r="G52" s="4"/>
      <c r="H52" s="4"/>
      <c r="I52" s="4"/>
      <c r="J52" s="4"/>
      <c r="K52" s="4"/>
      <c r="L52" s="307"/>
      <c r="M52" s="4"/>
      <c r="N52" s="4"/>
    </row>
    <row r="53" spans="1:17" ht="15" customHeight="1">
      <c r="A53" s="1"/>
      <c r="B53" s="4" t="s">
        <v>605</v>
      </c>
      <c r="C53" s="4"/>
      <c r="D53" s="4"/>
      <c r="E53" s="4"/>
      <c r="F53" s="4"/>
      <c r="G53" s="4"/>
      <c r="H53" s="4"/>
      <c r="I53" s="4"/>
      <c r="J53" s="4"/>
      <c r="K53" s="4"/>
      <c r="L53" s="307"/>
      <c r="M53" s="4"/>
      <c r="N53" s="4"/>
    </row>
    <row r="54" spans="1:17" ht="15" customHeight="1" thickBot="1">
      <c r="A54" s="1"/>
      <c r="B54" s="4"/>
      <c r="C54" s="4"/>
      <c r="D54" s="4"/>
      <c r="E54" s="4"/>
      <c r="F54" s="4"/>
      <c r="G54" s="4"/>
      <c r="H54" s="4"/>
      <c r="I54" s="4"/>
      <c r="J54" s="4"/>
      <c r="K54" s="4"/>
      <c r="L54" s="307"/>
      <c r="M54" s="4"/>
      <c r="N54" s="469"/>
      <c r="O54" s="875"/>
    </row>
    <row r="55" spans="1:17" ht="28.5" thickTop="1" thickBot="1">
      <c r="A55" s="1"/>
      <c r="B55" s="4"/>
      <c r="C55" s="470"/>
      <c r="D55" s="77" t="s">
        <v>166</v>
      </c>
      <c r="E55" s="559"/>
      <c r="G55" s="36"/>
      <c r="K55" s="4"/>
      <c r="L55" s="307"/>
      <c r="N55" s="471"/>
      <c r="O55" s="472"/>
    </row>
    <row r="56" spans="1:17" ht="19.899999999999999" customHeight="1">
      <c r="A56" s="1"/>
      <c r="B56" s="4"/>
      <c r="C56" s="4"/>
      <c r="D56" s="4"/>
      <c r="E56" s="4"/>
      <c r="F56" s="4"/>
      <c r="G56" s="4"/>
      <c r="I56" s="4"/>
      <c r="J56" s="4"/>
      <c r="K56" s="4"/>
      <c r="L56" s="307"/>
      <c r="M56" s="4"/>
      <c r="N56" s="473"/>
    </row>
    <row r="57" spans="1:17" s="127" customFormat="1" ht="18.75">
      <c r="A57" s="351" t="s">
        <v>94</v>
      </c>
      <c r="B57" s="351"/>
      <c r="C57" s="351"/>
      <c r="D57" s="351"/>
      <c r="E57" s="351"/>
      <c r="F57" s="128"/>
      <c r="G57" s="128"/>
      <c r="H57" s="128"/>
      <c r="I57" s="128"/>
      <c r="J57" s="128"/>
      <c r="K57" s="128"/>
      <c r="L57" s="467"/>
      <c r="M57" s="468" t="s">
        <v>269</v>
      </c>
      <c r="N57" s="128"/>
    </row>
    <row r="58" spans="1:17" ht="15" customHeight="1">
      <c r="A58" s="1"/>
      <c r="B58" s="4"/>
      <c r="C58" s="4"/>
      <c r="D58" s="4"/>
      <c r="E58" s="4"/>
      <c r="F58" s="4"/>
      <c r="G58" s="4"/>
      <c r="H58" s="4"/>
      <c r="I58" s="4"/>
      <c r="J58" s="4"/>
      <c r="K58" s="4"/>
      <c r="L58" s="307"/>
      <c r="M58" s="4"/>
      <c r="N58" s="4"/>
    </row>
    <row r="59" spans="1:17" s="127" customFormat="1" ht="18.75">
      <c r="A59" s="474"/>
      <c r="B59" s="475" t="s">
        <v>95</v>
      </c>
      <c r="C59" s="128"/>
      <c r="D59" s="128"/>
      <c r="E59" s="128"/>
      <c r="F59" s="128"/>
      <c r="G59" s="128"/>
      <c r="H59" s="128"/>
      <c r="I59" s="128"/>
      <c r="J59" s="128"/>
      <c r="K59" s="128"/>
      <c r="L59" s="467"/>
      <c r="M59" s="475" t="s">
        <v>95</v>
      </c>
      <c r="N59" s="128"/>
    </row>
    <row r="60" spans="1:17" ht="15" customHeight="1">
      <c r="A60" s="1"/>
      <c r="B60" s="4" t="s">
        <v>357</v>
      </c>
      <c r="C60" s="4"/>
      <c r="D60" s="4"/>
      <c r="E60" s="4"/>
      <c r="F60" s="4"/>
      <c r="G60" s="4"/>
      <c r="H60" s="4"/>
      <c r="I60" s="4"/>
      <c r="J60" s="4"/>
      <c r="K60" s="4"/>
      <c r="L60" s="307"/>
      <c r="M60" s="4"/>
      <c r="N60" s="4"/>
    </row>
    <row r="61" spans="1:17" ht="15" customHeight="1">
      <c r="A61" s="1"/>
      <c r="B61" s="4" t="s">
        <v>488</v>
      </c>
      <c r="C61" s="4"/>
      <c r="D61" s="4"/>
      <c r="E61" s="4"/>
      <c r="F61" s="4"/>
      <c r="G61" s="4"/>
      <c r="H61" s="4"/>
      <c r="I61" s="4"/>
      <c r="J61" s="4"/>
      <c r="K61" s="4"/>
      <c r="L61" s="307"/>
      <c r="M61" s="4"/>
      <c r="N61" s="4"/>
    </row>
    <row r="62" spans="1:17" ht="15" customHeight="1">
      <c r="A62" s="1"/>
      <c r="B62" s="4" t="s">
        <v>358</v>
      </c>
      <c r="C62" s="4"/>
      <c r="D62" s="4"/>
      <c r="E62" s="4"/>
      <c r="F62" s="4"/>
      <c r="G62" s="4"/>
      <c r="H62" s="4"/>
      <c r="I62" s="4"/>
      <c r="J62" s="4"/>
      <c r="K62" s="4"/>
      <c r="L62" s="307"/>
      <c r="M62" s="4"/>
      <c r="N62" s="4"/>
    </row>
    <row r="63" spans="1:17" ht="15" customHeight="1">
      <c r="K63" s="4"/>
      <c r="L63" s="307"/>
      <c r="M63" s="4"/>
    </row>
    <row r="64" spans="1:17" ht="27" customHeight="1" thickBot="1">
      <c r="K64" s="4"/>
      <c r="L64" s="307"/>
      <c r="M64" s="4"/>
      <c r="N64" s="1471" t="s">
        <v>481</v>
      </c>
      <c r="O64" s="1472"/>
      <c r="P64" s="874" t="s">
        <v>323</v>
      </c>
    </row>
    <row r="65" spans="1:19" ht="27" customHeight="1" thickBot="1">
      <c r="A65" s="1"/>
      <c r="B65" s="4"/>
      <c r="C65" s="1216" t="s">
        <v>135</v>
      </c>
      <c r="D65" s="1332"/>
      <c r="E65" s="476" t="s">
        <v>69</v>
      </c>
      <c r="F65" s="873" t="s">
        <v>177</v>
      </c>
      <c r="G65" s="58"/>
      <c r="H65" s="4"/>
      <c r="I65" s="4"/>
      <c r="J65" s="4"/>
      <c r="K65" s="4"/>
      <c r="L65" s="307"/>
      <c r="M65" s="4"/>
      <c r="N65" s="1473"/>
      <c r="O65" s="1474"/>
      <c r="P65" s="874" t="s">
        <v>811</v>
      </c>
    </row>
    <row r="66" spans="1:19" ht="27" customHeight="1" thickTop="1" thickBot="1">
      <c r="A66" s="4"/>
      <c r="B66" s="4"/>
      <c r="C66" s="1182" t="s">
        <v>24</v>
      </c>
      <c r="D66" s="1183"/>
      <c r="E66" s="560"/>
      <c r="F66" s="1002"/>
      <c r="G66" s="477"/>
      <c r="K66" s="4"/>
      <c r="L66" s="307"/>
      <c r="M66" s="4"/>
      <c r="N66" s="1324" t="s">
        <v>842</v>
      </c>
      <c r="O66" s="1325"/>
      <c r="P66" s="478" t="str">
        <f>IF(COUNT(F66:F71)=0,"",IF(AND(E66&gt;0,F66&gt;0),ROUND(E66*F66%,0),SUM(P67:P71)))</f>
        <v/>
      </c>
    </row>
    <row r="67" spans="1:19" ht="27" customHeight="1" thickTop="1">
      <c r="A67" s="4"/>
      <c r="B67" s="4"/>
      <c r="C67" s="479"/>
      <c r="D67" s="480" t="s">
        <v>44</v>
      </c>
      <c r="E67" s="561"/>
      <c r="F67" s="1003"/>
      <c r="G67" s="477"/>
      <c r="K67" s="4"/>
      <c r="L67" s="307"/>
      <c r="N67" s="126"/>
      <c r="O67" s="876" t="s">
        <v>11</v>
      </c>
      <c r="P67" s="481" t="str">
        <f>IF(E67="","",ROUND(E67*F67%,0))</f>
        <v/>
      </c>
    </row>
    <row r="68" spans="1:19" ht="27" customHeight="1">
      <c r="A68" s="4"/>
      <c r="B68" s="4"/>
      <c r="C68" s="479"/>
      <c r="D68" s="480" t="s">
        <v>53</v>
      </c>
      <c r="E68" s="562"/>
      <c r="F68" s="1004"/>
      <c r="G68" s="477"/>
      <c r="K68" s="4"/>
      <c r="L68" s="307"/>
      <c r="N68" s="126"/>
      <c r="O68" s="876" t="s">
        <v>53</v>
      </c>
      <c r="P68" s="478" t="str">
        <f>IF(E68="","",ROUND(E68*F68%,0))</f>
        <v/>
      </c>
    </row>
    <row r="69" spans="1:19" ht="27" customHeight="1">
      <c r="A69" s="4"/>
      <c r="B69" s="4"/>
      <c r="C69" s="479"/>
      <c r="D69" s="480" t="s">
        <v>47</v>
      </c>
      <c r="E69" s="562"/>
      <c r="F69" s="1004"/>
      <c r="G69" s="477"/>
      <c r="K69" s="4"/>
      <c r="L69" s="307"/>
      <c r="N69" s="126"/>
      <c r="O69" s="876" t="s">
        <v>324</v>
      </c>
      <c r="P69" s="478" t="str">
        <f>IF(E69="","",ROUND(E69*F69%,0))</f>
        <v/>
      </c>
    </row>
    <row r="70" spans="1:19" ht="27" customHeight="1">
      <c r="A70" s="4"/>
      <c r="B70" s="4"/>
      <c r="C70" s="482"/>
      <c r="D70" s="483" t="s">
        <v>45</v>
      </c>
      <c r="E70" s="562"/>
      <c r="F70" s="1004"/>
      <c r="G70" s="477"/>
      <c r="K70" s="4"/>
      <c r="L70" s="307"/>
      <c r="N70" s="126"/>
      <c r="O70" s="876" t="s">
        <v>325</v>
      </c>
      <c r="P70" s="478" t="str">
        <f>IF(E70="","",ROUND(E70*F70%,0))</f>
        <v/>
      </c>
    </row>
    <row r="71" spans="1:19" ht="27" customHeight="1" thickBot="1">
      <c r="A71" s="4"/>
      <c r="B71" s="4"/>
      <c r="C71" s="484"/>
      <c r="D71" s="485" t="s">
        <v>46</v>
      </c>
      <c r="E71" s="563"/>
      <c r="F71" s="1005"/>
      <c r="G71" s="477"/>
      <c r="K71" s="4"/>
      <c r="L71" s="307"/>
      <c r="N71" s="125"/>
      <c r="O71" s="876" t="s">
        <v>8</v>
      </c>
      <c r="P71" s="486" t="str">
        <f>IF(E71="","",ROUND(E71*F71%,0))</f>
        <v/>
      </c>
    </row>
    <row r="72" spans="1:19" ht="27" customHeight="1" thickBot="1">
      <c r="A72" s="4"/>
      <c r="B72" s="4"/>
      <c r="C72" s="4"/>
      <c r="D72" s="4"/>
      <c r="E72" s="4"/>
      <c r="F72" s="4"/>
      <c r="G72" s="4"/>
      <c r="K72" s="4"/>
      <c r="L72" s="307"/>
      <c r="M72" s="4"/>
      <c r="N72" s="1461"/>
      <c r="O72" s="1462"/>
      <c r="P72" s="487"/>
    </row>
    <row r="73" spans="1:19" ht="27" customHeight="1">
      <c r="A73" s="4"/>
      <c r="B73" s="4"/>
      <c r="C73" s="4"/>
      <c r="D73" s="1309" t="s">
        <v>91</v>
      </c>
      <c r="E73" s="1310"/>
      <c r="F73" s="1311"/>
      <c r="G73" s="488"/>
      <c r="K73" s="4"/>
      <c r="L73" s="307"/>
      <c r="R73" s="489"/>
    </row>
    <row r="74" spans="1:19" ht="27" customHeight="1">
      <c r="A74" s="4"/>
      <c r="B74" s="4"/>
      <c r="C74" s="4"/>
      <c r="D74" s="1225" t="s">
        <v>355</v>
      </c>
      <c r="E74" s="1291" t="s">
        <v>333</v>
      </c>
      <c r="F74" s="490"/>
      <c r="G74" s="4"/>
      <c r="K74" s="4"/>
      <c r="L74" s="307"/>
      <c r="N74" s="491" t="s">
        <v>91</v>
      </c>
      <c r="O74" s="492"/>
      <c r="P74" s="875"/>
      <c r="Q74" s="493"/>
      <c r="R74" s="450"/>
    </row>
    <row r="75" spans="1:19" ht="27" customHeight="1" thickBot="1">
      <c r="A75" s="4"/>
      <c r="B75" s="4"/>
      <c r="C75" s="4"/>
      <c r="D75" s="1326"/>
      <c r="E75" s="1292"/>
      <c r="F75" s="392" t="s">
        <v>3</v>
      </c>
      <c r="G75" s="4"/>
      <c r="K75" s="4"/>
      <c r="L75" s="307"/>
      <c r="M75" s="4"/>
      <c r="N75" s="1329" t="s">
        <v>223</v>
      </c>
      <c r="O75" s="1330"/>
      <c r="P75" s="494" t="s">
        <v>323</v>
      </c>
      <c r="Q75" s="381" t="s">
        <v>224</v>
      </c>
      <c r="R75" s="450"/>
      <c r="S75" s="495"/>
    </row>
    <row r="76" spans="1:19" ht="27" customHeight="1" thickTop="1">
      <c r="A76" s="4"/>
      <c r="B76" s="4"/>
      <c r="C76" s="4"/>
      <c r="D76" s="564"/>
      <c r="E76" s="78"/>
      <c r="F76" s="76"/>
      <c r="G76" s="4"/>
      <c r="K76" s="4"/>
      <c r="L76" s="307"/>
      <c r="M76" s="4"/>
      <c r="N76" s="1312" t="str">
        <f t="shared" ref="N76:N85" si="6">IF(D76="","",D76)</f>
        <v/>
      </c>
      <c r="O76" s="1313"/>
      <c r="P76" s="496" t="str">
        <f t="shared" ref="P76:P85" si="7">IF(AND(E76="",Q76=""),"",ROUND(E76*Q76,0))</f>
        <v/>
      </c>
      <c r="Q76" s="1087"/>
      <c r="R76" s="497" t="str">
        <f t="shared" ref="R76:R85" si="8">IF(F76="","円","円/"&amp;F76)</f>
        <v>円</v>
      </c>
      <c r="S76" s="495"/>
    </row>
    <row r="77" spans="1:19" ht="27" customHeight="1">
      <c r="A77" s="4"/>
      <c r="B77" s="4"/>
      <c r="C77" s="4"/>
      <c r="D77" s="565"/>
      <c r="E77" s="566"/>
      <c r="F77" s="567"/>
      <c r="G77" s="4"/>
      <c r="K77" s="4"/>
      <c r="L77" s="307"/>
      <c r="M77" s="4"/>
      <c r="N77" s="1312" t="str">
        <f t="shared" si="6"/>
        <v/>
      </c>
      <c r="O77" s="1313"/>
      <c r="P77" s="498" t="str">
        <f t="shared" si="7"/>
        <v/>
      </c>
      <c r="Q77" s="1088"/>
      <c r="R77" s="497" t="str">
        <f t="shared" si="8"/>
        <v>円</v>
      </c>
      <c r="S77" s="495"/>
    </row>
    <row r="78" spans="1:19" ht="27" customHeight="1">
      <c r="A78" s="4"/>
      <c r="B78" s="4"/>
      <c r="C78" s="4"/>
      <c r="D78" s="565"/>
      <c r="E78" s="566"/>
      <c r="F78" s="568"/>
      <c r="G78" s="4"/>
      <c r="K78" s="4"/>
      <c r="L78" s="307"/>
      <c r="M78" s="4"/>
      <c r="N78" s="1312" t="str">
        <f t="shared" si="6"/>
        <v/>
      </c>
      <c r="O78" s="1313"/>
      <c r="P78" s="498" t="str">
        <f t="shared" si="7"/>
        <v/>
      </c>
      <c r="Q78" s="1088"/>
      <c r="R78" s="497" t="str">
        <f t="shared" si="8"/>
        <v>円</v>
      </c>
      <c r="S78" s="495"/>
    </row>
    <row r="79" spans="1:19" ht="27" customHeight="1" collapsed="1" thickBot="1">
      <c r="A79" s="4"/>
      <c r="B79" s="4"/>
      <c r="C79" s="4"/>
      <c r="D79" s="569"/>
      <c r="E79" s="570"/>
      <c r="F79" s="571"/>
      <c r="G79" s="4"/>
      <c r="K79" s="4"/>
      <c r="L79" s="307"/>
      <c r="M79" s="4"/>
      <c r="N79" s="1312" t="str">
        <f t="shared" si="6"/>
        <v/>
      </c>
      <c r="O79" s="1313"/>
      <c r="P79" s="498" t="str">
        <f t="shared" si="7"/>
        <v/>
      </c>
      <c r="Q79" s="1088"/>
      <c r="R79" s="497" t="str">
        <f t="shared" si="8"/>
        <v>円</v>
      </c>
      <c r="S79" s="495"/>
    </row>
    <row r="80" spans="1:19" ht="27" hidden="1" customHeight="1" outlineLevel="1">
      <c r="A80" s="4"/>
      <c r="B80" s="4"/>
      <c r="C80" s="4"/>
      <c r="D80" s="565"/>
      <c r="E80" s="566"/>
      <c r="F80" s="568"/>
      <c r="G80" s="4"/>
      <c r="K80" s="4"/>
      <c r="L80" s="307"/>
      <c r="M80" s="4"/>
      <c r="N80" s="1312" t="str">
        <f t="shared" si="6"/>
        <v/>
      </c>
      <c r="O80" s="1313"/>
      <c r="P80" s="498" t="str">
        <f t="shared" si="7"/>
        <v/>
      </c>
      <c r="Q80" s="1088"/>
      <c r="R80" s="497" t="str">
        <f t="shared" si="8"/>
        <v>円</v>
      </c>
      <c r="S80" s="495"/>
    </row>
    <row r="81" spans="1:19" ht="27" hidden="1" customHeight="1" outlineLevel="1">
      <c r="A81" s="4"/>
      <c r="B81" s="4"/>
      <c r="C81" s="4"/>
      <c r="D81" s="565"/>
      <c r="E81" s="566"/>
      <c r="F81" s="567"/>
      <c r="G81" s="4"/>
      <c r="K81" s="4"/>
      <c r="L81" s="307"/>
      <c r="M81" s="4"/>
      <c r="N81" s="1312" t="str">
        <f t="shared" si="6"/>
        <v/>
      </c>
      <c r="O81" s="1313"/>
      <c r="P81" s="498" t="str">
        <f t="shared" si="7"/>
        <v/>
      </c>
      <c r="Q81" s="1088"/>
      <c r="R81" s="497" t="str">
        <f t="shared" si="8"/>
        <v>円</v>
      </c>
      <c r="S81" s="495"/>
    </row>
    <row r="82" spans="1:19" ht="27" hidden="1" customHeight="1" outlineLevel="1">
      <c r="A82" s="4"/>
      <c r="B82" s="4"/>
      <c r="C82" s="4"/>
      <c r="D82" s="565"/>
      <c r="E82" s="566"/>
      <c r="F82" s="568"/>
      <c r="G82" s="4"/>
      <c r="K82" s="4"/>
      <c r="L82" s="307"/>
      <c r="M82" s="4"/>
      <c r="N82" s="1312" t="str">
        <f t="shared" si="6"/>
        <v/>
      </c>
      <c r="O82" s="1313"/>
      <c r="P82" s="498" t="str">
        <f t="shared" si="7"/>
        <v/>
      </c>
      <c r="Q82" s="1088"/>
      <c r="R82" s="497" t="str">
        <f t="shared" si="8"/>
        <v>円</v>
      </c>
      <c r="S82" s="495"/>
    </row>
    <row r="83" spans="1:19" ht="27" hidden="1" customHeight="1" outlineLevel="1">
      <c r="A83" s="4"/>
      <c r="B83" s="4"/>
      <c r="C83" s="4"/>
      <c r="D83" s="565"/>
      <c r="E83" s="566"/>
      <c r="F83" s="567"/>
      <c r="G83" s="4"/>
      <c r="K83" s="4"/>
      <c r="L83" s="307"/>
      <c r="M83" s="4"/>
      <c r="N83" s="1312" t="str">
        <f t="shared" si="6"/>
        <v/>
      </c>
      <c r="O83" s="1313"/>
      <c r="P83" s="498" t="str">
        <f t="shared" si="7"/>
        <v/>
      </c>
      <c r="Q83" s="1088"/>
      <c r="R83" s="497" t="str">
        <f t="shared" si="8"/>
        <v>円</v>
      </c>
      <c r="S83" s="495"/>
    </row>
    <row r="84" spans="1:19" ht="27" hidden="1" customHeight="1" outlineLevel="1">
      <c r="A84" s="4"/>
      <c r="B84" s="4"/>
      <c r="C84" s="4"/>
      <c r="D84" s="565"/>
      <c r="E84" s="566"/>
      <c r="F84" s="568"/>
      <c r="G84" s="4"/>
      <c r="K84" s="4"/>
      <c r="L84" s="307"/>
      <c r="M84" s="4"/>
      <c r="N84" s="1312" t="str">
        <f t="shared" si="6"/>
        <v/>
      </c>
      <c r="O84" s="1313"/>
      <c r="P84" s="498" t="str">
        <f t="shared" si="7"/>
        <v/>
      </c>
      <c r="Q84" s="1088"/>
      <c r="R84" s="497" t="str">
        <f t="shared" si="8"/>
        <v>円</v>
      </c>
      <c r="S84" s="495"/>
    </row>
    <row r="85" spans="1:19" ht="27" hidden="1" customHeight="1" outlineLevel="1" thickBot="1">
      <c r="A85" s="4"/>
      <c r="B85" s="4"/>
      <c r="C85" s="4"/>
      <c r="D85" s="572"/>
      <c r="E85" s="573"/>
      <c r="F85" s="574"/>
      <c r="G85" s="4"/>
      <c r="K85" s="4"/>
      <c r="L85" s="307"/>
      <c r="M85" s="4"/>
      <c r="N85" s="1312" t="str">
        <f t="shared" si="6"/>
        <v/>
      </c>
      <c r="O85" s="1313"/>
      <c r="P85" s="496" t="str">
        <f t="shared" si="7"/>
        <v/>
      </c>
      <c r="Q85" s="1089"/>
      <c r="R85" s="497" t="str">
        <f t="shared" si="8"/>
        <v>円</v>
      </c>
      <c r="S85" s="495"/>
    </row>
    <row r="86" spans="1:19" ht="27" customHeight="1" thickTop="1">
      <c r="A86" s="4"/>
      <c r="B86" s="4"/>
      <c r="C86" s="4"/>
      <c r="D86" s="966" t="s">
        <v>1102</v>
      </c>
      <c r="E86" s="4"/>
      <c r="F86" s="4"/>
      <c r="G86" s="4"/>
      <c r="H86" s="4"/>
      <c r="I86" s="4"/>
      <c r="J86" s="4"/>
      <c r="K86" s="4"/>
      <c r="L86" s="307"/>
      <c r="M86" s="4"/>
      <c r="N86" s="1327" t="s">
        <v>812</v>
      </c>
      <c r="O86" s="1328"/>
      <c r="P86" s="499" t="str">
        <f>IF(SUM(P76:P85)=0,"",SUM(P76:P85))</f>
        <v/>
      </c>
      <c r="Q86" s="500"/>
    </row>
    <row r="87" spans="1:19" ht="15" customHeight="1" thickBot="1">
      <c r="A87" s="4"/>
      <c r="B87" s="4"/>
      <c r="C87" s="4"/>
      <c r="D87" s="4"/>
      <c r="E87" s="4"/>
      <c r="F87" s="4"/>
      <c r="G87" s="4"/>
      <c r="H87" s="4"/>
      <c r="I87" s="4"/>
      <c r="J87" s="4"/>
      <c r="K87" s="4"/>
      <c r="L87" s="307"/>
      <c r="M87" s="4"/>
      <c r="N87" s="501"/>
      <c r="O87" s="502"/>
      <c r="P87" s="503"/>
    </row>
    <row r="88" spans="1:19" ht="27" customHeight="1" thickTop="1" thickBot="1">
      <c r="A88" s="4"/>
      <c r="B88" s="4"/>
      <c r="C88" s="4"/>
      <c r="D88" s="4"/>
      <c r="E88" s="4"/>
      <c r="F88" s="4"/>
      <c r="G88" s="4"/>
      <c r="H88" s="4"/>
      <c r="I88" s="4"/>
      <c r="J88" s="4"/>
      <c r="K88" s="4"/>
      <c r="L88" s="307"/>
      <c r="M88" s="4"/>
      <c r="N88" s="1343" t="s">
        <v>813</v>
      </c>
      <c r="O88" s="1344"/>
      <c r="P88" s="504" t="str">
        <f>IF(AND(P66="",P86=""),"",SUM(P66,P86))</f>
        <v/>
      </c>
    </row>
    <row r="89" spans="1:19" ht="15" customHeight="1" thickTop="1">
      <c r="A89" s="4"/>
      <c r="B89" s="4"/>
      <c r="C89" s="4"/>
      <c r="D89" s="4"/>
      <c r="E89" s="4"/>
      <c r="F89" s="4"/>
      <c r="G89" s="4"/>
      <c r="H89" s="4"/>
      <c r="I89" s="4"/>
      <c r="J89" s="4"/>
      <c r="K89" s="4"/>
      <c r="L89" s="307"/>
      <c r="M89" s="4"/>
      <c r="N89" s="501"/>
      <c r="O89" s="502"/>
      <c r="P89" s="503"/>
    </row>
    <row r="90" spans="1:19" s="127" customFormat="1" ht="18.75">
      <c r="A90" s="128"/>
      <c r="B90" s="505" t="s">
        <v>700</v>
      </c>
      <c r="C90" s="506"/>
      <c r="D90" s="128"/>
      <c r="E90" s="128"/>
      <c r="F90" s="128"/>
      <c r="G90" s="128"/>
      <c r="H90" s="128"/>
      <c r="I90" s="128"/>
      <c r="J90" s="128"/>
      <c r="K90" s="128"/>
      <c r="L90" s="467"/>
      <c r="M90" s="505" t="s">
        <v>700</v>
      </c>
      <c r="N90" s="128"/>
    </row>
    <row r="91" spans="1:19" ht="15" customHeight="1">
      <c r="A91" s="4"/>
      <c r="B91" s="4" t="s">
        <v>701</v>
      </c>
      <c r="C91" s="4"/>
      <c r="D91" s="4"/>
      <c r="E91" s="4"/>
      <c r="F91" s="4"/>
      <c r="G91" s="4"/>
      <c r="H91" s="4"/>
      <c r="I91" s="4"/>
      <c r="J91" s="4"/>
      <c r="K91" s="4"/>
      <c r="L91" s="307"/>
      <c r="M91" s="507"/>
      <c r="N91" s="4"/>
    </row>
    <row r="92" spans="1:19" ht="15" customHeight="1">
      <c r="A92" s="4"/>
      <c r="B92" s="4" t="s">
        <v>359</v>
      </c>
      <c r="C92" s="4"/>
      <c r="D92" s="4"/>
      <c r="E92" s="4"/>
      <c r="F92" s="4"/>
      <c r="G92" s="4"/>
      <c r="H92" s="4"/>
      <c r="I92" s="4"/>
      <c r="J92" s="4"/>
      <c r="K92" s="4"/>
      <c r="L92" s="307"/>
      <c r="M92" s="4"/>
      <c r="N92" s="4"/>
    </row>
    <row r="93" spans="1:19" ht="15" customHeight="1" thickBot="1">
      <c r="A93" s="4"/>
      <c r="B93" s="4" t="s">
        <v>487</v>
      </c>
      <c r="C93" s="4"/>
      <c r="D93" s="4"/>
      <c r="E93" s="4"/>
      <c r="F93" s="4"/>
      <c r="G93" s="4"/>
      <c r="H93" s="4"/>
      <c r="I93" s="4"/>
      <c r="J93" s="4"/>
      <c r="K93" s="4"/>
      <c r="L93" s="307"/>
      <c r="M93" s="4"/>
    </row>
    <row r="94" spans="1:19" ht="27" customHeight="1">
      <c r="A94" s="4"/>
      <c r="B94" s="4"/>
      <c r="D94" s="1224" t="s">
        <v>470</v>
      </c>
      <c r="E94" s="1216" t="s">
        <v>335</v>
      </c>
      <c r="F94" s="154"/>
      <c r="G94" s="1322" t="s">
        <v>180</v>
      </c>
      <c r="K94" s="4"/>
      <c r="L94" s="307"/>
      <c r="M94" s="4"/>
      <c r="N94" s="1329" t="s">
        <v>486</v>
      </c>
      <c r="O94" s="1331"/>
      <c r="P94" s="874" t="s">
        <v>323</v>
      </c>
      <c r="Q94" s="1335" t="s">
        <v>224</v>
      </c>
    </row>
    <row r="95" spans="1:19" ht="27" customHeight="1" thickBot="1">
      <c r="A95" s="4"/>
      <c r="B95" s="4"/>
      <c r="D95" s="1225"/>
      <c r="E95" s="1333"/>
      <c r="F95" s="878" t="s">
        <v>3</v>
      </c>
      <c r="G95" s="1443"/>
      <c r="K95" s="4"/>
      <c r="L95" s="307"/>
      <c r="M95" s="4"/>
      <c r="N95" s="1329"/>
      <c r="O95" s="1331"/>
      <c r="P95" s="874" t="s">
        <v>811</v>
      </c>
      <c r="Q95" s="1335"/>
      <c r="R95" s="450"/>
    </row>
    <row r="96" spans="1:19" ht="27" customHeight="1" thickTop="1">
      <c r="A96" s="4"/>
      <c r="B96" s="4"/>
      <c r="D96" s="575"/>
      <c r="E96" s="576"/>
      <c r="F96" s="577"/>
      <c r="G96" s="1006"/>
      <c r="K96" s="4"/>
      <c r="L96" s="307"/>
      <c r="M96" s="4"/>
      <c r="N96" s="1362" t="str">
        <f>IF(D96="","",D96)</f>
        <v/>
      </c>
      <c r="O96" s="1363"/>
      <c r="P96" s="496" t="str">
        <f t="shared" ref="P96:P105" si="9">IF(AND(E96="",Q96=""),"",ROUND(E96*G96%*Q96,0))</f>
        <v/>
      </c>
      <c r="Q96" s="1087"/>
      <c r="R96" s="497" t="str">
        <f t="shared" ref="R96:R105" si="10">IF(F96="","円","円/"&amp;F96)</f>
        <v>円</v>
      </c>
    </row>
    <row r="97" spans="1:18" ht="27" customHeight="1">
      <c r="A97" s="4"/>
      <c r="B97" s="4"/>
      <c r="D97" s="578"/>
      <c r="E97" s="579"/>
      <c r="F97" s="580"/>
      <c r="G97" s="1007"/>
      <c r="K97" s="4"/>
      <c r="L97" s="307"/>
      <c r="M97" s="4"/>
      <c r="N97" s="1362" t="str">
        <f t="shared" ref="N97:N105" si="11">IF(D97="","",D97)</f>
        <v/>
      </c>
      <c r="O97" s="1363"/>
      <c r="P97" s="498" t="str">
        <f t="shared" si="9"/>
        <v/>
      </c>
      <c r="Q97" s="1088"/>
      <c r="R97" s="497" t="str">
        <f t="shared" si="10"/>
        <v>円</v>
      </c>
    </row>
    <row r="98" spans="1:18" ht="27" customHeight="1">
      <c r="A98" s="4"/>
      <c r="B98" s="4"/>
      <c r="D98" s="578"/>
      <c r="E98" s="579"/>
      <c r="F98" s="580"/>
      <c r="G98" s="1007"/>
      <c r="K98" s="4"/>
      <c r="L98" s="307"/>
      <c r="M98" s="4"/>
      <c r="N98" s="1362" t="str">
        <f t="shared" si="11"/>
        <v/>
      </c>
      <c r="O98" s="1363"/>
      <c r="P98" s="498" t="str">
        <f t="shared" si="9"/>
        <v/>
      </c>
      <c r="Q98" s="1088"/>
      <c r="R98" s="497" t="str">
        <f t="shared" si="10"/>
        <v>円</v>
      </c>
    </row>
    <row r="99" spans="1:18" ht="27" customHeight="1" collapsed="1" thickBot="1">
      <c r="A99" s="4"/>
      <c r="B99" s="4"/>
      <c r="D99" s="581"/>
      <c r="E99" s="582"/>
      <c r="F99" s="583"/>
      <c r="G99" s="1008"/>
      <c r="K99" s="4"/>
      <c r="L99" s="307"/>
      <c r="M99" s="4"/>
      <c r="N99" s="1362" t="str">
        <f t="shared" si="11"/>
        <v/>
      </c>
      <c r="O99" s="1363"/>
      <c r="P99" s="498" t="str">
        <f t="shared" si="9"/>
        <v/>
      </c>
      <c r="Q99" s="1088"/>
      <c r="R99" s="497" t="str">
        <f t="shared" si="10"/>
        <v>円</v>
      </c>
    </row>
    <row r="100" spans="1:18" ht="27" hidden="1" customHeight="1" outlineLevel="1">
      <c r="A100" s="4"/>
      <c r="B100" s="4"/>
      <c r="D100" s="578"/>
      <c r="E100" s="579"/>
      <c r="F100" s="580"/>
      <c r="G100" s="1007"/>
      <c r="K100" s="4"/>
      <c r="L100" s="307"/>
      <c r="M100" s="4"/>
      <c r="N100" s="1362" t="str">
        <f t="shared" si="11"/>
        <v/>
      </c>
      <c r="O100" s="1363"/>
      <c r="P100" s="498" t="str">
        <f t="shared" si="9"/>
        <v/>
      </c>
      <c r="Q100" s="1088"/>
      <c r="R100" s="497" t="str">
        <f t="shared" si="10"/>
        <v>円</v>
      </c>
    </row>
    <row r="101" spans="1:18" ht="27" hidden="1" customHeight="1" outlineLevel="1">
      <c r="A101" s="4"/>
      <c r="B101" s="4"/>
      <c r="D101" s="578"/>
      <c r="E101" s="579"/>
      <c r="F101" s="580"/>
      <c r="G101" s="1007"/>
      <c r="K101" s="4"/>
      <c r="L101" s="307"/>
      <c r="M101" s="4"/>
      <c r="N101" s="1362" t="str">
        <f t="shared" si="11"/>
        <v/>
      </c>
      <c r="O101" s="1363"/>
      <c r="P101" s="498" t="str">
        <f t="shared" si="9"/>
        <v/>
      </c>
      <c r="Q101" s="1088"/>
      <c r="R101" s="497" t="str">
        <f t="shared" si="10"/>
        <v>円</v>
      </c>
    </row>
    <row r="102" spans="1:18" ht="27" hidden="1" customHeight="1" outlineLevel="1">
      <c r="A102" s="4"/>
      <c r="B102" s="4"/>
      <c r="D102" s="578"/>
      <c r="E102" s="579"/>
      <c r="F102" s="580"/>
      <c r="G102" s="1007"/>
      <c r="K102" s="4"/>
      <c r="L102" s="307"/>
      <c r="M102" s="4"/>
      <c r="N102" s="1362" t="str">
        <f t="shared" si="11"/>
        <v/>
      </c>
      <c r="O102" s="1363"/>
      <c r="P102" s="498" t="str">
        <f t="shared" si="9"/>
        <v/>
      </c>
      <c r="Q102" s="1088"/>
      <c r="R102" s="497" t="str">
        <f t="shared" si="10"/>
        <v>円</v>
      </c>
    </row>
    <row r="103" spans="1:18" ht="27" hidden="1" customHeight="1" outlineLevel="1">
      <c r="A103" s="4"/>
      <c r="B103" s="4"/>
      <c r="D103" s="578"/>
      <c r="E103" s="579"/>
      <c r="F103" s="580"/>
      <c r="G103" s="1007"/>
      <c r="K103" s="4"/>
      <c r="L103" s="307"/>
      <c r="M103" s="4"/>
      <c r="N103" s="1362" t="str">
        <f t="shared" si="11"/>
        <v/>
      </c>
      <c r="O103" s="1363"/>
      <c r="P103" s="498" t="str">
        <f t="shared" si="9"/>
        <v/>
      </c>
      <c r="Q103" s="1088"/>
      <c r="R103" s="497" t="str">
        <f t="shared" si="10"/>
        <v>円</v>
      </c>
    </row>
    <row r="104" spans="1:18" ht="27" hidden="1" customHeight="1" outlineLevel="1">
      <c r="A104" s="4"/>
      <c r="B104" s="4"/>
      <c r="D104" s="578"/>
      <c r="E104" s="579"/>
      <c r="F104" s="580"/>
      <c r="G104" s="1007"/>
      <c r="K104" s="4"/>
      <c r="L104" s="307"/>
      <c r="M104" s="4"/>
      <c r="N104" s="1362" t="str">
        <f t="shared" si="11"/>
        <v/>
      </c>
      <c r="O104" s="1363"/>
      <c r="P104" s="498" t="str">
        <f t="shared" si="9"/>
        <v/>
      </c>
      <c r="Q104" s="1088"/>
      <c r="R104" s="497" t="str">
        <f t="shared" si="10"/>
        <v>円</v>
      </c>
    </row>
    <row r="105" spans="1:18" ht="27" hidden="1" customHeight="1" outlineLevel="1" thickBot="1">
      <c r="A105" s="4"/>
      <c r="B105" s="4"/>
      <c r="D105" s="584"/>
      <c r="E105" s="585"/>
      <c r="F105" s="586"/>
      <c r="G105" s="1009"/>
      <c r="K105" s="4"/>
      <c r="L105" s="307"/>
      <c r="M105" s="4"/>
      <c r="N105" s="1362" t="str">
        <f t="shared" si="11"/>
        <v/>
      </c>
      <c r="O105" s="1363"/>
      <c r="P105" s="498" t="str">
        <f t="shared" si="9"/>
        <v/>
      </c>
      <c r="Q105" s="1089"/>
      <c r="R105" s="497" t="str">
        <f t="shared" si="10"/>
        <v>円</v>
      </c>
    </row>
    <row r="106" spans="1:18" ht="27" customHeight="1" thickTop="1" thickBot="1">
      <c r="D106" s="966" t="s">
        <v>1102</v>
      </c>
      <c r="K106" s="4"/>
      <c r="L106" s="307"/>
      <c r="M106" s="4"/>
      <c r="N106" s="1336" t="s">
        <v>814</v>
      </c>
      <c r="O106" s="1337"/>
      <c r="P106" s="504" t="str">
        <f>IF(SUM(P96:P105)=0,"",SUM(P96:P105))</f>
        <v/>
      </c>
      <c r="Q106" s="508"/>
    </row>
    <row r="107" spans="1:18" ht="25.15" customHeight="1" thickTop="1">
      <c r="K107" s="4"/>
      <c r="L107" s="307"/>
      <c r="M107" s="4"/>
      <c r="N107" s="501"/>
      <c r="O107" s="502"/>
      <c r="P107" s="503"/>
    </row>
    <row r="108" spans="1:18" s="127" customFormat="1" ht="18.75">
      <c r="A108" s="351" t="s">
        <v>469</v>
      </c>
      <c r="B108" s="351"/>
      <c r="C108" s="351"/>
      <c r="D108" s="351"/>
      <c r="E108" s="351"/>
      <c r="F108" s="128"/>
      <c r="G108" s="128"/>
      <c r="H108" s="128"/>
      <c r="I108" s="128"/>
      <c r="J108" s="128"/>
      <c r="K108" s="128"/>
      <c r="L108" s="467"/>
      <c r="M108" s="351" t="s">
        <v>485</v>
      </c>
      <c r="N108" s="128"/>
      <c r="O108" s="128"/>
      <c r="P108" s="128"/>
      <c r="Q108" s="128"/>
      <c r="R108" s="128"/>
    </row>
    <row r="109" spans="1:18" ht="15" customHeight="1">
      <c r="B109" s="1"/>
      <c r="C109" s="4"/>
      <c r="D109" s="4"/>
      <c r="K109" s="4"/>
      <c r="L109" s="307"/>
      <c r="M109" s="4"/>
    </row>
    <row r="110" spans="1:18" s="127" customFormat="1" ht="18.75">
      <c r="B110" s="475" t="s">
        <v>95</v>
      </c>
      <c r="C110" s="128"/>
      <c r="K110" s="128"/>
      <c r="L110" s="467"/>
      <c r="M110" s="475" t="s">
        <v>95</v>
      </c>
    </row>
    <row r="111" spans="1:18" ht="15" customHeight="1">
      <c r="B111" s="4" t="s">
        <v>606</v>
      </c>
      <c r="C111" s="4"/>
      <c r="K111" s="4"/>
      <c r="L111" s="307"/>
      <c r="M111" s="4"/>
    </row>
    <row r="112" spans="1:18" ht="15" customHeight="1">
      <c r="B112" s="4" t="s">
        <v>607</v>
      </c>
      <c r="C112" s="4"/>
      <c r="K112" s="4"/>
      <c r="L112" s="307"/>
      <c r="M112" s="4"/>
    </row>
    <row r="113" spans="1:19" ht="15" customHeight="1" thickBot="1">
      <c r="K113" s="4"/>
      <c r="L113" s="307"/>
      <c r="M113" s="4"/>
    </row>
    <row r="114" spans="1:19" ht="27" customHeight="1">
      <c r="C114" s="1216" t="s">
        <v>135</v>
      </c>
      <c r="D114" s="1332"/>
      <c r="E114" s="1216" t="s">
        <v>69</v>
      </c>
      <c r="F114" s="1322" t="s">
        <v>177</v>
      </c>
      <c r="G114" s="53"/>
      <c r="H114" s="4"/>
      <c r="I114" s="4"/>
      <c r="J114" s="4"/>
      <c r="K114" s="4"/>
      <c r="L114" s="307"/>
      <c r="M114" s="4"/>
      <c r="N114" s="1343" t="s">
        <v>481</v>
      </c>
      <c r="O114" s="1287"/>
      <c r="P114" s="1455" t="s">
        <v>89</v>
      </c>
      <c r="Q114" s="1372"/>
    </row>
    <row r="115" spans="1:19" ht="27" customHeight="1" thickBot="1">
      <c r="C115" s="1333"/>
      <c r="D115" s="1334"/>
      <c r="E115" s="1333"/>
      <c r="F115" s="1323"/>
      <c r="G115" s="187"/>
      <c r="H115" s="4"/>
      <c r="I115" s="4"/>
      <c r="J115" s="4"/>
      <c r="K115" s="4"/>
      <c r="L115" s="307"/>
      <c r="M115" s="4"/>
      <c r="N115" s="1287"/>
      <c r="O115" s="1287"/>
      <c r="P115" s="1455"/>
      <c r="Q115" s="1372"/>
    </row>
    <row r="116" spans="1:19" ht="27" customHeight="1" thickTop="1" thickBot="1">
      <c r="C116" s="1341" t="s">
        <v>24</v>
      </c>
      <c r="D116" s="1342"/>
      <c r="E116" s="587"/>
      <c r="F116" s="1010"/>
      <c r="G116" s="189"/>
      <c r="H116" s="453"/>
      <c r="I116" s="4"/>
      <c r="J116" s="4"/>
      <c r="K116" s="4"/>
      <c r="L116" s="307"/>
      <c r="M116" s="4"/>
      <c r="N116" s="1339" t="s">
        <v>816</v>
      </c>
      <c r="O116" s="1340"/>
      <c r="P116" s="509" t="str">
        <f>IF(COUNT(F116:F123)=0,"",IF(AND(E116&gt;0,F116&gt;0),ROUND(E116*F116%,0),SUM(P117:P123)))</f>
        <v/>
      </c>
      <c r="Q116" s="487"/>
    </row>
    <row r="117" spans="1:19" ht="27" customHeight="1" thickTop="1">
      <c r="C117" s="31"/>
      <c r="D117" s="510" t="s">
        <v>21</v>
      </c>
      <c r="E117" s="588"/>
      <c r="F117" s="1011"/>
      <c r="G117" s="188"/>
      <c r="H117" s="453"/>
      <c r="I117" s="4"/>
      <c r="J117" s="4"/>
      <c r="K117" s="4"/>
      <c r="L117" s="307"/>
      <c r="M117" s="4"/>
      <c r="N117" s="190"/>
      <c r="O117" s="511" t="s">
        <v>21</v>
      </c>
      <c r="P117" s="481" t="str">
        <f t="shared" ref="P117:P123" si="12">IF(F117="","",ROUND(E117*F117%,0))</f>
        <v/>
      </c>
      <c r="Q117" s="487" t="str">
        <f t="shared" ref="Q117:Q123" si="13">IF(G117="","",ROUND(E117*G117%,0))</f>
        <v/>
      </c>
    </row>
    <row r="118" spans="1:19" ht="27" customHeight="1">
      <c r="C118" s="31"/>
      <c r="D118" s="510" t="s">
        <v>22</v>
      </c>
      <c r="E118" s="589"/>
      <c r="F118" s="1012"/>
      <c r="G118" s="188"/>
      <c r="H118" s="453"/>
      <c r="I118" s="4"/>
      <c r="J118" s="4"/>
      <c r="K118" s="4"/>
      <c r="L118" s="307"/>
      <c r="M118" s="4"/>
      <c r="N118" s="190"/>
      <c r="O118" s="511" t="s">
        <v>22</v>
      </c>
      <c r="P118" s="486" t="str">
        <f t="shared" si="12"/>
        <v/>
      </c>
      <c r="Q118" s="487" t="str">
        <f t="shared" si="13"/>
        <v/>
      </c>
    </row>
    <row r="119" spans="1:19" ht="27" customHeight="1">
      <c r="C119" s="31"/>
      <c r="D119" s="510" t="s">
        <v>40</v>
      </c>
      <c r="E119" s="589"/>
      <c r="F119" s="1012"/>
      <c r="G119" s="188"/>
      <c r="H119" s="453"/>
      <c r="I119" s="4"/>
      <c r="J119" s="4"/>
      <c r="K119" s="4"/>
      <c r="L119" s="307"/>
      <c r="M119" s="4"/>
      <c r="N119" s="190"/>
      <c r="O119" s="511" t="s">
        <v>40</v>
      </c>
      <c r="P119" s="486" t="str">
        <f t="shared" si="12"/>
        <v/>
      </c>
      <c r="Q119" s="487" t="str">
        <f t="shared" si="13"/>
        <v/>
      </c>
    </row>
    <row r="120" spans="1:19" ht="27" customHeight="1">
      <c r="C120" s="31"/>
      <c r="D120" s="510" t="s">
        <v>484</v>
      </c>
      <c r="E120" s="589"/>
      <c r="F120" s="1012"/>
      <c r="G120" s="188"/>
      <c r="H120" s="453"/>
      <c r="I120" s="4"/>
      <c r="J120" s="4"/>
      <c r="K120" s="4"/>
      <c r="L120" s="307"/>
      <c r="M120" s="4"/>
      <c r="N120" s="190"/>
      <c r="O120" s="511" t="s">
        <v>484</v>
      </c>
      <c r="P120" s="486" t="str">
        <f t="shared" si="12"/>
        <v/>
      </c>
      <c r="Q120" s="487" t="str">
        <f t="shared" si="13"/>
        <v/>
      </c>
    </row>
    <row r="121" spans="1:19" ht="27" customHeight="1">
      <c r="C121" s="31"/>
      <c r="D121" s="510" t="s">
        <v>41</v>
      </c>
      <c r="E121" s="589"/>
      <c r="F121" s="1012"/>
      <c r="G121" s="188"/>
      <c r="H121" s="453"/>
      <c r="I121" s="4"/>
      <c r="J121" s="4"/>
      <c r="K121" s="4"/>
      <c r="L121" s="307"/>
      <c r="M121" s="4"/>
      <c r="N121" s="190"/>
      <c r="O121" s="511" t="s">
        <v>41</v>
      </c>
      <c r="P121" s="486" t="str">
        <f t="shared" si="12"/>
        <v/>
      </c>
      <c r="Q121" s="487" t="str">
        <f t="shared" si="13"/>
        <v/>
      </c>
    </row>
    <row r="122" spans="1:19" ht="27" customHeight="1">
      <c r="A122" s="4"/>
      <c r="B122" s="450"/>
      <c r="C122" s="31"/>
      <c r="D122" s="510" t="s">
        <v>23</v>
      </c>
      <c r="E122" s="589"/>
      <c r="F122" s="1012"/>
      <c r="G122" s="188"/>
      <c r="H122" s="453"/>
      <c r="I122" s="4"/>
      <c r="J122" s="4"/>
      <c r="K122" s="4"/>
      <c r="L122" s="307"/>
      <c r="M122" s="4"/>
      <c r="N122" s="190"/>
      <c r="O122" s="511" t="s">
        <v>23</v>
      </c>
      <c r="P122" s="486" t="str">
        <f t="shared" si="12"/>
        <v/>
      </c>
      <c r="Q122" s="487" t="str">
        <f t="shared" si="13"/>
        <v/>
      </c>
    </row>
    <row r="123" spans="1:19" ht="27" customHeight="1" thickBot="1">
      <c r="A123" s="4"/>
      <c r="B123" s="450"/>
      <c r="C123" s="512"/>
      <c r="D123" s="513" t="s">
        <v>8</v>
      </c>
      <c r="E123" s="590"/>
      <c r="F123" s="1013"/>
      <c r="G123" s="188"/>
      <c r="H123" s="453"/>
      <c r="I123" s="4"/>
      <c r="J123" s="4"/>
      <c r="K123" s="4"/>
      <c r="L123" s="307"/>
      <c r="M123" s="4"/>
      <c r="N123" s="125"/>
      <c r="O123" s="511" t="s">
        <v>8</v>
      </c>
      <c r="P123" s="486" t="str">
        <f t="shared" si="12"/>
        <v/>
      </c>
      <c r="Q123" s="487" t="str">
        <f t="shared" si="13"/>
        <v/>
      </c>
    </row>
    <row r="124" spans="1:19" ht="15" customHeight="1">
      <c r="C124" s="4"/>
      <c r="D124" s="4"/>
      <c r="E124" s="4"/>
      <c r="F124" s="4"/>
      <c r="G124" s="4"/>
      <c r="H124" s="4"/>
      <c r="I124" s="4"/>
      <c r="J124" s="4"/>
      <c r="K124" s="4"/>
      <c r="L124" s="307"/>
      <c r="P124" s="4"/>
      <c r="Q124" s="4"/>
      <c r="R124" s="4"/>
      <c r="S124" s="4"/>
    </row>
    <row r="125" spans="1:19" ht="18.75">
      <c r="B125" s="505" t="s">
        <v>702</v>
      </c>
      <c r="C125" s="514"/>
      <c r="D125" s="4"/>
      <c r="E125" s="4"/>
      <c r="F125" s="4"/>
      <c r="G125" s="4"/>
      <c r="H125" s="4"/>
      <c r="I125" s="4"/>
      <c r="J125" s="4"/>
      <c r="K125" s="4"/>
      <c r="L125" s="307"/>
      <c r="M125" s="505" t="s">
        <v>700</v>
      </c>
      <c r="P125" s="4"/>
      <c r="Q125" s="4"/>
      <c r="R125" s="4"/>
      <c r="S125" s="4"/>
    </row>
    <row r="126" spans="1:19" ht="15" customHeight="1">
      <c r="B126" s="515" t="s">
        <v>608</v>
      </c>
      <c r="C126" s="4"/>
      <c r="D126" s="4"/>
      <c r="E126" s="4"/>
      <c r="F126" s="4"/>
      <c r="G126" s="4"/>
      <c r="H126" s="4"/>
      <c r="I126" s="4"/>
      <c r="J126" s="4"/>
      <c r="K126" s="4"/>
      <c r="L126" s="307"/>
      <c r="P126" s="4"/>
      <c r="Q126" s="4"/>
      <c r="R126" s="4"/>
      <c r="S126" s="4"/>
    </row>
    <row r="127" spans="1:19" ht="15" customHeight="1">
      <c r="B127" s="4" t="s">
        <v>359</v>
      </c>
      <c r="C127" s="4"/>
      <c r="D127" s="4"/>
      <c r="E127" s="4"/>
      <c r="F127" s="4"/>
      <c r="G127" s="4"/>
      <c r="H127" s="4"/>
      <c r="I127" s="4"/>
      <c r="J127" s="4"/>
      <c r="K127" s="4"/>
      <c r="L127" s="307"/>
      <c r="M127" s="489"/>
      <c r="P127" s="4"/>
      <c r="Q127" s="4"/>
      <c r="R127" s="4"/>
      <c r="S127" s="4"/>
    </row>
    <row r="128" spans="1:19" ht="15" customHeight="1" thickBot="1">
      <c r="C128" s="4"/>
      <c r="D128" s="4"/>
      <c r="E128" s="4"/>
      <c r="F128" s="4"/>
      <c r="G128" s="4"/>
      <c r="H128" s="4"/>
      <c r="I128" s="4"/>
      <c r="J128" s="4"/>
      <c r="K128" s="4"/>
      <c r="L128" s="307"/>
      <c r="N128" s="489"/>
      <c r="O128" s="489"/>
      <c r="P128" s="450"/>
      <c r="Q128" s="450"/>
      <c r="R128" s="450"/>
      <c r="S128" s="450"/>
    </row>
    <row r="129" spans="1:18" ht="27" customHeight="1">
      <c r="D129" s="1224" t="s">
        <v>470</v>
      </c>
      <c r="E129" s="1216" t="s">
        <v>335</v>
      </c>
      <c r="F129" s="106"/>
      <c r="G129" s="1322" t="s">
        <v>177</v>
      </c>
      <c r="H129" s="53"/>
      <c r="K129" s="4"/>
      <c r="L129" s="307"/>
      <c r="N129" s="1329" t="s">
        <v>486</v>
      </c>
      <c r="O129" s="1331"/>
      <c r="P129" s="874" t="s">
        <v>323</v>
      </c>
      <c r="Q129" s="1314" t="s">
        <v>224</v>
      </c>
    </row>
    <row r="130" spans="1:18" ht="27" customHeight="1" thickBot="1">
      <c r="D130" s="1225"/>
      <c r="E130" s="1333"/>
      <c r="F130" s="878" t="s">
        <v>3</v>
      </c>
      <c r="G130" s="1323"/>
      <c r="H130" s="187"/>
      <c r="K130" s="4"/>
      <c r="L130" s="307"/>
      <c r="M130" s="450"/>
      <c r="N130" s="1329"/>
      <c r="O130" s="1331"/>
      <c r="P130" s="516" t="s">
        <v>811</v>
      </c>
      <c r="Q130" s="1315"/>
      <c r="R130" s="450"/>
    </row>
    <row r="131" spans="1:18" ht="27" customHeight="1" thickTop="1">
      <c r="D131" s="564"/>
      <c r="E131" s="591"/>
      <c r="F131" s="592"/>
      <c r="G131" s="1014"/>
      <c r="H131" s="189"/>
      <c r="K131" s="4"/>
      <c r="L131" s="307"/>
      <c r="M131" s="450"/>
      <c r="N131" s="1312" t="str">
        <f t="shared" ref="N131:N140" si="14">IF(D131="","",D131)</f>
        <v/>
      </c>
      <c r="O131" s="1313"/>
      <c r="P131" s="517" t="str">
        <f t="shared" ref="P131:P140" si="15">IF(Q131="","",ROUND(E131*G131*Q131%,0))</f>
        <v/>
      </c>
      <c r="Q131" s="1090"/>
      <c r="R131" s="497" t="str">
        <f t="shared" ref="R131:R140" si="16">IF(F131="","円","円/"&amp;F131)</f>
        <v>円</v>
      </c>
    </row>
    <row r="132" spans="1:18" ht="27" customHeight="1">
      <c r="D132" s="565"/>
      <c r="E132" s="593"/>
      <c r="F132" s="594"/>
      <c r="G132" s="1015"/>
      <c r="H132" s="189"/>
      <c r="K132" s="4"/>
      <c r="L132" s="307"/>
      <c r="M132" s="450"/>
      <c r="N132" s="1312" t="str">
        <f t="shared" si="14"/>
        <v/>
      </c>
      <c r="O132" s="1313"/>
      <c r="P132" s="518" t="str">
        <f t="shared" si="15"/>
        <v/>
      </c>
      <c r="Q132" s="1091"/>
      <c r="R132" s="497" t="str">
        <f t="shared" si="16"/>
        <v>円</v>
      </c>
    </row>
    <row r="133" spans="1:18" ht="27" customHeight="1">
      <c r="D133" s="565"/>
      <c r="E133" s="593"/>
      <c r="F133" s="594"/>
      <c r="G133" s="1015"/>
      <c r="H133" s="189"/>
      <c r="K133" s="4"/>
      <c r="L133" s="307"/>
      <c r="M133" s="450"/>
      <c r="N133" s="1312" t="str">
        <f t="shared" si="14"/>
        <v/>
      </c>
      <c r="O133" s="1313"/>
      <c r="P133" s="518" t="str">
        <f t="shared" si="15"/>
        <v/>
      </c>
      <c r="Q133" s="1091"/>
      <c r="R133" s="497" t="str">
        <f t="shared" si="16"/>
        <v>円</v>
      </c>
    </row>
    <row r="134" spans="1:18" ht="27" customHeight="1" collapsed="1" thickBot="1">
      <c r="D134" s="569"/>
      <c r="E134" s="595"/>
      <c r="F134" s="596"/>
      <c r="G134" s="1016"/>
      <c r="H134" s="189"/>
      <c r="K134" s="4"/>
      <c r="L134" s="307"/>
      <c r="M134" s="450"/>
      <c r="N134" s="1312" t="str">
        <f t="shared" si="14"/>
        <v/>
      </c>
      <c r="O134" s="1313"/>
      <c r="P134" s="518" t="str">
        <f t="shared" si="15"/>
        <v/>
      </c>
      <c r="Q134" s="1091"/>
      <c r="R134" s="497" t="str">
        <f t="shared" si="16"/>
        <v>円</v>
      </c>
    </row>
    <row r="135" spans="1:18" ht="27" hidden="1" customHeight="1" outlineLevel="1">
      <c r="D135" s="565"/>
      <c r="E135" s="593"/>
      <c r="F135" s="594"/>
      <c r="G135" s="1015"/>
      <c r="H135" s="189"/>
      <c r="K135" s="4"/>
      <c r="L135" s="307"/>
      <c r="M135" s="450"/>
      <c r="N135" s="1312" t="str">
        <f t="shared" si="14"/>
        <v/>
      </c>
      <c r="O135" s="1313"/>
      <c r="P135" s="518" t="str">
        <f t="shared" si="15"/>
        <v/>
      </c>
      <c r="Q135" s="1091"/>
      <c r="R135" s="497" t="str">
        <f t="shared" si="16"/>
        <v>円</v>
      </c>
    </row>
    <row r="136" spans="1:18" ht="27" hidden="1" customHeight="1" outlineLevel="1">
      <c r="D136" s="565"/>
      <c r="E136" s="593"/>
      <c r="F136" s="594"/>
      <c r="G136" s="1015"/>
      <c r="H136" s="189"/>
      <c r="K136" s="4"/>
      <c r="L136" s="307"/>
      <c r="M136" s="450"/>
      <c r="N136" s="1312" t="str">
        <f t="shared" si="14"/>
        <v/>
      </c>
      <c r="O136" s="1313"/>
      <c r="P136" s="518" t="str">
        <f t="shared" si="15"/>
        <v/>
      </c>
      <c r="Q136" s="1091"/>
      <c r="R136" s="497" t="str">
        <f t="shared" si="16"/>
        <v>円</v>
      </c>
    </row>
    <row r="137" spans="1:18" ht="27" hidden="1" customHeight="1" outlineLevel="1">
      <c r="D137" s="565"/>
      <c r="E137" s="593"/>
      <c r="F137" s="594"/>
      <c r="G137" s="1015"/>
      <c r="H137" s="189"/>
      <c r="K137" s="4"/>
      <c r="L137" s="307"/>
      <c r="M137" s="450"/>
      <c r="N137" s="1312" t="str">
        <f t="shared" si="14"/>
        <v/>
      </c>
      <c r="O137" s="1313"/>
      <c r="P137" s="518" t="str">
        <f t="shared" si="15"/>
        <v/>
      </c>
      <c r="Q137" s="1091"/>
      <c r="R137" s="497" t="str">
        <f t="shared" si="16"/>
        <v>円</v>
      </c>
    </row>
    <row r="138" spans="1:18" ht="27" hidden="1" customHeight="1" outlineLevel="1">
      <c r="D138" s="565"/>
      <c r="E138" s="593"/>
      <c r="F138" s="594"/>
      <c r="G138" s="1015"/>
      <c r="H138" s="189"/>
      <c r="K138" s="4"/>
      <c r="L138" s="307"/>
      <c r="M138" s="450"/>
      <c r="N138" s="1312" t="str">
        <f t="shared" si="14"/>
        <v/>
      </c>
      <c r="O138" s="1313"/>
      <c r="P138" s="518" t="str">
        <f t="shared" si="15"/>
        <v/>
      </c>
      <c r="Q138" s="1091"/>
      <c r="R138" s="497" t="str">
        <f t="shared" si="16"/>
        <v>円</v>
      </c>
    </row>
    <row r="139" spans="1:18" ht="27" hidden="1" customHeight="1" outlineLevel="1">
      <c r="D139" s="565"/>
      <c r="E139" s="593"/>
      <c r="F139" s="594"/>
      <c r="G139" s="1015"/>
      <c r="H139" s="189"/>
      <c r="K139" s="4"/>
      <c r="L139" s="307"/>
      <c r="M139" s="450"/>
      <c r="N139" s="1312" t="str">
        <f t="shared" si="14"/>
        <v/>
      </c>
      <c r="O139" s="1313"/>
      <c r="P139" s="518" t="str">
        <f t="shared" si="15"/>
        <v/>
      </c>
      <c r="Q139" s="1091"/>
      <c r="R139" s="497" t="str">
        <f t="shared" si="16"/>
        <v>円</v>
      </c>
    </row>
    <row r="140" spans="1:18" ht="27" hidden="1" customHeight="1" outlineLevel="1" thickBot="1">
      <c r="D140" s="572"/>
      <c r="E140" s="597"/>
      <c r="F140" s="598"/>
      <c r="G140" s="1017"/>
      <c r="H140" s="189"/>
      <c r="K140" s="4"/>
      <c r="L140" s="307"/>
      <c r="M140" s="450"/>
      <c r="N140" s="1312" t="str">
        <f t="shared" si="14"/>
        <v/>
      </c>
      <c r="O140" s="1313"/>
      <c r="P140" s="519" t="str">
        <f t="shared" si="15"/>
        <v/>
      </c>
      <c r="Q140" s="1092"/>
      <c r="R140" s="497" t="str">
        <f t="shared" si="16"/>
        <v>円</v>
      </c>
    </row>
    <row r="141" spans="1:18" ht="27" customHeight="1" thickTop="1" thickBot="1">
      <c r="D141" s="966" t="s">
        <v>1102</v>
      </c>
      <c r="K141" s="4"/>
      <c r="L141" s="307"/>
      <c r="M141" s="450"/>
      <c r="N141" s="1336" t="s">
        <v>815</v>
      </c>
      <c r="O141" s="1337"/>
      <c r="P141" s="520" t="str">
        <f>IF(SUM(P131:P140)=0,"",SUM(P131:P140))</f>
        <v/>
      </c>
      <c r="Q141" s="450"/>
      <c r="R141" s="450"/>
    </row>
    <row r="142" spans="1:18" ht="25.15" customHeight="1" thickTop="1">
      <c r="K142" s="4"/>
      <c r="L142" s="307"/>
    </row>
    <row r="143" spans="1:18" ht="20.25" customHeight="1">
      <c r="A143" s="351" t="s">
        <v>96</v>
      </c>
      <c r="K143" s="4"/>
      <c r="L143" s="307"/>
      <c r="M143" s="351" t="s">
        <v>270</v>
      </c>
    </row>
    <row r="144" spans="1:18" ht="15" customHeight="1">
      <c r="A144" s="351"/>
      <c r="K144" s="4"/>
      <c r="L144" s="307"/>
    </row>
    <row r="145" spans="2:22" ht="15" customHeight="1">
      <c r="B145" s="4" t="s">
        <v>609</v>
      </c>
      <c r="C145" s="4"/>
      <c r="D145" s="4"/>
      <c r="E145" s="4"/>
      <c r="F145" s="4"/>
      <c r="G145" s="4"/>
      <c r="H145" s="4"/>
      <c r="L145" s="521"/>
    </row>
    <row r="146" spans="2:22" ht="15" customHeight="1">
      <c r="B146" s="470" t="s">
        <v>494</v>
      </c>
      <c r="C146" s="470"/>
      <c r="D146" s="470"/>
      <c r="E146" s="470"/>
      <c r="F146" s="470"/>
      <c r="G146" s="470"/>
      <c r="H146" s="470"/>
      <c r="L146" s="521"/>
      <c r="P146" s="4"/>
      <c r="Q146" s="4"/>
      <c r="R146" s="4"/>
      <c r="S146" s="4"/>
    </row>
    <row r="147" spans="2:22" ht="15" customHeight="1" thickBot="1">
      <c r="B147" s="61"/>
      <c r="C147" s="61"/>
      <c r="D147" s="61"/>
      <c r="E147" s="61"/>
      <c r="F147" s="61"/>
      <c r="G147" s="61"/>
      <c r="H147" s="61"/>
      <c r="L147" s="521"/>
    </row>
    <row r="148" spans="2:22" ht="27" customHeight="1">
      <c r="B148" s="1224" t="s">
        <v>137</v>
      </c>
      <c r="C148" s="1316"/>
      <c r="D148" s="1317"/>
      <c r="E148" s="1321" t="s">
        <v>483</v>
      </c>
      <c r="F148" s="1322" t="s">
        <v>177</v>
      </c>
      <c r="G148" s="1224" t="s">
        <v>67</v>
      </c>
      <c r="H148" s="1316"/>
      <c r="I148" s="1350"/>
      <c r="J148" s="1356"/>
      <c r="L148" s="521"/>
      <c r="N148" s="1364" t="s">
        <v>137</v>
      </c>
      <c r="O148" s="1365"/>
      <c r="P148" s="522" t="s">
        <v>323</v>
      </c>
    </row>
    <row r="149" spans="2:22" ht="27" customHeight="1" thickBot="1">
      <c r="B149" s="1318"/>
      <c r="C149" s="1319"/>
      <c r="D149" s="1320"/>
      <c r="E149" s="1290"/>
      <c r="F149" s="1323"/>
      <c r="G149" s="1318"/>
      <c r="H149" s="1319"/>
      <c r="I149" s="1354"/>
      <c r="J149" s="1355"/>
      <c r="L149" s="521"/>
      <c r="N149" s="1366"/>
      <c r="O149" s="1367"/>
      <c r="P149" s="516" t="s">
        <v>811</v>
      </c>
    </row>
    <row r="150" spans="2:22" ht="27" customHeight="1" thickTop="1" thickBot="1">
      <c r="B150" s="1182" t="s">
        <v>24</v>
      </c>
      <c r="C150" s="1183"/>
      <c r="D150" s="1361"/>
      <c r="E150" s="601"/>
      <c r="F150" s="1018"/>
      <c r="G150" s="1348"/>
      <c r="H150" s="1349"/>
      <c r="I150" s="1350"/>
      <c r="J150" s="1351"/>
      <c r="L150" s="521"/>
      <c r="N150" s="1368" t="s">
        <v>817</v>
      </c>
      <c r="O150" s="1369"/>
      <c r="P150" s="523" t="str">
        <f>IF(COUNT(F150:F154)=0,"",IF(AND(E150&gt;0,F150&gt;0),ROUND(E150*F150%,0),SUM(P151:P154)))</f>
        <v/>
      </c>
    </row>
    <row r="151" spans="2:22" ht="27" customHeight="1" thickTop="1">
      <c r="B151" s="524"/>
      <c r="C151" s="525" t="s">
        <v>31</v>
      </c>
      <c r="D151" s="526"/>
      <c r="E151" s="85"/>
      <c r="F151" s="1019"/>
      <c r="G151" s="1271" t="s">
        <v>55</v>
      </c>
      <c r="H151" s="1345"/>
      <c r="I151" s="1346"/>
      <c r="J151" s="1347"/>
      <c r="L151" s="521"/>
      <c r="N151" s="527"/>
      <c r="O151" s="528" t="s">
        <v>31</v>
      </c>
      <c r="P151" s="529" t="str">
        <f>IF(E151="","",ROUND(E151*F151%,0))</f>
        <v/>
      </c>
    </row>
    <row r="152" spans="2:22" ht="27" customHeight="1">
      <c r="B152" s="524"/>
      <c r="C152" s="525" t="s">
        <v>32</v>
      </c>
      <c r="D152" s="526"/>
      <c r="E152" s="123"/>
      <c r="F152" s="1020"/>
      <c r="G152" s="1271" t="s">
        <v>56</v>
      </c>
      <c r="H152" s="1345"/>
      <c r="I152" s="1346"/>
      <c r="J152" s="1347"/>
      <c r="L152" s="521"/>
      <c r="N152" s="527"/>
      <c r="O152" s="528" t="s">
        <v>32</v>
      </c>
      <c r="P152" s="530" t="str">
        <f>IF(E152="","",ROUND(E152*F152%,0))</f>
        <v/>
      </c>
    </row>
    <row r="153" spans="2:22" ht="27" customHeight="1">
      <c r="B153" s="524"/>
      <c r="C153" s="525" t="s">
        <v>33</v>
      </c>
      <c r="D153" s="526"/>
      <c r="E153" s="123"/>
      <c r="F153" s="1021"/>
      <c r="G153" s="1271" t="s">
        <v>610</v>
      </c>
      <c r="H153" s="1345"/>
      <c r="I153" s="1346"/>
      <c r="J153" s="1347"/>
      <c r="L153" s="521"/>
      <c r="N153" s="527"/>
      <c r="O153" s="528" t="s">
        <v>33</v>
      </c>
      <c r="P153" s="530" t="str">
        <f>IF(E153="","",ROUND(E153*F153%,0))</f>
        <v/>
      </c>
    </row>
    <row r="154" spans="2:22" ht="27" customHeight="1" thickBot="1">
      <c r="B154" s="531"/>
      <c r="C154" s="532" t="s">
        <v>34</v>
      </c>
      <c r="D154" s="533"/>
      <c r="E154" s="86"/>
      <c r="F154" s="1022"/>
      <c r="G154" s="1352" t="s">
        <v>611</v>
      </c>
      <c r="H154" s="1353"/>
      <c r="I154" s="1354"/>
      <c r="J154" s="1355"/>
      <c r="L154" s="521"/>
      <c r="N154" s="534"/>
      <c r="O154" s="535" t="s">
        <v>34</v>
      </c>
      <c r="P154" s="530" t="str">
        <f>IF(E154="","",ROUND(E154*F154%,0))</f>
        <v/>
      </c>
    </row>
    <row r="155" spans="2:22" ht="15" customHeight="1">
      <c r="L155" s="521"/>
    </row>
    <row r="156" spans="2:22" ht="15" customHeight="1">
      <c r="L156" s="521"/>
    </row>
    <row r="157" spans="2:22" ht="15" customHeight="1">
      <c r="L157" s="521"/>
    </row>
    <row r="158" spans="2:22" ht="15" customHeight="1">
      <c r="L158" s="521"/>
    </row>
    <row r="159" spans="2:22" ht="15" customHeight="1">
      <c r="L159" s="521"/>
      <c r="R159" s="4"/>
    </row>
    <row r="160" spans="2:22" ht="15" customHeight="1">
      <c r="L160" s="521"/>
      <c r="O160" s="4"/>
      <c r="P160" s="4"/>
      <c r="Q160" s="4"/>
      <c r="R160" s="4"/>
      <c r="S160" s="4"/>
      <c r="T160" s="536"/>
      <c r="U160" s="536"/>
      <c r="V160" s="536"/>
    </row>
    <row r="161" spans="1:22" ht="25.15" customHeight="1">
      <c r="L161" s="521"/>
      <c r="O161" s="4"/>
      <c r="P161" s="4"/>
      <c r="Q161" s="4"/>
      <c r="R161" s="4"/>
      <c r="S161" s="4"/>
    </row>
    <row r="162" spans="1:22" ht="18.75">
      <c r="A162" s="537" t="s">
        <v>128</v>
      </c>
      <c r="B162" s="538"/>
      <c r="C162" s="538"/>
      <c r="D162" s="538"/>
      <c r="E162" s="538"/>
      <c r="F162" s="538"/>
      <c r="G162" s="538"/>
      <c r="H162" s="538"/>
      <c r="I162" s="538"/>
      <c r="L162" s="521"/>
      <c r="M162" s="537" t="s">
        <v>222</v>
      </c>
      <c r="O162" s="4"/>
      <c r="P162" s="4"/>
      <c r="Q162" s="4"/>
      <c r="R162" s="4"/>
      <c r="S162" s="4"/>
      <c r="V162" s="536"/>
    </row>
    <row r="163" spans="1:22" ht="15" customHeight="1">
      <c r="A163" s="538"/>
      <c r="B163" s="538"/>
      <c r="C163" s="538"/>
      <c r="D163" s="538"/>
      <c r="E163" s="538"/>
      <c r="F163" s="538"/>
      <c r="G163" s="538"/>
      <c r="H163" s="538"/>
      <c r="I163" s="538"/>
      <c r="L163" s="521"/>
      <c r="R163" s="4"/>
      <c r="S163" s="4"/>
    </row>
    <row r="164" spans="1:22" ht="15" customHeight="1">
      <c r="A164" s="4"/>
      <c r="B164" s="4" t="s">
        <v>612</v>
      </c>
      <c r="C164" s="4"/>
      <c r="D164" s="4"/>
      <c r="E164" s="4"/>
      <c r="F164" s="4"/>
      <c r="G164" s="4"/>
      <c r="H164" s="4"/>
      <c r="I164" s="4"/>
      <c r="L164" s="521"/>
    </row>
    <row r="165" spans="1:22" ht="15" customHeight="1">
      <c r="A165" s="1"/>
      <c r="B165" s="4" t="s">
        <v>494</v>
      </c>
      <c r="C165" s="4"/>
      <c r="D165" s="4"/>
      <c r="E165" s="4"/>
      <c r="F165" s="4"/>
      <c r="G165" s="4"/>
      <c r="H165" s="4"/>
      <c r="I165" s="4"/>
      <c r="L165" s="521"/>
    </row>
    <row r="166" spans="1:22" ht="15" customHeight="1" thickBot="1">
      <c r="A166" s="4"/>
      <c r="B166" s="4"/>
      <c r="C166" s="4"/>
      <c r="D166" s="4"/>
      <c r="E166" s="4"/>
      <c r="F166" s="4"/>
      <c r="G166" s="4"/>
      <c r="H166" s="4"/>
      <c r="I166" s="4"/>
      <c r="L166" s="521"/>
    </row>
    <row r="167" spans="1:22" ht="27" customHeight="1">
      <c r="A167" s="4"/>
      <c r="B167" s="1383" t="s">
        <v>137</v>
      </c>
      <c r="C167" s="1384"/>
      <c r="D167" s="1385"/>
      <c r="E167" s="1389" t="s">
        <v>483</v>
      </c>
      <c r="F167" s="1322" t="s">
        <v>177</v>
      </c>
      <c r="G167" s="1216" t="s">
        <v>62</v>
      </c>
      <c r="H167" s="1332"/>
      <c r="I167" s="1356"/>
      <c r="J167" s="539"/>
      <c r="L167" s="521"/>
      <c r="N167" s="1406" t="s">
        <v>137</v>
      </c>
      <c r="O167" s="1407"/>
      <c r="P167" s="522" t="s">
        <v>323</v>
      </c>
      <c r="Q167" s="1372"/>
    </row>
    <row r="168" spans="1:22" ht="27" customHeight="1" thickBot="1">
      <c r="A168" s="4"/>
      <c r="B168" s="1386"/>
      <c r="C168" s="1387"/>
      <c r="D168" s="1388"/>
      <c r="E168" s="1390"/>
      <c r="F168" s="1323"/>
      <c r="G168" s="1218"/>
      <c r="H168" s="1357"/>
      <c r="I168" s="1355"/>
      <c r="J168" s="539"/>
      <c r="L168" s="521"/>
      <c r="N168" s="1407"/>
      <c r="O168" s="1407"/>
      <c r="P168" s="516" t="s">
        <v>811</v>
      </c>
      <c r="Q168" s="1373"/>
    </row>
    <row r="169" spans="1:22" ht="27" customHeight="1" thickTop="1" thickBot="1">
      <c r="A169" s="4"/>
      <c r="B169" s="1216" t="s">
        <v>24</v>
      </c>
      <c r="C169" s="1332"/>
      <c r="D169" s="1332"/>
      <c r="E169" s="1023"/>
      <c r="F169" s="602"/>
      <c r="G169" s="1358"/>
      <c r="H169" s="1359"/>
      <c r="I169" s="1360"/>
      <c r="J169"/>
      <c r="L169" s="521"/>
      <c r="N169" s="1408" t="s">
        <v>818</v>
      </c>
      <c r="O169" s="1409"/>
      <c r="P169" s="523" t="str">
        <f>IF(COUNT(F169:F172)=0,"",IF(AND(E169&gt;0,F169&gt;0),ROUND(E169*F169%,0),SUM(P170:P172)))</f>
        <v/>
      </c>
      <c r="Q169" s="540"/>
    </row>
    <row r="170" spans="1:22" ht="27" customHeight="1" thickTop="1">
      <c r="A170" s="4"/>
      <c r="B170" s="31"/>
      <c r="C170" s="541" t="s">
        <v>28</v>
      </c>
      <c r="D170" s="542"/>
      <c r="E170" s="1024"/>
      <c r="F170" s="317"/>
      <c r="G170" s="1377" t="s">
        <v>613</v>
      </c>
      <c r="H170" s="1378"/>
      <c r="I170" s="1379"/>
      <c r="J170" s="543"/>
      <c r="L170" s="521"/>
      <c r="N170" s="190"/>
      <c r="O170" s="616" t="s">
        <v>28</v>
      </c>
      <c r="P170" s="544" t="str">
        <f>IF(E170="","",ROUND(E170*F170%,0))</f>
        <v/>
      </c>
      <c r="Q170" s="540"/>
      <c r="T170" s="495"/>
    </row>
    <row r="171" spans="1:22" ht="27" customHeight="1">
      <c r="A171" s="4"/>
      <c r="B171" s="31"/>
      <c r="C171" s="541" t="s">
        <v>29</v>
      </c>
      <c r="D171" s="542"/>
      <c r="E171" s="1025"/>
      <c r="F171" s="318"/>
      <c r="G171" s="1380" t="s">
        <v>131</v>
      </c>
      <c r="H171" s="1381"/>
      <c r="I171" s="1347"/>
      <c r="J171" s="539"/>
      <c r="L171" s="521"/>
      <c r="N171" s="190"/>
      <c r="O171" s="616" t="s">
        <v>29</v>
      </c>
      <c r="P171" s="545" t="str">
        <f>IF(E171="","",ROUND(E171*F171%,0))</f>
        <v/>
      </c>
      <c r="Q171" s="540"/>
    </row>
    <row r="172" spans="1:22" ht="27" customHeight="1" thickBot="1">
      <c r="A172" s="4"/>
      <c r="B172" s="546"/>
      <c r="C172" s="547" t="s">
        <v>2</v>
      </c>
      <c r="D172" s="548"/>
      <c r="E172" s="1026"/>
      <c r="F172" s="319"/>
      <c r="G172" s="1352" t="s">
        <v>614</v>
      </c>
      <c r="H172" s="1353"/>
      <c r="I172" s="1355"/>
      <c r="J172" s="539"/>
      <c r="L172" s="521"/>
      <c r="N172" s="125"/>
      <c r="O172" s="616" t="s">
        <v>2</v>
      </c>
      <c r="P172" s="545" t="str">
        <f>IF(E172="","",ROUND(E172*F172%,0))</f>
        <v/>
      </c>
      <c r="Q172" s="540"/>
      <c r="T172" s="4"/>
    </row>
    <row r="173" spans="1:22" ht="15" customHeight="1">
      <c r="A173" s="4"/>
      <c r="B173" s="4"/>
      <c r="C173" s="4"/>
      <c r="D173" s="4"/>
      <c r="E173" s="4"/>
      <c r="F173" s="4"/>
      <c r="G173" s="4"/>
      <c r="H173" s="4"/>
      <c r="I173" s="4"/>
      <c r="L173" s="521"/>
    </row>
    <row r="174" spans="1:22" ht="15" customHeight="1">
      <c r="A174" s="4"/>
      <c r="B174" s="4"/>
      <c r="C174" s="4"/>
      <c r="D174" s="4"/>
      <c r="E174" s="4"/>
      <c r="F174" s="4"/>
      <c r="G174" s="4"/>
      <c r="H174" s="4"/>
      <c r="I174" s="4"/>
      <c r="L174" s="521"/>
    </row>
    <row r="175" spans="1:22" ht="15" customHeight="1">
      <c r="A175" s="4"/>
      <c r="B175" s="4"/>
      <c r="C175" s="4"/>
      <c r="D175" s="4"/>
      <c r="E175" s="4"/>
      <c r="F175" s="4"/>
      <c r="G175" s="4"/>
      <c r="H175" s="4"/>
      <c r="I175" s="4"/>
      <c r="L175" s="521"/>
    </row>
    <row r="176" spans="1:22" ht="15" customHeight="1">
      <c r="A176" s="4"/>
      <c r="B176" s="4"/>
      <c r="C176" s="4"/>
      <c r="D176" s="4"/>
      <c r="E176" s="4"/>
      <c r="F176" s="4"/>
      <c r="G176" s="4"/>
      <c r="H176" s="4"/>
      <c r="I176" s="4"/>
      <c r="L176" s="521"/>
    </row>
    <row r="177" spans="1:17" ht="25.15" customHeight="1">
      <c r="A177" s="4"/>
      <c r="B177" s="4"/>
      <c r="C177" s="4"/>
      <c r="D177" s="4"/>
      <c r="E177" s="4"/>
      <c r="F177" s="4"/>
      <c r="G177" s="4"/>
      <c r="H177" s="4"/>
      <c r="I177" s="4"/>
      <c r="L177" s="521"/>
    </row>
    <row r="178" spans="1:17" ht="18.75">
      <c r="A178" s="351" t="s">
        <v>847</v>
      </c>
      <c r="B178" s="350"/>
      <c r="C178" s="350"/>
      <c r="D178" s="350"/>
      <c r="E178" s="350"/>
      <c r="F178" s="350"/>
      <c r="G178" s="350"/>
      <c r="H178" s="350"/>
      <c r="I178" s="350"/>
      <c r="L178" s="521"/>
      <c r="M178" s="351" t="s">
        <v>482</v>
      </c>
    </row>
    <row r="179" spans="1:17" ht="15" customHeight="1">
      <c r="A179" s="350"/>
      <c r="B179" s="350"/>
      <c r="C179" s="350"/>
      <c r="D179" s="350"/>
      <c r="E179" s="350"/>
      <c r="F179" s="350"/>
      <c r="G179" s="350"/>
      <c r="H179" s="350"/>
      <c r="I179" s="350"/>
      <c r="L179" s="521"/>
    </row>
    <row r="180" spans="1:17" ht="15" customHeight="1">
      <c r="A180" s="1"/>
      <c r="B180" s="4" t="s">
        <v>704</v>
      </c>
      <c r="C180" s="4"/>
      <c r="D180" s="4"/>
      <c r="E180" s="4"/>
      <c r="F180" s="4"/>
      <c r="G180" s="4"/>
      <c r="H180" s="4"/>
      <c r="I180" s="4"/>
      <c r="L180" s="521"/>
    </row>
    <row r="181" spans="1:17" ht="15" customHeight="1">
      <c r="A181" s="1"/>
      <c r="B181" s="4" t="s">
        <v>616</v>
      </c>
      <c r="C181" s="4"/>
      <c r="D181" s="4"/>
      <c r="E181" s="4"/>
      <c r="F181" s="4"/>
      <c r="G181" s="4"/>
      <c r="H181" s="4"/>
      <c r="I181" s="4"/>
      <c r="L181" s="521"/>
    </row>
    <row r="182" spans="1:17" ht="15" customHeight="1">
      <c r="A182" s="4"/>
      <c r="B182" s="4" t="s">
        <v>617</v>
      </c>
      <c r="C182" s="4"/>
      <c r="D182" s="4"/>
      <c r="E182" s="4"/>
      <c r="F182" s="4"/>
      <c r="G182" s="4"/>
      <c r="H182" s="4"/>
      <c r="I182" s="4"/>
      <c r="L182" s="521"/>
      <c r="N182" s="1096" t="s">
        <v>1112</v>
      </c>
      <c r="O182" s="973" t="s">
        <v>1106</v>
      </c>
      <c r="P182" s="974" t="s">
        <v>1107</v>
      </c>
    </row>
    <row r="183" spans="1:17" ht="15" customHeight="1">
      <c r="A183" s="4"/>
      <c r="B183" s="4" t="s">
        <v>618</v>
      </c>
      <c r="C183" s="4"/>
      <c r="D183" s="4"/>
      <c r="E183" s="4"/>
      <c r="F183" s="4"/>
      <c r="G183" s="4"/>
      <c r="H183" s="4"/>
      <c r="I183" s="4"/>
      <c r="L183" s="521"/>
      <c r="N183" s="1097"/>
      <c r="O183" s="975">
        <v>4</v>
      </c>
      <c r="P183" s="976">
        <v>3</v>
      </c>
    </row>
    <row r="184" spans="1:17" ht="18.75">
      <c r="A184" s="4"/>
      <c r="B184" s="4" t="s">
        <v>619</v>
      </c>
      <c r="C184" s="4"/>
      <c r="D184" s="4"/>
      <c r="E184" s="4"/>
      <c r="F184" s="4"/>
      <c r="G184" s="4"/>
      <c r="H184" s="4"/>
      <c r="I184" s="4"/>
      <c r="L184" s="521"/>
      <c r="M184" s="127" t="s">
        <v>14</v>
      </c>
    </row>
    <row r="185" spans="1:17" ht="15" customHeight="1" thickBot="1">
      <c r="A185" s="4"/>
      <c r="B185" s="61"/>
      <c r="C185" s="61"/>
      <c r="D185" s="61"/>
      <c r="E185" s="61"/>
      <c r="F185" s="61"/>
      <c r="G185" s="61"/>
      <c r="H185" s="61"/>
      <c r="I185" s="61"/>
      <c r="L185" s="521"/>
    </row>
    <row r="186" spans="1:17" ht="27" customHeight="1">
      <c r="A186" s="4"/>
      <c r="B186" s="1391" t="s">
        <v>145</v>
      </c>
      <c r="C186" s="1392"/>
      <c r="D186" s="1393"/>
      <c r="E186" s="1397" t="s">
        <v>146</v>
      </c>
      <c r="F186" s="549"/>
      <c r="G186" s="1399" t="s">
        <v>147</v>
      </c>
      <c r="H186" s="1322" t="s">
        <v>177</v>
      </c>
      <c r="I186" s="53"/>
      <c r="L186" s="521"/>
      <c r="N186" s="1401" t="s">
        <v>481</v>
      </c>
      <c r="O186" s="1402"/>
      <c r="P186" s="522" t="s">
        <v>323</v>
      </c>
      <c r="Q186" s="550"/>
    </row>
    <row r="187" spans="1:17" ht="27" customHeight="1" thickBot="1">
      <c r="A187" s="4"/>
      <c r="B187" s="1394"/>
      <c r="C187" s="1395"/>
      <c r="D187" s="1396"/>
      <c r="E187" s="1398"/>
      <c r="F187" s="551" t="s">
        <v>3</v>
      </c>
      <c r="G187" s="1400"/>
      <c r="H187" s="1323"/>
      <c r="I187" s="187"/>
      <c r="L187" s="521"/>
      <c r="N187" s="1403"/>
      <c r="O187" s="1402"/>
      <c r="P187" s="516" t="s">
        <v>811</v>
      </c>
      <c r="Q187" s="493"/>
    </row>
    <row r="188" spans="1:17" ht="27" customHeight="1" thickTop="1" thickBot="1">
      <c r="A188" s="4"/>
      <c r="B188" s="1475" t="s">
        <v>14</v>
      </c>
      <c r="C188" s="1478" t="s">
        <v>24</v>
      </c>
      <c r="D188" s="1479"/>
      <c r="E188" s="1480"/>
      <c r="F188" s="1481"/>
      <c r="G188" s="603"/>
      <c r="H188" s="1027"/>
      <c r="I188" s="552"/>
      <c r="L188" s="521"/>
      <c r="N188" s="1404" t="s">
        <v>800</v>
      </c>
      <c r="O188" s="1405"/>
      <c r="P188" s="520">
        <f>IF(G188&gt;0, ROUND(G188 * H188 / 100,0), IF(G188=0, ROUND(SUMPRODUCT($G$189:$G$228, $H$189:$H$228 / 100),0), ""))</f>
        <v>0</v>
      </c>
      <c r="Q188" s="553"/>
    </row>
    <row r="189" spans="1:17" ht="27" customHeight="1" thickTop="1">
      <c r="A189" s="4"/>
      <c r="B189" s="1476"/>
      <c r="C189" s="554"/>
      <c r="D189" s="121"/>
      <c r="E189" s="1482"/>
      <c r="F189" s="1483"/>
      <c r="G189" s="100"/>
      <c r="H189" s="1028"/>
      <c r="I189" s="127"/>
      <c r="L189" s="521"/>
      <c r="N189" s="555"/>
      <c r="O189" s="555"/>
      <c r="P189" s="556"/>
      <c r="Q189" s="553"/>
    </row>
    <row r="190" spans="1:17" ht="27" customHeight="1">
      <c r="A190" s="4"/>
      <c r="B190" s="1476"/>
      <c r="C190" s="554"/>
      <c r="D190" s="121"/>
      <c r="E190" s="1482"/>
      <c r="F190" s="1483"/>
      <c r="G190" s="122"/>
      <c r="H190" s="1029"/>
      <c r="I190" s="127"/>
      <c r="L190" s="521"/>
      <c r="N190" s="555"/>
      <c r="O190" s="555"/>
      <c r="P190" s="556"/>
      <c r="Q190" s="553"/>
    </row>
    <row r="191" spans="1:17" ht="27" customHeight="1">
      <c r="A191" s="4"/>
      <c r="B191" s="1476"/>
      <c r="C191" s="554"/>
      <c r="D191" s="121"/>
      <c r="E191" s="1482"/>
      <c r="F191" s="1483"/>
      <c r="G191" s="122"/>
      <c r="H191" s="1029"/>
      <c r="I191" s="127"/>
      <c r="L191" s="521"/>
      <c r="N191" s="555"/>
      <c r="O191" s="555"/>
      <c r="P191" s="556"/>
      <c r="Q191" s="553"/>
    </row>
    <row r="192" spans="1:17" ht="27" customHeight="1" collapsed="1" thickBot="1">
      <c r="A192" s="4"/>
      <c r="B192" s="1476"/>
      <c r="C192" s="554"/>
      <c r="D192" s="228"/>
      <c r="E192" s="1482"/>
      <c r="F192" s="1483"/>
      <c r="G192" s="229"/>
      <c r="H192" s="1030"/>
      <c r="I192" s="127"/>
      <c r="L192" s="521"/>
      <c r="N192" s="555"/>
      <c r="O192" s="555"/>
      <c r="P192" s="556"/>
      <c r="Q192" s="553"/>
    </row>
    <row r="193" spans="1:17" ht="27" hidden="1" customHeight="1" outlineLevel="1">
      <c r="A193" s="4"/>
      <c r="B193" s="1476"/>
      <c r="C193" s="554"/>
      <c r="D193" s="121"/>
      <c r="E193" s="1482"/>
      <c r="F193" s="1483"/>
      <c r="G193" s="122"/>
      <c r="H193" s="1029"/>
      <c r="I193" s="127"/>
      <c r="L193" s="521"/>
      <c r="N193" s="555"/>
      <c r="O193" s="555"/>
      <c r="P193" s="556"/>
      <c r="Q193" s="553"/>
    </row>
    <row r="194" spans="1:17" ht="27" hidden="1" customHeight="1" outlineLevel="1">
      <c r="A194" s="4"/>
      <c r="B194" s="1476"/>
      <c r="C194" s="554"/>
      <c r="D194" s="121"/>
      <c r="E194" s="1482"/>
      <c r="F194" s="1483"/>
      <c r="G194" s="122"/>
      <c r="H194" s="1029"/>
      <c r="I194" s="127"/>
      <c r="L194" s="521"/>
      <c r="N194" s="555"/>
      <c r="O194" s="555"/>
      <c r="P194" s="556"/>
      <c r="Q194" s="553"/>
    </row>
    <row r="195" spans="1:17" ht="27" hidden="1" customHeight="1" outlineLevel="1">
      <c r="A195" s="4"/>
      <c r="B195" s="1476"/>
      <c r="C195" s="554"/>
      <c r="D195" s="121"/>
      <c r="E195" s="1482"/>
      <c r="F195" s="1483"/>
      <c r="G195" s="122"/>
      <c r="H195" s="1029"/>
      <c r="I195" s="127"/>
      <c r="L195" s="521"/>
      <c r="N195" s="555"/>
      <c r="O195" s="555"/>
      <c r="P195" s="556"/>
      <c r="Q195" s="553"/>
    </row>
    <row r="196" spans="1:17" ht="27" hidden="1" customHeight="1" outlineLevel="1">
      <c r="A196" s="4"/>
      <c r="B196" s="1476"/>
      <c r="C196" s="554"/>
      <c r="D196" s="121"/>
      <c r="E196" s="1482"/>
      <c r="F196" s="1483"/>
      <c r="G196" s="122"/>
      <c r="H196" s="1029"/>
      <c r="I196" s="127"/>
      <c r="L196" s="521"/>
      <c r="N196" s="555"/>
      <c r="O196" s="555"/>
      <c r="P196" s="556"/>
      <c r="Q196" s="553"/>
    </row>
    <row r="197" spans="1:17" ht="27" hidden="1" customHeight="1" outlineLevel="1">
      <c r="A197" s="4"/>
      <c r="B197" s="1476"/>
      <c r="C197" s="554"/>
      <c r="D197" s="121"/>
      <c r="E197" s="1482"/>
      <c r="F197" s="1483"/>
      <c r="G197" s="122"/>
      <c r="H197" s="1029"/>
      <c r="I197" s="127"/>
      <c r="L197" s="521"/>
      <c r="N197" s="555"/>
      <c r="O197" s="555"/>
      <c r="P197" s="556"/>
      <c r="Q197" s="553"/>
    </row>
    <row r="198" spans="1:17" ht="27" hidden="1" customHeight="1" outlineLevel="1">
      <c r="A198" s="4"/>
      <c r="B198" s="1476"/>
      <c r="C198" s="554"/>
      <c r="D198" s="121"/>
      <c r="E198" s="1482"/>
      <c r="F198" s="1483"/>
      <c r="G198" s="122"/>
      <c r="H198" s="1029"/>
      <c r="I198" s="127"/>
      <c r="L198" s="521"/>
      <c r="N198" s="555"/>
      <c r="O198" s="555"/>
      <c r="P198" s="556"/>
      <c r="Q198" s="553"/>
    </row>
    <row r="199" spans="1:17" ht="27" hidden="1" customHeight="1" outlineLevel="1">
      <c r="A199" s="4"/>
      <c r="B199" s="1476"/>
      <c r="C199" s="554"/>
      <c r="D199" s="121"/>
      <c r="E199" s="1482"/>
      <c r="F199" s="1483"/>
      <c r="G199" s="122"/>
      <c r="H199" s="1029"/>
      <c r="I199" s="127"/>
      <c r="L199" s="521"/>
      <c r="N199" s="555"/>
      <c r="O199" s="555"/>
      <c r="P199" s="556"/>
      <c r="Q199" s="553"/>
    </row>
    <row r="200" spans="1:17" ht="27" hidden="1" customHeight="1" outlineLevel="1">
      <c r="A200" s="4"/>
      <c r="B200" s="1476"/>
      <c r="C200" s="554"/>
      <c r="D200" s="121"/>
      <c r="E200" s="1482"/>
      <c r="F200" s="1483"/>
      <c r="G200" s="122"/>
      <c r="H200" s="1029"/>
      <c r="I200" s="127"/>
      <c r="L200" s="521"/>
      <c r="N200" s="555"/>
      <c r="O200" s="555"/>
      <c r="P200" s="556"/>
      <c r="Q200" s="553"/>
    </row>
    <row r="201" spans="1:17" ht="27" hidden="1" customHeight="1" outlineLevel="1">
      <c r="A201" s="4"/>
      <c r="B201" s="1476"/>
      <c r="C201" s="554"/>
      <c r="D201" s="121"/>
      <c r="E201" s="1482"/>
      <c r="F201" s="1483"/>
      <c r="G201" s="122"/>
      <c r="H201" s="1029"/>
      <c r="I201" s="127"/>
      <c r="L201" s="521"/>
      <c r="N201" s="555"/>
      <c r="O201" s="555"/>
      <c r="P201" s="556"/>
      <c r="Q201" s="553"/>
    </row>
    <row r="202" spans="1:17" ht="27" hidden="1" customHeight="1" outlineLevel="1">
      <c r="A202" s="4"/>
      <c r="B202" s="1476"/>
      <c r="C202" s="554"/>
      <c r="D202" s="121"/>
      <c r="E202" s="1482"/>
      <c r="F202" s="1483"/>
      <c r="G202" s="122"/>
      <c r="H202" s="1029"/>
      <c r="I202" s="127"/>
      <c r="L202" s="521"/>
      <c r="N202" s="555"/>
      <c r="O202" s="555"/>
      <c r="P202" s="556"/>
      <c r="Q202" s="553"/>
    </row>
    <row r="203" spans="1:17" ht="27" hidden="1" customHeight="1" outlineLevel="1">
      <c r="A203" s="4"/>
      <c r="B203" s="1476"/>
      <c r="C203" s="554"/>
      <c r="D203" s="121"/>
      <c r="E203" s="1482"/>
      <c r="F203" s="1483"/>
      <c r="G203" s="122"/>
      <c r="H203" s="1029"/>
      <c r="I203" s="127"/>
      <c r="L203" s="521"/>
      <c r="N203" s="555"/>
      <c r="O203" s="555"/>
      <c r="P203" s="556"/>
      <c r="Q203" s="553"/>
    </row>
    <row r="204" spans="1:17" ht="27" hidden="1" customHeight="1" outlineLevel="1">
      <c r="A204" s="4"/>
      <c r="B204" s="1476"/>
      <c r="C204" s="554"/>
      <c r="D204" s="121"/>
      <c r="E204" s="1482"/>
      <c r="F204" s="1483"/>
      <c r="G204" s="122"/>
      <c r="H204" s="1029"/>
      <c r="I204" s="127"/>
      <c r="L204" s="521"/>
      <c r="N204" s="555"/>
      <c r="O204" s="555"/>
      <c r="P204" s="556"/>
      <c r="Q204" s="553"/>
    </row>
    <row r="205" spans="1:17" ht="27" hidden="1" customHeight="1" outlineLevel="1">
      <c r="A205" s="4"/>
      <c r="B205" s="1476"/>
      <c r="C205" s="554"/>
      <c r="D205" s="121"/>
      <c r="E205" s="1482"/>
      <c r="F205" s="1483"/>
      <c r="G205" s="122"/>
      <c r="H205" s="1029"/>
      <c r="I205" s="127"/>
      <c r="L205" s="521"/>
      <c r="N205" s="555"/>
      <c r="O205" s="555"/>
      <c r="P205" s="556"/>
      <c r="Q205" s="553"/>
    </row>
    <row r="206" spans="1:17" ht="27" hidden="1" customHeight="1" outlineLevel="1">
      <c r="A206" s="4"/>
      <c r="B206" s="1476"/>
      <c r="C206" s="554"/>
      <c r="D206" s="121"/>
      <c r="E206" s="1482"/>
      <c r="F206" s="1483"/>
      <c r="G206" s="122"/>
      <c r="H206" s="1029"/>
      <c r="I206" s="127"/>
      <c r="L206" s="521"/>
      <c r="N206" s="555"/>
      <c r="O206" s="555"/>
      <c r="P206" s="556"/>
      <c r="Q206" s="553"/>
    </row>
    <row r="207" spans="1:17" ht="27" hidden="1" customHeight="1" outlineLevel="1">
      <c r="A207" s="4"/>
      <c r="B207" s="1476"/>
      <c r="C207" s="554"/>
      <c r="D207" s="121"/>
      <c r="E207" s="1482"/>
      <c r="F207" s="1483"/>
      <c r="G207" s="122"/>
      <c r="H207" s="1029"/>
      <c r="I207" s="127"/>
      <c r="L207" s="521"/>
      <c r="N207" s="555"/>
      <c r="O207" s="555"/>
      <c r="P207" s="556"/>
      <c r="Q207" s="553"/>
    </row>
    <row r="208" spans="1:17" ht="27" hidden="1" customHeight="1" outlineLevel="1">
      <c r="A208" s="4"/>
      <c r="B208" s="1476"/>
      <c r="C208" s="554"/>
      <c r="D208" s="121"/>
      <c r="E208" s="1482"/>
      <c r="F208" s="1483"/>
      <c r="G208" s="122"/>
      <c r="H208" s="1029"/>
      <c r="I208" s="127"/>
      <c r="L208" s="521"/>
      <c r="N208" s="555"/>
      <c r="O208" s="555"/>
      <c r="P208" s="556"/>
      <c r="Q208" s="553"/>
    </row>
    <row r="209" spans="1:17" ht="27" hidden="1" customHeight="1" outlineLevel="1">
      <c r="A209" s="4"/>
      <c r="B209" s="1476"/>
      <c r="C209" s="554"/>
      <c r="D209" s="121"/>
      <c r="E209" s="1482"/>
      <c r="F209" s="1483"/>
      <c r="G209" s="122"/>
      <c r="H209" s="1029"/>
      <c r="I209" s="127"/>
      <c r="L209" s="521"/>
      <c r="N209" s="555"/>
      <c r="O209" s="555"/>
      <c r="P209" s="556"/>
      <c r="Q209" s="553"/>
    </row>
    <row r="210" spans="1:17" ht="27" hidden="1" customHeight="1" outlineLevel="1">
      <c r="A210" s="4"/>
      <c r="B210" s="1476"/>
      <c r="C210" s="554"/>
      <c r="D210" s="121"/>
      <c r="E210" s="1482"/>
      <c r="F210" s="1483"/>
      <c r="G210" s="122"/>
      <c r="H210" s="1029"/>
      <c r="I210" s="127"/>
      <c r="L210" s="521"/>
      <c r="N210" s="555"/>
      <c r="O210" s="555"/>
      <c r="P210" s="556"/>
      <c r="Q210" s="553"/>
    </row>
    <row r="211" spans="1:17" ht="27" hidden="1" customHeight="1" outlineLevel="1">
      <c r="A211" s="4"/>
      <c r="B211" s="1476"/>
      <c r="C211" s="554"/>
      <c r="D211" s="121"/>
      <c r="E211" s="1482"/>
      <c r="F211" s="1483"/>
      <c r="G211" s="122"/>
      <c r="H211" s="1029"/>
      <c r="I211" s="127"/>
      <c r="L211" s="521"/>
      <c r="N211" s="555"/>
      <c r="O211" s="555"/>
      <c r="P211" s="556"/>
      <c r="Q211" s="553"/>
    </row>
    <row r="212" spans="1:17" ht="27" hidden="1" customHeight="1" outlineLevel="1">
      <c r="A212" s="4"/>
      <c r="B212" s="1476"/>
      <c r="C212" s="554"/>
      <c r="D212" s="121"/>
      <c r="E212" s="1482"/>
      <c r="F212" s="1483"/>
      <c r="G212" s="122"/>
      <c r="H212" s="1029"/>
      <c r="I212" s="127"/>
      <c r="L212" s="521"/>
      <c r="N212" s="555"/>
      <c r="O212" s="555"/>
      <c r="P212" s="556"/>
      <c r="Q212" s="553"/>
    </row>
    <row r="213" spans="1:17" ht="27" hidden="1" customHeight="1" outlineLevel="1">
      <c r="A213" s="4"/>
      <c r="B213" s="1476"/>
      <c r="C213" s="554"/>
      <c r="D213" s="121"/>
      <c r="E213" s="1482"/>
      <c r="F213" s="1483"/>
      <c r="G213" s="122"/>
      <c r="H213" s="1029"/>
      <c r="I213" s="127"/>
      <c r="L213" s="521"/>
      <c r="N213" s="555"/>
      <c r="O213" s="555"/>
      <c r="P213" s="556"/>
      <c r="Q213" s="553"/>
    </row>
    <row r="214" spans="1:17" ht="27" hidden="1" customHeight="1" outlineLevel="1">
      <c r="A214" s="4"/>
      <c r="B214" s="1476"/>
      <c r="C214" s="554"/>
      <c r="D214" s="121"/>
      <c r="E214" s="1482"/>
      <c r="F214" s="1483"/>
      <c r="G214" s="122"/>
      <c r="H214" s="1029"/>
      <c r="I214" s="127"/>
      <c r="L214" s="521"/>
      <c r="N214" s="555"/>
      <c r="O214" s="555"/>
      <c r="P214" s="556"/>
      <c r="Q214" s="553"/>
    </row>
    <row r="215" spans="1:17" ht="27" hidden="1" customHeight="1" outlineLevel="1">
      <c r="A215" s="4"/>
      <c r="B215" s="1476"/>
      <c r="C215" s="554"/>
      <c r="D215" s="121"/>
      <c r="E215" s="1482"/>
      <c r="F215" s="1483"/>
      <c r="G215" s="122"/>
      <c r="H215" s="1029"/>
      <c r="I215" s="127"/>
      <c r="L215" s="521"/>
      <c r="N215" s="555"/>
      <c r="O215" s="555"/>
      <c r="P215" s="556"/>
      <c r="Q215" s="553"/>
    </row>
    <row r="216" spans="1:17" ht="27" hidden="1" customHeight="1" outlineLevel="1">
      <c r="A216" s="4"/>
      <c r="B216" s="1476"/>
      <c r="C216" s="554"/>
      <c r="D216" s="121"/>
      <c r="E216" s="1482"/>
      <c r="F216" s="1483"/>
      <c r="G216" s="122"/>
      <c r="H216" s="1029"/>
      <c r="I216" s="127"/>
      <c r="L216" s="521"/>
      <c r="N216" s="555"/>
      <c r="O216" s="555"/>
      <c r="P216" s="556"/>
      <c r="Q216" s="553"/>
    </row>
    <row r="217" spans="1:17" ht="27" hidden="1" customHeight="1" outlineLevel="1">
      <c r="A217" s="4"/>
      <c r="B217" s="1476"/>
      <c r="C217" s="554"/>
      <c r="D217" s="121"/>
      <c r="E217" s="1482"/>
      <c r="F217" s="1483"/>
      <c r="G217" s="122"/>
      <c r="H217" s="1029"/>
      <c r="I217" s="127"/>
      <c r="L217" s="521"/>
      <c r="N217" s="555"/>
      <c r="O217" s="555"/>
      <c r="P217" s="556"/>
      <c r="Q217" s="553"/>
    </row>
    <row r="218" spans="1:17" ht="27" hidden="1" customHeight="1" outlineLevel="1">
      <c r="A218" s="4"/>
      <c r="B218" s="1476"/>
      <c r="C218" s="554"/>
      <c r="D218" s="121"/>
      <c r="E218" s="1482"/>
      <c r="F218" s="1483"/>
      <c r="G218" s="122"/>
      <c r="H218" s="1029"/>
      <c r="I218" s="127"/>
      <c r="L218" s="521"/>
      <c r="N218" s="555"/>
      <c r="O218" s="555"/>
      <c r="P218" s="556"/>
      <c r="Q218" s="553"/>
    </row>
    <row r="219" spans="1:17" ht="27" hidden="1" customHeight="1" outlineLevel="1">
      <c r="A219" s="4"/>
      <c r="B219" s="1476"/>
      <c r="C219" s="554"/>
      <c r="D219" s="121"/>
      <c r="E219" s="1482"/>
      <c r="F219" s="1483"/>
      <c r="G219" s="122"/>
      <c r="H219" s="1029"/>
      <c r="I219" s="127"/>
      <c r="L219" s="521"/>
      <c r="N219" s="555"/>
      <c r="O219" s="555"/>
      <c r="P219" s="556"/>
      <c r="Q219" s="553"/>
    </row>
    <row r="220" spans="1:17" ht="27" hidden="1" customHeight="1" outlineLevel="1">
      <c r="A220" s="4"/>
      <c r="B220" s="1476"/>
      <c r="C220" s="554"/>
      <c r="D220" s="121"/>
      <c r="E220" s="1482"/>
      <c r="F220" s="1483"/>
      <c r="G220" s="122"/>
      <c r="H220" s="1029"/>
      <c r="I220" s="127"/>
      <c r="L220" s="521"/>
      <c r="N220" s="555"/>
      <c r="O220" s="555"/>
      <c r="P220" s="556"/>
      <c r="Q220" s="553"/>
    </row>
    <row r="221" spans="1:17" ht="27" hidden="1" customHeight="1" outlineLevel="1">
      <c r="A221" s="4"/>
      <c r="B221" s="1476"/>
      <c r="C221" s="554"/>
      <c r="D221" s="121"/>
      <c r="E221" s="1482"/>
      <c r="F221" s="1483"/>
      <c r="G221" s="122"/>
      <c r="H221" s="1029"/>
      <c r="I221" s="127"/>
      <c r="L221" s="521"/>
      <c r="N221" s="555"/>
      <c r="O221" s="555"/>
      <c r="P221" s="556"/>
      <c r="Q221" s="553"/>
    </row>
    <row r="222" spans="1:17" ht="27" hidden="1" customHeight="1" outlineLevel="1">
      <c r="A222" s="4"/>
      <c r="B222" s="1476"/>
      <c r="C222" s="554"/>
      <c r="D222" s="121"/>
      <c r="E222" s="1482"/>
      <c r="F222" s="1483"/>
      <c r="G222" s="122"/>
      <c r="H222" s="1029"/>
      <c r="I222" s="127"/>
      <c r="L222" s="521"/>
      <c r="N222" s="555"/>
      <c r="O222" s="555"/>
      <c r="P222" s="556"/>
      <c r="Q222" s="553"/>
    </row>
    <row r="223" spans="1:17" ht="27" hidden="1" customHeight="1" outlineLevel="1">
      <c r="A223" s="4"/>
      <c r="B223" s="1476"/>
      <c r="C223" s="554"/>
      <c r="D223" s="121"/>
      <c r="E223" s="1482"/>
      <c r="F223" s="1483"/>
      <c r="G223" s="122"/>
      <c r="H223" s="1029"/>
      <c r="I223" s="127"/>
      <c r="L223" s="521"/>
      <c r="N223" s="555"/>
      <c r="O223" s="555"/>
      <c r="P223" s="556"/>
      <c r="Q223" s="553"/>
    </row>
    <row r="224" spans="1:17" ht="27" hidden="1" customHeight="1" outlineLevel="1">
      <c r="A224" s="4"/>
      <c r="B224" s="1476"/>
      <c r="C224" s="554"/>
      <c r="D224" s="121"/>
      <c r="E224" s="1482"/>
      <c r="F224" s="1483"/>
      <c r="G224" s="122"/>
      <c r="H224" s="1029"/>
      <c r="I224" s="127"/>
      <c r="L224" s="521"/>
      <c r="N224" s="555"/>
      <c r="O224" s="555"/>
      <c r="P224" s="556"/>
      <c r="Q224" s="553"/>
    </row>
    <row r="225" spans="1:19" ht="27" hidden="1" customHeight="1" outlineLevel="1">
      <c r="A225" s="4"/>
      <c r="B225" s="1476"/>
      <c r="C225" s="554"/>
      <c r="D225" s="121"/>
      <c r="E225" s="1482"/>
      <c r="F225" s="1483"/>
      <c r="G225" s="122"/>
      <c r="H225" s="1029"/>
      <c r="I225" s="127"/>
      <c r="L225" s="521"/>
      <c r="M225" s="127" t="s">
        <v>819</v>
      </c>
      <c r="N225" s="555"/>
      <c r="O225" s="555"/>
      <c r="P225" s="556"/>
      <c r="Q225" s="553"/>
    </row>
    <row r="226" spans="1:19" ht="27" hidden="1" customHeight="1" outlineLevel="1">
      <c r="A226" s="4"/>
      <c r="B226" s="1476"/>
      <c r="C226" s="554"/>
      <c r="D226" s="121"/>
      <c r="E226" s="1482"/>
      <c r="F226" s="1483"/>
      <c r="G226" s="122"/>
      <c r="H226" s="1029"/>
      <c r="I226" s="127"/>
      <c r="L226" s="521"/>
      <c r="N226" s="555"/>
      <c r="O226" s="555"/>
      <c r="P226" s="556"/>
      <c r="Q226" s="553"/>
    </row>
    <row r="227" spans="1:19" ht="27" hidden="1" customHeight="1" outlineLevel="1">
      <c r="A227" s="4"/>
      <c r="B227" s="1476"/>
      <c r="C227" s="554"/>
      <c r="D227" s="121"/>
      <c r="E227" s="1482"/>
      <c r="F227" s="1483"/>
      <c r="G227" s="122"/>
      <c r="H227" s="1029"/>
      <c r="I227" s="127"/>
      <c r="L227" s="521"/>
      <c r="N227" s="1374" t="s">
        <v>481</v>
      </c>
      <c r="O227" s="1375"/>
      <c r="P227" s="522" t="s">
        <v>323</v>
      </c>
      <c r="Q227" s="1382" t="s">
        <v>703</v>
      </c>
      <c r="R227" s="1370" t="s">
        <v>480</v>
      </c>
    </row>
    <row r="228" spans="1:19" ht="27" hidden="1" customHeight="1" outlineLevel="1" thickBot="1">
      <c r="A228" s="4"/>
      <c r="B228" s="1477"/>
      <c r="C228" s="557"/>
      <c r="D228" s="121"/>
      <c r="E228" s="1482"/>
      <c r="F228" s="1483"/>
      <c r="G228" s="88"/>
      <c r="H228" s="1031"/>
      <c r="I228" s="127"/>
      <c r="L228" s="521"/>
      <c r="N228" s="1376"/>
      <c r="O228" s="1375"/>
      <c r="P228" s="516" t="s">
        <v>811</v>
      </c>
      <c r="Q228" s="1371"/>
      <c r="R228" s="1371"/>
    </row>
    <row r="229" spans="1:19" ht="27" customHeight="1" thickTop="1">
      <c r="A229" s="4"/>
      <c r="B229" s="1465" t="s">
        <v>736</v>
      </c>
      <c r="C229" s="1466"/>
      <c r="D229" s="101"/>
      <c r="E229" s="99"/>
      <c r="F229" s="604"/>
      <c r="G229" s="1469"/>
      <c r="H229" s="1032"/>
      <c r="I229" s="127"/>
      <c r="L229" s="521"/>
      <c r="N229" s="1312" t="str">
        <f>IF(D229="","",D229)</f>
        <v/>
      </c>
      <c r="O229" s="1313"/>
      <c r="P229" s="558" t="str">
        <f>IF(R229="","",ROUND(E229*H229*R229%,0))</f>
        <v/>
      </c>
      <c r="Q229" s="605"/>
      <c r="R229" s="1093"/>
      <c r="S229" s="497" t="str">
        <f t="shared" ref="S229:S258" si="17">IF(F229="","円","円/"&amp;F229)</f>
        <v>円</v>
      </c>
    </row>
    <row r="230" spans="1:19" ht="27" customHeight="1">
      <c r="A230" s="4"/>
      <c r="B230" s="1467"/>
      <c r="C230" s="1468"/>
      <c r="D230" s="120"/>
      <c r="E230" s="119"/>
      <c r="F230" s="320"/>
      <c r="G230" s="1470"/>
      <c r="H230" s="1033"/>
      <c r="I230" s="127"/>
      <c r="L230" s="521"/>
      <c r="N230" s="1312" t="str">
        <f>IF(D230="","",D230)</f>
        <v/>
      </c>
      <c r="O230" s="1313"/>
      <c r="P230" s="518" t="str">
        <f t="shared" ref="P230:P258" si="18">IF(R230="","",ROUND(E230*H230*R230%,0))</f>
        <v/>
      </c>
      <c r="Q230" s="599"/>
      <c r="R230" s="1094"/>
      <c r="S230" s="497" t="str">
        <f t="shared" si="17"/>
        <v>円</v>
      </c>
    </row>
    <row r="231" spans="1:19" ht="27" customHeight="1" collapsed="1" thickBot="1">
      <c r="A231" s="4"/>
      <c r="B231" s="1467"/>
      <c r="C231" s="1468"/>
      <c r="D231" s="230"/>
      <c r="E231" s="231"/>
      <c r="F231" s="321"/>
      <c r="G231" s="1470"/>
      <c r="H231" s="1033"/>
      <c r="I231" s="127"/>
      <c r="L231" s="521"/>
      <c r="N231" s="1312" t="str">
        <f>IF(D231="","",D231)</f>
        <v/>
      </c>
      <c r="O231" s="1313"/>
      <c r="P231" s="518" t="str">
        <f t="shared" si="18"/>
        <v/>
      </c>
      <c r="Q231" s="599"/>
      <c r="R231" s="1094"/>
      <c r="S231" s="497" t="str">
        <f t="shared" si="17"/>
        <v>円</v>
      </c>
    </row>
    <row r="232" spans="1:19" ht="27" hidden="1" customHeight="1" outlineLevel="1">
      <c r="A232" s="4"/>
      <c r="B232" s="1467"/>
      <c r="C232" s="1468"/>
      <c r="D232" s="120"/>
      <c r="E232" s="119"/>
      <c r="F232" s="320"/>
      <c r="G232" s="1470"/>
      <c r="H232" s="1033"/>
      <c r="I232" s="127"/>
      <c r="L232" s="521"/>
      <c r="N232" s="1312" t="str">
        <f>IF(D232="","",D232)</f>
        <v/>
      </c>
      <c r="O232" s="1313"/>
      <c r="P232" s="518" t="str">
        <f t="shared" si="18"/>
        <v/>
      </c>
      <c r="Q232" s="599"/>
      <c r="R232" s="1094"/>
      <c r="S232" s="497" t="str">
        <f t="shared" si="17"/>
        <v>円</v>
      </c>
    </row>
    <row r="233" spans="1:19" ht="27" hidden="1" customHeight="1" outlineLevel="1">
      <c r="A233" s="4"/>
      <c r="B233" s="1467"/>
      <c r="C233" s="1468"/>
      <c r="D233" s="120"/>
      <c r="E233" s="119"/>
      <c r="F233" s="320"/>
      <c r="G233" s="1470"/>
      <c r="H233" s="1033"/>
      <c r="I233" s="127"/>
      <c r="L233" s="521"/>
      <c r="N233" s="1312" t="str">
        <f t="shared" ref="N233:N255" si="19">IF(D233="","",D233)</f>
        <v/>
      </c>
      <c r="O233" s="1313"/>
      <c r="P233" s="518" t="str">
        <f t="shared" si="18"/>
        <v/>
      </c>
      <c r="Q233" s="599"/>
      <c r="R233" s="1094"/>
      <c r="S233" s="497" t="str">
        <f t="shared" si="17"/>
        <v>円</v>
      </c>
    </row>
    <row r="234" spans="1:19" ht="27" hidden="1" customHeight="1" outlineLevel="1">
      <c r="A234" s="4"/>
      <c r="B234" s="1467"/>
      <c r="C234" s="1468"/>
      <c r="D234" s="120"/>
      <c r="E234" s="119"/>
      <c r="F234" s="320"/>
      <c r="G234" s="1470"/>
      <c r="H234" s="1033"/>
      <c r="I234" s="127"/>
      <c r="L234" s="521"/>
      <c r="N234" s="1312" t="str">
        <f t="shared" si="19"/>
        <v/>
      </c>
      <c r="O234" s="1313"/>
      <c r="P234" s="518" t="str">
        <f t="shared" si="18"/>
        <v/>
      </c>
      <c r="Q234" s="599"/>
      <c r="R234" s="1094"/>
      <c r="S234" s="497" t="str">
        <f t="shared" si="17"/>
        <v>円</v>
      </c>
    </row>
    <row r="235" spans="1:19" ht="27" hidden="1" customHeight="1" outlineLevel="1">
      <c r="A235" s="4"/>
      <c r="B235" s="1467"/>
      <c r="C235" s="1468"/>
      <c r="D235" s="120"/>
      <c r="E235" s="119"/>
      <c r="F235" s="320"/>
      <c r="G235" s="1470"/>
      <c r="H235" s="1033"/>
      <c r="I235" s="127"/>
      <c r="L235" s="521"/>
      <c r="N235" s="1312" t="str">
        <f t="shared" si="19"/>
        <v/>
      </c>
      <c r="O235" s="1313"/>
      <c r="P235" s="518" t="str">
        <f t="shared" si="18"/>
        <v/>
      </c>
      <c r="Q235" s="599"/>
      <c r="R235" s="1094"/>
      <c r="S235" s="497" t="str">
        <f t="shared" si="17"/>
        <v>円</v>
      </c>
    </row>
    <row r="236" spans="1:19" ht="27" hidden="1" customHeight="1" outlineLevel="1">
      <c r="A236" s="4"/>
      <c r="B236" s="1467"/>
      <c r="C236" s="1468"/>
      <c r="D236" s="120"/>
      <c r="E236" s="119"/>
      <c r="F236" s="320"/>
      <c r="G236" s="1470"/>
      <c r="H236" s="1033"/>
      <c r="I236" s="127"/>
      <c r="L236" s="521"/>
      <c r="N236" s="1312" t="str">
        <f t="shared" si="19"/>
        <v/>
      </c>
      <c r="O236" s="1313"/>
      <c r="P236" s="518" t="str">
        <f t="shared" si="18"/>
        <v/>
      </c>
      <c r="Q236" s="599"/>
      <c r="R236" s="1094"/>
      <c r="S236" s="497" t="str">
        <f t="shared" si="17"/>
        <v>円</v>
      </c>
    </row>
    <row r="237" spans="1:19" ht="27" hidden="1" customHeight="1" outlineLevel="1">
      <c r="A237" s="4"/>
      <c r="B237" s="1467"/>
      <c r="C237" s="1468"/>
      <c r="D237" s="120"/>
      <c r="E237" s="119"/>
      <c r="F237" s="320"/>
      <c r="G237" s="1470"/>
      <c r="H237" s="1033"/>
      <c r="I237" s="127"/>
      <c r="L237" s="521"/>
      <c r="N237" s="1312" t="str">
        <f t="shared" si="19"/>
        <v/>
      </c>
      <c r="O237" s="1313"/>
      <c r="P237" s="518" t="str">
        <f t="shared" si="18"/>
        <v/>
      </c>
      <c r="Q237" s="599"/>
      <c r="R237" s="1094"/>
      <c r="S237" s="497" t="str">
        <f t="shared" si="17"/>
        <v>円</v>
      </c>
    </row>
    <row r="238" spans="1:19" ht="27" hidden="1" customHeight="1" outlineLevel="1">
      <c r="A238" s="4"/>
      <c r="B238" s="1467"/>
      <c r="C238" s="1468"/>
      <c r="D238" s="120"/>
      <c r="E238" s="119"/>
      <c r="F238" s="320"/>
      <c r="G238" s="1470"/>
      <c r="H238" s="1033"/>
      <c r="I238" s="127"/>
      <c r="L238" s="521"/>
      <c r="N238" s="1312" t="str">
        <f t="shared" si="19"/>
        <v/>
      </c>
      <c r="O238" s="1313"/>
      <c r="P238" s="518" t="str">
        <f t="shared" si="18"/>
        <v/>
      </c>
      <c r="Q238" s="599"/>
      <c r="R238" s="1094"/>
      <c r="S238" s="497" t="str">
        <f t="shared" si="17"/>
        <v>円</v>
      </c>
    </row>
    <row r="239" spans="1:19" ht="27" hidden="1" customHeight="1" outlineLevel="1">
      <c r="A239" s="4"/>
      <c r="B239" s="1467"/>
      <c r="C239" s="1468"/>
      <c r="D239" s="120"/>
      <c r="E239" s="119"/>
      <c r="F239" s="320"/>
      <c r="G239" s="1470"/>
      <c r="H239" s="1033"/>
      <c r="I239" s="127"/>
      <c r="L239" s="521"/>
      <c r="N239" s="1312" t="str">
        <f>IF(D239="","",D239)</f>
        <v/>
      </c>
      <c r="O239" s="1313"/>
      <c r="P239" s="518" t="str">
        <f t="shared" si="18"/>
        <v/>
      </c>
      <c r="Q239" s="599"/>
      <c r="R239" s="1094"/>
      <c r="S239" s="497" t="str">
        <f t="shared" si="17"/>
        <v>円</v>
      </c>
    </row>
    <row r="240" spans="1:19" ht="27" hidden="1" customHeight="1" outlineLevel="1">
      <c r="A240" s="4"/>
      <c r="B240" s="1467"/>
      <c r="C240" s="1468"/>
      <c r="D240" s="120"/>
      <c r="E240" s="119"/>
      <c r="F240" s="320"/>
      <c r="G240" s="1470"/>
      <c r="H240" s="1033"/>
      <c r="I240" s="127"/>
      <c r="L240" s="521"/>
      <c r="N240" s="1312" t="str">
        <f>IF(D240="","",D240)</f>
        <v/>
      </c>
      <c r="O240" s="1313"/>
      <c r="P240" s="518" t="str">
        <f t="shared" si="18"/>
        <v/>
      </c>
      <c r="Q240" s="599"/>
      <c r="R240" s="1094"/>
      <c r="S240" s="497" t="str">
        <f t="shared" si="17"/>
        <v>円</v>
      </c>
    </row>
    <row r="241" spans="1:19" ht="27" hidden="1" customHeight="1" outlineLevel="1">
      <c r="A241" s="4"/>
      <c r="B241" s="1467"/>
      <c r="C241" s="1468"/>
      <c r="D241" s="120"/>
      <c r="E241" s="119"/>
      <c r="F241" s="320"/>
      <c r="G241" s="1470"/>
      <c r="H241" s="1033"/>
      <c r="I241" s="127"/>
      <c r="L241" s="521"/>
      <c r="N241" s="1312" t="str">
        <f t="shared" si="19"/>
        <v/>
      </c>
      <c r="O241" s="1313"/>
      <c r="P241" s="518" t="str">
        <f t="shared" si="18"/>
        <v/>
      </c>
      <c r="Q241" s="599"/>
      <c r="R241" s="1094"/>
      <c r="S241" s="497" t="str">
        <f t="shared" si="17"/>
        <v>円</v>
      </c>
    </row>
    <row r="242" spans="1:19" ht="27" hidden="1" customHeight="1" outlineLevel="1">
      <c r="A242" s="4"/>
      <c r="B242" s="1467"/>
      <c r="C242" s="1468"/>
      <c r="D242" s="120"/>
      <c r="E242" s="119"/>
      <c r="F242" s="320"/>
      <c r="G242" s="1470"/>
      <c r="H242" s="1033"/>
      <c r="I242" s="127"/>
      <c r="L242" s="521"/>
      <c r="N242" s="1312" t="str">
        <f t="shared" si="19"/>
        <v/>
      </c>
      <c r="O242" s="1313"/>
      <c r="P242" s="518" t="str">
        <f t="shared" si="18"/>
        <v/>
      </c>
      <c r="Q242" s="599"/>
      <c r="R242" s="1094"/>
      <c r="S242" s="497" t="str">
        <f t="shared" si="17"/>
        <v>円</v>
      </c>
    </row>
    <row r="243" spans="1:19" ht="27" hidden="1" customHeight="1" outlineLevel="1">
      <c r="A243" s="4"/>
      <c r="B243" s="1467"/>
      <c r="C243" s="1468"/>
      <c r="D243" s="120"/>
      <c r="E243" s="119"/>
      <c r="F243" s="320"/>
      <c r="G243" s="1470"/>
      <c r="H243" s="1033"/>
      <c r="I243" s="127"/>
      <c r="L243" s="521"/>
      <c r="N243" s="1312" t="str">
        <f t="shared" si="19"/>
        <v/>
      </c>
      <c r="O243" s="1313"/>
      <c r="P243" s="518" t="str">
        <f t="shared" si="18"/>
        <v/>
      </c>
      <c r="Q243" s="599"/>
      <c r="R243" s="1094"/>
      <c r="S243" s="497" t="str">
        <f t="shared" si="17"/>
        <v>円</v>
      </c>
    </row>
    <row r="244" spans="1:19" ht="27" hidden="1" customHeight="1" outlineLevel="1">
      <c r="A244" s="4"/>
      <c r="B244" s="1467"/>
      <c r="C244" s="1468"/>
      <c r="D244" s="120"/>
      <c r="E244" s="119"/>
      <c r="F244" s="320"/>
      <c r="G244" s="1470"/>
      <c r="H244" s="1033"/>
      <c r="I244" s="127"/>
      <c r="L244" s="521"/>
      <c r="N244" s="1312" t="str">
        <f t="shared" si="19"/>
        <v/>
      </c>
      <c r="O244" s="1313"/>
      <c r="P244" s="518" t="str">
        <f t="shared" si="18"/>
        <v/>
      </c>
      <c r="Q244" s="599"/>
      <c r="R244" s="1094"/>
      <c r="S244" s="497" t="str">
        <f t="shared" si="17"/>
        <v>円</v>
      </c>
    </row>
    <row r="245" spans="1:19" ht="27" hidden="1" customHeight="1" outlineLevel="1">
      <c r="A245" s="4"/>
      <c r="B245" s="1467"/>
      <c r="C245" s="1468"/>
      <c r="D245" s="120"/>
      <c r="E245" s="119"/>
      <c r="F245" s="320"/>
      <c r="G245" s="1470"/>
      <c r="H245" s="1033"/>
      <c r="I245" s="127"/>
      <c r="L245" s="521"/>
      <c r="N245" s="1312" t="str">
        <f t="shared" si="19"/>
        <v/>
      </c>
      <c r="O245" s="1313"/>
      <c r="P245" s="518" t="str">
        <f t="shared" si="18"/>
        <v/>
      </c>
      <c r="Q245" s="599"/>
      <c r="R245" s="1094"/>
      <c r="S245" s="497" t="str">
        <f t="shared" si="17"/>
        <v>円</v>
      </c>
    </row>
    <row r="246" spans="1:19" ht="27" hidden="1" customHeight="1" outlineLevel="1">
      <c r="A246" s="4"/>
      <c r="B246" s="1467"/>
      <c r="C246" s="1468"/>
      <c r="D246" s="120"/>
      <c r="E246" s="119"/>
      <c r="F246" s="320"/>
      <c r="G246" s="1470"/>
      <c r="H246" s="1033"/>
      <c r="I246" s="127"/>
      <c r="L246" s="521"/>
      <c r="N246" s="1312" t="str">
        <f t="shared" si="19"/>
        <v/>
      </c>
      <c r="O246" s="1313"/>
      <c r="P246" s="518" t="str">
        <f t="shared" si="18"/>
        <v/>
      </c>
      <c r="Q246" s="599"/>
      <c r="R246" s="1094"/>
      <c r="S246" s="497" t="str">
        <f t="shared" si="17"/>
        <v>円</v>
      </c>
    </row>
    <row r="247" spans="1:19" ht="27" hidden="1" customHeight="1" outlineLevel="1">
      <c r="A247" s="4"/>
      <c r="B247" s="1467"/>
      <c r="C247" s="1468"/>
      <c r="D247" s="120"/>
      <c r="E247" s="119"/>
      <c r="F247" s="320"/>
      <c r="G247" s="1470"/>
      <c r="H247" s="1033"/>
      <c r="I247" s="127"/>
      <c r="L247" s="521"/>
      <c r="N247" s="1312" t="str">
        <f t="shared" si="19"/>
        <v/>
      </c>
      <c r="O247" s="1313"/>
      <c r="P247" s="518" t="str">
        <f t="shared" si="18"/>
        <v/>
      </c>
      <c r="Q247" s="599"/>
      <c r="R247" s="1094"/>
      <c r="S247" s="497" t="str">
        <f t="shared" si="17"/>
        <v>円</v>
      </c>
    </row>
    <row r="248" spans="1:19" ht="27" hidden="1" customHeight="1" outlineLevel="1">
      <c r="A248" s="4"/>
      <c r="B248" s="1467"/>
      <c r="C248" s="1468"/>
      <c r="D248" s="120"/>
      <c r="E248" s="119"/>
      <c r="F248" s="320"/>
      <c r="G248" s="1470"/>
      <c r="H248" s="1033"/>
      <c r="I248" s="127"/>
      <c r="L248" s="521"/>
      <c r="N248" s="1312" t="str">
        <f t="shared" si="19"/>
        <v/>
      </c>
      <c r="O248" s="1313"/>
      <c r="P248" s="518" t="str">
        <f t="shared" si="18"/>
        <v/>
      </c>
      <c r="Q248" s="599"/>
      <c r="R248" s="1094"/>
      <c r="S248" s="497" t="str">
        <f t="shared" si="17"/>
        <v>円</v>
      </c>
    </row>
    <row r="249" spans="1:19" ht="27" hidden="1" customHeight="1" outlineLevel="1">
      <c r="A249" s="4"/>
      <c r="B249" s="1467"/>
      <c r="C249" s="1468"/>
      <c r="D249" s="120"/>
      <c r="E249" s="119"/>
      <c r="F249" s="320"/>
      <c r="G249" s="1470"/>
      <c r="H249" s="1033"/>
      <c r="I249" s="127"/>
      <c r="L249" s="521"/>
      <c r="N249" s="1312" t="str">
        <f t="shared" si="19"/>
        <v/>
      </c>
      <c r="O249" s="1313"/>
      <c r="P249" s="518" t="str">
        <f t="shared" si="18"/>
        <v/>
      </c>
      <c r="Q249" s="599"/>
      <c r="R249" s="1094"/>
      <c r="S249" s="497" t="str">
        <f t="shared" si="17"/>
        <v>円</v>
      </c>
    </row>
    <row r="250" spans="1:19" ht="27" hidden="1" customHeight="1" outlineLevel="1">
      <c r="A250" s="4"/>
      <c r="B250" s="1467"/>
      <c r="C250" s="1468"/>
      <c r="D250" s="120"/>
      <c r="E250" s="119"/>
      <c r="F250" s="320"/>
      <c r="G250" s="1470"/>
      <c r="H250" s="1033"/>
      <c r="I250" s="127"/>
      <c r="L250" s="521"/>
      <c r="N250" s="1312" t="str">
        <f t="shared" si="19"/>
        <v/>
      </c>
      <c r="O250" s="1313"/>
      <c r="P250" s="518" t="str">
        <f t="shared" si="18"/>
        <v/>
      </c>
      <c r="Q250" s="599"/>
      <c r="R250" s="1094"/>
      <c r="S250" s="497" t="str">
        <f t="shared" si="17"/>
        <v>円</v>
      </c>
    </row>
    <row r="251" spans="1:19" ht="27" hidden="1" customHeight="1" outlineLevel="1">
      <c r="A251" s="4"/>
      <c r="B251" s="1467"/>
      <c r="C251" s="1468"/>
      <c r="D251" s="120"/>
      <c r="E251" s="119"/>
      <c r="F251" s="320"/>
      <c r="G251" s="1470"/>
      <c r="H251" s="1033"/>
      <c r="I251" s="127"/>
      <c r="L251" s="521"/>
      <c r="N251" s="1312" t="str">
        <f t="shared" si="19"/>
        <v/>
      </c>
      <c r="O251" s="1313"/>
      <c r="P251" s="518" t="str">
        <f t="shared" si="18"/>
        <v/>
      </c>
      <c r="Q251" s="599"/>
      <c r="R251" s="1094"/>
      <c r="S251" s="497" t="str">
        <f t="shared" si="17"/>
        <v>円</v>
      </c>
    </row>
    <row r="252" spans="1:19" ht="27" hidden="1" customHeight="1" outlineLevel="1">
      <c r="A252" s="4"/>
      <c r="B252" s="1467"/>
      <c r="C252" s="1468"/>
      <c r="D252" s="120"/>
      <c r="E252" s="119"/>
      <c r="F252" s="320"/>
      <c r="G252" s="1470"/>
      <c r="H252" s="1033"/>
      <c r="I252" s="127"/>
      <c r="L252" s="521"/>
      <c r="N252" s="1312" t="str">
        <f t="shared" si="19"/>
        <v/>
      </c>
      <c r="O252" s="1313"/>
      <c r="P252" s="518" t="str">
        <f t="shared" si="18"/>
        <v/>
      </c>
      <c r="Q252" s="599"/>
      <c r="R252" s="1094"/>
      <c r="S252" s="497" t="str">
        <f t="shared" si="17"/>
        <v>円</v>
      </c>
    </row>
    <row r="253" spans="1:19" ht="27" hidden="1" customHeight="1" outlineLevel="1">
      <c r="A253" s="4"/>
      <c r="B253" s="1467"/>
      <c r="C253" s="1468"/>
      <c r="D253" s="120"/>
      <c r="E253" s="119"/>
      <c r="F253" s="320"/>
      <c r="G253" s="1470"/>
      <c r="H253" s="1033"/>
      <c r="I253" s="127"/>
      <c r="L253" s="521"/>
      <c r="N253" s="1312" t="str">
        <f t="shared" si="19"/>
        <v/>
      </c>
      <c r="O253" s="1313"/>
      <c r="P253" s="518" t="str">
        <f t="shared" si="18"/>
        <v/>
      </c>
      <c r="Q253" s="599"/>
      <c r="R253" s="1094"/>
      <c r="S253" s="497" t="str">
        <f t="shared" si="17"/>
        <v>円</v>
      </c>
    </row>
    <row r="254" spans="1:19" ht="27" hidden="1" customHeight="1" outlineLevel="1">
      <c r="A254" s="4"/>
      <c r="B254" s="1467"/>
      <c r="C254" s="1468"/>
      <c r="D254" s="120"/>
      <c r="E254" s="119"/>
      <c r="F254" s="320"/>
      <c r="G254" s="1470"/>
      <c r="H254" s="1033"/>
      <c r="I254" s="127"/>
      <c r="L254" s="521"/>
      <c r="N254" s="1312" t="str">
        <f>IF(D254="","",D254)</f>
        <v/>
      </c>
      <c r="O254" s="1313"/>
      <c r="P254" s="518" t="str">
        <f t="shared" si="18"/>
        <v/>
      </c>
      <c r="Q254" s="599"/>
      <c r="R254" s="1094"/>
      <c r="S254" s="497" t="str">
        <f t="shared" si="17"/>
        <v>円</v>
      </c>
    </row>
    <row r="255" spans="1:19" ht="27" hidden="1" customHeight="1" outlineLevel="1">
      <c r="A255" s="4"/>
      <c r="B255" s="1467"/>
      <c r="C255" s="1468"/>
      <c r="D255" s="120"/>
      <c r="E255" s="119"/>
      <c r="F255" s="320"/>
      <c r="G255" s="1470"/>
      <c r="H255" s="1033"/>
      <c r="I255" s="127"/>
      <c r="L255" s="521"/>
      <c r="N255" s="1312" t="str">
        <f t="shared" si="19"/>
        <v/>
      </c>
      <c r="O255" s="1313"/>
      <c r="P255" s="518" t="str">
        <f t="shared" si="18"/>
        <v/>
      </c>
      <c r="Q255" s="599"/>
      <c r="R255" s="1094"/>
      <c r="S255" s="497" t="str">
        <f t="shared" si="17"/>
        <v>円</v>
      </c>
    </row>
    <row r="256" spans="1:19" ht="27" hidden="1" customHeight="1" outlineLevel="1">
      <c r="A256" s="4"/>
      <c r="B256" s="1467"/>
      <c r="C256" s="1468"/>
      <c r="D256" s="120"/>
      <c r="E256" s="119"/>
      <c r="F256" s="320"/>
      <c r="G256" s="1470"/>
      <c r="H256" s="1033"/>
      <c r="I256" s="127"/>
      <c r="L256" s="521"/>
      <c r="N256" s="1312" t="str">
        <f>IF(D256="","",D256)</f>
        <v/>
      </c>
      <c r="O256" s="1313"/>
      <c r="P256" s="518" t="str">
        <f t="shared" si="18"/>
        <v/>
      </c>
      <c r="Q256" s="599"/>
      <c r="R256" s="1094"/>
      <c r="S256" s="497" t="str">
        <f t="shared" si="17"/>
        <v>円</v>
      </c>
    </row>
    <row r="257" spans="1:19" ht="27" hidden="1" customHeight="1" outlineLevel="1">
      <c r="A257" s="4"/>
      <c r="B257" s="1467"/>
      <c r="C257" s="1468"/>
      <c r="D257" s="120"/>
      <c r="E257" s="119"/>
      <c r="F257" s="320"/>
      <c r="G257" s="1470"/>
      <c r="H257" s="1033"/>
      <c r="I257" s="127"/>
      <c r="L257" s="521"/>
      <c r="N257" s="1312" t="str">
        <f>IF(D257="","",D257)</f>
        <v/>
      </c>
      <c r="O257" s="1313"/>
      <c r="P257" s="518" t="str">
        <f t="shared" si="18"/>
        <v/>
      </c>
      <c r="Q257" s="599"/>
      <c r="R257" s="1094"/>
      <c r="S257" s="497" t="str">
        <f t="shared" si="17"/>
        <v>円</v>
      </c>
    </row>
    <row r="258" spans="1:19" ht="27" hidden="1" customHeight="1" outlineLevel="1" thickBot="1">
      <c r="A258" s="4"/>
      <c r="B258" s="1467"/>
      <c r="C258" s="1468"/>
      <c r="D258" s="1098"/>
      <c r="E258" s="1099"/>
      <c r="F258" s="1100"/>
      <c r="G258" s="1470"/>
      <c r="H258" s="1101"/>
      <c r="I258" s="127"/>
      <c r="L258" s="521"/>
      <c r="N258" s="1312" t="str">
        <f>IF(D258="","",D258)</f>
        <v/>
      </c>
      <c r="O258" s="1313"/>
      <c r="P258" s="518" t="str">
        <f t="shared" si="18"/>
        <v/>
      </c>
      <c r="Q258" s="600"/>
      <c r="R258" s="1089"/>
      <c r="S258" s="497" t="str">
        <f t="shared" si="17"/>
        <v>円</v>
      </c>
    </row>
    <row r="259" spans="1:19" ht="27" customHeight="1" thickTop="1" thickBot="1">
      <c r="A259" s="4"/>
      <c r="B259" s="1102" t="s">
        <v>1103</v>
      </c>
      <c r="C259" s="1103"/>
      <c r="D259" s="1104"/>
      <c r="E259" s="1104"/>
      <c r="F259" s="1104"/>
      <c r="G259" s="1103"/>
      <c r="H259" s="1104"/>
      <c r="I259" s="4"/>
      <c r="L259" s="521"/>
      <c r="N259" s="1325" t="s">
        <v>675</v>
      </c>
      <c r="O259" s="1338"/>
      <c r="P259" s="520" t="str">
        <f>IF(SUM($P$229:$P$258)=0,"",SUMIF($Q$229:$Q$258,1,$P$229:$P$258))</f>
        <v/>
      </c>
      <c r="Q259" s="450"/>
      <c r="R259" s="450"/>
    </row>
    <row r="260" spans="1:19" ht="27" customHeight="1" thickTop="1" thickBot="1">
      <c r="A260" s="4"/>
      <c r="B260" s="4"/>
      <c r="C260" s="4"/>
      <c r="D260" s="4"/>
      <c r="E260" s="4"/>
      <c r="F260" s="4"/>
      <c r="G260" s="4"/>
      <c r="H260" s="4"/>
      <c r="I260" s="4"/>
      <c r="L260" s="521"/>
      <c r="N260" s="1325" t="s">
        <v>801</v>
      </c>
      <c r="O260" s="1338"/>
      <c r="P260" s="520" t="str">
        <f>IF(SUM($P$229:$P$258)=0,"",SUMIF($Q$229:$Q$258,2,$P$229:$P$258))</f>
        <v/>
      </c>
    </row>
    <row r="261" spans="1:19" ht="15" customHeight="1" thickTop="1">
      <c r="A261" s="4"/>
      <c r="B261" s="4"/>
      <c r="C261" s="4"/>
      <c r="D261" s="4"/>
      <c r="E261" s="4"/>
      <c r="F261" s="4"/>
      <c r="G261" s="4"/>
      <c r="H261" s="4"/>
      <c r="I261" s="4"/>
      <c r="L261" s="521"/>
    </row>
    <row r="262" spans="1:19" ht="14.25" customHeight="1">
      <c r="B262" s="4"/>
      <c r="C262" s="4"/>
      <c r="D262" s="4"/>
      <c r="E262" s="4"/>
      <c r="F262" s="4"/>
      <c r="G262" s="4"/>
      <c r="H262" s="4"/>
      <c r="I262" s="4"/>
    </row>
  </sheetData>
  <sheetProtection sheet="1" objects="1" scenarios="1" selectLockedCells="1"/>
  <mergeCells count="188">
    <mergeCell ref="B229:C258"/>
    <mergeCell ref="G229:G258"/>
    <mergeCell ref="N64:O65"/>
    <mergeCell ref="N96:O96"/>
    <mergeCell ref="N97:O97"/>
    <mergeCell ref="N98:O98"/>
    <mergeCell ref="N99:O99"/>
    <mergeCell ref="N100:O100"/>
    <mergeCell ref="N101:O101"/>
    <mergeCell ref="N102:O102"/>
    <mergeCell ref="B188:B228"/>
    <mergeCell ref="C188:D188"/>
    <mergeCell ref="E188:F228"/>
    <mergeCell ref="N139:O139"/>
    <mergeCell ref="N140:O140"/>
    <mergeCell ref="N76:O76"/>
    <mergeCell ref="N77:O77"/>
    <mergeCell ref="N78:O78"/>
    <mergeCell ref="N79:O79"/>
    <mergeCell ref="N80:O80"/>
    <mergeCell ref="N81:O81"/>
    <mergeCell ref="N82:O82"/>
    <mergeCell ref="N83:O83"/>
    <mergeCell ref="N84:O84"/>
    <mergeCell ref="N37:O37"/>
    <mergeCell ref="T11:T12"/>
    <mergeCell ref="U11:U12"/>
    <mergeCell ref="N48:O48"/>
    <mergeCell ref="N47:O47"/>
    <mergeCell ref="N49:O49"/>
    <mergeCell ref="N41:O41"/>
    <mergeCell ref="N42:O42"/>
    <mergeCell ref="F114:F115"/>
    <mergeCell ref="P31:P32"/>
    <mergeCell ref="Q31:Q32"/>
    <mergeCell ref="N33:O33"/>
    <mergeCell ref="P114:P115"/>
    <mergeCell ref="Q114:Q115"/>
    <mergeCell ref="N11:O12"/>
    <mergeCell ref="P11:P12"/>
    <mergeCell ref="Q11:Q12"/>
    <mergeCell ref="R11:R12"/>
    <mergeCell ref="S11:S12"/>
    <mergeCell ref="H31:H32"/>
    <mergeCell ref="N72:O72"/>
    <mergeCell ref="I11:I12"/>
    <mergeCell ref="N23:O23"/>
    <mergeCell ref="N24:O24"/>
    <mergeCell ref="N25:O25"/>
    <mergeCell ref="N31:O32"/>
    <mergeCell ref="N13:N17"/>
    <mergeCell ref="N18:N19"/>
    <mergeCell ref="N20:O20"/>
    <mergeCell ref="N21:O21"/>
    <mergeCell ref="N22:O22"/>
    <mergeCell ref="C65:D65"/>
    <mergeCell ref="D129:D130"/>
    <mergeCell ref="E129:E130"/>
    <mergeCell ref="G94:G95"/>
    <mergeCell ref="E94:E95"/>
    <mergeCell ref="D94:D95"/>
    <mergeCell ref="N40:O40"/>
    <mergeCell ref="D38:E38"/>
    <mergeCell ref="N38:O38"/>
    <mergeCell ref="D39:E39"/>
    <mergeCell ref="N39:O39"/>
    <mergeCell ref="D34:E34"/>
    <mergeCell ref="N34:O34"/>
    <mergeCell ref="D35:E35"/>
    <mergeCell ref="N35:O35"/>
    <mergeCell ref="D36:E36"/>
    <mergeCell ref="N36:O36"/>
    <mergeCell ref="D37:E37"/>
    <mergeCell ref="D11:E12"/>
    <mergeCell ref="F11:F12"/>
    <mergeCell ref="H11:H12"/>
    <mergeCell ref="D42:E42"/>
    <mergeCell ref="D24:E24"/>
    <mergeCell ref="D25:E25"/>
    <mergeCell ref="F25:G25"/>
    <mergeCell ref="D31:E32"/>
    <mergeCell ref="F31:F32"/>
    <mergeCell ref="D18:D19"/>
    <mergeCell ref="D20:E20"/>
    <mergeCell ref="D21:E21"/>
    <mergeCell ref="D22:E22"/>
    <mergeCell ref="D23:E23"/>
    <mergeCell ref="D33:E33"/>
    <mergeCell ref="D40:E40"/>
    <mergeCell ref="D41:E41"/>
    <mergeCell ref="D13:D17"/>
    <mergeCell ref="R227:R228"/>
    <mergeCell ref="Q167:Q168"/>
    <mergeCell ref="N227:O228"/>
    <mergeCell ref="B169:D169"/>
    <mergeCell ref="G170:I170"/>
    <mergeCell ref="G171:I171"/>
    <mergeCell ref="H186:H187"/>
    <mergeCell ref="Q227:Q228"/>
    <mergeCell ref="B167:D168"/>
    <mergeCell ref="E167:E168"/>
    <mergeCell ref="B186:D187"/>
    <mergeCell ref="E186:E187"/>
    <mergeCell ref="G186:G187"/>
    <mergeCell ref="N186:O187"/>
    <mergeCell ref="N188:O188"/>
    <mergeCell ref="N167:O168"/>
    <mergeCell ref="N169:O169"/>
    <mergeCell ref="G172:I172"/>
    <mergeCell ref="N260:O260"/>
    <mergeCell ref="N141:O141"/>
    <mergeCell ref="N116:O116"/>
    <mergeCell ref="C116:D116"/>
    <mergeCell ref="G129:G130"/>
    <mergeCell ref="N88:O88"/>
    <mergeCell ref="G151:J151"/>
    <mergeCell ref="G150:J150"/>
    <mergeCell ref="G152:J152"/>
    <mergeCell ref="G153:J153"/>
    <mergeCell ref="N114:O115"/>
    <mergeCell ref="G154:J154"/>
    <mergeCell ref="G167:I168"/>
    <mergeCell ref="G169:I169"/>
    <mergeCell ref="B150:D150"/>
    <mergeCell ref="N259:O259"/>
    <mergeCell ref="F167:F168"/>
    <mergeCell ref="N103:O103"/>
    <mergeCell ref="N104:O104"/>
    <mergeCell ref="N105:O105"/>
    <mergeCell ref="N148:O149"/>
    <mergeCell ref="N150:O150"/>
    <mergeCell ref="G148:J149"/>
    <mergeCell ref="N138:O138"/>
    <mergeCell ref="Q129:Q130"/>
    <mergeCell ref="B148:D149"/>
    <mergeCell ref="E148:E149"/>
    <mergeCell ref="F148:F149"/>
    <mergeCell ref="N66:O66"/>
    <mergeCell ref="D73:F73"/>
    <mergeCell ref="D74:D75"/>
    <mergeCell ref="E74:E75"/>
    <mergeCell ref="N86:O86"/>
    <mergeCell ref="N75:O75"/>
    <mergeCell ref="N129:O130"/>
    <mergeCell ref="C114:D115"/>
    <mergeCell ref="E114:E115"/>
    <mergeCell ref="Q94:Q95"/>
    <mergeCell ref="N94:O95"/>
    <mergeCell ref="N106:O106"/>
    <mergeCell ref="C66:D66"/>
    <mergeCell ref="N131:O131"/>
    <mergeCell ref="N132:O132"/>
    <mergeCell ref="N133:O133"/>
    <mergeCell ref="N134:O134"/>
    <mergeCell ref="N135:O135"/>
    <mergeCell ref="N136:O136"/>
    <mergeCell ref="N137:O137"/>
    <mergeCell ref="N85:O85"/>
    <mergeCell ref="N229:O229"/>
    <mergeCell ref="N230:O230"/>
    <mergeCell ref="N231:O231"/>
    <mergeCell ref="N232:O232"/>
    <mergeCell ref="N233:O233"/>
    <mergeCell ref="N234:O234"/>
    <mergeCell ref="N235:O235"/>
    <mergeCell ref="N236:O236"/>
    <mergeCell ref="N237:O237"/>
    <mergeCell ref="N238:O238"/>
    <mergeCell ref="N239:O239"/>
    <mergeCell ref="N240:O240"/>
    <mergeCell ref="N241:O241"/>
    <mergeCell ref="N242:O242"/>
    <mergeCell ref="N243:O243"/>
    <mergeCell ref="N244:O244"/>
    <mergeCell ref="N245:O245"/>
    <mergeCell ref="N246:O246"/>
    <mergeCell ref="N256:O256"/>
    <mergeCell ref="N257:O257"/>
    <mergeCell ref="N258:O258"/>
    <mergeCell ref="N247:O247"/>
    <mergeCell ref="N248:O248"/>
    <mergeCell ref="N249:O249"/>
    <mergeCell ref="N250:O250"/>
    <mergeCell ref="N251:O251"/>
    <mergeCell ref="N252:O252"/>
    <mergeCell ref="N253:O253"/>
    <mergeCell ref="N254:O254"/>
    <mergeCell ref="N255:O255"/>
  </mergeCells>
  <phoneticPr fontId="3"/>
  <dataValidations count="13">
    <dataValidation type="whole" operator="greaterThan" allowBlank="1" showInputMessage="1" showErrorMessage="1" error="整数を入力してください。" sqref="E55 E66:E71 E116:E123 E76:E85 E229:E258 E96:E105 R13:R24 E150:E154 G188:G228 E131:E140 H13:H25 F13:F24 F33:F42" xr:uid="{00000000-0002-0000-0400-000000000000}">
      <formula1>0</formula1>
    </dataValidation>
    <dataValidation type="whole" allowBlank="1" showInputMessage="1" showErrorMessage="1" sqref="G116:G123 I188:I258 H131:H140" xr:uid="{00000000-0002-0000-0400-000001000000}">
      <formula1>1</formula1>
      <formula2>100</formula2>
    </dataValidation>
    <dataValidation allowBlank="1" showInputMessage="1" sqref="F131:F140 F229:F258" xr:uid="{00000000-0002-0000-0400-000002000000}"/>
    <dataValidation type="custom" allowBlank="1" showInputMessage="1" showErrorMessage="1" sqref="F150:F154 F169:F172" xr:uid="{00000000-0002-0000-0400-000003000000}">
      <formula1>AND(AND(F150*10=INT(F150*10)),(F150&gt;0),(F150&lt;=100))</formula1>
    </dataValidation>
    <dataValidation type="whole" allowBlank="1" showInputMessage="1" showErrorMessage="1" sqref="Q229:Q258" xr:uid="{00000000-0002-0000-0400-000004000000}">
      <formula1>1</formula1>
      <formula2>2</formula2>
    </dataValidation>
    <dataValidation type="whole" allowBlank="1" showInputMessage="1" showErrorMessage="1" sqref="O183" xr:uid="{00000000-0002-0000-0400-000005000000}">
      <formula1>1</formula1>
      <formula2>40</formula2>
    </dataValidation>
    <dataValidation type="whole" allowBlank="1" showInputMessage="1" showErrorMessage="1" sqref="P183" xr:uid="{00000000-0002-0000-0400-000006000000}">
      <formula1>1</formula1>
      <formula2>30</formula2>
    </dataValidation>
    <dataValidation type="custom" allowBlank="1" showInputMessage="1" showErrorMessage="1" error="0.1～100の値を入力してください。" sqref="H188:H258 G131:G140 F116:F123 G96:G105 F66:F71 H33:H42 I13:I25" xr:uid="{00000000-0002-0000-0400-000007000000}">
      <formula1>AND(AND(F13*10=INT(F13*10)),(F13&gt;0),(F13&lt;=100))</formula1>
    </dataValidation>
    <dataValidation type="whole" allowBlank="1" showInputMessage="1" showErrorMessage="1" error="0.1～100の値を入力してください。" sqref="F150" xr:uid="{00000000-0002-0000-0400-000008000000}">
      <formula1>1</formula1>
      <formula2>100</formula2>
    </dataValidation>
    <dataValidation type="whole" allowBlank="1" showInputMessage="1" showErrorMessage="1" error="0.1～100の値を入力してください。" sqref="F151 F152 F153 F154" xr:uid="{00000000-0002-0000-0400-000009000000}">
      <formula1>AND(AND(F151*10=INT(F151*10)),(F151&gt;0),(F151&lt;=100))</formula1>
      <formula2>100</formula2>
    </dataValidation>
    <dataValidation type="custom" operator="greaterThan" allowBlank="1" showInputMessage="1" showErrorMessage="1" error="整数を入力してください。" sqref="E169 E170 E171 E172" xr:uid="{00000000-0002-0000-0400-00000A000000}">
      <formula1>0</formula1>
    </dataValidation>
    <dataValidation type="custom" allowBlank="1" showInputMessage="1" showErrorMessage="1" error="1～100の値を入力してください。" sqref="F171" xr:uid="{00000000-0002-0000-0400-00000B000000}">
      <formula1>AND(AND(F171*10=INT(F171*10)),(F171&gt;0),(F171&lt;=100))</formula1>
    </dataValidation>
    <dataValidation type="custom" operator="greaterThan" allowBlank="1" showInputMessage="1" showErrorMessage="1" error="0より大きい小数点第１位までの数値を入力してください。" sqref="R229:R258 Q131:Q140 Q96:Q105 Q76:Q85 Q33:Q42" xr:uid="{00000000-0002-0000-0400-00000C000000}">
      <formula1>AND(AND(Q33*10=INT(Q33*10)),(Q33&gt;0))</formula1>
    </dataValidation>
  </dataValidations>
  <printOptions horizontalCentered="1"/>
  <pageMargins left="0.39370078740157483" right="0.39370078740157483" top="0.59055118110236227" bottom="0" header="0.19685039370078741" footer="0.19685039370078741"/>
  <pageSetup paperSize="8" scale="71" fitToHeight="0" orientation="landscape" r:id="rId1"/>
  <headerFooter scaleWithDoc="0"/>
  <rowBreaks count="4" manualBreakCount="4">
    <brk id="50" max="20" man="1"/>
    <brk id="89" max="20" man="1"/>
    <brk id="124" max="20" man="1"/>
    <brk id="159" max="20" man="1"/>
  </rowBreaks>
  <drawing r:id="rId2"/>
  <legacyDrawing r:id="rId3"/>
  <controls>
    <mc:AlternateContent xmlns:mc="http://schemas.openxmlformats.org/markup-compatibility/2006">
      <mc:Choice Requires="x14">
        <control shapeId="4103" r:id="rId4" name="btnKoushin1">
          <controlPr defaultSize="0" print="0" autoLine="0" autoPict="0" r:id="rId5">
            <anchor moveWithCells="1">
              <from>
                <xdr:col>16</xdr:col>
                <xdr:colOff>19050</xdr:colOff>
                <xdr:row>180</xdr:row>
                <xdr:rowOff>133350</xdr:rowOff>
              </from>
              <to>
                <xdr:col>16</xdr:col>
                <xdr:colOff>1200150</xdr:colOff>
                <xdr:row>183</xdr:row>
                <xdr:rowOff>19050</xdr:rowOff>
              </to>
            </anchor>
          </controlPr>
        </control>
      </mc:Choice>
      <mc:Fallback>
        <control shapeId="4103" r:id="rId4" name="btnKoushi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outlinePr summaryBelow="0"/>
  </sheetPr>
  <dimension ref="A1:U115"/>
  <sheetViews>
    <sheetView showGridLines="0" zoomScale="85" zoomScaleNormal="85" zoomScaleSheetLayoutView="80" workbookViewId="0">
      <selection activeCell="E12" sqref="E12"/>
    </sheetView>
  </sheetViews>
  <sheetFormatPr defaultColWidth="2.75" defaultRowHeight="27.75" customHeight="1" outlineLevelRow="1" outlineLevelCol="1"/>
  <cols>
    <col min="1" max="2" width="2.625" style="61" customWidth="1"/>
    <col min="3" max="4" width="10.625" style="61" customWidth="1"/>
    <col min="5" max="9" width="18.25" style="61" customWidth="1"/>
    <col min="10" max="10" width="2.625" style="61" customWidth="1"/>
    <col min="11" max="12" width="2.625" style="61" customWidth="1" outlineLevel="1"/>
    <col min="13" max="13" width="2.625" style="60" customWidth="1" outlineLevel="1"/>
    <col min="14" max="14" width="15.625" style="60" customWidth="1" outlineLevel="1"/>
    <col min="15" max="15" width="15.625" style="61" customWidth="1" outlineLevel="1"/>
    <col min="16" max="16" width="20.625" style="61" customWidth="1" outlineLevel="1"/>
    <col min="17" max="17" width="18.25" style="61" customWidth="1" outlineLevel="1"/>
    <col min="18" max="20" width="15.625" style="61" customWidth="1"/>
    <col min="21" max="21" width="2.625" style="61" customWidth="1"/>
    <col min="22" max="16384" width="2.75" style="61"/>
  </cols>
  <sheetData>
    <row r="1" spans="1:21" ht="20.25" customHeight="1">
      <c r="I1" s="4"/>
      <c r="J1" s="4"/>
      <c r="K1" s="292" t="s">
        <v>505</v>
      </c>
    </row>
    <row r="2" spans="1:21" ht="20.25" customHeight="1">
      <c r="A2" s="351" t="s">
        <v>71</v>
      </c>
      <c r="B2" s="350"/>
      <c r="C2" s="350"/>
      <c r="D2" s="350"/>
      <c r="E2" s="350"/>
      <c r="F2" s="350"/>
      <c r="G2" s="350"/>
      <c r="H2" s="350"/>
      <c r="I2" s="4"/>
      <c r="J2" s="4"/>
      <c r="K2" s="606"/>
      <c r="U2" s="607"/>
    </row>
    <row r="3" spans="1:21" ht="15" customHeight="1">
      <c r="A3" s="350"/>
      <c r="B3" s="350"/>
      <c r="C3" s="350"/>
      <c r="D3" s="350"/>
      <c r="E3" s="350"/>
      <c r="F3" s="350"/>
      <c r="G3" s="350"/>
      <c r="H3" s="350"/>
      <c r="I3" s="4"/>
      <c r="J3" s="4"/>
      <c r="K3" s="606"/>
      <c r="U3" s="4"/>
    </row>
    <row r="4" spans="1:21" ht="20.25" customHeight="1">
      <c r="A4" s="351" t="s">
        <v>97</v>
      </c>
      <c r="B4" s="350"/>
      <c r="C4" s="350"/>
      <c r="D4" s="350"/>
      <c r="E4" s="350"/>
      <c r="F4" s="4"/>
      <c r="G4" s="4"/>
      <c r="H4" s="4"/>
      <c r="I4" s="4"/>
      <c r="J4" s="4"/>
      <c r="K4" s="606"/>
      <c r="L4" s="351" t="s">
        <v>271</v>
      </c>
      <c r="U4" s="4"/>
    </row>
    <row r="5" spans="1:21" ht="15" customHeight="1">
      <c r="A5" s="1"/>
      <c r="H5" s="4"/>
      <c r="I5" s="4"/>
      <c r="J5" s="4"/>
      <c r="K5" s="124"/>
      <c r="M5" s="61"/>
      <c r="N5" s="61"/>
    </row>
    <row r="6" spans="1:21" ht="15" customHeight="1">
      <c r="A6" s="1"/>
      <c r="B6" s="608" t="s">
        <v>620</v>
      </c>
      <c r="C6" s="609"/>
      <c r="D6" s="609"/>
      <c r="E6" s="609"/>
      <c r="F6" s="609"/>
      <c r="G6" s="609"/>
      <c r="H6" s="4"/>
      <c r="I6" s="4"/>
      <c r="J6" s="4"/>
      <c r="K6" s="124"/>
      <c r="M6" s="61"/>
      <c r="N6" s="61"/>
    </row>
    <row r="7" spans="1:21" ht="15" customHeight="1">
      <c r="A7" s="1"/>
      <c r="B7" s="12" t="s">
        <v>494</v>
      </c>
      <c r="C7" s="610"/>
      <c r="D7" s="610"/>
      <c r="E7" s="610"/>
      <c r="F7" s="610"/>
      <c r="G7" s="610"/>
      <c r="H7" s="4"/>
      <c r="I7" s="4"/>
      <c r="J7" s="4"/>
      <c r="K7" s="124"/>
      <c r="M7" s="61"/>
      <c r="N7" s="61"/>
    </row>
    <row r="8" spans="1:21" ht="15" customHeight="1">
      <c r="A8" s="1"/>
      <c r="B8" s="12"/>
      <c r="C8" s="610"/>
      <c r="D8" s="610"/>
      <c r="E8" s="610"/>
      <c r="F8" s="610"/>
      <c r="G8" s="610"/>
      <c r="H8" s="4"/>
      <c r="I8" s="4"/>
      <c r="J8" s="4"/>
      <c r="K8" s="124"/>
      <c r="M8" s="61"/>
      <c r="N8" s="61"/>
    </row>
    <row r="9" spans="1:21" ht="15" customHeight="1" thickBot="1">
      <c r="A9" s="1"/>
      <c r="B9" s="353"/>
      <c r="H9" s="4"/>
      <c r="I9" s="4"/>
      <c r="J9" s="4"/>
      <c r="K9" s="124"/>
      <c r="M9" s="61"/>
      <c r="N9" s="61"/>
    </row>
    <row r="10" spans="1:21" ht="27" customHeight="1">
      <c r="A10" s="611"/>
      <c r="B10" s="1216" t="s">
        <v>138</v>
      </c>
      <c r="C10" s="1332"/>
      <c r="D10" s="1217"/>
      <c r="E10" s="1511" t="s">
        <v>72</v>
      </c>
      <c r="F10" s="1322" t="s">
        <v>177</v>
      </c>
      <c r="G10" s="198"/>
      <c r="H10" s="4"/>
      <c r="I10" s="4"/>
      <c r="J10" s="4"/>
      <c r="K10" s="124"/>
      <c r="M10" s="1487" t="s">
        <v>138</v>
      </c>
      <c r="N10" s="1488"/>
      <c r="O10" s="1488"/>
      <c r="P10" s="147" t="s">
        <v>323</v>
      </c>
    </row>
    <row r="11" spans="1:21" ht="27" customHeight="1" thickBot="1">
      <c r="A11" s="4"/>
      <c r="B11" s="1218"/>
      <c r="C11" s="1357"/>
      <c r="D11" s="1219"/>
      <c r="E11" s="1512"/>
      <c r="F11" s="1323"/>
      <c r="G11" s="199"/>
      <c r="H11" s="4"/>
      <c r="I11" s="4"/>
      <c r="J11" s="4"/>
      <c r="K11" s="124"/>
      <c r="M11" s="1488"/>
      <c r="N11" s="1488"/>
      <c r="O11" s="1488"/>
      <c r="P11" s="147" t="s">
        <v>89</v>
      </c>
    </row>
    <row r="12" spans="1:21" ht="27" customHeight="1" thickTop="1" thickBot="1">
      <c r="A12" s="4"/>
      <c r="B12" s="1513" t="s">
        <v>24</v>
      </c>
      <c r="C12" s="1514"/>
      <c r="D12" s="1514"/>
      <c r="E12" s="84"/>
      <c r="F12" s="1034"/>
      <c r="G12" s="189"/>
      <c r="H12" s="453" t="str">
        <f t="shared" ref="H12:H17" si="0">IF(AND(E12&gt;0,OR(F12&gt;0,G12&gt;0)),"",IF(AND(E12=0,OR(F12=0,G12=0)),"",1))</f>
        <v/>
      </c>
      <c r="I12" s="4"/>
      <c r="J12" s="4"/>
      <c r="K12" s="124"/>
      <c r="M12" s="1493" t="s">
        <v>24</v>
      </c>
      <c r="N12" s="1494"/>
      <c r="O12" s="1494"/>
      <c r="P12" s="134" t="str">
        <f>IF(COUNT($F12:$F17)=0,"",IF(AND($E12&gt;0,COUNT($F12)&gt;0),ROUND($E12*F12%,0),SUM(P13:P17)))</f>
        <v/>
      </c>
    </row>
    <row r="13" spans="1:21" ht="27" customHeight="1" thickTop="1">
      <c r="A13" s="4"/>
      <c r="B13" s="612"/>
      <c r="C13" s="1515" t="s">
        <v>58</v>
      </c>
      <c r="D13" s="613" t="s">
        <v>57</v>
      </c>
      <c r="E13" s="221"/>
      <c r="F13" s="1035"/>
      <c r="G13" s="614"/>
      <c r="H13" s="453" t="str">
        <f t="shared" si="0"/>
        <v/>
      </c>
      <c r="I13" s="4"/>
      <c r="J13" s="4"/>
      <c r="K13" s="124"/>
      <c r="M13" s="615"/>
      <c r="N13" s="1489" t="s">
        <v>504</v>
      </c>
      <c r="O13" s="616" t="s">
        <v>57</v>
      </c>
      <c r="P13" s="134" t="str">
        <f t="shared" ref="P13:P16" si="1">IF(E13="","",ROUND(E13*F13%,0))</f>
        <v/>
      </c>
    </row>
    <row r="14" spans="1:21" ht="27" customHeight="1">
      <c r="A14" s="4"/>
      <c r="B14" s="612"/>
      <c r="C14" s="1516"/>
      <c r="D14" s="613" t="s">
        <v>63</v>
      </c>
      <c r="E14" s="222"/>
      <c r="F14" s="1029"/>
      <c r="G14" s="614"/>
      <c r="H14" s="453" t="str">
        <f t="shared" si="0"/>
        <v/>
      </c>
      <c r="I14" s="4"/>
      <c r="J14" s="4"/>
      <c r="K14" s="124"/>
      <c r="M14" s="615"/>
      <c r="N14" s="1490"/>
      <c r="O14" s="616" t="s">
        <v>63</v>
      </c>
      <c r="P14" s="134" t="str">
        <f t="shared" si="1"/>
        <v/>
      </c>
    </row>
    <row r="15" spans="1:21" ht="27" customHeight="1">
      <c r="A15" s="4"/>
      <c r="B15" s="31"/>
      <c r="C15" s="1528" t="s">
        <v>143</v>
      </c>
      <c r="D15" s="1508"/>
      <c r="E15" s="222"/>
      <c r="F15" s="1029"/>
      <c r="G15" s="614"/>
      <c r="H15" s="453" t="str">
        <f t="shared" si="0"/>
        <v/>
      </c>
      <c r="I15" s="4"/>
      <c r="J15" s="4"/>
      <c r="K15" s="124"/>
      <c r="M15" s="126"/>
      <c r="N15" s="1491" t="s">
        <v>503</v>
      </c>
      <c r="O15" s="1492"/>
      <c r="P15" s="134" t="str">
        <f t="shared" si="1"/>
        <v/>
      </c>
    </row>
    <row r="16" spans="1:21" ht="27" customHeight="1">
      <c r="A16" s="4"/>
      <c r="B16" s="31"/>
      <c r="C16" s="1528" t="s">
        <v>144</v>
      </c>
      <c r="D16" s="1508"/>
      <c r="E16" s="222"/>
      <c r="F16" s="1029"/>
      <c r="G16" s="614"/>
      <c r="H16" s="453" t="str">
        <f t="shared" si="0"/>
        <v/>
      </c>
      <c r="I16" s="4"/>
      <c r="J16" s="4"/>
      <c r="K16" s="124"/>
      <c r="M16" s="126"/>
      <c r="N16" s="1491" t="s">
        <v>502</v>
      </c>
      <c r="O16" s="1492"/>
      <c r="P16" s="134" t="str">
        <f t="shared" si="1"/>
        <v/>
      </c>
    </row>
    <row r="17" spans="1:19" ht="27.75" customHeight="1" thickBot="1">
      <c r="A17" s="4"/>
      <c r="B17" s="33"/>
      <c r="C17" s="1529" t="s">
        <v>16</v>
      </c>
      <c r="D17" s="1530"/>
      <c r="E17" s="87"/>
      <c r="F17" s="1036"/>
      <c r="G17" s="614"/>
      <c r="H17" s="453" t="str">
        <f t="shared" si="0"/>
        <v/>
      </c>
      <c r="I17" s="4"/>
      <c r="J17" s="4"/>
      <c r="K17" s="124"/>
      <c r="M17" s="125"/>
      <c r="N17" s="1484" t="s">
        <v>16</v>
      </c>
      <c r="O17" s="1486"/>
      <c r="P17" s="134" t="str">
        <f>IF(E17="","",ROUND(E17*F17%,0))</f>
        <v/>
      </c>
    </row>
    <row r="18" spans="1:19" ht="27.75" customHeight="1">
      <c r="A18" s="4"/>
      <c r="B18" s="12" t="s">
        <v>472</v>
      </c>
      <c r="C18" s="4"/>
      <c r="D18" s="4"/>
      <c r="E18" s="4"/>
      <c r="F18" s="4"/>
      <c r="G18" s="614"/>
      <c r="H18" s="453"/>
      <c r="I18" s="4"/>
      <c r="J18" s="4"/>
      <c r="K18" s="124"/>
      <c r="M18" s="1484" t="s">
        <v>501</v>
      </c>
      <c r="N18" s="1485"/>
      <c r="O18" s="1486"/>
      <c r="P18" s="134">
        <f>SUM(IF(【９】自動車!AW16="","",【９】自動車!AW16),IF(【10】農業機械!AT18="","",【10】農業機械!AT18))</f>
        <v>0</v>
      </c>
    </row>
    <row r="19" spans="1:19" ht="27" customHeight="1" thickBot="1">
      <c r="A19" s="4"/>
      <c r="G19" s="4"/>
      <c r="H19" s="26"/>
      <c r="I19" s="4"/>
      <c r="J19" s="4"/>
      <c r="K19" s="124"/>
      <c r="M19" s="1484" t="s">
        <v>500</v>
      </c>
      <c r="N19" s="1485"/>
      <c r="O19" s="1486"/>
      <c r="P19" s="617" t="str">
        <f>IF(SUM(【９】自動車!AV16,【10】農業機械!AS18)=0,"",SUM(【９】自動車!AV16,【10】農業機械!AS18))</f>
        <v/>
      </c>
    </row>
    <row r="20" spans="1:19" ht="27" customHeight="1" thickTop="1" thickBot="1">
      <c r="A20" s="4"/>
      <c r="B20" s="12"/>
      <c r="C20" s="4"/>
      <c r="D20" s="4"/>
      <c r="E20" s="4"/>
      <c r="F20" s="4"/>
      <c r="G20" s="4"/>
      <c r="H20" s="26"/>
      <c r="I20" s="4"/>
      <c r="J20" s="4"/>
      <c r="K20" s="124"/>
      <c r="M20" s="1505" t="s">
        <v>499</v>
      </c>
      <c r="N20" s="1505"/>
      <c r="O20" s="1506"/>
      <c r="P20" s="618" t="str">
        <f>IF(SUM(P12,P18:P19)=0,"",SUM(P12,P18:P19))</f>
        <v/>
      </c>
    </row>
    <row r="21" spans="1:19" ht="27" customHeight="1" thickTop="1">
      <c r="A21" s="4"/>
      <c r="B21" s="12"/>
      <c r="C21" s="4"/>
      <c r="D21" s="4"/>
      <c r="E21" s="4"/>
      <c r="F21" s="4"/>
      <c r="G21" s="4"/>
      <c r="H21" s="26"/>
      <c r="I21" s="4"/>
      <c r="J21" s="4"/>
      <c r="K21" s="124"/>
      <c r="M21" s="984"/>
      <c r="N21" s="984"/>
      <c r="O21" s="984"/>
      <c r="P21" s="985"/>
    </row>
    <row r="22" spans="1:19" ht="20.25" customHeight="1">
      <c r="A22" s="4"/>
      <c r="B22" s="12"/>
      <c r="C22" s="4"/>
      <c r="D22" s="4"/>
      <c r="E22" s="4"/>
      <c r="F22" s="4"/>
      <c r="G22" s="4"/>
      <c r="H22" s="26"/>
      <c r="I22" s="4"/>
      <c r="J22" s="4"/>
      <c r="K22" s="124"/>
      <c r="M22" s="61"/>
      <c r="N22" s="61"/>
    </row>
    <row r="23" spans="1:19" ht="20.25" customHeight="1">
      <c r="A23" s="351" t="s">
        <v>98</v>
      </c>
      <c r="B23" s="350"/>
      <c r="C23" s="350"/>
      <c r="D23" s="350"/>
      <c r="E23" s="350"/>
      <c r="F23" s="4"/>
      <c r="G23" s="4"/>
      <c r="H23" s="4"/>
      <c r="I23" s="4"/>
      <c r="J23" s="4"/>
      <c r="K23" s="606"/>
      <c r="L23" s="351" t="s">
        <v>498</v>
      </c>
      <c r="M23" s="61"/>
      <c r="N23" s="61"/>
    </row>
    <row r="24" spans="1:19" ht="15" customHeight="1">
      <c r="A24" s="350"/>
      <c r="B24" s="350"/>
      <c r="C24" s="350"/>
      <c r="D24" s="350"/>
      <c r="E24" s="350"/>
      <c r="F24" s="353"/>
      <c r="G24" s="4"/>
      <c r="H24" s="4"/>
      <c r="I24" s="4"/>
      <c r="J24" s="4"/>
      <c r="K24" s="606"/>
      <c r="M24" s="61"/>
      <c r="N24" s="61"/>
    </row>
    <row r="25" spans="1:19" ht="15" customHeight="1">
      <c r="A25" s="4"/>
      <c r="B25" s="619" t="s">
        <v>621</v>
      </c>
      <c r="C25" s="620"/>
      <c r="D25" s="620"/>
      <c r="E25" s="620"/>
      <c r="F25" s="620"/>
      <c r="G25" s="620"/>
      <c r="H25" s="620"/>
      <c r="I25" s="620"/>
      <c r="J25" s="4"/>
      <c r="K25" s="606"/>
      <c r="M25" s="61"/>
      <c r="N25" s="61"/>
      <c r="R25"/>
      <c r="S25"/>
    </row>
    <row r="26" spans="1:19" ht="15" customHeight="1">
      <c r="A26" s="1"/>
      <c r="B26" s="621" t="s">
        <v>494</v>
      </c>
      <c r="C26" s="622"/>
      <c r="D26" s="622"/>
      <c r="E26" s="622"/>
      <c r="F26" s="622"/>
      <c r="G26" s="622"/>
      <c r="H26" s="622"/>
      <c r="I26" s="622"/>
      <c r="J26" s="4"/>
      <c r="K26" s="606"/>
      <c r="M26" s="61"/>
      <c r="N26" s="61"/>
      <c r="R26" s="60"/>
      <c r="S26"/>
    </row>
    <row r="27" spans="1:19" ht="15" customHeight="1" thickBot="1">
      <c r="A27" s="4"/>
      <c r="C27" s="4"/>
      <c r="D27" s="4"/>
      <c r="E27" s="4"/>
      <c r="F27" s="4"/>
      <c r="G27" s="4"/>
      <c r="H27" s="4"/>
      <c r="I27" s="4"/>
      <c r="J27" s="4"/>
      <c r="K27" s="606"/>
      <c r="M27"/>
      <c r="N27" s="61"/>
    </row>
    <row r="28" spans="1:19" ht="27.75" customHeight="1">
      <c r="A28" s="4"/>
      <c r="B28" s="1216" t="s">
        <v>138</v>
      </c>
      <c r="C28" s="1332"/>
      <c r="D28" s="1217"/>
      <c r="E28" s="1511" t="s">
        <v>69</v>
      </c>
      <c r="F28" s="1322" t="s">
        <v>177</v>
      </c>
      <c r="G28" s="1216" t="s">
        <v>64</v>
      </c>
      <c r="H28" s="1217"/>
      <c r="J28" s="4"/>
      <c r="K28" s="606"/>
      <c r="M28" s="1487" t="s">
        <v>138</v>
      </c>
      <c r="N28" s="1488"/>
      <c r="O28" s="1488"/>
      <c r="P28" s="147" t="s">
        <v>323</v>
      </c>
    </row>
    <row r="29" spans="1:19" ht="27.75" customHeight="1" thickBot="1">
      <c r="B29" s="1218"/>
      <c r="C29" s="1357"/>
      <c r="D29" s="1219"/>
      <c r="E29" s="1512"/>
      <c r="F29" s="1323"/>
      <c r="G29" s="1218"/>
      <c r="H29" s="1219"/>
      <c r="J29" s="4"/>
      <c r="K29" s="606"/>
      <c r="M29" s="1488"/>
      <c r="N29" s="1488"/>
      <c r="O29" s="1488"/>
      <c r="P29" s="147" t="s">
        <v>89</v>
      </c>
    </row>
    <row r="30" spans="1:19" ht="27.75" customHeight="1" thickTop="1" thickBot="1">
      <c r="A30" s="4"/>
      <c r="B30" s="1509" t="s">
        <v>24</v>
      </c>
      <c r="C30" s="1510"/>
      <c r="D30" s="1510"/>
      <c r="E30" s="84"/>
      <c r="F30" s="1037"/>
      <c r="G30" s="102"/>
      <c r="H30" s="103"/>
      <c r="J30" s="4"/>
      <c r="K30" s="606"/>
      <c r="M30" s="1493" t="s">
        <v>24</v>
      </c>
      <c r="N30" s="1494"/>
      <c r="O30" s="1494"/>
      <c r="P30" s="623" t="str">
        <f>IF(COUNT($F30:$F35)=0,"",IF(AND($E30&gt;0,COUNT($F30)&gt;0),ROUND($E30*F30%,0),SUM(P31:P35)))</f>
        <v/>
      </c>
    </row>
    <row r="31" spans="1:19" ht="27.75" customHeight="1" thickTop="1">
      <c r="A31" s="4"/>
      <c r="B31" s="32"/>
      <c r="C31" s="1507" t="s">
        <v>17</v>
      </c>
      <c r="D31" s="1508"/>
      <c r="E31" s="91"/>
      <c r="F31" s="1038"/>
      <c r="G31" s="219" t="s">
        <v>59</v>
      </c>
      <c r="H31" s="624"/>
      <c r="J31" s="4"/>
      <c r="K31" s="606"/>
      <c r="M31" s="625"/>
      <c r="N31" s="1489" t="s">
        <v>17</v>
      </c>
      <c r="O31" s="1490"/>
      <c r="P31" s="623" t="str">
        <f>IF(E31="","",ROUND(E31*F31%,0))</f>
        <v/>
      </c>
    </row>
    <row r="32" spans="1:19" ht="27.75" customHeight="1">
      <c r="A32" s="4"/>
      <c r="B32" s="31"/>
      <c r="C32" s="1507" t="s">
        <v>18</v>
      </c>
      <c r="D32" s="1508"/>
      <c r="E32" s="131"/>
      <c r="F32" s="1039"/>
      <c r="G32" s="219" t="s">
        <v>60</v>
      </c>
      <c r="H32" s="626"/>
      <c r="J32" s="4"/>
      <c r="K32" s="606"/>
      <c r="M32" s="625"/>
      <c r="N32" s="1489" t="s">
        <v>18</v>
      </c>
      <c r="O32" s="1490"/>
      <c r="P32" s="623" t="str">
        <f>IF(E32="","",ROUND(E32*F32%,0))</f>
        <v/>
      </c>
    </row>
    <row r="33" spans="1:17" ht="27.75" customHeight="1">
      <c r="A33" s="4"/>
      <c r="B33" s="31"/>
      <c r="C33" s="1507" t="s">
        <v>622</v>
      </c>
      <c r="D33" s="1508"/>
      <c r="E33" s="131"/>
      <c r="F33" s="1039"/>
      <c r="G33" s="133"/>
      <c r="H33" s="132"/>
      <c r="J33" s="4"/>
      <c r="K33" s="606"/>
      <c r="M33" s="625"/>
      <c r="N33" s="1489" t="s">
        <v>497</v>
      </c>
      <c r="O33" s="1490"/>
      <c r="P33" s="623" t="str">
        <f>IF(E33="","",ROUND(E33*F33%,0))</f>
        <v/>
      </c>
    </row>
    <row r="34" spans="1:17" ht="27.75" customHeight="1">
      <c r="A34" s="4"/>
      <c r="B34" s="31"/>
      <c r="C34" s="1507" t="s">
        <v>19</v>
      </c>
      <c r="D34" s="1508"/>
      <c r="E34" s="131"/>
      <c r="F34" s="1039"/>
      <c r="G34" s="218" t="s">
        <v>61</v>
      </c>
      <c r="H34" s="627"/>
      <c r="J34" s="4"/>
      <c r="K34" s="606"/>
      <c r="M34" s="625"/>
      <c r="N34" s="1489" t="s">
        <v>19</v>
      </c>
      <c r="O34" s="1490"/>
      <c r="P34" s="623" t="str">
        <f>IF(E34="","",ROUND(E34*F34%,0))</f>
        <v/>
      </c>
    </row>
    <row r="35" spans="1:17" ht="27.75" customHeight="1" thickBot="1">
      <c r="A35" s="4"/>
      <c r="B35" s="628"/>
      <c r="C35" s="1525" t="s">
        <v>86</v>
      </c>
      <c r="D35" s="1526"/>
      <c r="E35" s="87"/>
      <c r="F35" s="1040"/>
      <c r="G35" s="104"/>
      <c r="H35" s="105"/>
      <c r="J35" s="4"/>
      <c r="K35" s="606"/>
      <c r="M35" s="629"/>
      <c r="N35" s="1489" t="s">
        <v>86</v>
      </c>
      <c r="O35" s="1490"/>
      <c r="P35" s="623" t="str">
        <f>IF(E35="","",ROUND(E35*F35%,0))</f>
        <v/>
      </c>
    </row>
    <row r="36" spans="1:17" ht="27.75" customHeight="1" thickBot="1">
      <c r="A36" s="4"/>
      <c r="J36" s="4"/>
      <c r="K36" s="606"/>
      <c r="M36" s="1489" t="s">
        <v>20</v>
      </c>
      <c r="N36" s="1489"/>
      <c r="O36" s="1489"/>
      <c r="P36" s="630">
        <f>SUM(IF(【９】自動車!AX16="","",【９】自動車!AX16),IF(【10】農業機械!AU18="","",【10】農業機械!AU18))</f>
        <v>0</v>
      </c>
      <c r="Q36"/>
    </row>
    <row r="37" spans="1:17" ht="27.75" customHeight="1" thickTop="1" thickBot="1">
      <c r="A37" s="4"/>
      <c r="J37" s="4"/>
      <c r="K37" s="606"/>
      <c r="M37" s="1505" t="s">
        <v>496</v>
      </c>
      <c r="N37" s="1505"/>
      <c r="O37" s="1506"/>
      <c r="P37" s="631" t="str">
        <f>IF(SUM(P30,P36)=0,"",SUM(P30,P36))</f>
        <v/>
      </c>
    </row>
    <row r="38" spans="1:17" ht="27.75" customHeight="1" thickTop="1">
      <c r="A38" s="4"/>
      <c r="B38" s="4"/>
      <c r="C38" s="4"/>
      <c r="D38" s="4"/>
      <c r="E38" s="4"/>
      <c r="F38" s="4"/>
      <c r="G38" s="4"/>
      <c r="H38" s="4"/>
      <c r="I38" s="4"/>
      <c r="J38" s="4"/>
      <c r="K38" s="606"/>
      <c r="M38"/>
      <c r="N38"/>
      <c r="O38"/>
      <c r="P38"/>
      <c r="Q38"/>
    </row>
    <row r="39" spans="1:17" ht="27.75" customHeight="1">
      <c r="A39" s="4"/>
      <c r="B39" s="4"/>
      <c r="C39" s="4"/>
      <c r="D39" s="4"/>
      <c r="E39" s="4"/>
      <c r="F39" s="4"/>
      <c r="G39" s="4"/>
      <c r="H39" s="4"/>
      <c r="I39" s="4"/>
      <c r="J39" s="4"/>
      <c r="K39" s="606"/>
      <c r="M39" s="61"/>
      <c r="N39" s="61"/>
    </row>
    <row r="40" spans="1:17" ht="20.25" customHeight="1">
      <c r="A40" s="4"/>
      <c r="B40" s="4"/>
      <c r="C40" s="4"/>
      <c r="D40" s="4"/>
      <c r="E40" s="4"/>
      <c r="F40" s="4"/>
      <c r="G40" s="4"/>
      <c r="H40" s="4"/>
      <c r="I40" s="4"/>
      <c r="J40" s="4"/>
      <c r="K40" s="606"/>
      <c r="M40" s="61"/>
      <c r="N40" s="61"/>
    </row>
    <row r="41" spans="1:17" ht="20.25" customHeight="1">
      <c r="A41" s="351" t="s">
        <v>88</v>
      </c>
      <c r="B41" s="350"/>
      <c r="C41" s="350"/>
      <c r="D41" s="350"/>
      <c r="E41" s="350"/>
      <c r="F41" s="350"/>
      <c r="G41" s="350"/>
      <c r="H41" s="350"/>
      <c r="I41" s="4"/>
      <c r="J41" s="4"/>
      <c r="K41" s="606"/>
      <c r="L41" s="351" t="s">
        <v>272</v>
      </c>
      <c r="M41" s="61"/>
      <c r="N41" s="61"/>
    </row>
    <row r="42" spans="1:17" ht="15" customHeight="1">
      <c r="A42" s="1"/>
      <c r="B42" s="353"/>
      <c r="C42" s="353"/>
      <c r="D42" s="353"/>
      <c r="E42" s="353"/>
      <c r="F42" s="353"/>
      <c r="G42" s="353"/>
      <c r="H42" s="353"/>
      <c r="I42" s="4"/>
      <c r="J42" s="4"/>
      <c r="K42" s="606"/>
      <c r="M42" s="61"/>
      <c r="N42" s="61"/>
    </row>
    <row r="43" spans="1:17" ht="15" customHeight="1">
      <c r="A43" s="1"/>
      <c r="B43" s="3" t="s">
        <v>623</v>
      </c>
      <c r="D43" s="353"/>
      <c r="E43" s="353"/>
      <c r="F43" s="353"/>
      <c r="G43" s="353"/>
      <c r="H43" s="353"/>
      <c r="I43" s="4"/>
      <c r="J43" s="4"/>
      <c r="K43" s="606"/>
      <c r="M43" s="61"/>
      <c r="N43" s="61"/>
    </row>
    <row r="44" spans="1:17" ht="15" customHeight="1" thickBot="1">
      <c r="A44" s="4"/>
      <c r="B44" s="4"/>
      <c r="C44" s="4"/>
      <c r="D44" s="4"/>
      <c r="E44" s="4"/>
      <c r="F44"/>
      <c r="G44"/>
      <c r="H44"/>
      <c r="I44" s="4"/>
      <c r="J44" s="4"/>
      <c r="K44" s="606"/>
      <c r="M44" s="61"/>
      <c r="N44" s="61"/>
    </row>
    <row r="45" spans="1:17" ht="27.75" customHeight="1" thickBot="1">
      <c r="A45" s="4"/>
      <c r="B45" s="1216" t="s">
        <v>138</v>
      </c>
      <c r="C45" s="1332"/>
      <c r="D45" s="1527"/>
      <c r="E45" s="632" t="s">
        <v>69</v>
      </c>
      <c r="F45" s="415" t="s">
        <v>177</v>
      </c>
      <c r="G45"/>
      <c r="H45"/>
      <c r="I45"/>
      <c r="J45" s="4"/>
      <c r="K45" s="606"/>
      <c r="M45" s="1534" t="s">
        <v>138</v>
      </c>
      <c r="N45" s="1535"/>
      <c r="O45" s="633" t="s">
        <v>69</v>
      </c>
    </row>
    <row r="46" spans="1:17" ht="27.75" customHeight="1" thickTop="1" thickBot="1">
      <c r="A46" s="4"/>
      <c r="B46" s="1522" t="s">
        <v>150</v>
      </c>
      <c r="C46" s="1523"/>
      <c r="D46" s="1524"/>
      <c r="E46" s="961"/>
      <c r="F46" s="1041"/>
      <c r="G46"/>
      <c r="H46"/>
      <c r="I46"/>
      <c r="K46" s="606"/>
      <c r="M46" s="1534" t="s">
        <v>525</v>
      </c>
      <c r="N46" s="1536"/>
      <c r="O46" s="963" t="str">
        <f>IF(E46="","",ROUND(E46*F46%,0))</f>
        <v/>
      </c>
    </row>
    <row r="47" spans="1:17" ht="20.25" customHeight="1">
      <c r="A47" s="4"/>
      <c r="B47" s="14"/>
      <c r="C47" s="14"/>
      <c r="D47" s="215"/>
      <c r="E47" s="215"/>
      <c r="F47"/>
      <c r="G47"/>
      <c r="H47"/>
      <c r="J47" s="4"/>
      <c r="K47" s="606"/>
      <c r="M47" s="61"/>
      <c r="N47" s="61"/>
    </row>
    <row r="48" spans="1:17" ht="20.25" customHeight="1">
      <c r="A48" s="351" t="s">
        <v>142</v>
      </c>
      <c r="B48" s="350"/>
      <c r="C48" s="350"/>
      <c r="D48" s="350"/>
      <c r="E48" s="350"/>
      <c r="F48" s="350"/>
      <c r="G48" s="350"/>
      <c r="H48" s="350"/>
      <c r="J48" s="4"/>
      <c r="K48" s="606"/>
      <c r="L48" s="351" t="s">
        <v>495</v>
      </c>
      <c r="M48" s="61"/>
      <c r="N48" s="61"/>
    </row>
    <row r="49" spans="1:17" ht="15" customHeight="1">
      <c r="A49" s="634"/>
      <c r="B49" s="4"/>
      <c r="C49" s="4"/>
      <c r="D49" s="4"/>
      <c r="E49" s="4"/>
      <c r="F49" s="4"/>
      <c r="G49" s="4"/>
      <c r="H49" s="4"/>
      <c r="K49" s="606"/>
      <c r="M49" s="61"/>
      <c r="N49" s="61"/>
    </row>
    <row r="50" spans="1:17" ht="15" customHeight="1">
      <c r="A50" s="634"/>
      <c r="B50" s="4" t="s">
        <v>706</v>
      </c>
      <c r="D50" s="4"/>
      <c r="E50" s="4"/>
      <c r="F50" s="4"/>
      <c r="G50" s="4"/>
      <c r="H50" s="4"/>
      <c r="K50" s="606"/>
      <c r="M50" s="61"/>
      <c r="N50" s="61"/>
    </row>
    <row r="51" spans="1:17" ht="15" customHeight="1">
      <c r="A51" s="634"/>
      <c r="B51" s="4" t="s">
        <v>360</v>
      </c>
      <c r="D51" s="4"/>
      <c r="E51" s="4"/>
      <c r="F51" s="4"/>
      <c r="G51" s="4"/>
      <c r="H51" s="4"/>
      <c r="K51" s="606"/>
      <c r="M51" s="61"/>
      <c r="N51" s="977"/>
      <c r="O51" s="978" t="s">
        <v>1108</v>
      </c>
    </row>
    <row r="52" spans="1:17" ht="15" customHeight="1">
      <c r="A52" s="634"/>
      <c r="B52" s="4" t="s">
        <v>494</v>
      </c>
      <c r="D52" s="4"/>
      <c r="E52" s="4"/>
      <c r="F52" s="4"/>
      <c r="G52" s="4"/>
      <c r="H52" s="4"/>
      <c r="K52" s="606"/>
      <c r="M52" s="61"/>
      <c r="N52" s="977"/>
      <c r="O52" s="979">
        <v>4</v>
      </c>
    </row>
    <row r="53" spans="1:17" ht="15" customHeight="1" thickBot="1">
      <c r="A53" s="4"/>
      <c r="K53" s="606"/>
      <c r="M53" s="61"/>
      <c r="N53" s="61"/>
    </row>
    <row r="54" spans="1:17" ht="27" customHeight="1">
      <c r="A54" s="4"/>
      <c r="B54" s="1224" t="s">
        <v>153</v>
      </c>
      <c r="C54" s="1316"/>
      <c r="D54" s="1537"/>
      <c r="E54" s="1321" t="s">
        <v>705</v>
      </c>
      <c r="F54" s="1519" t="s">
        <v>42</v>
      </c>
      <c r="G54" s="1322" t="s">
        <v>177</v>
      </c>
      <c r="H54" s="53"/>
      <c r="K54" s="606"/>
      <c r="M54" s="1406" t="s">
        <v>481</v>
      </c>
      <c r="N54" s="1498"/>
      <c r="O54" s="1499"/>
      <c r="P54" s="1521" t="s">
        <v>802</v>
      </c>
      <c r="Q54" s="1517" t="s">
        <v>493</v>
      </c>
    </row>
    <row r="55" spans="1:17" ht="27" customHeight="1" thickBot="1">
      <c r="A55" s="4"/>
      <c r="B55" s="1225"/>
      <c r="C55" s="1538"/>
      <c r="D55" s="1539"/>
      <c r="E55" s="1290"/>
      <c r="F55" s="1520"/>
      <c r="G55" s="1323"/>
      <c r="H55" s="187"/>
      <c r="K55" s="606"/>
      <c r="M55" s="1498"/>
      <c r="N55" s="1498"/>
      <c r="O55" s="1499"/>
      <c r="P55" s="1518"/>
      <c r="Q55" s="1518"/>
    </row>
    <row r="56" spans="1:17" ht="27" customHeight="1" thickTop="1" thickBot="1">
      <c r="A56" s="4"/>
      <c r="B56" s="1341" t="s">
        <v>24</v>
      </c>
      <c r="C56" s="1532"/>
      <c r="D56" s="1533"/>
      <c r="E56" s="642"/>
      <c r="F56" s="643"/>
      <c r="G56" s="1010"/>
      <c r="H56" s="552"/>
      <c r="K56" s="606"/>
      <c r="M56" s="1500" t="s">
        <v>492</v>
      </c>
      <c r="N56" s="1501"/>
      <c r="O56" s="1502"/>
      <c r="P56" s="635">
        <f>SUM(P57,P58)</f>
        <v>0</v>
      </c>
      <c r="Q56" s="635">
        <f>SUM(Q57,Q58)</f>
        <v>0</v>
      </c>
    </row>
    <row r="57" spans="1:17" ht="27" customHeight="1" thickTop="1">
      <c r="A57" s="4"/>
      <c r="B57" s="636"/>
      <c r="C57" s="1540"/>
      <c r="D57" s="1541"/>
      <c r="E57" s="89"/>
      <c r="F57" s="90"/>
      <c r="G57" s="1028"/>
      <c r="H57" s="637"/>
      <c r="K57" s="606"/>
      <c r="M57" s="1489" t="s">
        <v>491</v>
      </c>
      <c r="N57" s="1490"/>
      <c r="O57" s="1503"/>
      <c r="P57" s="638">
        <f>IF(E56&gt;0, ROUND(E56 * $G$56 / 100,0), IF(E56=0, SUMPRODUCT(E57:E76, $G$57:$G$76 / 100), ""))</f>
        <v>0</v>
      </c>
      <c r="Q57" s="638">
        <f>IF(F56&gt;0, ROUND(F56 * $G$56 / 100,0), IF(F56=0, ROUND(SUMPRODUCT(F57:F76, $G$57:$G$76 / 100),0), ""))</f>
        <v>0</v>
      </c>
    </row>
    <row r="58" spans="1:17" ht="27" customHeight="1">
      <c r="A58" s="4"/>
      <c r="B58" s="636"/>
      <c r="C58" s="1542"/>
      <c r="D58" s="1543"/>
      <c r="E58" s="130"/>
      <c r="F58" s="129"/>
      <c r="G58" s="1029"/>
      <c r="H58" s="637"/>
      <c r="K58" s="606"/>
      <c r="M58" s="1489" t="s">
        <v>490</v>
      </c>
      <c r="N58" s="1490"/>
      <c r="O58" s="1504"/>
      <c r="P58" s="639">
        <f>ROUND(E77 * $G$77 / 100,0)</f>
        <v>0</v>
      </c>
      <c r="Q58" s="639">
        <f>ROUND(F77 * $G$77 / 100,0)</f>
        <v>0</v>
      </c>
    </row>
    <row r="59" spans="1:17" ht="27" customHeight="1">
      <c r="A59" s="4"/>
      <c r="B59" s="636"/>
      <c r="C59" s="1542"/>
      <c r="D59" s="1543"/>
      <c r="E59" s="130"/>
      <c r="F59" s="129"/>
      <c r="G59" s="1029"/>
      <c r="H59" s="637"/>
      <c r="K59" s="606"/>
      <c r="M59" s="61"/>
    </row>
    <row r="60" spans="1:17" ht="27" customHeight="1" collapsed="1" thickBot="1">
      <c r="A60" s="4"/>
      <c r="B60" s="636"/>
      <c r="C60" s="1565"/>
      <c r="D60" s="1566"/>
      <c r="E60" s="233"/>
      <c r="F60" s="234"/>
      <c r="G60" s="1042"/>
      <c r="H60" s="637"/>
      <c r="K60" s="606"/>
    </row>
    <row r="61" spans="1:17" ht="27" hidden="1" customHeight="1" outlineLevel="1">
      <c r="A61" s="4"/>
      <c r="B61" s="636"/>
      <c r="C61" s="1567"/>
      <c r="D61" s="1568"/>
      <c r="E61" s="232"/>
      <c r="F61" s="90"/>
      <c r="G61" s="1028"/>
      <c r="H61" s="637"/>
      <c r="K61" s="606"/>
    </row>
    <row r="62" spans="1:17" ht="27" hidden="1" customHeight="1" outlineLevel="1">
      <c r="A62" s="4"/>
      <c r="B62" s="636"/>
      <c r="C62" s="1542"/>
      <c r="D62" s="1543"/>
      <c r="E62" s="130"/>
      <c r="F62" s="129"/>
      <c r="G62" s="1029"/>
      <c r="H62" s="637"/>
      <c r="K62" s="606"/>
    </row>
    <row r="63" spans="1:17" ht="27" hidden="1" customHeight="1" outlineLevel="1">
      <c r="A63" s="4"/>
      <c r="B63" s="636"/>
      <c r="C63" s="1542"/>
      <c r="D63" s="1543"/>
      <c r="E63" s="130"/>
      <c r="F63" s="129"/>
      <c r="G63" s="1029"/>
      <c r="H63" s="637"/>
      <c r="K63" s="606"/>
    </row>
    <row r="64" spans="1:17" ht="27" hidden="1" customHeight="1" outlineLevel="1">
      <c r="A64" s="4"/>
      <c r="B64" s="636"/>
      <c r="C64" s="1542"/>
      <c r="D64" s="1543"/>
      <c r="E64" s="130"/>
      <c r="F64" s="129"/>
      <c r="G64" s="1029"/>
      <c r="H64" s="637"/>
      <c r="K64" s="606"/>
    </row>
    <row r="65" spans="1:13" ht="27" hidden="1" customHeight="1" outlineLevel="1">
      <c r="A65" s="4"/>
      <c r="B65" s="636"/>
      <c r="C65" s="1542"/>
      <c r="D65" s="1543"/>
      <c r="E65" s="130"/>
      <c r="F65" s="129"/>
      <c r="G65" s="1029"/>
      <c r="H65" s="637"/>
      <c r="K65" s="606"/>
    </row>
    <row r="66" spans="1:13" ht="27" hidden="1" customHeight="1" outlineLevel="1">
      <c r="A66" s="4"/>
      <c r="B66" s="636"/>
      <c r="C66" s="1542"/>
      <c r="D66" s="1543"/>
      <c r="E66" s="130"/>
      <c r="F66" s="129"/>
      <c r="G66" s="1029"/>
      <c r="H66" s="637"/>
      <c r="K66" s="606"/>
      <c r="M66" s="61"/>
    </row>
    <row r="67" spans="1:13" ht="27" hidden="1" customHeight="1" outlineLevel="1">
      <c r="A67" s="4"/>
      <c r="B67" s="636"/>
      <c r="C67" s="1542"/>
      <c r="D67" s="1543"/>
      <c r="E67" s="130"/>
      <c r="F67" s="129"/>
      <c r="G67" s="1029"/>
      <c r="H67" s="637"/>
      <c r="K67" s="606"/>
      <c r="M67" s="61"/>
    </row>
    <row r="68" spans="1:13" ht="27" hidden="1" customHeight="1" outlineLevel="1">
      <c r="A68" s="4"/>
      <c r="B68" s="636"/>
      <c r="C68" s="1542"/>
      <c r="D68" s="1543"/>
      <c r="E68" s="130"/>
      <c r="F68" s="129"/>
      <c r="G68" s="1029"/>
      <c r="H68" s="637"/>
      <c r="K68" s="606"/>
      <c r="M68" s="61"/>
    </row>
    <row r="69" spans="1:13" ht="27" hidden="1" customHeight="1" outlineLevel="1">
      <c r="A69" s="4"/>
      <c r="B69" s="636"/>
      <c r="C69" s="1542"/>
      <c r="D69" s="1543"/>
      <c r="E69" s="130"/>
      <c r="F69" s="129"/>
      <c r="G69" s="1029"/>
      <c r="H69" s="637"/>
      <c r="K69" s="606"/>
      <c r="M69" s="61"/>
    </row>
    <row r="70" spans="1:13" ht="27" hidden="1" customHeight="1" outlineLevel="1">
      <c r="A70" s="4"/>
      <c r="B70" s="636"/>
      <c r="C70" s="1542"/>
      <c r="D70" s="1543"/>
      <c r="E70" s="130"/>
      <c r="F70" s="129"/>
      <c r="G70" s="1029"/>
      <c r="H70" s="637"/>
      <c r="K70" s="606"/>
      <c r="M70" s="61"/>
    </row>
    <row r="71" spans="1:13" ht="27" hidden="1" customHeight="1" outlineLevel="1">
      <c r="A71" s="4"/>
      <c r="B71" s="636"/>
      <c r="C71" s="1542"/>
      <c r="D71" s="1543"/>
      <c r="E71" s="130"/>
      <c r="F71" s="129"/>
      <c r="G71" s="1029"/>
      <c r="H71" s="637"/>
      <c r="K71" s="606"/>
      <c r="M71" s="61"/>
    </row>
    <row r="72" spans="1:13" ht="27" hidden="1" customHeight="1" outlineLevel="1">
      <c r="A72" s="4"/>
      <c r="B72" s="636"/>
      <c r="C72" s="1542"/>
      <c r="D72" s="1543"/>
      <c r="E72" s="130"/>
      <c r="F72" s="129"/>
      <c r="G72" s="1029"/>
      <c r="H72" s="637"/>
      <c r="K72" s="606"/>
      <c r="M72" s="61"/>
    </row>
    <row r="73" spans="1:13" ht="27" hidden="1" customHeight="1" outlineLevel="1">
      <c r="A73" s="4"/>
      <c r="B73" s="636"/>
      <c r="C73" s="1542"/>
      <c r="D73" s="1543"/>
      <c r="E73" s="130"/>
      <c r="F73" s="129"/>
      <c r="G73" s="1029"/>
      <c r="H73" s="637"/>
      <c r="K73" s="606"/>
      <c r="M73" s="61"/>
    </row>
    <row r="74" spans="1:13" ht="27" hidden="1" customHeight="1" outlineLevel="1">
      <c r="A74" s="4"/>
      <c r="B74" s="636"/>
      <c r="C74" s="1542"/>
      <c r="D74" s="1543"/>
      <c r="E74" s="130"/>
      <c r="F74" s="129"/>
      <c r="G74" s="1029"/>
      <c r="H74" s="637"/>
      <c r="K74" s="606"/>
      <c r="M74" s="61"/>
    </row>
    <row r="75" spans="1:13" ht="27" hidden="1" customHeight="1" outlineLevel="1">
      <c r="A75" s="4"/>
      <c r="B75" s="636"/>
      <c r="C75" s="1542"/>
      <c r="D75" s="1543"/>
      <c r="E75" s="130"/>
      <c r="F75" s="129"/>
      <c r="G75" s="1029"/>
      <c r="H75" s="637"/>
      <c r="K75" s="606"/>
      <c r="M75" s="61"/>
    </row>
    <row r="76" spans="1:13" ht="27" hidden="1" customHeight="1" outlineLevel="1" thickBot="1">
      <c r="A76" s="4"/>
      <c r="B76" s="34"/>
      <c r="C76" s="1542"/>
      <c r="D76" s="1543"/>
      <c r="E76" s="130"/>
      <c r="F76" s="129"/>
      <c r="G76" s="1031"/>
      <c r="H76" s="637"/>
      <c r="K76" s="606"/>
    </row>
    <row r="77" spans="1:13" ht="27" customHeight="1" thickTop="1" thickBot="1">
      <c r="A77" s="4"/>
      <c r="B77" s="1522" t="s">
        <v>154</v>
      </c>
      <c r="C77" s="1523"/>
      <c r="D77" s="1531"/>
      <c r="E77" s="642"/>
      <c r="F77" s="962"/>
      <c r="G77" s="1043"/>
      <c r="H77" s="637"/>
      <c r="K77" s="606"/>
    </row>
    <row r="78" spans="1:13" ht="15" customHeight="1">
      <c r="A78" s="4"/>
      <c r="B78" s="10"/>
      <c r="C78" s="640"/>
      <c r="D78" s="58"/>
      <c r="E78" s="58"/>
      <c r="F78" s="58"/>
      <c r="G78" s="58"/>
      <c r="H78"/>
      <c r="K78" s="606"/>
    </row>
    <row r="79" spans="1:13" ht="15" customHeight="1">
      <c r="A79" s="4"/>
      <c r="B79" s="12" t="s">
        <v>361</v>
      </c>
      <c r="C79" s="640"/>
      <c r="D79" s="58"/>
      <c r="E79" s="58"/>
      <c r="F79" s="58"/>
      <c r="G79" s="58"/>
      <c r="H79" s="58"/>
      <c r="K79" s="606"/>
    </row>
    <row r="80" spans="1:13" ht="27.75" customHeight="1">
      <c r="A80" s="4"/>
      <c r="B80" s="10"/>
      <c r="C80" s="640"/>
      <c r="D80" s="58"/>
      <c r="E80" s="58"/>
      <c r="F80" s="58"/>
      <c r="G80" s="58"/>
      <c r="H80" s="58"/>
      <c r="K80" s="606"/>
    </row>
    <row r="81" spans="1:16" ht="27.75" customHeight="1">
      <c r="A81" s="4"/>
      <c r="B81" s="4"/>
      <c r="C81" s="4"/>
      <c r="D81" s="4"/>
      <c r="E81" s="4"/>
      <c r="F81" s="4"/>
      <c r="G81" s="4"/>
      <c r="H81" s="4"/>
      <c r="K81" s="606"/>
    </row>
    <row r="82" spans="1:16" ht="27.75" customHeight="1">
      <c r="A82" s="4"/>
      <c r="B82" s="4"/>
      <c r="C82" s="4"/>
      <c r="D82" s="4"/>
      <c r="E82" s="4"/>
      <c r="F82" s="4"/>
      <c r="G82" s="4"/>
      <c r="H82" s="4"/>
      <c r="K82" s="606"/>
    </row>
    <row r="83" spans="1:16" ht="27.75" customHeight="1">
      <c r="A83" s="4"/>
      <c r="B83" s="4"/>
      <c r="C83" s="4"/>
      <c r="D83" s="4"/>
      <c r="E83" s="4"/>
      <c r="F83" s="4"/>
      <c r="G83" s="4"/>
      <c r="H83" s="4"/>
      <c r="K83" s="606"/>
    </row>
    <row r="84" spans="1:16" ht="19.899999999999999" customHeight="1">
      <c r="A84" s="4"/>
      <c r="B84" s="4"/>
      <c r="C84" s="4"/>
      <c r="D84" s="4"/>
      <c r="E84" s="4"/>
      <c r="F84" s="4"/>
      <c r="G84" s="4"/>
      <c r="H84" s="4"/>
      <c r="K84" s="606"/>
    </row>
    <row r="85" spans="1:16" ht="19.899999999999999" customHeight="1">
      <c r="A85" s="351" t="s">
        <v>624</v>
      </c>
      <c r="B85" s="4"/>
      <c r="C85" s="4"/>
      <c r="D85" s="4"/>
      <c r="E85" s="4"/>
      <c r="F85" s="4"/>
      <c r="G85" s="4"/>
      <c r="H85" s="4"/>
      <c r="K85" s="606"/>
      <c r="L85" s="135" t="s">
        <v>653</v>
      </c>
    </row>
    <row r="86" spans="1:16" ht="15" customHeight="1">
      <c r="A86" s="4"/>
      <c r="B86" s="4"/>
      <c r="C86" s="4"/>
      <c r="D86" s="4"/>
      <c r="E86" s="4"/>
      <c r="F86" s="4"/>
      <c r="G86" s="4"/>
      <c r="H86" s="4"/>
      <c r="K86" s="606"/>
    </row>
    <row r="87" spans="1:16" ht="15" customHeight="1">
      <c r="A87" s="4"/>
      <c r="B87" s="12" t="s">
        <v>770</v>
      </c>
      <c r="C87" s="4"/>
      <c r="D87" s="4"/>
      <c r="E87" s="4"/>
      <c r="F87" s="4"/>
      <c r="G87" s="4"/>
      <c r="H87" s="4"/>
      <c r="K87" s="606"/>
    </row>
    <row r="88" spans="1:16" ht="15" customHeight="1" thickBot="1">
      <c r="A88" s="4"/>
      <c r="B88" s="4"/>
      <c r="C88" s="4"/>
      <c r="D88" s="4"/>
      <c r="E88" s="4"/>
      <c r="F88" s="4"/>
      <c r="G88" s="4"/>
      <c r="H88" s="4"/>
      <c r="K88" s="606"/>
    </row>
    <row r="89" spans="1:16" ht="27" customHeight="1" thickBot="1">
      <c r="A89" s="4"/>
      <c r="B89" s="1558" t="s">
        <v>625</v>
      </c>
      <c r="C89" s="1559"/>
      <c r="D89" s="1560"/>
      <c r="E89" s="1216" t="s">
        <v>629</v>
      </c>
      <c r="F89" s="1217"/>
      <c r="G89" s="1549" t="s">
        <v>630</v>
      </c>
      <c r="H89" s="1549"/>
      <c r="I89" s="1268"/>
      <c r="K89" s="606"/>
      <c r="M89" s="1343" t="s">
        <v>481</v>
      </c>
      <c r="N89" s="1343"/>
      <c r="O89" s="1343"/>
      <c r="P89" s="522" t="s">
        <v>656</v>
      </c>
    </row>
    <row r="90" spans="1:16" ht="27" customHeight="1" thickTop="1" thickBot="1">
      <c r="A90" s="4"/>
      <c r="B90" s="1509" t="s">
        <v>627</v>
      </c>
      <c r="C90" s="1510"/>
      <c r="D90" s="1510"/>
      <c r="E90" s="1561"/>
      <c r="F90" s="1562"/>
      <c r="G90" s="1550" t="s">
        <v>631</v>
      </c>
      <c r="H90" s="1551"/>
      <c r="I90" s="1552"/>
      <c r="K90" s="606"/>
      <c r="M90" s="1450" t="s">
        <v>654</v>
      </c>
      <c r="N90" s="1450"/>
      <c r="O90" s="1497"/>
      <c r="P90" s="504" t="str">
        <f>IF(E90="","",E90)</f>
        <v/>
      </c>
    </row>
    <row r="91" spans="1:16" ht="27" customHeight="1" thickTop="1" thickBot="1">
      <c r="A91"/>
      <c r="B91" s="1544" t="s">
        <v>628</v>
      </c>
      <c r="C91" s="1545"/>
      <c r="D91" s="1545"/>
      <c r="E91" s="1563"/>
      <c r="F91" s="1564"/>
      <c r="G91" s="1378" t="s">
        <v>632</v>
      </c>
      <c r="H91" s="1553"/>
      <c r="I91" s="1554"/>
      <c r="K91" s="606"/>
      <c r="M91" s="1325" t="s">
        <v>655</v>
      </c>
      <c r="N91" s="1495"/>
      <c r="O91" s="1496"/>
      <c r="P91" s="504" t="str">
        <f>IF(E91="","",E91)</f>
        <v/>
      </c>
    </row>
    <row r="92" spans="1:16" ht="27" customHeight="1" thickTop="1" thickBot="1">
      <c r="A92"/>
      <c r="B92" s="1546" t="s">
        <v>626</v>
      </c>
      <c r="C92" s="1547"/>
      <c r="D92" s="1548"/>
      <c r="E92" s="641"/>
      <c r="F92" s="644"/>
      <c r="G92" s="1555" t="s">
        <v>633</v>
      </c>
      <c r="H92" s="1556"/>
      <c r="I92" s="1557"/>
      <c r="K92" s="606"/>
      <c r="M92" s="1450" t="s">
        <v>521</v>
      </c>
      <c r="N92" s="1450"/>
      <c r="O92" s="1497"/>
      <c r="P92" s="504" t="str">
        <f>IF(AND(F92="",【12】労働時間!AI4=""),"",ROUND(【12】労働時間!AI4*'【４】物件税～【７】出荷に要した経費'!F92,0))</f>
        <v/>
      </c>
    </row>
    <row r="93" spans="1:16" ht="27.75" customHeight="1">
      <c r="A93"/>
      <c r="B93"/>
      <c r="C93"/>
      <c r="D93"/>
      <c r="E93"/>
      <c r="F93"/>
      <c r="G93"/>
      <c r="H93"/>
      <c r="K93" s="606"/>
    </row>
    <row r="94" spans="1:16" ht="27.75" customHeight="1">
      <c r="A94"/>
      <c r="B94"/>
      <c r="C94"/>
      <c r="D94"/>
      <c r="E94"/>
      <c r="F94"/>
      <c r="G94"/>
      <c r="H94"/>
    </row>
    <row r="95" spans="1:16" ht="27.75" customHeight="1">
      <c r="A95"/>
      <c r="B95"/>
      <c r="C95"/>
      <c r="D95"/>
      <c r="E95"/>
      <c r="F95"/>
      <c r="G95"/>
      <c r="H95"/>
    </row>
    <row r="96" spans="1:16" ht="27.75" customHeight="1">
      <c r="A96"/>
      <c r="B96"/>
      <c r="C96"/>
      <c r="D96"/>
      <c r="E96"/>
      <c r="F96"/>
      <c r="G96"/>
      <c r="H96"/>
    </row>
    <row r="97" spans="1:8" ht="27.75" customHeight="1">
      <c r="A97"/>
      <c r="B97"/>
      <c r="C97"/>
      <c r="D97"/>
      <c r="E97"/>
      <c r="F97"/>
      <c r="G97"/>
      <c r="H97"/>
    </row>
    <row r="98" spans="1:8" ht="27.75" customHeight="1">
      <c r="A98"/>
      <c r="B98"/>
      <c r="C98"/>
      <c r="D98"/>
      <c r="E98"/>
      <c r="F98"/>
      <c r="G98"/>
      <c r="H98"/>
    </row>
    <row r="99" spans="1:8" ht="27.75" customHeight="1">
      <c r="A99"/>
      <c r="B99"/>
      <c r="C99"/>
      <c r="D99"/>
      <c r="E99"/>
      <c r="F99"/>
      <c r="G99"/>
      <c r="H99"/>
    </row>
    <row r="100" spans="1:8" ht="27.75" customHeight="1">
      <c r="A100"/>
      <c r="B100"/>
      <c r="C100"/>
      <c r="D100"/>
      <c r="E100"/>
      <c r="F100"/>
      <c r="G100"/>
      <c r="H100"/>
    </row>
    <row r="101" spans="1:8" ht="27.75" customHeight="1">
      <c r="A101"/>
      <c r="B101"/>
      <c r="C101"/>
      <c r="D101"/>
      <c r="E101"/>
      <c r="F101"/>
      <c r="G101"/>
      <c r="H101"/>
    </row>
    <row r="102" spans="1:8" ht="27.75" customHeight="1">
      <c r="A102"/>
      <c r="B102"/>
      <c r="C102"/>
      <c r="D102"/>
      <c r="E102"/>
      <c r="F102"/>
      <c r="G102"/>
      <c r="H102"/>
    </row>
    <row r="103" spans="1:8" ht="27.75" customHeight="1">
      <c r="A103"/>
      <c r="B103"/>
      <c r="C103"/>
      <c r="D103"/>
      <c r="E103"/>
      <c r="F103"/>
      <c r="G103"/>
      <c r="H103"/>
    </row>
    <row r="104" spans="1:8" ht="27.75" customHeight="1">
      <c r="A104"/>
      <c r="B104"/>
      <c r="C104"/>
      <c r="D104"/>
      <c r="E104"/>
      <c r="F104"/>
      <c r="G104"/>
      <c r="H104"/>
    </row>
    <row r="105" spans="1:8" ht="27.75" customHeight="1">
      <c r="A105"/>
      <c r="B105"/>
      <c r="C105"/>
      <c r="D105"/>
      <c r="E105"/>
      <c r="F105"/>
      <c r="G105"/>
      <c r="H105"/>
    </row>
    <row r="106" spans="1:8" ht="27.75" customHeight="1">
      <c r="A106"/>
      <c r="B106"/>
      <c r="C106"/>
      <c r="D106"/>
      <c r="E106"/>
      <c r="F106"/>
      <c r="G106"/>
      <c r="H106"/>
    </row>
    <row r="107" spans="1:8" ht="27.75" customHeight="1">
      <c r="A107" s="10"/>
      <c r="B107" s="640"/>
      <c r="C107" s="640"/>
      <c r="D107" s="58"/>
      <c r="E107" s="58"/>
      <c r="F107" s="58"/>
      <c r="G107" s="58"/>
      <c r="H107" s="58"/>
    </row>
    <row r="108" spans="1:8" ht="27.75" customHeight="1">
      <c r="A108" s="4"/>
      <c r="B108" s="4"/>
      <c r="C108" s="4"/>
      <c r="D108" s="4"/>
      <c r="E108" s="4"/>
      <c r="F108" s="4"/>
      <c r="G108" s="4"/>
      <c r="H108" s="4"/>
    </row>
    <row r="109" spans="1:8" ht="27.75" customHeight="1">
      <c r="A109" s="4"/>
      <c r="B109" s="4"/>
      <c r="C109" s="4"/>
      <c r="D109" s="4"/>
      <c r="E109" s="4"/>
      <c r="F109" s="4"/>
      <c r="G109" s="4"/>
      <c r="H109" s="4"/>
    </row>
    <row r="110" spans="1:8" ht="27.75" customHeight="1">
      <c r="A110" s="4"/>
      <c r="B110" s="4"/>
      <c r="C110" s="4"/>
      <c r="D110" s="4"/>
      <c r="E110" s="4"/>
      <c r="F110" s="4"/>
      <c r="G110" s="4"/>
      <c r="H110" s="4"/>
    </row>
    <row r="111" spans="1:8" ht="27.75" customHeight="1">
      <c r="A111" s="4"/>
      <c r="B111" s="4"/>
      <c r="C111" s="4"/>
      <c r="D111" s="4"/>
      <c r="E111" s="4"/>
      <c r="F111" s="4"/>
      <c r="G111" s="4"/>
      <c r="H111" s="4"/>
    </row>
    <row r="112" spans="1:8" ht="27.75" customHeight="1">
      <c r="A112" s="4"/>
      <c r="B112" s="4"/>
      <c r="C112" s="4"/>
      <c r="D112" s="4"/>
      <c r="E112" s="4"/>
      <c r="F112" s="4"/>
      <c r="G112" s="4"/>
      <c r="H112" s="4"/>
    </row>
    <row r="113" spans="1:8" ht="27.75" customHeight="1">
      <c r="A113" s="4"/>
      <c r="B113" s="4"/>
      <c r="C113" s="4"/>
      <c r="D113" s="4"/>
      <c r="E113" s="4"/>
      <c r="F113" s="4"/>
      <c r="G113" s="4"/>
      <c r="H113" s="4"/>
    </row>
    <row r="114" spans="1:8" ht="27.75" customHeight="1">
      <c r="A114" s="4"/>
      <c r="B114" s="4"/>
      <c r="C114" s="4"/>
      <c r="D114" s="4"/>
      <c r="E114" s="4"/>
      <c r="F114" s="4"/>
      <c r="G114" s="4"/>
      <c r="H114" s="4"/>
    </row>
    <row r="115" spans="1:8" ht="27.75" customHeight="1">
      <c r="A115" s="4"/>
      <c r="B115" s="4"/>
      <c r="C115" s="4"/>
      <c r="D115" s="4"/>
      <c r="E115" s="4"/>
      <c r="F115" s="4"/>
      <c r="G115" s="4"/>
      <c r="H115" s="4"/>
    </row>
  </sheetData>
  <sheetProtection sheet="1" objects="1" scenarios="1" selectLockedCells="1"/>
  <mergeCells count="87">
    <mergeCell ref="C59:D59"/>
    <mergeCell ref="C74:D74"/>
    <mergeCell ref="C72:D72"/>
    <mergeCell ref="C73:D73"/>
    <mergeCell ref="C68:D68"/>
    <mergeCell ref="C69:D69"/>
    <mergeCell ref="C70:D70"/>
    <mergeCell ref="C71:D71"/>
    <mergeCell ref="C60:D60"/>
    <mergeCell ref="C61:D61"/>
    <mergeCell ref="C62:D62"/>
    <mergeCell ref="C63:D63"/>
    <mergeCell ref="C64:D64"/>
    <mergeCell ref="C65:D65"/>
    <mergeCell ref="C66:D66"/>
    <mergeCell ref="C67:D67"/>
    <mergeCell ref="B91:D91"/>
    <mergeCell ref="B92:D92"/>
    <mergeCell ref="E89:F89"/>
    <mergeCell ref="G89:I89"/>
    <mergeCell ref="G90:I90"/>
    <mergeCell ref="G91:I91"/>
    <mergeCell ref="G92:I92"/>
    <mergeCell ref="B89:D89"/>
    <mergeCell ref="B90:D90"/>
    <mergeCell ref="E90:F90"/>
    <mergeCell ref="E91:F91"/>
    <mergeCell ref="B77:D77"/>
    <mergeCell ref="B56:D56"/>
    <mergeCell ref="M89:O89"/>
    <mergeCell ref="M90:O90"/>
    <mergeCell ref="N32:O32"/>
    <mergeCell ref="M37:O37"/>
    <mergeCell ref="N34:O34"/>
    <mergeCell ref="N35:O35"/>
    <mergeCell ref="M36:O36"/>
    <mergeCell ref="M45:N45"/>
    <mergeCell ref="M46:N46"/>
    <mergeCell ref="B54:D55"/>
    <mergeCell ref="C57:D57"/>
    <mergeCell ref="C58:D58"/>
    <mergeCell ref="C75:D75"/>
    <mergeCell ref="C76:D76"/>
    <mergeCell ref="B10:D11"/>
    <mergeCell ref="E10:E11"/>
    <mergeCell ref="B12:D12"/>
    <mergeCell ref="C13:C14"/>
    <mergeCell ref="Q54:Q55"/>
    <mergeCell ref="E54:E55"/>
    <mergeCell ref="F54:F55"/>
    <mergeCell ref="P54:P55"/>
    <mergeCell ref="B46:D46"/>
    <mergeCell ref="C35:D35"/>
    <mergeCell ref="B45:D45"/>
    <mergeCell ref="C34:D34"/>
    <mergeCell ref="C15:D15"/>
    <mergeCell ref="C16:D16"/>
    <mergeCell ref="C17:D17"/>
    <mergeCell ref="M19:O19"/>
    <mergeCell ref="M20:O20"/>
    <mergeCell ref="M30:O30"/>
    <mergeCell ref="C32:D32"/>
    <mergeCell ref="C33:D33"/>
    <mergeCell ref="B30:D30"/>
    <mergeCell ref="B28:D29"/>
    <mergeCell ref="E28:E29"/>
    <mergeCell ref="C31:D31"/>
    <mergeCell ref="G28:H29"/>
    <mergeCell ref="M91:O91"/>
    <mergeCell ref="M92:O92"/>
    <mergeCell ref="F28:F29"/>
    <mergeCell ref="M54:O55"/>
    <mergeCell ref="M56:O56"/>
    <mergeCell ref="G54:G55"/>
    <mergeCell ref="N33:O33"/>
    <mergeCell ref="M28:O29"/>
    <mergeCell ref="N31:O31"/>
    <mergeCell ref="M57:O57"/>
    <mergeCell ref="M58:O58"/>
    <mergeCell ref="M18:O18"/>
    <mergeCell ref="M10:O11"/>
    <mergeCell ref="N13:N14"/>
    <mergeCell ref="N15:O15"/>
    <mergeCell ref="F10:F11"/>
    <mergeCell ref="M12:O12"/>
    <mergeCell ref="N16:O16"/>
    <mergeCell ref="N17:O17"/>
  </mergeCells>
  <phoneticPr fontId="3"/>
  <dataValidations count="6">
    <dataValidation type="whole" operator="greaterThan" allowBlank="1" showInputMessage="1" showErrorMessage="1" error="整数を入力してください。" sqref="F92 E56:F77 O46 E30:E35 E46 E90:F91 E12:E17" xr:uid="{00000000-0002-0000-0500-000000000000}">
      <formula1>0</formula1>
    </dataValidation>
    <dataValidation type="whole" allowBlank="1" showInputMessage="1" showErrorMessage="1" sqref="G12:G18 H56:H77" xr:uid="{00000000-0002-0000-0500-000001000000}">
      <formula1>1</formula1>
      <formula2>100</formula2>
    </dataValidation>
    <dataValidation type="custom" allowBlank="1" showInputMessage="1" showErrorMessage="1" error="0.1～100の値を入力してください。" sqref="G56:G77 F30:F35 F12:F17" xr:uid="{00000000-0002-0000-0500-000002000000}">
      <formula1>AND(AND(F12*10=INT(F12*10)),(F12&gt;0),(F12&lt;=100))</formula1>
    </dataValidation>
    <dataValidation type="whole" allowBlank="1" showInputMessage="1" showErrorMessage="1" sqref="O52" xr:uid="{00000000-0002-0000-0500-000003000000}">
      <formula1>1</formula1>
      <formula2>20</formula2>
    </dataValidation>
    <dataValidation type="custom" allowBlank="1" showInputMessage="1" showErrorMessage="1" sqref="F46" xr:uid="{00000000-0002-0000-0500-000004000000}">
      <formula1>AND(AND(F46*10=INT(F46*10)),(F46&gt;0),(F46&lt;=100))</formula1>
    </dataValidation>
    <dataValidation type="whole" allowBlank="1" showInputMessage="1" showErrorMessage="1" error="0.1～100の値を入力してください。" sqref="F46" xr:uid="{00000000-0002-0000-0500-000005000000}">
      <formula1>1</formula1>
      <formula2>100</formula2>
    </dataValidation>
  </dataValidations>
  <printOptions horizontalCentered="1"/>
  <pageMargins left="0.39370078740157483" right="0.39370078740157483" top="0.59055118110236227" bottom="0" header="0.19685039370078741" footer="0.19685039370078741"/>
  <pageSetup paperSize="8" scale="85" fitToHeight="0" orientation="landscape" r:id="rId1"/>
  <headerFooter scaleWithDoc="0"/>
  <rowBreaks count="1" manualBreakCount="1">
    <brk id="39" max="16383" man="1"/>
  </rowBreaks>
  <drawing r:id="rId2"/>
  <legacyDrawing r:id="rId3"/>
  <controls>
    <mc:AlternateContent xmlns:mc="http://schemas.openxmlformats.org/markup-compatibility/2006">
      <mc:Choice Requires="x14">
        <control shapeId="5123" r:id="rId4" name="btnKoushin1">
          <controlPr defaultSize="0" print="0" autoLine="0" autoPict="0" r:id="rId5">
            <anchor moveWithCells="1">
              <from>
                <xdr:col>15</xdr:col>
                <xdr:colOff>38100</xdr:colOff>
                <xdr:row>49</xdr:row>
                <xdr:rowOff>133350</xdr:rowOff>
              </from>
              <to>
                <xdr:col>15</xdr:col>
                <xdr:colOff>1266825</xdr:colOff>
                <xdr:row>51</xdr:row>
                <xdr:rowOff>171450</xdr:rowOff>
              </to>
            </anchor>
          </controlPr>
        </control>
      </mc:Choice>
      <mc:Fallback>
        <control shapeId="5123" r:id="rId4" name="btnKoushi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outlinePr summaryBelow="0"/>
  </sheetPr>
  <dimension ref="A1:BA1031"/>
  <sheetViews>
    <sheetView showGridLines="0" zoomScale="80" zoomScaleNormal="80" zoomScaleSheetLayoutView="85" workbookViewId="0">
      <pane xSplit="3" ySplit="16" topLeftCell="D17" activePane="bottomRight" state="frozen"/>
      <selection activeCell="BJ5" sqref="BJ5"/>
      <selection pane="topRight" activeCell="BJ5" sqref="BJ5"/>
      <selection pane="bottomLeft" activeCell="BJ5" sqref="BJ5"/>
      <selection pane="bottomRight" activeCell="D17" sqref="D17:K17"/>
    </sheetView>
  </sheetViews>
  <sheetFormatPr defaultColWidth="2.625" defaultRowHeight="14.25" customHeight="1" outlineLevelRow="1" outlineLevelCol="1"/>
  <cols>
    <col min="1" max="1" width="0.875" customWidth="1"/>
    <col min="2" max="2" width="2.625" customWidth="1"/>
    <col min="3" max="3" width="3.375" style="61" customWidth="1"/>
    <col min="4" max="11" width="2.625" style="61" customWidth="1"/>
    <col min="12" max="12" width="7.5" style="61" customWidth="1"/>
    <col min="13" max="13" width="13.875" style="61" bestFit="1" customWidth="1"/>
    <col min="14" max="14" width="16.5" style="61" customWidth="1"/>
    <col min="15" max="15" width="13.25" style="61" customWidth="1"/>
    <col min="16" max="16" width="6.875" style="61" customWidth="1"/>
    <col min="17" max="17" width="5.375" style="61" customWidth="1"/>
    <col min="18" max="18" width="10.5" style="61" customWidth="1"/>
    <col min="19" max="19" width="5.375" style="61" customWidth="1"/>
    <col min="20" max="20" width="23.75" style="61" customWidth="1"/>
    <col min="21" max="22" width="21.125" style="61" customWidth="1"/>
    <col min="23" max="23" width="18.625" style="61" customWidth="1"/>
    <col min="24" max="24" width="8" style="61" customWidth="1"/>
    <col min="25" max="25" width="10.125" style="61" customWidth="1"/>
    <col min="26" max="26" width="21.5" style="61" customWidth="1"/>
    <col min="27" max="27" width="2.625" style="61"/>
    <col min="28" max="28" width="2.625" style="61" outlineLevel="1"/>
    <col min="29" max="29" width="11.875" style="61" customWidth="1" outlineLevel="1"/>
    <col min="30" max="31" width="2.625" style="61" outlineLevel="1"/>
    <col min="32" max="53" width="10.625" style="61" customWidth="1" outlineLevel="1"/>
  </cols>
  <sheetData>
    <row r="1" spans="1:53" ht="18.75">
      <c r="C1"/>
      <c r="D1"/>
      <c r="E1"/>
      <c r="F1"/>
      <c r="G1"/>
      <c r="H1"/>
      <c r="I1"/>
      <c r="J1"/>
      <c r="K1"/>
      <c r="L1"/>
      <c r="M1"/>
      <c r="N1"/>
      <c r="O1"/>
      <c r="P1"/>
      <c r="Q1"/>
      <c r="R1"/>
      <c r="S1"/>
      <c r="T1"/>
      <c r="U1"/>
      <c r="V1"/>
      <c r="W1"/>
      <c r="X1"/>
      <c r="Y1" s="645"/>
      <c r="Z1" s="645"/>
      <c r="AA1"/>
      <c r="AB1"/>
      <c r="AC1" s="292" t="s">
        <v>823</v>
      </c>
      <c r="AU1" s="646"/>
    </row>
    <row r="2" spans="1:53" ht="21.6" customHeight="1">
      <c r="A2" s="137" t="s">
        <v>657</v>
      </c>
      <c r="C2"/>
      <c r="D2"/>
      <c r="E2"/>
      <c r="F2"/>
      <c r="G2"/>
      <c r="H2"/>
      <c r="I2"/>
      <c r="J2"/>
      <c r="K2"/>
      <c r="L2"/>
      <c r="M2"/>
      <c r="N2"/>
      <c r="O2"/>
      <c r="P2"/>
      <c r="Q2"/>
      <c r="R2"/>
      <c r="S2"/>
      <c r="T2"/>
      <c r="U2"/>
      <c r="V2"/>
      <c r="W2"/>
      <c r="X2"/>
      <c r="Y2"/>
      <c r="Z2"/>
      <c r="AA2"/>
      <c r="AB2" s="284"/>
      <c r="AC2"/>
      <c r="AF2" s="35" t="s">
        <v>820</v>
      </c>
      <c r="AS2" s="646"/>
      <c r="AT2" s="646"/>
    </row>
    <row r="3" spans="1:53" ht="14.25" customHeight="1">
      <c r="A3" s="35"/>
      <c r="C3"/>
      <c r="D3"/>
      <c r="E3"/>
      <c r="F3"/>
      <c r="G3"/>
      <c r="H3"/>
      <c r="I3"/>
      <c r="J3"/>
      <c r="K3"/>
      <c r="L3"/>
      <c r="M3"/>
      <c r="N3"/>
      <c r="O3"/>
      <c r="P3"/>
      <c r="Q3"/>
      <c r="R3"/>
      <c r="S3"/>
      <c r="T3"/>
      <c r="U3"/>
      <c r="V3"/>
      <c r="W3"/>
      <c r="X3"/>
      <c r="Y3"/>
      <c r="Z3"/>
      <c r="AA3"/>
      <c r="AB3" s="284"/>
      <c r="AC3"/>
    </row>
    <row r="4" spans="1:53" ht="14.25" customHeight="1">
      <c r="A4" s="35"/>
      <c r="C4" s="608" t="s">
        <v>644</v>
      </c>
      <c r="D4"/>
      <c r="E4"/>
      <c r="F4"/>
      <c r="G4"/>
      <c r="H4"/>
      <c r="I4"/>
      <c r="J4"/>
      <c r="K4"/>
      <c r="L4"/>
      <c r="M4"/>
      <c r="N4"/>
      <c r="O4"/>
      <c r="P4"/>
      <c r="Q4"/>
      <c r="R4"/>
      <c r="S4"/>
      <c r="T4"/>
      <c r="U4"/>
      <c r="V4"/>
      <c r="W4"/>
      <c r="X4"/>
      <c r="Y4"/>
      <c r="Z4"/>
      <c r="AA4"/>
      <c r="AB4" s="284"/>
      <c r="AC4"/>
    </row>
    <row r="5" spans="1:53" ht="14.25" customHeight="1">
      <c r="A5" s="35"/>
      <c r="C5" s="4" t="s">
        <v>158</v>
      </c>
      <c r="D5" s="608"/>
      <c r="E5"/>
      <c r="F5"/>
      <c r="G5"/>
      <c r="H5"/>
      <c r="I5"/>
      <c r="J5"/>
      <c r="K5"/>
      <c r="L5"/>
      <c r="M5"/>
      <c r="N5"/>
      <c r="O5"/>
      <c r="P5"/>
      <c r="Q5"/>
      <c r="R5"/>
      <c r="S5"/>
      <c r="T5"/>
      <c r="U5"/>
      <c r="V5"/>
      <c r="W5"/>
      <c r="X5"/>
      <c r="Y5"/>
      <c r="Z5"/>
      <c r="AA5"/>
      <c r="AB5" s="284"/>
      <c r="AC5"/>
      <c r="AG5" s="980" t="s">
        <v>1109</v>
      </c>
    </row>
    <row r="6" spans="1:53" ht="14.25" customHeight="1">
      <c r="A6" s="35"/>
      <c r="C6" s="4" t="s">
        <v>362</v>
      </c>
      <c r="D6"/>
      <c r="E6"/>
      <c r="F6"/>
      <c r="G6"/>
      <c r="H6"/>
      <c r="I6"/>
      <c r="J6"/>
      <c r="K6"/>
      <c r="L6"/>
      <c r="M6"/>
      <c r="N6"/>
      <c r="O6"/>
      <c r="P6"/>
      <c r="Q6"/>
      <c r="R6"/>
      <c r="S6"/>
      <c r="T6"/>
      <c r="U6"/>
      <c r="V6"/>
      <c r="W6"/>
      <c r="X6"/>
      <c r="Y6"/>
      <c r="Z6"/>
      <c r="AA6"/>
      <c r="AB6" s="284"/>
      <c r="AC6"/>
      <c r="AG6" s="979">
        <v>20</v>
      </c>
    </row>
    <row r="7" spans="1:53" ht="14.25" customHeight="1">
      <c r="A7" s="35"/>
      <c r="C7"/>
      <c r="D7"/>
      <c r="E7"/>
      <c r="F7"/>
      <c r="G7"/>
      <c r="H7"/>
      <c r="I7"/>
      <c r="J7"/>
      <c r="K7"/>
      <c r="L7"/>
      <c r="M7"/>
      <c r="N7"/>
      <c r="O7"/>
      <c r="P7"/>
      <c r="Q7"/>
      <c r="R7"/>
      <c r="S7"/>
      <c r="T7"/>
      <c r="U7"/>
      <c r="V7"/>
      <c r="W7"/>
      <c r="X7"/>
      <c r="Y7"/>
      <c r="Z7"/>
      <c r="AA7"/>
      <c r="AB7" s="284"/>
      <c r="AC7"/>
      <c r="AF7" s="35"/>
    </row>
    <row r="8" spans="1:53" ht="14.25" customHeight="1">
      <c r="A8" s="35"/>
      <c r="C8" s="4"/>
      <c r="D8"/>
      <c r="E8"/>
      <c r="F8"/>
      <c r="G8"/>
      <c r="H8"/>
      <c r="I8"/>
      <c r="J8"/>
      <c r="K8"/>
      <c r="L8"/>
      <c r="M8"/>
      <c r="N8"/>
      <c r="O8"/>
      <c r="P8"/>
      <c r="Q8"/>
      <c r="R8"/>
      <c r="S8"/>
      <c r="T8"/>
      <c r="U8"/>
      <c r="V8"/>
      <c r="W8"/>
      <c r="X8"/>
      <c r="Y8"/>
      <c r="Z8"/>
      <c r="AA8"/>
      <c r="AB8" s="284"/>
      <c r="AC8"/>
      <c r="AS8" s="646"/>
      <c r="AT8" s="646"/>
      <c r="AU8" s="646"/>
      <c r="BA8" s="646"/>
    </row>
    <row r="9" spans="1:53" ht="14.25" customHeight="1" thickBot="1">
      <c r="A9" s="35"/>
      <c r="C9" s="4"/>
      <c r="D9"/>
      <c r="E9"/>
      <c r="F9"/>
      <c r="G9"/>
      <c r="H9"/>
      <c r="I9"/>
      <c r="J9"/>
      <c r="K9"/>
      <c r="L9"/>
      <c r="M9"/>
      <c r="N9"/>
      <c r="O9"/>
      <c r="P9"/>
      <c r="Q9"/>
      <c r="R9"/>
      <c r="S9"/>
      <c r="T9"/>
      <c r="U9"/>
      <c r="V9"/>
      <c r="W9"/>
      <c r="X9"/>
      <c r="Y9"/>
      <c r="Z9"/>
      <c r="AA9"/>
      <c r="AB9" s="284"/>
      <c r="AC9"/>
      <c r="AF9" s="1581" t="s">
        <v>313</v>
      </c>
      <c r="AG9" s="1582"/>
      <c r="AH9" s="1582"/>
      <c r="AI9" s="1582"/>
      <c r="AJ9" s="1582"/>
      <c r="AK9" s="1582"/>
      <c r="AL9" s="1582"/>
      <c r="AM9" s="1583"/>
      <c r="AN9" s="1581" t="s">
        <v>314</v>
      </c>
      <c r="AO9" s="1582"/>
      <c r="AP9" s="1583"/>
      <c r="AQ9" s="1587" t="s">
        <v>461</v>
      </c>
      <c r="AR9" s="1588"/>
      <c r="AS9" s="1591" t="s">
        <v>442</v>
      </c>
      <c r="AT9" s="1592"/>
      <c r="AU9" s="1593"/>
      <c r="AV9" s="1581" t="s">
        <v>315</v>
      </c>
      <c r="AW9" s="1582"/>
      <c r="AX9" s="1582"/>
      <c r="AY9" s="1582"/>
      <c r="AZ9" s="1582"/>
      <c r="BA9" s="1583"/>
    </row>
    <row r="10" spans="1:53" s="4" customFormat="1" ht="14.25" customHeight="1">
      <c r="C10" s="1613" t="s">
        <v>15</v>
      </c>
      <c r="D10" s="1616" t="s">
        <v>152</v>
      </c>
      <c r="E10" s="1316"/>
      <c r="F10" s="1316"/>
      <c r="G10" s="1316"/>
      <c r="H10" s="1316"/>
      <c r="I10" s="1316"/>
      <c r="J10" s="1316"/>
      <c r="K10" s="1317"/>
      <c r="L10" s="1619" t="s">
        <v>100</v>
      </c>
      <c r="M10" s="1620"/>
      <c r="N10" s="1575" t="s">
        <v>101</v>
      </c>
      <c r="O10" s="1578" t="s">
        <v>165</v>
      </c>
      <c r="P10" s="1638" t="s">
        <v>36</v>
      </c>
      <c r="Q10" s="1641" t="s">
        <v>102</v>
      </c>
      <c r="R10" s="1638" t="s">
        <v>39</v>
      </c>
      <c r="S10" s="1644"/>
      <c r="T10" s="1602" t="s">
        <v>103</v>
      </c>
      <c r="U10" s="1600" t="s">
        <v>104</v>
      </c>
      <c r="V10" s="1602" t="s">
        <v>317</v>
      </c>
      <c r="W10" s="1602" t="s">
        <v>106</v>
      </c>
      <c r="X10" s="1602" t="s">
        <v>645</v>
      </c>
      <c r="Y10" s="1604" t="s">
        <v>107</v>
      </c>
      <c r="Z10" s="1605"/>
      <c r="AA10" s="647"/>
      <c r="AB10" s="648"/>
      <c r="AC10" s="1608" t="s">
        <v>342</v>
      </c>
      <c r="AD10" s="61"/>
      <c r="AE10" s="61"/>
      <c r="AF10" s="1584"/>
      <c r="AG10" s="1585"/>
      <c r="AH10" s="1585"/>
      <c r="AI10" s="1585"/>
      <c r="AJ10" s="1585"/>
      <c r="AK10" s="1585"/>
      <c r="AL10" s="1585"/>
      <c r="AM10" s="1586"/>
      <c r="AN10" s="1584"/>
      <c r="AO10" s="1585"/>
      <c r="AP10" s="1586"/>
      <c r="AQ10" s="1589"/>
      <c r="AR10" s="1590"/>
      <c r="AS10" s="1594"/>
      <c r="AT10" s="1595"/>
      <c r="AU10" s="1596"/>
      <c r="AV10" s="1584"/>
      <c r="AW10" s="1585"/>
      <c r="AX10" s="1585"/>
      <c r="AY10" s="1585"/>
      <c r="AZ10" s="1585"/>
      <c r="BA10" s="1586"/>
    </row>
    <row r="11" spans="1:53" s="4" customFormat="1" ht="14.25" customHeight="1">
      <c r="C11" s="1614"/>
      <c r="D11" s="1516"/>
      <c r="E11" s="1538"/>
      <c r="F11" s="1538"/>
      <c r="G11" s="1538"/>
      <c r="H11" s="1538"/>
      <c r="I11" s="1538"/>
      <c r="J11" s="1538"/>
      <c r="K11" s="1617"/>
      <c r="L11" s="1621"/>
      <c r="M11" s="1622"/>
      <c r="N11" s="1576"/>
      <c r="O11" s="1579"/>
      <c r="P11" s="1639"/>
      <c r="Q11" s="1642"/>
      <c r="R11" s="1639"/>
      <c r="S11" s="1645"/>
      <c r="T11" s="1603"/>
      <c r="U11" s="1601"/>
      <c r="V11" s="1603"/>
      <c r="W11" s="1603"/>
      <c r="X11" s="1603"/>
      <c r="Y11" s="1606"/>
      <c r="Z11" s="1607"/>
      <c r="AA11" s="647"/>
      <c r="AB11" s="648"/>
      <c r="AC11" s="1609"/>
      <c r="AD11" s="61"/>
      <c r="AE11" s="61"/>
      <c r="AF11" s="1597" t="s">
        <v>308</v>
      </c>
      <c r="AG11" s="1598" t="s">
        <v>821</v>
      </c>
      <c r="AH11" s="1598" t="s">
        <v>822</v>
      </c>
      <c r="AI11" s="1597" t="s">
        <v>282</v>
      </c>
      <c r="AJ11" s="1610" t="s">
        <v>1092</v>
      </c>
      <c r="AK11" s="1597" t="s">
        <v>437</v>
      </c>
      <c r="AL11" s="1597" t="s">
        <v>311</v>
      </c>
      <c r="AM11" s="1597" t="s">
        <v>441</v>
      </c>
      <c r="AN11" s="1597" t="s">
        <v>445</v>
      </c>
      <c r="AO11" s="1612" t="s">
        <v>462</v>
      </c>
      <c r="AP11" s="649"/>
      <c r="AQ11" s="1597" t="s">
        <v>312</v>
      </c>
      <c r="AR11" s="1597" t="s">
        <v>463</v>
      </c>
      <c r="AS11" s="1597" t="s">
        <v>443</v>
      </c>
      <c r="AT11" s="1597" t="s">
        <v>444</v>
      </c>
      <c r="AU11" s="1597" t="s">
        <v>464</v>
      </c>
      <c r="AV11" s="1597" t="s">
        <v>312</v>
      </c>
      <c r="AW11" s="1612" t="s">
        <v>462</v>
      </c>
      <c r="AX11" s="649"/>
      <c r="AY11" s="1597" t="s">
        <v>316</v>
      </c>
      <c r="AZ11" s="1597" t="s">
        <v>317</v>
      </c>
      <c r="BA11" s="1597" t="s">
        <v>106</v>
      </c>
    </row>
    <row r="12" spans="1:53" s="4" customFormat="1" ht="14.25" customHeight="1">
      <c r="C12" s="1614"/>
      <c r="D12" s="1516"/>
      <c r="E12" s="1538"/>
      <c r="F12" s="1538"/>
      <c r="G12" s="1538"/>
      <c r="H12" s="1538"/>
      <c r="I12" s="1538"/>
      <c r="J12" s="1538"/>
      <c r="K12" s="1617"/>
      <c r="L12" s="1621"/>
      <c r="M12" s="1622"/>
      <c r="N12" s="1576"/>
      <c r="O12" s="1579"/>
      <c r="P12" s="1640"/>
      <c r="Q12" s="1642"/>
      <c r="R12" s="1640"/>
      <c r="S12" s="1646"/>
      <c r="T12" s="650" t="s">
        <v>108</v>
      </c>
      <c r="U12" s="651" t="s">
        <v>108</v>
      </c>
      <c r="V12" s="650" t="s">
        <v>108</v>
      </c>
      <c r="W12" s="650" t="s">
        <v>108</v>
      </c>
      <c r="X12" s="1603"/>
      <c r="Y12" s="1632" t="s">
        <v>109</v>
      </c>
      <c r="Z12" s="1635" t="s">
        <v>110</v>
      </c>
      <c r="AA12" s="652"/>
      <c r="AB12" s="653"/>
      <c r="AC12" s="1609"/>
      <c r="AD12" s="61"/>
      <c r="AE12" s="61"/>
      <c r="AF12" s="1598"/>
      <c r="AG12" s="1598"/>
      <c r="AH12" s="1598"/>
      <c r="AI12" s="1598"/>
      <c r="AJ12" s="1598"/>
      <c r="AK12" s="1598"/>
      <c r="AL12" s="1598" t="s">
        <v>140</v>
      </c>
      <c r="AM12" s="1598"/>
      <c r="AN12" s="1598" t="s">
        <v>140</v>
      </c>
      <c r="AO12" s="1598" t="s">
        <v>140</v>
      </c>
      <c r="AP12" s="1597" t="s">
        <v>465</v>
      </c>
      <c r="AQ12" s="1598" t="s">
        <v>140</v>
      </c>
      <c r="AR12" s="1598" t="s">
        <v>140</v>
      </c>
      <c r="AS12" s="1598"/>
      <c r="AT12" s="1598"/>
      <c r="AU12" s="1598"/>
      <c r="AV12" s="1598" t="s">
        <v>140</v>
      </c>
      <c r="AW12" s="1598" t="s">
        <v>140</v>
      </c>
      <c r="AX12" s="1597" t="s">
        <v>465</v>
      </c>
      <c r="AY12" s="1598"/>
      <c r="AZ12" s="1598"/>
      <c r="BA12" s="1598"/>
    </row>
    <row r="13" spans="1:53" s="4" customFormat="1" ht="14.25" customHeight="1">
      <c r="C13" s="1614"/>
      <c r="D13" s="1516"/>
      <c r="E13" s="1538"/>
      <c r="F13" s="1538"/>
      <c r="G13" s="1538"/>
      <c r="H13" s="1538"/>
      <c r="I13" s="1538"/>
      <c r="J13" s="1538"/>
      <c r="K13" s="1617"/>
      <c r="L13" s="1621"/>
      <c r="M13" s="1622"/>
      <c r="N13" s="1576"/>
      <c r="O13" s="1579"/>
      <c r="P13" s="1628" t="s">
        <v>178</v>
      </c>
      <c r="Q13" s="1642"/>
      <c r="R13" s="1625" t="s">
        <v>151</v>
      </c>
      <c r="S13" s="1628" t="s">
        <v>30</v>
      </c>
      <c r="T13" s="654"/>
      <c r="U13" s="655"/>
      <c r="V13" s="656"/>
      <c r="W13" s="657"/>
      <c r="X13" s="1650"/>
      <c r="Y13" s="1633"/>
      <c r="Z13" s="1636"/>
      <c r="AA13" s="652"/>
      <c r="AB13" s="653"/>
      <c r="AC13" s="1609"/>
      <c r="AD13" s="61"/>
      <c r="AE13" s="61"/>
      <c r="AF13" s="1598"/>
      <c r="AG13" s="1598"/>
      <c r="AH13" s="1598"/>
      <c r="AI13" s="1598"/>
      <c r="AJ13" s="1598"/>
      <c r="AK13" s="1598"/>
      <c r="AL13" s="1598"/>
      <c r="AM13" s="1598"/>
      <c r="AN13" s="1598"/>
      <c r="AO13" s="1598"/>
      <c r="AP13" s="1598"/>
      <c r="AQ13" s="1598"/>
      <c r="AR13" s="1598"/>
      <c r="AS13" s="1598"/>
      <c r="AT13" s="1598"/>
      <c r="AU13" s="1598"/>
      <c r="AV13" s="1598"/>
      <c r="AW13" s="1598"/>
      <c r="AX13" s="1598"/>
      <c r="AY13" s="1598"/>
      <c r="AZ13" s="1598"/>
      <c r="BA13" s="1598"/>
    </row>
    <row r="14" spans="1:53" s="4" customFormat="1" ht="14.25" customHeight="1">
      <c r="C14" s="1614"/>
      <c r="D14" s="1516"/>
      <c r="E14" s="1538"/>
      <c r="F14" s="1538"/>
      <c r="G14" s="1538"/>
      <c r="H14" s="1538"/>
      <c r="I14" s="1538"/>
      <c r="J14" s="1538"/>
      <c r="K14" s="1617"/>
      <c r="L14" s="1621"/>
      <c r="M14" s="1622"/>
      <c r="N14" s="1576"/>
      <c r="O14" s="1579"/>
      <c r="P14" s="1579"/>
      <c r="Q14" s="1642"/>
      <c r="R14" s="1626"/>
      <c r="S14" s="1579"/>
      <c r="T14" s="654"/>
      <c r="U14" s="655"/>
      <c r="V14" s="656"/>
      <c r="W14" s="657"/>
      <c r="X14" s="1650"/>
      <c r="Y14" s="1633"/>
      <c r="Z14" s="1636"/>
      <c r="AA14" s="652"/>
      <c r="AB14" s="653"/>
      <c r="AC14" s="1609"/>
      <c r="AD14" s="61"/>
      <c r="AE14" s="61"/>
      <c r="AF14" s="1598"/>
      <c r="AG14" s="1598"/>
      <c r="AH14" s="1598"/>
      <c r="AI14" s="1598"/>
      <c r="AJ14" s="1598"/>
      <c r="AK14" s="1598"/>
      <c r="AL14" s="1598"/>
      <c r="AM14" s="1598"/>
      <c r="AN14" s="1598"/>
      <c r="AO14" s="1598"/>
      <c r="AP14" s="1598"/>
      <c r="AQ14" s="1598"/>
      <c r="AR14" s="1598"/>
      <c r="AS14" s="1598"/>
      <c r="AT14" s="1598"/>
      <c r="AU14" s="1598"/>
      <c r="AV14" s="1598"/>
      <c r="AW14" s="1598"/>
      <c r="AX14" s="1598"/>
      <c r="AY14" s="1598"/>
      <c r="AZ14" s="1598"/>
      <c r="BA14" s="1598"/>
    </row>
    <row r="15" spans="1:53" s="4" customFormat="1" ht="14.25" customHeight="1" thickBot="1">
      <c r="C15" s="1614"/>
      <c r="D15" s="1516"/>
      <c r="E15" s="1538"/>
      <c r="F15" s="1538"/>
      <c r="G15" s="1538"/>
      <c r="H15" s="1538"/>
      <c r="I15" s="1538"/>
      <c r="J15" s="1538"/>
      <c r="K15" s="1617"/>
      <c r="L15" s="1621"/>
      <c r="M15" s="1622"/>
      <c r="N15" s="1576"/>
      <c r="O15" s="1579"/>
      <c r="P15" s="1579"/>
      <c r="Q15" s="1642"/>
      <c r="R15" s="1626"/>
      <c r="S15" s="1579"/>
      <c r="T15" s="654"/>
      <c r="U15" s="655"/>
      <c r="V15" s="656"/>
      <c r="W15" s="657"/>
      <c r="X15" s="1650"/>
      <c r="Y15" s="1633"/>
      <c r="Z15" s="1636"/>
      <c r="AA15" s="652"/>
      <c r="AB15" s="653"/>
      <c r="AC15" s="1609"/>
      <c r="AD15" s="61"/>
      <c r="AE15" s="61"/>
      <c r="AF15" s="1599"/>
      <c r="AG15" s="658" t="s">
        <v>310</v>
      </c>
      <c r="AH15" s="658" t="s">
        <v>310</v>
      </c>
      <c r="AI15" s="1599"/>
      <c r="AJ15" s="1611"/>
      <c r="AK15" s="1599"/>
      <c r="AL15" s="1599"/>
      <c r="AM15" s="1599"/>
      <c r="AN15" s="1599"/>
      <c r="AO15" s="1599"/>
      <c r="AP15" s="1599"/>
      <c r="AQ15" s="1599"/>
      <c r="AR15" s="1599"/>
      <c r="AS15" s="1599"/>
      <c r="AT15" s="1599"/>
      <c r="AU15" s="1599"/>
      <c r="AV15" s="1599"/>
      <c r="AW15" s="1599"/>
      <c r="AX15" s="1599"/>
      <c r="AY15" s="1598"/>
      <c r="AZ15" s="1599"/>
      <c r="BA15" s="1599"/>
    </row>
    <row r="16" spans="1:53" s="4" customFormat="1" ht="24.75" customHeight="1" thickTop="1" thickBot="1">
      <c r="C16" s="1615"/>
      <c r="D16" s="1618"/>
      <c r="E16" s="1319"/>
      <c r="F16" s="1319"/>
      <c r="G16" s="1319"/>
      <c r="H16" s="1319"/>
      <c r="I16" s="1319"/>
      <c r="J16" s="1319"/>
      <c r="K16" s="1320"/>
      <c r="L16" s="1623"/>
      <c r="M16" s="1624"/>
      <c r="N16" s="1577"/>
      <c r="O16" s="1580"/>
      <c r="P16" s="1580"/>
      <c r="Q16" s="1643"/>
      <c r="R16" s="1627"/>
      <c r="S16" s="1580"/>
      <c r="T16" s="654"/>
      <c r="U16" s="655"/>
      <c r="V16" s="656"/>
      <c r="W16" s="657"/>
      <c r="X16" s="1651"/>
      <c r="Y16" s="1634"/>
      <c r="Z16" s="1637"/>
      <c r="AA16" s="652"/>
      <c r="AB16" s="653"/>
      <c r="AC16" s="1609"/>
      <c r="AD16" s="61"/>
      <c r="AE16" s="61"/>
      <c r="AF16" s="659"/>
      <c r="AG16" s="659"/>
      <c r="AH16" s="659"/>
      <c r="AI16" s="659"/>
      <c r="AJ16" s="659"/>
      <c r="AK16" s="659"/>
      <c r="AL16" s="659"/>
      <c r="AM16" s="659"/>
      <c r="AN16" s="864">
        <f t="shared" ref="AN16:BA16" si="0">SUM(AN17:AN1016)</f>
        <v>0</v>
      </c>
      <c r="AO16" s="864">
        <f t="shared" si="0"/>
        <v>0</v>
      </c>
      <c r="AP16" s="864">
        <f t="shared" si="0"/>
        <v>0</v>
      </c>
      <c r="AQ16" s="864">
        <f t="shared" si="0"/>
        <v>0</v>
      </c>
      <c r="AR16" s="864">
        <f t="shared" si="0"/>
        <v>0</v>
      </c>
      <c r="AS16" s="864">
        <f t="shared" si="0"/>
        <v>0</v>
      </c>
      <c r="AT16" s="864">
        <f t="shared" si="0"/>
        <v>0</v>
      </c>
      <c r="AU16" s="864">
        <f t="shared" si="0"/>
        <v>0</v>
      </c>
      <c r="AV16" s="864">
        <f t="shared" si="0"/>
        <v>0</v>
      </c>
      <c r="AW16" s="864">
        <f t="shared" si="0"/>
        <v>0</v>
      </c>
      <c r="AX16" s="865">
        <f t="shared" si="0"/>
        <v>0</v>
      </c>
      <c r="AY16" s="866">
        <f t="shared" si="0"/>
        <v>0</v>
      </c>
      <c r="AZ16" s="867">
        <f t="shared" si="0"/>
        <v>0</v>
      </c>
      <c r="BA16" s="864">
        <f t="shared" si="0"/>
        <v>0</v>
      </c>
    </row>
    <row r="17" spans="3:53" s="4" customFormat="1" ht="28.5" customHeight="1" thickTop="1">
      <c r="C17" s="716">
        <v>1</v>
      </c>
      <c r="D17" s="1629"/>
      <c r="E17" s="1630"/>
      <c r="F17" s="1630"/>
      <c r="G17" s="1630"/>
      <c r="H17" s="1630"/>
      <c r="I17" s="1630"/>
      <c r="J17" s="1630"/>
      <c r="K17" s="1631"/>
      <c r="L17" s="660" t="str">
        <f>IF(M17&gt;0,IF(COUNTIF(リスト!建築物種類コード,M17),"建築物","構築物"),"")</f>
        <v/>
      </c>
      <c r="M17" s="672"/>
      <c r="N17" s="673"/>
      <c r="O17" s="79"/>
      <c r="P17" s="674"/>
      <c r="Q17" s="675"/>
      <c r="R17" s="675"/>
      <c r="S17" s="676"/>
      <c r="T17" s="677"/>
      <c r="U17" s="677"/>
      <c r="V17" s="677"/>
      <c r="W17" s="677"/>
      <c r="X17" s="1111"/>
      <c r="Y17" s="678"/>
      <c r="Z17" s="679"/>
      <c r="AA17" s="661"/>
      <c r="AB17" s="662"/>
      <c r="AC17" s="278"/>
      <c r="AD17" s="61"/>
      <c r="AE17" s="61"/>
      <c r="AF17" s="663" t="str">
        <f>IF(AND(M17="",N17=""),"","["&amp;RIGHT(LEFT(M17,3),2)&amp;RIGHT(LEFT(N17,FIND("]",N17)-1),IF(FIND("]",N17)-1&gt;2,2,1))&amp;"]")</f>
        <v/>
      </c>
      <c r="AG17" s="664" t="str">
        <f>IF(AF17="","",IF(T17+U17&lt;100000,1,0))</f>
        <v/>
      </c>
      <c r="AH17" s="664" t="str">
        <f>IF(AF17="","",IF(AND(AG17=0,T17+U17&lt;200000),1,))</f>
        <v/>
      </c>
      <c r="AI17" s="664" t="str">
        <f>IF(AF17="","",VLOOKUP(AF17,リスト!BD:BE,2,0))</f>
        <v/>
      </c>
      <c r="AJ17" s="664" t="str">
        <f>IF(AH17=1,3,IF(P17="2：中古",MIN(AI17,Q17),IF(OR(N17="[8]その他",N17="[7]その他"),MIN(AI17,Q17),AI17)))</f>
        <v/>
      </c>
      <c r="AK17" s="664" t="str">
        <f>IF(AJ17="","",VLOOKUP(AJ17,リスト!BW:BX,2,0))</f>
        <v/>
      </c>
      <c r="AL17" s="664" t="str">
        <f>IF(AF17="","",IF(S17&gt;【１】経営概要!$G$27,調査年-1,調査年)-R17)</f>
        <v/>
      </c>
      <c r="AM17" s="665" t="str">
        <f t="shared" ref="AM17:AM1016" si="1">IF(OR(AF17="",AG17=1),"",
IF(AND(AJ17&gt;0,AL17&lt;AJ17,AN17&lt;=ROUND((T17-1)*AK17,0)),ROUND(AN17*IF(Y17="2：部分取り壊し",IFERROR(1-(AC17/O17),1),1),0),
IF(AND(AJ17&gt;0,AL17&lt;AJ17),ROUND((T17-1)*AK17*IF(Y17="2：部分取り壊し",IFERROR(1-(AC17/O17),1),1),0),
"")))</f>
        <v/>
      </c>
      <c r="AN17" s="665" t="str">
        <f t="shared" ref="AN17:AN1016" si="2">IF(OR(AF17="",AG17=1),"",
IF(AND(AJ17&gt;0,AL17&lt;AJ17),T17-ROUND((T17-1)*AK17*AL17,0),1
))</f>
        <v/>
      </c>
      <c r="AO17" s="666" t="str">
        <f t="shared" ref="AO17:AO1016" si="3">IF(OR(AF17="",AG17=1),"",
IF(Y17="",AM17,
IF(Y17="1：取り壊し",SUM(AN17,Z17),
IF(Y17="3：売　却",AN17-Z17,
IF(AND(Y17="2：部分取り壊し",AN17&gt;1),SUM(ROUND(AN17*(AC17/O17),0),Z17,AM17),
IF(AND(Z17="",AM17=""),"",SUM(Z17,AM17)))))))</f>
        <v/>
      </c>
      <c r="AP17" s="666" t="str">
        <f t="shared" ref="AP17:AP1016" si="4">IF(AND(AO17="",AM17=""),"",
IF(OR(Y17="1：取り壊し",Y17="2：部分取り壊し",Y17="3：売　却"),SUM(AO17)-SUM(AM17),""))</f>
        <v/>
      </c>
      <c r="AQ17" s="666" t="str">
        <f t="shared" ref="AQ17:AQ1016" si="5">IF(OR(AG17=1,U17=""),"",
IF(AND(AJ17&gt;0,U17&gt;0,AL17&lt;AJ17),U17-ROUND(U17*AK17*AL17,0),""
))</f>
        <v/>
      </c>
      <c r="AR17" s="666" t="str">
        <f>IF(OR(AF17="",AG17=1),IF(AND(AG17=1,AL17=0),U17,""),
IF(AND(AJ17&gt;0,AL17&lt;AJ17,SUM(AQ17)&gt;0,AQ17&lt;=ROUND(U17*AK17,0)),ROUND(AQ17*IF(Y17="2：部分取り壊し",IFERROR(1-(AC17/O17),1),1),),
IF(AND(AJ17&gt;0,AL17&lt;AJ17,SUM(U17)&gt;0),ROUND(U17*AK17*IF(Y17="2：部分取り壊し",IFERROR(1-(AC17/O17),1),1),0),"")))</f>
        <v/>
      </c>
      <c r="AS17" s="666" t="str">
        <f t="shared" ref="AS17:AS1016" si="6">IF(Y17="2：部分取り壊し",O17-AC17,"")</f>
        <v/>
      </c>
      <c r="AT17" s="666" t="str">
        <f>IF(Y17="2：部分取り壊し",ROUND(T17*(1-(AC17/O17)),0),"")</f>
        <v/>
      </c>
      <c r="AU17" s="666" t="str">
        <f>IF(Y17="2：部分取り壊し",ROUND(U17*(1-(AC17/O17)),0),"")</f>
        <v/>
      </c>
      <c r="AV17" s="666" t="str">
        <f>IF(X17="","",IF(OR(R17=IF(S17&gt;【１】経営概要!$G$27,調査年-1,調査年),AN17=""),"",ROUND(AN17*X17%,0)))</f>
        <v/>
      </c>
      <c r="AW17" s="666" t="str">
        <f t="shared" ref="AW17:AW1016" si="7">IF(X17="","",IF(AO17="","",ROUND(AO17*X17%,0)))</f>
        <v/>
      </c>
      <c r="AX17" s="666" t="str">
        <f t="shared" ref="AX17:AX1016" si="8">IF(X17="","",IF(AP17="","",ROUND(AP17*X17%,0)))</f>
        <v/>
      </c>
      <c r="AY17" s="667" t="str">
        <f t="shared" ref="AY17:AY1016" si="9">IF(X17="","",IF(AN17="","",ROUND(AN17*X17%,0)))</f>
        <v/>
      </c>
      <c r="AZ17" s="666" t="str">
        <f>IF(OR(X17="",AND(OR(R17&lt;&gt;IF(S17&gt;【１】経営概要!$G$27,調査年-1,調査年),AG17=0),V17="",AR17="",W17="")),"",
SUM(
IF(AND(R17=IF(S17&gt;【１】経営概要!$G$27,調査年-1,調査年),AG17=1),ROUND(T17*X17%,0),),
ROUND(V17*X17%,0),
ROUND(SUM(AR17)*X17%,0),
))</f>
        <v/>
      </c>
      <c r="BA17" s="666" t="str">
        <f t="shared" ref="BA17:BA1016" si="10">IF(X17="","",IF(W17="","",ROUND(W17*X17%,0)))</f>
        <v/>
      </c>
    </row>
    <row r="18" spans="3:53" s="4" customFormat="1" ht="28.5" customHeight="1">
      <c r="C18" s="722">
        <v>2</v>
      </c>
      <c r="D18" s="1569"/>
      <c r="E18" s="1570"/>
      <c r="F18" s="1570"/>
      <c r="G18" s="1570"/>
      <c r="H18" s="1570"/>
      <c r="I18" s="1570"/>
      <c r="J18" s="1570"/>
      <c r="K18" s="1571"/>
      <c r="L18" s="668" t="str">
        <f>IF(M18&gt;0,IF(COUNTIF(リスト!建築物種類コード,M18),"建築物","構築物"),"")</f>
        <v/>
      </c>
      <c r="M18" s="680"/>
      <c r="N18" s="681"/>
      <c r="O18" s="201"/>
      <c r="P18" s="682"/>
      <c r="Q18" s="683"/>
      <c r="R18" s="683"/>
      <c r="S18" s="684"/>
      <c r="T18" s="685"/>
      <c r="U18" s="685"/>
      <c r="V18" s="685"/>
      <c r="W18" s="685"/>
      <c r="X18" s="1045"/>
      <c r="Y18" s="686"/>
      <c r="Z18" s="687"/>
      <c r="AA18" s="661"/>
      <c r="AB18" s="662"/>
      <c r="AC18" s="279"/>
      <c r="AD18" s="61"/>
      <c r="AE18" s="61"/>
      <c r="AF18" s="663" t="str">
        <f t="shared" ref="AF18:AF81" si="11">IF(AND(M18="",N18=""),"","["&amp;RIGHT(LEFT(M18,3),2)&amp;RIGHT(LEFT(N18,FIND("]",N18)-1),IF(FIND("]",N18)-1&gt;2,2,1))&amp;"]")</f>
        <v/>
      </c>
      <c r="AG18" s="664" t="str">
        <f t="shared" ref="AG18:AG81" si="12">IF(AF18="","",IF(T18+U18&lt;100000,1,0))</f>
        <v/>
      </c>
      <c r="AH18" s="664" t="str">
        <f t="shared" ref="AH18:AH81" si="13">IF(AF18="","",IF(AND(AG18=0,T18+U18&lt;200000),1,))</f>
        <v/>
      </c>
      <c r="AI18" s="664" t="str">
        <f>IF(AF18="","",VLOOKUP(AF18,リスト!BD:BE,2,0))</f>
        <v/>
      </c>
      <c r="AJ18" s="664" t="str">
        <f t="shared" ref="AJ18:AJ36" si="14">IF(AH18=1,3,IF(P18="2：中古",MIN(AI18,Q18),IF(OR(N18="[8]その他",N18="[7]その他"),MIN(AI18,Q18),AI18)))</f>
        <v/>
      </c>
      <c r="AK18" s="664" t="str">
        <f>IF(AJ18="","",VLOOKUP(AJ18,リスト!BW:BX,2,0))</f>
        <v/>
      </c>
      <c r="AL18" s="664" t="str">
        <f>IF(AF18="","",IF(S18&gt;【１】経営概要!$G$27,調査年-1,調査年)-R18)</f>
        <v/>
      </c>
      <c r="AM18" s="665" t="str">
        <f t="shared" si="1"/>
        <v/>
      </c>
      <c r="AN18" s="665" t="str">
        <f t="shared" si="2"/>
        <v/>
      </c>
      <c r="AO18" s="666" t="str">
        <f t="shared" si="3"/>
        <v/>
      </c>
      <c r="AP18" s="666" t="str">
        <f t="shared" si="4"/>
        <v/>
      </c>
      <c r="AQ18" s="666" t="str">
        <f t="shared" si="5"/>
        <v/>
      </c>
      <c r="AR18" s="666" t="str">
        <f t="shared" ref="AR18:AR81" si="15">IF(OR(AF18="",AG18=1),IF(AND(AG18=1,AL18=0),U18,""),
IF(AND(AJ18&gt;0,AL18&lt;AJ18,SUM(AQ18)&gt;0,AQ18&lt;=ROUND(U18*AK18,0)),ROUND(AQ18*IF(Y18="2：部分取り壊し",IFERROR(1-(AC18/O18),1),1),),
IF(AND(AJ18&gt;0,AL18&lt;AJ18,SUM(U18)&gt;0),ROUND(U18*AK18*IF(Y18="2：部分取り壊し",IFERROR(1-(AC18/O18),1),1),0),"")))</f>
        <v/>
      </c>
      <c r="AS18" s="666" t="str">
        <f t="shared" si="6"/>
        <v/>
      </c>
      <c r="AT18" s="666" t="str">
        <f>IF(Y18="2：部分取り壊し",ROUND(T18*(1-(AC18/O18)),0),"")</f>
        <v/>
      </c>
      <c r="AU18" s="666" t="str">
        <f>IF(Y18="2：部分取り壊し",ROUND(U18*(1-(AC18/O18)),0),"")</f>
        <v/>
      </c>
      <c r="AV18" s="666" t="str">
        <f>IF(X18="","",IF(OR(R18=IF(S18&gt;【１】経営概要!$G$27,調査年-1,調査年),AN18=""),"",ROUND(AN18*X18%,0)))</f>
        <v/>
      </c>
      <c r="AW18" s="666" t="str">
        <f t="shared" si="7"/>
        <v/>
      </c>
      <c r="AX18" s="666" t="str">
        <f t="shared" si="8"/>
        <v/>
      </c>
      <c r="AY18" s="666" t="str">
        <f t="shared" si="9"/>
        <v/>
      </c>
      <c r="AZ18" s="666" t="str">
        <f>IF(OR(X18="",AND(OR(R18&lt;&gt;IF(S18&gt;【１】経営概要!$G$27,調査年-1,調査年),AG18=0),V18="",AR18="",W18="")),"",
SUM(
IF(AND(R18=IF(S18&gt;【１】経営概要!$G$27,調査年-1,調査年),AG18=1),ROUND(T18*X18%,0),),
ROUND(V18*X18%,0),
ROUND(SUM(AR18)*X18%,0),
))</f>
        <v/>
      </c>
      <c r="BA18" s="666" t="str">
        <f t="shared" si="10"/>
        <v/>
      </c>
    </row>
    <row r="19" spans="3:53" s="4" customFormat="1" ht="27.75" customHeight="1">
      <c r="C19" s="722">
        <v>3</v>
      </c>
      <c r="D19" s="1572"/>
      <c r="E19" s="1573"/>
      <c r="F19" s="1573"/>
      <c r="G19" s="1573"/>
      <c r="H19" s="1573"/>
      <c r="I19" s="1573"/>
      <c r="J19" s="1573"/>
      <c r="K19" s="1574"/>
      <c r="L19" s="668" t="str">
        <f>IF(M19&gt;0,IF(COUNTIF(リスト!建築物種類コード,M19),"建築物","構築物"),"")</f>
        <v/>
      </c>
      <c r="M19" s="688"/>
      <c r="N19" s="681"/>
      <c r="O19" s="201"/>
      <c r="P19" s="682"/>
      <c r="Q19" s="683"/>
      <c r="R19" s="683"/>
      <c r="S19" s="684"/>
      <c r="T19" s="685"/>
      <c r="U19" s="685"/>
      <c r="V19" s="685"/>
      <c r="W19" s="685"/>
      <c r="X19" s="1045"/>
      <c r="Y19" s="686"/>
      <c r="Z19" s="687"/>
      <c r="AA19" s="661"/>
      <c r="AB19" s="662"/>
      <c r="AC19" s="279"/>
      <c r="AD19" s="61"/>
      <c r="AE19" s="61"/>
      <c r="AF19" s="663" t="str">
        <f t="shared" si="11"/>
        <v/>
      </c>
      <c r="AG19" s="664" t="str">
        <f t="shared" si="12"/>
        <v/>
      </c>
      <c r="AH19" s="664" t="str">
        <f t="shared" si="13"/>
        <v/>
      </c>
      <c r="AI19" s="664" t="str">
        <f>IF(AF19="","",VLOOKUP(AF19,リスト!BD:BE,2,0))</f>
        <v/>
      </c>
      <c r="AJ19" s="664" t="str">
        <f t="shared" si="14"/>
        <v/>
      </c>
      <c r="AK19" s="664" t="str">
        <f>IF(AJ19="","",VLOOKUP(AJ19,リスト!BW:BX,2,0))</f>
        <v/>
      </c>
      <c r="AL19" s="664" t="str">
        <f>IF(AF19="","",IF(S19&gt;【１】経営概要!$G$27,調査年-1,調査年)-R19)</f>
        <v/>
      </c>
      <c r="AM19" s="665" t="str">
        <f t="shared" si="1"/>
        <v/>
      </c>
      <c r="AN19" s="665" t="str">
        <f t="shared" si="2"/>
        <v/>
      </c>
      <c r="AO19" s="666" t="str">
        <f t="shared" si="3"/>
        <v/>
      </c>
      <c r="AP19" s="666" t="str">
        <f t="shared" si="4"/>
        <v/>
      </c>
      <c r="AQ19" s="666" t="str">
        <f t="shared" si="5"/>
        <v/>
      </c>
      <c r="AR19" s="666" t="str">
        <f t="shared" si="15"/>
        <v/>
      </c>
      <c r="AS19" s="666" t="str">
        <f t="shared" si="6"/>
        <v/>
      </c>
      <c r="AT19" s="666" t="str">
        <f t="shared" ref="AT19:AT82" si="16">IF(Y19="2：部分取り壊し",ROUND(T19*(1-(AC19/O19)),0),"")</f>
        <v/>
      </c>
      <c r="AU19" s="666" t="str">
        <f t="shared" ref="AU19:AU82" si="17">IF(Y19="2：部分取り壊し",ROUND(U19*(1-(AC19/O19)),0),"")</f>
        <v/>
      </c>
      <c r="AV19" s="666" t="str">
        <f>IF(X19="","",IF(OR(R19=IF(S19&gt;【１】経営概要!$G$27,調査年-1,調査年),AN19=""),"",ROUND(AN19*X19%,0)))</f>
        <v/>
      </c>
      <c r="AW19" s="666" t="str">
        <f t="shared" si="7"/>
        <v/>
      </c>
      <c r="AX19" s="666" t="str">
        <f t="shared" si="8"/>
        <v/>
      </c>
      <c r="AY19" s="666" t="str">
        <f t="shared" si="9"/>
        <v/>
      </c>
      <c r="AZ19" s="666" t="str">
        <f>IF(OR(X19="",AND(OR(R19&lt;&gt;IF(S19&gt;【１】経営概要!$G$27,調査年-1,調査年),AG19=0),V19="",AR19="",W19="")),"",
SUM(
IF(AND(R19=IF(S19&gt;【１】経営概要!$G$27,調査年-1,調査年),AG19=1),ROUND(T19*X19%,0),),
ROUND(V19*X19%,0),
ROUND(SUM(AR19)*X19%,0),
))</f>
        <v/>
      </c>
      <c r="BA19" s="666" t="str">
        <f t="shared" si="10"/>
        <v/>
      </c>
    </row>
    <row r="20" spans="3:53" s="4" customFormat="1" ht="28.15" customHeight="1">
      <c r="C20" s="722">
        <v>4</v>
      </c>
      <c r="D20" s="1569"/>
      <c r="E20" s="1570"/>
      <c r="F20" s="1570"/>
      <c r="G20" s="1570"/>
      <c r="H20" s="1570"/>
      <c r="I20" s="1570"/>
      <c r="J20" s="1570"/>
      <c r="K20" s="1571"/>
      <c r="L20" s="668" t="str">
        <f>IF(M20&gt;0,IF(COUNTIF(リスト!建築物種類コード,M20),"建築物","構築物"),"")</f>
        <v/>
      </c>
      <c r="M20" s="680"/>
      <c r="N20" s="681"/>
      <c r="O20" s="201"/>
      <c r="P20" s="682"/>
      <c r="Q20" s="683"/>
      <c r="R20" s="683"/>
      <c r="S20" s="684"/>
      <c r="T20" s="685"/>
      <c r="U20" s="685"/>
      <c r="V20" s="685"/>
      <c r="W20" s="685"/>
      <c r="X20" s="1045"/>
      <c r="Y20" s="686"/>
      <c r="Z20" s="687"/>
      <c r="AA20" s="661"/>
      <c r="AB20" s="662"/>
      <c r="AC20" s="279"/>
      <c r="AD20" s="61"/>
      <c r="AE20" s="61"/>
      <c r="AF20" s="663" t="str">
        <f t="shared" si="11"/>
        <v/>
      </c>
      <c r="AG20" s="664" t="str">
        <f t="shared" si="12"/>
        <v/>
      </c>
      <c r="AH20" s="664" t="str">
        <f t="shared" si="13"/>
        <v/>
      </c>
      <c r="AI20" s="664" t="str">
        <f>IF(AF20="","",VLOOKUP(AF20,リスト!BD:BE,2,0))</f>
        <v/>
      </c>
      <c r="AJ20" s="664" t="str">
        <f t="shared" si="14"/>
        <v/>
      </c>
      <c r="AK20" s="664" t="str">
        <f>IF(AJ20="","",VLOOKUP(AJ20,リスト!BW:BX,2,0))</f>
        <v/>
      </c>
      <c r="AL20" s="664" t="str">
        <f>IF(AF20="","",IF(S20&gt;【１】経営概要!$G$27,調査年-1,調査年)-R20)</f>
        <v/>
      </c>
      <c r="AM20" s="665" t="str">
        <f t="shared" si="1"/>
        <v/>
      </c>
      <c r="AN20" s="665" t="str">
        <f t="shared" si="2"/>
        <v/>
      </c>
      <c r="AO20" s="666" t="str">
        <f t="shared" si="3"/>
        <v/>
      </c>
      <c r="AP20" s="666" t="str">
        <f t="shared" si="4"/>
        <v/>
      </c>
      <c r="AQ20" s="666" t="str">
        <f t="shared" si="5"/>
        <v/>
      </c>
      <c r="AR20" s="666" t="str">
        <f t="shared" si="15"/>
        <v/>
      </c>
      <c r="AS20" s="666" t="str">
        <f t="shared" si="6"/>
        <v/>
      </c>
      <c r="AT20" s="666" t="str">
        <f t="shared" si="16"/>
        <v/>
      </c>
      <c r="AU20" s="666" t="str">
        <f t="shared" si="17"/>
        <v/>
      </c>
      <c r="AV20" s="666" t="str">
        <f>IF(X20="","",IF(OR(R20=IF(S20&gt;【１】経営概要!$G$27,調査年-1,調査年),AN20=""),"",ROUND(AN20*X20%,0)))</f>
        <v/>
      </c>
      <c r="AW20" s="666" t="str">
        <f t="shared" si="7"/>
        <v/>
      </c>
      <c r="AX20" s="666" t="str">
        <f t="shared" si="8"/>
        <v/>
      </c>
      <c r="AY20" s="666" t="str">
        <f t="shared" si="9"/>
        <v/>
      </c>
      <c r="AZ20" s="666" t="str">
        <f>IF(OR(X20="",AND(OR(R20&lt;&gt;IF(S20&gt;【１】経営概要!$G$27,調査年-1,調査年),AG20=0),V20="",AR20="",W20="")),"",
SUM(
IF(AND(R20=IF(S20&gt;【１】経営概要!$G$27,調査年-1,調査年),AG20=1),ROUND(T20*X20%,0),),
ROUND(V20*X20%,0),
ROUND(SUM(AR20)*X20%,0),
))</f>
        <v/>
      </c>
      <c r="BA20" s="666" t="str">
        <f t="shared" si="10"/>
        <v/>
      </c>
    </row>
    <row r="21" spans="3:53" s="4" customFormat="1" ht="28.15" customHeight="1">
      <c r="C21" s="722">
        <v>5</v>
      </c>
      <c r="D21" s="1572"/>
      <c r="E21" s="1573"/>
      <c r="F21" s="1573"/>
      <c r="G21" s="1573"/>
      <c r="H21" s="1573"/>
      <c r="I21" s="1573"/>
      <c r="J21" s="1573"/>
      <c r="K21" s="1574"/>
      <c r="L21" s="668" t="str">
        <f>IF(M21&gt;0,IF(COUNTIF(リスト!建築物種類コード,M21),"建築物","構築物"),"")</f>
        <v/>
      </c>
      <c r="M21" s="688"/>
      <c r="N21" s="681"/>
      <c r="O21" s="201"/>
      <c r="P21" s="682"/>
      <c r="Q21" s="683"/>
      <c r="R21" s="683"/>
      <c r="S21" s="684"/>
      <c r="T21" s="685"/>
      <c r="U21" s="685"/>
      <c r="V21" s="685"/>
      <c r="W21" s="685"/>
      <c r="X21" s="1045"/>
      <c r="Y21" s="686"/>
      <c r="Z21" s="687"/>
      <c r="AA21" s="661"/>
      <c r="AB21" s="662"/>
      <c r="AC21" s="279"/>
      <c r="AD21" s="61"/>
      <c r="AE21" s="61"/>
      <c r="AF21" s="663" t="str">
        <f t="shared" si="11"/>
        <v/>
      </c>
      <c r="AG21" s="664" t="str">
        <f t="shared" si="12"/>
        <v/>
      </c>
      <c r="AH21" s="664" t="str">
        <f t="shared" si="13"/>
        <v/>
      </c>
      <c r="AI21" s="664" t="str">
        <f>IF(AF21="","",VLOOKUP(AF21,リスト!BD:BE,2,0))</f>
        <v/>
      </c>
      <c r="AJ21" s="664" t="str">
        <f t="shared" si="14"/>
        <v/>
      </c>
      <c r="AK21" s="664" t="str">
        <f>IF(AJ21="","",VLOOKUP(AJ21,リスト!BW:BX,2,0))</f>
        <v/>
      </c>
      <c r="AL21" s="664" t="str">
        <f>IF(AF21="","",IF(S21&gt;【１】経営概要!$G$27,調査年-1,調査年)-R21)</f>
        <v/>
      </c>
      <c r="AM21" s="665" t="str">
        <f t="shared" si="1"/>
        <v/>
      </c>
      <c r="AN21" s="665" t="str">
        <f t="shared" si="2"/>
        <v/>
      </c>
      <c r="AO21" s="666" t="str">
        <f t="shared" si="3"/>
        <v/>
      </c>
      <c r="AP21" s="666" t="str">
        <f t="shared" si="4"/>
        <v/>
      </c>
      <c r="AQ21" s="666" t="str">
        <f t="shared" si="5"/>
        <v/>
      </c>
      <c r="AR21" s="666" t="str">
        <f t="shared" si="15"/>
        <v/>
      </c>
      <c r="AS21" s="666" t="str">
        <f t="shared" si="6"/>
        <v/>
      </c>
      <c r="AT21" s="666" t="str">
        <f t="shared" si="16"/>
        <v/>
      </c>
      <c r="AU21" s="666" t="str">
        <f t="shared" si="17"/>
        <v/>
      </c>
      <c r="AV21" s="666" t="str">
        <f>IF(X21="","",IF(OR(R21=IF(S21&gt;【１】経営概要!$G$27,調査年-1,調査年),AN21=""),"",ROUND(AN21*X21%,0)))</f>
        <v/>
      </c>
      <c r="AW21" s="666" t="str">
        <f t="shared" si="7"/>
        <v/>
      </c>
      <c r="AX21" s="666" t="str">
        <f t="shared" si="8"/>
        <v/>
      </c>
      <c r="AY21" s="666" t="str">
        <f t="shared" si="9"/>
        <v/>
      </c>
      <c r="AZ21" s="666" t="str">
        <f>IF(OR(X21="",AND(OR(R21&lt;&gt;IF(S21&gt;【１】経営概要!$G$27,調査年-1,調査年),AG21=0),V21="",AR21="",W21="")),"",
SUM(
IF(AND(R21=IF(S21&gt;【１】経営概要!$G$27,調査年-1,調査年),AG21=1),ROUND(T21*X21%,0),),
ROUND(V21*X21%,0),
ROUND(SUM(AR21)*X21%,0),
))</f>
        <v/>
      </c>
      <c r="BA21" s="666" t="str">
        <f t="shared" si="10"/>
        <v/>
      </c>
    </row>
    <row r="22" spans="3:53" s="4" customFormat="1" ht="28.15" customHeight="1">
      <c r="C22" s="722">
        <v>6</v>
      </c>
      <c r="D22" s="1569"/>
      <c r="E22" s="1570"/>
      <c r="F22" s="1570"/>
      <c r="G22" s="1570"/>
      <c r="H22" s="1570"/>
      <c r="I22" s="1570"/>
      <c r="J22" s="1570"/>
      <c r="K22" s="1571"/>
      <c r="L22" s="668" t="str">
        <f>IF(M22&gt;0,IF(COUNTIF(リスト!建築物種類コード,M22),"建築物","構築物"),"")</f>
        <v/>
      </c>
      <c r="M22" s="680"/>
      <c r="N22" s="681"/>
      <c r="O22" s="201"/>
      <c r="P22" s="682"/>
      <c r="Q22" s="683"/>
      <c r="R22" s="683"/>
      <c r="S22" s="684"/>
      <c r="T22" s="685"/>
      <c r="U22" s="685"/>
      <c r="V22" s="685"/>
      <c r="W22" s="685"/>
      <c r="X22" s="1045"/>
      <c r="Y22" s="686"/>
      <c r="Z22" s="687"/>
      <c r="AA22" s="661"/>
      <c r="AB22" s="662"/>
      <c r="AC22" s="279"/>
      <c r="AD22" s="61"/>
      <c r="AE22" s="61"/>
      <c r="AF22" s="663" t="str">
        <f t="shared" si="11"/>
        <v/>
      </c>
      <c r="AG22" s="664" t="str">
        <f t="shared" si="12"/>
        <v/>
      </c>
      <c r="AH22" s="664" t="str">
        <f t="shared" si="13"/>
        <v/>
      </c>
      <c r="AI22" s="664" t="str">
        <f>IF(AF22="","",VLOOKUP(AF22,リスト!BD:BE,2,0))</f>
        <v/>
      </c>
      <c r="AJ22" s="664" t="str">
        <f t="shared" si="14"/>
        <v/>
      </c>
      <c r="AK22" s="664" t="str">
        <f>IF(AJ22="","",VLOOKUP(AJ22,リスト!BW:BX,2,0))</f>
        <v/>
      </c>
      <c r="AL22" s="664" t="str">
        <f>IF(AF22="","",IF(S22&gt;【１】経営概要!$G$27,調査年-1,調査年)-R22)</f>
        <v/>
      </c>
      <c r="AM22" s="665" t="str">
        <f t="shared" si="1"/>
        <v/>
      </c>
      <c r="AN22" s="665" t="str">
        <f t="shared" si="2"/>
        <v/>
      </c>
      <c r="AO22" s="666" t="str">
        <f t="shared" si="3"/>
        <v/>
      </c>
      <c r="AP22" s="666" t="str">
        <f t="shared" si="4"/>
        <v/>
      </c>
      <c r="AQ22" s="666" t="str">
        <f t="shared" si="5"/>
        <v/>
      </c>
      <c r="AR22" s="666" t="str">
        <f t="shared" si="15"/>
        <v/>
      </c>
      <c r="AS22" s="666" t="str">
        <f t="shared" si="6"/>
        <v/>
      </c>
      <c r="AT22" s="666" t="str">
        <f t="shared" si="16"/>
        <v/>
      </c>
      <c r="AU22" s="666" t="str">
        <f t="shared" si="17"/>
        <v/>
      </c>
      <c r="AV22" s="666" t="str">
        <f>IF(X22="","",IF(OR(R22=IF(S22&gt;【１】経営概要!$G$27,調査年-1,調査年),AN22=""),"",ROUND(AN22*X22%,0)))</f>
        <v/>
      </c>
      <c r="AW22" s="666" t="str">
        <f t="shared" si="7"/>
        <v/>
      </c>
      <c r="AX22" s="666" t="str">
        <f t="shared" si="8"/>
        <v/>
      </c>
      <c r="AY22" s="666" t="str">
        <f t="shared" si="9"/>
        <v/>
      </c>
      <c r="AZ22" s="666" t="str">
        <f>IF(OR(X22="",AND(OR(R22&lt;&gt;IF(S22&gt;【１】経営概要!$G$27,調査年-1,調査年),AG22=0),V22="",AR22="",W22="")),"",
SUM(
IF(AND(R22=IF(S22&gt;【１】経営概要!$G$27,調査年-1,調査年),AG22=1),ROUND(T22*X22%,0),),
ROUND(V22*X22%,0),
ROUND(SUM(AR22)*X22%,0),
))</f>
        <v/>
      </c>
      <c r="BA22" s="666" t="str">
        <f t="shared" si="10"/>
        <v/>
      </c>
    </row>
    <row r="23" spans="3:53" s="4" customFormat="1" ht="28.15" customHeight="1">
      <c r="C23" s="722">
        <v>7</v>
      </c>
      <c r="D23" s="1572"/>
      <c r="E23" s="1573"/>
      <c r="F23" s="1573"/>
      <c r="G23" s="1573"/>
      <c r="H23" s="1573"/>
      <c r="I23" s="1573"/>
      <c r="J23" s="1573"/>
      <c r="K23" s="1574"/>
      <c r="L23" s="668" t="str">
        <f>IF(M23&gt;0,IF(COUNTIF(リスト!建築物種類コード,M23),"建築物","構築物"),"")</f>
        <v/>
      </c>
      <c r="M23" s="688"/>
      <c r="N23" s="681"/>
      <c r="O23" s="201"/>
      <c r="P23" s="682"/>
      <c r="Q23" s="683"/>
      <c r="R23" s="683"/>
      <c r="S23" s="684"/>
      <c r="T23" s="685"/>
      <c r="U23" s="685"/>
      <c r="V23" s="685"/>
      <c r="W23" s="685"/>
      <c r="X23" s="1045"/>
      <c r="Y23" s="686"/>
      <c r="Z23" s="687"/>
      <c r="AA23" s="661"/>
      <c r="AB23" s="662"/>
      <c r="AC23" s="279"/>
      <c r="AD23" s="61"/>
      <c r="AE23" s="61"/>
      <c r="AF23" s="663" t="str">
        <f t="shared" si="11"/>
        <v/>
      </c>
      <c r="AG23" s="664" t="str">
        <f t="shared" si="12"/>
        <v/>
      </c>
      <c r="AH23" s="664" t="str">
        <f t="shared" si="13"/>
        <v/>
      </c>
      <c r="AI23" s="664" t="str">
        <f>IF(AF23="","",VLOOKUP(AF23,リスト!BD:BE,2,0))</f>
        <v/>
      </c>
      <c r="AJ23" s="664" t="str">
        <f t="shared" si="14"/>
        <v/>
      </c>
      <c r="AK23" s="664" t="str">
        <f>IF(AJ23="","",VLOOKUP(AJ23,リスト!BW:BX,2,0))</f>
        <v/>
      </c>
      <c r="AL23" s="664" t="str">
        <f>IF(AF23="","",IF(S23&gt;【１】経営概要!$G$27,調査年-1,調査年)-R23)</f>
        <v/>
      </c>
      <c r="AM23" s="665" t="str">
        <f t="shared" si="1"/>
        <v/>
      </c>
      <c r="AN23" s="665" t="str">
        <f t="shared" si="2"/>
        <v/>
      </c>
      <c r="AO23" s="666" t="str">
        <f t="shared" si="3"/>
        <v/>
      </c>
      <c r="AP23" s="666" t="str">
        <f t="shared" si="4"/>
        <v/>
      </c>
      <c r="AQ23" s="666" t="str">
        <f t="shared" si="5"/>
        <v/>
      </c>
      <c r="AR23" s="666" t="str">
        <f t="shared" si="15"/>
        <v/>
      </c>
      <c r="AS23" s="666" t="str">
        <f t="shared" si="6"/>
        <v/>
      </c>
      <c r="AT23" s="666" t="str">
        <f t="shared" si="16"/>
        <v/>
      </c>
      <c r="AU23" s="666" t="str">
        <f t="shared" si="17"/>
        <v/>
      </c>
      <c r="AV23" s="666" t="str">
        <f>IF(X23="","",IF(OR(R23=IF(S23&gt;【１】経営概要!$G$27,調査年-1,調査年),AN23=""),"",ROUND(AN23*X23%,0)))</f>
        <v/>
      </c>
      <c r="AW23" s="666" t="str">
        <f t="shared" si="7"/>
        <v/>
      </c>
      <c r="AX23" s="666" t="str">
        <f t="shared" si="8"/>
        <v/>
      </c>
      <c r="AY23" s="666" t="str">
        <f t="shared" si="9"/>
        <v/>
      </c>
      <c r="AZ23" s="666" t="str">
        <f>IF(OR(X23="",AND(OR(R23&lt;&gt;IF(S23&gt;【１】経営概要!$G$27,調査年-1,調査年),AG23=0),V23="",AR23="",W23="")),"",
SUM(
IF(AND(R23=IF(S23&gt;【１】経営概要!$G$27,調査年-1,調査年),AG23=1),ROUND(T23*X23%,0),),
ROUND(V23*X23%,0),
ROUND(SUM(AR23)*X23%,0),
))</f>
        <v/>
      </c>
      <c r="BA23" s="666" t="str">
        <f t="shared" si="10"/>
        <v/>
      </c>
    </row>
    <row r="24" spans="3:53" s="4" customFormat="1" ht="28.15" customHeight="1">
      <c r="C24" s="722">
        <v>8</v>
      </c>
      <c r="D24" s="1569"/>
      <c r="E24" s="1570"/>
      <c r="F24" s="1570"/>
      <c r="G24" s="1570"/>
      <c r="H24" s="1570"/>
      <c r="I24" s="1570"/>
      <c r="J24" s="1570"/>
      <c r="K24" s="1571"/>
      <c r="L24" s="668" t="str">
        <f>IF(M24&gt;0,IF(COUNTIF(リスト!建築物種類コード,M24),"建築物","構築物"),"")</f>
        <v/>
      </c>
      <c r="M24" s="680"/>
      <c r="N24" s="681"/>
      <c r="O24" s="201"/>
      <c r="P24" s="682"/>
      <c r="Q24" s="683"/>
      <c r="R24" s="683"/>
      <c r="S24" s="684"/>
      <c r="T24" s="685"/>
      <c r="U24" s="685"/>
      <c r="V24" s="685"/>
      <c r="W24" s="685"/>
      <c r="X24" s="1045"/>
      <c r="Y24" s="686"/>
      <c r="Z24" s="687"/>
      <c r="AA24" s="661"/>
      <c r="AB24" s="662"/>
      <c r="AC24" s="279"/>
      <c r="AD24" s="61"/>
      <c r="AE24" s="61"/>
      <c r="AF24" s="663" t="str">
        <f t="shared" si="11"/>
        <v/>
      </c>
      <c r="AG24" s="664" t="str">
        <f t="shared" si="12"/>
        <v/>
      </c>
      <c r="AH24" s="664" t="str">
        <f t="shared" si="13"/>
        <v/>
      </c>
      <c r="AI24" s="664" t="str">
        <f>IF(AF24="","",VLOOKUP(AF24,リスト!BD:BE,2,0))</f>
        <v/>
      </c>
      <c r="AJ24" s="664" t="str">
        <f t="shared" si="14"/>
        <v/>
      </c>
      <c r="AK24" s="664" t="str">
        <f>IF(AJ24="","",VLOOKUP(AJ24,リスト!BW:BX,2,0))</f>
        <v/>
      </c>
      <c r="AL24" s="664" t="str">
        <f>IF(AF24="","",IF(S24&gt;【１】経営概要!$G$27,調査年-1,調査年)-R24)</f>
        <v/>
      </c>
      <c r="AM24" s="665" t="str">
        <f t="shared" si="1"/>
        <v/>
      </c>
      <c r="AN24" s="665" t="str">
        <f t="shared" si="2"/>
        <v/>
      </c>
      <c r="AO24" s="666" t="str">
        <f t="shared" si="3"/>
        <v/>
      </c>
      <c r="AP24" s="666" t="str">
        <f t="shared" si="4"/>
        <v/>
      </c>
      <c r="AQ24" s="666" t="str">
        <f t="shared" si="5"/>
        <v/>
      </c>
      <c r="AR24" s="666" t="str">
        <f t="shared" si="15"/>
        <v/>
      </c>
      <c r="AS24" s="666" t="str">
        <f t="shared" si="6"/>
        <v/>
      </c>
      <c r="AT24" s="666" t="str">
        <f t="shared" si="16"/>
        <v/>
      </c>
      <c r="AU24" s="666" t="str">
        <f t="shared" si="17"/>
        <v/>
      </c>
      <c r="AV24" s="666" t="str">
        <f>IF(X24="","",IF(OR(R24=IF(S24&gt;【１】経営概要!$G$27,調査年-1,調査年),AN24=""),"",ROUND(AN24*X24%,0)))</f>
        <v/>
      </c>
      <c r="AW24" s="666" t="str">
        <f t="shared" si="7"/>
        <v/>
      </c>
      <c r="AX24" s="666" t="str">
        <f t="shared" si="8"/>
        <v/>
      </c>
      <c r="AY24" s="666" t="str">
        <f t="shared" si="9"/>
        <v/>
      </c>
      <c r="AZ24" s="666" t="str">
        <f>IF(OR(X24="",AND(OR(R24&lt;&gt;IF(S24&gt;【１】経営概要!$G$27,調査年-1,調査年),AG24=0),V24="",AR24="",W24="")),"",
SUM(
IF(AND(R24=IF(S24&gt;【１】経営概要!$G$27,調査年-1,調査年),AG24=1),ROUND(T24*X24%,0),),
ROUND(V24*X24%,0),
ROUND(SUM(AR24)*X24%,0),
))</f>
        <v/>
      </c>
      <c r="BA24" s="666" t="str">
        <f t="shared" si="10"/>
        <v/>
      </c>
    </row>
    <row r="25" spans="3:53" s="4" customFormat="1" ht="28.15" customHeight="1">
      <c r="C25" s="722">
        <v>9</v>
      </c>
      <c r="D25" s="1569"/>
      <c r="E25" s="1570"/>
      <c r="F25" s="1570"/>
      <c r="G25" s="1570"/>
      <c r="H25" s="1570"/>
      <c r="I25" s="1570"/>
      <c r="J25" s="1570"/>
      <c r="K25" s="1571"/>
      <c r="L25" s="668" t="str">
        <f>IF(M25&gt;0,IF(COUNTIF(リスト!建築物種類コード,M25),"建築物","構築物"),"")</f>
        <v/>
      </c>
      <c r="M25" s="680"/>
      <c r="N25" s="681"/>
      <c r="O25" s="201"/>
      <c r="P25" s="682"/>
      <c r="Q25" s="683"/>
      <c r="R25" s="683"/>
      <c r="S25" s="684"/>
      <c r="T25" s="685"/>
      <c r="U25" s="685"/>
      <c r="V25" s="685"/>
      <c r="W25" s="685"/>
      <c r="X25" s="1045"/>
      <c r="Y25" s="686"/>
      <c r="Z25" s="687"/>
      <c r="AA25" s="661"/>
      <c r="AB25" s="662"/>
      <c r="AC25" s="279"/>
      <c r="AD25" s="61"/>
      <c r="AE25" s="61"/>
      <c r="AF25" s="663" t="str">
        <f t="shared" si="11"/>
        <v/>
      </c>
      <c r="AG25" s="664" t="str">
        <f t="shared" si="12"/>
        <v/>
      </c>
      <c r="AH25" s="664" t="str">
        <f t="shared" si="13"/>
        <v/>
      </c>
      <c r="AI25" s="664" t="str">
        <f>IF(AF25="","",VLOOKUP(AF25,リスト!BD:BE,2,0))</f>
        <v/>
      </c>
      <c r="AJ25" s="664" t="str">
        <f t="shared" si="14"/>
        <v/>
      </c>
      <c r="AK25" s="664" t="str">
        <f>IF(AJ25="","",VLOOKUP(AJ25,リスト!BW:BX,2,0))</f>
        <v/>
      </c>
      <c r="AL25" s="664" t="str">
        <f>IF(AF25="","",IF(S25&gt;【１】経営概要!$G$27,調査年-1,調査年)-R25)</f>
        <v/>
      </c>
      <c r="AM25" s="665" t="str">
        <f t="shared" si="1"/>
        <v/>
      </c>
      <c r="AN25" s="665" t="str">
        <f t="shared" si="2"/>
        <v/>
      </c>
      <c r="AO25" s="666" t="str">
        <f t="shared" si="3"/>
        <v/>
      </c>
      <c r="AP25" s="666" t="str">
        <f t="shared" si="4"/>
        <v/>
      </c>
      <c r="AQ25" s="666" t="str">
        <f t="shared" si="5"/>
        <v/>
      </c>
      <c r="AR25" s="666" t="str">
        <f t="shared" si="15"/>
        <v/>
      </c>
      <c r="AS25" s="666" t="str">
        <f t="shared" si="6"/>
        <v/>
      </c>
      <c r="AT25" s="666" t="str">
        <f t="shared" si="16"/>
        <v/>
      </c>
      <c r="AU25" s="666" t="str">
        <f t="shared" si="17"/>
        <v/>
      </c>
      <c r="AV25" s="666" t="str">
        <f>IF(X25="","",IF(OR(R25=IF(S25&gt;【１】経営概要!$G$27,調査年-1,調査年),AN25=""),"",ROUND(AN25*X25%,0)))</f>
        <v/>
      </c>
      <c r="AW25" s="666" t="str">
        <f t="shared" si="7"/>
        <v/>
      </c>
      <c r="AX25" s="666" t="str">
        <f t="shared" si="8"/>
        <v/>
      </c>
      <c r="AY25" s="666" t="str">
        <f t="shared" si="9"/>
        <v/>
      </c>
      <c r="AZ25" s="666" t="str">
        <f>IF(OR(X25="",AND(OR(R25&lt;&gt;IF(S25&gt;【１】経営概要!$G$27,調査年-1,調査年),AG25=0),V25="",AR25="",W25="")),"",
SUM(
IF(AND(R25=IF(S25&gt;【１】経営概要!$G$27,調査年-1,調査年),AG25=1),ROUND(T25*X25%,0),),
ROUND(V25*X25%,0),
ROUND(SUM(AR25)*X25%,0),
))</f>
        <v/>
      </c>
      <c r="BA25" s="666" t="str">
        <f t="shared" si="10"/>
        <v/>
      </c>
    </row>
    <row r="26" spans="3:53" s="4" customFormat="1" ht="28.15" customHeight="1">
      <c r="C26" s="722">
        <v>10</v>
      </c>
      <c r="D26" s="1569"/>
      <c r="E26" s="1570"/>
      <c r="F26" s="1570"/>
      <c r="G26" s="1570"/>
      <c r="H26" s="1570"/>
      <c r="I26" s="1570"/>
      <c r="J26" s="1570"/>
      <c r="K26" s="1571"/>
      <c r="L26" s="668" t="str">
        <f>IF(M26&gt;0,IF(COUNTIF(リスト!建築物種類コード,M26),"建築物","構築物"),"")</f>
        <v/>
      </c>
      <c r="M26" s="680"/>
      <c r="N26" s="681"/>
      <c r="O26" s="201"/>
      <c r="P26" s="682"/>
      <c r="Q26" s="683"/>
      <c r="R26" s="683"/>
      <c r="S26" s="684"/>
      <c r="T26" s="685"/>
      <c r="U26" s="685"/>
      <c r="V26" s="685"/>
      <c r="W26" s="685"/>
      <c r="X26" s="1045"/>
      <c r="Y26" s="686"/>
      <c r="Z26" s="687"/>
      <c r="AA26" s="661"/>
      <c r="AB26" s="662"/>
      <c r="AC26" s="279"/>
      <c r="AD26" s="61"/>
      <c r="AE26" s="61"/>
      <c r="AF26" s="663" t="str">
        <f t="shared" si="11"/>
        <v/>
      </c>
      <c r="AG26" s="664" t="str">
        <f t="shared" si="12"/>
        <v/>
      </c>
      <c r="AH26" s="664" t="str">
        <f t="shared" si="13"/>
        <v/>
      </c>
      <c r="AI26" s="664" t="str">
        <f>IF(AF26="","",VLOOKUP(AF26,リスト!BD:BE,2,0))</f>
        <v/>
      </c>
      <c r="AJ26" s="664" t="str">
        <f t="shared" si="14"/>
        <v/>
      </c>
      <c r="AK26" s="664" t="str">
        <f>IF(AJ26="","",VLOOKUP(AJ26,リスト!BW:BX,2,0))</f>
        <v/>
      </c>
      <c r="AL26" s="664" t="str">
        <f>IF(AF26="","",IF(S26&gt;【１】経営概要!$G$27,調査年-1,調査年)-R26)</f>
        <v/>
      </c>
      <c r="AM26" s="665" t="str">
        <f t="shared" si="1"/>
        <v/>
      </c>
      <c r="AN26" s="665" t="str">
        <f t="shared" si="2"/>
        <v/>
      </c>
      <c r="AO26" s="666" t="str">
        <f t="shared" si="3"/>
        <v/>
      </c>
      <c r="AP26" s="666" t="str">
        <f t="shared" si="4"/>
        <v/>
      </c>
      <c r="AQ26" s="666" t="str">
        <f t="shared" si="5"/>
        <v/>
      </c>
      <c r="AR26" s="666" t="str">
        <f t="shared" si="15"/>
        <v/>
      </c>
      <c r="AS26" s="666" t="str">
        <f t="shared" si="6"/>
        <v/>
      </c>
      <c r="AT26" s="666" t="str">
        <f t="shared" si="16"/>
        <v/>
      </c>
      <c r="AU26" s="666" t="str">
        <f t="shared" si="17"/>
        <v/>
      </c>
      <c r="AV26" s="666" t="str">
        <f>IF(X26="","",IF(OR(R26=IF(S26&gt;【１】経営概要!$G$27,調査年-1,調査年),AN26=""),"",ROUND(AN26*X26%,0)))</f>
        <v/>
      </c>
      <c r="AW26" s="666" t="str">
        <f t="shared" si="7"/>
        <v/>
      </c>
      <c r="AX26" s="666" t="str">
        <f t="shared" si="8"/>
        <v/>
      </c>
      <c r="AY26" s="666" t="str">
        <f t="shared" si="9"/>
        <v/>
      </c>
      <c r="AZ26" s="666" t="str">
        <f>IF(OR(X26="",AND(OR(R26&lt;&gt;IF(S26&gt;【１】経営概要!$G$27,調査年-1,調査年),AG26=0),V26="",AR26="",W26="")),"",
SUM(
IF(AND(R26=IF(S26&gt;【１】経営概要!$G$27,調査年-1,調査年),AG26=1),ROUND(T26*X26%,0),),
ROUND(V26*X26%,0),
ROUND(SUM(AR26)*X26%,0),
))</f>
        <v/>
      </c>
      <c r="BA26" s="666" t="str">
        <f t="shared" si="10"/>
        <v/>
      </c>
    </row>
    <row r="27" spans="3:53" s="4" customFormat="1" ht="28.15" customHeight="1">
      <c r="C27" s="722">
        <v>11</v>
      </c>
      <c r="D27" s="1569"/>
      <c r="E27" s="1570"/>
      <c r="F27" s="1570"/>
      <c r="G27" s="1570"/>
      <c r="H27" s="1570"/>
      <c r="I27" s="1570"/>
      <c r="J27" s="1570"/>
      <c r="K27" s="1571"/>
      <c r="L27" s="668" t="str">
        <f>IF(M27&gt;0,IF(COUNTIF(リスト!建築物種類コード,M27),"建築物","構築物"),"")</f>
        <v/>
      </c>
      <c r="M27" s="680"/>
      <c r="N27" s="681"/>
      <c r="O27" s="201"/>
      <c r="P27" s="682"/>
      <c r="Q27" s="683"/>
      <c r="R27" s="683"/>
      <c r="S27" s="684"/>
      <c r="T27" s="685"/>
      <c r="U27" s="685"/>
      <c r="V27" s="685"/>
      <c r="W27" s="685"/>
      <c r="X27" s="1045"/>
      <c r="Y27" s="686"/>
      <c r="Z27" s="687"/>
      <c r="AA27" s="661"/>
      <c r="AB27" s="662"/>
      <c r="AC27" s="279"/>
      <c r="AD27" s="61"/>
      <c r="AE27" s="61"/>
      <c r="AF27" s="663" t="str">
        <f t="shared" si="11"/>
        <v/>
      </c>
      <c r="AG27" s="664" t="str">
        <f t="shared" si="12"/>
        <v/>
      </c>
      <c r="AH27" s="664" t="str">
        <f t="shared" si="13"/>
        <v/>
      </c>
      <c r="AI27" s="664" t="str">
        <f>IF(AF27="","",VLOOKUP(AF27,リスト!BD:BE,2,0))</f>
        <v/>
      </c>
      <c r="AJ27" s="664" t="str">
        <f t="shared" si="14"/>
        <v/>
      </c>
      <c r="AK27" s="664" t="str">
        <f>IF(AJ27="","",VLOOKUP(AJ27,リスト!BW:BX,2,0))</f>
        <v/>
      </c>
      <c r="AL27" s="664" t="str">
        <f>IF(AF27="","",IF(S27&gt;【１】経営概要!$G$27,調査年-1,調査年)-R27)</f>
        <v/>
      </c>
      <c r="AM27" s="665" t="str">
        <f t="shared" si="1"/>
        <v/>
      </c>
      <c r="AN27" s="665" t="str">
        <f t="shared" si="2"/>
        <v/>
      </c>
      <c r="AO27" s="666" t="str">
        <f t="shared" si="3"/>
        <v/>
      </c>
      <c r="AP27" s="666" t="str">
        <f t="shared" si="4"/>
        <v/>
      </c>
      <c r="AQ27" s="666" t="str">
        <f t="shared" si="5"/>
        <v/>
      </c>
      <c r="AR27" s="666" t="str">
        <f t="shared" si="15"/>
        <v/>
      </c>
      <c r="AS27" s="666" t="str">
        <f t="shared" si="6"/>
        <v/>
      </c>
      <c r="AT27" s="666" t="str">
        <f t="shared" si="16"/>
        <v/>
      </c>
      <c r="AU27" s="666" t="str">
        <f t="shared" si="17"/>
        <v/>
      </c>
      <c r="AV27" s="666" t="str">
        <f>IF(X27="","",IF(OR(R27=IF(S27&gt;【１】経営概要!$G$27,調査年-1,調査年),AN27=""),"",ROUND(AN27*X27%,0)))</f>
        <v/>
      </c>
      <c r="AW27" s="666" t="str">
        <f t="shared" si="7"/>
        <v/>
      </c>
      <c r="AX27" s="666" t="str">
        <f t="shared" si="8"/>
        <v/>
      </c>
      <c r="AY27" s="666" t="str">
        <f t="shared" si="9"/>
        <v/>
      </c>
      <c r="AZ27" s="666" t="str">
        <f>IF(OR(X27="",AND(OR(R27&lt;&gt;IF(S27&gt;【１】経営概要!$G$27,調査年-1,調査年),AG27=0),V27="",AR27="",W27="")),"",
SUM(
IF(AND(R27=IF(S27&gt;【１】経営概要!$G$27,調査年-1,調査年),AG27=1),ROUND(T27*X27%,0),),
ROUND(V27*X27%,0),
ROUND(SUM(AR27)*X27%,0),
))</f>
        <v/>
      </c>
      <c r="BA27" s="666" t="str">
        <f t="shared" si="10"/>
        <v/>
      </c>
    </row>
    <row r="28" spans="3:53" s="4" customFormat="1" ht="28.15" customHeight="1">
      <c r="C28" s="722">
        <v>12</v>
      </c>
      <c r="D28" s="1569"/>
      <c r="E28" s="1570"/>
      <c r="F28" s="1570"/>
      <c r="G28" s="1570"/>
      <c r="H28" s="1570"/>
      <c r="I28" s="1570"/>
      <c r="J28" s="1570"/>
      <c r="K28" s="1571"/>
      <c r="L28" s="668" t="str">
        <f>IF(M28&gt;0,IF(COUNTIF(リスト!建築物種類コード,M28),"建築物","構築物"),"")</f>
        <v/>
      </c>
      <c r="M28" s="680"/>
      <c r="N28" s="681"/>
      <c r="O28" s="201"/>
      <c r="P28" s="682"/>
      <c r="Q28" s="683"/>
      <c r="R28" s="683"/>
      <c r="S28" s="684"/>
      <c r="T28" s="685"/>
      <c r="U28" s="685"/>
      <c r="V28" s="685"/>
      <c r="W28" s="685"/>
      <c r="X28" s="1045"/>
      <c r="Y28" s="686"/>
      <c r="Z28" s="687"/>
      <c r="AA28" s="661"/>
      <c r="AB28" s="662"/>
      <c r="AC28" s="279"/>
      <c r="AD28" s="61"/>
      <c r="AE28" s="61"/>
      <c r="AF28" s="663" t="str">
        <f t="shared" si="11"/>
        <v/>
      </c>
      <c r="AG28" s="664" t="str">
        <f t="shared" si="12"/>
        <v/>
      </c>
      <c r="AH28" s="664" t="str">
        <f t="shared" si="13"/>
        <v/>
      </c>
      <c r="AI28" s="664" t="str">
        <f>IF(AF28="","",VLOOKUP(AF28,リスト!BD:BE,2,0))</f>
        <v/>
      </c>
      <c r="AJ28" s="664" t="str">
        <f t="shared" si="14"/>
        <v/>
      </c>
      <c r="AK28" s="664" t="str">
        <f>IF(AJ28="","",VLOOKUP(AJ28,リスト!BW:BX,2,0))</f>
        <v/>
      </c>
      <c r="AL28" s="664" t="str">
        <f>IF(AF28="","",IF(S28&gt;【１】経営概要!$G$27,調査年-1,調査年)-R28)</f>
        <v/>
      </c>
      <c r="AM28" s="665" t="str">
        <f t="shared" si="1"/>
        <v/>
      </c>
      <c r="AN28" s="665" t="str">
        <f t="shared" si="2"/>
        <v/>
      </c>
      <c r="AO28" s="666" t="str">
        <f t="shared" si="3"/>
        <v/>
      </c>
      <c r="AP28" s="666" t="str">
        <f t="shared" si="4"/>
        <v/>
      </c>
      <c r="AQ28" s="666" t="str">
        <f t="shared" si="5"/>
        <v/>
      </c>
      <c r="AR28" s="666" t="str">
        <f t="shared" si="15"/>
        <v/>
      </c>
      <c r="AS28" s="666" t="str">
        <f t="shared" si="6"/>
        <v/>
      </c>
      <c r="AT28" s="666" t="str">
        <f t="shared" si="16"/>
        <v/>
      </c>
      <c r="AU28" s="666" t="str">
        <f t="shared" si="17"/>
        <v/>
      </c>
      <c r="AV28" s="666" t="str">
        <f>IF(X28="","",IF(OR(R28=IF(S28&gt;【１】経営概要!$G$27,調査年-1,調査年),AN28=""),"",ROUND(AN28*X28%,0)))</f>
        <v/>
      </c>
      <c r="AW28" s="666" t="str">
        <f t="shared" si="7"/>
        <v/>
      </c>
      <c r="AX28" s="666" t="str">
        <f t="shared" si="8"/>
        <v/>
      </c>
      <c r="AY28" s="666" t="str">
        <f t="shared" si="9"/>
        <v/>
      </c>
      <c r="AZ28" s="666" t="str">
        <f>IF(OR(X28="",AND(OR(R28&lt;&gt;IF(S28&gt;【１】経営概要!$G$27,調査年-1,調査年),AG28=0),V28="",AR28="",W28="")),"",
SUM(
IF(AND(R28=IF(S28&gt;【１】経営概要!$G$27,調査年-1,調査年),AG28=1),ROUND(T28*X28%,0),),
ROUND(V28*X28%,0),
ROUND(SUM(AR28)*X28%,0),
))</f>
        <v/>
      </c>
      <c r="BA28" s="666" t="str">
        <f t="shared" si="10"/>
        <v/>
      </c>
    </row>
    <row r="29" spans="3:53" s="4" customFormat="1" ht="28.15" customHeight="1">
      <c r="C29" s="722">
        <v>13</v>
      </c>
      <c r="D29" s="1569"/>
      <c r="E29" s="1570"/>
      <c r="F29" s="1570"/>
      <c r="G29" s="1570"/>
      <c r="H29" s="1570"/>
      <c r="I29" s="1570"/>
      <c r="J29" s="1570"/>
      <c r="K29" s="1571"/>
      <c r="L29" s="668" t="str">
        <f>IF(M29&gt;0,IF(COUNTIF(リスト!建築物種類コード,M29),"建築物","構築物"),"")</f>
        <v/>
      </c>
      <c r="M29" s="680"/>
      <c r="N29" s="681"/>
      <c r="O29" s="201"/>
      <c r="P29" s="682"/>
      <c r="Q29" s="683"/>
      <c r="R29" s="683"/>
      <c r="S29" s="684"/>
      <c r="T29" s="685"/>
      <c r="U29" s="685"/>
      <c r="V29" s="685"/>
      <c r="W29" s="685"/>
      <c r="X29" s="1045"/>
      <c r="Y29" s="686"/>
      <c r="Z29" s="687"/>
      <c r="AA29" s="661"/>
      <c r="AB29" s="662"/>
      <c r="AC29" s="279"/>
      <c r="AD29" s="61"/>
      <c r="AE29" s="61"/>
      <c r="AF29" s="663" t="str">
        <f t="shared" si="11"/>
        <v/>
      </c>
      <c r="AG29" s="664" t="str">
        <f t="shared" si="12"/>
        <v/>
      </c>
      <c r="AH29" s="664" t="str">
        <f t="shared" si="13"/>
        <v/>
      </c>
      <c r="AI29" s="664" t="str">
        <f>IF(AF29="","",VLOOKUP(AF29,リスト!BD:BE,2,0))</f>
        <v/>
      </c>
      <c r="AJ29" s="664" t="str">
        <f t="shared" si="14"/>
        <v/>
      </c>
      <c r="AK29" s="664" t="str">
        <f>IF(AJ29="","",VLOOKUP(AJ29,リスト!BW:BX,2,0))</f>
        <v/>
      </c>
      <c r="AL29" s="664" t="str">
        <f>IF(AF29="","",IF(S29&gt;【１】経営概要!$G$27,調査年-1,調査年)-R29)</f>
        <v/>
      </c>
      <c r="AM29" s="665" t="str">
        <f t="shared" si="1"/>
        <v/>
      </c>
      <c r="AN29" s="665" t="str">
        <f t="shared" si="2"/>
        <v/>
      </c>
      <c r="AO29" s="666" t="str">
        <f t="shared" si="3"/>
        <v/>
      </c>
      <c r="AP29" s="666" t="str">
        <f t="shared" si="4"/>
        <v/>
      </c>
      <c r="AQ29" s="666" t="str">
        <f t="shared" si="5"/>
        <v/>
      </c>
      <c r="AR29" s="666" t="str">
        <f t="shared" si="15"/>
        <v/>
      </c>
      <c r="AS29" s="666" t="str">
        <f t="shared" si="6"/>
        <v/>
      </c>
      <c r="AT29" s="666" t="str">
        <f t="shared" si="16"/>
        <v/>
      </c>
      <c r="AU29" s="666" t="str">
        <f t="shared" si="17"/>
        <v/>
      </c>
      <c r="AV29" s="666" t="str">
        <f>IF(X29="","",IF(OR(R29=IF(S29&gt;【１】経営概要!$G$27,調査年-1,調査年),AN29=""),"",ROUND(AN29*X29%,0)))</f>
        <v/>
      </c>
      <c r="AW29" s="666" t="str">
        <f t="shared" si="7"/>
        <v/>
      </c>
      <c r="AX29" s="666" t="str">
        <f t="shared" si="8"/>
        <v/>
      </c>
      <c r="AY29" s="666" t="str">
        <f t="shared" si="9"/>
        <v/>
      </c>
      <c r="AZ29" s="666" t="str">
        <f>IF(OR(X29="",AND(OR(R29&lt;&gt;IF(S29&gt;【１】経営概要!$G$27,調査年-1,調査年),AG29=0),V29="",AR29="",W29="")),"",
SUM(
IF(AND(R29=IF(S29&gt;【１】経営概要!$G$27,調査年-1,調査年),AG29=1),ROUND(T29*X29%,0),),
ROUND(V29*X29%,0),
ROUND(SUM(AR29)*X29%,0),
))</f>
        <v/>
      </c>
      <c r="BA29" s="666" t="str">
        <f t="shared" si="10"/>
        <v/>
      </c>
    </row>
    <row r="30" spans="3:53" s="4" customFormat="1" ht="28.15" customHeight="1">
      <c r="C30" s="722">
        <v>14</v>
      </c>
      <c r="D30" s="1569"/>
      <c r="E30" s="1570"/>
      <c r="F30" s="1570"/>
      <c r="G30" s="1570"/>
      <c r="H30" s="1570"/>
      <c r="I30" s="1570"/>
      <c r="J30" s="1570"/>
      <c r="K30" s="1571"/>
      <c r="L30" s="668" t="str">
        <f>IF(M30&gt;0,IF(COUNTIF(リスト!建築物種類コード,M30),"建築物","構築物"),"")</f>
        <v/>
      </c>
      <c r="M30" s="680"/>
      <c r="N30" s="681"/>
      <c r="O30" s="201"/>
      <c r="P30" s="682"/>
      <c r="Q30" s="683"/>
      <c r="R30" s="683"/>
      <c r="S30" s="684"/>
      <c r="T30" s="685"/>
      <c r="U30" s="685"/>
      <c r="V30" s="685"/>
      <c r="W30" s="685"/>
      <c r="X30" s="1045"/>
      <c r="Y30" s="686"/>
      <c r="Z30" s="687"/>
      <c r="AA30" s="661"/>
      <c r="AB30" s="662"/>
      <c r="AC30" s="279"/>
      <c r="AD30" s="61"/>
      <c r="AE30" s="61"/>
      <c r="AF30" s="663" t="str">
        <f t="shared" si="11"/>
        <v/>
      </c>
      <c r="AG30" s="664" t="str">
        <f t="shared" si="12"/>
        <v/>
      </c>
      <c r="AH30" s="664" t="str">
        <f t="shared" si="13"/>
        <v/>
      </c>
      <c r="AI30" s="664" t="str">
        <f>IF(AF30="","",VLOOKUP(AF30,リスト!BD:BE,2,0))</f>
        <v/>
      </c>
      <c r="AJ30" s="664" t="str">
        <f t="shared" si="14"/>
        <v/>
      </c>
      <c r="AK30" s="664" t="str">
        <f>IF(AJ30="","",VLOOKUP(AJ30,リスト!BW:BX,2,0))</f>
        <v/>
      </c>
      <c r="AL30" s="664" t="str">
        <f>IF(AF30="","",IF(S30&gt;【１】経営概要!$G$27,調査年-1,調査年)-R30)</f>
        <v/>
      </c>
      <c r="AM30" s="665" t="str">
        <f t="shared" si="1"/>
        <v/>
      </c>
      <c r="AN30" s="665" t="str">
        <f t="shared" si="2"/>
        <v/>
      </c>
      <c r="AO30" s="666" t="str">
        <f t="shared" si="3"/>
        <v/>
      </c>
      <c r="AP30" s="666" t="str">
        <f t="shared" si="4"/>
        <v/>
      </c>
      <c r="AQ30" s="666" t="str">
        <f t="shared" si="5"/>
        <v/>
      </c>
      <c r="AR30" s="666" t="str">
        <f t="shared" si="15"/>
        <v/>
      </c>
      <c r="AS30" s="666" t="str">
        <f t="shared" si="6"/>
        <v/>
      </c>
      <c r="AT30" s="666" t="str">
        <f t="shared" si="16"/>
        <v/>
      </c>
      <c r="AU30" s="666" t="str">
        <f t="shared" si="17"/>
        <v/>
      </c>
      <c r="AV30" s="666" t="str">
        <f>IF(X30="","",IF(OR(R30=IF(S30&gt;【１】経営概要!$G$27,調査年-1,調査年),AN30=""),"",ROUND(AN30*X30%,0)))</f>
        <v/>
      </c>
      <c r="AW30" s="666" t="str">
        <f t="shared" si="7"/>
        <v/>
      </c>
      <c r="AX30" s="666" t="str">
        <f t="shared" si="8"/>
        <v/>
      </c>
      <c r="AY30" s="666" t="str">
        <f t="shared" si="9"/>
        <v/>
      </c>
      <c r="AZ30" s="666" t="str">
        <f>IF(OR(X30="",AND(OR(R30&lt;&gt;IF(S30&gt;【１】経営概要!$G$27,調査年-1,調査年),AG30=0),V30="",AR30="",W30="")),"",
SUM(
IF(AND(R30=IF(S30&gt;【１】経営概要!$G$27,調査年-1,調査年),AG30=1),ROUND(T30*X30%,0),),
ROUND(V30*X30%,0),
ROUND(SUM(AR30)*X30%,0),
))</f>
        <v/>
      </c>
      <c r="BA30" s="666" t="str">
        <f t="shared" si="10"/>
        <v/>
      </c>
    </row>
    <row r="31" spans="3:53" s="4" customFormat="1" ht="28.15" customHeight="1">
      <c r="C31" s="722">
        <v>15</v>
      </c>
      <c r="D31" s="1569"/>
      <c r="E31" s="1570"/>
      <c r="F31" s="1570"/>
      <c r="G31" s="1570"/>
      <c r="H31" s="1570"/>
      <c r="I31" s="1570"/>
      <c r="J31" s="1570"/>
      <c r="K31" s="1571"/>
      <c r="L31" s="668" t="str">
        <f>IF(M31&gt;0,IF(COUNTIF(リスト!建築物種類コード,M31),"建築物","構築物"),"")</f>
        <v/>
      </c>
      <c r="M31" s="680"/>
      <c r="N31" s="681"/>
      <c r="O31" s="201"/>
      <c r="P31" s="682"/>
      <c r="Q31" s="683"/>
      <c r="R31" s="683"/>
      <c r="S31" s="684"/>
      <c r="T31" s="685"/>
      <c r="U31" s="685"/>
      <c r="V31" s="685"/>
      <c r="W31" s="685"/>
      <c r="X31" s="1045"/>
      <c r="Y31" s="686"/>
      <c r="Z31" s="687"/>
      <c r="AA31" s="661"/>
      <c r="AB31" s="662"/>
      <c r="AC31" s="279"/>
      <c r="AD31" s="61"/>
      <c r="AE31" s="61"/>
      <c r="AF31" s="663" t="str">
        <f t="shared" si="11"/>
        <v/>
      </c>
      <c r="AG31" s="664" t="str">
        <f t="shared" si="12"/>
        <v/>
      </c>
      <c r="AH31" s="664" t="str">
        <f t="shared" si="13"/>
        <v/>
      </c>
      <c r="AI31" s="664" t="str">
        <f>IF(AF31="","",VLOOKUP(AF31,リスト!BD:BE,2,0))</f>
        <v/>
      </c>
      <c r="AJ31" s="664" t="str">
        <f t="shared" si="14"/>
        <v/>
      </c>
      <c r="AK31" s="664" t="str">
        <f>IF(AJ31="","",VLOOKUP(AJ31,リスト!BW:BX,2,0))</f>
        <v/>
      </c>
      <c r="AL31" s="664" t="str">
        <f>IF(AF31="","",IF(S31&gt;【１】経営概要!$G$27,調査年-1,調査年)-R31)</f>
        <v/>
      </c>
      <c r="AM31" s="665" t="str">
        <f t="shared" si="1"/>
        <v/>
      </c>
      <c r="AN31" s="665" t="str">
        <f t="shared" si="2"/>
        <v/>
      </c>
      <c r="AO31" s="666" t="str">
        <f t="shared" si="3"/>
        <v/>
      </c>
      <c r="AP31" s="666" t="str">
        <f t="shared" si="4"/>
        <v/>
      </c>
      <c r="AQ31" s="666" t="str">
        <f t="shared" si="5"/>
        <v/>
      </c>
      <c r="AR31" s="666" t="str">
        <f t="shared" si="15"/>
        <v/>
      </c>
      <c r="AS31" s="666" t="str">
        <f t="shared" si="6"/>
        <v/>
      </c>
      <c r="AT31" s="666" t="str">
        <f t="shared" si="16"/>
        <v/>
      </c>
      <c r="AU31" s="666" t="str">
        <f t="shared" si="17"/>
        <v/>
      </c>
      <c r="AV31" s="666" t="str">
        <f>IF(X31="","",IF(OR(R31=IF(S31&gt;【１】経営概要!$G$27,調査年-1,調査年),AN31=""),"",ROUND(AN31*X31%,0)))</f>
        <v/>
      </c>
      <c r="AW31" s="666" t="str">
        <f t="shared" si="7"/>
        <v/>
      </c>
      <c r="AX31" s="666" t="str">
        <f t="shared" si="8"/>
        <v/>
      </c>
      <c r="AY31" s="666" t="str">
        <f t="shared" si="9"/>
        <v/>
      </c>
      <c r="AZ31" s="666" t="str">
        <f>IF(OR(X31="",AND(OR(R31&lt;&gt;IF(S31&gt;【１】経営概要!$G$27,調査年-1,調査年),AG31=0),V31="",AR31="",W31="")),"",
SUM(
IF(AND(R31=IF(S31&gt;【１】経営概要!$G$27,調査年-1,調査年),AG31=1),ROUND(T31*X31%,0),),
ROUND(V31*X31%,0),
ROUND(SUM(AR31)*X31%,0),
))</f>
        <v/>
      </c>
      <c r="BA31" s="666" t="str">
        <f t="shared" si="10"/>
        <v/>
      </c>
    </row>
    <row r="32" spans="3:53" s="4" customFormat="1" ht="28.15" customHeight="1">
      <c r="C32" s="722">
        <v>16</v>
      </c>
      <c r="D32" s="1569"/>
      <c r="E32" s="1570"/>
      <c r="F32" s="1570"/>
      <c r="G32" s="1570"/>
      <c r="H32" s="1570"/>
      <c r="I32" s="1570"/>
      <c r="J32" s="1570"/>
      <c r="K32" s="1571"/>
      <c r="L32" s="668" t="str">
        <f>IF(M32&gt;0,IF(COUNTIF(リスト!建築物種類コード,M32),"建築物","構築物"),"")</f>
        <v/>
      </c>
      <c r="M32" s="688"/>
      <c r="N32" s="681"/>
      <c r="O32" s="201"/>
      <c r="P32" s="682"/>
      <c r="Q32" s="683"/>
      <c r="R32" s="683"/>
      <c r="S32" s="684"/>
      <c r="T32" s="685"/>
      <c r="U32" s="685"/>
      <c r="V32" s="685"/>
      <c r="W32" s="685"/>
      <c r="X32" s="1045"/>
      <c r="Y32" s="686"/>
      <c r="Z32" s="687"/>
      <c r="AA32" s="661"/>
      <c r="AB32" s="662"/>
      <c r="AC32" s="279"/>
      <c r="AD32" s="61"/>
      <c r="AE32" s="61"/>
      <c r="AF32" s="663" t="str">
        <f t="shared" si="11"/>
        <v/>
      </c>
      <c r="AG32" s="664" t="str">
        <f t="shared" si="12"/>
        <v/>
      </c>
      <c r="AH32" s="664" t="str">
        <f t="shared" si="13"/>
        <v/>
      </c>
      <c r="AI32" s="664" t="str">
        <f>IF(AF32="","",VLOOKUP(AF32,リスト!BD:BE,2,0))</f>
        <v/>
      </c>
      <c r="AJ32" s="664" t="str">
        <f t="shared" si="14"/>
        <v/>
      </c>
      <c r="AK32" s="664" t="str">
        <f>IF(AJ32="","",VLOOKUP(AJ32,リスト!BW:BX,2,0))</f>
        <v/>
      </c>
      <c r="AL32" s="664" t="str">
        <f>IF(AF32="","",IF(S32&gt;【１】経営概要!$G$27,調査年-1,調査年)-R32)</f>
        <v/>
      </c>
      <c r="AM32" s="665" t="str">
        <f t="shared" si="1"/>
        <v/>
      </c>
      <c r="AN32" s="665" t="str">
        <f t="shared" si="2"/>
        <v/>
      </c>
      <c r="AO32" s="666" t="str">
        <f t="shared" si="3"/>
        <v/>
      </c>
      <c r="AP32" s="666" t="str">
        <f t="shared" si="4"/>
        <v/>
      </c>
      <c r="AQ32" s="666" t="str">
        <f t="shared" si="5"/>
        <v/>
      </c>
      <c r="AR32" s="666" t="str">
        <f t="shared" si="15"/>
        <v/>
      </c>
      <c r="AS32" s="666" t="str">
        <f t="shared" si="6"/>
        <v/>
      </c>
      <c r="AT32" s="666" t="str">
        <f t="shared" si="16"/>
        <v/>
      </c>
      <c r="AU32" s="666" t="str">
        <f t="shared" si="17"/>
        <v/>
      </c>
      <c r="AV32" s="666" t="str">
        <f>IF(X32="","",IF(OR(R32=IF(S32&gt;【１】経営概要!$G$27,調査年-1,調査年),AN32=""),"",ROUND(AN32*X32%,0)))</f>
        <v/>
      </c>
      <c r="AW32" s="666" t="str">
        <f t="shared" si="7"/>
        <v/>
      </c>
      <c r="AX32" s="666" t="str">
        <f t="shared" si="8"/>
        <v/>
      </c>
      <c r="AY32" s="666" t="str">
        <f t="shared" si="9"/>
        <v/>
      </c>
      <c r="AZ32" s="666" t="str">
        <f>IF(OR(X32="",AND(OR(R32&lt;&gt;IF(S32&gt;【１】経営概要!$G$27,調査年-1,調査年),AG32=0),V32="",AR32="",W32="")),"",
SUM(
IF(AND(R32=IF(S32&gt;【１】経営概要!$G$27,調査年-1,調査年),AG32=1),ROUND(T32*X32%,0),),
ROUND(V32*X32%,0),
ROUND(SUM(AR32)*X32%,0),
))</f>
        <v/>
      </c>
      <c r="BA32" s="666" t="str">
        <f t="shared" si="10"/>
        <v/>
      </c>
    </row>
    <row r="33" spans="2:53" s="4" customFormat="1" ht="28.5" customHeight="1">
      <c r="B33" s="49"/>
      <c r="C33" s="722">
        <v>17</v>
      </c>
      <c r="D33" s="1569"/>
      <c r="E33" s="1570"/>
      <c r="F33" s="1570"/>
      <c r="G33" s="1570"/>
      <c r="H33" s="1570"/>
      <c r="I33" s="1570"/>
      <c r="J33" s="1570"/>
      <c r="K33" s="1571"/>
      <c r="L33" s="668" t="str">
        <f>IF(M33&gt;0,IF(COUNTIF(リスト!建築物種類コード,M33),"建築物","構築物"),"")</f>
        <v/>
      </c>
      <c r="M33" s="680"/>
      <c r="N33" s="681"/>
      <c r="O33" s="201"/>
      <c r="P33" s="682"/>
      <c r="Q33" s="683"/>
      <c r="R33" s="683"/>
      <c r="S33" s="684"/>
      <c r="T33" s="685"/>
      <c r="U33" s="685"/>
      <c r="V33" s="685"/>
      <c r="W33" s="685"/>
      <c r="X33" s="1045"/>
      <c r="Y33" s="686"/>
      <c r="Z33" s="687"/>
      <c r="AA33" s="661"/>
      <c r="AB33" s="662"/>
      <c r="AC33" s="279"/>
      <c r="AD33" s="61"/>
      <c r="AE33" s="61"/>
      <c r="AF33" s="663" t="str">
        <f t="shared" si="11"/>
        <v/>
      </c>
      <c r="AG33" s="664" t="str">
        <f t="shared" si="12"/>
        <v/>
      </c>
      <c r="AH33" s="664" t="str">
        <f t="shared" si="13"/>
        <v/>
      </c>
      <c r="AI33" s="664" t="str">
        <f>IF(AF33="","",VLOOKUP(AF33,リスト!BD:BE,2,0))</f>
        <v/>
      </c>
      <c r="AJ33" s="664" t="str">
        <f t="shared" si="14"/>
        <v/>
      </c>
      <c r="AK33" s="664" t="str">
        <f>IF(AJ33="","",VLOOKUP(AJ33,リスト!BW:BX,2,0))</f>
        <v/>
      </c>
      <c r="AL33" s="664" t="str">
        <f>IF(AF33="","",IF(S33&gt;【１】経営概要!$G$27,調査年-1,調査年)-R33)</f>
        <v/>
      </c>
      <c r="AM33" s="665" t="str">
        <f t="shared" si="1"/>
        <v/>
      </c>
      <c r="AN33" s="665" t="str">
        <f t="shared" si="2"/>
        <v/>
      </c>
      <c r="AO33" s="666" t="str">
        <f t="shared" si="3"/>
        <v/>
      </c>
      <c r="AP33" s="666" t="str">
        <f t="shared" si="4"/>
        <v/>
      </c>
      <c r="AQ33" s="666" t="str">
        <f t="shared" si="5"/>
        <v/>
      </c>
      <c r="AR33" s="666" t="str">
        <f t="shared" si="15"/>
        <v/>
      </c>
      <c r="AS33" s="666" t="str">
        <f t="shared" si="6"/>
        <v/>
      </c>
      <c r="AT33" s="666" t="str">
        <f t="shared" si="16"/>
        <v/>
      </c>
      <c r="AU33" s="666" t="str">
        <f t="shared" si="17"/>
        <v/>
      </c>
      <c r="AV33" s="666" t="str">
        <f>IF(X33="","",IF(OR(R33=IF(S33&gt;【１】経営概要!$G$27,調査年-1,調査年),AN33=""),"",ROUND(AN33*X33%,0)))</f>
        <v/>
      </c>
      <c r="AW33" s="666" t="str">
        <f t="shared" si="7"/>
        <v/>
      </c>
      <c r="AX33" s="666" t="str">
        <f t="shared" si="8"/>
        <v/>
      </c>
      <c r="AY33" s="666" t="str">
        <f t="shared" si="9"/>
        <v/>
      </c>
      <c r="AZ33" s="666" t="str">
        <f>IF(OR(X33="",AND(OR(R33&lt;&gt;IF(S33&gt;【１】経営概要!$G$27,調査年-1,調査年),AG33=0),V33="",AR33="",W33="")),"",
SUM(
IF(AND(R33=IF(S33&gt;【１】経営概要!$G$27,調査年-1,調査年),AG33=1),ROUND(T33*X33%,0),),
ROUND(V33*X33%,0),
ROUND(SUM(AR33)*X33%,0),
))</f>
        <v/>
      </c>
      <c r="BA33" s="666" t="str">
        <f t="shared" si="10"/>
        <v/>
      </c>
    </row>
    <row r="34" spans="2:53" ht="28.5" customHeight="1">
      <c r="B34" s="49"/>
      <c r="C34" s="722">
        <v>18</v>
      </c>
      <c r="D34" s="1572"/>
      <c r="E34" s="1573"/>
      <c r="F34" s="1573"/>
      <c r="G34" s="1573"/>
      <c r="H34" s="1573"/>
      <c r="I34" s="1573"/>
      <c r="J34" s="1573"/>
      <c r="K34" s="1574"/>
      <c r="L34" s="668" t="str">
        <f>IF(M34&gt;0,IF(COUNTIF(リスト!建築物種類コード,M34),"建築物","構築物"),"")</f>
        <v/>
      </c>
      <c r="M34" s="688"/>
      <c r="N34" s="681"/>
      <c r="O34" s="201"/>
      <c r="P34" s="682"/>
      <c r="Q34" s="683"/>
      <c r="R34" s="683"/>
      <c r="S34" s="684"/>
      <c r="T34" s="685"/>
      <c r="U34" s="685"/>
      <c r="V34" s="685"/>
      <c r="W34" s="685"/>
      <c r="X34" s="1045"/>
      <c r="Y34" s="686"/>
      <c r="Z34" s="687"/>
      <c r="AA34" s="661"/>
      <c r="AB34" s="662"/>
      <c r="AC34" s="279"/>
      <c r="AF34" s="663" t="str">
        <f t="shared" si="11"/>
        <v/>
      </c>
      <c r="AG34" s="664" t="str">
        <f t="shared" si="12"/>
        <v/>
      </c>
      <c r="AH34" s="664" t="str">
        <f t="shared" si="13"/>
        <v/>
      </c>
      <c r="AI34" s="664" t="str">
        <f>IF(AF34="","",VLOOKUP(AF34,リスト!BD:BE,2,0))</f>
        <v/>
      </c>
      <c r="AJ34" s="664" t="str">
        <f t="shared" si="14"/>
        <v/>
      </c>
      <c r="AK34" s="664" t="str">
        <f>IF(AJ34="","",VLOOKUP(AJ34,リスト!BW:BX,2,0))</f>
        <v/>
      </c>
      <c r="AL34" s="664" t="str">
        <f>IF(AF34="","",IF(S34&gt;【１】経営概要!$G$27,調査年-1,調査年)-R34)</f>
        <v/>
      </c>
      <c r="AM34" s="665" t="str">
        <f t="shared" si="1"/>
        <v/>
      </c>
      <c r="AN34" s="665" t="str">
        <f t="shared" si="2"/>
        <v/>
      </c>
      <c r="AO34" s="666" t="str">
        <f t="shared" si="3"/>
        <v/>
      </c>
      <c r="AP34" s="666" t="str">
        <f t="shared" si="4"/>
        <v/>
      </c>
      <c r="AQ34" s="666" t="str">
        <f t="shared" si="5"/>
        <v/>
      </c>
      <c r="AR34" s="666" t="str">
        <f t="shared" si="15"/>
        <v/>
      </c>
      <c r="AS34" s="666" t="str">
        <f t="shared" si="6"/>
        <v/>
      </c>
      <c r="AT34" s="666" t="str">
        <f t="shared" si="16"/>
        <v/>
      </c>
      <c r="AU34" s="666" t="str">
        <f t="shared" si="17"/>
        <v/>
      </c>
      <c r="AV34" s="666" t="str">
        <f>IF(X34="","",IF(OR(R34=IF(S34&gt;【１】経営概要!$G$27,調査年-1,調査年),AN34=""),"",ROUND(AN34*X34%,0)))</f>
        <v/>
      </c>
      <c r="AW34" s="666" t="str">
        <f t="shared" si="7"/>
        <v/>
      </c>
      <c r="AX34" s="666" t="str">
        <f t="shared" si="8"/>
        <v/>
      </c>
      <c r="AY34" s="666" t="str">
        <f t="shared" si="9"/>
        <v/>
      </c>
      <c r="AZ34" s="666" t="str">
        <f>IF(OR(X34="",AND(OR(R34&lt;&gt;IF(S34&gt;【１】経営概要!$G$27,調査年-1,調査年),AG34=0),V34="",AR34="",W34="")),"",
SUM(
IF(AND(R34=IF(S34&gt;【１】経営概要!$G$27,調査年-1,調査年),AG34=1),ROUND(T34*X34%,0),),
ROUND(V34*X34%,0),
ROUND(SUM(AR34)*X34%,0),
))</f>
        <v/>
      </c>
      <c r="BA34" s="666" t="str">
        <f t="shared" si="10"/>
        <v/>
      </c>
    </row>
    <row r="35" spans="2:53" s="42" customFormat="1" ht="28.5" customHeight="1">
      <c r="B35" s="49"/>
      <c r="C35" s="722">
        <v>19</v>
      </c>
      <c r="D35" s="1569"/>
      <c r="E35" s="1570"/>
      <c r="F35" s="1570"/>
      <c r="G35" s="1570"/>
      <c r="H35" s="1570"/>
      <c r="I35" s="1570"/>
      <c r="J35" s="1570"/>
      <c r="K35" s="1571"/>
      <c r="L35" s="668" t="str">
        <f>IF(M35&gt;0,IF(COUNTIF(リスト!建築物種類コード,M35),"建築物","構築物"),"")</f>
        <v/>
      </c>
      <c r="M35" s="680"/>
      <c r="N35" s="681"/>
      <c r="O35" s="201"/>
      <c r="P35" s="682"/>
      <c r="Q35" s="683"/>
      <c r="R35" s="683"/>
      <c r="S35" s="684"/>
      <c r="T35" s="685"/>
      <c r="U35" s="685"/>
      <c r="V35" s="685"/>
      <c r="W35" s="685"/>
      <c r="X35" s="1045"/>
      <c r="Y35" s="686"/>
      <c r="Z35" s="687"/>
      <c r="AA35" s="661"/>
      <c r="AB35" s="662"/>
      <c r="AC35" s="279"/>
      <c r="AD35" s="61"/>
      <c r="AE35" s="61"/>
      <c r="AF35" s="663" t="str">
        <f t="shared" si="11"/>
        <v/>
      </c>
      <c r="AG35" s="664" t="str">
        <f t="shared" si="12"/>
        <v/>
      </c>
      <c r="AH35" s="664" t="str">
        <f t="shared" si="13"/>
        <v/>
      </c>
      <c r="AI35" s="664" t="str">
        <f>IF(AF35="","",VLOOKUP(AF35,リスト!BD:BE,2,0))</f>
        <v/>
      </c>
      <c r="AJ35" s="664" t="str">
        <f t="shared" si="14"/>
        <v/>
      </c>
      <c r="AK35" s="664" t="str">
        <f>IF(AJ35="","",VLOOKUP(AJ35,リスト!BW:BX,2,0))</f>
        <v/>
      </c>
      <c r="AL35" s="664" t="str">
        <f>IF(AF35="","",IF(S35&gt;【１】経営概要!$G$27,調査年-1,調査年)-R35)</f>
        <v/>
      </c>
      <c r="AM35" s="665" t="str">
        <f t="shared" si="1"/>
        <v/>
      </c>
      <c r="AN35" s="665" t="str">
        <f t="shared" si="2"/>
        <v/>
      </c>
      <c r="AO35" s="666" t="str">
        <f t="shared" si="3"/>
        <v/>
      </c>
      <c r="AP35" s="666" t="str">
        <f t="shared" si="4"/>
        <v/>
      </c>
      <c r="AQ35" s="666" t="str">
        <f t="shared" si="5"/>
        <v/>
      </c>
      <c r="AR35" s="666" t="str">
        <f t="shared" si="15"/>
        <v/>
      </c>
      <c r="AS35" s="666" t="str">
        <f t="shared" si="6"/>
        <v/>
      </c>
      <c r="AT35" s="666" t="str">
        <f t="shared" si="16"/>
        <v/>
      </c>
      <c r="AU35" s="666" t="str">
        <f t="shared" si="17"/>
        <v/>
      </c>
      <c r="AV35" s="666" t="str">
        <f>IF(X35="","",IF(OR(R35=IF(S35&gt;【１】経営概要!$G$27,調査年-1,調査年),AN35=""),"",ROUND(AN35*X35%,0)))</f>
        <v/>
      </c>
      <c r="AW35" s="666" t="str">
        <f t="shared" si="7"/>
        <v/>
      </c>
      <c r="AX35" s="666" t="str">
        <f t="shared" si="8"/>
        <v/>
      </c>
      <c r="AY35" s="666" t="str">
        <f t="shared" si="9"/>
        <v/>
      </c>
      <c r="AZ35" s="666" t="str">
        <f>IF(OR(X35="",AND(OR(R35&lt;&gt;IF(S35&gt;【１】経営概要!$G$27,調査年-1,調査年),AG35=0),V35="",AR35="",W35="")),"",
SUM(
IF(AND(R35=IF(S35&gt;【１】経営概要!$G$27,調査年-1,調査年),AG35=1),ROUND(T35*X35%,0),),
ROUND(V35*X35%,0),
ROUND(SUM(AR35)*X35%,0),
))</f>
        <v/>
      </c>
      <c r="BA35" s="666" t="str">
        <f t="shared" si="10"/>
        <v/>
      </c>
    </row>
    <row r="36" spans="2:53" s="4" customFormat="1" ht="28.5" customHeight="1" collapsed="1" thickBot="1">
      <c r="C36" s="724">
        <v>20</v>
      </c>
      <c r="D36" s="1652"/>
      <c r="E36" s="1653"/>
      <c r="F36" s="1653"/>
      <c r="G36" s="1653"/>
      <c r="H36" s="1653"/>
      <c r="I36" s="1653"/>
      <c r="J36" s="1653"/>
      <c r="K36" s="1654"/>
      <c r="L36" s="668" t="str">
        <f>IF(M36&gt;0,IF(COUNTIF(リスト!建築物種類コード,M36),"建築物","構築物"),"")</f>
        <v/>
      </c>
      <c r="M36" s="689"/>
      <c r="N36" s="681"/>
      <c r="O36" s="236"/>
      <c r="P36" s="690"/>
      <c r="Q36" s="691"/>
      <c r="R36" s="691"/>
      <c r="S36" s="692"/>
      <c r="T36" s="693"/>
      <c r="U36" s="693"/>
      <c r="V36" s="693"/>
      <c r="W36" s="693"/>
      <c r="X36" s="1045"/>
      <c r="Y36" s="686"/>
      <c r="Z36" s="694"/>
      <c r="AA36" s="661"/>
      <c r="AB36" s="662"/>
      <c r="AC36" s="279"/>
      <c r="AD36" s="61"/>
      <c r="AE36" s="61"/>
      <c r="AF36" s="663" t="str">
        <f t="shared" si="11"/>
        <v/>
      </c>
      <c r="AG36" s="664" t="str">
        <f t="shared" si="12"/>
        <v/>
      </c>
      <c r="AH36" s="664" t="str">
        <f t="shared" si="13"/>
        <v/>
      </c>
      <c r="AI36" s="664" t="str">
        <f>IF(AF36="","",VLOOKUP(AF36,リスト!BD:BE,2,0))</f>
        <v/>
      </c>
      <c r="AJ36" s="664" t="str">
        <f t="shared" si="14"/>
        <v/>
      </c>
      <c r="AK36" s="664" t="str">
        <f>IF(AJ36="","",VLOOKUP(AJ36,リスト!BW:BX,2,0))</f>
        <v/>
      </c>
      <c r="AL36" s="664" t="str">
        <f>IF(AF36="","",IF(S36&gt;【１】経営概要!$G$27,調査年-1,調査年)-R36)</f>
        <v/>
      </c>
      <c r="AM36" s="665" t="str">
        <f t="shared" si="1"/>
        <v/>
      </c>
      <c r="AN36" s="665" t="str">
        <f t="shared" si="2"/>
        <v/>
      </c>
      <c r="AO36" s="666" t="str">
        <f t="shared" si="3"/>
        <v/>
      </c>
      <c r="AP36" s="666" t="str">
        <f t="shared" si="4"/>
        <v/>
      </c>
      <c r="AQ36" s="666" t="str">
        <f t="shared" si="5"/>
        <v/>
      </c>
      <c r="AR36" s="666" t="str">
        <f t="shared" si="15"/>
        <v/>
      </c>
      <c r="AS36" s="666" t="str">
        <f t="shared" si="6"/>
        <v/>
      </c>
      <c r="AT36" s="666" t="str">
        <f t="shared" si="16"/>
        <v/>
      </c>
      <c r="AU36" s="666" t="str">
        <f t="shared" si="17"/>
        <v/>
      </c>
      <c r="AV36" s="666" t="str">
        <f>IF(X36="","",IF(OR(R36=IF(S36&gt;【１】経営概要!$G$27,調査年-1,調査年),AN36=""),"",ROUND(AN36*X36%,0)))</f>
        <v/>
      </c>
      <c r="AW36" s="666" t="str">
        <f t="shared" si="7"/>
        <v/>
      </c>
      <c r="AX36" s="666" t="str">
        <f t="shared" si="8"/>
        <v/>
      </c>
      <c r="AY36" s="666" t="str">
        <f t="shared" si="9"/>
        <v/>
      </c>
      <c r="AZ36" s="666" t="str">
        <f>IF(OR(X36="",AND(OR(R36&lt;&gt;IF(S36&gt;【１】経営概要!$G$27,調査年-1,調査年),AG36=0),V36="",AR36="",W36="")),"",
SUM(
IF(AND(R36=IF(S36&gt;【１】経営概要!$G$27,調査年-1,調査年),AG36=1),ROUND(T36*X36%,0),),
ROUND(V36*X36%,0),
ROUND(SUM(AR36)*X36%,0),
))</f>
        <v/>
      </c>
      <c r="BA36" s="666" t="str">
        <f t="shared" si="10"/>
        <v/>
      </c>
    </row>
    <row r="37" spans="2:53" s="4" customFormat="1" ht="27.75" hidden="1" customHeight="1" outlineLevel="1">
      <c r="C37" s="722">
        <v>21</v>
      </c>
      <c r="D37" s="1572"/>
      <c r="E37" s="1573"/>
      <c r="F37" s="1573"/>
      <c r="G37" s="1573"/>
      <c r="H37" s="1573"/>
      <c r="I37" s="1573"/>
      <c r="J37" s="1573"/>
      <c r="K37" s="1574"/>
      <c r="L37" s="668" t="str">
        <f>IF(M37&gt;0,IF(COUNTIF(リスト!建築物種類コード,M37),"建築物","構築物"),"")</f>
        <v/>
      </c>
      <c r="M37" s="688"/>
      <c r="N37" s="681"/>
      <c r="O37" s="201"/>
      <c r="P37" s="682"/>
      <c r="Q37" s="683"/>
      <c r="R37" s="683"/>
      <c r="S37" s="684"/>
      <c r="T37" s="685"/>
      <c r="U37" s="685"/>
      <c r="V37" s="685"/>
      <c r="W37" s="685"/>
      <c r="X37" s="1045"/>
      <c r="Y37" s="686"/>
      <c r="Z37" s="687"/>
      <c r="AA37" s="661"/>
      <c r="AB37" s="662"/>
      <c r="AC37" s="279"/>
      <c r="AD37" s="61"/>
      <c r="AE37" s="61"/>
      <c r="AF37" s="663" t="str">
        <f t="shared" si="11"/>
        <v/>
      </c>
      <c r="AG37" s="664" t="str">
        <f t="shared" si="12"/>
        <v/>
      </c>
      <c r="AH37" s="664" t="str">
        <f t="shared" si="13"/>
        <v/>
      </c>
      <c r="AI37" s="664" t="str">
        <f>IF(AF37="","",VLOOKUP(AF37,リスト!BD:BE,2,0))</f>
        <v/>
      </c>
      <c r="AJ37" s="664" t="str">
        <f t="shared" ref="AJ37:AJ81" si="18">IF(AH37=1,3,IF(P37="2：中古",MIN(AI37,Q37),IF(N37="[8]その他",MIN(AI37,Q37),AI37)))</f>
        <v/>
      </c>
      <c r="AK37" s="664" t="str">
        <f>IF(AJ37="","",VLOOKUP(AJ37,リスト!BW:BX,2,0))</f>
        <v/>
      </c>
      <c r="AL37" s="664" t="str">
        <f>IF(AF37="","",IF(S37&gt;【１】経営概要!$G$27,調査年-1,調査年)-R37)</f>
        <v/>
      </c>
      <c r="AM37" s="665" t="str">
        <f t="shared" si="1"/>
        <v/>
      </c>
      <c r="AN37" s="665" t="str">
        <f t="shared" si="2"/>
        <v/>
      </c>
      <c r="AO37" s="666" t="str">
        <f t="shared" si="3"/>
        <v/>
      </c>
      <c r="AP37" s="666" t="str">
        <f t="shared" si="4"/>
        <v/>
      </c>
      <c r="AQ37" s="666" t="str">
        <f t="shared" si="5"/>
        <v/>
      </c>
      <c r="AR37" s="666" t="str">
        <f t="shared" si="15"/>
        <v/>
      </c>
      <c r="AS37" s="666" t="str">
        <f t="shared" si="6"/>
        <v/>
      </c>
      <c r="AT37" s="666" t="str">
        <f t="shared" si="16"/>
        <v/>
      </c>
      <c r="AU37" s="666" t="str">
        <f t="shared" si="17"/>
        <v/>
      </c>
      <c r="AV37" s="666" t="str">
        <f>IF(X37="","",IF(OR(R37=IF(S37&gt;【１】経営概要!$G$27,調査年-1,調査年),AN37=""),"",ROUND(AN37*X37%,0)))</f>
        <v/>
      </c>
      <c r="AW37" s="666" t="str">
        <f t="shared" si="7"/>
        <v/>
      </c>
      <c r="AX37" s="666" t="str">
        <f t="shared" si="8"/>
        <v/>
      </c>
      <c r="AY37" s="666" t="str">
        <f t="shared" si="9"/>
        <v/>
      </c>
      <c r="AZ37" s="666" t="str">
        <f>IF(OR(X37="",AND(OR(R37&lt;&gt;IF(S37&gt;【１】経営概要!$G$27,調査年-1,調査年),AG37=0),V37="",AR37="",W37="")),"",
SUM(
IF(AND(R37=IF(S37&gt;【１】経営概要!$G$27,調査年-1,調査年),AG37=1),ROUND(T37*X37%,0),),
ROUND(V37*X37%,0),
ROUND(SUM(AR37)*X37%,0),
))</f>
        <v/>
      </c>
      <c r="BA37" s="666" t="str">
        <f t="shared" si="10"/>
        <v/>
      </c>
    </row>
    <row r="38" spans="2:53" s="4" customFormat="1" ht="28.15" hidden="1" customHeight="1" outlineLevel="1">
      <c r="C38" s="722">
        <v>22</v>
      </c>
      <c r="D38" s="1569"/>
      <c r="E38" s="1570"/>
      <c r="F38" s="1570"/>
      <c r="G38" s="1570"/>
      <c r="H38" s="1570"/>
      <c r="I38" s="1570"/>
      <c r="J38" s="1570"/>
      <c r="K38" s="1571"/>
      <c r="L38" s="668" t="str">
        <f>IF(M38&gt;0,IF(COUNTIF(リスト!建築物種類コード,M38),"建築物","構築物"),"")</f>
        <v/>
      </c>
      <c r="M38" s="680"/>
      <c r="N38" s="681"/>
      <c r="O38" s="201"/>
      <c r="P38" s="682"/>
      <c r="Q38" s="683"/>
      <c r="R38" s="683"/>
      <c r="S38" s="684"/>
      <c r="T38" s="685"/>
      <c r="U38" s="685"/>
      <c r="V38" s="685"/>
      <c r="W38" s="685"/>
      <c r="X38" s="1045"/>
      <c r="Y38" s="686"/>
      <c r="Z38" s="687"/>
      <c r="AA38" s="661"/>
      <c r="AB38" s="662"/>
      <c r="AC38" s="279"/>
      <c r="AD38" s="61"/>
      <c r="AE38" s="61"/>
      <c r="AF38" s="663" t="str">
        <f t="shared" si="11"/>
        <v/>
      </c>
      <c r="AG38" s="664" t="str">
        <f t="shared" si="12"/>
        <v/>
      </c>
      <c r="AH38" s="664" t="str">
        <f t="shared" si="13"/>
        <v/>
      </c>
      <c r="AI38" s="664" t="str">
        <f>IF(AF38="","",VLOOKUP(AF38,リスト!BD:BE,2,0))</f>
        <v/>
      </c>
      <c r="AJ38" s="664" t="str">
        <f t="shared" si="18"/>
        <v/>
      </c>
      <c r="AK38" s="664" t="str">
        <f>IF(AJ38="","",VLOOKUP(AJ38,リスト!BW:BX,2,0))</f>
        <v/>
      </c>
      <c r="AL38" s="664" t="str">
        <f>IF(AF38="","",IF(S38&gt;【１】経営概要!$G$27,調査年-1,調査年)-R38)</f>
        <v/>
      </c>
      <c r="AM38" s="665" t="str">
        <f t="shared" si="1"/>
        <v/>
      </c>
      <c r="AN38" s="665" t="str">
        <f t="shared" si="2"/>
        <v/>
      </c>
      <c r="AO38" s="666" t="str">
        <f t="shared" si="3"/>
        <v/>
      </c>
      <c r="AP38" s="666" t="str">
        <f t="shared" si="4"/>
        <v/>
      </c>
      <c r="AQ38" s="666" t="str">
        <f t="shared" si="5"/>
        <v/>
      </c>
      <c r="AR38" s="666" t="str">
        <f t="shared" si="15"/>
        <v/>
      </c>
      <c r="AS38" s="666" t="str">
        <f t="shared" si="6"/>
        <v/>
      </c>
      <c r="AT38" s="666" t="str">
        <f t="shared" si="16"/>
        <v/>
      </c>
      <c r="AU38" s="666" t="str">
        <f t="shared" si="17"/>
        <v/>
      </c>
      <c r="AV38" s="666" t="str">
        <f>IF(X38="","",IF(OR(R38=IF(S38&gt;【１】経営概要!$G$27,調査年-1,調査年),AN38=""),"",ROUND(AN38*X38%,0)))</f>
        <v/>
      </c>
      <c r="AW38" s="666" t="str">
        <f t="shared" si="7"/>
        <v/>
      </c>
      <c r="AX38" s="666" t="str">
        <f t="shared" si="8"/>
        <v/>
      </c>
      <c r="AY38" s="666" t="str">
        <f t="shared" si="9"/>
        <v/>
      </c>
      <c r="AZ38" s="666" t="str">
        <f>IF(OR(X38="",AND(OR(R38&lt;&gt;IF(S38&gt;【１】経営概要!$G$27,調査年-1,調査年),AG38=0),V38="",AR38="",W38="")),"",
SUM(
IF(AND(R38=IF(S38&gt;【１】経営概要!$G$27,調査年-1,調査年),AG38=1),ROUND(T38*X38%,0),),
ROUND(V38*X38%,0),
ROUND(SUM(AR38)*X38%,0),
))</f>
        <v/>
      </c>
      <c r="BA38" s="666" t="str">
        <f t="shared" si="10"/>
        <v/>
      </c>
    </row>
    <row r="39" spans="2:53" s="4" customFormat="1" ht="28.15" hidden="1" customHeight="1" outlineLevel="1">
      <c r="C39" s="722">
        <v>23</v>
      </c>
      <c r="D39" s="1572"/>
      <c r="E39" s="1573"/>
      <c r="F39" s="1573"/>
      <c r="G39" s="1573"/>
      <c r="H39" s="1573"/>
      <c r="I39" s="1573"/>
      <c r="J39" s="1573"/>
      <c r="K39" s="1574"/>
      <c r="L39" s="668" t="str">
        <f>IF(M39&gt;0,IF(COUNTIF(リスト!建築物種類コード,M39),"建築物","構築物"),"")</f>
        <v/>
      </c>
      <c r="M39" s="688"/>
      <c r="N39" s="681"/>
      <c r="O39" s="201"/>
      <c r="P39" s="682"/>
      <c r="Q39" s="683"/>
      <c r="R39" s="683"/>
      <c r="S39" s="684"/>
      <c r="T39" s="685"/>
      <c r="U39" s="685"/>
      <c r="V39" s="685"/>
      <c r="W39" s="685"/>
      <c r="X39" s="1045"/>
      <c r="Y39" s="686"/>
      <c r="Z39" s="687"/>
      <c r="AA39" s="661"/>
      <c r="AB39" s="662"/>
      <c r="AC39" s="279"/>
      <c r="AD39" s="61"/>
      <c r="AE39" s="61"/>
      <c r="AF39" s="663" t="str">
        <f t="shared" si="11"/>
        <v/>
      </c>
      <c r="AG39" s="664" t="str">
        <f t="shared" si="12"/>
        <v/>
      </c>
      <c r="AH39" s="664" t="str">
        <f t="shared" si="13"/>
        <v/>
      </c>
      <c r="AI39" s="664" t="str">
        <f>IF(AF39="","",VLOOKUP(AF39,リスト!BD:BE,2,0))</f>
        <v/>
      </c>
      <c r="AJ39" s="664" t="str">
        <f t="shared" si="18"/>
        <v/>
      </c>
      <c r="AK39" s="664" t="str">
        <f>IF(AJ39="","",VLOOKUP(AJ39,リスト!BW:BX,2,0))</f>
        <v/>
      </c>
      <c r="AL39" s="664" t="str">
        <f>IF(AF39="","",IF(S39&gt;【１】経営概要!$G$27,調査年-1,調査年)-R39)</f>
        <v/>
      </c>
      <c r="AM39" s="665" t="str">
        <f t="shared" si="1"/>
        <v/>
      </c>
      <c r="AN39" s="665" t="str">
        <f t="shared" si="2"/>
        <v/>
      </c>
      <c r="AO39" s="666" t="str">
        <f t="shared" si="3"/>
        <v/>
      </c>
      <c r="AP39" s="666" t="str">
        <f t="shared" si="4"/>
        <v/>
      </c>
      <c r="AQ39" s="666" t="str">
        <f t="shared" si="5"/>
        <v/>
      </c>
      <c r="AR39" s="666" t="str">
        <f t="shared" si="15"/>
        <v/>
      </c>
      <c r="AS39" s="666" t="str">
        <f t="shared" si="6"/>
        <v/>
      </c>
      <c r="AT39" s="666" t="str">
        <f t="shared" si="16"/>
        <v/>
      </c>
      <c r="AU39" s="666" t="str">
        <f t="shared" si="17"/>
        <v/>
      </c>
      <c r="AV39" s="666" t="str">
        <f>IF(X39="","",IF(OR(R39=IF(S39&gt;【１】経営概要!$G$27,調査年-1,調査年),AN39=""),"",ROUND(AN39*X39%,0)))</f>
        <v/>
      </c>
      <c r="AW39" s="666" t="str">
        <f t="shared" si="7"/>
        <v/>
      </c>
      <c r="AX39" s="666" t="str">
        <f t="shared" si="8"/>
        <v/>
      </c>
      <c r="AY39" s="666" t="str">
        <f t="shared" si="9"/>
        <v/>
      </c>
      <c r="AZ39" s="666" t="str">
        <f>IF(OR(X39="",AND(OR(R39&lt;&gt;IF(S39&gt;【１】経営概要!$G$27,調査年-1,調査年),AG39=0),V39="",AR39="",W39="")),"",
SUM(
IF(AND(R39=IF(S39&gt;【１】経営概要!$G$27,調査年-1,調査年),AG39=1),ROUND(T39*X39%,0),),
ROUND(V39*X39%,0),
ROUND(SUM(AR39)*X39%,0),
))</f>
        <v/>
      </c>
      <c r="BA39" s="666" t="str">
        <f t="shared" si="10"/>
        <v/>
      </c>
    </row>
    <row r="40" spans="2:53" s="4" customFormat="1" ht="28.15" hidden="1" customHeight="1" outlineLevel="1">
      <c r="C40" s="722">
        <v>24</v>
      </c>
      <c r="D40" s="1569"/>
      <c r="E40" s="1570"/>
      <c r="F40" s="1570"/>
      <c r="G40" s="1570"/>
      <c r="H40" s="1570"/>
      <c r="I40" s="1570"/>
      <c r="J40" s="1570"/>
      <c r="K40" s="1571"/>
      <c r="L40" s="668" t="str">
        <f>IF(M40&gt;0,IF(COUNTIF(リスト!建築物種類コード,M40),"建築物","構築物"),"")</f>
        <v/>
      </c>
      <c r="M40" s="680"/>
      <c r="N40" s="681"/>
      <c r="O40" s="201"/>
      <c r="P40" s="682"/>
      <c r="Q40" s="683"/>
      <c r="R40" s="683"/>
      <c r="S40" s="684"/>
      <c r="T40" s="685"/>
      <c r="U40" s="685"/>
      <c r="V40" s="685"/>
      <c r="W40" s="685"/>
      <c r="X40" s="1045"/>
      <c r="Y40" s="686"/>
      <c r="Z40" s="687"/>
      <c r="AA40" s="661"/>
      <c r="AB40" s="662"/>
      <c r="AC40" s="279"/>
      <c r="AD40" s="61"/>
      <c r="AE40" s="61"/>
      <c r="AF40" s="663" t="str">
        <f t="shared" si="11"/>
        <v/>
      </c>
      <c r="AG40" s="664" t="str">
        <f t="shared" si="12"/>
        <v/>
      </c>
      <c r="AH40" s="664" t="str">
        <f t="shared" si="13"/>
        <v/>
      </c>
      <c r="AI40" s="664" t="str">
        <f>IF(AF40="","",VLOOKUP(AF40,リスト!BD:BE,2,0))</f>
        <v/>
      </c>
      <c r="AJ40" s="664" t="str">
        <f t="shared" si="18"/>
        <v/>
      </c>
      <c r="AK40" s="664" t="str">
        <f>IF(AJ40="","",VLOOKUP(AJ40,リスト!BW:BX,2,0))</f>
        <v/>
      </c>
      <c r="AL40" s="664" t="str">
        <f>IF(AF40="","",IF(S40&gt;【１】経営概要!$G$27,調査年-1,調査年)-R40)</f>
        <v/>
      </c>
      <c r="AM40" s="665" t="str">
        <f t="shared" si="1"/>
        <v/>
      </c>
      <c r="AN40" s="665" t="str">
        <f t="shared" si="2"/>
        <v/>
      </c>
      <c r="AO40" s="666" t="str">
        <f t="shared" si="3"/>
        <v/>
      </c>
      <c r="AP40" s="666" t="str">
        <f t="shared" si="4"/>
        <v/>
      </c>
      <c r="AQ40" s="666" t="str">
        <f t="shared" si="5"/>
        <v/>
      </c>
      <c r="AR40" s="666" t="str">
        <f t="shared" si="15"/>
        <v/>
      </c>
      <c r="AS40" s="666" t="str">
        <f t="shared" si="6"/>
        <v/>
      </c>
      <c r="AT40" s="666" t="str">
        <f t="shared" si="16"/>
        <v/>
      </c>
      <c r="AU40" s="666" t="str">
        <f t="shared" si="17"/>
        <v/>
      </c>
      <c r="AV40" s="666" t="str">
        <f>IF(X40="","",IF(OR(R40=IF(S40&gt;【１】経営概要!$G$27,調査年-1,調査年),AN40=""),"",ROUND(AN40*X40%,0)))</f>
        <v/>
      </c>
      <c r="AW40" s="666" t="str">
        <f t="shared" si="7"/>
        <v/>
      </c>
      <c r="AX40" s="666" t="str">
        <f t="shared" si="8"/>
        <v/>
      </c>
      <c r="AY40" s="666" t="str">
        <f t="shared" si="9"/>
        <v/>
      </c>
      <c r="AZ40" s="666" t="str">
        <f>IF(OR(X40="",AND(OR(R40&lt;&gt;IF(S40&gt;【１】経営概要!$G$27,調査年-1,調査年),AG40=0),V40="",AR40="",W40="")),"",
SUM(
IF(AND(R40=IF(S40&gt;【１】経営概要!$G$27,調査年-1,調査年),AG40=1),ROUND(T40*X40%,0),),
ROUND(V40*X40%,0),
ROUND(SUM(AR40)*X40%,0),
))</f>
        <v/>
      </c>
      <c r="BA40" s="666" t="str">
        <f t="shared" si="10"/>
        <v/>
      </c>
    </row>
    <row r="41" spans="2:53" s="4" customFormat="1" ht="28.15" hidden="1" customHeight="1" outlineLevel="1">
      <c r="C41" s="722">
        <v>25</v>
      </c>
      <c r="D41" s="1572"/>
      <c r="E41" s="1573"/>
      <c r="F41" s="1573"/>
      <c r="G41" s="1573"/>
      <c r="H41" s="1573"/>
      <c r="I41" s="1573"/>
      <c r="J41" s="1573"/>
      <c r="K41" s="1574"/>
      <c r="L41" s="668" t="str">
        <f>IF(M41&gt;0,IF(COUNTIF(リスト!建築物種類コード,M41),"建築物","構築物"),"")</f>
        <v/>
      </c>
      <c r="M41" s="688"/>
      <c r="N41" s="681"/>
      <c r="O41" s="201"/>
      <c r="P41" s="682"/>
      <c r="Q41" s="683"/>
      <c r="R41" s="683"/>
      <c r="S41" s="684"/>
      <c r="T41" s="685"/>
      <c r="U41" s="685"/>
      <c r="V41" s="685"/>
      <c r="W41" s="685"/>
      <c r="X41" s="1045"/>
      <c r="Y41" s="686"/>
      <c r="Z41" s="687"/>
      <c r="AA41" s="661"/>
      <c r="AB41" s="662"/>
      <c r="AC41" s="279"/>
      <c r="AD41" s="61"/>
      <c r="AE41" s="61"/>
      <c r="AF41" s="663" t="str">
        <f t="shared" si="11"/>
        <v/>
      </c>
      <c r="AG41" s="664" t="str">
        <f t="shared" si="12"/>
        <v/>
      </c>
      <c r="AH41" s="664" t="str">
        <f t="shared" si="13"/>
        <v/>
      </c>
      <c r="AI41" s="664" t="str">
        <f>IF(AF41="","",VLOOKUP(AF41,リスト!BD:BE,2,0))</f>
        <v/>
      </c>
      <c r="AJ41" s="664" t="str">
        <f t="shared" si="18"/>
        <v/>
      </c>
      <c r="AK41" s="664" t="str">
        <f>IF(AJ41="","",VLOOKUP(AJ41,リスト!BW:BX,2,0))</f>
        <v/>
      </c>
      <c r="AL41" s="664" t="str">
        <f>IF(AF41="","",IF(S41&gt;【１】経営概要!$G$27,調査年-1,調査年)-R41)</f>
        <v/>
      </c>
      <c r="AM41" s="665" t="str">
        <f t="shared" si="1"/>
        <v/>
      </c>
      <c r="AN41" s="665" t="str">
        <f t="shared" si="2"/>
        <v/>
      </c>
      <c r="AO41" s="666" t="str">
        <f t="shared" si="3"/>
        <v/>
      </c>
      <c r="AP41" s="666" t="str">
        <f t="shared" si="4"/>
        <v/>
      </c>
      <c r="AQ41" s="666" t="str">
        <f t="shared" si="5"/>
        <v/>
      </c>
      <c r="AR41" s="666" t="str">
        <f t="shared" si="15"/>
        <v/>
      </c>
      <c r="AS41" s="666" t="str">
        <f t="shared" si="6"/>
        <v/>
      </c>
      <c r="AT41" s="666" t="str">
        <f t="shared" si="16"/>
        <v/>
      </c>
      <c r="AU41" s="666" t="str">
        <f t="shared" si="17"/>
        <v/>
      </c>
      <c r="AV41" s="666" t="str">
        <f>IF(X41="","",IF(OR(R41=IF(S41&gt;【１】経営概要!$G$27,調査年-1,調査年),AN41=""),"",ROUND(AN41*X41%,0)))</f>
        <v/>
      </c>
      <c r="AW41" s="666" t="str">
        <f t="shared" si="7"/>
        <v/>
      </c>
      <c r="AX41" s="666" t="str">
        <f t="shared" si="8"/>
        <v/>
      </c>
      <c r="AY41" s="666" t="str">
        <f t="shared" si="9"/>
        <v/>
      </c>
      <c r="AZ41" s="666" t="str">
        <f>IF(OR(X41="",AND(OR(R41&lt;&gt;IF(S41&gt;【１】経営概要!$G$27,調査年-1,調査年),AG41=0),V41="",AR41="",W41="")),"",
SUM(
IF(AND(R41=IF(S41&gt;【１】経営概要!$G$27,調査年-1,調査年),AG41=1),ROUND(T41*X41%,0),),
ROUND(V41*X41%,0),
ROUND(SUM(AR41)*X41%,0),
))</f>
        <v/>
      </c>
      <c r="BA41" s="666" t="str">
        <f t="shared" si="10"/>
        <v/>
      </c>
    </row>
    <row r="42" spans="2:53" s="4" customFormat="1" ht="28.15" hidden="1" customHeight="1" outlineLevel="1">
      <c r="C42" s="722">
        <v>26</v>
      </c>
      <c r="D42" s="1569"/>
      <c r="E42" s="1570"/>
      <c r="F42" s="1570"/>
      <c r="G42" s="1570"/>
      <c r="H42" s="1570"/>
      <c r="I42" s="1570"/>
      <c r="J42" s="1570"/>
      <c r="K42" s="1571"/>
      <c r="L42" s="668" t="str">
        <f>IF(M42&gt;0,IF(COUNTIF(リスト!建築物種類コード,M42),"建築物","構築物"),"")</f>
        <v/>
      </c>
      <c r="M42" s="680"/>
      <c r="N42" s="681"/>
      <c r="O42" s="201"/>
      <c r="P42" s="682"/>
      <c r="Q42" s="683"/>
      <c r="R42" s="683"/>
      <c r="S42" s="684"/>
      <c r="T42" s="685"/>
      <c r="U42" s="685"/>
      <c r="V42" s="685"/>
      <c r="W42" s="685"/>
      <c r="X42" s="1045"/>
      <c r="Y42" s="686"/>
      <c r="Z42" s="687"/>
      <c r="AA42" s="661"/>
      <c r="AB42" s="662"/>
      <c r="AC42" s="279"/>
      <c r="AD42" s="61"/>
      <c r="AE42" s="61"/>
      <c r="AF42" s="663" t="str">
        <f t="shared" si="11"/>
        <v/>
      </c>
      <c r="AG42" s="664" t="str">
        <f t="shared" si="12"/>
        <v/>
      </c>
      <c r="AH42" s="664" t="str">
        <f t="shared" si="13"/>
        <v/>
      </c>
      <c r="AI42" s="664" t="str">
        <f>IF(AF42="","",VLOOKUP(AF42,リスト!BD:BE,2,0))</f>
        <v/>
      </c>
      <c r="AJ42" s="664" t="str">
        <f t="shared" si="18"/>
        <v/>
      </c>
      <c r="AK42" s="664" t="str">
        <f>IF(AJ42="","",VLOOKUP(AJ42,リスト!BW:BX,2,0))</f>
        <v/>
      </c>
      <c r="AL42" s="664" t="str">
        <f>IF(AF42="","",IF(S42&gt;【１】経営概要!$G$27,調査年-1,調査年)-R42)</f>
        <v/>
      </c>
      <c r="AM42" s="665" t="str">
        <f t="shared" si="1"/>
        <v/>
      </c>
      <c r="AN42" s="665" t="str">
        <f t="shared" si="2"/>
        <v/>
      </c>
      <c r="AO42" s="666" t="str">
        <f t="shared" si="3"/>
        <v/>
      </c>
      <c r="AP42" s="666" t="str">
        <f t="shared" si="4"/>
        <v/>
      </c>
      <c r="AQ42" s="666" t="str">
        <f t="shared" si="5"/>
        <v/>
      </c>
      <c r="AR42" s="666" t="str">
        <f t="shared" si="15"/>
        <v/>
      </c>
      <c r="AS42" s="666" t="str">
        <f t="shared" si="6"/>
        <v/>
      </c>
      <c r="AT42" s="666" t="str">
        <f t="shared" si="16"/>
        <v/>
      </c>
      <c r="AU42" s="666" t="str">
        <f t="shared" si="17"/>
        <v/>
      </c>
      <c r="AV42" s="666" t="str">
        <f>IF(X42="","",IF(OR(R42=IF(S42&gt;【１】経営概要!$G$27,調査年-1,調査年),AN42=""),"",ROUND(AN42*X42%,0)))</f>
        <v/>
      </c>
      <c r="AW42" s="666" t="str">
        <f t="shared" si="7"/>
        <v/>
      </c>
      <c r="AX42" s="666" t="str">
        <f t="shared" si="8"/>
        <v/>
      </c>
      <c r="AY42" s="666" t="str">
        <f t="shared" si="9"/>
        <v/>
      </c>
      <c r="AZ42" s="666" t="str">
        <f>IF(OR(X42="",AND(OR(R42&lt;&gt;IF(S42&gt;【１】経営概要!$G$27,調査年-1,調査年),AG42=0),V42="",AR42="",W42="")),"",
SUM(
IF(AND(R42=IF(S42&gt;【１】経営概要!$G$27,調査年-1,調査年),AG42=1),ROUND(T42*X42%,0),),
ROUND(V42*X42%,0),
ROUND(SUM(AR42)*X42%,0),
))</f>
        <v/>
      </c>
      <c r="BA42" s="666" t="str">
        <f t="shared" si="10"/>
        <v/>
      </c>
    </row>
    <row r="43" spans="2:53" s="4" customFormat="1" ht="28.15" hidden="1" customHeight="1" outlineLevel="1">
      <c r="C43" s="722">
        <v>27</v>
      </c>
      <c r="D43" s="1569"/>
      <c r="E43" s="1570"/>
      <c r="F43" s="1570"/>
      <c r="G43" s="1570"/>
      <c r="H43" s="1570"/>
      <c r="I43" s="1570"/>
      <c r="J43" s="1570"/>
      <c r="K43" s="1571"/>
      <c r="L43" s="668" t="str">
        <f>IF(M43&gt;0,IF(COUNTIF(リスト!建築物種類コード,M43),"建築物","構築物"),"")</f>
        <v/>
      </c>
      <c r="M43" s="680"/>
      <c r="N43" s="681"/>
      <c r="O43" s="201"/>
      <c r="P43" s="682"/>
      <c r="Q43" s="683"/>
      <c r="R43" s="683"/>
      <c r="S43" s="684"/>
      <c r="T43" s="685"/>
      <c r="U43" s="685"/>
      <c r="V43" s="685"/>
      <c r="W43" s="685"/>
      <c r="X43" s="1045"/>
      <c r="Y43" s="686"/>
      <c r="Z43" s="687"/>
      <c r="AA43" s="661"/>
      <c r="AB43" s="662"/>
      <c r="AC43" s="279"/>
      <c r="AD43" s="61"/>
      <c r="AE43" s="61"/>
      <c r="AF43" s="663" t="str">
        <f t="shared" si="11"/>
        <v/>
      </c>
      <c r="AG43" s="664" t="str">
        <f t="shared" si="12"/>
        <v/>
      </c>
      <c r="AH43" s="664" t="str">
        <f t="shared" si="13"/>
        <v/>
      </c>
      <c r="AI43" s="664" t="str">
        <f>IF(AF43="","",VLOOKUP(AF43,リスト!BD:BE,2,0))</f>
        <v/>
      </c>
      <c r="AJ43" s="664" t="str">
        <f t="shared" si="18"/>
        <v/>
      </c>
      <c r="AK43" s="664" t="str">
        <f>IF(AJ43="","",VLOOKUP(AJ43,リスト!BW:BX,2,0))</f>
        <v/>
      </c>
      <c r="AL43" s="664" t="str">
        <f>IF(AF43="","",IF(S43&gt;【１】経営概要!$G$27,調査年-1,調査年)-R43)</f>
        <v/>
      </c>
      <c r="AM43" s="665" t="str">
        <f t="shared" si="1"/>
        <v/>
      </c>
      <c r="AN43" s="665" t="str">
        <f t="shared" si="2"/>
        <v/>
      </c>
      <c r="AO43" s="666" t="str">
        <f t="shared" si="3"/>
        <v/>
      </c>
      <c r="AP43" s="666" t="str">
        <f t="shared" si="4"/>
        <v/>
      </c>
      <c r="AQ43" s="666" t="str">
        <f t="shared" si="5"/>
        <v/>
      </c>
      <c r="AR43" s="666" t="str">
        <f t="shared" si="15"/>
        <v/>
      </c>
      <c r="AS43" s="666" t="str">
        <f t="shared" si="6"/>
        <v/>
      </c>
      <c r="AT43" s="666" t="str">
        <f t="shared" si="16"/>
        <v/>
      </c>
      <c r="AU43" s="666" t="str">
        <f t="shared" si="17"/>
        <v/>
      </c>
      <c r="AV43" s="666" t="str">
        <f>IF(X43="","",IF(OR(R43=IF(S43&gt;【１】経営概要!$G$27,調査年-1,調査年),AN43=""),"",ROUND(AN43*X43%,0)))</f>
        <v/>
      </c>
      <c r="AW43" s="666" t="str">
        <f t="shared" si="7"/>
        <v/>
      </c>
      <c r="AX43" s="666" t="str">
        <f t="shared" si="8"/>
        <v/>
      </c>
      <c r="AY43" s="666" t="str">
        <f t="shared" si="9"/>
        <v/>
      </c>
      <c r="AZ43" s="666" t="str">
        <f>IF(OR(X43="",AND(OR(R43&lt;&gt;IF(S43&gt;【１】経営概要!$G$27,調査年-1,調査年),AG43=0),V43="",AR43="",W43="")),"",
SUM(
IF(AND(R43=IF(S43&gt;【１】経営概要!$G$27,調査年-1,調査年),AG43=1),ROUND(T43*X43%,0),),
ROUND(V43*X43%,0),
ROUND(SUM(AR43)*X43%,0),
))</f>
        <v/>
      </c>
      <c r="BA43" s="666" t="str">
        <f t="shared" si="10"/>
        <v/>
      </c>
    </row>
    <row r="44" spans="2:53" s="4" customFormat="1" ht="28.15" hidden="1" customHeight="1" outlineLevel="1">
      <c r="C44" s="722">
        <v>28</v>
      </c>
      <c r="D44" s="1569"/>
      <c r="E44" s="1570"/>
      <c r="F44" s="1570"/>
      <c r="G44" s="1570"/>
      <c r="H44" s="1570"/>
      <c r="I44" s="1570"/>
      <c r="J44" s="1570"/>
      <c r="K44" s="1571"/>
      <c r="L44" s="668" t="str">
        <f>IF(M44&gt;0,IF(COUNTIF(リスト!建築物種類コード,M44),"建築物","構築物"),"")</f>
        <v/>
      </c>
      <c r="M44" s="680"/>
      <c r="N44" s="681"/>
      <c r="O44" s="201"/>
      <c r="P44" s="682"/>
      <c r="Q44" s="683"/>
      <c r="R44" s="683"/>
      <c r="S44" s="684"/>
      <c r="T44" s="685"/>
      <c r="U44" s="685"/>
      <c r="V44" s="685"/>
      <c r="W44" s="685"/>
      <c r="X44" s="1045"/>
      <c r="Y44" s="686"/>
      <c r="Z44" s="687"/>
      <c r="AA44" s="661"/>
      <c r="AB44" s="662"/>
      <c r="AC44" s="279"/>
      <c r="AD44" s="61"/>
      <c r="AE44" s="61"/>
      <c r="AF44" s="663" t="str">
        <f t="shared" si="11"/>
        <v/>
      </c>
      <c r="AG44" s="664" t="str">
        <f t="shared" si="12"/>
        <v/>
      </c>
      <c r="AH44" s="664" t="str">
        <f t="shared" si="13"/>
        <v/>
      </c>
      <c r="AI44" s="664" t="str">
        <f>IF(AF44="","",VLOOKUP(AF44,リスト!BD:BE,2,0))</f>
        <v/>
      </c>
      <c r="AJ44" s="664" t="str">
        <f t="shared" si="18"/>
        <v/>
      </c>
      <c r="AK44" s="664" t="str">
        <f>IF(AJ44="","",VLOOKUP(AJ44,リスト!BW:BX,2,0))</f>
        <v/>
      </c>
      <c r="AL44" s="664" t="str">
        <f>IF(AF44="","",IF(S44&gt;【１】経営概要!$G$27,調査年-1,調査年)-R44)</f>
        <v/>
      </c>
      <c r="AM44" s="665" t="str">
        <f t="shared" si="1"/>
        <v/>
      </c>
      <c r="AN44" s="665" t="str">
        <f t="shared" si="2"/>
        <v/>
      </c>
      <c r="AO44" s="666" t="str">
        <f t="shared" si="3"/>
        <v/>
      </c>
      <c r="AP44" s="666" t="str">
        <f t="shared" si="4"/>
        <v/>
      </c>
      <c r="AQ44" s="666" t="str">
        <f t="shared" si="5"/>
        <v/>
      </c>
      <c r="AR44" s="666" t="str">
        <f t="shared" si="15"/>
        <v/>
      </c>
      <c r="AS44" s="666" t="str">
        <f t="shared" si="6"/>
        <v/>
      </c>
      <c r="AT44" s="666" t="str">
        <f t="shared" si="16"/>
        <v/>
      </c>
      <c r="AU44" s="666" t="str">
        <f t="shared" si="17"/>
        <v/>
      </c>
      <c r="AV44" s="666" t="str">
        <f>IF(X44="","",IF(OR(R44=IF(S44&gt;【１】経営概要!$G$27,調査年-1,調査年),AN44=""),"",ROUND(AN44*X44%,0)))</f>
        <v/>
      </c>
      <c r="AW44" s="666" t="str">
        <f t="shared" si="7"/>
        <v/>
      </c>
      <c r="AX44" s="666" t="str">
        <f t="shared" si="8"/>
        <v/>
      </c>
      <c r="AY44" s="666" t="str">
        <f t="shared" si="9"/>
        <v/>
      </c>
      <c r="AZ44" s="666" t="str">
        <f>IF(OR(X44="",AND(OR(R44&lt;&gt;IF(S44&gt;【１】経営概要!$G$27,調査年-1,調査年),AG44=0),V44="",AR44="",W44="")),"",
SUM(
IF(AND(R44=IF(S44&gt;【１】経営概要!$G$27,調査年-1,調査年),AG44=1),ROUND(T44*X44%,0),),
ROUND(V44*X44%,0),
ROUND(SUM(AR44)*X44%,0),
))</f>
        <v/>
      </c>
      <c r="BA44" s="666" t="str">
        <f t="shared" si="10"/>
        <v/>
      </c>
    </row>
    <row r="45" spans="2:53" s="4" customFormat="1" ht="28.15" hidden="1" customHeight="1" outlineLevel="1">
      <c r="C45" s="722">
        <v>29</v>
      </c>
      <c r="D45" s="1569"/>
      <c r="E45" s="1570"/>
      <c r="F45" s="1570"/>
      <c r="G45" s="1570"/>
      <c r="H45" s="1570"/>
      <c r="I45" s="1570"/>
      <c r="J45" s="1570"/>
      <c r="K45" s="1571"/>
      <c r="L45" s="668" t="str">
        <f>IF(M45&gt;0,IF(COUNTIF(リスト!建築物種類コード,M45),"建築物","構築物"),"")</f>
        <v/>
      </c>
      <c r="M45" s="680"/>
      <c r="N45" s="681"/>
      <c r="O45" s="201"/>
      <c r="P45" s="682"/>
      <c r="Q45" s="683"/>
      <c r="R45" s="683"/>
      <c r="S45" s="684"/>
      <c r="T45" s="685"/>
      <c r="U45" s="685"/>
      <c r="V45" s="685"/>
      <c r="W45" s="685"/>
      <c r="X45" s="1045"/>
      <c r="Y45" s="686"/>
      <c r="Z45" s="687"/>
      <c r="AA45" s="661"/>
      <c r="AB45" s="662"/>
      <c r="AC45" s="279"/>
      <c r="AD45" s="61"/>
      <c r="AE45" s="61"/>
      <c r="AF45" s="663" t="str">
        <f t="shared" si="11"/>
        <v/>
      </c>
      <c r="AG45" s="664" t="str">
        <f t="shared" si="12"/>
        <v/>
      </c>
      <c r="AH45" s="664" t="str">
        <f t="shared" si="13"/>
        <v/>
      </c>
      <c r="AI45" s="664" t="str">
        <f>IF(AF45="","",VLOOKUP(AF45,リスト!BD:BE,2,0))</f>
        <v/>
      </c>
      <c r="AJ45" s="664" t="str">
        <f t="shared" si="18"/>
        <v/>
      </c>
      <c r="AK45" s="664" t="str">
        <f>IF(AJ45="","",VLOOKUP(AJ45,リスト!BW:BX,2,0))</f>
        <v/>
      </c>
      <c r="AL45" s="664" t="str">
        <f>IF(AF45="","",IF(S45&gt;【１】経営概要!$G$27,調査年-1,調査年)-R45)</f>
        <v/>
      </c>
      <c r="AM45" s="665" t="str">
        <f t="shared" si="1"/>
        <v/>
      </c>
      <c r="AN45" s="665" t="str">
        <f t="shared" si="2"/>
        <v/>
      </c>
      <c r="AO45" s="666" t="str">
        <f t="shared" si="3"/>
        <v/>
      </c>
      <c r="AP45" s="666" t="str">
        <f t="shared" si="4"/>
        <v/>
      </c>
      <c r="AQ45" s="666" t="str">
        <f t="shared" si="5"/>
        <v/>
      </c>
      <c r="AR45" s="666" t="str">
        <f t="shared" si="15"/>
        <v/>
      </c>
      <c r="AS45" s="666" t="str">
        <f t="shared" si="6"/>
        <v/>
      </c>
      <c r="AT45" s="666" t="str">
        <f t="shared" si="16"/>
        <v/>
      </c>
      <c r="AU45" s="666" t="str">
        <f t="shared" si="17"/>
        <v/>
      </c>
      <c r="AV45" s="666" t="str">
        <f>IF(X45="","",IF(OR(R45=IF(S45&gt;【１】経営概要!$G$27,調査年-1,調査年),AN45=""),"",ROUND(AN45*X45%,0)))</f>
        <v/>
      </c>
      <c r="AW45" s="666" t="str">
        <f t="shared" si="7"/>
        <v/>
      </c>
      <c r="AX45" s="666" t="str">
        <f t="shared" si="8"/>
        <v/>
      </c>
      <c r="AY45" s="666" t="str">
        <f t="shared" si="9"/>
        <v/>
      </c>
      <c r="AZ45" s="666" t="str">
        <f>IF(OR(X45="",AND(OR(R45&lt;&gt;IF(S45&gt;【１】経営概要!$G$27,調査年-1,調査年),AG45=0),V45="",AR45="",W45="")),"",
SUM(
IF(AND(R45=IF(S45&gt;【１】経営概要!$G$27,調査年-1,調査年),AG45=1),ROUND(T45*X45%,0),),
ROUND(V45*X45%,0),
ROUND(SUM(AR45)*X45%,0),
))</f>
        <v/>
      </c>
      <c r="BA45" s="666" t="str">
        <f t="shared" si="10"/>
        <v/>
      </c>
    </row>
    <row r="46" spans="2:53" s="4" customFormat="1" ht="28.15" hidden="1" customHeight="1" outlineLevel="1">
      <c r="C46" s="722">
        <v>30</v>
      </c>
      <c r="D46" s="1569"/>
      <c r="E46" s="1570"/>
      <c r="F46" s="1570"/>
      <c r="G46" s="1570"/>
      <c r="H46" s="1570"/>
      <c r="I46" s="1570"/>
      <c r="J46" s="1570"/>
      <c r="K46" s="1571"/>
      <c r="L46" s="668" t="str">
        <f>IF(M46&gt;0,IF(COUNTIF(リスト!建築物種類コード,M46),"建築物","構築物"),"")</f>
        <v/>
      </c>
      <c r="M46" s="680"/>
      <c r="N46" s="681"/>
      <c r="O46" s="201"/>
      <c r="P46" s="682"/>
      <c r="Q46" s="683"/>
      <c r="R46" s="683"/>
      <c r="S46" s="684"/>
      <c r="T46" s="685"/>
      <c r="U46" s="685"/>
      <c r="V46" s="685"/>
      <c r="W46" s="685"/>
      <c r="X46" s="1045"/>
      <c r="Y46" s="686"/>
      <c r="Z46" s="687"/>
      <c r="AA46" s="661"/>
      <c r="AB46" s="662"/>
      <c r="AC46" s="279"/>
      <c r="AD46" s="61"/>
      <c r="AE46" s="61"/>
      <c r="AF46" s="663" t="str">
        <f t="shared" si="11"/>
        <v/>
      </c>
      <c r="AG46" s="664" t="str">
        <f t="shared" si="12"/>
        <v/>
      </c>
      <c r="AH46" s="664" t="str">
        <f t="shared" si="13"/>
        <v/>
      </c>
      <c r="AI46" s="664" t="str">
        <f>IF(AF46="","",VLOOKUP(AF46,リスト!BD:BE,2,0))</f>
        <v/>
      </c>
      <c r="AJ46" s="664" t="str">
        <f t="shared" si="18"/>
        <v/>
      </c>
      <c r="AK46" s="664" t="str">
        <f>IF(AJ46="","",VLOOKUP(AJ46,リスト!BW:BX,2,0))</f>
        <v/>
      </c>
      <c r="AL46" s="664" t="str">
        <f>IF(AF46="","",IF(S46&gt;【１】経営概要!$G$27,調査年-1,調査年)-R46)</f>
        <v/>
      </c>
      <c r="AM46" s="665" t="str">
        <f t="shared" si="1"/>
        <v/>
      </c>
      <c r="AN46" s="665" t="str">
        <f t="shared" si="2"/>
        <v/>
      </c>
      <c r="AO46" s="666" t="str">
        <f t="shared" si="3"/>
        <v/>
      </c>
      <c r="AP46" s="666" t="str">
        <f t="shared" si="4"/>
        <v/>
      </c>
      <c r="AQ46" s="666" t="str">
        <f t="shared" si="5"/>
        <v/>
      </c>
      <c r="AR46" s="666" t="str">
        <f t="shared" si="15"/>
        <v/>
      </c>
      <c r="AS46" s="666" t="str">
        <f t="shared" si="6"/>
        <v/>
      </c>
      <c r="AT46" s="666" t="str">
        <f t="shared" si="16"/>
        <v/>
      </c>
      <c r="AU46" s="666" t="str">
        <f t="shared" si="17"/>
        <v/>
      </c>
      <c r="AV46" s="666" t="str">
        <f>IF(X46="","",IF(OR(R46=IF(S46&gt;【１】経営概要!$G$27,調査年-1,調査年),AN46=""),"",ROUND(AN46*X46%,0)))</f>
        <v/>
      </c>
      <c r="AW46" s="666" t="str">
        <f t="shared" si="7"/>
        <v/>
      </c>
      <c r="AX46" s="666" t="str">
        <f t="shared" si="8"/>
        <v/>
      </c>
      <c r="AY46" s="666" t="str">
        <f t="shared" si="9"/>
        <v/>
      </c>
      <c r="AZ46" s="666" t="str">
        <f>IF(OR(X46="",AND(OR(R46&lt;&gt;IF(S46&gt;【１】経営概要!$G$27,調査年-1,調査年),AG46=0),V46="",AR46="",W46="")),"",
SUM(
IF(AND(R46=IF(S46&gt;【１】経営概要!$G$27,調査年-1,調査年),AG46=1),ROUND(T46*X46%,0),),
ROUND(V46*X46%,0),
ROUND(SUM(AR46)*X46%,0),
))</f>
        <v/>
      </c>
      <c r="BA46" s="666" t="str">
        <f t="shared" si="10"/>
        <v/>
      </c>
    </row>
    <row r="47" spans="2:53" s="4" customFormat="1" ht="28.15" hidden="1" customHeight="1" outlineLevel="1">
      <c r="C47" s="722">
        <v>31</v>
      </c>
      <c r="D47" s="1569"/>
      <c r="E47" s="1570"/>
      <c r="F47" s="1570"/>
      <c r="G47" s="1570"/>
      <c r="H47" s="1570"/>
      <c r="I47" s="1570"/>
      <c r="J47" s="1570"/>
      <c r="K47" s="1571"/>
      <c r="L47" s="668" t="str">
        <f>IF(M47&gt;0,IF(COUNTIF(リスト!建築物種類コード,M47),"建築物","構築物"),"")</f>
        <v/>
      </c>
      <c r="M47" s="680"/>
      <c r="N47" s="681"/>
      <c r="O47" s="201"/>
      <c r="P47" s="682"/>
      <c r="Q47" s="683"/>
      <c r="R47" s="683"/>
      <c r="S47" s="684"/>
      <c r="T47" s="685"/>
      <c r="U47" s="685"/>
      <c r="V47" s="685"/>
      <c r="W47" s="685"/>
      <c r="X47" s="1045"/>
      <c r="Y47" s="686"/>
      <c r="Z47" s="687"/>
      <c r="AA47" s="661"/>
      <c r="AB47" s="662"/>
      <c r="AC47" s="279"/>
      <c r="AD47" s="61"/>
      <c r="AE47" s="61"/>
      <c r="AF47" s="663" t="str">
        <f t="shared" si="11"/>
        <v/>
      </c>
      <c r="AG47" s="664" t="str">
        <f t="shared" si="12"/>
        <v/>
      </c>
      <c r="AH47" s="664" t="str">
        <f t="shared" si="13"/>
        <v/>
      </c>
      <c r="AI47" s="664" t="str">
        <f>IF(AF47="","",VLOOKUP(AF47,リスト!BD:BE,2,0))</f>
        <v/>
      </c>
      <c r="AJ47" s="664" t="str">
        <f t="shared" si="18"/>
        <v/>
      </c>
      <c r="AK47" s="664" t="str">
        <f>IF(AJ47="","",VLOOKUP(AJ47,リスト!BW:BX,2,0))</f>
        <v/>
      </c>
      <c r="AL47" s="664" t="str">
        <f>IF(AF47="","",IF(S47&gt;【１】経営概要!$G$27,調査年-1,調査年)-R47)</f>
        <v/>
      </c>
      <c r="AM47" s="665" t="str">
        <f t="shared" si="1"/>
        <v/>
      </c>
      <c r="AN47" s="665" t="str">
        <f t="shared" si="2"/>
        <v/>
      </c>
      <c r="AO47" s="666" t="str">
        <f t="shared" si="3"/>
        <v/>
      </c>
      <c r="AP47" s="666" t="str">
        <f t="shared" si="4"/>
        <v/>
      </c>
      <c r="AQ47" s="666" t="str">
        <f t="shared" si="5"/>
        <v/>
      </c>
      <c r="AR47" s="666" t="str">
        <f t="shared" si="15"/>
        <v/>
      </c>
      <c r="AS47" s="666" t="str">
        <f t="shared" si="6"/>
        <v/>
      </c>
      <c r="AT47" s="666" t="str">
        <f t="shared" si="16"/>
        <v/>
      </c>
      <c r="AU47" s="666" t="str">
        <f t="shared" si="17"/>
        <v/>
      </c>
      <c r="AV47" s="666" t="str">
        <f>IF(X47="","",IF(OR(R47=IF(S47&gt;【１】経営概要!$G$27,調査年-1,調査年),AN47=""),"",ROUND(AN47*X47%,0)))</f>
        <v/>
      </c>
      <c r="AW47" s="666" t="str">
        <f t="shared" si="7"/>
        <v/>
      </c>
      <c r="AX47" s="666" t="str">
        <f t="shared" si="8"/>
        <v/>
      </c>
      <c r="AY47" s="666" t="str">
        <f t="shared" si="9"/>
        <v/>
      </c>
      <c r="AZ47" s="666" t="str">
        <f>IF(OR(X47="",AND(OR(R47&lt;&gt;IF(S47&gt;【１】経営概要!$G$27,調査年-1,調査年),AG47=0),V47="",AR47="",W47="")),"",
SUM(
IF(AND(R47=IF(S47&gt;【１】経営概要!$G$27,調査年-1,調査年),AG47=1),ROUND(T47*X47%,0),),
ROUND(V47*X47%,0),
ROUND(SUM(AR47)*X47%,0),
))</f>
        <v/>
      </c>
      <c r="BA47" s="666" t="str">
        <f t="shared" si="10"/>
        <v/>
      </c>
    </row>
    <row r="48" spans="2:53" s="4" customFormat="1" ht="28.15" hidden="1" customHeight="1" outlineLevel="1">
      <c r="C48" s="722">
        <v>32</v>
      </c>
      <c r="D48" s="1569"/>
      <c r="E48" s="1570"/>
      <c r="F48" s="1570"/>
      <c r="G48" s="1570"/>
      <c r="H48" s="1570"/>
      <c r="I48" s="1570"/>
      <c r="J48" s="1570"/>
      <c r="K48" s="1571"/>
      <c r="L48" s="668" t="str">
        <f>IF(M48&gt;0,IF(COUNTIF(リスト!建築物種類コード,M48),"建築物","構築物"),"")</f>
        <v/>
      </c>
      <c r="M48" s="680"/>
      <c r="N48" s="681"/>
      <c r="O48" s="201"/>
      <c r="P48" s="682"/>
      <c r="Q48" s="683"/>
      <c r="R48" s="683"/>
      <c r="S48" s="684"/>
      <c r="T48" s="685"/>
      <c r="U48" s="685"/>
      <c r="V48" s="685"/>
      <c r="W48" s="685"/>
      <c r="X48" s="1045"/>
      <c r="Y48" s="686"/>
      <c r="Z48" s="687"/>
      <c r="AA48" s="661"/>
      <c r="AB48" s="662"/>
      <c r="AC48" s="279"/>
      <c r="AD48" s="61"/>
      <c r="AE48" s="61"/>
      <c r="AF48" s="663" t="str">
        <f t="shared" si="11"/>
        <v/>
      </c>
      <c r="AG48" s="664" t="str">
        <f t="shared" si="12"/>
        <v/>
      </c>
      <c r="AH48" s="664" t="str">
        <f t="shared" si="13"/>
        <v/>
      </c>
      <c r="AI48" s="664" t="str">
        <f>IF(AF48="","",VLOOKUP(AF48,リスト!BD:BE,2,0))</f>
        <v/>
      </c>
      <c r="AJ48" s="664" t="str">
        <f t="shared" si="18"/>
        <v/>
      </c>
      <c r="AK48" s="664" t="str">
        <f>IF(AJ48="","",VLOOKUP(AJ48,リスト!BW:BX,2,0))</f>
        <v/>
      </c>
      <c r="AL48" s="664" t="str">
        <f>IF(AF48="","",IF(S48&gt;【１】経営概要!$G$27,調査年-1,調査年)-R48)</f>
        <v/>
      </c>
      <c r="AM48" s="665" t="str">
        <f t="shared" si="1"/>
        <v/>
      </c>
      <c r="AN48" s="665" t="str">
        <f t="shared" si="2"/>
        <v/>
      </c>
      <c r="AO48" s="666" t="str">
        <f t="shared" si="3"/>
        <v/>
      </c>
      <c r="AP48" s="666" t="str">
        <f t="shared" si="4"/>
        <v/>
      </c>
      <c r="AQ48" s="666" t="str">
        <f t="shared" si="5"/>
        <v/>
      </c>
      <c r="AR48" s="666" t="str">
        <f t="shared" si="15"/>
        <v/>
      </c>
      <c r="AS48" s="666" t="str">
        <f t="shared" si="6"/>
        <v/>
      </c>
      <c r="AT48" s="666" t="str">
        <f t="shared" si="16"/>
        <v/>
      </c>
      <c r="AU48" s="666" t="str">
        <f t="shared" si="17"/>
        <v/>
      </c>
      <c r="AV48" s="666" t="str">
        <f>IF(X48="","",IF(OR(R48=IF(S48&gt;【１】経営概要!$G$27,調査年-1,調査年),AN48=""),"",ROUND(AN48*X48%,0)))</f>
        <v/>
      </c>
      <c r="AW48" s="666" t="str">
        <f t="shared" si="7"/>
        <v/>
      </c>
      <c r="AX48" s="666" t="str">
        <f t="shared" si="8"/>
        <v/>
      </c>
      <c r="AY48" s="666" t="str">
        <f t="shared" si="9"/>
        <v/>
      </c>
      <c r="AZ48" s="666" t="str">
        <f>IF(OR(X48="",AND(OR(R48&lt;&gt;IF(S48&gt;【１】経営概要!$G$27,調査年-1,調査年),AG48=0),V48="",AR48="",W48="")),"",
SUM(
IF(AND(R48=IF(S48&gt;【１】経営概要!$G$27,調査年-1,調査年),AG48=1),ROUND(T48*X48%,0),),
ROUND(V48*X48%,0),
ROUND(SUM(AR48)*X48%,0),
))</f>
        <v/>
      </c>
      <c r="BA48" s="666" t="str">
        <f t="shared" si="10"/>
        <v/>
      </c>
    </row>
    <row r="49" spans="2:53" s="4" customFormat="1" ht="28.15" hidden="1" customHeight="1" outlineLevel="1">
      <c r="C49" s="722">
        <v>33</v>
      </c>
      <c r="D49" s="1569"/>
      <c r="E49" s="1570"/>
      <c r="F49" s="1570"/>
      <c r="G49" s="1570"/>
      <c r="H49" s="1570"/>
      <c r="I49" s="1570"/>
      <c r="J49" s="1570"/>
      <c r="K49" s="1571"/>
      <c r="L49" s="668" t="str">
        <f>IF(M49&gt;0,IF(COUNTIF(リスト!建築物種類コード,M49),"建築物","構築物"),"")</f>
        <v/>
      </c>
      <c r="M49" s="680"/>
      <c r="N49" s="681"/>
      <c r="O49" s="201"/>
      <c r="P49" s="682"/>
      <c r="Q49" s="683"/>
      <c r="R49" s="683"/>
      <c r="S49" s="684"/>
      <c r="T49" s="685"/>
      <c r="U49" s="685"/>
      <c r="V49" s="685"/>
      <c r="W49" s="685"/>
      <c r="X49" s="1045"/>
      <c r="Y49" s="686"/>
      <c r="Z49" s="687"/>
      <c r="AA49" s="661"/>
      <c r="AB49" s="662"/>
      <c r="AC49" s="279"/>
      <c r="AD49" s="61"/>
      <c r="AE49" s="61"/>
      <c r="AF49" s="663" t="str">
        <f t="shared" si="11"/>
        <v/>
      </c>
      <c r="AG49" s="664" t="str">
        <f t="shared" si="12"/>
        <v/>
      </c>
      <c r="AH49" s="664" t="str">
        <f t="shared" si="13"/>
        <v/>
      </c>
      <c r="AI49" s="664" t="str">
        <f>IF(AF49="","",VLOOKUP(AF49,リスト!BD:BE,2,0))</f>
        <v/>
      </c>
      <c r="AJ49" s="664" t="str">
        <f t="shared" si="18"/>
        <v/>
      </c>
      <c r="AK49" s="664" t="str">
        <f>IF(AJ49="","",VLOOKUP(AJ49,リスト!BW:BX,2,0))</f>
        <v/>
      </c>
      <c r="AL49" s="664" t="str">
        <f>IF(AF49="","",IF(S49&gt;【１】経営概要!$G$27,調査年-1,調査年)-R49)</f>
        <v/>
      </c>
      <c r="AM49" s="665" t="str">
        <f t="shared" si="1"/>
        <v/>
      </c>
      <c r="AN49" s="665" t="str">
        <f t="shared" si="2"/>
        <v/>
      </c>
      <c r="AO49" s="666" t="str">
        <f t="shared" si="3"/>
        <v/>
      </c>
      <c r="AP49" s="666" t="str">
        <f t="shared" si="4"/>
        <v/>
      </c>
      <c r="AQ49" s="666" t="str">
        <f t="shared" si="5"/>
        <v/>
      </c>
      <c r="AR49" s="666" t="str">
        <f t="shared" si="15"/>
        <v/>
      </c>
      <c r="AS49" s="666" t="str">
        <f t="shared" si="6"/>
        <v/>
      </c>
      <c r="AT49" s="666" t="str">
        <f t="shared" si="16"/>
        <v/>
      </c>
      <c r="AU49" s="666" t="str">
        <f t="shared" si="17"/>
        <v/>
      </c>
      <c r="AV49" s="666" t="str">
        <f>IF(X49="","",IF(OR(R49=IF(S49&gt;【１】経営概要!$G$27,調査年-1,調査年),AN49=""),"",ROUND(AN49*X49%,0)))</f>
        <v/>
      </c>
      <c r="AW49" s="666" t="str">
        <f t="shared" si="7"/>
        <v/>
      </c>
      <c r="AX49" s="666" t="str">
        <f t="shared" si="8"/>
        <v/>
      </c>
      <c r="AY49" s="666" t="str">
        <f t="shared" si="9"/>
        <v/>
      </c>
      <c r="AZ49" s="666" t="str">
        <f>IF(OR(X49="",AND(OR(R49&lt;&gt;IF(S49&gt;【１】経営概要!$G$27,調査年-1,調査年),AG49=0),V49="",AR49="",W49="")),"",
SUM(
IF(AND(R49=IF(S49&gt;【１】経営概要!$G$27,調査年-1,調査年),AG49=1),ROUND(T49*X49%,0),),
ROUND(V49*X49%,0),
ROUND(SUM(AR49)*X49%,0),
))</f>
        <v/>
      </c>
      <c r="BA49" s="666" t="str">
        <f t="shared" si="10"/>
        <v/>
      </c>
    </row>
    <row r="50" spans="2:53" s="4" customFormat="1" ht="28.15" hidden="1" customHeight="1" outlineLevel="1">
      <c r="C50" s="722">
        <v>34</v>
      </c>
      <c r="D50" s="1569"/>
      <c r="E50" s="1570"/>
      <c r="F50" s="1570"/>
      <c r="G50" s="1570"/>
      <c r="H50" s="1570"/>
      <c r="I50" s="1570"/>
      <c r="J50" s="1570"/>
      <c r="K50" s="1571"/>
      <c r="L50" s="668" t="str">
        <f>IF(M50&gt;0,IF(COUNTIF(リスト!建築物種類コード,M50),"建築物","構築物"),"")</f>
        <v/>
      </c>
      <c r="M50" s="688"/>
      <c r="N50" s="681"/>
      <c r="O50" s="201"/>
      <c r="P50" s="682"/>
      <c r="Q50" s="683"/>
      <c r="R50" s="683"/>
      <c r="S50" s="684"/>
      <c r="T50" s="685"/>
      <c r="U50" s="685"/>
      <c r="V50" s="685"/>
      <c r="W50" s="685"/>
      <c r="X50" s="1045"/>
      <c r="Y50" s="686"/>
      <c r="Z50" s="687"/>
      <c r="AA50" s="661"/>
      <c r="AB50" s="662"/>
      <c r="AC50" s="279"/>
      <c r="AD50" s="61"/>
      <c r="AE50" s="61"/>
      <c r="AF50" s="663" t="str">
        <f t="shared" si="11"/>
        <v/>
      </c>
      <c r="AG50" s="664" t="str">
        <f t="shared" si="12"/>
        <v/>
      </c>
      <c r="AH50" s="664" t="str">
        <f t="shared" si="13"/>
        <v/>
      </c>
      <c r="AI50" s="664" t="str">
        <f>IF(AF50="","",VLOOKUP(AF50,リスト!BD:BE,2,0))</f>
        <v/>
      </c>
      <c r="AJ50" s="664" t="str">
        <f t="shared" si="18"/>
        <v/>
      </c>
      <c r="AK50" s="664" t="str">
        <f>IF(AJ50="","",VLOOKUP(AJ50,リスト!BW:BX,2,0))</f>
        <v/>
      </c>
      <c r="AL50" s="664" t="str">
        <f>IF(AF50="","",IF(S50&gt;【１】経営概要!$G$27,調査年-1,調査年)-R50)</f>
        <v/>
      </c>
      <c r="AM50" s="665" t="str">
        <f t="shared" si="1"/>
        <v/>
      </c>
      <c r="AN50" s="665" t="str">
        <f t="shared" si="2"/>
        <v/>
      </c>
      <c r="AO50" s="666" t="str">
        <f t="shared" si="3"/>
        <v/>
      </c>
      <c r="AP50" s="666" t="str">
        <f t="shared" si="4"/>
        <v/>
      </c>
      <c r="AQ50" s="666" t="str">
        <f t="shared" si="5"/>
        <v/>
      </c>
      <c r="AR50" s="666" t="str">
        <f t="shared" si="15"/>
        <v/>
      </c>
      <c r="AS50" s="666" t="str">
        <f t="shared" si="6"/>
        <v/>
      </c>
      <c r="AT50" s="666" t="str">
        <f t="shared" si="16"/>
        <v/>
      </c>
      <c r="AU50" s="666" t="str">
        <f t="shared" si="17"/>
        <v/>
      </c>
      <c r="AV50" s="666" t="str">
        <f>IF(X50="","",IF(OR(R50=IF(S50&gt;【１】経営概要!$G$27,調査年-1,調査年),AN50=""),"",ROUND(AN50*X50%,0)))</f>
        <v/>
      </c>
      <c r="AW50" s="666" t="str">
        <f t="shared" si="7"/>
        <v/>
      </c>
      <c r="AX50" s="666" t="str">
        <f t="shared" si="8"/>
        <v/>
      </c>
      <c r="AY50" s="666" t="str">
        <f t="shared" si="9"/>
        <v/>
      </c>
      <c r="AZ50" s="666" t="str">
        <f>IF(OR(X50="",AND(OR(R50&lt;&gt;IF(S50&gt;【１】経営概要!$G$27,調査年-1,調査年),AG50=0),V50="",AR50="",W50="")),"",
SUM(
IF(AND(R50=IF(S50&gt;【１】経営概要!$G$27,調査年-1,調査年),AG50=1),ROUND(T50*X50%,0),),
ROUND(V50*X50%,0),
ROUND(SUM(AR50)*X50%,0),
))</f>
        <v/>
      </c>
      <c r="BA50" s="666" t="str">
        <f t="shared" si="10"/>
        <v/>
      </c>
    </row>
    <row r="51" spans="2:53" s="4" customFormat="1" ht="28.5" hidden="1" customHeight="1" outlineLevel="1">
      <c r="B51" s="49"/>
      <c r="C51" s="722">
        <v>35</v>
      </c>
      <c r="D51" s="1569"/>
      <c r="E51" s="1570"/>
      <c r="F51" s="1570"/>
      <c r="G51" s="1570"/>
      <c r="H51" s="1570"/>
      <c r="I51" s="1570"/>
      <c r="J51" s="1570"/>
      <c r="K51" s="1571"/>
      <c r="L51" s="668" t="str">
        <f>IF(M51&gt;0,IF(COUNTIF(リスト!建築物種類コード,M51),"建築物","構築物"),"")</f>
        <v/>
      </c>
      <c r="M51" s="680"/>
      <c r="N51" s="681"/>
      <c r="O51" s="201"/>
      <c r="P51" s="682"/>
      <c r="Q51" s="683"/>
      <c r="R51" s="683"/>
      <c r="S51" s="684"/>
      <c r="T51" s="685"/>
      <c r="U51" s="685"/>
      <c r="V51" s="685"/>
      <c r="W51" s="685"/>
      <c r="X51" s="1045"/>
      <c r="Y51" s="686"/>
      <c r="Z51" s="687"/>
      <c r="AA51" s="661"/>
      <c r="AB51" s="662"/>
      <c r="AC51" s="279"/>
      <c r="AD51" s="61"/>
      <c r="AE51" s="61"/>
      <c r="AF51" s="663" t="str">
        <f t="shared" si="11"/>
        <v/>
      </c>
      <c r="AG51" s="664" t="str">
        <f t="shared" si="12"/>
        <v/>
      </c>
      <c r="AH51" s="664" t="str">
        <f t="shared" si="13"/>
        <v/>
      </c>
      <c r="AI51" s="664" t="str">
        <f>IF(AF51="","",VLOOKUP(AF51,リスト!BD:BE,2,0))</f>
        <v/>
      </c>
      <c r="AJ51" s="664" t="str">
        <f t="shared" si="18"/>
        <v/>
      </c>
      <c r="AK51" s="664" t="str">
        <f>IF(AJ51="","",VLOOKUP(AJ51,リスト!BW:BX,2,0))</f>
        <v/>
      </c>
      <c r="AL51" s="664" t="str">
        <f>IF(AF51="","",IF(S51&gt;【１】経営概要!$G$27,調査年-1,調査年)-R51)</f>
        <v/>
      </c>
      <c r="AM51" s="665" t="str">
        <f t="shared" si="1"/>
        <v/>
      </c>
      <c r="AN51" s="665" t="str">
        <f t="shared" si="2"/>
        <v/>
      </c>
      <c r="AO51" s="666" t="str">
        <f t="shared" si="3"/>
        <v/>
      </c>
      <c r="AP51" s="666" t="str">
        <f t="shared" si="4"/>
        <v/>
      </c>
      <c r="AQ51" s="666" t="str">
        <f t="shared" si="5"/>
        <v/>
      </c>
      <c r="AR51" s="666" t="str">
        <f t="shared" si="15"/>
        <v/>
      </c>
      <c r="AS51" s="666" t="str">
        <f t="shared" si="6"/>
        <v/>
      </c>
      <c r="AT51" s="666" t="str">
        <f t="shared" si="16"/>
        <v/>
      </c>
      <c r="AU51" s="666" t="str">
        <f t="shared" si="17"/>
        <v/>
      </c>
      <c r="AV51" s="666" t="str">
        <f>IF(X51="","",IF(OR(R51=IF(S51&gt;【１】経営概要!$G$27,調査年-1,調査年),AN51=""),"",ROUND(AN51*X51%,0)))</f>
        <v/>
      </c>
      <c r="AW51" s="666" t="str">
        <f t="shared" si="7"/>
        <v/>
      </c>
      <c r="AX51" s="666" t="str">
        <f t="shared" si="8"/>
        <v/>
      </c>
      <c r="AY51" s="666" t="str">
        <f t="shared" si="9"/>
        <v/>
      </c>
      <c r="AZ51" s="666" t="str">
        <f>IF(OR(X51="",AND(OR(R51&lt;&gt;IF(S51&gt;【１】経営概要!$G$27,調査年-1,調査年),AG51=0),V51="",AR51="",W51="")),"",
SUM(
IF(AND(R51=IF(S51&gt;【１】経営概要!$G$27,調査年-1,調査年),AG51=1),ROUND(T51*X51%,0),),
ROUND(V51*X51%,0),
ROUND(SUM(AR51)*X51%,0),
))</f>
        <v/>
      </c>
      <c r="BA51" s="666" t="str">
        <f t="shared" si="10"/>
        <v/>
      </c>
    </row>
    <row r="52" spans="2:53" ht="28.5" hidden="1" customHeight="1" outlineLevel="1">
      <c r="B52" s="49"/>
      <c r="C52" s="722">
        <v>36</v>
      </c>
      <c r="D52" s="1572"/>
      <c r="E52" s="1573"/>
      <c r="F52" s="1573"/>
      <c r="G52" s="1573"/>
      <c r="H52" s="1573"/>
      <c r="I52" s="1573"/>
      <c r="J52" s="1573"/>
      <c r="K52" s="1574"/>
      <c r="L52" s="668" t="str">
        <f>IF(M52&gt;0,IF(COUNTIF(リスト!建築物種類コード,M52),"建築物","構築物"),"")</f>
        <v/>
      </c>
      <c r="M52" s="688"/>
      <c r="N52" s="681"/>
      <c r="O52" s="201"/>
      <c r="P52" s="682"/>
      <c r="Q52" s="683"/>
      <c r="R52" s="683"/>
      <c r="S52" s="684"/>
      <c r="T52" s="685"/>
      <c r="U52" s="685"/>
      <c r="V52" s="685"/>
      <c r="W52" s="685"/>
      <c r="X52" s="1045"/>
      <c r="Y52" s="686"/>
      <c r="Z52" s="687"/>
      <c r="AA52" s="661"/>
      <c r="AB52" s="662"/>
      <c r="AC52" s="279"/>
      <c r="AF52" s="663" t="str">
        <f t="shared" si="11"/>
        <v/>
      </c>
      <c r="AG52" s="664" t="str">
        <f t="shared" si="12"/>
        <v/>
      </c>
      <c r="AH52" s="664" t="str">
        <f t="shared" si="13"/>
        <v/>
      </c>
      <c r="AI52" s="664" t="str">
        <f>IF(AF52="","",VLOOKUP(AF52,リスト!BD:BE,2,0))</f>
        <v/>
      </c>
      <c r="AJ52" s="664" t="str">
        <f t="shared" si="18"/>
        <v/>
      </c>
      <c r="AK52" s="664" t="str">
        <f>IF(AJ52="","",VLOOKUP(AJ52,リスト!BW:BX,2,0))</f>
        <v/>
      </c>
      <c r="AL52" s="664" t="str">
        <f>IF(AF52="","",IF(S52&gt;【１】経営概要!$G$27,調査年-1,調査年)-R52)</f>
        <v/>
      </c>
      <c r="AM52" s="665" t="str">
        <f t="shared" si="1"/>
        <v/>
      </c>
      <c r="AN52" s="665" t="str">
        <f t="shared" si="2"/>
        <v/>
      </c>
      <c r="AO52" s="666" t="str">
        <f t="shared" si="3"/>
        <v/>
      </c>
      <c r="AP52" s="666" t="str">
        <f t="shared" si="4"/>
        <v/>
      </c>
      <c r="AQ52" s="666" t="str">
        <f t="shared" si="5"/>
        <v/>
      </c>
      <c r="AR52" s="666" t="str">
        <f t="shared" si="15"/>
        <v/>
      </c>
      <c r="AS52" s="666" t="str">
        <f t="shared" si="6"/>
        <v/>
      </c>
      <c r="AT52" s="666" t="str">
        <f t="shared" si="16"/>
        <v/>
      </c>
      <c r="AU52" s="666" t="str">
        <f t="shared" si="17"/>
        <v/>
      </c>
      <c r="AV52" s="666" t="str">
        <f>IF(X52="","",IF(OR(R52=IF(S52&gt;【１】経営概要!$G$27,調査年-1,調査年),AN52=""),"",ROUND(AN52*X52%,0)))</f>
        <v/>
      </c>
      <c r="AW52" s="666" t="str">
        <f t="shared" si="7"/>
        <v/>
      </c>
      <c r="AX52" s="666" t="str">
        <f t="shared" si="8"/>
        <v/>
      </c>
      <c r="AY52" s="666" t="str">
        <f t="shared" si="9"/>
        <v/>
      </c>
      <c r="AZ52" s="666" t="str">
        <f>IF(OR(X52="",AND(OR(R52&lt;&gt;IF(S52&gt;【１】経営概要!$G$27,調査年-1,調査年),AG52=0),V52="",AR52="",W52="")),"",
SUM(
IF(AND(R52=IF(S52&gt;【１】経営概要!$G$27,調査年-1,調査年),AG52=1),ROUND(T52*X52%,0),),
ROUND(V52*X52%,0),
ROUND(SUM(AR52)*X52%,0),
))</f>
        <v/>
      </c>
      <c r="BA52" s="666" t="str">
        <f t="shared" si="10"/>
        <v/>
      </c>
    </row>
    <row r="53" spans="2:53" s="42" customFormat="1" ht="28.5" hidden="1" customHeight="1" outlineLevel="1">
      <c r="B53" s="49"/>
      <c r="C53" s="722">
        <v>37</v>
      </c>
      <c r="D53" s="1569"/>
      <c r="E53" s="1570"/>
      <c r="F53" s="1570"/>
      <c r="G53" s="1570"/>
      <c r="H53" s="1570"/>
      <c r="I53" s="1570"/>
      <c r="J53" s="1570"/>
      <c r="K53" s="1571"/>
      <c r="L53" s="668" t="str">
        <f>IF(M53&gt;0,IF(COUNTIF(リスト!建築物種類コード,M53),"建築物","構築物"),"")</f>
        <v/>
      </c>
      <c r="M53" s="680"/>
      <c r="N53" s="681"/>
      <c r="O53" s="201"/>
      <c r="P53" s="682"/>
      <c r="Q53" s="683"/>
      <c r="R53" s="683"/>
      <c r="S53" s="684"/>
      <c r="T53" s="685"/>
      <c r="U53" s="685"/>
      <c r="V53" s="685"/>
      <c r="W53" s="685"/>
      <c r="X53" s="1045"/>
      <c r="Y53" s="686"/>
      <c r="Z53" s="687"/>
      <c r="AA53" s="661"/>
      <c r="AB53" s="662"/>
      <c r="AC53" s="279"/>
      <c r="AD53" s="61"/>
      <c r="AE53" s="61"/>
      <c r="AF53" s="663" t="str">
        <f t="shared" si="11"/>
        <v/>
      </c>
      <c r="AG53" s="664" t="str">
        <f t="shared" si="12"/>
        <v/>
      </c>
      <c r="AH53" s="664" t="str">
        <f t="shared" si="13"/>
        <v/>
      </c>
      <c r="AI53" s="664" t="str">
        <f>IF(AF53="","",VLOOKUP(AF53,リスト!BD:BE,2,0))</f>
        <v/>
      </c>
      <c r="AJ53" s="664" t="str">
        <f t="shared" si="18"/>
        <v/>
      </c>
      <c r="AK53" s="664" t="str">
        <f>IF(AJ53="","",VLOOKUP(AJ53,リスト!BW:BX,2,0))</f>
        <v/>
      </c>
      <c r="AL53" s="664" t="str">
        <f>IF(AF53="","",IF(S53&gt;【１】経営概要!$G$27,調査年-1,調査年)-R53)</f>
        <v/>
      </c>
      <c r="AM53" s="665" t="str">
        <f t="shared" si="1"/>
        <v/>
      </c>
      <c r="AN53" s="665" t="str">
        <f t="shared" si="2"/>
        <v/>
      </c>
      <c r="AO53" s="666" t="str">
        <f t="shared" si="3"/>
        <v/>
      </c>
      <c r="AP53" s="666" t="str">
        <f t="shared" si="4"/>
        <v/>
      </c>
      <c r="AQ53" s="666" t="str">
        <f t="shared" si="5"/>
        <v/>
      </c>
      <c r="AR53" s="666" t="str">
        <f t="shared" si="15"/>
        <v/>
      </c>
      <c r="AS53" s="666" t="str">
        <f t="shared" si="6"/>
        <v/>
      </c>
      <c r="AT53" s="666" t="str">
        <f t="shared" si="16"/>
        <v/>
      </c>
      <c r="AU53" s="666" t="str">
        <f t="shared" si="17"/>
        <v/>
      </c>
      <c r="AV53" s="666" t="str">
        <f>IF(X53="","",IF(OR(R53=IF(S53&gt;【１】経営概要!$G$27,調査年-1,調査年),AN53=""),"",ROUND(AN53*X53%,0)))</f>
        <v/>
      </c>
      <c r="AW53" s="666" t="str">
        <f t="shared" si="7"/>
        <v/>
      </c>
      <c r="AX53" s="666" t="str">
        <f t="shared" si="8"/>
        <v/>
      </c>
      <c r="AY53" s="666" t="str">
        <f t="shared" si="9"/>
        <v/>
      </c>
      <c r="AZ53" s="666" t="str">
        <f>IF(OR(X53="",AND(OR(R53&lt;&gt;IF(S53&gt;【１】経営概要!$G$27,調査年-1,調査年),AG53=0),V53="",AR53="",W53="")),"",
SUM(
IF(AND(R53=IF(S53&gt;【１】経営概要!$G$27,調査年-1,調査年),AG53=1),ROUND(T53*X53%,0),),
ROUND(V53*X53%,0),
ROUND(SUM(AR53)*X53%,0),
))</f>
        <v/>
      </c>
      <c r="BA53" s="666" t="str">
        <f t="shared" si="10"/>
        <v/>
      </c>
    </row>
    <row r="54" spans="2:53" s="4" customFormat="1" ht="28.5" hidden="1" customHeight="1" outlineLevel="1">
      <c r="C54" s="722">
        <v>38</v>
      </c>
      <c r="D54" s="1569"/>
      <c r="E54" s="1570"/>
      <c r="F54" s="1570"/>
      <c r="G54" s="1570"/>
      <c r="H54" s="1570"/>
      <c r="I54" s="1570"/>
      <c r="J54" s="1570"/>
      <c r="K54" s="1571"/>
      <c r="L54" s="668" t="str">
        <f>IF(M54&gt;0,IF(COUNTIF(リスト!建築物種類コード,M54),"建築物","構築物"),"")</f>
        <v/>
      </c>
      <c r="M54" s="680"/>
      <c r="N54" s="681"/>
      <c r="O54" s="201"/>
      <c r="P54" s="682"/>
      <c r="Q54" s="683"/>
      <c r="R54" s="683"/>
      <c r="S54" s="684"/>
      <c r="T54" s="685"/>
      <c r="U54" s="685"/>
      <c r="V54" s="685"/>
      <c r="W54" s="685"/>
      <c r="X54" s="1045"/>
      <c r="Y54" s="686"/>
      <c r="Z54" s="687"/>
      <c r="AA54" s="661"/>
      <c r="AB54" s="662"/>
      <c r="AC54" s="279"/>
      <c r="AD54" s="61"/>
      <c r="AE54" s="61"/>
      <c r="AF54" s="663" t="str">
        <f t="shared" si="11"/>
        <v/>
      </c>
      <c r="AG54" s="664" t="str">
        <f t="shared" si="12"/>
        <v/>
      </c>
      <c r="AH54" s="664" t="str">
        <f t="shared" si="13"/>
        <v/>
      </c>
      <c r="AI54" s="664" t="str">
        <f>IF(AF54="","",VLOOKUP(AF54,リスト!BD:BE,2,0))</f>
        <v/>
      </c>
      <c r="AJ54" s="664" t="str">
        <f t="shared" si="18"/>
        <v/>
      </c>
      <c r="AK54" s="664" t="str">
        <f>IF(AJ54="","",VLOOKUP(AJ54,リスト!BW:BX,2,0))</f>
        <v/>
      </c>
      <c r="AL54" s="664" t="str">
        <f>IF(AF54="","",IF(S54&gt;【１】経営概要!$G$27,調査年-1,調査年)-R54)</f>
        <v/>
      </c>
      <c r="AM54" s="665" t="str">
        <f t="shared" ref="AM54:AM89" si="19">IF(OR(AF54="",AG54=1),"",
IF(AND(AJ54&gt;0,AL54&lt;AJ54,AN54&lt;=ROUND((T54-1)*AK54,0)),ROUND(AN54*IF(Y54="2：部分取り壊し",IFERROR(1-(AC54/O54),1),1),0),
IF(AND(AJ54&gt;0,AL54&lt;AJ54),ROUND((T54-1)*AK54*IF(Y54="2：部分取り壊し",IFERROR(1-(AC54/O54),1),1),0),
"")))</f>
        <v/>
      </c>
      <c r="AN54" s="665" t="str">
        <f t="shared" ref="AN54:AN89" si="20">IF(OR(AF54="",AG54=1),"",
IF(AND(AJ54&gt;0,AL54&lt;AJ54),T54-ROUND((T54-1)*AK54*AL54,0),1
))</f>
        <v/>
      </c>
      <c r="AO54" s="666" t="str">
        <f t="shared" ref="AO54:AO89" si="21">IF(OR(AF54="",AG54=1),"",
IF(Y54="",AM54,
IF(Y54="1：取り壊し",SUM(AN54,Z54),
IF(Y54="3：売　却",AN54-Z54,
IF(AND(Y54="2：部分取り壊し",AN54&gt;1),SUM(ROUND(AN54*(AC54/O54),0),Z54,AM54),
IF(AND(Z54="",AM54=""),"",SUM(Z54,AM54)))))))</f>
        <v/>
      </c>
      <c r="AP54" s="666" t="str">
        <f t="shared" ref="AP54:AP89" si="22">IF(AND(AO54="",AM54=""),"",
IF(OR(Y54="1：取り壊し",Y54="2：部分取り壊し",Y54="3：売　却"),SUM(AO54)-SUM(AM54),""))</f>
        <v/>
      </c>
      <c r="AQ54" s="666" t="str">
        <f t="shared" ref="AQ54:AQ89" si="23">IF(OR(AG54=1,U54=""),"",
IF(AND(AJ54&gt;0,U54&gt;0,AL54&lt;AJ54),U54-ROUND(U54*AK54*AL54,0),""
))</f>
        <v/>
      </c>
      <c r="AR54" s="666" t="str">
        <f t="shared" si="15"/>
        <v/>
      </c>
      <c r="AS54" s="666" t="str">
        <f t="shared" ref="AS54:AS89" si="24">IF(Y54="2：部分取り壊し",O54-AC54,"")</f>
        <v/>
      </c>
      <c r="AT54" s="666" t="str">
        <f t="shared" si="16"/>
        <v/>
      </c>
      <c r="AU54" s="666" t="str">
        <f t="shared" si="17"/>
        <v/>
      </c>
      <c r="AV54" s="666" t="str">
        <f>IF(X54="","",IF(OR(R54=IF(S54&gt;【１】経営概要!$G$27,調査年-1,調査年),AN54=""),"",ROUND(AN54*X54%,0)))</f>
        <v/>
      </c>
      <c r="AW54" s="666" t="str">
        <f t="shared" ref="AW54:AW89" si="25">IF(X54="","",IF(AO54="","",ROUND(AO54*X54%,0)))</f>
        <v/>
      </c>
      <c r="AX54" s="666" t="str">
        <f t="shared" ref="AX54:AX89" si="26">IF(X54="","",IF(AP54="","",ROUND(AP54*X54%,0)))</f>
        <v/>
      </c>
      <c r="AY54" s="666" t="str">
        <f t="shared" ref="AY54:AY89" si="27">IF(X54="","",IF(AN54="","",ROUND(AN54*X54%,0)))</f>
        <v/>
      </c>
      <c r="AZ54" s="666" t="str">
        <f>IF(OR(X54="",AND(OR(R54&lt;&gt;IF(S54&gt;【１】経営概要!$G$27,調査年-1,調査年),AG54=0),V54="",AR54="",W54="")),"",
SUM(
IF(AND(R54=IF(S54&gt;【１】経営概要!$G$27,調査年-1,調査年),AG54=1),ROUND(T54*X54%,0),),
ROUND(V54*X54%,0),
ROUND(SUM(AR54)*X54%,0),
))</f>
        <v/>
      </c>
      <c r="BA54" s="666" t="str">
        <f t="shared" ref="BA54:BA89" si="28">IF(X54="","",IF(W54="","",ROUND(W54*X54%,0)))</f>
        <v/>
      </c>
    </row>
    <row r="55" spans="2:53" s="4" customFormat="1" ht="27.75" hidden="1" customHeight="1" outlineLevel="1">
      <c r="C55" s="722">
        <v>39</v>
      </c>
      <c r="D55" s="1572"/>
      <c r="E55" s="1573"/>
      <c r="F55" s="1573"/>
      <c r="G55" s="1573"/>
      <c r="H55" s="1573"/>
      <c r="I55" s="1573"/>
      <c r="J55" s="1573"/>
      <c r="K55" s="1574"/>
      <c r="L55" s="668" t="str">
        <f>IF(M55&gt;0,IF(COUNTIF(リスト!建築物種類コード,M55),"建築物","構築物"),"")</f>
        <v/>
      </c>
      <c r="M55" s="688"/>
      <c r="N55" s="681"/>
      <c r="O55" s="201"/>
      <c r="P55" s="682"/>
      <c r="Q55" s="683"/>
      <c r="R55" s="683"/>
      <c r="S55" s="684"/>
      <c r="T55" s="685"/>
      <c r="U55" s="685"/>
      <c r="V55" s="685"/>
      <c r="W55" s="685"/>
      <c r="X55" s="1045"/>
      <c r="Y55" s="686"/>
      <c r="Z55" s="687"/>
      <c r="AA55" s="661"/>
      <c r="AB55" s="662"/>
      <c r="AC55" s="279"/>
      <c r="AD55" s="61"/>
      <c r="AE55" s="61"/>
      <c r="AF55" s="663" t="str">
        <f t="shared" si="11"/>
        <v/>
      </c>
      <c r="AG55" s="664" t="str">
        <f t="shared" si="12"/>
        <v/>
      </c>
      <c r="AH55" s="664" t="str">
        <f t="shared" si="13"/>
        <v/>
      </c>
      <c r="AI55" s="664" t="str">
        <f>IF(AF55="","",VLOOKUP(AF55,リスト!BD:BE,2,0))</f>
        <v/>
      </c>
      <c r="AJ55" s="664" t="str">
        <f t="shared" si="18"/>
        <v/>
      </c>
      <c r="AK55" s="664" t="str">
        <f>IF(AJ55="","",VLOOKUP(AJ55,リスト!BW:BX,2,0))</f>
        <v/>
      </c>
      <c r="AL55" s="664" t="str">
        <f>IF(AF55="","",IF(S55&gt;【１】経営概要!$G$27,調査年-1,調査年)-R55)</f>
        <v/>
      </c>
      <c r="AM55" s="665" t="str">
        <f t="shared" si="19"/>
        <v/>
      </c>
      <c r="AN55" s="665" t="str">
        <f t="shared" si="20"/>
        <v/>
      </c>
      <c r="AO55" s="666" t="str">
        <f t="shared" si="21"/>
        <v/>
      </c>
      <c r="AP55" s="666" t="str">
        <f t="shared" si="22"/>
        <v/>
      </c>
      <c r="AQ55" s="666" t="str">
        <f t="shared" si="23"/>
        <v/>
      </c>
      <c r="AR55" s="666" t="str">
        <f t="shared" si="15"/>
        <v/>
      </c>
      <c r="AS55" s="666" t="str">
        <f t="shared" si="24"/>
        <v/>
      </c>
      <c r="AT55" s="666" t="str">
        <f t="shared" si="16"/>
        <v/>
      </c>
      <c r="AU55" s="666" t="str">
        <f t="shared" si="17"/>
        <v/>
      </c>
      <c r="AV55" s="666" t="str">
        <f>IF(X55="","",IF(OR(R55=IF(S55&gt;【１】経営概要!$G$27,調査年-1,調査年),AN55=""),"",ROUND(AN55*X55%,0)))</f>
        <v/>
      </c>
      <c r="AW55" s="666" t="str">
        <f t="shared" si="25"/>
        <v/>
      </c>
      <c r="AX55" s="666" t="str">
        <f t="shared" si="26"/>
        <v/>
      </c>
      <c r="AY55" s="666" t="str">
        <f t="shared" si="27"/>
        <v/>
      </c>
      <c r="AZ55" s="666" t="str">
        <f>IF(OR(X55="",AND(OR(R55&lt;&gt;IF(S55&gt;【１】経営概要!$G$27,調査年-1,調査年),AG55=0),V55="",AR55="",W55="")),"",
SUM(
IF(AND(R55=IF(S55&gt;【１】経営概要!$G$27,調査年-1,調査年),AG55=1),ROUND(T55*X55%,0),),
ROUND(V55*X55%,0),
ROUND(SUM(AR55)*X55%,0),
))</f>
        <v/>
      </c>
      <c r="BA55" s="666" t="str">
        <f t="shared" si="28"/>
        <v/>
      </c>
    </row>
    <row r="56" spans="2:53" s="4" customFormat="1" ht="28.15" hidden="1" customHeight="1" outlineLevel="1">
      <c r="C56" s="722">
        <v>40</v>
      </c>
      <c r="D56" s="1569"/>
      <c r="E56" s="1570"/>
      <c r="F56" s="1570"/>
      <c r="G56" s="1570"/>
      <c r="H56" s="1570"/>
      <c r="I56" s="1570"/>
      <c r="J56" s="1570"/>
      <c r="K56" s="1571"/>
      <c r="L56" s="668" t="str">
        <f>IF(M56&gt;0,IF(COUNTIF(リスト!建築物種類コード,M56),"建築物","構築物"),"")</f>
        <v/>
      </c>
      <c r="M56" s="680"/>
      <c r="N56" s="681"/>
      <c r="O56" s="201"/>
      <c r="P56" s="682"/>
      <c r="Q56" s="683"/>
      <c r="R56" s="683"/>
      <c r="S56" s="684"/>
      <c r="T56" s="685"/>
      <c r="U56" s="685"/>
      <c r="V56" s="685"/>
      <c r="W56" s="685"/>
      <c r="X56" s="1045"/>
      <c r="Y56" s="686"/>
      <c r="Z56" s="687"/>
      <c r="AA56" s="661"/>
      <c r="AB56" s="662"/>
      <c r="AC56" s="279"/>
      <c r="AD56" s="61"/>
      <c r="AE56" s="61"/>
      <c r="AF56" s="663" t="str">
        <f t="shared" si="11"/>
        <v/>
      </c>
      <c r="AG56" s="664" t="str">
        <f t="shared" si="12"/>
        <v/>
      </c>
      <c r="AH56" s="664" t="str">
        <f t="shared" si="13"/>
        <v/>
      </c>
      <c r="AI56" s="664" t="str">
        <f>IF(AF56="","",VLOOKUP(AF56,リスト!BD:BE,2,0))</f>
        <v/>
      </c>
      <c r="AJ56" s="664" t="str">
        <f t="shared" si="18"/>
        <v/>
      </c>
      <c r="AK56" s="664" t="str">
        <f>IF(AJ56="","",VLOOKUP(AJ56,リスト!BW:BX,2,0))</f>
        <v/>
      </c>
      <c r="AL56" s="664" t="str">
        <f>IF(AF56="","",IF(S56&gt;【１】経営概要!$G$27,調査年-1,調査年)-R56)</f>
        <v/>
      </c>
      <c r="AM56" s="665" t="str">
        <f t="shared" si="19"/>
        <v/>
      </c>
      <c r="AN56" s="665" t="str">
        <f t="shared" si="20"/>
        <v/>
      </c>
      <c r="AO56" s="666" t="str">
        <f t="shared" si="21"/>
        <v/>
      </c>
      <c r="AP56" s="666" t="str">
        <f t="shared" si="22"/>
        <v/>
      </c>
      <c r="AQ56" s="666" t="str">
        <f t="shared" si="23"/>
        <v/>
      </c>
      <c r="AR56" s="666" t="str">
        <f t="shared" si="15"/>
        <v/>
      </c>
      <c r="AS56" s="666" t="str">
        <f t="shared" si="24"/>
        <v/>
      </c>
      <c r="AT56" s="666" t="str">
        <f t="shared" si="16"/>
        <v/>
      </c>
      <c r="AU56" s="666" t="str">
        <f t="shared" si="17"/>
        <v/>
      </c>
      <c r="AV56" s="666" t="str">
        <f>IF(X56="","",IF(OR(R56=IF(S56&gt;【１】経営概要!$G$27,調査年-1,調査年),AN56=""),"",ROUND(AN56*X56%,0)))</f>
        <v/>
      </c>
      <c r="AW56" s="666" t="str">
        <f t="shared" si="25"/>
        <v/>
      </c>
      <c r="AX56" s="666" t="str">
        <f t="shared" si="26"/>
        <v/>
      </c>
      <c r="AY56" s="666" t="str">
        <f t="shared" si="27"/>
        <v/>
      </c>
      <c r="AZ56" s="666" t="str">
        <f>IF(OR(X56="",AND(OR(R56&lt;&gt;IF(S56&gt;【１】経営概要!$G$27,調査年-1,調査年),AG56=0),V56="",AR56="",W56="")),"",
SUM(
IF(AND(R56=IF(S56&gt;【１】経営概要!$G$27,調査年-1,調査年),AG56=1),ROUND(T56*X56%,0),),
ROUND(V56*X56%,0),
ROUND(SUM(AR56)*X56%,0),
))</f>
        <v/>
      </c>
      <c r="BA56" s="666" t="str">
        <f t="shared" si="28"/>
        <v/>
      </c>
    </row>
    <row r="57" spans="2:53" s="4" customFormat="1" ht="28.15" hidden="1" customHeight="1" outlineLevel="1">
      <c r="C57" s="722">
        <v>41</v>
      </c>
      <c r="D57" s="1572"/>
      <c r="E57" s="1573"/>
      <c r="F57" s="1573"/>
      <c r="G57" s="1573"/>
      <c r="H57" s="1573"/>
      <c r="I57" s="1573"/>
      <c r="J57" s="1573"/>
      <c r="K57" s="1574"/>
      <c r="L57" s="668" t="str">
        <f>IF(M57&gt;0,IF(COUNTIF(リスト!建築物種類コード,M57),"建築物","構築物"),"")</f>
        <v/>
      </c>
      <c r="M57" s="688"/>
      <c r="N57" s="681"/>
      <c r="O57" s="201"/>
      <c r="P57" s="682"/>
      <c r="Q57" s="683"/>
      <c r="R57" s="683"/>
      <c r="S57" s="684"/>
      <c r="T57" s="685"/>
      <c r="U57" s="685"/>
      <c r="V57" s="685"/>
      <c r="W57" s="685"/>
      <c r="X57" s="1045"/>
      <c r="Y57" s="686"/>
      <c r="Z57" s="687"/>
      <c r="AA57" s="661"/>
      <c r="AB57" s="662"/>
      <c r="AC57" s="279"/>
      <c r="AD57" s="61"/>
      <c r="AE57" s="61"/>
      <c r="AF57" s="663" t="str">
        <f t="shared" si="11"/>
        <v/>
      </c>
      <c r="AG57" s="664" t="str">
        <f t="shared" si="12"/>
        <v/>
      </c>
      <c r="AH57" s="664" t="str">
        <f t="shared" si="13"/>
        <v/>
      </c>
      <c r="AI57" s="664" t="str">
        <f>IF(AF57="","",VLOOKUP(AF57,リスト!BD:BE,2,0))</f>
        <v/>
      </c>
      <c r="AJ57" s="664" t="str">
        <f t="shared" si="18"/>
        <v/>
      </c>
      <c r="AK57" s="664" t="str">
        <f>IF(AJ57="","",VLOOKUP(AJ57,リスト!BW:BX,2,0))</f>
        <v/>
      </c>
      <c r="AL57" s="664" t="str">
        <f>IF(AF57="","",IF(S57&gt;【１】経営概要!$G$27,調査年-1,調査年)-R57)</f>
        <v/>
      </c>
      <c r="AM57" s="665" t="str">
        <f t="shared" si="19"/>
        <v/>
      </c>
      <c r="AN57" s="665" t="str">
        <f t="shared" si="20"/>
        <v/>
      </c>
      <c r="AO57" s="666" t="str">
        <f t="shared" si="21"/>
        <v/>
      </c>
      <c r="AP57" s="666" t="str">
        <f t="shared" si="22"/>
        <v/>
      </c>
      <c r="AQ57" s="666" t="str">
        <f t="shared" si="23"/>
        <v/>
      </c>
      <c r="AR57" s="666" t="str">
        <f t="shared" si="15"/>
        <v/>
      </c>
      <c r="AS57" s="666" t="str">
        <f t="shared" si="24"/>
        <v/>
      </c>
      <c r="AT57" s="666" t="str">
        <f t="shared" si="16"/>
        <v/>
      </c>
      <c r="AU57" s="666" t="str">
        <f t="shared" si="17"/>
        <v/>
      </c>
      <c r="AV57" s="666" t="str">
        <f>IF(X57="","",IF(OR(R57=IF(S57&gt;【１】経営概要!$G$27,調査年-1,調査年),AN57=""),"",ROUND(AN57*X57%,0)))</f>
        <v/>
      </c>
      <c r="AW57" s="666" t="str">
        <f t="shared" si="25"/>
        <v/>
      </c>
      <c r="AX57" s="666" t="str">
        <f t="shared" si="26"/>
        <v/>
      </c>
      <c r="AY57" s="666" t="str">
        <f t="shared" si="27"/>
        <v/>
      </c>
      <c r="AZ57" s="666" t="str">
        <f>IF(OR(X57="",AND(OR(R57&lt;&gt;IF(S57&gt;【１】経営概要!$G$27,調査年-1,調査年),AG57=0),V57="",AR57="",W57="")),"",
SUM(
IF(AND(R57=IF(S57&gt;【１】経営概要!$G$27,調査年-1,調査年),AG57=1),ROUND(T57*X57%,0),),
ROUND(V57*X57%,0),
ROUND(SUM(AR57)*X57%,0),
))</f>
        <v/>
      </c>
      <c r="BA57" s="666" t="str">
        <f t="shared" si="28"/>
        <v/>
      </c>
    </row>
    <row r="58" spans="2:53" s="4" customFormat="1" ht="28.15" hidden="1" customHeight="1" outlineLevel="1">
      <c r="C58" s="722">
        <v>42</v>
      </c>
      <c r="D58" s="1569"/>
      <c r="E58" s="1570"/>
      <c r="F58" s="1570"/>
      <c r="G58" s="1570"/>
      <c r="H58" s="1570"/>
      <c r="I58" s="1570"/>
      <c r="J58" s="1570"/>
      <c r="K58" s="1571"/>
      <c r="L58" s="668" t="str">
        <f>IF(M58&gt;0,IF(COUNTIF(リスト!建築物種類コード,M58),"建築物","構築物"),"")</f>
        <v/>
      </c>
      <c r="M58" s="680"/>
      <c r="N58" s="681"/>
      <c r="O58" s="201"/>
      <c r="P58" s="682"/>
      <c r="Q58" s="683"/>
      <c r="R58" s="683"/>
      <c r="S58" s="684"/>
      <c r="T58" s="685"/>
      <c r="U58" s="685"/>
      <c r="V58" s="685"/>
      <c r="W58" s="685"/>
      <c r="X58" s="1045"/>
      <c r="Y58" s="686"/>
      <c r="Z58" s="687"/>
      <c r="AA58" s="661"/>
      <c r="AB58" s="662"/>
      <c r="AC58" s="279"/>
      <c r="AD58" s="61"/>
      <c r="AE58" s="61"/>
      <c r="AF58" s="663" t="str">
        <f t="shared" si="11"/>
        <v/>
      </c>
      <c r="AG58" s="664" t="str">
        <f t="shared" si="12"/>
        <v/>
      </c>
      <c r="AH58" s="664" t="str">
        <f t="shared" si="13"/>
        <v/>
      </c>
      <c r="AI58" s="664" t="str">
        <f>IF(AF58="","",VLOOKUP(AF58,リスト!BD:BE,2,0))</f>
        <v/>
      </c>
      <c r="AJ58" s="664" t="str">
        <f t="shared" si="18"/>
        <v/>
      </c>
      <c r="AK58" s="664" t="str">
        <f>IF(AJ58="","",VLOOKUP(AJ58,リスト!BW:BX,2,0))</f>
        <v/>
      </c>
      <c r="AL58" s="664" t="str">
        <f>IF(AF58="","",IF(S58&gt;【１】経営概要!$G$27,調査年-1,調査年)-R58)</f>
        <v/>
      </c>
      <c r="AM58" s="665" t="str">
        <f t="shared" si="19"/>
        <v/>
      </c>
      <c r="AN58" s="665" t="str">
        <f t="shared" si="20"/>
        <v/>
      </c>
      <c r="AO58" s="666" t="str">
        <f t="shared" si="21"/>
        <v/>
      </c>
      <c r="AP58" s="666" t="str">
        <f t="shared" si="22"/>
        <v/>
      </c>
      <c r="AQ58" s="666" t="str">
        <f t="shared" si="23"/>
        <v/>
      </c>
      <c r="AR58" s="666" t="str">
        <f t="shared" si="15"/>
        <v/>
      </c>
      <c r="AS58" s="666" t="str">
        <f t="shared" si="24"/>
        <v/>
      </c>
      <c r="AT58" s="666" t="str">
        <f t="shared" si="16"/>
        <v/>
      </c>
      <c r="AU58" s="666" t="str">
        <f t="shared" si="17"/>
        <v/>
      </c>
      <c r="AV58" s="666" t="str">
        <f>IF(X58="","",IF(OR(R58=IF(S58&gt;【１】経営概要!$G$27,調査年-1,調査年),AN58=""),"",ROUND(AN58*X58%,0)))</f>
        <v/>
      </c>
      <c r="AW58" s="666" t="str">
        <f t="shared" si="25"/>
        <v/>
      </c>
      <c r="AX58" s="666" t="str">
        <f t="shared" si="26"/>
        <v/>
      </c>
      <c r="AY58" s="666" t="str">
        <f t="shared" si="27"/>
        <v/>
      </c>
      <c r="AZ58" s="666" t="str">
        <f>IF(OR(X58="",AND(OR(R58&lt;&gt;IF(S58&gt;【１】経営概要!$G$27,調査年-1,調査年),AG58=0),V58="",AR58="",W58="")),"",
SUM(
IF(AND(R58=IF(S58&gt;【１】経営概要!$G$27,調査年-1,調査年),AG58=1),ROUND(T58*X58%,0),),
ROUND(V58*X58%,0),
ROUND(SUM(AR58)*X58%,0),
))</f>
        <v/>
      </c>
      <c r="BA58" s="666" t="str">
        <f t="shared" si="28"/>
        <v/>
      </c>
    </row>
    <row r="59" spans="2:53" s="4" customFormat="1" ht="28.15" hidden="1" customHeight="1" outlineLevel="1">
      <c r="C59" s="722">
        <v>43</v>
      </c>
      <c r="D59" s="1572"/>
      <c r="E59" s="1573"/>
      <c r="F59" s="1573"/>
      <c r="G59" s="1573"/>
      <c r="H59" s="1573"/>
      <c r="I59" s="1573"/>
      <c r="J59" s="1573"/>
      <c r="K59" s="1574"/>
      <c r="L59" s="668" t="str">
        <f>IF(M59&gt;0,IF(COUNTIF(リスト!建築物種類コード,M59),"建築物","構築物"),"")</f>
        <v/>
      </c>
      <c r="M59" s="688"/>
      <c r="N59" s="681"/>
      <c r="O59" s="201"/>
      <c r="P59" s="682"/>
      <c r="Q59" s="683"/>
      <c r="R59" s="683"/>
      <c r="S59" s="684"/>
      <c r="T59" s="685"/>
      <c r="U59" s="685"/>
      <c r="V59" s="685"/>
      <c r="W59" s="685"/>
      <c r="X59" s="1045"/>
      <c r="Y59" s="686"/>
      <c r="Z59" s="687"/>
      <c r="AA59" s="661"/>
      <c r="AB59" s="662"/>
      <c r="AC59" s="279"/>
      <c r="AD59" s="61"/>
      <c r="AE59" s="61"/>
      <c r="AF59" s="663" t="str">
        <f t="shared" si="11"/>
        <v/>
      </c>
      <c r="AG59" s="664" t="str">
        <f t="shared" si="12"/>
        <v/>
      </c>
      <c r="AH59" s="664" t="str">
        <f t="shared" si="13"/>
        <v/>
      </c>
      <c r="AI59" s="664" t="str">
        <f>IF(AF59="","",VLOOKUP(AF59,リスト!BD:BE,2,0))</f>
        <v/>
      </c>
      <c r="AJ59" s="664" t="str">
        <f t="shared" si="18"/>
        <v/>
      </c>
      <c r="AK59" s="664" t="str">
        <f>IF(AJ59="","",VLOOKUP(AJ59,リスト!BW:BX,2,0))</f>
        <v/>
      </c>
      <c r="AL59" s="664" t="str">
        <f>IF(AF59="","",IF(S59&gt;【１】経営概要!$G$27,調査年-1,調査年)-R59)</f>
        <v/>
      </c>
      <c r="AM59" s="665" t="str">
        <f t="shared" si="19"/>
        <v/>
      </c>
      <c r="AN59" s="665" t="str">
        <f t="shared" si="20"/>
        <v/>
      </c>
      <c r="AO59" s="666" t="str">
        <f t="shared" si="21"/>
        <v/>
      </c>
      <c r="AP59" s="666" t="str">
        <f t="shared" si="22"/>
        <v/>
      </c>
      <c r="AQ59" s="666" t="str">
        <f t="shared" si="23"/>
        <v/>
      </c>
      <c r="AR59" s="666" t="str">
        <f t="shared" si="15"/>
        <v/>
      </c>
      <c r="AS59" s="666" t="str">
        <f t="shared" si="24"/>
        <v/>
      </c>
      <c r="AT59" s="666" t="str">
        <f t="shared" si="16"/>
        <v/>
      </c>
      <c r="AU59" s="666" t="str">
        <f t="shared" si="17"/>
        <v/>
      </c>
      <c r="AV59" s="666" t="str">
        <f>IF(X59="","",IF(OR(R59=IF(S59&gt;【１】経営概要!$G$27,調査年-1,調査年),AN59=""),"",ROUND(AN59*X59%,0)))</f>
        <v/>
      </c>
      <c r="AW59" s="666" t="str">
        <f t="shared" si="25"/>
        <v/>
      </c>
      <c r="AX59" s="666" t="str">
        <f t="shared" si="26"/>
        <v/>
      </c>
      <c r="AY59" s="666" t="str">
        <f t="shared" si="27"/>
        <v/>
      </c>
      <c r="AZ59" s="666" t="str">
        <f>IF(OR(X59="",AND(OR(R59&lt;&gt;IF(S59&gt;【１】経営概要!$G$27,調査年-1,調査年),AG59=0),V59="",AR59="",W59="")),"",
SUM(
IF(AND(R59=IF(S59&gt;【１】経営概要!$G$27,調査年-1,調査年),AG59=1),ROUND(T59*X59%,0),),
ROUND(V59*X59%,0),
ROUND(SUM(AR59)*X59%,0),
))</f>
        <v/>
      </c>
      <c r="BA59" s="666" t="str">
        <f t="shared" si="28"/>
        <v/>
      </c>
    </row>
    <row r="60" spans="2:53" s="4" customFormat="1" ht="28.15" hidden="1" customHeight="1" outlineLevel="1">
      <c r="C60" s="722">
        <v>44</v>
      </c>
      <c r="D60" s="1569"/>
      <c r="E60" s="1570"/>
      <c r="F60" s="1570"/>
      <c r="G60" s="1570"/>
      <c r="H60" s="1570"/>
      <c r="I60" s="1570"/>
      <c r="J60" s="1570"/>
      <c r="K60" s="1571"/>
      <c r="L60" s="668" t="str">
        <f>IF(M60&gt;0,IF(COUNTIF(リスト!建築物種類コード,M60),"建築物","構築物"),"")</f>
        <v/>
      </c>
      <c r="M60" s="680"/>
      <c r="N60" s="681"/>
      <c r="O60" s="201"/>
      <c r="P60" s="682"/>
      <c r="Q60" s="683"/>
      <c r="R60" s="683"/>
      <c r="S60" s="684"/>
      <c r="T60" s="685"/>
      <c r="U60" s="685"/>
      <c r="V60" s="685"/>
      <c r="W60" s="685"/>
      <c r="X60" s="1045"/>
      <c r="Y60" s="686"/>
      <c r="Z60" s="687"/>
      <c r="AA60" s="661"/>
      <c r="AB60" s="662"/>
      <c r="AC60" s="279"/>
      <c r="AD60" s="61"/>
      <c r="AE60" s="61"/>
      <c r="AF60" s="663" t="str">
        <f t="shared" si="11"/>
        <v/>
      </c>
      <c r="AG60" s="664" t="str">
        <f t="shared" si="12"/>
        <v/>
      </c>
      <c r="AH60" s="664" t="str">
        <f t="shared" si="13"/>
        <v/>
      </c>
      <c r="AI60" s="664" t="str">
        <f>IF(AF60="","",VLOOKUP(AF60,リスト!BD:BE,2,0))</f>
        <v/>
      </c>
      <c r="AJ60" s="664" t="str">
        <f t="shared" si="18"/>
        <v/>
      </c>
      <c r="AK60" s="664" t="str">
        <f>IF(AJ60="","",VLOOKUP(AJ60,リスト!BW:BX,2,0))</f>
        <v/>
      </c>
      <c r="AL60" s="664" t="str">
        <f>IF(AF60="","",IF(S60&gt;【１】経営概要!$G$27,調査年-1,調査年)-R60)</f>
        <v/>
      </c>
      <c r="AM60" s="665" t="str">
        <f t="shared" si="19"/>
        <v/>
      </c>
      <c r="AN60" s="665" t="str">
        <f t="shared" si="20"/>
        <v/>
      </c>
      <c r="AO60" s="666" t="str">
        <f t="shared" si="21"/>
        <v/>
      </c>
      <c r="AP60" s="666" t="str">
        <f t="shared" si="22"/>
        <v/>
      </c>
      <c r="AQ60" s="666" t="str">
        <f t="shared" si="23"/>
        <v/>
      </c>
      <c r="AR60" s="666" t="str">
        <f t="shared" si="15"/>
        <v/>
      </c>
      <c r="AS60" s="666" t="str">
        <f t="shared" si="24"/>
        <v/>
      </c>
      <c r="AT60" s="666" t="str">
        <f t="shared" si="16"/>
        <v/>
      </c>
      <c r="AU60" s="666" t="str">
        <f t="shared" si="17"/>
        <v/>
      </c>
      <c r="AV60" s="666" t="str">
        <f>IF(X60="","",IF(OR(R60=IF(S60&gt;【１】経営概要!$G$27,調査年-1,調査年),AN60=""),"",ROUND(AN60*X60%,0)))</f>
        <v/>
      </c>
      <c r="AW60" s="666" t="str">
        <f t="shared" si="25"/>
        <v/>
      </c>
      <c r="AX60" s="666" t="str">
        <f t="shared" si="26"/>
        <v/>
      </c>
      <c r="AY60" s="666" t="str">
        <f t="shared" si="27"/>
        <v/>
      </c>
      <c r="AZ60" s="666" t="str">
        <f>IF(OR(X60="",AND(OR(R60&lt;&gt;IF(S60&gt;【１】経営概要!$G$27,調査年-1,調査年),AG60=0),V60="",AR60="",W60="")),"",
SUM(
IF(AND(R60=IF(S60&gt;【１】経営概要!$G$27,調査年-1,調査年),AG60=1),ROUND(T60*X60%,0),),
ROUND(V60*X60%,0),
ROUND(SUM(AR60)*X60%,0),
))</f>
        <v/>
      </c>
      <c r="BA60" s="666" t="str">
        <f t="shared" si="28"/>
        <v/>
      </c>
    </row>
    <row r="61" spans="2:53" s="4" customFormat="1" ht="28.15" hidden="1" customHeight="1" outlineLevel="1">
      <c r="C61" s="722">
        <v>45</v>
      </c>
      <c r="D61" s="1569"/>
      <c r="E61" s="1570"/>
      <c r="F61" s="1570"/>
      <c r="G61" s="1570"/>
      <c r="H61" s="1570"/>
      <c r="I61" s="1570"/>
      <c r="J61" s="1570"/>
      <c r="K61" s="1571"/>
      <c r="L61" s="668" t="str">
        <f>IF(M61&gt;0,IF(COUNTIF(リスト!建築物種類コード,M61),"建築物","構築物"),"")</f>
        <v/>
      </c>
      <c r="M61" s="680"/>
      <c r="N61" s="681"/>
      <c r="O61" s="201"/>
      <c r="P61" s="682"/>
      <c r="Q61" s="683"/>
      <c r="R61" s="683"/>
      <c r="S61" s="684"/>
      <c r="T61" s="685"/>
      <c r="U61" s="685"/>
      <c r="V61" s="685"/>
      <c r="W61" s="685"/>
      <c r="X61" s="1045"/>
      <c r="Y61" s="686"/>
      <c r="Z61" s="687"/>
      <c r="AA61" s="661"/>
      <c r="AB61" s="662"/>
      <c r="AC61" s="279"/>
      <c r="AD61" s="61"/>
      <c r="AE61" s="61"/>
      <c r="AF61" s="663" t="str">
        <f t="shared" si="11"/>
        <v/>
      </c>
      <c r="AG61" s="664" t="str">
        <f t="shared" si="12"/>
        <v/>
      </c>
      <c r="AH61" s="664" t="str">
        <f t="shared" si="13"/>
        <v/>
      </c>
      <c r="AI61" s="664" t="str">
        <f>IF(AF61="","",VLOOKUP(AF61,リスト!BD:BE,2,0))</f>
        <v/>
      </c>
      <c r="AJ61" s="664" t="str">
        <f t="shared" si="18"/>
        <v/>
      </c>
      <c r="AK61" s="664" t="str">
        <f>IF(AJ61="","",VLOOKUP(AJ61,リスト!BW:BX,2,0))</f>
        <v/>
      </c>
      <c r="AL61" s="664" t="str">
        <f>IF(AF61="","",IF(S61&gt;【１】経営概要!$G$27,調査年-1,調査年)-R61)</f>
        <v/>
      </c>
      <c r="AM61" s="665" t="str">
        <f t="shared" si="19"/>
        <v/>
      </c>
      <c r="AN61" s="665" t="str">
        <f t="shared" si="20"/>
        <v/>
      </c>
      <c r="AO61" s="666" t="str">
        <f t="shared" si="21"/>
        <v/>
      </c>
      <c r="AP61" s="666" t="str">
        <f t="shared" si="22"/>
        <v/>
      </c>
      <c r="AQ61" s="666" t="str">
        <f t="shared" si="23"/>
        <v/>
      </c>
      <c r="AR61" s="666" t="str">
        <f t="shared" si="15"/>
        <v/>
      </c>
      <c r="AS61" s="666" t="str">
        <f t="shared" si="24"/>
        <v/>
      </c>
      <c r="AT61" s="666" t="str">
        <f t="shared" si="16"/>
        <v/>
      </c>
      <c r="AU61" s="666" t="str">
        <f t="shared" si="17"/>
        <v/>
      </c>
      <c r="AV61" s="666" t="str">
        <f>IF(X61="","",IF(OR(R61=IF(S61&gt;【１】経営概要!$G$27,調査年-1,調査年),AN61=""),"",ROUND(AN61*X61%,0)))</f>
        <v/>
      </c>
      <c r="AW61" s="666" t="str">
        <f t="shared" si="25"/>
        <v/>
      </c>
      <c r="AX61" s="666" t="str">
        <f t="shared" si="26"/>
        <v/>
      </c>
      <c r="AY61" s="666" t="str">
        <f t="shared" si="27"/>
        <v/>
      </c>
      <c r="AZ61" s="666" t="str">
        <f>IF(OR(X61="",AND(OR(R61&lt;&gt;IF(S61&gt;【１】経営概要!$G$27,調査年-1,調査年),AG61=0),V61="",AR61="",W61="")),"",
SUM(
IF(AND(R61=IF(S61&gt;【１】経営概要!$G$27,調査年-1,調査年),AG61=1),ROUND(T61*X61%,0),),
ROUND(V61*X61%,0),
ROUND(SUM(AR61)*X61%,0),
))</f>
        <v/>
      </c>
      <c r="BA61" s="666" t="str">
        <f t="shared" si="28"/>
        <v/>
      </c>
    </row>
    <row r="62" spans="2:53" s="4" customFormat="1" ht="28.15" hidden="1" customHeight="1" outlineLevel="1">
      <c r="C62" s="722">
        <v>46</v>
      </c>
      <c r="D62" s="1569"/>
      <c r="E62" s="1570"/>
      <c r="F62" s="1570"/>
      <c r="G62" s="1570"/>
      <c r="H62" s="1570"/>
      <c r="I62" s="1570"/>
      <c r="J62" s="1570"/>
      <c r="K62" s="1571"/>
      <c r="L62" s="668" t="str">
        <f>IF(M62&gt;0,IF(COUNTIF(リスト!建築物種類コード,M62),"建築物","構築物"),"")</f>
        <v/>
      </c>
      <c r="M62" s="680"/>
      <c r="N62" s="681"/>
      <c r="O62" s="201"/>
      <c r="P62" s="682"/>
      <c r="Q62" s="683"/>
      <c r="R62" s="683"/>
      <c r="S62" s="684"/>
      <c r="T62" s="685"/>
      <c r="U62" s="685"/>
      <c r="V62" s="685"/>
      <c r="W62" s="685"/>
      <c r="X62" s="1045"/>
      <c r="Y62" s="686"/>
      <c r="Z62" s="687"/>
      <c r="AA62" s="661"/>
      <c r="AB62" s="662"/>
      <c r="AC62" s="279"/>
      <c r="AD62" s="61"/>
      <c r="AE62" s="61"/>
      <c r="AF62" s="663" t="str">
        <f t="shared" si="11"/>
        <v/>
      </c>
      <c r="AG62" s="664" t="str">
        <f t="shared" si="12"/>
        <v/>
      </c>
      <c r="AH62" s="664" t="str">
        <f t="shared" si="13"/>
        <v/>
      </c>
      <c r="AI62" s="664" t="str">
        <f>IF(AF62="","",VLOOKUP(AF62,リスト!BD:BE,2,0))</f>
        <v/>
      </c>
      <c r="AJ62" s="664" t="str">
        <f t="shared" si="18"/>
        <v/>
      </c>
      <c r="AK62" s="664" t="str">
        <f>IF(AJ62="","",VLOOKUP(AJ62,リスト!BW:BX,2,0))</f>
        <v/>
      </c>
      <c r="AL62" s="664" t="str">
        <f>IF(AF62="","",IF(S62&gt;【１】経営概要!$G$27,調査年-1,調査年)-R62)</f>
        <v/>
      </c>
      <c r="AM62" s="665" t="str">
        <f t="shared" si="19"/>
        <v/>
      </c>
      <c r="AN62" s="665" t="str">
        <f t="shared" si="20"/>
        <v/>
      </c>
      <c r="AO62" s="666" t="str">
        <f t="shared" si="21"/>
        <v/>
      </c>
      <c r="AP62" s="666" t="str">
        <f t="shared" si="22"/>
        <v/>
      </c>
      <c r="AQ62" s="666" t="str">
        <f t="shared" si="23"/>
        <v/>
      </c>
      <c r="AR62" s="666" t="str">
        <f t="shared" si="15"/>
        <v/>
      </c>
      <c r="AS62" s="666" t="str">
        <f t="shared" si="24"/>
        <v/>
      </c>
      <c r="AT62" s="666" t="str">
        <f t="shared" si="16"/>
        <v/>
      </c>
      <c r="AU62" s="666" t="str">
        <f t="shared" si="17"/>
        <v/>
      </c>
      <c r="AV62" s="666" t="str">
        <f>IF(X62="","",IF(OR(R62=IF(S62&gt;【１】経営概要!$G$27,調査年-1,調査年),AN62=""),"",ROUND(AN62*X62%,0)))</f>
        <v/>
      </c>
      <c r="AW62" s="666" t="str">
        <f t="shared" si="25"/>
        <v/>
      </c>
      <c r="AX62" s="666" t="str">
        <f t="shared" si="26"/>
        <v/>
      </c>
      <c r="AY62" s="666" t="str">
        <f t="shared" si="27"/>
        <v/>
      </c>
      <c r="AZ62" s="666" t="str">
        <f>IF(OR(X62="",AND(OR(R62&lt;&gt;IF(S62&gt;【１】経営概要!$G$27,調査年-1,調査年),AG62=0),V62="",AR62="",W62="")),"",
SUM(
IF(AND(R62=IF(S62&gt;【１】経営概要!$G$27,調査年-1,調査年),AG62=1),ROUND(T62*X62%,0),),
ROUND(V62*X62%,0),
ROUND(SUM(AR62)*X62%,0),
))</f>
        <v/>
      </c>
      <c r="BA62" s="666" t="str">
        <f t="shared" si="28"/>
        <v/>
      </c>
    </row>
    <row r="63" spans="2:53" s="4" customFormat="1" ht="28.15" hidden="1" customHeight="1" outlineLevel="1">
      <c r="C63" s="722">
        <v>47</v>
      </c>
      <c r="D63" s="1569"/>
      <c r="E63" s="1570"/>
      <c r="F63" s="1570"/>
      <c r="G63" s="1570"/>
      <c r="H63" s="1570"/>
      <c r="I63" s="1570"/>
      <c r="J63" s="1570"/>
      <c r="K63" s="1571"/>
      <c r="L63" s="668" t="str">
        <f>IF(M63&gt;0,IF(COUNTIF(リスト!建築物種類コード,M63),"建築物","構築物"),"")</f>
        <v/>
      </c>
      <c r="M63" s="680"/>
      <c r="N63" s="681"/>
      <c r="O63" s="201"/>
      <c r="P63" s="682"/>
      <c r="Q63" s="683"/>
      <c r="R63" s="683"/>
      <c r="S63" s="684"/>
      <c r="T63" s="685"/>
      <c r="U63" s="685"/>
      <c r="V63" s="685"/>
      <c r="W63" s="685"/>
      <c r="X63" s="1045"/>
      <c r="Y63" s="686"/>
      <c r="Z63" s="687"/>
      <c r="AA63" s="661"/>
      <c r="AB63" s="662"/>
      <c r="AC63" s="279"/>
      <c r="AD63" s="61"/>
      <c r="AE63" s="61"/>
      <c r="AF63" s="663" t="str">
        <f t="shared" si="11"/>
        <v/>
      </c>
      <c r="AG63" s="664" t="str">
        <f t="shared" si="12"/>
        <v/>
      </c>
      <c r="AH63" s="664" t="str">
        <f t="shared" si="13"/>
        <v/>
      </c>
      <c r="AI63" s="664" t="str">
        <f>IF(AF63="","",VLOOKUP(AF63,リスト!BD:BE,2,0))</f>
        <v/>
      </c>
      <c r="AJ63" s="664" t="str">
        <f t="shared" si="18"/>
        <v/>
      </c>
      <c r="AK63" s="664" t="str">
        <f>IF(AJ63="","",VLOOKUP(AJ63,リスト!BW:BX,2,0))</f>
        <v/>
      </c>
      <c r="AL63" s="664" t="str">
        <f>IF(AF63="","",IF(S63&gt;【１】経営概要!$G$27,調査年-1,調査年)-R63)</f>
        <v/>
      </c>
      <c r="AM63" s="665" t="str">
        <f t="shared" si="19"/>
        <v/>
      </c>
      <c r="AN63" s="665" t="str">
        <f t="shared" si="20"/>
        <v/>
      </c>
      <c r="AO63" s="666" t="str">
        <f t="shared" si="21"/>
        <v/>
      </c>
      <c r="AP63" s="666" t="str">
        <f t="shared" si="22"/>
        <v/>
      </c>
      <c r="AQ63" s="666" t="str">
        <f t="shared" si="23"/>
        <v/>
      </c>
      <c r="AR63" s="666" t="str">
        <f t="shared" si="15"/>
        <v/>
      </c>
      <c r="AS63" s="666" t="str">
        <f t="shared" si="24"/>
        <v/>
      </c>
      <c r="AT63" s="666" t="str">
        <f t="shared" si="16"/>
        <v/>
      </c>
      <c r="AU63" s="666" t="str">
        <f t="shared" si="17"/>
        <v/>
      </c>
      <c r="AV63" s="666" t="str">
        <f>IF(X63="","",IF(OR(R63=IF(S63&gt;【１】経営概要!$G$27,調査年-1,調査年),AN63=""),"",ROUND(AN63*X63%,0)))</f>
        <v/>
      </c>
      <c r="AW63" s="666" t="str">
        <f t="shared" si="25"/>
        <v/>
      </c>
      <c r="AX63" s="666" t="str">
        <f t="shared" si="26"/>
        <v/>
      </c>
      <c r="AY63" s="666" t="str">
        <f t="shared" si="27"/>
        <v/>
      </c>
      <c r="AZ63" s="666" t="str">
        <f>IF(OR(X63="",AND(OR(R63&lt;&gt;IF(S63&gt;【１】経営概要!$G$27,調査年-1,調査年),AG63=0),V63="",AR63="",W63="")),"",
SUM(
IF(AND(R63=IF(S63&gt;【１】経営概要!$G$27,調査年-1,調査年),AG63=1),ROUND(T63*X63%,0),),
ROUND(V63*X63%,0),
ROUND(SUM(AR63)*X63%,0),
))</f>
        <v/>
      </c>
      <c r="BA63" s="666" t="str">
        <f t="shared" si="28"/>
        <v/>
      </c>
    </row>
    <row r="64" spans="2:53" s="4" customFormat="1" ht="28.15" hidden="1" customHeight="1" outlineLevel="1">
      <c r="C64" s="722">
        <v>48</v>
      </c>
      <c r="D64" s="1569"/>
      <c r="E64" s="1570"/>
      <c r="F64" s="1570"/>
      <c r="G64" s="1570"/>
      <c r="H64" s="1570"/>
      <c r="I64" s="1570"/>
      <c r="J64" s="1570"/>
      <c r="K64" s="1571"/>
      <c r="L64" s="668" t="str">
        <f>IF(M64&gt;0,IF(COUNTIF(リスト!建築物種類コード,M64),"建築物","構築物"),"")</f>
        <v/>
      </c>
      <c r="M64" s="680"/>
      <c r="N64" s="681"/>
      <c r="O64" s="201"/>
      <c r="P64" s="682"/>
      <c r="Q64" s="683"/>
      <c r="R64" s="683"/>
      <c r="S64" s="684"/>
      <c r="T64" s="685"/>
      <c r="U64" s="685"/>
      <c r="V64" s="685"/>
      <c r="W64" s="685"/>
      <c r="X64" s="1045"/>
      <c r="Y64" s="686"/>
      <c r="Z64" s="687"/>
      <c r="AA64" s="661"/>
      <c r="AB64" s="662"/>
      <c r="AC64" s="279"/>
      <c r="AD64" s="61"/>
      <c r="AE64" s="61"/>
      <c r="AF64" s="663" t="str">
        <f t="shared" si="11"/>
        <v/>
      </c>
      <c r="AG64" s="664" t="str">
        <f t="shared" si="12"/>
        <v/>
      </c>
      <c r="AH64" s="664" t="str">
        <f t="shared" si="13"/>
        <v/>
      </c>
      <c r="AI64" s="664" t="str">
        <f>IF(AF64="","",VLOOKUP(AF64,リスト!BD:BE,2,0))</f>
        <v/>
      </c>
      <c r="AJ64" s="664" t="str">
        <f t="shared" si="18"/>
        <v/>
      </c>
      <c r="AK64" s="664" t="str">
        <f>IF(AJ64="","",VLOOKUP(AJ64,リスト!BW:BX,2,0))</f>
        <v/>
      </c>
      <c r="AL64" s="664" t="str">
        <f>IF(AF64="","",IF(S64&gt;【１】経営概要!$G$27,調査年-1,調査年)-R64)</f>
        <v/>
      </c>
      <c r="AM64" s="665" t="str">
        <f t="shared" si="19"/>
        <v/>
      </c>
      <c r="AN64" s="665" t="str">
        <f t="shared" si="20"/>
        <v/>
      </c>
      <c r="AO64" s="666" t="str">
        <f t="shared" si="21"/>
        <v/>
      </c>
      <c r="AP64" s="666" t="str">
        <f t="shared" si="22"/>
        <v/>
      </c>
      <c r="AQ64" s="666" t="str">
        <f t="shared" si="23"/>
        <v/>
      </c>
      <c r="AR64" s="666" t="str">
        <f t="shared" si="15"/>
        <v/>
      </c>
      <c r="AS64" s="666" t="str">
        <f t="shared" si="24"/>
        <v/>
      </c>
      <c r="AT64" s="666" t="str">
        <f t="shared" si="16"/>
        <v/>
      </c>
      <c r="AU64" s="666" t="str">
        <f t="shared" si="17"/>
        <v/>
      </c>
      <c r="AV64" s="666" t="str">
        <f>IF(X64="","",IF(OR(R64=IF(S64&gt;【１】経営概要!$G$27,調査年-1,調査年),AN64=""),"",ROUND(AN64*X64%,0)))</f>
        <v/>
      </c>
      <c r="AW64" s="666" t="str">
        <f t="shared" si="25"/>
        <v/>
      </c>
      <c r="AX64" s="666" t="str">
        <f t="shared" si="26"/>
        <v/>
      </c>
      <c r="AY64" s="666" t="str">
        <f t="shared" si="27"/>
        <v/>
      </c>
      <c r="AZ64" s="666" t="str">
        <f>IF(OR(X64="",AND(OR(R64&lt;&gt;IF(S64&gt;【１】経営概要!$G$27,調査年-1,調査年),AG64=0),V64="",AR64="",W64="")),"",
SUM(
IF(AND(R64=IF(S64&gt;【１】経営概要!$G$27,調査年-1,調査年),AG64=1),ROUND(T64*X64%,0),),
ROUND(V64*X64%,0),
ROUND(SUM(AR64)*X64%,0),
))</f>
        <v/>
      </c>
      <c r="BA64" s="666" t="str">
        <f t="shared" si="28"/>
        <v/>
      </c>
    </row>
    <row r="65" spans="2:53" s="4" customFormat="1" ht="28.15" hidden="1" customHeight="1" outlineLevel="1">
      <c r="C65" s="722">
        <v>49</v>
      </c>
      <c r="D65" s="1569"/>
      <c r="E65" s="1570"/>
      <c r="F65" s="1570"/>
      <c r="G65" s="1570"/>
      <c r="H65" s="1570"/>
      <c r="I65" s="1570"/>
      <c r="J65" s="1570"/>
      <c r="K65" s="1571"/>
      <c r="L65" s="668" t="str">
        <f>IF(M65&gt;0,IF(COUNTIF(リスト!建築物種類コード,M65),"建築物","構築物"),"")</f>
        <v/>
      </c>
      <c r="M65" s="680"/>
      <c r="N65" s="681"/>
      <c r="O65" s="201"/>
      <c r="P65" s="682"/>
      <c r="Q65" s="683"/>
      <c r="R65" s="683"/>
      <c r="S65" s="684"/>
      <c r="T65" s="685"/>
      <c r="U65" s="685"/>
      <c r="V65" s="685"/>
      <c r="W65" s="685"/>
      <c r="X65" s="1045"/>
      <c r="Y65" s="686"/>
      <c r="Z65" s="687"/>
      <c r="AA65" s="661"/>
      <c r="AB65" s="662"/>
      <c r="AC65" s="279"/>
      <c r="AD65" s="61"/>
      <c r="AE65" s="61"/>
      <c r="AF65" s="663" t="str">
        <f t="shared" si="11"/>
        <v/>
      </c>
      <c r="AG65" s="664" t="str">
        <f t="shared" si="12"/>
        <v/>
      </c>
      <c r="AH65" s="664" t="str">
        <f t="shared" si="13"/>
        <v/>
      </c>
      <c r="AI65" s="664" t="str">
        <f>IF(AF65="","",VLOOKUP(AF65,リスト!BD:BE,2,0))</f>
        <v/>
      </c>
      <c r="AJ65" s="664" t="str">
        <f t="shared" si="18"/>
        <v/>
      </c>
      <c r="AK65" s="664" t="str">
        <f>IF(AJ65="","",VLOOKUP(AJ65,リスト!BW:BX,2,0))</f>
        <v/>
      </c>
      <c r="AL65" s="664" t="str">
        <f>IF(AF65="","",IF(S65&gt;【１】経営概要!$G$27,調査年-1,調査年)-R65)</f>
        <v/>
      </c>
      <c r="AM65" s="665" t="str">
        <f t="shared" si="19"/>
        <v/>
      </c>
      <c r="AN65" s="665" t="str">
        <f t="shared" si="20"/>
        <v/>
      </c>
      <c r="AO65" s="666" t="str">
        <f t="shared" si="21"/>
        <v/>
      </c>
      <c r="AP65" s="666" t="str">
        <f t="shared" si="22"/>
        <v/>
      </c>
      <c r="AQ65" s="666" t="str">
        <f t="shared" si="23"/>
        <v/>
      </c>
      <c r="AR65" s="666" t="str">
        <f t="shared" si="15"/>
        <v/>
      </c>
      <c r="AS65" s="666" t="str">
        <f t="shared" si="24"/>
        <v/>
      </c>
      <c r="AT65" s="666" t="str">
        <f t="shared" si="16"/>
        <v/>
      </c>
      <c r="AU65" s="666" t="str">
        <f t="shared" si="17"/>
        <v/>
      </c>
      <c r="AV65" s="666" t="str">
        <f>IF(X65="","",IF(OR(R65=IF(S65&gt;【１】経営概要!$G$27,調査年-1,調査年),AN65=""),"",ROUND(AN65*X65%,0)))</f>
        <v/>
      </c>
      <c r="AW65" s="666" t="str">
        <f t="shared" si="25"/>
        <v/>
      </c>
      <c r="AX65" s="666" t="str">
        <f t="shared" si="26"/>
        <v/>
      </c>
      <c r="AY65" s="666" t="str">
        <f t="shared" si="27"/>
        <v/>
      </c>
      <c r="AZ65" s="666" t="str">
        <f>IF(OR(X65="",AND(OR(R65&lt;&gt;IF(S65&gt;【１】経営概要!$G$27,調査年-1,調査年),AG65=0),V65="",AR65="",W65="")),"",
SUM(
IF(AND(R65=IF(S65&gt;【１】経営概要!$G$27,調査年-1,調査年),AG65=1),ROUND(T65*X65%,0),),
ROUND(V65*X65%,0),
ROUND(SUM(AR65)*X65%,0),
))</f>
        <v/>
      </c>
      <c r="BA65" s="666" t="str">
        <f t="shared" si="28"/>
        <v/>
      </c>
    </row>
    <row r="66" spans="2:53" s="4" customFormat="1" ht="28.15" hidden="1" customHeight="1" outlineLevel="1">
      <c r="C66" s="722">
        <v>50</v>
      </c>
      <c r="D66" s="1569"/>
      <c r="E66" s="1570"/>
      <c r="F66" s="1570"/>
      <c r="G66" s="1570"/>
      <c r="H66" s="1570"/>
      <c r="I66" s="1570"/>
      <c r="J66" s="1570"/>
      <c r="K66" s="1571"/>
      <c r="L66" s="668" t="str">
        <f>IF(M66&gt;0,IF(COUNTIF(リスト!建築物種類コード,M66),"建築物","構築物"),"")</f>
        <v/>
      </c>
      <c r="M66" s="680"/>
      <c r="N66" s="681"/>
      <c r="O66" s="201"/>
      <c r="P66" s="682"/>
      <c r="Q66" s="683"/>
      <c r="R66" s="683"/>
      <c r="S66" s="684"/>
      <c r="T66" s="685"/>
      <c r="U66" s="685"/>
      <c r="V66" s="685"/>
      <c r="W66" s="685"/>
      <c r="X66" s="1045"/>
      <c r="Y66" s="686"/>
      <c r="Z66" s="687"/>
      <c r="AA66" s="661"/>
      <c r="AB66" s="662"/>
      <c r="AC66" s="279"/>
      <c r="AD66" s="61"/>
      <c r="AE66" s="61"/>
      <c r="AF66" s="663" t="str">
        <f t="shared" si="11"/>
        <v/>
      </c>
      <c r="AG66" s="664" t="str">
        <f t="shared" si="12"/>
        <v/>
      </c>
      <c r="AH66" s="664" t="str">
        <f t="shared" si="13"/>
        <v/>
      </c>
      <c r="AI66" s="664" t="str">
        <f>IF(AF66="","",VLOOKUP(AF66,リスト!BD:BE,2,0))</f>
        <v/>
      </c>
      <c r="AJ66" s="664" t="str">
        <f t="shared" si="18"/>
        <v/>
      </c>
      <c r="AK66" s="664" t="str">
        <f>IF(AJ66="","",VLOOKUP(AJ66,リスト!BW:BX,2,0))</f>
        <v/>
      </c>
      <c r="AL66" s="664" t="str">
        <f>IF(AF66="","",IF(S66&gt;【１】経営概要!$G$27,調査年-1,調査年)-R66)</f>
        <v/>
      </c>
      <c r="AM66" s="665" t="str">
        <f t="shared" si="19"/>
        <v/>
      </c>
      <c r="AN66" s="665" t="str">
        <f t="shared" si="20"/>
        <v/>
      </c>
      <c r="AO66" s="666" t="str">
        <f t="shared" si="21"/>
        <v/>
      </c>
      <c r="AP66" s="666" t="str">
        <f t="shared" si="22"/>
        <v/>
      </c>
      <c r="AQ66" s="666" t="str">
        <f t="shared" si="23"/>
        <v/>
      </c>
      <c r="AR66" s="666" t="str">
        <f t="shared" si="15"/>
        <v/>
      </c>
      <c r="AS66" s="666" t="str">
        <f t="shared" si="24"/>
        <v/>
      </c>
      <c r="AT66" s="666" t="str">
        <f t="shared" si="16"/>
        <v/>
      </c>
      <c r="AU66" s="666" t="str">
        <f t="shared" si="17"/>
        <v/>
      </c>
      <c r="AV66" s="666" t="str">
        <f>IF(X66="","",IF(OR(R66=IF(S66&gt;【１】経営概要!$G$27,調査年-1,調査年),AN66=""),"",ROUND(AN66*X66%,0)))</f>
        <v/>
      </c>
      <c r="AW66" s="666" t="str">
        <f t="shared" si="25"/>
        <v/>
      </c>
      <c r="AX66" s="666" t="str">
        <f t="shared" si="26"/>
        <v/>
      </c>
      <c r="AY66" s="666" t="str">
        <f t="shared" si="27"/>
        <v/>
      </c>
      <c r="AZ66" s="666" t="str">
        <f>IF(OR(X66="",AND(OR(R66&lt;&gt;IF(S66&gt;【１】経営概要!$G$27,調査年-1,調査年),AG66=0),V66="",AR66="",W66="")),"",
SUM(
IF(AND(R66=IF(S66&gt;【１】経営概要!$G$27,調査年-1,調査年),AG66=1),ROUND(T66*X66%,0),),
ROUND(V66*X66%,0),
ROUND(SUM(AR66)*X66%,0),
))</f>
        <v/>
      </c>
      <c r="BA66" s="666" t="str">
        <f t="shared" si="28"/>
        <v/>
      </c>
    </row>
    <row r="67" spans="2:53" s="4" customFormat="1" ht="28.15" hidden="1" customHeight="1" outlineLevel="1">
      <c r="C67" s="722">
        <v>51</v>
      </c>
      <c r="D67" s="1569"/>
      <c r="E67" s="1570"/>
      <c r="F67" s="1570"/>
      <c r="G67" s="1570"/>
      <c r="H67" s="1570"/>
      <c r="I67" s="1570"/>
      <c r="J67" s="1570"/>
      <c r="K67" s="1571"/>
      <c r="L67" s="668" t="str">
        <f>IF(M67&gt;0,IF(COUNTIF(リスト!建築物種類コード,M67),"建築物","構築物"),"")</f>
        <v/>
      </c>
      <c r="M67" s="680"/>
      <c r="N67" s="681"/>
      <c r="O67" s="201"/>
      <c r="P67" s="682"/>
      <c r="Q67" s="683"/>
      <c r="R67" s="683"/>
      <c r="S67" s="684"/>
      <c r="T67" s="685"/>
      <c r="U67" s="685"/>
      <c r="V67" s="685"/>
      <c r="W67" s="685"/>
      <c r="X67" s="1045"/>
      <c r="Y67" s="686"/>
      <c r="Z67" s="687"/>
      <c r="AA67" s="661"/>
      <c r="AB67" s="662"/>
      <c r="AC67" s="279"/>
      <c r="AD67" s="61"/>
      <c r="AE67" s="61"/>
      <c r="AF67" s="663" t="str">
        <f t="shared" si="11"/>
        <v/>
      </c>
      <c r="AG67" s="664" t="str">
        <f t="shared" si="12"/>
        <v/>
      </c>
      <c r="AH67" s="664" t="str">
        <f t="shared" si="13"/>
        <v/>
      </c>
      <c r="AI67" s="664" t="str">
        <f>IF(AF67="","",VLOOKUP(AF67,リスト!BD:BE,2,0))</f>
        <v/>
      </c>
      <c r="AJ67" s="664" t="str">
        <f t="shared" si="18"/>
        <v/>
      </c>
      <c r="AK67" s="664" t="str">
        <f>IF(AJ67="","",VLOOKUP(AJ67,リスト!BW:BX,2,0))</f>
        <v/>
      </c>
      <c r="AL67" s="664" t="str">
        <f>IF(AF67="","",IF(S67&gt;【１】経営概要!$G$27,調査年-1,調査年)-R67)</f>
        <v/>
      </c>
      <c r="AM67" s="665" t="str">
        <f t="shared" si="19"/>
        <v/>
      </c>
      <c r="AN67" s="665" t="str">
        <f t="shared" si="20"/>
        <v/>
      </c>
      <c r="AO67" s="666" t="str">
        <f t="shared" si="21"/>
        <v/>
      </c>
      <c r="AP67" s="666" t="str">
        <f t="shared" si="22"/>
        <v/>
      </c>
      <c r="AQ67" s="666" t="str">
        <f t="shared" si="23"/>
        <v/>
      </c>
      <c r="AR67" s="666" t="str">
        <f t="shared" si="15"/>
        <v/>
      </c>
      <c r="AS67" s="666" t="str">
        <f t="shared" si="24"/>
        <v/>
      </c>
      <c r="AT67" s="666" t="str">
        <f t="shared" si="16"/>
        <v/>
      </c>
      <c r="AU67" s="666" t="str">
        <f t="shared" si="17"/>
        <v/>
      </c>
      <c r="AV67" s="666" t="str">
        <f>IF(X67="","",IF(OR(R67=IF(S67&gt;【１】経営概要!$G$27,調査年-1,調査年),AN67=""),"",ROUND(AN67*X67%,0)))</f>
        <v/>
      </c>
      <c r="AW67" s="666" t="str">
        <f t="shared" si="25"/>
        <v/>
      </c>
      <c r="AX67" s="666" t="str">
        <f t="shared" si="26"/>
        <v/>
      </c>
      <c r="AY67" s="666" t="str">
        <f t="shared" si="27"/>
        <v/>
      </c>
      <c r="AZ67" s="666" t="str">
        <f>IF(OR(X67="",AND(OR(R67&lt;&gt;IF(S67&gt;【１】経営概要!$G$27,調査年-1,調査年),AG67=0),V67="",AR67="",W67="")),"",
SUM(
IF(AND(R67=IF(S67&gt;【１】経営概要!$G$27,調査年-1,調査年),AG67=1),ROUND(T67*X67%,0),),
ROUND(V67*X67%,0),
ROUND(SUM(AR67)*X67%,0),
))</f>
        <v/>
      </c>
      <c r="BA67" s="666" t="str">
        <f t="shared" si="28"/>
        <v/>
      </c>
    </row>
    <row r="68" spans="2:53" s="4" customFormat="1" ht="28.15" hidden="1" customHeight="1" outlineLevel="1">
      <c r="C68" s="722">
        <v>52</v>
      </c>
      <c r="D68" s="1569"/>
      <c r="E68" s="1570"/>
      <c r="F68" s="1570"/>
      <c r="G68" s="1570"/>
      <c r="H68" s="1570"/>
      <c r="I68" s="1570"/>
      <c r="J68" s="1570"/>
      <c r="K68" s="1571"/>
      <c r="L68" s="668" t="str">
        <f>IF(M68&gt;0,IF(COUNTIF(リスト!建築物種類コード,M68),"建築物","構築物"),"")</f>
        <v/>
      </c>
      <c r="M68" s="688"/>
      <c r="N68" s="681"/>
      <c r="O68" s="201"/>
      <c r="P68" s="682"/>
      <c r="Q68" s="683"/>
      <c r="R68" s="683"/>
      <c r="S68" s="684"/>
      <c r="T68" s="685"/>
      <c r="U68" s="685"/>
      <c r="V68" s="685"/>
      <c r="W68" s="685"/>
      <c r="X68" s="1045"/>
      <c r="Y68" s="686"/>
      <c r="Z68" s="687"/>
      <c r="AA68" s="661"/>
      <c r="AB68" s="662"/>
      <c r="AC68" s="279"/>
      <c r="AD68" s="61"/>
      <c r="AE68" s="61"/>
      <c r="AF68" s="663" t="str">
        <f t="shared" si="11"/>
        <v/>
      </c>
      <c r="AG68" s="664" t="str">
        <f t="shared" si="12"/>
        <v/>
      </c>
      <c r="AH68" s="664" t="str">
        <f t="shared" si="13"/>
        <v/>
      </c>
      <c r="AI68" s="664" t="str">
        <f>IF(AF68="","",VLOOKUP(AF68,リスト!BD:BE,2,0))</f>
        <v/>
      </c>
      <c r="AJ68" s="664" t="str">
        <f t="shared" si="18"/>
        <v/>
      </c>
      <c r="AK68" s="664" t="str">
        <f>IF(AJ68="","",VLOOKUP(AJ68,リスト!BW:BX,2,0))</f>
        <v/>
      </c>
      <c r="AL68" s="664" t="str">
        <f>IF(AF68="","",IF(S68&gt;【１】経営概要!$G$27,調査年-1,調査年)-R68)</f>
        <v/>
      </c>
      <c r="AM68" s="665" t="str">
        <f t="shared" si="19"/>
        <v/>
      </c>
      <c r="AN68" s="665" t="str">
        <f t="shared" si="20"/>
        <v/>
      </c>
      <c r="AO68" s="666" t="str">
        <f t="shared" si="21"/>
        <v/>
      </c>
      <c r="AP68" s="666" t="str">
        <f t="shared" si="22"/>
        <v/>
      </c>
      <c r="AQ68" s="666" t="str">
        <f t="shared" si="23"/>
        <v/>
      </c>
      <c r="AR68" s="666" t="str">
        <f t="shared" si="15"/>
        <v/>
      </c>
      <c r="AS68" s="666" t="str">
        <f t="shared" si="24"/>
        <v/>
      </c>
      <c r="AT68" s="666" t="str">
        <f t="shared" si="16"/>
        <v/>
      </c>
      <c r="AU68" s="666" t="str">
        <f t="shared" si="17"/>
        <v/>
      </c>
      <c r="AV68" s="666" t="str">
        <f>IF(X68="","",IF(OR(R68=IF(S68&gt;【１】経営概要!$G$27,調査年-1,調査年),AN68=""),"",ROUND(AN68*X68%,0)))</f>
        <v/>
      </c>
      <c r="AW68" s="666" t="str">
        <f t="shared" si="25"/>
        <v/>
      </c>
      <c r="AX68" s="666" t="str">
        <f t="shared" si="26"/>
        <v/>
      </c>
      <c r="AY68" s="666" t="str">
        <f t="shared" si="27"/>
        <v/>
      </c>
      <c r="AZ68" s="666" t="str">
        <f>IF(OR(X68="",AND(OR(R68&lt;&gt;IF(S68&gt;【１】経営概要!$G$27,調査年-1,調査年),AG68=0),V68="",AR68="",W68="")),"",
SUM(
IF(AND(R68=IF(S68&gt;【１】経営概要!$G$27,調査年-1,調査年),AG68=1),ROUND(T68*X68%,0),),
ROUND(V68*X68%,0),
ROUND(SUM(AR68)*X68%,0),
))</f>
        <v/>
      </c>
      <c r="BA68" s="666" t="str">
        <f t="shared" si="28"/>
        <v/>
      </c>
    </row>
    <row r="69" spans="2:53" s="4" customFormat="1" ht="28.5" hidden="1" customHeight="1" outlineLevel="1">
      <c r="B69" s="49"/>
      <c r="C69" s="722">
        <v>53</v>
      </c>
      <c r="D69" s="1569"/>
      <c r="E69" s="1570"/>
      <c r="F69" s="1570"/>
      <c r="G69" s="1570"/>
      <c r="H69" s="1570"/>
      <c r="I69" s="1570"/>
      <c r="J69" s="1570"/>
      <c r="K69" s="1571"/>
      <c r="L69" s="668" t="str">
        <f>IF(M69&gt;0,IF(COUNTIF(リスト!建築物種類コード,M69),"建築物","構築物"),"")</f>
        <v/>
      </c>
      <c r="M69" s="680"/>
      <c r="N69" s="681"/>
      <c r="O69" s="201"/>
      <c r="P69" s="682"/>
      <c r="Q69" s="683"/>
      <c r="R69" s="683"/>
      <c r="S69" s="684"/>
      <c r="T69" s="685"/>
      <c r="U69" s="685"/>
      <c r="V69" s="685"/>
      <c r="W69" s="685"/>
      <c r="X69" s="1045"/>
      <c r="Y69" s="686"/>
      <c r="Z69" s="687"/>
      <c r="AA69" s="661"/>
      <c r="AB69" s="662"/>
      <c r="AC69" s="279"/>
      <c r="AD69" s="61"/>
      <c r="AE69" s="61"/>
      <c r="AF69" s="663" t="str">
        <f t="shared" si="11"/>
        <v/>
      </c>
      <c r="AG69" s="664" t="str">
        <f t="shared" si="12"/>
        <v/>
      </c>
      <c r="AH69" s="664" t="str">
        <f t="shared" si="13"/>
        <v/>
      </c>
      <c r="AI69" s="664" t="str">
        <f>IF(AF69="","",VLOOKUP(AF69,リスト!BD:BE,2,0))</f>
        <v/>
      </c>
      <c r="AJ69" s="664" t="str">
        <f t="shared" si="18"/>
        <v/>
      </c>
      <c r="AK69" s="664" t="str">
        <f>IF(AJ69="","",VLOOKUP(AJ69,リスト!BW:BX,2,0))</f>
        <v/>
      </c>
      <c r="AL69" s="664" t="str">
        <f>IF(AF69="","",IF(S69&gt;【１】経営概要!$G$27,調査年-1,調査年)-R69)</f>
        <v/>
      </c>
      <c r="AM69" s="665" t="str">
        <f t="shared" si="19"/>
        <v/>
      </c>
      <c r="AN69" s="665" t="str">
        <f t="shared" si="20"/>
        <v/>
      </c>
      <c r="AO69" s="666" t="str">
        <f t="shared" si="21"/>
        <v/>
      </c>
      <c r="AP69" s="666" t="str">
        <f t="shared" si="22"/>
        <v/>
      </c>
      <c r="AQ69" s="666" t="str">
        <f t="shared" si="23"/>
        <v/>
      </c>
      <c r="AR69" s="666" t="str">
        <f t="shared" si="15"/>
        <v/>
      </c>
      <c r="AS69" s="666" t="str">
        <f t="shared" si="24"/>
        <v/>
      </c>
      <c r="AT69" s="666" t="str">
        <f t="shared" si="16"/>
        <v/>
      </c>
      <c r="AU69" s="666" t="str">
        <f t="shared" si="17"/>
        <v/>
      </c>
      <c r="AV69" s="666" t="str">
        <f>IF(X69="","",IF(OR(R69=IF(S69&gt;【１】経営概要!$G$27,調査年-1,調査年),AN69=""),"",ROUND(AN69*X69%,0)))</f>
        <v/>
      </c>
      <c r="AW69" s="666" t="str">
        <f t="shared" si="25"/>
        <v/>
      </c>
      <c r="AX69" s="666" t="str">
        <f t="shared" si="26"/>
        <v/>
      </c>
      <c r="AY69" s="666" t="str">
        <f t="shared" si="27"/>
        <v/>
      </c>
      <c r="AZ69" s="666" t="str">
        <f>IF(OR(X69="",AND(OR(R69&lt;&gt;IF(S69&gt;【１】経営概要!$G$27,調査年-1,調査年),AG69=0),V69="",AR69="",W69="")),"",
SUM(
IF(AND(R69=IF(S69&gt;【１】経営概要!$G$27,調査年-1,調査年),AG69=1),ROUND(T69*X69%,0),),
ROUND(V69*X69%,0),
ROUND(SUM(AR69)*X69%,0),
))</f>
        <v/>
      </c>
      <c r="BA69" s="666" t="str">
        <f t="shared" si="28"/>
        <v/>
      </c>
    </row>
    <row r="70" spans="2:53" ht="28.5" hidden="1" customHeight="1" outlineLevel="1">
      <c r="B70" s="49"/>
      <c r="C70" s="722">
        <v>54</v>
      </c>
      <c r="D70" s="1572"/>
      <c r="E70" s="1573"/>
      <c r="F70" s="1573"/>
      <c r="G70" s="1573"/>
      <c r="H70" s="1573"/>
      <c r="I70" s="1573"/>
      <c r="J70" s="1573"/>
      <c r="K70" s="1574"/>
      <c r="L70" s="668" t="str">
        <f>IF(M70&gt;0,IF(COUNTIF(リスト!建築物種類コード,M70),"建築物","構築物"),"")</f>
        <v/>
      </c>
      <c r="M70" s="688"/>
      <c r="N70" s="681"/>
      <c r="O70" s="201"/>
      <c r="P70" s="682"/>
      <c r="Q70" s="683"/>
      <c r="R70" s="683"/>
      <c r="S70" s="684"/>
      <c r="T70" s="685"/>
      <c r="U70" s="685"/>
      <c r="V70" s="685"/>
      <c r="W70" s="685"/>
      <c r="X70" s="1045"/>
      <c r="Y70" s="686"/>
      <c r="Z70" s="687"/>
      <c r="AA70" s="661"/>
      <c r="AB70" s="662"/>
      <c r="AC70" s="279"/>
      <c r="AF70" s="663" t="str">
        <f t="shared" si="11"/>
        <v/>
      </c>
      <c r="AG70" s="664" t="str">
        <f t="shared" si="12"/>
        <v/>
      </c>
      <c r="AH70" s="664" t="str">
        <f t="shared" si="13"/>
        <v/>
      </c>
      <c r="AI70" s="664" t="str">
        <f>IF(AF70="","",VLOOKUP(AF70,リスト!BD:BE,2,0))</f>
        <v/>
      </c>
      <c r="AJ70" s="664" t="str">
        <f t="shared" si="18"/>
        <v/>
      </c>
      <c r="AK70" s="664" t="str">
        <f>IF(AJ70="","",VLOOKUP(AJ70,リスト!BW:BX,2,0))</f>
        <v/>
      </c>
      <c r="AL70" s="664" t="str">
        <f>IF(AF70="","",IF(S70&gt;【１】経営概要!$G$27,調査年-1,調査年)-R70)</f>
        <v/>
      </c>
      <c r="AM70" s="665" t="str">
        <f t="shared" si="19"/>
        <v/>
      </c>
      <c r="AN70" s="665" t="str">
        <f t="shared" si="20"/>
        <v/>
      </c>
      <c r="AO70" s="666" t="str">
        <f t="shared" si="21"/>
        <v/>
      </c>
      <c r="AP70" s="666" t="str">
        <f t="shared" si="22"/>
        <v/>
      </c>
      <c r="AQ70" s="666" t="str">
        <f t="shared" si="23"/>
        <v/>
      </c>
      <c r="AR70" s="666" t="str">
        <f t="shared" si="15"/>
        <v/>
      </c>
      <c r="AS70" s="666" t="str">
        <f t="shared" si="24"/>
        <v/>
      </c>
      <c r="AT70" s="666" t="str">
        <f t="shared" si="16"/>
        <v/>
      </c>
      <c r="AU70" s="666" t="str">
        <f t="shared" si="17"/>
        <v/>
      </c>
      <c r="AV70" s="666" t="str">
        <f>IF(X70="","",IF(OR(R70=IF(S70&gt;【１】経営概要!$G$27,調査年-1,調査年),AN70=""),"",ROUND(AN70*X70%,0)))</f>
        <v/>
      </c>
      <c r="AW70" s="666" t="str">
        <f t="shared" si="25"/>
        <v/>
      </c>
      <c r="AX70" s="666" t="str">
        <f t="shared" si="26"/>
        <v/>
      </c>
      <c r="AY70" s="666" t="str">
        <f t="shared" si="27"/>
        <v/>
      </c>
      <c r="AZ70" s="666" t="str">
        <f>IF(OR(X70="",AND(OR(R70&lt;&gt;IF(S70&gt;【１】経営概要!$G$27,調査年-1,調査年),AG70=0),V70="",AR70="",W70="")),"",
SUM(
IF(AND(R70=IF(S70&gt;【１】経営概要!$G$27,調査年-1,調査年),AG70=1),ROUND(T70*X70%,0),),
ROUND(V70*X70%,0),
ROUND(SUM(AR70)*X70%,0),
))</f>
        <v/>
      </c>
      <c r="BA70" s="666" t="str">
        <f t="shared" si="28"/>
        <v/>
      </c>
    </row>
    <row r="71" spans="2:53" s="42" customFormat="1" ht="28.5" hidden="1" customHeight="1" outlineLevel="1">
      <c r="B71" s="49"/>
      <c r="C71" s="722">
        <v>55</v>
      </c>
      <c r="D71" s="1569"/>
      <c r="E71" s="1570"/>
      <c r="F71" s="1570"/>
      <c r="G71" s="1570"/>
      <c r="H71" s="1570"/>
      <c r="I71" s="1570"/>
      <c r="J71" s="1570"/>
      <c r="K71" s="1571"/>
      <c r="L71" s="668" t="str">
        <f>IF(M71&gt;0,IF(COUNTIF(リスト!建築物種類コード,M71),"建築物","構築物"),"")</f>
        <v/>
      </c>
      <c r="M71" s="680"/>
      <c r="N71" s="681"/>
      <c r="O71" s="201"/>
      <c r="P71" s="682"/>
      <c r="Q71" s="683"/>
      <c r="R71" s="683"/>
      <c r="S71" s="684"/>
      <c r="T71" s="685"/>
      <c r="U71" s="685"/>
      <c r="V71" s="685"/>
      <c r="W71" s="685"/>
      <c r="X71" s="1045"/>
      <c r="Y71" s="686"/>
      <c r="Z71" s="687"/>
      <c r="AA71" s="661"/>
      <c r="AB71" s="662"/>
      <c r="AC71" s="279"/>
      <c r="AD71" s="61"/>
      <c r="AE71" s="61"/>
      <c r="AF71" s="663" t="str">
        <f t="shared" si="11"/>
        <v/>
      </c>
      <c r="AG71" s="664" t="str">
        <f t="shared" si="12"/>
        <v/>
      </c>
      <c r="AH71" s="664" t="str">
        <f t="shared" si="13"/>
        <v/>
      </c>
      <c r="AI71" s="664" t="str">
        <f>IF(AF71="","",VLOOKUP(AF71,リスト!BD:BE,2,0))</f>
        <v/>
      </c>
      <c r="AJ71" s="664" t="str">
        <f t="shared" si="18"/>
        <v/>
      </c>
      <c r="AK71" s="664" t="str">
        <f>IF(AJ71="","",VLOOKUP(AJ71,リスト!BW:BX,2,0))</f>
        <v/>
      </c>
      <c r="AL71" s="664" t="str">
        <f>IF(AF71="","",IF(S71&gt;【１】経営概要!$G$27,調査年-1,調査年)-R71)</f>
        <v/>
      </c>
      <c r="AM71" s="665" t="str">
        <f t="shared" si="19"/>
        <v/>
      </c>
      <c r="AN71" s="665" t="str">
        <f t="shared" si="20"/>
        <v/>
      </c>
      <c r="AO71" s="666" t="str">
        <f t="shared" si="21"/>
        <v/>
      </c>
      <c r="AP71" s="666" t="str">
        <f t="shared" si="22"/>
        <v/>
      </c>
      <c r="AQ71" s="666" t="str">
        <f t="shared" si="23"/>
        <v/>
      </c>
      <c r="AR71" s="666" t="str">
        <f t="shared" si="15"/>
        <v/>
      </c>
      <c r="AS71" s="666" t="str">
        <f t="shared" si="24"/>
        <v/>
      </c>
      <c r="AT71" s="666" t="str">
        <f t="shared" si="16"/>
        <v/>
      </c>
      <c r="AU71" s="666" t="str">
        <f t="shared" si="17"/>
        <v/>
      </c>
      <c r="AV71" s="666" t="str">
        <f>IF(X71="","",IF(OR(R71=IF(S71&gt;【１】経営概要!$G$27,調査年-1,調査年),AN71=""),"",ROUND(AN71*X71%,0)))</f>
        <v/>
      </c>
      <c r="AW71" s="666" t="str">
        <f t="shared" si="25"/>
        <v/>
      </c>
      <c r="AX71" s="666" t="str">
        <f t="shared" si="26"/>
        <v/>
      </c>
      <c r="AY71" s="666" t="str">
        <f t="shared" si="27"/>
        <v/>
      </c>
      <c r="AZ71" s="666" t="str">
        <f>IF(OR(X71="",AND(OR(R71&lt;&gt;IF(S71&gt;【１】経営概要!$G$27,調査年-1,調査年),AG71=0),V71="",AR71="",W71="")),"",
SUM(
IF(AND(R71=IF(S71&gt;【１】経営概要!$G$27,調査年-1,調査年),AG71=1),ROUND(T71*X71%,0),),
ROUND(V71*X71%,0),
ROUND(SUM(AR71)*X71%,0),
))</f>
        <v/>
      </c>
      <c r="BA71" s="666" t="str">
        <f t="shared" si="28"/>
        <v/>
      </c>
    </row>
    <row r="72" spans="2:53" s="4" customFormat="1" ht="28.5" hidden="1" customHeight="1" outlineLevel="1">
      <c r="C72" s="722">
        <v>56</v>
      </c>
      <c r="D72" s="1569"/>
      <c r="E72" s="1570"/>
      <c r="F72" s="1570"/>
      <c r="G72" s="1570"/>
      <c r="H72" s="1570"/>
      <c r="I72" s="1570"/>
      <c r="J72" s="1570"/>
      <c r="K72" s="1571"/>
      <c r="L72" s="668" t="str">
        <f>IF(M72&gt;0,IF(COUNTIF(リスト!建築物種類コード,M72),"建築物","構築物"),"")</f>
        <v/>
      </c>
      <c r="M72" s="680"/>
      <c r="N72" s="681"/>
      <c r="O72" s="201"/>
      <c r="P72" s="682"/>
      <c r="Q72" s="683"/>
      <c r="R72" s="683"/>
      <c r="S72" s="684"/>
      <c r="T72" s="685"/>
      <c r="U72" s="685"/>
      <c r="V72" s="685"/>
      <c r="W72" s="685"/>
      <c r="X72" s="1045"/>
      <c r="Y72" s="686"/>
      <c r="Z72" s="687"/>
      <c r="AA72" s="661"/>
      <c r="AB72" s="662"/>
      <c r="AC72" s="279"/>
      <c r="AD72" s="61"/>
      <c r="AE72" s="61"/>
      <c r="AF72" s="663" t="str">
        <f t="shared" si="11"/>
        <v/>
      </c>
      <c r="AG72" s="664" t="str">
        <f t="shared" si="12"/>
        <v/>
      </c>
      <c r="AH72" s="664" t="str">
        <f t="shared" si="13"/>
        <v/>
      </c>
      <c r="AI72" s="664" t="str">
        <f>IF(AF72="","",VLOOKUP(AF72,リスト!BD:BE,2,0))</f>
        <v/>
      </c>
      <c r="AJ72" s="664" t="str">
        <f t="shared" si="18"/>
        <v/>
      </c>
      <c r="AK72" s="664" t="str">
        <f>IF(AJ72="","",VLOOKUP(AJ72,リスト!BW:BX,2,0))</f>
        <v/>
      </c>
      <c r="AL72" s="664" t="str">
        <f>IF(AF72="","",IF(S72&gt;【１】経営概要!$G$27,調査年-1,調査年)-R72)</f>
        <v/>
      </c>
      <c r="AM72" s="665" t="str">
        <f t="shared" si="19"/>
        <v/>
      </c>
      <c r="AN72" s="665" t="str">
        <f t="shared" si="20"/>
        <v/>
      </c>
      <c r="AO72" s="666" t="str">
        <f t="shared" si="21"/>
        <v/>
      </c>
      <c r="AP72" s="666" t="str">
        <f t="shared" si="22"/>
        <v/>
      </c>
      <c r="AQ72" s="666" t="str">
        <f t="shared" si="23"/>
        <v/>
      </c>
      <c r="AR72" s="666" t="str">
        <f t="shared" si="15"/>
        <v/>
      </c>
      <c r="AS72" s="666" t="str">
        <f t="shared" si="24"/>
        <v/>
      </c>
      <c r="AT72" s="666" t="str">
        <f t="shared" si="16"/>
        <v/>
      </c>
      <c r="AU72" s="666" t="str">
        <f t="shared" si="17"/>
        <v/>
      </c>
      <c r="AV72" s="666" t="str">
        <f>IF(X72="","",IF(OR(R72=IF(S72&gt;【１】経営概要!$G$27,調査年-1,調査年),AN72=""),"",ROUND(AN72*X72%,0)))</f>
        <v/>
      </c>
      <c r="AW72" s="666" t="str">
        <f t="shared" si="25"/>
        <v/>
      </c>
      <c r="AX72" s="666" t="str">
        <f t="shared" si="26"/>
        <v/>
      </c>
      <c r="AY72" s="666" t="str">
        <f t="shared" si="27"/>
        <v/>
      </c>
      <c r="AZ72" s="666" t="str">
        <f>IF(OR(X72="",AND(OR(R72&lt;&gt;IF(S72&gt;【１】経営概要!$G$27,調査年-1,調査年),AG72=0),V72="",AR72="",W72="")),"",
SUM(
IF(AND(R72=IF(S72&gt;【１】経営概要!$G$27,調査年-1,調査年),AG72=1),ROUND(T72*X72%,0),),
ROUND(V72*X72%,0),
ROUND(SUM(AR72)*X72%,0),
))</f>
        <v/>
      </c>
      <c r="BA72" s="666" t="str">
        <f t="shared" si="28"/>
        <v/>
      </c>
    </row>
    <row r="73" spans="2:53" s="4" customFormat="1" ht="27.75" hidden="1" customHeight="1" outlineLevel="1">
      <c r="C73" s="722">
        <v>57</v>
      </c>
      <c r="D73" s="1572"/>
      <c r="E73" s="1573"/>
      <c r="F73" s="1573"/>
      <c r="G73" s="1573"/>
      <c r="H73" s="1573"/>
      <c r="I73" s="1573"/>
      <c r="J73" s="1573"/>
      <c r="K73" s="1574"/>
      <c r="L73" s="668" t="str">
        <f>IF(M73&gt;0,IF(COUNTIF(リスト!建築物種類コード,M73),"建築物","構築物"),"")</f>
        <v/>
      </c>
      <c r="M73" s="688"/>
      <c r="N73" s="681"/>
      <c r="O73" s="201"/>
      <c r="P73" s="682"/>
      <c r="Q73" s="683"/>
      <c r="R73" s="683"/>
      <c r="S73" s="684"/>
      <c r="T73" s="685"/>
      <c r="U73" s="685"/>
      <c r="V73" s="685"/>
      <c r="W73" s="685"/>
      <c r="X73" s="1045"/>
      <c r="Y73" s="686"/>
      <c r="Z73" s="687"/>
      <c r="AA73" s="661"/>
      <c r="AB73" s="662"/>
      <c r="AC73" s="279"/>
      <c r="AD73" s="61"/>
      <c r="AE73" s="61"/>
      <c r="AF73" s="663" t="str">
        <f t="shared" si="11"/>
        <v/>
      </c>
      <c r="AG73" s="664" t="str">
        <f t="shared" si="12"/>
        <v/>
      </c>
      <c r="AH73" s="664" t="str">
        <f t="shared" si="13"/>
        <v/>
      </c>
      <c r="AI73" s="664" t="str">
        <f>IF(AF73="","",VLOOKUP(AF73,リスト!BD:BE,2,0))</f>
        <v/>
      </c>
      <c r="AJ73" s="664" t="str">
        <f t="shared" si="18"/>
        <v/>
      </c>
      <c r="AK73" s="664" t="str">
        <f>IF(AJ73="","",VLOOKUP(AJ73,リスト!BW:BX,2,0))</f>
        <v/>
      </c>
      <c r="AL73" s="664" t="str">
        <f>IF(AF73="","",IF(S73&gt;【１】経営概要!$G$27,調査年-1,調査年)-R73)</f>
        <v/>
      </c>
      <c r="AM73" s="665" t="str">
        <f t="shared" si="19"/>
        <v/>
      </c>
      <c r="AN73" s="665" t="str">
        <f t="shared" si="20"/>
        <v/>
      </c>
      <c r="AO73" s="666" t="str">
        <f t="shared" si="21"/>
        <v/>
      </c>
      <c r="AP73" s="666" t="str">
        <f t="shared" si="22"/>
        <v/>
      </c>
      <c r="AQ73" s="666" t="str">
        <f t="shared" si="23"/>
        <v/>
      </c>
      <c r="AR73" s="666" t="str">
        <f t="shared" si="15"/>
        <v/>
      </c>
      <c r="AS73" s="666" t="str">
        <f t="shared" si="24"/>
        <v/>
      </c>
      <c r="AT73" s="666" t="str">
        <f t="shared" si="16"/>
        <v/>
      </c>
      <c r="AU73" s="666" t="str">
        <f t="shared" si="17"/>
        <v/>
      </c>
      <c r="AV73" s="666" t="str">
        <f>IF(X73="","",IF(OR(R73=IF(S73&gt;【１】経営概要!$G$27,調査年-1,調査年),AN73=""),"",ROUND(AN73*X73%,0)))</f>
        <v/>
      </c>
      <c r="AW73" s="666" t="str">
        <f t="shared" si="25"/>
        <v/>
      </c>
      <c r="AX73" s="666" t="str">
        <f t="shared" si="26"/>
        <v/>
      </c>
      <c r="AY73" s="666" t="str">
        <f t="shared" si="27"/>
        <v/>
      </c>
      <c r="AZ73" s="666" t="str">
        <f>IF(OR(X73="",AND(OR(R73&lt;&gt;IF(S73&gt;【１】経営概要!$G$27,調査年-1,調査年),AG73=0),V73="",AR73="",W73="")),"",
SUM(
IF(AND(R73=IF(S73&gt;【１】経営概要!$G$27,調査年-1,調査年),AG73=1),ROUND(T73*X73%,0),),
ROUND(V73*X73%,0),
ROUND(SUM(AR73)*X73%,0),
))</f>
        <v/>
      </c>
      <c r="BA73" s="666" t="str">
        <f t="shared" si="28"/>
        <v/>
      </c>
    </row>
    <row r="74" spans="2:53" s="4" customFormat="1" ht="28.15" hidden="1" customHeight="1" outlineLevel="1">
      <c r="C74" s="722">
        <v>58</v>
      </c>
      <c r="D74" s="1569"/>
      <c r="E74" s="1570"/>
      <c r="F74" s="1570"/>
      <c r="G74" s="1570"/>
      <c r="H74" s="1570"/>
      <c r="I74" s="1570"/>
      <c r="J74" s="1570"/>
      <c r="K74" s="1571"/>
      <c r="L74" s="668" t="str">
        <f>IF(M74&gt;0,IF(COUNTIF(リスト!建築物種類コード,M74),"建築物","構築物"),"")</f>
        <v/>
      </c>
      <c r="M74" s="680"/>
      <c r="N74" s="681"/>
      <c r="O74" s="201"/>
      <c r="P74" s="682"/>
      <c r="Q74" s="683"/>
      <c r="R74" s="683"/>
      <c r="S74" s="684"/>
      <c r="T74" s="685"/>
      <c r="U74" s="685"/>
      <c r="V74" s="685"/>
      <c r="W74" s="685"/>
      <c r="X74" s="1045"/>
      <c r="Y74" s="686"/>
      <c r="Z74" s="687"/>
      <c r="AA74" s="661"/>
      <c r="AB74" s="662"/>
      <c r="AC74" s="279"/>
      <c r="AD74" s="61"/>
      <c r="AE74" s="61"/>
      <c r="AF74" s="663" t="str">
        <f t="shared" si="11"/>
        <v/>
      </c>
      <c r="AG74" s="664" t="str">
        <f t="shared" si="12"/>
        <v/>
      </c>
      <c r="AH74" s="664" t="str">
        <f t="shared" si="13"/>
        <v/>
      </c>
      <c r="AI74" s="664" t="str">
        <f>IF(AF74="","",VLOOKUP(AF74,リスト!BD:BE,2,0))</f>
        <v/>
      </c>
      <c r="AJ74" s="664" t="str">
        <f t="shared" si="18"/>
        <v/>
      </c>
      <c r="AK74" s="664" t="str">
        <f>IF(AJ74="","",VLOOKUP(AJ74,リスト!BW:BX,2,0))</f>
        <v/>
      </c>
      <c r="AL74" s="664" t="str">
        <f>IF(AF74="","",IF(S74&gt;【１】経営概要!$G$27,調査年-1,調査年)-R74)</f>
        <v/>
      </c>
      <c r="AM74" s="665" t="str">
        <f t="shared" si="19"/>
        <v/>
      </c>
      <c r="AN74" s="665" t="str">
        <f t="shared" si="20"/>
        <v/>
      </c>
      <c r="AO74" s="666" t="str">
        <f t="shared" si="21"/>
        <v/>
      </c>
      <c r="AP74" s="666" t="str">
        <f t="shared" si="22"/>
        <v/>
      </c>
      <c r="AQ74" s="666" t="str">
        <f t="shared" si="23"/>
        <v/>
      </c>
      <c r="AR74" s="666" t="str">
        <f t="shared" si="15"/>
        <v/>
      </c>
      <c r="AS74" s="666" t="str">
        <f t="shared" si="24"/>
        <v/>
      </c>
      <c r="AT74" s="666" t="str">
        <f t="shared" si="16"/>
        <v/>
      </c>
      <c r="AU74" s="666" t="str">
        <f t="shared" si="17"/>
        <v/>
      </c>
      <c r="AV74" s="666" t="str">
        <f>IF(X74="","",IF(OR(R74=IF(S74&gt;【１】経営概要!$G$27,調査年-1,調査年),AN74=""),"",ROUND(AN74*X74%,0)))</f>
        <v/>
      </c>
      <c r="AW74" s="666" t="str">
        <f t="shared" si="25"/>
        <v/>
      </c>
      <c r="AX74" s="666" t="str">
        <f t="shared" si="26"/>
        <v/>
      </c>
      <c r="AY74" s="666" t="str">
        <f t="shared" si="27"/>
        <v/>
      </c>
      <c r="AZ74" s="666" t="str">
        <f>IF(OR(X74="",AND(OR(R74&lt;&gt;IF(S74&gt;【１】経営概要!$G$27,調査年-1,調査年),AG74=0),V74="",AR74="",W74="")),"",
SUM(
IF(AND(R74=IF(S74&gt;【１】経営概要!$G$27,調査年-1,調査年),AG74=1),ROUND(T74*X74%,0),),
ROUND(V74*X74%,0),
ROUND(SUM(AR74)*X74%,0),
))</f>
        <v/>
      </c>
      <c r="BA74" s="666" t="str">
        <f t="shared" si="28"/>
        <v/>
      </c>
    </row>
    <row r="75" spans="2:53" s="4" customFormat="1" ht="28.15" hidden="1" customHeight="1" outlineLevel="1">
      <c r="C75" s="722">
        <v>59</v>
      </c>
      <c r="D75" s="1572"/>
      <c r="E75" s="1573"/>
      <c r="F75" s="1573"/>
      <c r="G75" s="1573"/>
      <c r="H75" s="1573"/>
      <c r="I75" s="1573"/>
      <c r="J75" s="1573"/>
      <c r="K75" s="1574"/>
      <c r="L75" s="668" t="str">
        <f>IF(M75&gt;0,IF(COUNTIF(リスト!建築物種類コード,M75),"建築物","構築物"),"")</f>
        <v/>
      </c>
      <c r="M75" s="688"/>
      <c r="N75" s="681"/>
      <c r="O75" s="201"/>
      <c r="P75" s="682"/>
      <c r="Q75" s="683"/>
      <c r="R75" s="683"/>
      <c r="S75" s="684"/>
      <c r="T75" s="685"/>
      <c r="U75" s="685"/>
      <c r="V75" s="685"/>
      <c r="W75" s="685"/>
      <c r="X75" s="1045"/>
      <c r="Y75" s="686"/>
      <c r="Z75" s="687"/>
      <c r="AA75" s="661"/>
      <c r="AB75" s="662"/>
      <c r="AC75" s="279"/>
      <c r="AD75" s="61"/>
      <c r="AE75" s="61"/>
      <c r="AF75" s="663" t="str">
        <f t="shared" si="11"/>
        <v/>
      </c>
      <c r="AG75" s="664" t="str">
        <f t="shared" si="12"/>
        <v/>
      </c>
      <c r="AH75" s="664" t="str">
        <f t="shared" si="13"/>
        <v/>
      </c>
      <c r="AI75" s="664" t="str">
        <f>IF(AF75="","",VLOOKUP(AF75,リスト!BD:BE,2,0))</f>
        <v/>
      </c>
      <c r="AJ75" s="664" t="str">
        <f t="shared" si="18"/>
        <v/>
      </c>
      <c r="AK75" s="664" t="str">
        <f>IF(AJ75="","",VLOOKUP(AJ75,リスト!BW:BX,2,0))</f>
        <v/>
      </c>
      <c r="AL75" s="664" t="str">
        <f>IF(AF75="","",IF(S75&gt;【１】経営概要!$G$27,調査年-1,調査年)-R75)</f>
        <v/>
      </c>
      <c r="AM75" s="665" t="str">
        <f t="shared" si="19"/>
        <v/>
      </c>
      <c r="AN75" s="665" t="str">
        <f t="shared" si="20"/>
        <v/>
      </c>
      <c r="AO75" s="666" t="str">
        <f t="shared" si="21"/>
        <v/>
      </c>
      <c r="AP75" s="666" t="str">
        <f t="shared" si="22"/>
        <v/>
      </c>
      <c r="AQ75" s="666" t="str">
        <f t="shared" si="23"/>
        <v/>
      </c>
      <c r="AR75" s="666" t="str">
        <f t="shared" si="15"/>
        <v/>
      </c>
      <c r="AS75" s="666" t="str">
        <f t="shared" si="24"/>
        <v/>
      </c>
      <c r="AT75" s="666" t="str">
        <f t="shared" si="16"/>
        <v/>
      </c>
      <c r="AU75" s="666" t="str">
        <f t="shared" si="17"/>
        <v/>
      </c>
      <c r="AV75" s="666" t="str">
        <f>IF(X75="","",IF(OR(R75=IF(S75&gt;【１】経営概要!$G$27,調査年-1,調査年),AN75=""),"",ROUND(AN75*X75%,0)))</f>
        <v/>
      </c>
      <c r="AW75" s="666" t="str">
        <f t="shared" si="25"/>
        <v/>
      </c>
      <c r="AX75" s="666" t="str">
        <f t="shared" si="26"/>
        <v/>
      </c>
      <c r="AY75" s="666" t="str">
        <f t="shared" si="27"/>
        <v/>
      </c>
      <c r="AZ75" s="666" t="str">
        <f>IF(OR(X75="",AND(OR(R75&lt;&gt;IF(S75&gt;【１】経営概要!$G$27,調査年-1,調査年),AG75=0),V75="",AR75="",W75="")),"",
SUM(
IF(AND(R75=IF(S75&gt;【１】経営概要!$G$27,調査年-1,調査年),AG75=1),ROUND(T75*X75%,0),),
ROUND(V75*X75%,0),
ROUND(SUM(AR75)*X75%,0),
))</f>
        <v/>
      </c>
      <c r="BA75" s="666" t="str">
        <f t="shared" si="28"/>
        <v/>
      </c>
    </row>
    <row r="76" spans="2:53" s="4" customFormat="1" ht="28.15" hidden="1" customHeight="1" outlineLevel="1">
      <c r="C76" s="722">
        <v>60</v>
      </c>
      <c r="D76" s="1569"/>
      <c r="E76" s="1570"/>
      <c r="F76" s="1570"/>
      <c r="G76" s="1570"/>
      <c r="H76" s="1570"/>
      <c r="I76" s="1570"/>
      <c r="J76" s="1570"/>
      <c r="K76" s="1571"/>
      <c r="L76" s="668" t="str">
        <f>IF(M76&gt;0,IF(COUNTIF(リスト!建築物種類コード,M76),"建築物","構築物"),"")</f>
        <v/>
      </c>
      <c r="M76" s="680"/>
      <c r="N76" s="681"/>
      <c r="O76" s="201"/>
      <c r="P76" s="682"/>
      <c r="Q76" s="683"/>
      <c r="R76" s="683"/>
      <c r="S76" s="684"/>
      <c r="T76" s="685"/>
      <c r="U76" s="685"/>
      <c r="V76" s="685"/>
      <c r="W76" s="685"/>
      <c r="X76" s="1045"/>
      <c r="Y76" s="686"/>
      <c r="Z76" s="687"/>
      <c r="AA76" s="661"/>
      <c r="AB76" s="662"/>
      <c r="AC76" s="279"/>
      <c r="AD76" s="61"/>
      <c r="AE76" s="61"/>
      <c r="AF76" s="663" t="str">
        <f t="shared" si="11"/>
        <v/>
      </c>
      <c r="AG76" s="664" t="str">
        <f t="shared" si="12"/>
        <v/>
      </c>
      <c r="AH76" s="664" t="str">
        <f t="shared" si="13"/>
        <v/>
      </c>
      <c r="AI76" s="664" t="str">
        <f>IF(AF76="","",VLOOKUP(AF76,リスト!BD:BE,2,0))</f>
        <v/>
      </c>
      <c r="AJ76" s="664" t="str">
        <f t="shared" si="18"/>
        <v/>
      </c>
      <c r="AK76" s="664" t="str">
        <f>IF(AJ76="","",VLOOKUP(AJ76,リスト!BW:BX,2,0))</f>
        <v/>
      </c>
      <c r="AL76" s="664" t="str">
        <f>IF(AF76="","",IF(S76&gt;【１】経営概要!$G$27,調査年-1,調査年)-R76)</f>
        <v/>
      </c>
      <c r="AM76" s="665" t="str">
        <f t="shared" si="19"/>
        <v/>
      </c>
      <c r="AN76" s="665" t="str">
        <f t="shared" si="20"/>
        <v/>
      </c>
      <c r="AO76" s="666" t="str">
        <f t="shared" si="21"/>
        <v/>
      </c>
      <c r="AP76" s="666" t="str">
        <f t="shared" si="22"/>
        <v/>
      </c>
      <c r="AQ76" s="666" t="str">
        <f t="shared" si="23"/>
        <v/>
      </c>
      <c r="AR76" s="666" t="str">
        <f t="shared" si="15"/>
        <v/>
      </c>
      <c r="AS76" s="666" t="str">
        <f t="shared" si="24"/>
        <v/>
      </c>
      <c r="AT76" s="666" t="str">
        <f t="shared" si="16"/>
        <v/>
      </c>
      <c r="AU76" s="666" t="str">
        <f t="shared" si="17"/>
        <v/>
      </c>
      <c r="AV76" s="666" t="str">
        <f>IF(X76="","",IF(OR(R76=IF(S76&gt;【１】経営概要!$G$27,調査年-1,調査年),AN76=""),"",ROUND(AN76*X76%,0)))</f>
        <v/>
      </c>
      <c r="AW76" s="666" t="str">
        <f t="shared" si="25"/>
        <v/>
      </c>
      <c r="AX76" s="666" t="str">
        <f t="shared" si="26"/>
        <v/>
      </c>
      <c r="AY76" s="666" t="str">
        <f t="shared" si="27"/>
        <v/>
      </c>
      <c r="AZ76" s="666" t="str">
        <f>IF(OR(X76="",AND(OR(R76&lt;&gt;IF(S76&gt;【１】経営概要!$G$27,調査年-1,調査年),AG76=0),V76="",AR76="",W76="")),"",
SUM(
IF(AND(R76=IF(S76&gt;【１】経営概要!$G$27,調査年-1,調査年),AG76=1),ROUND(T76*X76%,0),),
ROUND(V76*X76%,0),
ROUND(SUM(AR76)*X76%,0),
))</f>
        <v/>
      </c>
      <c r="BA76" s="666" t="str">
        <f t="shared" si="28"/>
        <v/>
      </c>
    </row>
    <row r="77" spans="2:53" s="4" customFormat="1" ht="28.15" hidden="1" customHeight="1" outlineLevel="1">
      <c r="C77" s="722">
        <v>61</v>
      </c>
      <c r="D77" s="1572"/>
      <c r="E77" s="1573"/>
      <c r="F77" s="1573"/>
      <c r="G77" s="1573"/>
      <c r="H77" s="1573"/>
      <c r="I77" s="1573"/>
      <c r="J77" s="1573"/>
      <c r="K77" s="1574"/>
      <c r="L77" s="668" t="str">
        <f>IF(M77&gt;0,IF(COUNTIF(リスト!建築物種類コード,M77),"建築物","構築物"),"")</f>
        <v/>
      </c>
      <c r="M77" s="688"/>
      <c r="N77" s="681"/>
      <c r="O77" s="201"/>
      <c r="P77" s="682"/>
      <c r="Q77" s="683"/>
      <c r="R77" s="683"/>
      <c r="S77" s="684"/>
      <c r="T77" s="685"/>
      <c r="U77" s="685"/>
      <c r="V77" s="685"/>
      <c r="W77" s="685"/>
      <c r="X77" s="1045"/>
      <c r="Y77" s="686"/>
      <c r="Z77" s="687"/>
      <c r="AA77" s="661"/>
      <c r="AB77" s="662"/>
      <c r="AC77" s="279"/>
      <c r="AD77" s="61"/>
      <c r="AE77" s="61"/>
      <c r="AF77" s="663" t="str">
        <f t="shared" si="11"/>
        <v/>
      </c>
      <c r="AG77" s="664" t="str">
        <f t="shared" si="12"/>
        <v/>
      </c>
      <c r="AH77" s="664" t="str">
        <f t="shared" si="13"/>
        <v/>
      </c>
      <c r="AI77" s="664" t="str">
        <f>IF(AF77="","",VLOOKUP(AF77,リスト!BD:BE,2,0))</f>
        <v/>
      </c>
      <c r="AJ77" s="664" t="str">
        <f t="shared" si="18"/>
        <v/>
      </c>
      <c r="AK77" s="664" t="str">
        <f>IF(AJ77="","",VLOOKUP(AJ77,リスト!BW:BX,2,0))</f>
        <v/>
      </c>
      <c r="AL77" s="664" t="str">
        <f>IF(AF77="","",IF(S77&gt;【１】経営概要!$G$27,調査年-1,調査年)-R77)</f>
        <v/>
      </c>
      <c r="AM77" s="665" t="str">
        <f t="shared" si="19"/>
        <v/>
      </c>
      <c r="AN77" s="665" t="str">
        <f t="shared" si="20"/>
        <v/>
      </c>
      <c r="AO77" s="666" t="str">
        <f t="shared" si="21"/>
        <v/>
      </c>
      <c r="AP77" s="666" t="str">
        <f t="shared" si="22"/>
        <v/>
      </c>
      <c r="AQ77" s="666" t="str">
        <f t="shared" si="23"/>
        <v/>
      </c>
      <c r="AR77" s="666" t="str">
        <f t="shared" si="15"/>
        <v/>
      </c>
      <c r="AS77" s="666" t="str">
        <f t="shared" si="24"/>
        <v/>
      </c>
      <c r="AT77" s="666" t="str">
        <f t="shared" si="16"/>
        <v/>
      </c>
      <c r="AU77" s="666" t="str">
        <f t="shared" si="17"/>
        <v/>
      </c>
      <c r="AV77" s="666" t="str">
        <f>IF(X77="","",IF(OR(R77=IF(S77&gt;【１】経営概要!$G$27,調査年-1,調査年),AN77=""),"",ROUND(AN77*X77%,0)))</f>
        <v/>
      </c>
      <c r="AW77" s="666" t="str">
        <f t="shared" si="25"/>
        <v/>
      </c>
      <c r="AX77" s="666" t="str">
        <f t="shared" si="26"/>
        <v/>
      </c>
      <c r="AY77" s="666" t="str">
        <f t="shared" si="27"/>
        <v/>
      </c>
      <c r="AZ77" s="666" t="str">
        <f>IF(OR(X77="",AND(OR(R77&lt;&gt;IF(S77&gt;【１】経営概要!$G$27,調査年-1,調査年),AG77=0),V77="",AR77="",W77="")),"",
SUM(
IF(AND(R77=IF(S77&gt;【１】経営概要!$G$27,調査年-1,調査年),AG77=1),ROUND(T77*X77%,0),),
ROUND(V77*X77%,0),
ROUND(SUM(AR77)*X77%,0),
))</f>
        <v/>
      </c>
      <c r="BA77" s="666" t="str">
        <f t="shared" si="28"/>
        <v/>
      </c>
    </row>
    <row r="78" spans="2:53" s="4" customFormat="1" ht="28.15" hidden="1" customHeight="1" outlineLevel="1">
      <c r="C78" s="722">
        <v>62</v>
      </c>
      <c r="D78" s="1569"/>
      <c r="E78" s="1570"/>
      <c r="F78" s="1570"/>
      <c r="G78" s="1570"/>
      <c r="H78" s="1570"/>
      <c r="I78" s="1570"/>
      <c r="J78" s="1570"/>
      <c r="K78" s="1571"/>
      <c r="L78" s="668" t="str">
        <f>IF(M78&gt;0,IF(COUNTIF(リスト!建築物種類コード,M78),"建築物","構築物"),"")</f>
        <v/>
      </c>
      <c r="M78" s="680"/>
      <c r="N78" s="681"/>
      <c r="O78" s="201"/>
      <c r="P78" s="682"/>
      <c r="Q78" s="683"/>
      <c r="R78" s="683"/>
      <c r="S78" s="684"/>
      <c r="T78" s="685"/>
      <c r="U78" s="685"/>
      <c r="V78" s="685"/>
      <c r="W78" s="685"/>
      <c r="X78" s="1045"/>
      <c r="Y78" s="686"/>
      <c r="Z78" s="687"/>
      <c r="AA78" s="661"/>
      <c r="AB78" s="662"/>
      <c r="AC78" s="279"/>
      <c r="AD78" s="61"/>
      <c r="AE78" s="61"/>
      <c r="AF78" s="663" t="str">
        <f t="shared" si="11"/>
        <v/>
      </c>
      <c r="AG78" s="664" t="str">
        <f t="shared" si="12"/>
        <v/>
      </c>
      <c r="AH78" s="664" t="str">
        <f t="shared" si="13"/>
        <v/>
      </c>
      <c r="AI78" s="664" t="str">
        <f>IF(AF78="","",VLOOKUP(AF78,リスト!BD:BE,2,0))</f>
        <v/>
      </c>
      <c r="AJ78" s="664" t="str">
        <f t="shared" si="18"/>
        <v/>
      </c>
      <c r="AK78" s="664" t="str">
        <f>IF(AJ78="","",VLOOKUP(AJ78,リスト!BW:BX,2,0))</f>
        <v/>
      </c>
      <c r="AL78" s="664" t="str">
        <f>IF(AF78="","",IF(S78&gt;【１】経営概要!$G$27,調査年-1,調査年)-R78)</f>
        <v/>
      </c>
      <c r="AM78" s="665" t="str">
        <f t="shared" si="19"/>
        <v/>
      </c>
      <c r="AN78" s="665" t="str">
        <f t="shared" si="20"/>
        <v/>
      </c>
      <c r="AO78" s="666" t="str">
        <f t="shared" si="21"/>
        <v/>
      </c>
      <c r="AP78" s="666" t="str">
        <f t="shared" si="22"/>
        <v/>
      </c>
      <c r="AQ78" s="666" t="str">
        <f t="shared" si="23"/>
        <v/>
      </c>
      <c r="AR78" s="666" t="str">
        <f t="shared" si="15"/>
        <v/>
      </c>
      <c r="AS78" s="666" t="str">
        <f t="shared" si="24"/>
        <v/>
      </c>
      <c r="AT78" s="666" t="str">
        <f t="shared" si="16"/>
        <v/>
      </c>
      <c r="AU78" s="666" t="str">
        <f t="shared" si="17"/>
        <v/>
      </c>
      <c r="AV78" s="666" t="str">
        <f>IF(X78="","",IF(OR(R78=IF(S78&gt;【１】経営概要!$G$27,調査年-1,調査年),AN78=""),"",ROUND(AN78*X78%,0)))</f>
        <v/>
      </c>
      <c r="AW78" s="666" t="str">
        <f t="shared" si="25"/>
        <v/>
      </c>
      <c r="AX78" s="666" t="str">
        <f t="shared" si="26"/>
        <v/>
      </c>
      <c r="AY78" s="666" t="str">
        <f t="shared" si="27"/>
        <v/>
      </c>
      <c r="AZ78" s="666" t="str">
        <f>IF(OR(X78="",AND(OR(R78&lt;&gt;IF(S78&gt;【１】経営概要!$G$27,調査年-1,調査年),AG78=0),V78="",AR78="",W78="")),"",
SUM(
IF(AND(R78=IF(S78&gt;【１】経営概要!$G$27,調査年-1,調査年),AG78=1),ROUND(T78*X78%,0),),
ROUND(V78*X78%,0),
ROUND(SUM(AR78)*X78%,0),
))</f>
        <v/>
      </c>
      <c r="BA78" s="666" t="str">
        <f t="shared" si="28"/>
        <v/>
      </c>
    </row>
    <row r="79" spans="2:53" s="4" customFormat="1" ht="28.15" hidden="1" customHeight="1" outlineLevel="1">
      <c r="C79" s="722">
        <v>63</v>
      </c>
      <c r="D79" s="1569"/>
      <c r="E79" s="1570"/>
      <c r="F79" s="1570"/>
      <c r="G79" s="1570"/>
      <c r="H79" s="1570"/>
      <c r="I79" s="1570"/>
      <c r="J79" s="1570"/>
      <c r="K79" s="1571"/>
      <c r="L79" s="668" t="str">
        <f>IF(M79&gt;0,IF(COUNTIF(リスト!建築物種類コード,M79),"建築物","構築物"),"")</f>
        <v/>
      </c>
      <c r="M79" s="680"/>
      <c r="N79" s="681"/>
      <c r="O79" s="201"/>
      <c r="P79" s="682"/>
      <c r="Q79" s="683"/>
      <c r="R79" s="683"/>
      <c r="S79" s="684"/>
      <c r="T79" s="685"/>
      <c r="U79" s="685"/>
      <c r="V79" s="685"/>
      <c r="W79" s="685"/>
      <c r="X79" s="1045"/>
      <c r="Y79" s="686"/>
      <c r="Z79" s="687"/>
      <c r="AA79" s="661"/>
      <c r="AB79" s="662"/>
      <c r="AC79" s="279"/>
      <c r="AD79" s="61"/>
      <c r="AE79" s="61"/>
      <c r="AF79" s="663" t="str">
        <f t="shared" si="11"/>
        <v/>
      </c>
      <c r="AG79" s="664" t="str">
        <f t="shared" si="12"/>
        <v/>
      </c>
      <c r="AH79" s="664" t="str">
        <f t="shared" si="13"/>
        <v/>
      </c>
      <c r="AI79" s="664" t="str">
        <f>IF(AF79="","",VLOOKUP(AF79,リスト!BD:BE,2,0))</f>
        <v/>
      </c>
      <c r="AJ79" s="664" t="str">
        <f t="shared" si="18"/>
        <v/>
      </c>
      <c r="AK79" s="664" t="str">
        <f>IF(AJ79="","",VLOOKUP(AJ79,リスト!BW:BX,2,0))</f>
        <v/>
      </c>
      <c r="AL79" s="664" t="str">
        <f>IF(AF79="","",IF(S79&gt;【１】経営概要!$G$27,調査年-1,調査年)-R79)</f>
        <v/>
      </c>
      <c r="AM79" s="665" t="str">
        <f t="shared" si="19"/>
        <v/>
      </c>
      <c r="AN79" s="665" t="str">
        <f t="shared" si="20"/>
        <v/>
      </c>
      <c r="AO79" s="666" t="str">
        <f t="shared" si="21"/>
        <v/>
      </c>
      <c r="AP79" s="666" t="str">
        <f t="shared" si="22"/>
        <v/>
      </c>
      <c r="AQ79" s="666" t="str">
        <f t="shared" si="23"/>
        <v/>
      </c>
      <c r="AR79" s="666" t="str">
        <f t="shared" si="15"/>
        <v/>
      </c>
      <c r="AS79" s="666" t="str">
        <f t="shared" si="24"/>
        <v/>
      </c>
      <c r="AT79" s="666" t="str">
        <f t="shared" si="16"/>
        <v/>
      </c>
      <c r="AU79" s="666" t="str">
        <f t="shared" si="17"/>
        <v/>
      </c>
      <c r="AV79" s="666" t="str">
        <f>IF(X79="","",IF(OR(R79=IF(S79&gt;【１】経営概要!$G$27,調査年-1,調査年),AN79=""),"",ROUND(AN79*X79%,0)))</f>
        <v/>
      </c>
      <c r="AW79" s="666" t="str">
        <f t="shared" si="25"/>
        <v/>
      </c>
      <c r="AX79" s="666" t="str">
        <f t="shared" si="26"/>
        <v/>
      </c>
      <c r="AY79" s="666" t="str">
        <f t="shared" si="27"/>
        <v/>
      </c>
      <c r="AZ79" s="666" t="str">
        <f>IF(OR(X79="",AND(OR(R79&lt;&gt;IF(S79&gt;【１】経営概要!$G$27,調査年-1,調査年),AG79=0),V79="",AR79="",W79="")),"",
SUM(
IF(AND(R79=IF(S79&gt;【１】経営概要!$G$27,調査年-1,調査年),AG79=1),ROUND(T79*X79%,0),),
ROUND(V79*X79%,0),
ROUND(SUM(AR79)*X79%,0),
))</f>
        <v/>
      </c>
      <c r="BA79" s="666" t="str">
        <f t="shared" si="28"/>
        <v/>
      </c>
    </row>
    <row r="80" spans="2:53" s="4" customFormat="1" ht="28.15" hidden="1" customHeight="1" outlineLevel="1">
      <c r="C80" s="722">
        <v>64</v>
      </c>
      <c r="D80" s="1569"/>
      <c r="E80" s="1570"/>
      <c r="F80" s="1570"/>
      <c r="G80" s="1570"/>
      <c r="H80" s="1570"/>
      <c r="I80" s="1570"/>
      <c r="J80" s="1570"/>
      <c r="K80" s="1571"/>
      <c r="L80" s="668" t="str">
        <f>IF(M80&gt;0,IF(COUNTIF(リスト!建築物種類コード,M80),"建築物","構築物"),"")</f>
        <v/>
      </c>
      <c r="M80" s="680"/>
      <c r="N80" s="681"/>
      <c r="O80" s="201"/>
      <c r="P80" s="682"/>
      <c r="Q80" s="683"/>
      <c r="R80" s="683"/>
      <c r="S80" s="684"/>
      <c r="T80" s="685"/>
      <c r="U80" s="685"/>
      <c r="V80" s="685"/>
      <c r="W80" s="685"/>
      <c r="X80" s="1045"/>
      <c r="Y80" s="686"/>
      <c r="Z80" s="687"/>
      <c r="AA80" s="661"/>
      <c r="AB80" s="662"/>
      <c r="AC80" s="279"/>
      <c r="AD80" s="61"/>
      <c r="AE80" s="61"/>
      <c r="AF80" s="663" t="str">
        <f t="shared" si="11"/>
        <v/>
      </c>
      <c r="AG80" s="664" t="str">
        <f t="shared" si="12"/>
        <v/>
      </c>
      <c r="AH80" s="664" t="str">
        <f t="shared" si="13"/>
        <v/>
      </c>
      <c r="AI80" s="664" t="str">
        <f>IF(AF80="","",VLOOKUP(AF80,リスト!BD:BE,2,0))</f>
        <v/>
      </c>
      <c r="AJ80" s="664" t="str">
        <f t="shared" si="18"/>
        <v/>
      </c>
      <c r="AK80" s="664" t="str">
        <f>IF(AJ80="","",VLOOKUP(AJ80,リスト!BW:BX,2,0))</f>
        <v/>
      </c>
      <c r="AL80" s="664" t="str">
        <f>IF(AF80="","",IF(S80&gt;【１】経営概要!$G$27,調査年-1,調査年)-R80)</f>
        <v/>
      </c>
      <c r="AM80" s="665" t="str">
        <f t="shared" si="19"/>
        <v/>
      </c>
      <c r="AN80" s="665" t="str">
        <f t="shared" si="20"/>
        <v/>
      </c>
      <c r="AO80" s="666" t="str">
        <f t="shared" si="21"/>
        <v/>
      </c>
      <c r="AP80" s="666" t="str">
        <f t="shared" si="22"/>
        <v/>
      </c>
      <c r="AQ80" s="666" t="str">
        <f t="shared" si="23"/>
        <v/>
      </c>
      <c r="AR80" s="666" t="str">
        <f t="shared" si="15"/>
        <v/>
      </c>
      <c r="AS80" s="666" t="str">
        <f t="shared" si="24"/>
        <v/>
      </c>
      <c r="AT80" s="666" t="str">
        <f t="shared" si="16"/>
        <v/>
      </c>
      <c r="AU80" s="666" t="str">
        <f t="shared" si="17"/>
        <v/>
      </c>
      <c r="AV80" s="666" t="str">
        <f>IF(X80="","",IF(OR(R80=IF(S80&gt;【１】経営概要!$G$27,調査年-1,調査年),AN80=""),"",ROUND(AN80*X80%,0)))</f>
        <v/>
      </c>
      <c r="AW80" s="666" t="str">
        <f t="shared" si="25"/>
        <v/>
      </c>
      <c r="AX80" s="666" t="str">
        <f t="shared" si="26"/>
        <v/>
      </c>
      <c r="AY80" s="666" t="str">
        <f t="shared" si="27"/>
        <v/>
      </c>
      <c r="AZ80" s="666" t="str">
        <f>IF(OR(X80="",AND(OR(R80&lt;&gt;IF(S80&gt;【１】経営概要!$G$27,調査年-1,調査年),AG80=0),V80="",AR80="",W80="")),"",
SUM(
IF(AND(R80=IF(S80&gt;【１】経営概要!$G$27,調査年-1,調査年),AG80=1),ROUND(T80*X80%,0),),
ROUND(V80*X80%,0),
ROUND(SUM(AR80)*X80%,0),
))</f>
        <v/>
      </c>
      <c r="BA80" s="666" t="str">
        <f t="shared" si="28"/>
        <v/>
      </c>
    </row>
    <row r="81" spans="2:53" s="4" customFormat="1" ht="28.15" hidden="1" customHeight="1" outlineLevel="1">
      <c r="C81" s="722">
        <v>65</v>
      </c>
      <c r="D81" s="1569"/>
      <c r="E81" s="1570"/>
      <c r="F81" s="1570"/>
      <c r="G81" s="1570"/>
      <c r="H81" s="1570"/>
      <c r="I81" s="1570"/>
      <c r="J81" s="1570"/>
      <c r="K81" s="1571"/>
      <c r="L81" s="668" t="str">
        <f>IF(M81&gt;0,IF(COUNTIF(リスト!建築物種類コード,M81),"建築物","構築物"),"")</f>
        <v/>
      </c>
      <c r="M81" s="680"/>
      <c r="N81" s="681"/>
      <c r="O81" s="201"/>
      <c r="P81" s="682"/>
      <c r="Q81" s="683"/>
      <c r="R81" s="683"/>
      <c r="S81" s="684"/>
      <c r="T81" s="685"/>
      <c r="U81" s="685"/>
      <c r="V81" s="685"/>
      <c r="W81" s="685"/>
      <c r="X81" s="1045"/>
      <c r="Y81" s="686"/>
      <c r="Z81" s="687"/>
      <c r="AA81" s="661"/>
      <c r="AB81" s="662"/>
      <c r="AC81" s="279"/>
      <c r="AD81" s="61"/>
      <c r="AE81" s="61"/>
      <c r="AF81" s="663" t="str">
        <f t="shared" si="11"/>
        <v/>
      </c>
      <c r="AG81" s="664" t="str">
        <f t="shared" si="12"/>
        <v/>
      </c>
      <c r="AH81" s="664" t="str">
        <f t="shared" si="13"/>
        <v/>
      </c>
      <c r="AI81" s="664" t="str">
        <f>IF(AF81="","",VLOOKUP(AF81,リスト!BD:BE,2,0))</f>
        <v/>
      </c>
      <c r="AJ81" s="664" t="str">
        <f t="shared" si="18"/>
        <v/>
      </c>
      <c r="AK81" s="664" t="str">
        <f>IF(AJ81="","",VLOOKUP(AJ81,リスト!BW:BX,2,0))</f>
        <v/>
      </c>
      <c r="AL81" s="664" t="str">
        <f>IF(AF81="","",IF(S81&gt;【１】経営概要!$G$27,調査年-1,調査年)-R81)</f>
        <v/>
      </c>
      <c r="AM81" s="665" t="str">
        <f t="shared" si="19"/>
        <v/>
      </c>
      <c r="AN81" s="665" t="str">
        <f t="shared" si="20"/>
        <v/>
      </c>
      <c r="AO81" s="666" t="str">
        <f t="shared" si="21"/>
        <v/>
      </c>
      <c r="AP81" s="666" t="str">
        <f t="shared" si="22"/>
        <v/>
      </c>
      <c r="AQ81" s="666" t="str">
        <f t="shared" si="23"/>
        <v/>
      </c>
      <c r="AR81" s="666" t="str">
        <f t="shared" si="15"/>
        <v/>
      </c>
      <c r="AS81" s="666" t="str">
        <f t="shared" si="24"/>
        <v/>
      </c>
      <c r="AT81" s="666" t="str">
        <f t="shared" si="16"/>
        <v/>
      </c>
      <c r="AU81" s="666" t="str">
        <f t="shared" si="17"/>
        <v/>
      </c>
      <c r="AV81" s="666" t="str">
        <f>IF(X81="","",IF(OR(R81=IF(S81&gt;【１】経営概要!$G$27,調査年-1,調査年),AN81=""),"",ROUND(AN81*X81%,0)))</f>
        <v/>
      </c>
      <c r="AW81" s="666" t="str">
        <f t="shared" si="25"/>
        <v/>
      </c>
      <c r="AX81" s="666" t="str">
        <f t="shared" si="26"/>
        <v/>
      </c>
      <c r="AY81" s="666" t="str">
        <f t="shared" si="27"/>
        <v/>
      </c>
      <c r="AZ81" s="666" t="str">
        <f>IF(OR(X81="",AND(OR(R81&lt;&gt;IF(S81&gt;【１】経営概要!$G$27,調査年-1,調査年),AG81=0),V81="",AR81="",W81="")),"",
SUM(
IF(AND(R81=IF(S81&gt;【１】経営概要!$G$27,調査年-1,調査年),AG81=1),ROUND(T81*X81%,0),),
ROUND(V81*X81%,0),
ROUND(SUM(AR81)*X81%,0),
))</f>
        <v/>
      </c>
      <c r="BA81" s="666" t="str">
        <f t="shared" si="28"/>
        <v/>
      </c>
    </row>
    <row r="82" spans="2:53" s="4" customFormat="1" ht="28.15" hidden="1" customHeight="1" outlineLevel="1">
      <c r="C82" s="722">
        <v>66</v>
      </c>
      <c r="D82" s="1569"/>
      <c r="E82" s="1570"/>
      <c r="F82" s="1570"/>
      <c r="G82" s="1570"/>
      <c r="H82" s="1570"/>
      <c r="I82" s="1570"/>
      <c r="J82" s="1570"/>
      <c r="K82" s="1571"/>
      <c r="L82" s="668" t="str">
        <f>IF(M82&gt;0,IF(COUNTIF(リスト!建築物種類コード,M82),"建築物","構築物"),"")</f>
        <v/>
      </c>
      <c r="M82" s="680"/>
      <c r="N82" s="681"/>
      <c r="O82" s="201"/>
      <c r="P82" s="682"/>
      <c r="Q82" s="683"/>
      <c r="R82" s="683"/>
      <c r="S82" s="684"/>
      <c r="T82" s="685"/>
      <c r="U82" s="685"/>
      <c r="V82" s="685"/>
      <c r="W82" s="685"/>
      <c r="X82" s="1045"/>
      <c r="Y82" s="686"/>
      <c r="Z82" s="687"/>
      <c r="AA82" s="661"/>
      <c r="AB82" s="662"/>
      <c r="AC82" s="279"/>
      <c r="AD82" s="61"/>
      <c r="AE82" s="61"/>
      <c r="AF82" s="663" t="str">
        <f t="shared" ref="AF82:AF145" si="29">IF(AND(M82="",N82=""),"","["&amp;RIGHT(LEFT(M82,3),2)&amp;RIGHT(LEFT(N82,FIND("]",N82)-1),IF(FIND("]",N82)-1&gt;2,2,1))&amp;"]")</f>
        <v/>
      </c>
      <c r="AG82" s="664" t="str">
        <f t="shared" ref="AG82:AG145" si="30">IF(AF82="","",IF(T82+U82&lt;100000,1,0))</f>
        <v/>
      </c>
      <c r="AH82" s="664" t="str">
        <f t="shared" ref="AH82:AH145" si="31">IF(AF82="","",IF(AND(AG82=0,T82+U82&lt;200000),1,))</f>
        <v/>
      </c>
      <c r="AI82" s="664" t="str">
        <f>IF(AF82="","",VLOOKUP(AF82,リスト!BD:BE,2,0))</f>
        <v/>
      </c>
      <c r="AJ82" s="664" t="str">
        <f t="shared" ref="AJ82:AJ145" si="32">IF(AH82=1,3,IF(P82="2：中古",MIN(AI82,Q82),IF(N82="[8]その他",MIN(AI82,Q82),AI82)))</f>
        <v/>
      </c>
      <c r="AK82" s="664" t="str">
        <f>IF(AJ82="","",VLOOKUP(AJ82,リスト!BW:BX,2,0))</f>
        <v/>
      </c>
      <c r="AL82" s="664" t="str">
        <f>IF(AF82="","",IF(S82&gt;【１】経営概要!$G$27,調査年-1,調査年)-R82)</f>
        <v/>
      </c>
      <c r="AM82" s="665" t="str">
        <f t="shared" si="19"/>
        <v/>
      </c>
      <c r="AN82" s="665" t="str">
        <f t="shared" si="20"/>
        <v/>
      </c>
      <c r="AO82" s="666" t="str">
        <f t="shared" si="21"/>
        <v/>
      </c>
      <c r="AP82" s="666" t="str">
        <f t="shared" si="22"/>
        <v/>
      </c>
      <c r="AQ82" s="666" t="str">
        <f t="shared" si="23"/>
        <v/>
      </c>
      <c r="AR82" s="666" t="str">
        <f t="shared" ref="AR82:AR145" si="33">IF(OR(AF82="",AG82=1),IF(AND(AG82=1,AL82=0),U82,""),
IF(AND(AJ82&gt;0,AL82&lt;AJ82,SUM(AQ82)&gt;0,AQ82&lt;=ROUND(U82*AK82,0)),ROUND(AQ82*IF(Y82="2：部分取り壊し",IFERROR(1-(AC82/O82),1),1),),
IF(AND(AJ82&gt;0,AL82&lt;AJ82,SUM(U82)&gt;0),ROUND(U82*AK82*IF(Y82="2：部分取り壊し",IFERROR(1-(AC82/O82),1),1),0),"")))</f>
        <v/>
      </c>
      <c r="AS82" s="666" t="str">
        <f t="shared" si="24"/>
        <v/>
      </c>
      <c r="AT82" s="666" t="str">
        <f t="shared" si="16"/>
        <v/>
      </c>
      <c r="AU82" s="666" t="str">
        <f t="shared" si="17"/>
        <v/>
      </c>
      <c r="AV82" s="666" t="str">
        <f>IF(X82="","",IF(OR(R82=IF(S82&gt;【１】経営概要!$G$27,調査年-1,調査年),AN82=""),"",ROUND(AN82*X82%,0)))</f>
        <v/>
      </c>
      <c r="AW82" s="666" t="str">
        <f t="shared" si="25"/>
        <v/>
      </c>
      <c r="AX82" s="666" t="str">
        <f t="shared" si="26"/>
        <v/>
      </c>
      <c r="AY82" s="666" t="str">
        <f t="shared" si="27"/>
        <v/>
      </c>
      <c r="AZ82" s="666" t="str">
        <f>IF(OR(X82="",AND(OR(R82&lt;&gt;IF(S82&gt;【１】経営概要!$G$27,調査年-1,調査年),AG82=0),V82="",AR82="",W82="")),"",
SUM(
IF(AND(R82=IF(S82&gt;【１】経営概要!$G$27,調査年-1,調査年),AG82=1),ROUND(T82*X82%,0),),
ROUND(V82*X82%,0),
ROUND(SUM(AR82)*X82%,0),
))</f>
        <v/>
      </c>
      <c r="BA82" s="666" t="str">
        <f t="shared" si="28"/>
        <v/>
      </c>
    </row>
    <row r="83" spans="2:53" s="4" customFormat="1" ht="28.15" hidden="1" customHeight="1" outlineLevel="1">
      <c r="C83" s="722">
        <v>67</v>
      </c>
      <c r="D83" s="1569"/>
      <c r="E83" s="1570"/>
      <c r="F83" s="1570"/>
      <c r="G83" s="1570"/>
      <c r="H83" s="1570"/>
      <c r="I83" s="1570"/>
      <c r="J83" s="1570"/>
      <c r="K83" s="1571"/>
      <c r="L83" s="668" t="str">
        <f>IF(M83&gt;0,IF(COUNTIF(リスト!建築物種類コード,M83),"建築物","構築物"),"")</f>
        <v/>
      </c>
      <c r="M83" s="680"/>
      <c r="N83" s="681"/>
      <c r="O83" s="201"/>
      <c r="P83" s="682"/>
      <c r="Q83" s="683"/>
      <c r="R83" s="683"/>
      <c r="S83" s="684"/>
      <c r="T83" s="685"/>
      <c r="U83" s="685"/>
      <c r="V83" s="685"/>
      <c r="W83" s="685"/>
      <c r="X83" s="1045"/>
      <c r="Y83" s="686"/>
      <c r="Z83" s="687"/>
      <c r="AA83" s="661"/>
      <c r="AB83" s="662"/>
      <c r="AC83" s="279"/>
      <c r="AD83" s="61"/>
      <c r="AE83" s="61"/>
      <c r="AF83" s="663" t="str">
        <f t="shared" si="29"/>
        <v/>
      </c>
      <c r="AG83" s="664" t="str">
        <f t="shared" si="30"/>
        <v/>
      </c>
      <c r="AH83" s="664" t="str">
        <f t="shared" si="31"/>
        <v/>
      </c>
      <c r="AI83" s="664" t="str">
        <f>IF(AF83="","",VLOOKUP(AF83,リスト!BD:BE,2,0))</f>
        <v/>
      </c>
      <c r="AJ83" s="664" t="str">
        <f t="shared" si="32"/>
        <v/>
      </c>
      <c r="AK83" s="664" t="str">
        <f>IF(AJ83="","",VLOOKUP(AJ83,リスト!BW:BX,2,0))</f>
        <v/>
      </c>
      <c r="AL83" s="664" t="str">
        <f>IF(AF83="","",IF(S83&gt;【１】経営概要!$G$27,調査年-1,調査年)-R83)</f>
        <v/>
      </c>
      <c r="AM83" s="665" t="str">
        <f t="shared" si="19"/>
        <v/>
      </c>
      <c r="AN83" s="665" t="str">
        <f t="shared" si="20"/>
        <v/>
      </c>
      <c r="AO83" s="666" t="str">
        <f t="shared" si="21"/>
        <v/>
      </c>
      <c r="AP83" s="666" t="str">
        <f t="shared" si="22"/>
        <v/>
      </c>
      <c r="AQ83" s="666" t="str">
        <f t="shared" si="23"/>
        <v/>
      </c>
      <c r="AR83" s="666" t="str">
        <f t="shared" si="33"/>
        <v/>
      </c>
      <c r="AS83" s="666" t="str">
        <f t="shared" si="24"/>
        <v/>
      </c>
      <c r="AT83" s="666" t="str">
        <f t="shared" ref="AT83:AT146" si="34">IF(Y83="2：部分取り壊し",ROUND(T83*(1-(AC83/O83)),0),"")</f>
        <v/>
      </c>
      <c r="AU83" s="666" t="str">
        <f t="shared" ref="AU83:AU146" si="35">IF(Y83="2：部分取り壊し",ROUND(U83*(1-(AC83/O83)),0),"")</f>
        <v/>
      </c>
      <c r="AV83" s="666" t="str">
        <f>IF(X83="","",IF(OR(R83=IF(S83&gt;【１】経営概要!$G$27,調査年-1,調査年),AN83=""),"",ROUND(AN83*X83%,0)))</f>
        <v/>
      </c>
      <c r="AW83" s="666" t="str">
        <f t="shared" si="25"/>
        <v/>
      </c>
      <c r="AX83" s="666" t="str">
        <f t="shared" si="26"/>
        <v/>
      </c>
      <c r="AY83" s="666" t="str">
        <f t="shared" si="27"/>
        <v/>
      </c>
      <c r="AZ83" s="666" t="str">
        <f>IF(OR(X83="",AND(OR(R83&lt;&gt;IF(S83&gt;【１】経営概要!$G$27,調査年-1,調査年),AG83=0),V83="",AR83="",W83="")),"",
SUM(
IF(AND(R83=IF(S83&gt;【１】経営概要!$G$27,調査年-1,調査年),AG83=1),ROUND(T83*X83%,0),),
ROUND(V83*X83%,0),
ROUND(SUM(AR83)*X83%,0),
))</f>
        <v/>
      </c>
      <c r="BA83" s="666" t="str">
        <f t="shared" si="28"/>
        <v/>
      </c>
    </row>
    <row r="84" spans="2:53" s="4" customFormat="1" ht="28.15" hidden="1" customHeight="1" outlineLevel="1">
      <c r="C84" s="722">
        <v>68</v>
      </c>
      <c r="D84" s="1569"/>
      <c r="E84" s="1570"/>
      <c r="F84" s="1570"/>
      <c r="G84" s="1570"/>
      <c r="H84" s="1570"/>
      <c r="I84" s="1570"/>
      <c r="J84" s="1570"/>
      <c r="K84" s="1571"/>
      <c r="L84" s="668" t="str">
        <f>IF(M84&gt;0,IF(COUNTIF(リスト!建築物種類コード,M84),"建築物","構築物"),"")</f>
        <v/>
      </c>
      <c r="M84" s="680"/>
      <c r="N84" s="681"/>
      <c r="O84" s="201"/>
      <c r="P84" s="682"/>
      <c r="Q84" s="683"/>
      <c r="R84" s="683"/>
      <c r="S84" s="684"/>
      <c r="T84" s="685"/>
      <c r="U84" s="685"/>
      <c r="V84" s="685"/>
      <c r="W84" s="685"/>
      <c r="X84" s="1045"/>
      <c r="Y84" s="686"/>
      <c r="Z84" s="687"/>
      <c r="AA84" s="661"/>
      <c r="AB84" s="662"/>
      <c r="AC84" s="279"/>
      <c r="AD84" s="61"/>
      <c r="AE84" s="61"/>
      <c r="AF84" s="663" t="str">
        <f t="shared" si="29"/>
        <v/>
      </c>
      <c r="AG84" s="664" t="str">
        <f t="shared" si="30"/>
        <v/>
      </c>
      <c r="AH84" s="664" t="str">
        <f t="shared" si="31"/>
        <v/>
      </c>
      <c r="AI84" s="664" t="str">
        <f>IF(AF84="","",VLOOKUP(AF84,リスト!BD:BE,2,0))</f>
        <v/>
      </c>
      <c r="AJ84" s="664" t="str">
        <f t="shared" si="32"/>
        <v/>
      </c>
      <c r="AK84" s="664" t="str">
        <f>IF(AJ84="","",VLOOKUP(AJ84,リスト!BW:BX,2,0))</f>
        <v/>
      </c>
      <c r="AL84" s="664" t="str">
        <f>IF(AF84="","",IF(S84&gt;【１】経営概要!$G$27,調査年-1,調査年)-R84)</f>
        <v/>
      </c>
      <c r="AM84" s="665" t="str">
        <f t="shared" si="19"/>
        <v/>
      </c>
      <c r="AN84" s="665" t="str">
        <f t="shared" si="20"/>
        <v/>
      </c>
      <c r="AO84" s="666" t="str">
        <f t="shared" si="21"/>
        <v/>
      </c>
      <c r="AP84" s="666" t="str">
        <f t="shared" si="22"/>
        <v/>
      </c>
      <c r="AQ84" s="666" t="str">
        <f t="shared" si="23"/>
        <v/>
      </c>
      <c r="AR84" s="666" t="str">
        <f t="shared" si="33"/>
        <v/>
      </c>
      <c r="AS84" s="666" t="str">
        <f t="shared" si="24"/>
        <v/>
      </c>
      <c r="AT84" s="666" t="str">
        <f t="shared" si="34"/>
        <v/>
      </c>
      <c r="AU84" s="666" t="str">
        <f t="shared" si="35"/>
        <v/>
      </c>
      <c r="AV84" s="666" t="str">
        <f>IF(X84="","",IF(OR(R84=IF(S84&gt;【１】経営概要!$G$27,調査年-1,調査年),AN84=""),"",ROUND(AN84*X84%,0)))</f>
        <v/>
      </c>
      <c r="AW84" s="666" t="str">
        <f t="shared" si="25"/>
        <v/>
      </c>
      <c r="AX84" s="666" t="str">
        <f t="shared" si="26"/>
        <v/>
      </c>
      <c r="AY84" s="666" t="str">
        <f t="shared" si="27"/>
        <v/>
      </c>
      <c r="AZ84" s="666" t="str">
        <f>IF(OR(X84="",AND(OR(R84&lt;&gt;IF(S84&gt;【１】経営概要!$G$27,調査年-1,調査年),AG84=0),V84="",AR84="",W84="")),"",
SUM(
IF(AND(R84=IF(S84&gt;【１】経営概要!$G$27,調査年-1,調査年),AG84=1),ROUND(T84*X84%,0),),
ROUND(V84*X84%,0),
ROUND(SUM(AR84)*X84%,0),
))</f>
        <v/>
      </c>
      <c r="BA84" s="666" t="str">
        <f t="shared" si="28"/>
        <v/>
      </c>
    </row>
    <row r="85" spans="2:53" s="4" customFormat="1" ht="28.15" hidden="1" customHeight="1" outlineLevel="1">
      <c r="C85" s="722">
        <v>69</v>
      </c>
      <c r="D85" s="1569"/>
      <c r="E85" s="1570"/>
      <c r="F85" s="1570"/>
      <c r="G85" s="1570"/>
      <c r="H85" s="1570"/>
      <c r="I85" s="1570"/>
      <c r="J85" s="1570"/>
      <c r="K85" s="1571"/>
      <c r="L85" s="668" t="str">
        <f>IF(M85&gt;0,IF(COUNTIF(リスト!建築物種類コード,M85),"建築物","構築物"),"")</f>
        <v/>
      </c>
      <c r="M85" s="680"/>
      <c r="N85" s="681"/>
      <c r="O85" s="201"/>
      <c r="P85" s="682"/>
      <c r="Q85" s="683"/>
      <c r="R85" s="683"/>
      <c r="S85" s="684"/>
      <c r="T85" s="685"/>
      <c r="U85" s="685"/>
      <c r="V85" s="685"/>
      <c r="W85" s="685"/>
      <c r="X85" s="1045"/>
      <c r="Y85" s="686"/>
      <c r="Z85" s="687"/>
      <c r="AA85" s="661"/>
      <c r="AB85" s="662"/>
      <c r="AC85" s="279"/>
      <c r="AD85" s="61"/>
      <c r="AE85" s="61"/>
      <c r="AF85" s="663" t="str">
        <f t="shared" si="29"/>
        <v/>
      </c>
      <c r="AG85" s="664" t="str">
        <f t="shared" si="30"/>
        <v/>
      </c>
      <c r="AH85" s="664" t="str">
        <f t="shared" si="31"/>
        <v/>
      </c>
      <c r="AI85" s="664" t="str">
        <f>IF(AF85="","",VLOOKUP(AF85,リスト!BD:BE,2,0))</f>
        <v/>
      </c>
      <c r="AJ85" s="664" t="str">
        <f t="shared" si="32"/>
        <v/>
      </c>
      <c r="AK85" s="664" t="str">
        <f>IF(AJ85="","",VLOOKUP(AJ85,リスト!BW:BX,2,0))</f>
        <v/>
      </c>
      <c r="AL85" s="664" t="str">
        <f>IF(AF85="","",IF(S85&gt;【１】経営概要!$G$27,調査年-1,調査年)-R85)</f>
        <v/>
      </c>
      <c r="AM85" s="665" t="str">
        <f t="shared" si="19"/>
        <v/>
      </c>
      <c r="AN85" s="665" t="str">
        <f t="shared" si="20"/>
        <v/>
      </c>
      <c r="AO85" s="666" t="str">
        <f t="shared" si="21"/>
        <v/>
      </c>
      <c r="AP85" s="666" t="str">
        <f t="shared" si="22"/>
        <v/>
      </c>
      <c r="AQ85" s="666" t="str">
        <f t="shared" si="23"/>
        <v/>
      </c>
      <c r="AR85" s="666" t="str">
        <f t="shared" si="33"/>
        <v/>
      </c>
      <c r="AS85" s="666" t="str">
        <f t="shared" si="24"/>
        <v/>
      </c>
      <c r="AT85" s="666" t="str">
        <f t="shared" si="34"/>
        <v/>
      </c>
      <c r="AU85" s="666" t="str">
        <f t="shared" si="35"/>
        <v/>
      </c>
      <c r="AV85" s="666" t="str">
        <f>IF(X85="","",IF(OR(R85=IF(S85&gt;【１】経営概要!$G$27,調査年-1,調査年),AN85=""),"",ROUND(AN85*X85%,0)))</f>
        <v/>
      </c>
      <c r="AW85" s="666" t="str">
        <f t="shared" si="25"/>
        <v/>
      </c>
      <c r="AX85" s="666" t="str">
        <f t="shared" si="26"/>
        <v/>
      </c>
      <c r="AY85" s="666" t="str">
        <f t="shared" si="27"/>
        <v/>
      </c>
      <c r="AZ85" s="666" t="str">
        <f>IF(OR(X85="",AND(OR(R85&lt;&gt;IF(S85&gt;【１】経営概要!$G$27,調査年-1,調査年),AG85=0),V85="",AR85="",W85="")),"",
SUM(
IF(AND(R85=IF(S85&gt;【１】経営概要!$G$27,調査年-1,調査年),AG85=1),ROUND(T85*X85%,0),),
ROUND(V85*X85%,0),
ROUND(SUM(AR85)*X85%,0),
))</f>
        <v/>
      </c>
      <c r="BA85" s="666" t="str">
        <f t="shared" si="28"/>
        <v/>
      </c>
    </row>
    <row r="86" spans="2:53" s="4" customFormat="1" ht="28.15" hidden="1" customHeight="1" outlineLevel="1">
      <c r="C86" s="722">
        <v>70</v>
      </c>
      <c r="D86" s="1569"/>
      <c r="E86" s="1570"/>
      <c r="F86" s="1570"/>
      <c r="G86" s="1570"/>
      <c r="H86" s="1570"/>
      <c r="I86" s="1570"/>
      <c r="J86" s="1570"/>
      <c r="K86" s="1571"/>
      <c r="L86" s="668" t="str">
        <f>IF(M86&gt;0,IF(COUNTIF(リスト!建築物種類コード,M86),"建築物","構築物"),"")</f>
        <v/>
      </c>
      <c r="M86" s="688"/>
      <c r="N86" s="681"/>
      <c r="O86" s="201"/>
      <c r="P86" s="682"/>
      <c r="Q86" s="683"/>
      <c r="R86" s="683"/>
      <c r="S86" s="684"/>
      <c r="T86" s="685"/>
      <c r="U86" s="685"/>
      <c r="V86" s="685"/>
      <c r="W86" s="685"/>
      <c r="X86" s="1045"/>
      <c r="Y86" s="686"/>
      <c r="Z86" s="687"/>
      <c r="AA86" s="661"/>
      <c r="AB86" s="662"/>
      <c r="AC86" s="279"/>
      <c r="AD86" s="61"/>
      <c r="AE86" s="61"/>
      <c r="AF86" s="663" t="str">
        <f t="shared" si="29"/>
        <v/>
      </c>
      <c r="AG86" s="664" t="str">
        <f t="shared" si="30"/>
        <v/>
      </c>
      <c r="AH86" s="664" t="str">
        <f t="shared" si="31"/>
        <v/>
      </c>
      <c r="AI86" s="664" t="str">
        <f>IF(AF86="","",VLOOKUP(AF86,リスト!BD:BE,2,0))</f>
        <v/>
      </c>
      <c r="AJ86" s="664" t="str">
        <f t="shared" si="32"/>
        <v/>
      </c>
      <c r="AK86" s="664" t="str">
        <f>IF(AJ86="","",VLOOKUP(AJ86,リスト!BW:BX,2,0))</f>
        <v/>
      </c>
      <c r="AL86" s="664" t="str">
        <f>IF(AF86="","",IF(S86&gt;【１】経営概要!$G$27,調査年-1,調査年)-R86)</f>
        <v/>
      </c>
      <c r="AM86" s="665" t="str">
        <f t="shared" si="19"/>
        <v/>
      </c>
      <c r="AN86" s="665" t="str">
        <f t="shared" si="20"/>
        <v/>
      </c>
      <c r="AO86" s="666" t="str">
        <f t="shared" si="21"/>
        <v/>
      </c>
      <c r="AP86" s="666" t="str">
        <f t="shared" si="22"/>
        <v/>
      </c>
      <c r="AQ86" s="666" t="str">
        <f t="shared" si="23"/>
        <v/>
      </c>
      <c r="AR86" s="666" t="str">
        <f t="shared" si="33"/>
        <v/>
      </c>
      <c r="AS86" s="666" t="str">
        <f t="shared" si="24"/>
        <v/>
      </c>
      <c r="AT86" s="666" t="str">
        <f t="shared" si="34"/>
        <v/>
      </c>
      <c r="AU86" s="666" t="str">
        <f t="shared" si="35"/>
        <v/>
      </c>
      <c r="AV86" s="666" t="str">
        <f>IF(X86="","",IF(OR(R86=IF(S86&gt;【１】経営概要!$G$27,調査年-1,調査年),AN86=""),"",ROUND(AN86*X86%,0)))</f>
        <v/>
      </c>
      <c r="AW86" s="666" t="str">
        <f t="shared" si="25"/>
        <v/>
      </c>
      <c r="AX86" s="666" t="str">
        <f t="shared" si="26"/>
        <v/>
      </c>
      <c r="AY86" s="666" t="str">
        <f t="shared" si="27"/>
        <v/>
      </c>
      <c r="AZ86" s="666" t="str">
        <f>IF(OR(X86="",AND(OR(R86&lt;&gt;IF(S86&gt;【１】経営概要!$G$27,調査年-1,調査年),AG86=0),V86="",AR86="",W86="")),"",
SUM(
IF(AND(R86=IF(S86&gt;【１】経営概要!$G$27,調査年-1,調査年),AG86=1),ROUND(T86*X86%,0),),
ROUND(V86*X86%,0),
ROUND(SUM(AR86)*X86%,0),
))</f>
        <v/>
      </c>
      <c r="BA86" s="666" t="str">
        <f t="shared" si="28"/>
        <v/>
      </c>
    </row>
    <row r="87" spans="2:53" s="4" customFormat="1" ht="28.5" hidden="1" customHeight="1" outlineLevel="1">
      <c r="B87" s="49"/>
      <c r="C87" s="722">
        <v>71</v>
      </c>
      <c r="D87" s="1569"/>
      <c r="E87" s="1570"/>
      <c r="F87" s="1570"/>
      <c r="G87" s="1570"/>
      <c r="H87" s="1570"/>
      <c r="I87" s="1570"/>
      <c r="J87" s="1570"/>
      <c r="K87" s="1571"/>
      <c r="L87" s="668" t="str">
        <f>IF(M87&gt;0,IF(COUNTIF(リスト!建築物種類コード,M87),"建築物","構築物"),"")</f>
        <v/>
      </c>
      <c r="M87" s="680"/>
      <c r="N87" s="681"/>
      <c r="O87" s="201"/>
      <c r="P87" s="682"/>
      <c r="Q87" s="683"/>
      <c r="R87" s="683"/>
      <c r="S87" s="684"/>
      <c r="T87" s="685"/>
      <c r="U87" s="685"/>
      <c r="V87" s="685"/>
      <c r="W87" s="685"/>
      <c r="X87" s="1045"/>
      <c r="Y87" s="686"/>
      <c r="Z87" s="687"/>
      <c r="AA87" s="661"/>
      <c r="AB87" s="662"/>
      <c r="AC87" s="279"/>
      <c r="AD87" s="61"/>
      <c r="AE87" s="61"/>
      <c r="AF87" s="663" t="str">
        <f t="shared" si="29"/>
        <v/>
      </c>
      <c r="AG87" s="664" t="str">
        <f t="shared" si="30"/>
        <v/>
      </c>
      <c r="AH87" s="664" t="str">
        <f t="shared" si="31"/>
        <v/>
      </c>
      <c r="AI87" s="664" t="str">
        <f>IF(AF87="","",VLOOKUP(AF87,リスト!BD:BE,2,0))</f>
        <v/>
      </c>
      <c r="AJ87" s="664" t="str">
        <f t="shared" si="32"/>
        <v/>
      </c>
      <c r="AK87" s="664" t="str">
        <f>IF(AJ87="","",VLOOKUP(AJ87,リスト!BW:BX,2,0))</f>
        <v/>
      </c>
      <c r="AL87" s="664" t="str">
        <f>IF(AF87="","",IF(S87&gt;【１】経営概要!$G$27,調査年-1,調査年)-R87)</f>
        <v/>
      </c>
      <c r="AM87" s="665" t="str">
        <f t="shared" si="19"/>
        <v/>
      </c>
      <c r="AN87" s="665" t="str">
        <f t="shared" si="20"/>
        <v/>
      </c>
      <c r="AO87" s="666" t="str">
        <f t="shared" si="21"/>
        <v/>
      </c>
      <c r="AP87" s="666" t="str">
        <f t="shared" si="22"/>
        <v/>
      </c>
      <c r="AQ87" s="666" t="str">
        <f t="shared" si="23"/>
        <v/>
      </c>
      <c r="AR87" s="666" t="str">
        <f t="shared" si="33"/>
        <v/>
      </c>
      <c r="AS87" s="666" t="str">
        <f t="shared" si="24"/>
        <v/>
      </c>
      <c r="AT87" s="666" t="str">
        <f t="shared" si="34"/>
        <v/>
      </c>
      <c r="AU87" s="666" t="str">
        <f t="shared" si="35"/>
        <v/>
      </c>
      <c r="AV87" s="666" t="str">
        <f>IF(X87="","",IF(OR(R87=IF(S87&gt;【１】経営概要!$G$27,調査年-1,調査年),AN87=""),"",ROUND(AN87*X87%,0)))</f>
        <v/>
      </c>
      <c r="AW87" s="666" t="str">
        <f t="shared" si="25"/>
        <v/>
      </c>
      <c r="AX87" s="666" t="str">
        <f t="shared" si="26"/>
        <v/>
      </c>
      <c r="AY87" s="666" t="str">
        <f t="shared" si="27"/>
        <v/>
      </c>
      <c r="AZ87" s="666" t="str">
        <f>IF(OR(X87="",AND(OR(R87&lt;&gt;IF(S87&gt;【１】経営概要!$G$27,調査年-1,調査年),AG87=0),V87="",AR87="",W87="")),"",
SUM(
IF(AND(R87=IF(S87&gt;【１】経営概要!$G$27,調査年-1,調査年),AG87=1),ROUND(T87*X87%,0),),
ROUND(V87*X87%,0),
ROUND(SUM(AR87)*X87%,0),
))</f>
        <v/>
      </c>
      <c r="BA87" s="666" t="str">
        <f t="shared" si="28"/>
        <v/>
      </c>
    </row>
    <row r="88" spans="2:53" ht="28.5" hidden="1" customHeight="1" outlineLevel="1">
      <c r="B88" s="49"/>
      <c r="C88" s="722">
        <v>72</v>
      </c>
      <c r="D88" s="1572"/>
      <c r="E88" s="1573"/>
      <c r="F88" s="1573"/>
      <c r="G88" s="1573"/>
      <c r="H88" s="1573"/>
      <c r="I88" s="1573"/>
      <c r="J88" s="1573"/>
      <c r="K88" s="1574"/>
      <c r="L88" s="668" t="str">
        <f>IF(M88&gt;0,IF(COUNTIF(リスト!建築物種類コード,M88),"建築物","構築物"),"")</f>
        <v/>
      </c>
      <c r="M88" s="688"/>
      <c r="N88" s="681"/>
      <c r="O88" s="201"/>
      <c r="P88" s="682"/>
      <c r="Q88" s="683"/>
      <c r="R88" s="683"/>
      <c r="S88" s="684"/>
      <c r="T88" s="685"/>
      <c r="U88" s="685"/>
      <c r="V88" s="685"/>
      <c r="W88" s="685"/>
      <c r="X88" s="1045"/>
      <c r="Y88" s="686"/>
      <c r="Z88" s="687"/>
      <c r="AA88" s="661"/>
      <c r="AB88" s="662"/>
      <c r="AC88" s="279"/>
      <c r="AF88" s="663" t="str">
        <f t="shared" si="29"/>
        <v/>
      </c>
      <c r="AG88" s="664" t="str">
        <f t="shared" si="30"/>
        <v/>
      </c>
      <c r="AH88" s="664" t="str">
        <f t="shared" si="31"/>
        <v/>
      </c>
      <c r="AI88" s="664" t="str">
        <f>IF(AF88="","",VLOOKUP(AF88,リスト!BD:BE,2,0))</f>
        <v/>
      </c>
      <c r="AJ88" s="664" t="str">
        <f t="shared" si="32"/>
        <v/>
      </c>
      <c r="AK88" s="664" t="str">
        <f>IF(AJ88="","",VLOOKUP(AJ88,リスト!BW:BX,2,0))</f>
        <v/>
      </c>
      <c r="AL88" s="664" t="str">
        <f>IF(AF88="","",IF(S88&gt;【１】経営概要!$G$27,調査年-1,調査年)-R88)</f>
        <v/>
      </c>
      <c r="AM88" s="665" t="str">
        <f t="shared" si="19"/>
        <v/>
      </c>
      <c r="AN88" s="665" t="str">
        <f t="shared" si="20"/>
        <v/>
      </c>
      <c r="AO88" s="666" t="str">
        <f t="shared" si="21"/>
        <v/>
      </c>
      <c r="AP88" s="666" t="str">
        <f t="shared" si="22"/>
        <v/>
      </c>
      <c r="AQ88" s="666" t="str">
        <f t="shared" si="23"/>
        <v/>
      </c>
      <c r="AR88" s="666" t="str">
        <f t="shared" si="33"/>
        <v/>
      </c>
      <c r="AS88" s="666" t="str">
        <f t="shared" si="24"/>
        <v/>
      </c>
      <c r="AT88" s="666" t="str">
        <f t="shared" si="34"/>
        <v/>
      </c>
      <c r="AU88" s="666" t="str">
        <f t="shared" si="35"/>
        <v/>
      </c>
      <c r="AV88" s="666" t="str">
        <f>IF(X88="","",IF(OR(R88=IF(S88&gt;【１】経営概要!$G$27,調査年-1,調査年),AN88=""),"",ROUND(AN88*X88%,0)))</f>
        <v/>
      </c>
      <c r="AW88" s="666" t="str">
        <f t="shared" si="25"/>
        <v/>
      </c>
      <c r="AX88" s="666" t="str">
        <f t="shared" si="26"/>
        <v/>
      </c>
      <c r="AY88" s="666" t="str">
        <f t="shared" si="27"/>
        <v/>
      </c>
      <c r="AZ88" s="666" t="str">
        <f>IF(OR(X88="",AND(OR(R88&lt;&gt;IF(S88&gt;【１】経営概要!$G$27,調査年-1,調査年),AG88=0),V88="",AR88="",W88="")),"",
SUM(
IF(AND(R88=IF(S88&gt;【１】経営概要!$G$27,調査年-1,調査年),AG88=1),ROUND(T88*X88%,0),),
ROUND(V88*X88%,0),
ROUND(SUM(AR88)*X88%,0),
))</f>
        <v/>
      </c>
      <c r="BA88" s="666" t="str">
        <f t="shared" si="28"/>
        <v/>
      </c>
    </row>
    <row r="89" spans="2:53" s="42" customFormat="1" ht="28.5" hidden="1" customHeight="1" outlineLevel="1">
      <c r="B89" s="49"/>
      <c r="C89" s="722">
        <v>73</v>
      </c>
      <c r="D89" s="1569"/>
      <c r="E89" s="1570"/>
      <c r="F89" s="1570"/>
      <c r="G89" s="1570"/>
      <c r="H89" s="1570"/>
      <c r="I89" s="1570"/>
      <c r="J89" s="1570"/>
      <c r="K89" s="1571"/>
      <c r="L89" s="668" t="str">
        <f>IF(M89&gt;0,IF(COUNTIF(リスト!建築物種類コード,M89),"建築物","構築物"),"")</f>
        <v/>
      </c>
      <c r="M89" s="680"/>
      <c r="N89" s="681"/>
      <c r="O89" s="201"/>
      <c r="P89" s="682"/>
      <c r="Q89" s="683"/>
      <c r="R89" s="683"/>
      <c r="S89" s="684"/>
      <c r="T89" s="685"/>
      <c r="U89" s="685"/>
      <c r="V89" s="685"/>
      <c r="W89" s="685"/>
      <c r="X89" s="1045"/>
      <c r="Y89" s="686"/>
      <c r="Z89" s="687"/>
      <c r="AA89" s="661"/>
      <c r="AB89" s="662"/>
      <c r="AC89" s="279"/>
      <c r="AD89" s="61"/>
      <c r="AE89" s="61"/>
      <c r="AF89" s="663" t="str">
        <f t="shared" si="29"/>
        <v/>
      </c>
      <c r="AG89" s="664" t="str">
        <f t="shared" si="30"/>
        <v/>
      </c>
      <c r="AH89" s="664" t="str">
        <f t="shared" si="31"/>
        <v/>
      </c>
      <c r="AI89" s="664" t="str">
        <f>IF(AF89="","",VLOOKUP(AF89,リスト!BD:BE,2,0))</f>
        <v/>
      </c>
      <c r="AJ89" s="664" t="str">
        <f t="shared" si="32"/>
        <v/>
      </c>
      <c r="AK89" s="664" t="str">
        <f>IF(AJ89="","",VLOOKUP(AJ89,リスト!BW:BX,2,0))</f>
        <v/>
      </c>
      <c r="AL89" s="664" t="str">
        <f>IF(AF89="","",IF(S89&gt;【１】経営概要!$G$27,調査年-1,調査年)-R89)</f>
        <v/>
      </c>
      <c r="AM89" s="665" t="str">
        <f t="shared" si="19"/>
        <v/>
      </c>
      <c r="AN89" s="665" t="str">
        <f t="shared" si="20"/>
        <v/>
      </c>
      <c r="AO89" s="666" t="str">
        <f t="shared" si="21"/>
        <v/>
      </c>
      <c r="AP89" s="666" t="str">
        <f t="shared" si="22"/>
        <v/>
      </c>
      <c r="AQ89" s="666" t="str">
        <f t="shared" si="23"/>
        <v/>
      </c>
      <c r="AR89" s="666" t="str">
        <f t="shared" si="33"/>
        <v/>
      </c>
      <c r="AS89" s="666" t="str">
        <f t="shared" si="24"/>
        <v/>
      </c>
      <c r="AT89" s="666" t="str">
        <f t="shared" si="34"/>
        <v/>
      </c>
      <c r="AU89" s="666" t="str">
        <f t="shared" si="35"/>
        <v/>
      </c>
      <c r="AV89" s="666" t="str">
        <f>IF(X89="","",IF(OR(R89=IF(S89&gt;【１】経営概要!$G$27,調査年-1,調査年),AN89=""),"",ROUND(AN89*X89%,0)))</f>
        <v/>
      </c>
      <c r="AW89" s="666" t="str">
        <f t="shared" si="25"/>
        <v/>
      </c>
      <c r="AX89" s="666" t="str">
        <f t="shared" si="26"/>
        <v/>
      </c>
      <c r="AY89" s="666" t="str">
        <f t="shared" si="27"/>
        <v/>
      </c>
      <c r="AZ89" s="666" t="str">
        <f>IF(OR(X89="",AND(OR(R89&lt;&gt;IF(S89&gt;【１】経営概要!$G$27,調査年-1,調査年),AG89=0),V89="",AR89="",W89="")),"",
SUM(
IF(AND(R89=IF(S89&gt;【１】経営概要!$G$27,調査年-1,調査年),AG89=1),ROUND(T89*X89%,0),),
ROUND(V89*X89%,0),
ROUND(SUM(AR89)*X89%,0),
))</f>
        <v/>
      </c>
      <c r="BA89" s="666" t="str">
        <f t="shared" si="28"/>
        <v/>
      </c>
    </row>
    <row r="90" spans="2:53" s="4" customFormat="1" ht="28.5" hidden="1" customHeight="1" outlineLevel="1">
      <c r="C90" s="722">
        <v>74</v>
      </c>
      <c r="D90" s="1569"/>
      <c r="E90" s="1570"/>
      <c r="F90" s="1570"/>
      <c r="G90" s="1570"/>
      <c r="H90" s="1570"/>
      <c r="I90" s="1570"/>
      <c r="J90" s="1570"/>
      <c r="K90" s="1571"/>
      <c r="L90" s="668" t="str">
        <f>IF(M90&gt;0,IF(COUNTIF(リスト!建築物種類コード,M90),"建築物","構築物"),"")</f>
        <v/>
      </c>
      <c r="M90" s="680"/>
      <c r="N90" s="681"/>
      <c r="O90" s="201"/>
      <c r="P90" s="682"/>
      <c r="Q90" s="683"/>
      <c r="R90" s="683"/>
      <c r="S90" s="684"/>
      <c r="T90" s="685"/>
      <c r="U90" s="685"/>
      <c r="V90" s="685"/>
      <c r="W90" s="685"/>
      <c r="X90" s="1045"/>
      <c r="Y90" s="686"/>
      <c r="Z90" s="687"/>
      <c r="AA90" s="661"/>
      <c r="AB90" s="662"/>
      <c r="AC90" s="279"/>
      <c r="AD90" s="61"/>
      <c r="AE90" s="61"/>
      <c r="AF90" s="663" t="str">
        <f t="shared" si="29"/>
        <v/>
      </c>
      <c r="AG90" s="664" t="str">
        <f t="shared" si="30"/>
        <v/>
      </c>
      <c r="AH90" s="664" t="str">
        <f t="shared" si="31"/>
        <v/>
      </c>
      <c r="AI90" s="664" t="str">
        <f>IF(AF90="","",VLOOKUP(AF90,リスト!BD:BE,2,0))</f>
        <v/>
      </c>
      <c r="AJ90" s="664" t="str">
        <f t="shared" si="32"/>
        <v/>
      </c>
      <c r="AK90" s="664" t="str">
        <f>IF(AJ90="","",VLOOKUP(AJ90,リスト!BW:BX,2,0))</f>
        <v/>
      </c>
      <c r="AL90" s="664" t="str">
        <f>IF(AF90="","",IF(S90&gt;【１】経営概要!$G$27,調査年-1,調査年)-R90)</f>
        <v/>
      </c>
      <c r="AM90" s="665" t="str">
        <f t="shared" si="1"/>
        <v/>
      </c>
      <c r="AN90" s="665" t="str">
        <f t="shared" si="2"/>
        <v/>
      </c>
      <c r="AO90" s="666" t="str">
        <f t="shared" si="3"/>
        <v/>
      </c>
      <c r="AP90" s="666" t="str">
        <f t="shared" si="4"/>
        <v/>
      </c>
      <c r="AQ90" s="666" t="str">
        <f t="shared" si="5"/>
        <v/>
      </c>
      <c r="AR90" s="666" t="str">
        <f t="shared" si="33"/>
        <v/>
      </c>
      <c r="AS90" s="666" t="str">
        <f t="shared" si="6"/>
        <v/>
      </c>
      <c r="AT90" s="666" t="str">
        <f t="shared" si="34"/>
        <v/>
      </c>
      <c r="AU90" s="666" t="str">
        <f t="shared" si="35"/>
        <v/>
      </c>
      <c r="AV90" s="666" t="str">
        <f>IF(X90="","",IF(OR(R90=IF(S90&gt;【１】経営概要!$G$27,調査年-1,調査年),AN90=""),"",ROUND(AN90*X90%,0)))</f>
        <v/>
      </c>
      <c r="AW90" s="666" t="str">
        <f t="shared" si="7"/>
        <v/>
      </c>
      <c r="AX90" s="666" t="str">
        <f t="shared" si="8"/>
        <v/>
      </c>
      <c r="AY90" s="666" t="str">
        <f t="shared" si="9"/>
        <v/>
      </c>
      <c r="AZ90" s="666" t="str">
        <f>IF(OR(X90="",AND(OR(R90&lt;&gt;IF(S90&gt;【１】経営概要!$G$27,調査年-1,調査年),AG90=0),V90="",AR90="",W90="")),"",
SUM(
IF(AND(R90=IF(S90&gt;【１】経営概要!$G$27,調査年-1,調査年),AG90=1),ROUND(T90*X90%,0),),
ROUND(V90*X90%,0),
ROUND(SUM(AR90)*X90%,0),
))</f>
        <v/>
      </c>
      <c r="BA90" s="666" t="str">
        <f t="shared" si="10"/>
        <v/>
      </c>
    </row>
    <row r="91" spans="2:53" s="4" customFormat="1" ht="27.75" hidden="1" customHeight="1" outlineLevel="1">
      <c r="C91" s="722">
        <v>75</v>
      </c>
      <c r="D91" s="1572"/>
      <c r="E91" s="1573"/>
      <c r="F91" s="1573"/>
      <c r="G91" s="1573"/>
      <c r="H91" s="1573"/>
      <c r="I91" s="1573"/>
      <c r="J91" s="1573"/>
      <c r="K91" s="1574"/>
      <c r="L91" s="668" t="str">
        <f>IF(M91&gt;0,IF(COUNTIF(リスト!建築物種類コード,M91),"建築物","構築物"),"")</f>
        <v/>
      </c>
      <c r="M91" s="688"/>
      <c r="N91" s="681"/>
      <c r="O91" s="201"/>
      <c r="P91" s="682"/>
      <c r="Q91" s="683"/>
      <c r="R91" s="683"/>
      <c r="S91" s="684"/>
      <c r="T91" s="685"/>
      <c r="U91" s="685"/>
      <c r="V91" s="685"/>
      <c r="W91" s="685"/>
      <c r="X91" s="1045"/>
      <c r="Y91" s="686"/>
      <c r="Z91" s="687"/>
      <c r="AA91" s="661"/>
      <c r="AB91" s="662"/>
      <c r="AC91" s="279"/>
      <c r="AD91" s="61"/>
      <c r="AE91" s="61"/>
      <c r="AF91" s="663" t="str">
        <f t="shared" si="29"/>
        <v/>
      </c>
      <c r="AG91" s="664" t="str">
        <f t="shared" si="30"/>
        <v/>
      </c>
      <c r="AH91" s="664" t="str">
        <f t="shared" si="31"/>
        <v/>
      </c>
      <c r="AI91" s="664" t="str">
        <f>IF(AF91="","",VLOOKUP(AF91,リスト!BD:BE,2,0))</f>
        <v/>
      </c>
      <c r="AJ91" s="664" t="str">
        <f t="shared" si="32"/>
        <v/>
      </c>
      <c r="AK91" s="664" t="str">
        <f>IF(AJ91="","",VLOOKUP(AJ91,リスト!BW:BX,2,0))</f>
        <v/>
      </c>
      <c r="AL91" s="664" t="str">
        <f>IF(AF91="","",IF(S91&gt;【１】経営概要!$G$27,調査年-1,調査年)-R91)</f>
        <v/>
      </c>
      <c r="AM91" s="665" t="str">
        <f t="shared" si="1"/>
        <v/>
      </c>
      <c r="AN91" s="665" t="str">
        <f t="shared" si="2"/>
        <v/>
      </c>
      <c r="AO91" s="666" t="str">
        <f t="shared" si="3"/>
        <v/>
      </c>
      <c r="AP91" s="666" t="str">
        <f t="shared" si="4"/>
        <v/>
      </c>
      <c r="AQ91" s="666" t="str">
        <f t="shared" si="5"/>
        <v/>
      </c>
      <c r="AR91" s="666" t="str">
        <f t="shared" si="33"/>
        <v/>
      </c>
      <c r="AS91" s="666" t="str">
        <f t="shared" si="6"/>
        <v/>
      </c>
      <c r="AT91" s="666" t="str">
        <f t="shared" si="34"/>
        <v/>
      </c>
      <c r="AU91" s="666" t="str">
        <f t="shared" si="35"/>
        <v/>
      </c>
      <c r="AV91" s="666" t="str">
        <f>IF(X91="","",IF(OR(R91=IF(S91&gt;【１】経営概要!$G$27,調査年-1,調査年),AN91=""),"",ROUND(AN91*X91%,0)))</f>
        <v/>
      </c>
      <c r="AW91" s="666" t="str">
        <f t="shared" si="7"/>
        <v/>
      </c>
      <c r="AX91" s="666" t="str">
        <f t="shared" si="8"/>
        <v/>
      </c>
      <c r="AY91" s="666" t="str">
        <f t="shared" si="9"/>
        <v/>
      </c>
      <c r="AZ91" s="666" t="str">
        <f>IF(OR(X91="",AND(OR(R91&lt;&gt;IF(S91&gt;【１】経営概要!$G$27,調査年-1,調査年),AG91=0),V91="",AR91="",W91="")),"",
SUM(
IF(AND(R91=IF(S91&gt;【１】経営概要!$G$27,調査年-1,調査年),AG91=1),ROUND(T91*X91%,0),),
ROUND(V91*X91%,0),
ROUND(SUM(AR91)*X91%,0),
))</f>
        <v/>
      </c>
      <c r="BA91" s="666" t="str">
        <f t="shared" si="10"/>
        <v/>
      </c>
    </row>
    <row r="92" spans="2:53" s="4" customFormat="1" ht="28.15" hidden="1" customHeight="1" outlineLevel="1">
      <c r="C92" s="722">
        <v>76</v>
      </c>
      <c r="D92" s="1569"/>
      <c r="E92" s="1570"/>
      <c r="F92" s="1570"/>
      <c r="G92" s="1570"/>
      <c r="H92" s="1570"/>
      <c r="I92" s="1570"/>
      <c r="J92" s="1570"/>
      <c r="K92" s="1571"/>
      <c r="L92" s="668" t="str">
        <f>IF(M92&gt;0,IF(COUNTIF(リスト!建築物種類コード,M92),"建築物","構築物"),"")</f>
        <v/>
      </c>
      <c r="M92" s="680"/>
      <c r="N92" s="681"/>
      <c r="O92" s="201"/>
      <c r="P92" s="682"/>
      <c r="Q92" s="683"/>
      <c r="R92" s="683"/>
      <c r="S92" s="684"/>
      <c r="T92" s="685"/>
      <c r="U92" s="685"/>
      <c r="V92" s="685"/>
      <c r="W92" s="685"/>
      <c r="X92" s="1045"/>
      <c r="Y92" s="686"/>
      <c r="Z92" s="687"/>
      <c r="AA92" s="661"/>
      <c r="AB92" s="662"/>
      <c r="AC92" s="279"/>
      <c r="AD92" s="61"/>
      <c r="AE92" s="61"/>
      <c r="AF92" s="663" t="str">
        <f t="shared" si="29"/>
        <v/>
      </c>
      <c r="AG92" s="664" t="str">
        <f t="shared" si="30"/>
        <v/>
      </c>
      <c r="AH92" s="664" t="str">
        <f t="shared" si="31"/>
        <v/>
      </c>
      <c r="AI92" s="664" t="str">
        <f>IF(AF92="","",VLOOKUP(AF92,リスト!BD:BE,2,0))</f>
        <v/>
      </c>
      <c r="AJ92" s="664" t="str">
        <f t="shared" si="32"/>
        <v/>
      </c>
      <c r="AK92" s="664" t="str">
        <f>IF(AJ92="","",VLOOKUP(AJ92,リスト!BW:BX,2,0))</f>
        <v/>
      </c>
      <c r="AL92" s="664" t="str">
        <f>IF(AF92="","",IF(S92&gt;【１】経営概要!$G$27,調査年-1,調査年)-R92)</f>
        <v/>
      </c>
      <c r="AM92" s="665" t="str">
        <f t="shared" si="1"/>
        <v/>
      </c>
      <c r="AN92" s="665" t="str">
        <f t="shared" si="2"/>
        <v/>
      </c>
      <c r="AO92" s="666" t="str">
        <f t="shared" si="3"/>
        <v/>
      </c>
      <c r="AP92" s="666" t="str">
        <f t="shared" si="4"/>
        <v/>
      </c>
      <c r="AQ92" s="666" t="str">
        <f t="shared" si="5"/>
        <v/>
      </c>
      <c r="AR92" s="666" t="str">
        <f t="shared" si="33"/>
        <v/>
      </c>
      <c r="AS92" s="666" t="str">
        <f t="shared" si="6"/>
        <v/>
      </c>
      <c r="AT92" s="666" t="str">
        <f t="shared" si="34"/>
        <v/>
      </c>
      <c r="AU92" s="666" t="str">
        <f t="shared" si="35"/>
        <v/>
      </c>
      <c r="AV92" s="666" t="str">
        <f>IF(X92="","",IF(OR(R92=IF(S92&gt;【１】経営概要!$G$27,調査年-1,調査年),AN92=""),"",ROUND(AN92*X92%,0)))</f>
        <v/>
      </c>
      <c r="AW92" s="666" t="str">
        <f t="shared" si="7"/>
        <v/>
      </c>
      <c r="AX92" s="666" t="str">
        <f t="shared" si="8"/>
        <v/>
      </c>
      <c r="AY92" s="666" t="str">
        <f t="shared" si="9"/>
        <v/>
      </c>
      <c r="AZ92" s="666" t="str">
        <f>IF(OR(X92="",AND(OR(R92&lt;&gt;IF(S92&gt;【１】経営概要!$G$27,調査年-1,調査年),AG92=0),V92="",AR92="",W92="")),"",
SUM(
IF(AND(R92=IF(S92&gt;【１】経営概要!$G$27,調査年-1,調査年),AG92=1),ROUND(T92*X92%,0),),
ROUND(V92*X92%,0),
ROUND(SUM(AR92)*X92%,0),
))</f>
        <v/>
      </c>
      <c r="BA92" s="666" t="str">
        <f t="shared" si="10"/>
        <v/>
      </c>
    </row>
    <row r="93" spans="2:53" s="4" customFormat="1" ht="28.15" hidden="1" customHeight="1" outlineLevel="1">
      <c r="C93" s="722">
        <v>77</v>
      </c>
      <c r="D93" s="1572"/>
      <c r="E93" s="1573"/>
      <c r="F93" s="1573"/>
      <c r="G93" s="1573"/>
      <c r="H93" s="1573"/>
      <c r="I93" s="1573"/>
      <c r="J93" s="1573"/>
      <c r="K93" s="1574"/>
      <c r="L93" s="668" t="str">
        <f>IF(M93&gt;0,IF(COUNTIF(リスト!建築物種類コード,M93),"建築物","構築物"),"")</f>
        <v/>
      </c>
      <c r="M93" s="688"/>
      <c r="N93" s="681"/>
      <c r="O93" s="201"/>
      <c r="P93" s="682"/>
      <c r="Q93" s="683"/>
      <c r="R93" s="683"/>
      <c r="S93" s="684"/>
      <c r="T93" s="685"/>
      <c r="U93" s="685"/>
      <c r="V93" s="685"/>
      <c r="W93" s="685"/>
      <c r="X93" s="1045"/>
      <c r="Y93" s="686"/>
      <c r="Z93" s="687"/>
      <c r="AA93" s="661"/>
      <c r="AB93" s="662"/>
      <c r="AC93" s="279"/>
      <c r="AD93" s="61"/>
      <c r="AE93" s="61"/>
      <c r="AF93" s="663" t="str">
        <f t="shared" si="29"/>
        <v/>
      </c>
      <c r="AG93" s="664" t="str">
        <f t="shared" si="30"/>
        <v/>
      </c>
      <c r="AH93" s="664" t="str">
        <f t="shared" si="31"/>
        <v/>
      </c>
      <c r="AI93" s="664" t="str">
        <f>IF(AF93="","",VLOOKUP(AF93,リスト!BD:BE,2,0))</f>
        <v/>
      </c>
      <c r="AJ93" s="664" t="str">
        <f t="shared" si="32"/>
        <v/>
      </c>
      <c r="AK93" s="664" t="str">
        <f>IF(AJ93="","",VLOOKUP(AJ93,リスト!BW:BX,2,0))</f>
        <v/>
      </c>
      <c r="AL93" s="664" t="str">
        <f>IF(AF93="","",IF(S93&gt;【１】経営概要!$G$27,調査年-1,調査年)-R93)</f>
        <v/>
      </c>
      <c r="AM93" s="665" t="str">
        <f t="shared" si="1"/>
        <v/>
      </c>
      <c r="AN93" s="665" t="str">
        <f t="shared" si="2"/>
        <v/>
      </c>
      <c r="AO93" s="666" t="str">
        <f t="shared" si="3"/>
        <v/>
      </c>
      <c r="AP93" s="666" t="str">
        <f t="shared" si="4"/>
        <v/>
      </c>
      <c r="AQ93" s="666" t="str">
        <f t="shared" si="5"/>
        <v/>
      </c>
      <c r="AR93" s="666" t="str">
        <f t="shared" si="33"/>
        <v/>
      </c>
      <c r="AS93" s="666" t="str">
        <f t="shared" si="6"/>
        <v/>
      </c>
      <c r="AT93" s="666" t="str">
        <f t="shared" si="34"/>
        <v/>
      </c>
      <c r="AU93" s="666" t="str">
        <f t="shared" si="35"/>
        <v/>
      </c>
      <c r="AV93" s="666" t="str">
        <f>IF(X93="","",IF(OR(R93=IF(S93&gt;【１】経営概要!$G$27,調査年-1,調査年),AN93=""),"",ROUND(AN93*X93%,0)))</f>
        <v/>
      </c>
      <c r="AW93" s="666" t="str">
        <f t="shared" si="7"/>
        <v/>
      </c>
      <c r="AX93" s="666" t="str">
        <f t="shared" si="8"/>
        <v/>
      </c>
      <c r="AY93" s="666" t="str">
        <f t="shared" si="9"/>
        <v/>
      </c>
      <c r="AZ93" s="666" t="str">
        <f>IF(OR(X93="",AND(OR(R93&lt;&gt;IF(S93&gt;【１】経営概要!$G$27,調査年-1,調査年),AG93=0),V93="",AR93="",W93="")),"",
SUM(
IF(AND(R93=IF(S93&gt;【１】経営概要!$G$27,調査年-1,調査年),AG93=1),ROUND(T93*X93%,0),),
ROUND(V93*X93%,0),
ROUND(SUM(AR93)*X93%,0),
))</f>
        <v/>
      </c>
      <c r="BA93" s="666" t="str">
        <f t="shared" si="10"/>
        <v/>
      </c>
    </row>
    <row r="94" spans="2:53" s="4" customFormat="1" ht="28.15" hidden="1" customHeight="1" outlineLevel="1">
      <c r="C94" s="722">
        <v>78</v>
      </c>
      <c r="D94" s="1569"/>
      <c r="E94" s="1570"/>
      <c r="F94" s="1570"/>
      <c r="G94" s="1570"/>
      <c r="H94" s="1570"/>
      <c r="I94" s="1570"/>
      <c r="J94" s="1570"/>
      <c r="K94" s="1571"/>
      <c r="L94" s="668" t="str">
        <f>IF(M94&gt;0,IF(COUNTIF(リスト!建築物種類コード,M94),"建築物","構築物"),"")</f>
        <v/>
      </c>
      <c r="M94" s="680"/>
      <c r="N94" s="681"/>
      <c r="O94" s="201"/>
      <c r="P94" s="682"/>
      <c r="Q94" s="683"/>
      <c r="R94" s="683"/>
      <c r="S94" s="684"/>
      <c r="T94" s="685"/>
      <c r="U94" s="685"/>
      <c r="V94" s="685"/>
      <c r="W94" s="685"/>
      <c r="X94" s="1045"/>
      <c r="Y94" s="686"/>
      <c r="Z94" s="687"/>
      <c r="AA94" s="661"/>
      <c r="AB94" s="662"/>
      <c r="AC94" s="279"/>
      <c r="AD94" s="61"/>
      <c r="AE94" s="61"/>
      <c r="AF94" s="663" t="str">
        <f t="shared" si="29"/>
        <v/>
      </c>
      <c r="AG94" s="664" t="str">
        <f t="shared" si="30"/>
        <v/>
      </c>
      <c r="AH94" s="664" t="str">
        <f t="shared" si="31"/>
        <v/>
      </c>
      <c r="AI94" s="664" t="str">
        <f>IF(AF94="","",VLOOKUP(AF94,リスト!BD:BE,2,0))</f>
        <v/>
      </c>
      <c r="AJ94" s="664" t="str">
        <f t="shared" si="32"/>
        <v/>
      </c>
      <c r="AK94" s="664" t="str">
        <f>IF(AJ94="","",VLOOKUP(AJ94,リスト!BW:BX,2,0))</f>
        <v/>
      </c>
      <c r="AL94" s="664" t="str">
        <f>IF(AF94="","",IF(S94&gt;【１】経営概要!$G$27,調査年-1,調査年)-R94)</f>
        <v/>
      </c>
      <c r="AM94" s="665" t="str">
        <f t="shared" si="1"/>
        <v/>
      </c>
      <c r="AN94" s="665" t="str">
        <f t="shared" si="2"/>
        <v/>
      </c>
      <c r="AO94" s="666" t="str">
        <f t="shared" si="3"/>
        <v/>
      </c>
      <c r="AP94" s="666" t="str">
        <f t="shared" si="4"/>
        <v/>
      </c>
      <c r="AQ94" s="666" t="str">
        <f t="shared" si="5"/>
        <v/>
      </c>
      <c r="AR94" s="666" t="str">
        <f t="shared" si="33"/>
        <v/>
      </c>
      <c r="AS94" s="666" t="str">
        <f t="shared" si="6"/>
        <v/>
      </c>
      <c r="AT94" s="666" t="str">
        <f t="shared" si="34"/>
        <v/>
      </c>
      <c r="AU94" s="666" t="str">
        <f t="shared" si="35"/>
        <v/>
      </c>
      <c r="AV94" s="666" t="str">
        <f>IF(X94="","",IF(OR(R94=IF(S94&gt;【１】経営概要!$G$27,調査年-1,調査年),AN94=""),"",ROUND(AN94*X94%,0)))</f>
        <v/>
      </c>
      <c r="AW94" s="666" t="str">
        <f t="shared" si="7"/>
        <v/>
      </c>
      <c r="AX94" s="666" t="str">
        <f t="shared" si="8"/>
        <v/>
      </c>
      <c r="AY94" s="666" t="str">
        <f t="shared" si="9"/>
        <v/>
      </c>
      <c r="AZ94" s="666" t="str">
        <f>IF(OR(X94="",AND(OR(R94&lt;&gt;IF(S94&gt;【１】経営概要!$G$27,調査年-1,調査年),AG94=0),V94="",AR94="",W94="")),"",
SUM(
IF(AND(R94=IF(S94&gt;【１】経営概要!$G$27,調査年-1,調査年),AG94=1),ROUND(T94*X94%,0),),
ROUND(V94*X94%,0),
ROUND(SUM(AR94)*X94%,0),
))</f>
        <v/>
      </c>
      <c r="BA94" s="666" t="str">
        <f t="shared" si="10"/>
        <v/>
      </c>
    </row>
    <row r="95" spans="2:53" s="4" customFormat="1" ht="28.15" hidden="1" customHeight="1" outlineLevel="1">
      <c r="C95" s="722">
        <v>79</v>
      </c>
      <c r="D95" s="1572"/>
      <c r="E95" s="1573"/>
      <c r="F95" s="1573"/>
      <c r="G95" s="1573"/>
      <c r="H95" s="1573"/>
      <c r="I95" s="1573"/>
      <c r="J95" s="1573"/>
      <c r="K95" s="1574"/>
      <c r="L95" s="668" t="str">
        <f>IF(M95&gt;0,IF(COUNTIF(リスト!建築物種類コード,M95),"建築物","構築物"),"")</f>
        <v/>
      </c>
      <c r="M95" s="688"/>
      <c r="N95" s="681"/>
      <c r="O95" s="201"/>
      <c r="P95" s="682"/>
      <c r="Q95" s="683"/>
      <c r="R95" s="683"/>
      <c r="S95" s="684"/>
      <c r="T95" s="685"/>
      <c r="U95" s="685"/>
      <c r="V95" s="685"/>
      <c r="W95" s="685"/>
      <c r="X95" s="1045"/>
      <c r="Y95" s="686"/>
      <c r="Z95" s="687"/>
      <c r="AA95" s="661"/>
      <c r="AB95" s="662"/>
      <c r="AC95" s="279"/>
      <c r="AD95" s="61"/>
      <c r="AE95" s="61"/>
      <c r="AF95" s="663" t="str">
        <f t="shared" si="29"/>
        <v/>
      </c>
      <c r="AG95" s="664" t="str">
        <f t="shared" si="30"/>
        <v/>
      </c>
      <c r="AH95" s="664" t="str">
        <f t="shared" si="31"/>
        <v/>
      </c>
      <c r="AI95" s="664" t="str">
        <f>IF(AF95="","",VLOOKUP(AF95,リスト!BD:BE,2,0))</f>
        <v/>
      </c>
      <c r="AJ95" s="664" t="str">
        <f t="shared" si="32"/>
        <v/>
      </c>
      <c r="AK95" s="664" t="str">
        <f>IF(AJ95="","",VLOOKUP(AJ95,リスト!BW:BX,2,0))</f>
        <v/>
      </c>
      <c r="AL95" s="664" t="str">
        <f>IF(AF95="","",IF(S95&gt;【１】経営概要!$G$27,調査年-1,調査年)-R95)</f>
        <v/>
      </c>
      <c r="AM95" s="665" t="str">
        <f t="shared" si="1"/>
        <v/>
      </c>
      <c r="AN95" s="665" t="str">
        <f t="shared" si="2"/>
        <v/>
      </c>
      <c r="AO95" s="666" t="str">
        <f t="shared" si="3"/>
        <v/>
      </c>
      <c r="AP95" s="666" t="str">
        <f t="shared" si="4"/>
        <v/>
      </c>
      <c r="AQ95" s="666" t="str">
        <f t="shared" si="5"/>
        <v/>
      </c>
      <c r="AR95" s="666" t="str">
        <f t="shared" si="33"/>
        <v/>
      </c>
      <c r="AS95" s="666" t="str">
        <f t="shared" si="6"/>
        <v/>
      </c>
      <c r="AT95" s="666" t="str">
        <f t="shared" si="34"/>
        <v/>
      </c>
      <c r="AU95" s="666" t="str">
        <f t="shared" si="35"/>
        <v/>
      </c>
      <c r="AV95" s="666" t="str">
        <f>IF(X95="","",IF(OR(R95=IF(S95&gt;【１】経営概要!$G$27,調査年-1,調査年),AN95=""),"",ROUND(AN95*X95%,0)))</f>
        <v/>
      </c>
      <c r="AW95" s="666" t="str">
        <f t="shared" si="7"/>
        <v/>
      </c>
      <c r="AX95" s="666" t="str">
        <f t="shared" si="8"/>
        <v/>
      </c>
      <c r="AY95" s="666" t="str">
        <f t="shared" si="9"/>
        <v/>
      </c>
      <c r="AZ95" s="666" t="str">
        <f>IF(OR(X95="",AND(OR(R95&lt;&gt;IF(S95&gt;【１】経営概要!$G$27,調査年-1,調査年),AG95=0),V95="",AR95="",W95="")),"",
SUM(
IF(AND(R95=IF(S95&gt;【１】経営概要!$G$27,調査年-1,調査年),AG95=1),ROUND(T95*X95%,0),),
ROUND(V95*X95%,0),
ROUND(SUM(AR95)*X95%,0),
))</f>
        <v/>
      </c>
      <c r="BA95" s="666" t="str">
        <f t="shared" si="10"/>
        <v/>
      </c>
    </row>
    <row r="96" spans="2:53" s="4" customFormat="1" ht="28.15" hidden="1" customHeight="1" outlineLevel="1">
      <c r="C96" s="722">
        <v>80</v>
      </c>
      <c r="D96" s="1569"/>
      <c r="E96" s="1570"/>
      <c r="F96" s="1570"/>
      <c r="G96" s="1570"/>
      <c r="H96" s="1570"/>
      <c r="I96" s="1570"/>
      <c r="J96" s="1570"/>
      <c r="K96" s="1571"/>
      <c r="L96" s="668" t="str">
        <f>IF(M96&gt;0,IF(COUNTIF(リスト!建築物種類コード,M96),"建築物","構築物"),"")</f>
        <v/>
      </c>
      <c r="M96" s="680"/>
      <c r="N96" s="681"/>
      <c r="O96" s="201"/>
      <c r="P96" s="682"/>
      <c r="Q96" s="683"/>
      <c r="R96" s="683"/>
      <c r="S96" s="684"/>
      <c r="T96" s="685"/>
      <c r="U96" s="685"/>
      <c r="V96" s="685"/>
      <c r="W96" s="685"/>
      <c r="X96" s="1045"/>
      <c r="Y96" s="686"/>
      <c r="Z96" s="687"/>
      <c r="AA96" s="661"/>
      <c r="AB96" s="662"/>
      <c r="AC96" s="279"/>
      <c r="AD96" s="61"/>
      <c r="AE96" s="61"/>
      <c r="AF96" s="663" t="str">
        <f t="shared" si="29"/>
        <v/>
      </c>
      <c r="AG96" s="664" t="str">
        <f t="shared" si="30"/>
        <v/>
      </c>
      <c r="AH96" s="664" t="str">
        <f t="shared" si="31"/>
        <v/>
      </c>
      <c r="AI96" s="664" t="str">
        <f>IF(AF96="","",VLOOKUP(AF96,リスト!BD:BE,2,0))</f>
        <v/>
      </c>
      <c r="AJ96" s="664" t="str">
        <f t="shared" si="32"/>
        <v/>
      </c>
      <c r="AK96" s="664" t="str">
        <f>IF(AJ96="","",VLOOKUP(AJ96,リスト!BW:BX,2,0))</f>
        <v/>
      </c>
      <c r="AL96" s="664" t="str">
        <f>IF(AF96="","",IF(S96&gt;【１】経営概要!$G$27,調査年-1,調査年)-R96)</f>
        <v/>
      </c>
      <c r="AM96" s="665" t="str">
        <f t="shared" si="1"/>
        <v/>
      </c>
      <c r="AN96" s="665" t="str">
        <f t="shared" si="2"/>
        <v/>
      </c>
      <c r="AO96" s="666" t="str">
        <f t="shared" si="3"/>
        <v/>
      </c>
      <c r="AP96" s="666" t="str">
        <f t="shared" si="4"/>
        <v/>
      </c>
      <c r="AQ96" s="666" t="str">
        <f t="shared" si="5"/>
        <v/>
      </c>
      <c r="AR96" s="666" t="str">
        <f t="shared" si="33"/>
        <v/>
      </c>
      <c r="AS96" s="666" t="str">
        <f t="shared" si="6"/>
        <v/>
      </c>
      <c r="AT96" s="666" t="str">
        <f t="shared" si="34"/>
        <v/>
      </c>
      <c r="AU96" s="666" t="str">
        <f t="shared" si="35"/>
        <v/>
      </c>
      <c r="AV96" s="666" t="str">
        <f>IF(X96="","",IF(OR(R96=IF(S96&gt;【１】経営概要!$G$27,調査年-1,調査年),AN96=""),"",ROUND(AN96*X96%,0)))</f>
        <v/>
      </c>
      <c r="AW96" s="666" t="str">
        <f t="shared" si="7"/>
        <v/>
      </c>
      <c r="AX96" s="666" t="str">
        <f t="shared" si="8"/>
        <v/>
      </c>
      <c r="AY96" s="666" t="str">
        <f t="shared" si="9"/>
        <v/>
      </c>
      <c r="AZ96" s="666" t="str">
        <f>IF(OR(X96="",AND(OR(R96&lt;&gt;IF(S96&gt;【１】経営概要!$G$27,調査年-1,調査年),AG96=0),V96="",AR96="",W96="")),"",
SUM(
IF(AND(R96=IF(S96&gt;【１】経営概要!$G$27,調査年-1,調査年),AG96=1),ROUND(T96*X96%,0),),
ROUND(V96*X96%,0),
ROUND(SUM(AR96)*X96%,0),
))</f>
        <v/>
      </c>
      <c r="BA96" s="666" t="str">
        <f t="shared" si="10"/>
        <v/>
      </c>
    </row>
    <row r="97" spans="2:53" s="4" customFormat="1" ht="28.15" hidden="1" customHeight="1" outlineLevel="1">
      <c r="C97" s="722">
        <v>81</v>
      </c>
      <c r="D97" s="1569"/>
      <c r="E97" s="1570"/>
      <c r="F97" s="1570"/>
      <c r="G97" s="1570"/>
      <c r="H97" s="1570"/>
      <c r="I97" s="1570"/>
      <c r="J97" s="1570"/>
      <c r="K97" s="1571"/>
      <c r="L97" s="668" t="str">
        <f>IF(M97&gt;0,IF(COUNTIF(リスト!建築物種類コード,M97),"建築物","構築物"),"")</f>
        <v/>
      </c>
      <c r="M97" s="680"/>
      <c r="N97" s="681"/>
      <c r="O97" s="201"/>
      <c r="P97" s="682"/>
      <c r="Q97" s="683"/>
      <c r="R97" s="683"/>
      <c r="S97" s="684"/>
      <c r="T97" s="685"/>
      <c r="U97" s="685"/>
      <c r="V97" s="685"/>
      <c r="W97" s="685"/>
      <c r="X97" s="1045"/>
      <c r="Y97" s="686"/>
      <c r="Z97" s="687"/>
      <c r="AA97" s="661"/>
      <c r="AB97" s="662"/>
      <c r="AC97" s="279"/>
      <c r="AD97" s="61"/>
      <c r="AE97" s="61"/>
      <c r="AF97" s="663" t="str">
        <f t="shared" si="29"/>
        <v/>
      </c>
      <c r="AG97" s="664" t="str">
        <f t="shared" si="30"/>
        <v/>
      </c>
      <c r="AH97" s="664" t="str">
        <f t="shared" si="31"/>
        <v/>
      </c>
      <c r="AI97" s="664" t="str">
        <f>IF(AF97="","",VLOOKUP(AF97,リスト!BD:BE,2,0))</f>
        <v/>
      </c>
      <c r="AJ97" s="664" t="str">
        <f t="shared" si="32"/>
        <v/>
      </c>
      <c r="AK97" s="664" t="str">
        <f>IF(AJ97="","",VLOOKUP(AJ97,リスト!BW:BX,2,0))</f>
        <v/>
      </c>
      <c r="AL97" s="664" t="str">
        <f>IF(AF97="","",IF(S97&gt;【１】経営概要!$G$27,調査年-1,調査年)-R97)</f>
        <v/>
      </c>
      <c r="AM97" s="665" t="str">
        <f t="shared" si="1"/>
        <v/>
      </c>
      <c r="AN97" s="665" t="str">
        <f t="shared" si="2"/>
        <v/>
      </c>
      <c r="AO97" s="666" t="str">
        <f t="shared" si="3"/>
        <v/>
      </c>
      <c r="AP97" s="666" t="str">
        <f t="shared" si="4"/>
        <v/>
      </c>
      <c r="AQ97" s="666" t="str">
        <f t="shared" si="5"/>
        <v/>
      </c>
      <c r="AR97" s="666" t="str">
        <f t="shared" si="33"/>
        <v/>
      </c>
      <c r="AS97" s="666" t="str">
        <f t="shared" si="6"/>
        <v/>
      </c>
      <c r="AT97" s="666" t="str">
        <f t="shared" si="34"/>
        <v/>
      </c>
      <c r="AU97" s="666" t="str">
        <f t="shared" si="35"/>
        <v/>
      </c>
      <c r="AV97" s="666" t="str">
        <f>IF(X97="","",IF(OR(R97=IF(S97&gt;【１】経営概要!$G$27,調査年-1,調査年),AN97=""),"",ROUND(AN97*X97%,0)))</f>
        <v/>
      </c>
      <c r="AW97" s="666" t="str">
        <f t="shared" si="7"/>
        <v/>
      </c>
      <c r="AX97" s="666" t="str">
        <f t="shared" si="8"/>
        <v/>
      </c>
      <c r="AY97" s="666" t="str">
        <f t="shared" si="9"/>
        <v/>
      </c>
      <c r="AZ97" s="666" t="str">
        <f>IF(OR(X97="",AND(OR(R97&lt;&gt;IF(S97&gt;【１】経営概要!$G$27,調査年-1,調査年),AG97=0),V97="",AR97="",W97="")),"",
SUM(
IF(AND(R97=IF(S97&gt;【１】経営概要!$G$27,調査年-1,調査年),AG97=1),ROUND(T97*X97%,0),),
ROUND(V97*X97%,0),
ROUND(SUM(AR97)*X97%,0),
))</f>
        <v/>
      </c>
      <c r="BA97" s="666" t="str">
        <f t="shared" si="10"/>
        <v/>
      </c>
    </row>
    <row r="98" spans="2:53" s="4" customFormat="1" ht="28.15" hidden="1" customHeight="1" outlineLevel="1">
      <c r="C98" s="722">
        <v>82</v>
      </c>
      <c r="D98" s="1569"/>
      <c r="E98" s="1570"/>
      <c r="F98" s="1570"/>
      <c r="G98" s="1570"/>
      <c r="H98" s="1570"/>
      <c r="I98" s="1570"/>
      <c r="J98" s="1570"/>
      <c r="K98" s="1571"/>
      <c r="L98" s="668" t="str">
        <f>IF(M98&gt;0,IF(COUNTIF(リスト!建築物種類コード,M98),"建築物","構築物"),"")</f>
        <v/>
      </c>
      <c r="M98" s="680"/>
      <c r="N98" s="681"/>
      <c r="O98" s="201"/>
      <c r="P98" s="682"/>
      <c r="Q98" s="683"/>
      <c r="R98" s="683"/>
      <c r="S98" s="684"/>
      <c r="T98" s="685"/>
      <c r="U98" s="685"/>
      <c r="V98" s="685"/>
      <c r="W98" s="685"/>
      <c r="X98" s="1045"/>
      <c r="Y98" s="686"/>
      <c r="Z98" s="687"/>
      <c r="AA98" s="661"/>
      <c r="AB98" s="662"/>
      <c r="AC98" s="279"/>
      <c r="AD98" s="61"/>
      <c r="AE98" s="61"/>
      <c r="AF98" s="663" t="str">
        <f t="shared" si="29"/>
        <v/>
      </c>
      <c r="AG98" s="664" t="str">
        <f t="shared" si="30"/>
        <v/>
      </c>
      <c r="AH98" s="664" t="str">
        <f t="shared" si="31"/>
        <v/>
      </c>
      <c r="AI98" s="664" t="str">
        <f>IF(AF98="","",VLOOKUP(AF98,リスト!BD:BE,2,0))</f>
        <v/>
      </c>
      <c r="AJ98" s="664" t="str">
        <f t="shared" si="32"/>
        <v/>
      </c>
      <c r="AK98" s="664" t="str">
        <f>IF(AJ98="","",VLOOKUP(AJ98,リスト!BW:BX,2,0))</f>
        <v/>
      </c>
      <c r="AL98" s="664" t="str">
        <f>IF(AF98="","",IF(S98&gt;【１】経営概要!$G$27,調査年-1,調査年)-R98)</f>
        <v/>
      </c>
      <c r="AM98" s="665" t="str">
        <f t="shared" si="1"/>
        <v/>
      </c>
      <c r="AN98" s="665" t="str">
        <f t="shared" si="2"/>
        <v/>
      </c>
      <c r="AO98" s="666" t="str">
        <f t="shared" si="3"/>
        <v/>
      </c>
      <c r="AP98" s="666" t="str">
        <f t="shared" si="4"/>
        <v/>
      </c>
      <c r="AQ98" s="666" t="str">
        <f t="shared" si="5"/>
        <v/>
      </c>
      <c r="AR98" s="666" t="str">
        <f t="shared" si="33"/>
        <v/>
      </c>
      <c r="AS98" s="666" t="str">
        <f t="shared" si="6"/>
        <v/>
      </c>
      <c r="AT98" s="666" t="str">
        <f t="shared" si="34"/>
        <v/>
      </c>
      <c r="AU98" s="666" t="str">
        <f t="shared" si="35"/>
        <v/>
      </c>
      <c r="AV98" s="666" t="str">
        <f>IF(X98="","",IF(OR(R98=IF(S98&gt;【１】経営概要!$G$27,調査年-1,調査年),AN98=""),"",ROUND(AN98*X98%,0)))</f>
        <v/>
      </c>
      <c r="AW98" s="666" t="str">
        <f t="shared" si="7"/>
        <v/>
      </c>
      <c r="AX98" s="666" t="str">
        <f t="shared" si="8"/>
        <v/>
      </c>
      <c r="AY98" s="666" t="str">
        <f t="shared" si="9"/>
        <v/>
      </c>
      <c r="AZ98" s="666" t="str">
        <f>IF(OR(X98="",AND(OR(R98&lt;&gt;IF(S98&gt;【１】経営概要!$G$27,調査年-1,調査年),AG98=0),V98="",AR98="",W98="")),"",
SUM(
IF(AND(R98=IF(S98&gt;【１】経営概要!$G$27,調査年-1,調査年),AG98=1),ROUND(T98*X98%,0),),
ROUND(V98*X98%,0),
ROUND(SUM(AR98)*X98%,0),
))</f>
        <v/>
      </c>
      <c r="BA98" s="666" t="str">
        <f t="shared" si="10"/>
        <v/>
      </c>
    </row>
    <row r="99" spans="2:53" s="4" customFormat="1" ht="28.15" hidden="1" customHeight="1" outlineLevel="1">
      <c r="C99" s="722">
        <v>83</v>
      </c>
      <c r="D99" s="1569"/>
      <c r="E99" s="1570"/>
      <c r="F99" s="1570"/>
      <c r="G99" s="1570"/>
      <c r="H99" s="1570"/>
      <c r="I99" s="1570"/>
      <c r="J99" s="1570"/>
      <c r="K99" s="1571"/>
      <c r="L99" s="668" t="str">
        <f>IF(M99&gt;0,IF(COUNTIF(リスト!建築物種類コード,M99),"建築物","構築物"),"")</f>
        <v/>
      </c>
      <c r="M99" s="680"/>
      <c r="N99" s="681"/>
      <c r="O99" s="201"/>
      <c r="P99" s="682"/>
      <c r="Q99" s="683"/>
      <c r="R99" s="683"/>
      <c r="S99" s="684"/>
      <c r="T99" s="685"/>
      <c r="U99" s="685"/>
      <c r="V99" s="685"/>
      <c r="W99" s="685"/>
      <c r="X99" s="1045"/>
      <c r="Y99" s="686"/>
      <c r="Z99" s="687"/>
      <c r="AA99" s="661"/>
      <c r="AB99" s="662"/>
      <c r="AC99" s="279"/>
      <c r="AD99" s="61"/>
      <c r="AE99" s="61"/>
      <c r="AF99" s="663" t="str">
        <f t="shared" si="29"/>
        <v/>
      </c>
      <c r="AG99" s="664" t="str">
        <f t="shared" si="30"/>
        <v/>
      </c>
      <c r="AH99" s="664" t="str">
        <f t="shared" si="31"/>
        <v/>
      </c>
      <c r="AI99" s="664" t="str">
        <f>IF(AF99="","",VLOOKUP(AF99,リスト!BD:BE,2,0))</f>
        <v/>
      </c>
      <c r="AJ99" s="664" t="str">
        <f t="shared" si="32"/>
        <v/>
      </c>
      <c r="AK99" s="664" t="str">
        <f>IF(AJ99="","",VLOOKUP(AJ99,リスト!BW:BX,2,0))</f>
        <v/>
      </c>
      <c r="AL99" s="664" t="str">
        <f>IF(AF99="","",IF(S99&gt;【１】経営概要!$G$27,調査年-1,調査年)-R99)</f>
        <v/>
      </c>
      <c r="AM99" s="665" t="str">
        <f t="shared" si="1"/>
        <v/>
      </c>
      <c r="AN99" s="665" t="str">
        <f t="shared" si="2"/>
        <v/>
      </c>
      <c r="AO99" s="666" t="str">
        <f t="shared" si="3"/>
        <v/>
      </c>
      <c r="AP99" s="666" t="str">
        <f t="shared" si="4"/>
        <v/>
      </c>
      <c r="AQ99" s="666" t="str">
        <f t="shared" si="5"/>
        <v/>
      </c>
      <c r="AR99" s="666" t="str">
        <f t="shared" si="33"/>
        <v/>
      </c>
      <c r="AS99" s="666" t="str">
        <f t="shared" si="6"/>
        <v/>
      </c>
      <c r="AT99" s="666" t="str">
        <f t="shared" si="34"/>
        <v/>
      </c>
      <c r="AU99" s="666" t="str">
        <f t="shared" si="35"/>
        <v/>
      </c>
      <c r="AV99" s="666" t="str">
        <f>IF(X99="","",IF(OR(R99=IF(S99&gt;【１】経営概要!$G$27,調査年-1,調査年),AN99=""),"",ROUND(AN99*X99%,0)))</f>
        <v/>
      </c>
      <c r="AW99" s="666" t="str">
        <f t="shared" si="7"/>
        <v/>
      </c>
      <c r="AX99" s="666" t="str">
        <f t="shared" si="8"/>
        <v/>
      </c>
      <c r="AY99" s="666" t="str">
        <f t="shared" si="9"/>
        <v/>
      </c>
      <c r="AZ99" s="666" t="str">
        <f>IF(OR(X99="",AND(OR(R99&lt;&gt;IF(S99&gt;【１】経営概要!$G$27,調査年-1,調査年),AG99=0),V99="",AR99="",W99="")),"",
SUM(
IF(AND(R99=IF(S99&gt;【１】経営概要!$G$27,調査年-1,調査年),AG99=1),ROUND(T99*X99%,0),),
ROUND(V99*X99%,0),
ROUND(SUM(AR99)*X99%,0),
))</f>
        <v/>
      </c>
      <c r="BA99" s="666" t="str">
        <f t="shared" si="10"/>
        <v/>
      </c>
    </row>
    <row r="100" spans="2:53" s="4" customFormat="1" ht="28.15" hidden="1" customHeight="1" outlineLevel="1">
      <c r="C100" s="722">
        <v>84</v>
      </c>
      <c r="D100" s="1569"/>
      <c r="E100" s="1570"/>
      <c r="F100" s="1570"/>
      <c r="G100" s="1570"/>
      <c r="H100" s="1570"/>
      <c r="I100" s="1570"/>
      <c r="J100" s="1570"/>
      <c r="K100" s="1571"/>
      <c r="L100" s="668" t="str">
        <f>IF(M100&gt;0,IF(COUNTIF(リスト!建築物種類コード,M100),"建築物","構築物"),"")</f>
        <v/>
      </c>
      <c r="M100" s="680"/>
      <c r="N100" s="681"/>
      <c r="O100" s="201"/>
      <c r="P100" s="682"/>
      <c r="Q100" s="683"/>
      <c r="R100" s="683"/>
      <c r="S100" s="684"/>
      <c r="T100" s="685"/>
      <c r="U100" s="685"/>
      <c r="V100" s="685"/>
      <c r="W100" s="685"/>
      <c r="X100" s="1045"/>
      <c r="Y100" s="686"/>
      <c r="Z100" s="687"/>
      <c r="AA100" s="661"/>
      <c r="AB100" s="662"/>
      <c r="AC100" s="279"/>
      <c r="AD100" s="61"/>
      <c r="AE100" s="61"/>
      <c r="AF100" s="663" t="str">
        <f t="shared" si="29"/>
        <v/>
      </c>
      <c r="AG100" s="664" t="str">
        <f t="shared" si="30"/>
        <v/>
      </c>
      <c r="AH100" s="664" t="str">
        <f t="shared" si="31"/>
        <v/>
      </c>
      <c r="AI100" s="664" t="str">
        <f>IF(AF100="","",VLOOKUP(AF100,リスト!BD:BE,2,0))</f>
        <v/>
      </c>
      <c r="AJ100" s="664" t="str">
        <f t="shared" si="32"/>
        <v/>
      </c>
      <c r="AK100" s="664" t="str">
        <f>IF(AJ100="","",VLOOKUP(AJ100,リスト!BW:BX,2,0))</f>
        <v/>
      </c>
      <c r="AL100" s="664" t="str">
        <f>IF(AF100="","",IF(S100&gt;【１】経営概要!$G$27,調査年-1,調査年)-R100)</f>
        <v/>
      </c>
      <c r="AM100" s="665" t="str">
        <f t="shared" si="1"/>
        <v/>
      </c>
      <c r="AN100" s="665" t="str">
        <f t="shared" si="2"/>
        <v/>
      </c>
      <c r="AO100" s="666" t="str">
        <f t="shared" si="3"/>
        <v/>
      </c>
      <c r="AP100" s="666" t="str">
        <f t="shared" si="4"/>
        <v/>
      </c>
      <c r="AQ100" s="666" t="str">
        <f t="shared" si="5"/>
        <v/>
      </c>
      <c r="AR100" s="666" t="str">
        <f t="shared" si="33"/>
        <v/>
      </c>
      <c r="AS100" s="666" t="str">
        <f t="shared" si="6"/>
        <v/>
      </c>
      <c r="AT100" s="666" t="str">
        <f t="shared" si="34"/>
        <v/>
      </c>
      <c r="AU100" s="666" t="str">
        <f t="shared" si="35"/>
        <v/>
      </c>
      <c r="AV100" s="666" t="str">
        <f>IF(X100="","",IF(OR(R100=IF(S100&gt;【１】経営概要!$G$27,調査年-1,調査年),AN100=""),"",ROUND(AN100*X100%,0)))</f>
        <v/>
      </c>
      <c r="AW100" s="666" t="str">
        <f t="shared" si="7"/>
        <v/>
      </c>
      <c r="AX100" s="666" t="str">
        <f t="shared" si="8"/>
        <v/>
      </c>
      <c r="AY100" s="666" t="str">
        <f t="shared" si="9"/>
        <v/>
      </c>
      <c r="AZ100" s="666" t="str">
        <f>IF(OR(X100="",AND(OR(R100&lt;&gt;IF(S100&gt;【１】経営概要!$G$27,調査年-1,調査年),AG100=0),V100="",AR100="",W100="")),"",
SUM(
IF(AND(R100=IF(S100&gt;【１】経営概要!$G$27,調査年-1,調査年),AG100=1),ROUND(T100*X100%,0),),
ROUND(V100*X100%,0),
ROUND(SUM(AR100)*X100%,0),
))</f>
        <v/>
      </c>
      <c r="BA100" s="666" t="str">
        <f t="shared" si="10"/>
        <v/>
      </c>
    </row>
    <row r="101" spans="2:53" s="4" customFormat="1" ht="28.15" hidden="1" customHeight="1" outlineLevel="1">
      <c r="C101" s="722">
        <v>85</v>
      </c>
      <c r="D101" s="1569"/>
      <c r="E101" s="1570"/>
      <c r="F101" s="1570"/>
      <c r="G101" s="1570"/>
      <c r="H101" s="1570"/>
      <c r="I101" s="1570"/>
      <c r="J101" s="1570"/>
      <c r="K101" s="1571"/>
      <c r="L101" s="668" t="str">
        <f>IF(M101&gt;0,IF(COUNTIF(リスト!建築物種類コード,M101),"建築物","構築物"),"")</f>
        <v/>
      </c>
      <c r="M101" s="680"/>
      <c r="N101" s="681"/>
      <c r="O101" s="201"/>
      <c r="P101" s="682"/>
      <c r="Q101" s="683"/>
      <c r="R101" s="683"/>
      <c r="S101" s="684"/>
      <c r="T101" s="685"/>
      <c r="U101" s="685"/>
      <c r="V101" s="685"/>
      <c r="W101" s="685"/>
      <c r="X101" s="1045"/>
      <c r="Y101" s="686"/>
      <c r="Z101" s="687"/>
      <c r="AA101" s="661"/>
      <c r="AB101" s="662"/>
      <c r="AC101" s="279"/>
      <c r="AD101" s="61"/>
      <c r="AE101" s="61"/>
      <c r="AF101" s="663" t="str">
        <f t="shared" si="29"/>
        <v/>
      </c>
      <c r="AG101" s="664" t="str">
        <f t="shared" si="30"/>
        <v/>
      </c>
      <c r="AH101" s="664" t="str">
        <f t="shared" si="31"/>
        <v/>
      </c>
      <c r="AI101" s="664" t="str">
        <f>IF(AF101="","",VLOOKUP(AF101,リスト!BD:BE,2,0))</f>
        <v/>
      </c>
      <c r="AJ101" s="664" t="str">
        <f t="shared" si="32"/>
        <v/>
      </c>
      <c r="AK101" s="664" t="str">
        <f>IF(AJ101="","",VLOOKUP(AJ101,リスト!BW:BX,2,0))</f>
        <v/>
      </c>
      <c r="AL101" s="664" t="str">
        <f>IF(AF101="","",IF(S101&gt;【１】経営概要!$G$27,調査年-1,調査年)-R101)</f>
        <v/>
      </c>
      <c r="AM101" s="665" t="str">
        <f t="shared" si="1"/>
        <v/>
      </c>
      <c r="AN101" s="665" t="str">
        <f t="shared" si="2"/>
        <v/>
      </c>
      <c r="AO101" s="666" t="str">
        <f t="shared" si="3"/>
        <v/>
      </c>
      <c r="AP101" s="666" t="str">
        <f t="shared" si="4"/>
        <v/>
      </c>
      <c r="AQ101" s="666" t="str">
        <f t="shared" si="5"/>
        <v/>
      </c>
      <c r="AR101" s="666" t="str">
        <f t="shared" si="33"/>
        <v/>
      </c>
      <c r="AS101" s="666" t="str">
        <f t="shared" si="6"/>
        <v/>
      </c>
      <c r="AT101" s="666" t="str">
        <f t="shared" si="34"/>
        <v/>
      </c>
      <c r="AU101" s="666" t="str">
        <f t="shared" si="35"/>
        <v/>
      </c>
      <c r="AV101" s="666" t="str">
        <f>IF(X101="","",IF(OR(R101=IF(S101&gt;【１】経営概要!$G$27,調査年-1,調査年),AN101=""),"",ROUND(AN101*X101%,0)))</f>
        <v/>
      </c>
      <c r="AW101" s="666" t="str">
        <f t="shared" si="7"/>
        <v/>
      </c>
      <c r="AX101" s="666" t="str">
        <f t="shared" si="8"/>
        <v/>
      </c>
      <c r="AY101" s="666" t="str">
        <f t="shared" si="9"/>
        <v/>
      </c>
      <c r="AZ101" s="666" t="str">
        <f>IF(OR(X101="",AND(OR(R101&lt;&gt;IF(S101&gt;【１】経営概要!$G$27,調査年-1,調査年),AG101=0),V101="",AR101="",W101="")),"",
SUM(
IF(AND(R101=IF(S101&gt;【１】経営概要!$G$27,調査年-1,調査年),AG101=1),ROUND(T101*X101%,0),),
ROUND(V101*X101%,0),
ROUND(SUM(AR101)*X101%,0),
))</f>
        <v/>
      </c>
      <c r="BA101" s="666" t="str">
        <f t="shared" si="10"/>
        <v/>
      </c>
    </row>
    <row r="102" spans="2:53" s="4" customFormat="1" ht="28.15" hidden="1" customHeight="1" outlineLevel="1">
      <c r="C102" s="722">
        <v>86</v>
      </c>
      <c r="D102" s="1569"/>
      <c r="E102" s="1570"/>
      <c r="F102" s="1570"/>
      <c r="G102" s="1570"/>
      <c r="H102" s="1570"/>
      <c r="I102" s="1570"/>
      <c r="J102" s="1570"/>
      <c r="K102" s="1571"/>
      <c r="L102" s="668" t="str">
        <f>IF(M102&gt;0,IF(COUNTIF(リスト!建築物種類コード,M102),"建築物","構築物"),"")</f>
        <v/>
      </c>
      <c r="M102" s="680"/>
      <c r="N102" s="681"/>
      <c r="O102" s="201"/>
      <c r="P102" s="682"/>
      <c r="Q102" s="683"/>
      <c r="R102" s="683"/>
      <c r="S102" s="684"/>
      <c r="T102" s="685"/>
      <c r="U102" s="685"/>
      <c r="V102" s="685"/>
      <c r="W102" s="685"/>
      <c r="X102" s="1045"/>
      <c r="Y102" s="686"/>
      <c r="Z102" s="687"/>
      <c r="AA102" s="661"/>
      <c r="AB102" s="662"/>
      <c r="AC102" s="279"/>
      <c r="AD102" s="61"/>
      <c r="AE102" s="61"/>
      <c r="AF102" s="663" t="str">
        <f t="shared" si="29"/>
        <v/>
      </c>
      <c r="AG102" s="664" t="str">
        <f t="shared" si="30"/>
        <v/>
      </c>
      <c r="AH102" s="664" t="str">
        <f t="shared" si="31"/>
        <v/>
      </c>
      <c r="AI102" s="664" t="str">
        <f>IF(AF102="","",VLOOKUP(AF102,リスト!BD:BE,2,0))</f>
        <v/>
      </c>
      <c r="AJ102" s="664" t="str">
        <f t="shared" si="32"/>
        <v/>
      </c>
      <c r="AK102" s="664" t="str">
        <f>IF(AJ102="","",VLOOKUP(AJ102,リスト!BW:BX,2,0))</f>
        <v/>
      </c>
      <c r="AL102" s="664" t="str">
        <f>IF(AF102="","",IF(S102&gt;【１】経営概要!$G$27,調査年-1,調査年)-R102)</f>
        <v/>
      </c>
      <c r="AM102" s="665" t="str">
        <f t="shared" si="1"/>
        <v/>
      </c>
      <c r="AN102" s="665" t="str">
        <f t="shared" si="2"/>
        <v/>
      </c>
      <c r="AO102" s="666" t="str">
        <f t="shared" si="3"/>
        <v/>
      </c>
      <c r="AP102" s="666" t="str">
        <f t="shared" si="4"/>
        <v/>
      </c>
      <c r="AQ102" s="666" t="str">
        <f t="shared" si="5"/>
        <v/>
      </c>
      <c r="AR102" s="666" t="str">
        <f t="shared" si="33"/>
        <v/>
      </c>
      <c r="AS102" s="666" t="str">
        <f t="shared" si="6"/>
        <v/>
      </c>
      <c r="AT102" s="666" t="str">
        <f t="shared" si="34"/>
        <v/>
      </c>
      <c r="AU102" s="666" t="str">
        <f t="shared" si="35"/>
        <v/>
      </c>
      <c r="AV102" s="666" t="str">
        <f>IF(X102="","",IF(OR(R102=IF(S102&gt;【１】経営概要!$G$27,調査年-1,調査年),AN102=""),"",ROUND(AN102*X102%,0)))</f>
        <v/>
      </c>
      <c r="AW102" s="666" t="str">
        <f t="shared" si="7"/>
        <v/>
      </c>
      <c r="AX102" s="666" t="str">
        <f t="shared" si="8"/>
        <v/>
      </c>
      <c r="AY102" s="666" t="str">
        <f t="shared" si="9"/>
        <v/>
      </c>
      <c r="AZ102" s="666" t="str">
        <f>IF(OR(X102="",AND(OR(R102&lt;&gt;IF(S102&gt;【１】経営概要!$G$27,調査年-1,調査年),AG102=0),V102="",AR102="",W102="")),"",
SUM(
IF(AND(R102=IF(S102&gt;【１】経営概要!$G$27,調査年-1,調査年),AG102=1),ROUND(T102*X102%,0),),
ROUND(V102*X102%,0),
ROUND(SUM(AR102)*X102%,0),
))</f>
        <v/>
      </c>
      <c r="BA102" s="666" t="str">
        <f t="shared" si="10"/>
        <v/>
      </c>
    </row>
    <row r="103" spans="2:53" s="4" customFormat="1" ht="28.15" hidden="1" customHeight="1" outlineLevel="1">
      <c r="C103" s="722">
        <v>87</v>
      </c>
      <c r="D103" s="1569"/>
      <c r="E103" s="1570"/>
      <c r="F103" s="1570"/>
      <c r="G103" s="1570"/>
      <c r="H103" s="1570"/>
      <c r="I103" s="1570"/>
      <c r="J103" s="1570"/>
      <c r="K103" s="1571"/>
      <c r="L103" s="668" t="str">
        <f>IF(M103&gt;0,IF(COUNTIF(リスト!建築物種類コード,M103),"建築物","構築物"),"")</f>
        <v/>
      </c>
      <c r="M103" s="680"/>
      <c r="N103" s="681"/>
      <c r="O103" s="201"/>
      <c r="P103" s="682"/>
      <c r="Q103" s="683"/>
      <c r="R103" s="683"/>
      <c r="S103" s="684"/>
      <c r="T103" s="685"/>
      <c r="U103" s="685"/>
      <c r="V103" s="685"/>
      <c r="W103" s="685"/>
      <c r="X103" s="1045"/>
      <c r="Y103" s="686"/>
      <c r="Z103" s="687"/>
      <c r="AA103" s="661"/>
      <c r="AB103" s="662"/>
      <c r="AC103" s="279"/>
      <c r="AD103" s="61"/>
      <c r="AE103" s="61"/>
      <c r="AF103" s="663" t="str">
        <f t="shared" si="29"/>
        <v/>
      </c>
      <c r="AG103" s="664" t="str">
        <f t="shared" si="30"/>
        <v/>
      </c>
      <c r="AH103" s="664" t="str">
        <f t="shared" si="31"/>
        <v/>
      </c>
      <c r="AI103" s="664" t="str">
        <f>IF(AF103="","",VLOOKUP(AF103,リスト!BD:BE,2,0))</f>
        <v/>
      </c>
      <c r="AJ103" s="664" t="str">
        <f t="shared" si="32"/>
        <v/>
      </c>
      <c r="AK103" s="664" t="str">
        <f>IF(AJ103="","",VLOOKUP(AJ103,リスト!BW:BX,2,0))</f>
        <v/>
      </c>
      <c r="AL103" s="664" t="str">
        <f>IF(AF103="","",IF(S103&gt;【１】経営概要!$G$27,調査年-1,調査年)-R103)</f>
        <v/>
      </c>
      <c r="AM103" s="665" t="str">
        <f t="shared" si="1"/>
        <v/>
      </c>
      <c r="AN103" s="665" t="str">
        <f t="shared" si="2"/>
        <v/>
      </c>
      <c r="AO103" s="666" t="str">
        <f t="shared" si="3"/>
        <v/>
      </c>
      <c r="AP103" s="666" t="str">
        <f t="shared" si="4"/>
        <v/>
      </c>
      <c r="AQ103" s="666" t="str">
        <f t="shared" si="5"/>
        <v/>
      </c>
      <c r="AR103" s="666" t="str">
        <f t="shared" si="33"/>
        <v/>
      </c>
      <c r="AS103" s="666" t="str">
        <f t="shared" si="6"/>
        <v/>
      </c>
      <c r="AT103" s="666" t="str">
        <f t="shared" si="34"/>
        <v/>
      </c>
      <c r="AU103" s="666" t="str">
        <f t="shared" si="35"/>
        <v/>
      </c>
      <c r="AV103" s="666" t="str">
        <f>IF(X103="","",IF(OR(R103=IF(S103&gt;【１】経営概要!$G$27,調査年-1,調査年),AN103=""),"",ROUND(AN103*X103%,0)))</f>
        <v/>
      </c>
      <c r="AW103" s="666" t="str">
        <f t="shared" si="7"/>
        <v/>
      </c>
      <c r="AX103" s="666" t="str">
        <f t="shared" si="8"/>
        <v/>
      </c>
      <c r="AY103" s="666" t="str">
        <f t="shared" si="9"/>
        <v/>
      </c>
      <c r="AZ103" s="666" t="str">
        <f>IF(OR(X103="",AND(OR(R103&lt;&gt;IF(S103&gt;【１】経営概要!$G$27,調査年-1,調査年),AG103=0),V103="",AR103="",W103="")),"",
SUM(
IF(AND(R103=IF(S103&gt;【１】経営概要!$G$27,調査年-1,調査年),AG103=1),ROUND(T103*X103%,0),),
ROUND(V103*X103%,0),
ROUND(SUM(AR103)*X103%,0),
))</f>
        <v/>
      </c>
      <c r="BA103" s="666" t="str">
        <f t="shared" si="10"/>
        <v/>
      </c>
    </row>
    <row r="104" spans="2:53" s="4" customFormat="1" ht="28.15" hidden="1" customHeight="1" outlineLevel="1">
      <c r="C104" s="722">
        <v>88</v>
      </c>
      <c r="D104" s="1569"/>
      <c r="E104" s="1570"/>
      <c r="F104" s="1570"/>
      <c r="G104" s="1570"/>
      <c r="H104" s="1570"/>
      <c r="I104" s="1570"/>
      <c r="J104" s="1570"/>
      <c r="K104" s="1571"/>
      <c r="L104" s="668" t="str">
        <f>IF(M104&gt;0,IF(COUNTIF(リスト!建築物種類コード,M104),"建築物","構築物"),"")</f>
        <v/>
      </c>
      <c r="M104" s="688"/>
      <c r="N104" s="681"/>
      <c r="O104" s="201"/>
      <c r="P104" s="682"/>
      <c r="Q104" s="683"/>
      <c r="R104" s="683"/>
      <c r="S104" s="684"/>
      <c r="T104" s="685"/>
      <c r="U104" s="685"/>
      <c r="V104" s="685"/>
      <c r="W104" s="685"/>
      <c r="X104" s="1045"/>
      <c r="Y104" s="686"/>
      <c r="Z104" s="687"/>
      <c r="AA104" s="661"/>
      <c r="AB104" s="662"/>
      <c r="AC104" s="279"/>
      <c r="AD104" s="61"/>
      <c r="AE104" s="61"/>
      <c r="AF104" s="663" t="str">
        <f t="shared" si="29"/>
        <v/>
      </c>
      <c r="AG104" s="664" t="str">
        <f t="shared" si="30"/>
        <v/>
      </c>
      <c r="AH104" s="664" t="str">
        <f t="shared" si="31"/>
        <v/>
      </c>
      <c r="AI104" s="664" t="str">
        <f>IF(AF104="","",VLOOKUP(AF104,リスト!BD:BE,2,0))</f>
        <v/>
      </c>
      <c r="AJ104" s="664" t="str">
        <f t="shared" si="32"/>
        <v/>
      </c>
      <c r="AK104" s="664" t="str">
        <f>IF(AJ104="","",VLOOKUP(AJ104,リスト!BW:BX,2,0))</f>
        <v/>
      </c>
      <c r="AL104" s="664" t="str">
        <f>IF(AF104="","",IF(S104&gt;【１】経営概要!$G$27,調査年-1,調査年)-R104)</f>
        <v/>
      </c>
      <c r="AM104" s="665" t="str">
        <f t="shared" si="1"/>
        <v/>
      </c>
      <c r="AN104" s="665" t="str">
        <f t="shared" si="2"/>
        <v/>
      </c>
      <c r="AO104" s="666" t="str">
        <f t="shared" si="3"/>
        <v/>
      </c>
      <c r="AP104" s="666" t="str">
        <f t="shared" si="4"/>
        <v/>
      </c>
      <c r="AQ104" s="666" t="str">
        <f t="shared" si="5"/>
        <v/>
      </c>
      <c r="AR104" s="666" t="str">
        <f t="shared" si="33"/>
        <v/>
      </c>
      <c r="AS104" s="666" t="str">
        <f t="shared" si="6"/>
        <v/>
      </c>
      <c r="AT104" s="666" t="str">
        <f t="shared" si="34"/>
        <v/>
      </c>
      <c r="AU104" s="666" t="str">
        <f t="shared" si="35"/>
        <v/>
      </c>
      <c r="AV104" s="666" t="str">
        <f>IF(X104="","",IF(OR(R104=IF(S104&gt;【１】経営概要!$G$27,調査年-1,調査年),AN104=""),"",ROUND(AN104*X104%,0)))</f>
        <v/>
      </c>
      <c r="AW104" s="666" t="str">
        <f t="shared" si="7"/>
        <v/>
      </c>
      <c r="AX104" s="666" t="str">
        <f t="shared" si="8"/>
        <v/>
      </c>
      <c r="AY104" s="666" t="str">
        <f t="shared" si="9"/>
        <v/>
      </c>
      <c r="AZ104" s="666" t="str">
        <f>IF(OR(X104="",AND(OR(R104&lt;&gt;IF(S104&gt;【１】経営概要!$G$27,調査年-1,調査年),AG104=0),V104="",AR104="",W104="")),"",
SUM(
IF(AND(R104=IF(S104&gt;【１】経営概要!$G$27,調査年-1,調査年),AG104=1),ROUND(T104*X104%,0),),
ROUND(V104*X104%,0),
ROUND(SUM(AR104)*X104%,0),
))</f>
        <v/>
      </c>
      <c r="BA104" s="666" t="str">
        <f t="shared" si="10"/>
        <v/>
      </c>
    </row>
    <row r="105" spans="2:53" s="4" customFormat="1" ht="28.5" hidden="1" customHeight="1" outlineLevel="1">
      <c r="B105" s="49"/>
      <c r="C105" s="722">
        <v>89</v>
      </c>
      <c r="D105" s="1569"/>
      <c r="E105" s="1570"/>
      <c r="F105" s="1570"/>
      <c r="G105" s="1570"/>
      <c r="H105" s="1570"/>
      <c r="I105" s="1570"/>
      <c r="J105" s="1570"/>
      <c r="K105" s="1571"/>
      <c r="L105" s="668" t="str">
        <f>IF(M105&gt;0,IF(COUNTIF(リスト!建築物種類コード,M105),"建築物","構築物"),"")</f>
        <v/>
      </c>
      <c r="M105" s="680"/>
      <c r="N105" s="681"/>
      <c r="O105" s="201"/>
      <c r="P105" s="682"/>
      <c r="Q105" s="683"/>
      <c r="R105" s="683"/>
      <c r="S105" s="684"/>
      <c r="T105" s="685"/>
      <c r="U105" s="685"/>
      <c r="V105" s="685"/>
      <c r="W105" s="685"/>
      <c r="X105" s="1045"/>
      <c r="Y105" s="686"/>
      <c r="Z105" s="687"/>
      <c r="AA105" s="661"/>
      <c r="AB105" s="662"/>
      <c r="AC105" s="279"/>
      <c r="AD105" s="61"/>
      <c r="AE105" s="61"/>
      <c r="AF105" s="663" t="str">
        <f t="shared" si="29"/>
        <v/>
      </c>
      <c r="AG105" s="664" t="str">
        <f t="shared" si="30"/>
        <v/>
      </c>
      <c r="AH105" s="664" t="str">
        <f t="shared" si="31"/>
        <v/>
      </c>
      <c r="AI105" s="664" t="str">
        <f>IF(AF105="","",VLOOKUP(AF105,リスト!BD:BE,2,0))</f>
        <v/>
      </c>
      <c r="AJ105" s="664" t="str">
        <f t="shared" si="32"/>
        <v/>
      </c>
      <c r="AK105" s="664" t="str">
        <f>IF(AJ105="","",VLOOKUP(AJ105,リスト!BW:BX,2,0))</f>
        <v/>
      </c>
      <c r="AL105" s="664" t="str">
        <f>IF(AF105="","",IF(S105&gt;【１】経営概要!$G$27,調査年-1,調査年)-R105)</f>
        <v/>
      </c>
      <c r="AM105" s="665" t="str">
        <f t="shared" si="1"/>
        <v/>
      </c>
      <c r="AN105" s="665" t="str">
        <f t="shared" si="2"/>
        <v/>
      </c>
      <c r="AO105" s="666" t="str">
        <f t="shared" si="3"/>
        <v/>
      </c>
      <c r="AP105" s="666" t="str">
        <f t="shared" si="4"/>
        <v/>
      </c>
      <c r="AQ105" s="666" t="str">
        <f t="shared" si="5"/>
        <v/>
      </c>
      <c r="AR105" s="666" t="str">
        <f t="shared" si="33"/>
        <v/>
      </c>
      <c r="AS105" s="666" t="str">
        <f t="shared" si="6"/>
        <v/>
      </c>
      <c r="AT105" s="666" t="str">
        <f t="shared" si="34"/>
        <v/>
      </c>
      <c r="AU105" s="666" t="str">
        <f t="shared" si="35"/>
        <v/>
      </c>
      <c r="AV105" s="666" t="str">
        <f>IF(X105="","",IF(OR(R105=IF(S105&gt;【１】経営概要!$G$27,調査年-1,調査年),AN105=""),"",ROUND(AN105*X105%,0)))</f>
        <v/>
      </c>
      <c r="AW105" s="666" t="str">
        <f t="shared" si="7"/>
        <v/>
      </c>
      <c r="AX105" s="666" t="str">
        <f t="shared" si="8"/>
        <v/>
      </c>
      <c r="AY105" s="666" t="str">
        <f t="shared" si="9"/>
        <v/>
      </c>
      <c r="AZ105" s="666" t="str">
        <f>IF(OR(X105="",AND(OR(R105&lt;&gt;IF(S105&gt;【１】経営概要!$G$27,調査年-1,調査年),AG105=0),V105="",AR105="",W105="")),"",
SUM(
IF(AND(R105=IF(S105&gt;【１】経営概要!$G$27,調査年-1,調査年),AG105=1),ROUND(T105*X105%,0),),
ROUND(V105*X105%,0),
ROUND(SUM(AR105)*X105%,0),
))</f>
        <v/>
      </c>
      <c r="BA105" s="666" t="str">
        <f t="shared" si="10"/>
        <v/>
      </c>
    </row>
    <row r="106" spans="2:53" ht="28.5" hidden="1" customHeight="1" outlineLevel="1">
      <c r="B106" s="49"/>
      <c r="C106" s="722">
        <v>90</v>
      </c>
      <c r="D106" s="1572"/>
      <c r="E106" s="1573"/>
      <c r="F106" s="1573"/>
      <c r="G106" s="1573"/>
      <c r="H106" s="1573"/>
      <c r="I106" s="1573"/>
      <c r="J106" s="1573"/>
      <c r="K106" s="1574"/>
      <c r="L106" s="668" t="str">
        <f>IF(M106&gt;0,IF(COUNTIF(リスト!建築物種類コード,M106),"建築物","構築物"),"")</f>
        <v/>
      </c>
      <c r="M106" s="688"/>
      <c r="N106" s="681"/>
      <c r="O106" s="201"/>
      <c r="P106" s="682"/>
      <c r="Q106" s="683"/>
      <c r="R106" s="683"/>
      <c r="S106" s="684"/>
      <c r="T106" s="685"/>
      <c r="U106" s="685"/>
      <c r="V106" s="685"/>
      <c r="W106" s="685"/>
      <c r="X106" s="1045"/>
      <c r="Y106" s="686"/>
      <c r="Z106" s="687"/>
      <c r="AA106" s="661"/>
      <c r="AB106" s="662"/>
      <c r="AC106" s="279"/>
      <c r="AF106" s="663" t="str">
        <f t="shared" si="29"/>
        <v/>
      </c>
      <c r="AG106" s="664" t="str">
        <f t="shared" si="30"/>
        <v/>
      </c>
      <c r="AH106" s="664" t="str">
        <f t="shared" si="31"/>
        <v/>
      </c>
      <c r="AI106" s="664" t="str">
        <f>IF(AF106="","",VLOOKUP(AF106,リスト!BD:BE,2,0))</f>
        <v/>
      </c>
      <c r="AJ106" s="664" t="str">
        <f t="shared" si="32"/>
        <v/>
      </c>
      <c r="AK106" s="664" t="str">
        <f>IF(AJ106="","",VLOOKUP(AJ106,リスト!BW:BX,2,0))</f>
        <v/>
      </c>
      <c r="AL106" s="664" t="str">
        <f>IF(AF106="","",IF(S106&gt;【１】経営概要!$G$27,調査年-1,調査年)-R106)</f>
        <v/>
      </c>
      <c r="AM106" s="665" t="str">
        <f t="shared" si="1"/>
        <v/>
      </c>
      <c r="AN106" s="665" t="str">
        <f t="shared" si="2"/>
        <v/>
      </c>
      <c r="AO106" s="666" t="str">
        <f t="shared" si="3"/>
        <v/>
      </c>
      <c r="AP106" s="666" t="str">
        <f t="shared" si="4"/>
        <v/>
      </c>
      <c r="AQ106" s="666" t="str">
        <f t="shared" si="5"/>
        <v/>
      </c>
      <c r="AR106" s="666" t="str">
        <f t="shared" si="33"/>
        <v/>
      </c>
      <c r="AS106" s="666" t="str">
        <f t="shared" si="6"/>
        <v/>
      </c>
      <c r="AT106" s="666" t="str">
        <f t="shared" si="34"/>
        <v/>
      </c>
      <c r="AU106" s="666" t="str">
        <f t="shared" si="35"/>
        <v/>
      </c>
      <c r="AV106" s="666" t="str">
        <f>IF(X106="","",IF(OR(R106=IF(S106&gt;【１】経営概要!$G$27,調査年-1,調査年),AN106=""),"",ROUND(AN106*X106%,0)))</f>
        <v/>
      </c>
      <c r="AW106" s="666" t="str">
        <f t="shared" si="7"/>
        <v/>
      </c>
      <c r="AX106" s="666" t="str">
        <f t="shared" si="8"/>
        <v/>
      </c>
      <c r="AY106" s="666" t="str">
        <f t="shared" si="9"/>
        <v/>
      </c>
      <c r="AZ106" s="666" t="str">
        <f>IF(OR(X106="",AND(OR(R106&lt;&gt;IF(S106&gt;【１】経営概要!$G$27,調査年-1,調査年),AG106=0),V106="",AR106="",W106="")),"",
SUM(
IF(AND(R106=IF(S106&gt;【１】経営概要!$G$27,調査年-1,調査年),AG106=1),ROUND(T106*X106%,0),),
ROUND(V106*X106%,0),
ROUND(SUM(AR106)*X106%,0),
))</f>
        <v/>
      </c>
      <c r="BA106" s="666" t="str">
        <f t="shared" si="10"/>
        <v/>
      </c>
    </row>
    <row r="107" spans="2:53" s="42" customFormat="1" ht="28.5" hidden="1" customHeight="1" outlineLevel="1">
      <c r="B107" s="49"/>
      <c r="C107" s="722">
        <v>91</v>
      </c>
      <c r="D107" s="1569"/>
      <c r="E107" s="1570"/>
      <c r="F107" s="1570"/>
      <c r="G107" s="1570"/>
      <c r="H107" s="1570"/>
      <c r="I107" s="1570"/>
      <c r="J107" s="1570"/>
      <c r="K107" s="1571"/>
      <c r="L107" s="668" t="str">
        <f>IF(M107&gt;0,IF(COUNTIF(リスト!建築物種類コード,M107),"建築物","構築物"),"")</f>
        <v/>
      </c>
      <c r="M107" s="680"/>
      <c r="N107" s="681"/>
      <c r="O107" s="201"/>
      <c r="P107" s="682"/>
      <c r="Q107" s="683"/>
      <c r="R107" s="683"/>
      <c r="S107" s="684"/>
      <c r="T107" s="685"/>
      <c r="U107" s="685"/>
      <c r="V107" s="685"/>
      <c r="W107" s="685"/>
      <c r="X107" s="1045"/>
      <c r="Y107" s="686"/>
      <c r="Z107" s="687"/>
      <c r="AA107" s="661"/>
      <c r="AB107" s="662"/>
      <c r="AC107" s="279"/>
      <c r="AD107" s="61"/>
      <c r="AE107" s="61"/>
      <c r="AF107" s="663" t="str">
        <f t="shared" si="29"/>
        <v/>
      </c>
      <c r="AG107" s="664" t="str">
        <f t="shared" si="30"/>
        <v/>
      </c>
      <c r="AH107" s="664" t="str">
        <f t="shared" si="31"/>
        <v/>
      </c>
      <c r="AI107" s="664" t="str">
        <f>IF(AF107="","",VLOOKUP(AF107,リスト!BD:BE,2,0))</f>
        <v/>
      </c>
      <c r="AJ107" s="664" t="str">
        <f t="shared" si="32"/>
        <v/>
      </c>
      <c r="AK107" s="664" t="str">
        <f>IF(AJ107="","",VLOOKUP(AJ107,リスト!BW:BX,2,0))</f>
        <v/>
      </c>
      <c r="AL107" s="664" t="str">
        <f>IF(AF107="","",IF(S107&gt;【１】経営概要!$G$27,調査年-1,調査年)-R107)</f>
        <v/>
      </c>
      <c r="AM107" s="665" t="str">
        <f t="shared" si="1"/>
        <v/>
      </c>
      <c r="AN107" s="665" t="str">
        <f t="shared" si="2"/>
        <v/>
      </c>
      <c r="AO107" s="666" t="str">
        <f t="shared" si="3"/>
        <v/>
      </c>
      <c r="AP107" s="666" t="str">
        <f t="shared" si="4"/>
        <v/>
      </c>
      <c r="AQ107" s="666" t="str">
        <f t="shared" si="5"/>
        <v/>
      </c>
      <c r="AR107" s="666" t="str">
        <f t="shared" si="33"/>
        <v/>
      </c>
      <c r="AS107" s="666" t="str">
        <f t="shared" si="6"/>
        <v/>
      </c>
      <c r="AT107" s="666" t="str">
        <f t="shared" si="34"/>
        <v/>
      </c>
      <c r="AU107" s="666" t="str">
        <f t="shared" si="35"/>
        <v/>
      </c>
      <c r="AV107" s="666" t="str">
        <f>IF(X107="","",IF(OR(R107=IF(S107&gt;【１】経営概要!$G$27,調査年-1,調査年),AN107=""),"",ROUND(AN107*X107%,0)))</f>
        <v/>
      </c>
      <c r="AW107" s="666" t="str">
        <f t="shared" si="7"/>
        <v/>
      </c>
      <c r="AX107" s="666" t="str">
        <f t="shared" si="8"/>
        <v/>
      </c>
      <c r="AY107" s="666" t="str">
        <f t="shared" si="9"/>
        <v/>
      </c>
      <c r="AZ107" s="666" t="str">
        <f>IF(OR(X107="",AND(OR(R107&lt;&gt;IF(S107&gt;【１】経営概要!$G$27,調査年-1,調査年),AG107=0),V107="",AR107="",W107="")),"",
SUM(
IF(AND(R107=IF(S107&gt;【１】経営概要!$G$27,調査年-1,調査年),AG107=1),ROUND(T107*X107%,0),),
ROUND(V107*X107%,0),
ROUND(SUM(AR107)*X107%,0),
))</f>
        <v/>
      </c>
      <c r="BA107" s="666" t="str">
        <f t="shared" si="10"/>
        <v/>
      </c>
    </row>
    <row r="108" spans="2:53" s="4" customFormat="1" ht="28.5" hidden="1" customHeight="1" outlineLevel="1">
      <c r="C108" s="722">
        <v>92</v>
      </c>
      <c r="D108" s="1569"/>
      <c r="E108" s="1570"/>
      <c r="F108" s="1570"/>
      <c r="G108" s="1570"/>
      <c r="H108" s="1570"/>
      <c r="I108" s="1570"/>
      <c r="J108" s="1570"/>
      <c r="K108" s="1571"/>
      <c r="L108" s="668" t="str">
        <f>IF(M108&gt;0,IF(COUNTIF(リスト!建築物種類コード,M108),"建築物","構築物"),"")</f>
        <v/>
      </c>
      <c r="M108" s="680"/>
      <c r="N108" s="681"/>
      <c r="O108" s="201"/>
      <c r="P108" s="682"/>
      <c r="Q108" s="683"/>
      <c r="R108" s="683"/>
      <c r="S108" s="684"/>
      <c r="T108" s="685"/>
      <c r="U108" s="685"/>
      <c r="V108" s="685"/>
      <c r="W108" s="685"/>
      <c r="X108" s="1045"/>
      <c r="Y108" s="686"/>
      <c r="Z108" s="687"/>
      <c r="AA108" s="661"/>
      <c r="AB108" s="662"/>
      <c r="AC108" s="279"/>
      <c r="AD108" s="61"/>
      <c r="AE108" s="61"/>
      <c r="AF108" s="663" t="str">
        <f t="shared" si="29"/>
        <v/>
      </c>
      <c r="AG108" s="664" t="str">
        <f t="shared" si="30"/>
        <v/>
      </c>
      <c r="AH108" s="664" t="str">
        <f t="shared" si="31"/>
        <v/>
      </c>
      <c r="AI108" s="664" t="str">
        <f>IF(AF108="","",VLOOKUP(AF108,リスト!BD:BE,2,0))</f>
        <v/>
      </c>
      <c r="AJ108" s="664" t="str">
        <f t="shared" si="32"/>
        <v/>
      </c>
      <c r="AK108" s="664" t="str">
        <f>IF(AJ108="","",VLOOKUP(AJ108,リスト!BW:BX,2,0))</f>
        <v/>
      </c>
      <c r="AL108" s="664" t="str">
        <f>IF(AF108="","",IF(S108&gt;【１】経営概要!$G$27,調査年-1,調査年)-R108)</f>
        <v/>
      </c>
      <c r="AM108" s="665" t="str">
        <f t="shared" si="1"/>
        <v/>
      </c>
      <c r="AN108" s="665" t="str">
        <f t="shared" si="2"/>
        <v/>
      </c>
      <c r="AO108" s="666" t="str">
        <f t="shared" si="3"/>
        <v/>
      </c>
      <c r="AP108" s="666" t="str">
        <f t="shared" si="4"/>
        <v/>
      </c>
      <c r="AQ108" s="666" t="str">
        <f t="shared" si="5"/>
        <v/>
      </c>
      <c r="AR108" s="666" t="str">
        <f t="shared" si="33"/>
        <v/>
      </c>
      <c r="AS108" s="666" t="str">
        <f t="shared" si="6"/>
        <v/>
      </c>
      <c r="AT108" s="666" t="str">
        <f t="shared" si="34"/>
        <v/>
      </c>
      <c r="AU108" s="666" t="str">
        <f t="shared" si="35"/>
        <v/>
      </c>
      <c r="AV108" s="666" t="str">
        <f>IF(X108="","",IF(OR(R108=IF(S108&gt;【１】経営概要!$G$27,調査年-1,調査年),AN108=""),"",ROUND(AN108*X108%,0)))</f>
        <v/>
      </c>
      <c r="AW108" s="666" t="str">
        <f t="shared" si="7"/>
        <v/>
      </c>
      <c r="AX108" s="666" t="str">
        <f t="shared" si="8"/>
        <v/>
      </c>
      <c r="AY108" s="666" t="str">
        <f t="shared" si="9"/>
        <v/>
      </c>
      <c r="AZ108" s="666" t="str">
        <f>IF(OR(X108="",AND(OR(R108&lt;&gt;IF(S108&gt;【１】経営概要!$G$27,調査年-1,調査年),AG108=0),V108="",AR108="",W108="")),"",
SUM(
IF(AND(R108=IF(S108&gt;【１】経営概要!$G$27,調査年-1,調査年),AG108=1),ROUND(T108*X108%,0),),
ROUND(V108*X108%,0),
ROUND(SUM(AR108)*X108%,0),
))</f>
        <v/>
      </c>
      <c r="BA108" s="666" t="str">
        <f t="shared" si="10"/>
        <v/>
      </c>
    </row>
    <row r="109" spans="2:53" s="4" customFormat="1" ht="27.75" hidden="1" customHeight="1" outlineLevel="1">
      <c r="C109" s="722">
        <v>93</v>
      </c>
      <c r="D109" s="1572"/>
      <c r="E109" s="1573"/>
      <c r="F109" s="1573"/>
      <c r="G109" s="1573"/>
      <c r="H109" s="1573"/>
      <c r="I109" s="1573"/>
      <c r="J109" s="1573"/>
      <c r="K109" s="1574"/>
      <c r="L109" s="668" t="str">
        <f>IF(M109&gt;0,IF(COUNTIF(リスト!建築物種類コード,M109),"建築物","構築物"),"")</f>
        <v/>
      </c>
      <c r="M109" s="688"/>
      <c r="N109" s="681"/>
      <c r="O109" s="201"/>
      <c r="P109" s="682"/>
      <c r="Q109" s="683"/>
      <c r="R109" s="683"/>
      <c r="S109" s="684"/>
      <c r="T109" s="685"/>
      <c r="U109" s="685"/>
      <c r="V109" s="685"/>
      <c r="W109" s="685"/>
      <c r="X109" s="1045"/>
      <c r="Y109" s="686"/>
      <c r="Z109" s="687"/>
      <c r="AA109" s="661"/>
      <c r="AB109" s="662"/>
      <c r="AC109" s="279"/>
      <c r="AD109" s="61"/>
      <c r="AE109" s="61"/>
      <c r="AF109" s="663" t="str">
        <f t="shared" si="29"/>
        <v/>
      </c>
      <c r="AG109" s="664" t="str">
        <f t="shared" si="30"/>
        <v/>
      </c>
      <c r="AH109" s="664" t="str">
        <f t="shared" si="31"/>
        <v/>
      </c>
      <c r="AI109" s="664" t="str">
        <f>IF(AF109="","",VLOOKUP(AF109,リスト!BD:BE,2,0))</f>
        <v/>
      </c>
      <c r="AJ109" s="664" t="str">
        <f t="shared" si="32"/>
        <v/>
      </c>
      <c r="AK109" s="664" t="str">
        <f>IF(AJ109="","",VLOOKUP(AJ109,リスト!BW:BX,2,0))</f>
        <v/>
      </c>
      <c r="AL109" s="664" t="str">
        <f>IF(AF109="","",IF(S109&gt;【１】経営概要!$G$27,調査年-1,調査年)-R109)</f>
        <v/>
      </c>
      <c r="AM109" s="665" t="str">
        <f t="shared" si="1"/>
        <v/>
      </c>
      <c r="AN109" s="665" t="str">
        <f t="shared" si="2"/>
        <v/>
      </c>
      <c r="AO109" s="666" t="str">
        <f t="shared" si="3"/>
        <v/>
      </c>
      <c r="AP109" s="666" t="str">
        <f t="shared" si="4"/>
        <v/>
      </c>
      <c r="AQ109" s="666" t="str">
        <f t="shared" si="5"/>
        <v/>
      </c>
      <c r="AR109" s="666" t="str">
        <f t="shared" si="33"/>
        <v/>
      </c>
      <c r="AS109" s="666" t="str">
        <f t="shared" si="6"/>
        <v/>
      </c>
      <c r="AT109" s="666" t="str">
        <f t="shared" si="34"/>
        <v/>
      </c>
      <c r="AU109" s="666" t="str">
        <f t="shared" si="35"/>
        <v/>
      </c>
      <c r="AV109" s="666" t="str">
        <f>IF(X109="","",IF(OR(R109=IF(S109&gt;【１】経営概要!$G$27,調査年-1,調査年),AN109=""),"",ROUND(AN109*X109%,0)))</f>
        <v/>
      </c>
      <c r="AW109" s="666" t="str">
        <f t="shared" si="7"/>
        <v/>
      </c>
      <c r="AX109" s="666" t="str">
        <f t="shared" si="8"/>
        <v/>
      </c>
      <c r="AY109" s="666" t="str">
        <f t="shared" si="9"/>
        <v/>
      </c>
      <c r="AZ109" s="666" t="str">
        <f>IF(OR(X109="",AND(OR(R109&lt;&gt;IF(S109&gt;【１】経営概要!$G$27,調査年-1,調査年),AG109=0),V109="",AR109="",W109="")),"",
SUM(
IF(AND(R109=IF(S109&gt;【１】経営概要!$G$27,調査年-1,調査年),AG109=1),ROUND(T109*X109%,0),),
ROUND(V109*X109%,0),
ROUND(SUM(AR109)*X109%,0),
))</f>
        <v/>
      </c>
      <c r="BA109" s="666" t="str">
        <f t="shared" si="10"/>
        <v/>
      </c>
    </row>
    <row r="110" spans="2:53" s="4" customFormat="1" ht="28.15" hidden="1" customHeight="1" outlineLevel="1">
      <c r="C110" s="722">
        <v>94</v>
      </c>
      <c r="D110" s="1569"/>
      <c r="E110" s="1570"/>
      <c r="F110" s="1570"/>
      <c r="G110" s="1570"/>
      <c r="H110" s="1570"/>
      <c r="I110" s="1570"/>
      <c r="J110" s="1570"/>
      <c r="K110" s="1571"/>
      <c r="L110" s="668" t="str">
        <f>IF(M110&gt;0,IF(COUNTIF(リスト!建築物種類コード,M110),"建築物","構築物"),"")</f>
        <v/>
      </c>
      <c r="M110" s="680"/>
      <c r="N110" s="681"/>
      <c r="O110" s="201"/>
      <c r="P110" s="682"/>
      <c r="Q110" s="683"/>
      <c r="R110" s="683"/>
      <c r="S110" s="684"/>
      <c r="T110" s="685"/>
      <c r="U110" s="685"/>
      <c r="V110" s="685"/>
      <c r="W110" s="685"/>
      <c r="X110" s="1045"/>
      <c r="Y110" s="686"/>
      <c r="Z110" s="687"/>
      <c r="AA110" s="661"/>
      <c r="AB110" s="662"/>
      <c r="AC110" s="279"/>
      <c r="AD110" s="61"/>
      <c r="AE110" s="61"/>
      <c r="AF110" s="663" t="str">
        <f t="shared" si="29"/>
        <v/>
      </c>
      <c r="AG110" s="664" t="str">
        <f t="shared" si="30"/>
        <v/>
      </c>
      <c r="AH110" s="664" t="str">
        <f t="shared" si="31"/>
        <v/>
      </c>
      <c r="AI110" s="664" t="str">
        <f>IF(AF110="","",VLOOKUP(AF110,リスト!BD:BE,2,0))</f>
        <v/>
      </c>
      <c r="AJ110" s="664" t="str">
        <f t="shared" si="32"/>
        <v/>
      </c>
      <c r="AK110" s="664" t="str">
        <f>IF(AJ110="","",VLOOKUP(AJ110,リスト!BW:BX,2,0))</f>
        <v/>
      </c>
      <c r="AL110" s="664" t="str">
        <f>IF(AF110="","",IF(S110&gt;【１】経営概要!$G$27,調査年-1,調査年)-R110)</f>
        <v/>
      </c>
      <c r="AM110" s="665" t="str">
        <f t="shared" si="1"/>
        <v/>
      </c>
      <c r="AN110" s="665" t="str">
        <f t="shared" si="2"/>
        <v/>
      </c>
      <c r="AO110" s="666" t="str">
        <f t="shared" si="3"/>
        <v/>
      </c>
      <c r="AP110" s="666" t="str">
        <f t="shared" si="4"/>
        <v/>
      </c>
      <c r="AQ110" s="666" t="str">
        <f t="shared" si="5"/>
        <v/>
      </c>
      <c r="AR110" s="666" t="str">
        <f t="shared" si="33"/>
        <v/>
      </c>
      <c r="AS110" s="666" t="str">
        <f t="shared" si="6"/>
        <v/>
      </c>
      <c r="AT110" s="666" t="str">
        <f t="shared" si="34"/>
        <v/>
      </c>
      <c r="AU110" s="666" t="str">
        <f t="shared" si="35"/>
        <v/>
      </c>
      <c r="AV110" s="666" t="str">
        <f>IF(X110="","",IF(OR(R110=IF(S110&gt;【１】経営概要!$G$27,調査年-1,調査年),AN110=""),"",ROUND(AN110*X110%,0)))</f>
        <v/>
      </c>
      <c r="AW110" s="666" t="str">
        <f t="shared" si="7"/>
        <v/>
      </c>
      <c r="AX110" s="666" t="str">
        <f t="shared" si="8"/>
        <v/>
      </c>
      <c r="AY110" s="666" t="str">
        <f t="shared" si="9"/>
        <v/>
      </c>
      <c r="AZ110" s="666" t="str">
        <f>IF(OR(X110="",AND(OR(R110&lt;&gt;IF(S110&gt;【１】経営概要!$G$27,調査年-1,調査年),AG110=0),V110="",AR110="",W110="")),"",
SUM(
IF(AND(R110=IF(S110&gt;【１】経営概要!$G$27,調査年-1,調査年),AG110=1),ROUND(T110*X110%,0),),
ROUND(V110*X110%,0),
ROUND(SUM(AR110)*X110%,0),
))</f>
        <v/>
      </c>
      <c r="BA110" s="666" t="str">
        <f t="shared" si="10"/>
        <v/>
      </c>
    </row>
    <row r="111" spans="2:53" s="4" customFormat="1" ht="28.15" hidden="1" customHeight="1" outlineLevel="1">
      <c r="C111" s="722">
        <v>95</v>
      </c>
      <c r="D111" s="1572"/>
      <c r="E111" s="1573"/>
      <c r="F111" s="1573"/>
      <c r="G111" s="1573"/>
      <c r="H111" s="1573"/>
      <c r="I111" s="1573"/>
      <c r="J111" s="1573"/>
      <c r="K111" s="1574"/>
      <c r="L111" s="668" t="str">
        <f>IF(M111&gt;0,IF(COUNTIF(リスト!建築物種類コード,M111),"建築物","構築物"),"")</f>
        <v/>
      </c>
      <c r="M111" s="688"/>
      <c r="N111" s="681"/>
      <c r="O111" s="201"/>
      <c r="P111" s="682"/>
      <c r="Q111" s="683"/>
      <c r="R111" s="683"/>
      <c r="S111" s="684"/>
      <c r="T111" s="685"/>
      <c r="U111" s="685"/>
      <c r="V111" s="685"/>
      <c r="W111" s="685"/>
      <c r="X111" s="1045"/>
      <c r="Y111" s="686"/>
      <c r="Z111" s="687"/>
      <c r="AA111" s="661"/>
      <c r="AB111" s="662"/>
      <c r="AC111" s="279"/>
      <c r="AD111" s="61"/>
      <c r="AE111" s="61"/>
      <c r="AF111" s="663" t="str">
        <f t="shared" si="29"/>
        <v/>
      </c>
      <c r="AG111" s="664" t="str">
        <f t="shared" si="30"/>
        <v/>
      </c>
      <c r="AH111" s="664" t="str">
        <f t="shared" si="31"/>
        <v/>
      </c>
      <c r="AI111" s="664" t="str">
        <f>IF(AF111="","",VLOOKUP(AF111,リスト!BD:BE,2,0))</f>
        <v/>
      </c>
      <c r="AJ111" s="664" t="str">
        <f t="shared" si="32"/>
        <v/>
      </c>
      <c r="AK111" s="664" t="str">
        <f>IF(AJ111="","",VLOOKUP(AJ111,リスト!BW:BX,2,0))</f>
        <v/>
      </c>
      <c r="AL111" s="664" t="str">
        <f>IF(AF111="","",IF(S111&gt;【１】経営概要!$G$27,調査年-1,調査年)-R111)</f>
        <v/>
      </c>
      <c r="AM111" s="665" t="str">
        <f t="shared" si="1"/>
        <v/>
      </c>
      <c r="AN111" s="665" t="str">
        <f t="shared" si="2"/>
        <v/>
      </c>
      <c r="AO111" s="666" t="str">
        <f t="shared" si="3"/>
        <v/>
      </c>
      <c r="AP111" s="666" t="str">
        <f t="shared" si="4"/>
        <v/>
      </c>
      <c r="AQ111" s="666" t="str">
        <f t="shared" si="5"/>
        <v/>
      </c>
      <c r="AR111" s="666" t="str">
        <f t="shared" si="33"/>
        <v/>
      </c>
      <c r="AS111" s="666" t="str">
        <f t="shared" si="6"/>
        <v/>
      </c>
      <c r="AT111" s="666" t="str">
        <f t="shared" si="34"/>
        <v/>
      </c>
      <c r="AU111" s="666" t="str">
        <f t="shared" si="35"/>
        <v/>
      </c>
      <c r="AV111" s="666" t="str">
        <f>IF(X111="","",IF(OR(R111=IF(S111&gt;【１】経営概要!$G$27,調査年-1,調査年),AN111=""),"",ROUND(AN111*X111%,0)))</f>
        <v/>
      </c>
      <c r="AW111" s="666" t="str">
        <f t="shared" si="7"/>
        <v/>
      </c>
      <c r="AX111" s="666" t="str">
        <f t="shared" si="8"/>
        <v/>
      </c>
      <c r="AY111" s="666" t="str">
        <f t="shared" si="9"/>
        <v/>
      </c>
      <c r="AZ111" s="666" t="str">
        <f>IF(OR(X111="",AND(OR(R111&lt;&gt;IF(S111&gt;【１】経営概要!$G$27,調査年-1,調査年),AG111=0),V111="",AR111="",W111="")),"",
SUM(
IF(AND(R111=IF(S111&gt;【１】経営概要!$G$27,調査年-1,調査年),AG111=1),ROUND(T111*X111%,0),),
ROUND(V111*X111%,0),
ROUND(SUM(AR111)*X111%,0),
))</f>
        <v/>
      </c>
      <c r="BA111" s="666" t="str">
        <f t="shared" si="10"/>
        <v/>
      </c>
    </row>
    <row r="112" spans="2:53" s="4" customFormat="1" ht="28.15" hidden="1" customHeight="1" outlineLevel="1">
      <c r="C112" s="722">
        <v>96</v>
      </c>
      <c r="D112" s="1569"/>
      <c r="E112" s="1570"/>
      <c r="F112" s="1570"/>
      <c r="G112" s="1570"/>
      <c r="H112" s="1570"/>
      <c r="I112" s="1570"/>
      <c r="J112" s="1570"/>
      <c r="K112" s="1571"/>
      <c r="L112" s="668" t="str">
        <f>IF(M112&gt;0,IF(COUNTIF(リスト!建築物種類コード,M112),"建築物","構築物"),"")</f>
        <v/>
      </c>
      <c r="M112" s="680"/>
      <c r="N112" s="681"/>
      <c r="O112" s="201"/>
      <c r="P112" s="682"/>
      <c r="Q112" s="683"/>
      <c r="R112" s="683"/>
      <c r="S112" s="684"/>
      <c r="T112" s="685"/>
      <c r="U112" s="685"/>
      <c r="V112" s="685"/>
      <c r="W112" s="685"/>
      <c r="X112" s="1045"/>
      <c r="Y112" s="686"/>
      <c r="Z112" s="687"/>
      <c r="AA112" s="661"/>
      <c r="AB112" s="662"/>
      <c r="AC112" s="279"/>
      <c r="AD112" s="61"/>
      <c r="AE112" s="61"/>
      <c r="AF112" s="663" t="str">
        <f t="shared" si="29"/>
        <v/>
      </c>
      <c r="AG112" s="664" t="str">
        <f t="shared" si="30"/>
        <v/>
      </c>
      <c r="AH112" s="664" t="str">
        <f t="shared" si="31"/>
        <v/>
      </c>
      <c r="AI112" s="664" t="str">
        <f>IF(AF112="","",VLOOKUP(AF112,リスト!BD:BE,2,0))</f>
        <v/>
      </c>
      <c r="AJ112" s="664" t="str">
        <f t="shared" si="32"/>
        <v/>
      </c>
      <c r="AK112" s="664" t="str">
        <f>IF(AJ112="","",VLOOKUP(AJ112,リスト!BW:BX,2,0))</f>
        <v/>
      </c>
      <c r="AL112" s="664" t="str">
        <f>IF(AF112="","",IF(S112&gt;【１】経営概要!$G$27,調査年-1,調査年)-R112)</f>
        <v/>
      </c>
      <c r="AM112" s="665" t="str">
        <f t="shared" si="1"/>
        <v/>
      </c>
      <c r="AN112" s="665" t="str">
        <f t="shared" si="2"/>
        <v/>
      </c>
      <c r="AO112" s="666" t="str">
        <f t="shared" si="3"/>
        <v/>
      </c>
      <c r="AP112" s="666" t="str">
        <f t="shared" si="4"/>
        <v/>
      </c>
      <c r="AQ112" s="666" t="str">
        <f t="shared" si="5"/>
        <v/>
      </c>
      <c r="AR112" s="666" t="str">
        <f t="shared" si="33"/>
        <v/>
      </c>
      <c r="AS112" s="666" t="str">
        <f t="shared" si="6"/>
        <v/>
      </c>
      <c r="AT112" s="666" t="str">
        <f t="shared" si="34"/>
        <v/>
      </c>
      <c r="AU112" s="666" t="str">
        <f t="shared" si="35"/>
        <v/>
      </c>
      <c r="AV112" s="666" t="str">
        <f>IF(X112="","",IF(OR(R112=IF(S112&gt;【１】経営概要!$G$27,調査年-1,調査年),AN112=""),"",ROUND(AN112*X112%,0)))</f>
        <v/>
      </c>
      <c r="AW112" s="666" t="str">
        <f t="shared" si="7"/>
        <v/>
      </c>
      <c r="AX112" s="666" t="str">
        <f t="shared" si="8"/>
        <v/>
      </c>
      <c r="AY112" s="666" t="str">
        <f t="shared" si="9"/>
        <v/>
      </c>
      <c r="AZ112" s="666" t="str">
        <f>IF(OR(X112="",AND(OR(R112&lt;&gt;IF(S112&gt;【１】経営概要!$G$27,調査年-1,調査年),AG112=0),V112="",AR112="",W112="")),"",
SUM(
IF(AND(R112=IF(S112&gt;【１】経営概要!$G$27,調査年-1,調査年),AG112=1),ROUND(T112*X112%,0),),
ROUND(V112*X112%,0),
ROUND(SUM(AR112)*X112%,0),
))</f>
        <v/>
      </c>
      <c r="BA112" s="666" t="str">
        <f t="shared" si="10"/>
        <v/>
      </c>
    </row>
    <row r="113" spans="2:53" s="4" customFormat="1" ht="28.15" hidden="1" customHeight="1" outlineLevel="1">
      <c r="C113" s="722">
        <v>97</v>
      </c>
      <c r="D113" s="1572"/>
      <c r="E113" s="1573"/>
      <c r="F113" s="1573"/>
      <c r="G113" s="1573"/>
      <c r="H113" s="1573"/>
      <c r="I113" s="1573"/>
      <c r="J113" s="1573"/>
      <c r="K113" s="1574"/>
      <c r="L113" s="668" t="str">
        <f>IF(M113&gt;0,IF(COUNTIF(リスト!建築物種類コード,M113),"建築物","構築物"),"")</f>
        <v/>
      </c>
      <c r="M113" s="688"/>
      <c r="N113" s="681"/>
      <c r="O113" s="201"/>
      <c r="P113" s="682"/>
      <c r="Q113" s="683"/>
      <c r="R113" s="683"/>
      <c r="S113" s="684"/>
      <c r="T113" s="685"/>
      <c r="U113" s="685"/>
      <c r="V113" s="685"/>
      <c r="W113" s="685"/>
      <c r="X113" s="1045"/>
      <c r="Y113" s="686"/>
      <c r="Z113" s="687"/>
      <c r="AA113" s="661"/>
      <c r="AB113" s="662"/>
      <c r="AC113" s="279"/>
      <c r="AD113" s="61"/>
      <c r="AE113" s="61"/>
      <c r="AF113" s="663" t="str">
        <f t="shared" si="29"/>
        <v/>
      </c>
      <c r="AG113" s="664" t="str">
        <f t="shared" si="30"/>
        <v/>
      </c>
      <c r="AH113" s="664" t="str">
        <f t="shared" si="31"/>
        <v/>
      </c>
      <c r="AI113" s="664" t="str">
        <f>IF(AF113="","",VLOOKUP(AF113,リスト!BD:BE,2,0))</f>
        <v/>
      </c>
      <c r="AJ113" s="664" t="str">
        <f t="shared" si="32"/>
        <v/>
      </c>
      <c r="AK113" s="664" t="str">
        <f>IF(AJ113="","",VLOOKUP(AJ113,リスト!BW:BX,2,0))</f>
        <v/>
      </c>
      <c r="AL113" s="664" t="str">
        <f>IF(AF113="","",IF(S113&gt;【１】経営概要!$G$27,調査年-1,調査年)-R113)</f>
        <v/>
      </c>
      <c r="AM113" s="665" t="str">
        <f t="shared" si="1"/>
        <v/>
      </c>
      <c r="AN113" s="665" t="str">
        <f t="shared" si="2"/>
        <v/>
      </c>
      <c r="AO113" s="666" t="str">
        <f t="shared" si="3"/>
        <v/>
      </c>
      <c r="AP113" s="666" t="str">
        <f t="shared" si="4"/>
        <v/>
      </c>
      <c r="AQ113" s="666" t="str">
        <f t="shared" si="5"/>
        <v/>
      </c>
      <c r="AR113" s="666" t="str">
        <f t="shared" si="33"/>
        <v/>
      </c>
      <c r="AS113" s="666" t="str">
        <f t="shared" si="6"/>
        <v/>
      </c>
      <c r="AT113" s="666" t="str">
        <f t="shared" si="34"/>
        <v/>
      </c>
      <c r="AU113" s="666" t="str">
        <f t="shared" si="35"/>
        <v/>
      </c>
      <c r="AV113" s="666" t="str">
        <f>IF(X113="","",IF(OR(R113=IF(S113&gt;【１】経営概要!$G$27,調査年-1,調査年),AN113=""),"",ROUND(AN113*X113%,0)))</f>
        <v/>
      </c>
      <c r="AW113" s="666" t="str">
        <f t="shared" si="7"/>
        <v/>
      </c>
      <c r="AX113" s="666" t="str">
        <f t="shared" si="8"/>
        <v/>
      </c>
      <c r="AY113" s="666" t="str">
        <f t="shared" si="9"/>
        <v/>
      </c>
      <c r="AZ113" s="666" t="str">
        <f>IF(OR(X113="",AND(OR(R113&lt;&gt;IF(S113&gt;【１】経営概要!$G$27,調査年-1,調査年),AG113=0),V113="",AR113="",W113="")),"",
SUM(
IF(AND(R113=IF(S113&gt;【１】経営概要!$G$27,調査年-1,調査年),AG113=1),ROUND(T113*X113%,0),),
ROUND(V113*X113%,0),
ROUND(SUM(AR113)*X113%,0),
))</f>
        <v/>
      </c>
      <c r="BA113" s="666" t="str">
        <f t="shared" si="10"/>
        <v/>
      </c>
    </row>
    <row r="114" spans="2:53" s="4" customFormat="1" ht="28.15" hidden="1" customHeight="1" outlineLevel="1">
      <c r="C114" s="722">
        <v>98</v>
      </c>
      <c r="D114" s="1569"/>
      <c r="E114" s="1570"/>
      <c r="F114" s="1570"/>
      <c r="G114" s="1570"/>
      <c r="H114" s="1570"/>
      <c r="I114" s="1570"/>
      <c r="J114" s="1570"/>
      <c r="K114" s="1571"/>
      <c r="L114" s="668" t="str">
        <f>IF(M114&gt;0,IF(COUNTIF(リスト!建築物種類コード,M114),"建築物","構築物"),"")</f>
        <v/>
      </c>
      <c r="M114" s="680"/>
      <c r="N114" s="681"/>
      <c r="O114" s="201"/>
      <c r="P114" s="682"/>
      <c r="Q114" s="683"/>
      <c r="R114" s="683"/>
      <c r="S114" s="684"/>
      <c r="T114" s="685"/>
      <c r="U114" s="685"/>
      <c r="V114" s="685"/>
      <c r="W114" s="685"/>
      <c r="X114" s="1045"/>
      <c r="Y114" s="686"/>
      <c r="Z114" s="687"/>
      <c r="AA114" s="661"/>
      <c r="AB114" s="662"/>
      <c r="AC114" s="279"/>
      <c r="AD114" s="61"/>
      <c r="AE114" s="61"/>
      <c r="AF114" s="663" t="str">
        <f t="shared" si="29"/>
        <v/>
      </c>
      <c r="AG114" s="664" t="str">
        <f t="shared" si="30"/>
        <v/>
      </c>
      <c r="AH114" s="664" t="str">
        <f t="shared" si="31"/>
        <v/>
      </c>
      <c r="AI114" s="664" t="str">
        <f>IF(AF114="","",VLOOKUP(AF114,リスト!BD:BE,2,0))</f>
        <v/>
      </c>
      <c r="AJ114" s="664" t="str">
        <f t="shared" si="32"/>
        <v/>
      </c>
      <c r="AK114" s="664" t="str">
        <f>IF(AJ114="","",VLOOKUP(AJ114,リスト!BW:BX,2,0))</f>
        <v/>
      </c>
      <c r="AL114" s="664" t="str">
        <f>IF(AF114="","",IF(S114&gt;【１】経営概要!$G$27,調査年-1,調査年)-R114)</f>
        <v/>
      </c>
      <c r="AM114" s="665" t="str">
        <f t="shared" si="1"/>
        <v/>
      </c>
      <c r="AN114" s="665" t="str">
        <f t="shared" si="2"/>
        <v/>
      </c>
      <c r="AO114" s="666" t="str">
        <f t="shared" si="3"/>
        <v/>
      </c>
      <c r="AP114" s="666" t="str">
        <f t="shared" si="4"/>
        <v/>
      </c>
      <c r="AQ114" s="666" t="str">
        <f t="shared" si="5"/>
        <v/>
      </c>
      <c r="AR114" s="666" t="str">
        <f t="shared" si="33"/>
        <v/>
      </c>
      <c r="AS114" s="666" t="str">
        <f t="shared" si="6"/>
        <v/>
      </c>
      <c r="AT114" s="666" t="str">
        <f t="shared" si="34"/>
        <v/>
      </c>
      <c r="AU114" s="666" t="str">
        <f t="shared" si="35"/>
        <v/>
      </c>
      <c r="AV114" s="666" t="str">
        <f>IF(X114="","",IF(OR(R114=IF(S114&gt;【１】経営概要!$G$27,調査年-1,調査年),AN114=""),"",ROUND(AN114*X114%,0)))</f>
        <v/>
      </c>
      <c r="AW114" s="666" t="str">
        <f t="shared" si="7"/>
        <v/>
      </c>
      <c r="AX114" s="666" t="str">
        <f t="shared" si="8"/>
        <v/>
      </c>
      <c r="AY114" s="666" t="str">
        <f t="shared" si="9"/>
        <v/>
      </c>
      <c r="AZ114" s="666" t="str">
        <f>IF(OR(X114="",AND(OR(R114&lt;&gt;IF(S114&gt;【１】経営概要!$G$27,調査年-1,調査年),AG114=0),V114="",AR114="",W114="")),"",
SUM(
IF(AND(R114=IF(S114&gt;【１】経営概要!$G$27,調査年-1,調査年),AG114=1),ROUND(T114*X114%,0),),
ROUND(V114*X114%,0),
ROUND(SUM(AR114)*X114%,0),
))</f>
        <v/>
      </c>
      <c r="BA114" s="666" t="str">
        <f t="shared" si="10"/>
        <v/>
      </c>
    </row>
    <row r="115" spans="2:53" s="4" customFormat="1" ht="28.15" hidden="1" customHeight="1" outlineLevel="1">
      <c r="C115" s="722">
        <v>99</v>
      </c>
      <c r="D115" s="1569"/>
      <c r="E115" s="1570"/>
      <c r="F115" s="1570"/>
      <c r="G115" s="1570"/>
      <c r="H115" s="1570"/>
      <c r="I115" s="1570"/>
      <c r="J115" s="1570"/>
      <c r="K115" s="1571"/>
      <c r="L115" s="668" t="str">
        <f>IF(M115&gt;0,IF(COUNTIF(リスト!建築物種類コード,M115),"建築物","構築物"),"")</f>
        <v/>
      </c>
      <c r="M115" s="680"/>
      <c r="N115" s="681"/>
      <c r="O115" s="201"/>
      <c r="P115" s="682"/>
      <c r="Q115" s="683"/>
      <c r="R115" s="683"/>
      <c r="S115" s="684"/>
      <c r="T115" s="685"/>
      <c r="U115" s="685"/>
      <c r="V115" s="685"/>
      <c r="W115" s="685"/>
      <c r="X115" s="1045"/>
      <c r="Y115" s="686"/>
      <c r="Z115" s="687"/>
      <c r="AA115" s="661"/>
      <c r="AB115" s="662"/>
      <c r="AC115" s="279"/>
      <c r="AD115" s="61"/>
      <c r="AE115" s="61"/>
      <c r="AF115" s="663" t="str">
        <f t="shared" si="29"/>
        <v/>
      </c>
      <c r="AG115" s="664" t="str">
        <f t="shared" si="30"/>
        <v/>
      </c>
      <c r="AH115" s="664" t="str">
        <f t="shared" si="31"/>
        <v/>
      </c>
      <c r="AI115" s="664" t="str">
        <f>IF(AF115="","",VLOOKUP(AF115,リスト!BD:BE,2,0))</f>
        <v/>
      </c>
      <c r="AJ115" s="664" t="str">
        <f t="shared" si="32"/>
        <v/>
      </c>
      <c r="AK115" s="664" t="str">
        <f>IF(AJ115="","",VLOOKUP(AJ115,リスト!BW:BX,2,0))</f>
        <v/>
      </c>
      <c r="AL115" s="664" t="str">
        <f>IF(AF115="","",IF(S115&gt;【１】経営概要!$G$27,調査年-1,調査年)-R115)</f>
        <v/>
      </c>
      <c r="AM115" s="665" t="str">
        <f t="shared" si="1"/>
        <v/>
      </c>
      <c r="AN115" s="665" t="str">
        <f t="shared" si="2"/>
        <v/>
      </c>
      <c r="AO115" s="666" t="str">
        <f t="shared" si="3"/>
        <v/>
      </c>
      <c r="AP115" s="666" t="str">
        <f t="shared" si="4"/>
        <v/>
      </c>
      <c r="AQ115" s="666" t="str">
        <f t="shared" si="5"/>
        <v/>
      </c>
      <c r="AR115" s="666" t="str">
        <f t="shared" si="33"/>
        <v/>
      </c>
      <c r="AS115" s="666" t="str">
        <f t="shared" si="6"/>
        <v/>
      </c>
      <c r="AT115" s="666" t="str">
        <f t="shared" si="34"/>
        <v/>
      </c>
      <c r="AU115" s="666" t="str">
        <f t="shared" si="35"/>
        <v/>
      </c>
      <c r="AV115" s="666" t="str">
        <f>IF(X115="","",IF(OR(R115=IF(S115&gt;【１】経営概要!$G$27,調査年-1,調査年),AN115=""),"",ROUND(AN115*X115%,0)))</f>
        <v/>
      </c>
      <c r="AW115" s="666" t="str">
        <f t="shared" si="7"/>
        <v/>
      </c>
      <c r="AX115" s="666" t="str">
        <f t="shared" si="8"/>
        <v/>
      </c>
      <c r="AY115" s="666" t="str">
        <f t="shared" si="9"/>
        <v/>
      </c>
      <c r="AZ115" s="666" t="str">
        <f>IF(OR(X115="",AND(OR(R115&lt;&gt;IF(S115&gt;【１】経営概要!$G$27,調査年-1,調査年),AG115=0),V115="",AR115="",W115="")),"",
SUM(
IF(AND(R115=IF(S115&gt;【１】経営概要!$G$27,調査年-1,調査年),AG115=1),ROUND(T115*X115%,0),),
ROUND(V115*X115%,0),
ROUND(SUM(AR115)*X115%,0),
))</f>
        <v/>
      </c>
      <c r="BA115" s="666" t="str">
        <f t="shared" si="10"/>
        <v/>
      </c>
    </row>
    <row r="116" spans="2:53" s="4" customFormat="1" ht="28.15" hidden="1" customHeight="1" outlineLevel="1">
      <c r="C116" s="722">
        <v>100</v>
      </c>
      <c r="D116" s="1569"/>
      <c r="E116" s="1570"/>
      <c r="F116" s="1570"/>
      <c r="G116" s="1570"/>
      <c r="H116" s="1570"/>
      <c r="I116" s="1570"/>
      <c r="J116" s="1570"/>
      <c r="K116" s="1571"/>
      <c r="L116" s="668" t="str">
        <f>IF(M116&gt;0,IF(COUNTIF(リスト!建築物種類コード,M116),"建築物","構築物"),"")</f>
        <v/>
      </c>
      <c r="M116" s="680"/>
      <c r="N116" s="681"/>
      <c r="O116" s="201"/>
      <c r="P116" s="682"/>
      <c r="Q116" s="683"/>
      <c r="R116" s="683"/>
      <c r="S116" s="684"/>
      <c r="T116" s="685"/>
      <c r="U116" s="685"/>
      <c r="V116" s="685"/>
      <c r="W116" s="685"/>
      <c r="X116" s="1045"/>
      <c r="Y116" s="686"/>
      <c r="Z116" s="687"/>
      <c r="AA116" s="661"/>
      <c r="AB116" s="662"/>
      <c r="AC116" s="279"/>
      <c r="AD116" s="61"/>
      <c r="AE116" s="61"/>
      <c r="AF116" s="663" t="str">
        <f t="shared" si="29"/>
        <v/>
      </c>
      <c r="AG116" s="664" t="str">
        <f t="shared" si="30"/>
        <v/>
      </c>
      <c r="AH116" s="664" t="str">
        <f t="shared" si="31"/>
        <v/>
      </c>
      <c r="AI116" s="664" t="str">
        <f>IF(AF116="","",VLOOKUP(AF116,リスト!BD:BE,2,0))</f>
        <v/>
      </c>
      <c r="AJ116" s="664" t="str">
        <f t="shared" si="32"/>
        <v/>
      </c>
      <c r="AK116" s="664" t="str">
        <f>IF(AJ116="","",VLOOKUP(AJ116,リスト!BW:BX,2,0))</f>
        <v/>
      </c>
      <c r="AL116" s="664" t="str">
        <f>IF(AF116="","",IF(S116&gt;【１】経営概要!$G$27,調査年-1,調査年)-R116)</f>
        <v/>
      </c>
      <c r="AM116" s="665" t="str">
        <f t="shared" si="1"/>
        <v/>
      </c>
      <c r="AN116" s="665" t="str">
        <f t="shared" si="2"/>
        <v/>
      </c>
      <c r="AO116" s="666" t="str">
        <f t="shared" si="3"/>
        <v/>
      </c>
      <c r="AP116" s="666" t="str">
        <f t="shared" si="4"/>
        <v/>
      </c>
      <c r="AQ116" s="666" t="str">
        <f t="shared" si="5"/>
        <v/>
      </c>
      <c r="AR116" s="666" t="str">
        <f t="shared" si="33"/>
        <v/>
      </c>
      <c r="AS116" s="666" t="str">
        <f t="shared" si="6"/>
        <v/>
      </c>
      <c r="AT116" s="666" t="str">
        <f t="shared" si="34"/>
        <v/>
      </c>
      <c r="AU116" s="666" t="str">
        <f t="shared" si="35"/>
        <v/>
      </c>
      <c r="AV116" s="666" t="str">
        <f>IF(X116="","",IF(OR(R116=IF(S116&gt;【１】経営概要!$G$27,調査年-1,調査年),AN116=""),"",ROUND(AN116*X116%,0)))</f>
        <v/>
      </c>
      <c r="AW116" s="666" t="str">
        <f t="shared" si="7"/>
        <v/>
      </c>
      <c r="AX116" s="666" t="str">
        <f t="shared" si="8"/>
        <v/>
      </c>
      <c r="AY116" s="666" t="str">
        <f t="shared" si="9"/>
        <v/>
      </c>
      <c r="AZ116" s="666" t="str">
        <f>IF(OR(X116="",AND(OR(R116&lt;&gt;IF(S116&gt;【１】経営概要!$G$27,調査年-1,調査年),AG116=0),V116="",AR116="",W116="")),"",
SUM(
IF(AND(R116=IF(S116&gt;【１】経営概要!$G$27,調査年-1,調査年),AG116=1),ROUND(T116*X116%,0),),
ROUND(V116*X116%,0),
ROUND(SUM(AR116)*X116%,0),
))</f>
        <v/>
      </c>
      <c r="BA116" s="666" t="str">
        <f t="shared" si="10"/>
        <v/>
      </c>
    </row>
    <row r="117" spans="2:53" s="4" customFormat="1" ht="28.15" hidden="1" customHeight="1" outlineLevel="1">
      <c r="C117" s="722">
        <v>101</v>
      </c>
      <c r="D117" s="1569"/>
      <c r="E117" s="1570"/>
      <c r="F117" s="1570"/>
      <c r="G117" s="1570"/>
      <c r="H117" s="1570"/>
      <c r="I117" s="1570"/>
      <c r="J117" s="1570"/>
      <c r="K117" s="1571"/>
      <c r="L117" s="668" t="str">
        <f>IF(M117&gt;0,IF(COUNTIF(リスト!建築物種類コード,M117),"建築物","構築物"),"")</f>
        <v/>
      </c>
      <c r="M117" s="680"/>
      <c r="N117" s="681"/>
      <c r="O117" s="201"/>
      <c r="P117" s="682"/>
      <c r="Q117" s="683"/>
      <c r="R117" s="683"/>
      <c r="S117" s="684"/>
      <c r="T117" s="685"/>
      <c r="U117" s="685"/>
      <c r="V117" s="685"/>
      <c r="W117" s="685"/>
      <c r="X117" s="1045"/>
      <c r="Y117" s="686"/>
      <c r="Z117" s="687"/>
      <c r="AA117" s="661"/>
      <c r="AB117" s="662"/>
      <c r="AC117" s="279"/>
      <c r="AD117" s="61"/>
      <c r="AE117" s="61"/>
      <c r="AF117" s="663" t="str">
        <f t="shared" si="29"/>
        <v/>
      </c>
      <c r="AG117" s="664" t="str">
        <f t="shared" si="30"/>
        <v/>
      </c>
      <c r="AH117" s="664" t="str">
        <f t="shared" si="31"/>
        <v/>
      </c>
      <c r="AI117" s="664" t="str">
        <f>IF(AF117="","",VLOOKUP(AF117,リスト!BD:BE,2,0))</f>
        <v/>
      </c>
      <c r="AJ117" s="664" t="str">
        <f t="shared" si="32"/>
        <v/>
      </c>
      <c r="AK117" s="664" t="str">
        <f>IF(AJ117="","",VLOOKUP(AJ117,リスト!BW:BX,2,0))</f>
        <v/>
      </c>
      <c r="AL117" s="664" t="str">
        <f>IF(AF117="","",IF(S117&gt;【１】経営概要!$G$27,調査年-1,調査年)-R117)</f>
        <v/>
      </c>
      <c r="AM117" s="665" t="str">
        <f t="shared" si="1"/>
        <v/>
      </c>
      <c r="AN117" s="665" t="str">
        <f t="shared" si="2"/>
        <v/>
      </c>
      <c r="AO117" s="666" t="str">
        <f t="shared" si="3"/>
        <v/>
      </c>
      <c r="AP117" s="666" t="str">
        <f t="shared" si="4"/>
        <v/>
      </c>
      <c r="AQ117" s="666" t="str">
        <f t="shared" si="5"/>
        <v/>
      </c>
      <c r="AR117" s="666" t="str">
        <f t="shared" si="33"/>
        <v/>
      </c>
      <c r="AS117" s="666" t="str">
        <f t="shared" si="6"/>
        <v/>
      </c>
      <c r="AT117" s="666" t="str">
        <f t="shared" si="34"/>
        <v/>
      </c>
      <c r="AU117" s="666" t="str">
        <f t="shared" si="35"/>
        <v/>
      </c>
      <c r="AV117" s="666" t="str">
        <f>IF(X117="","",IF(OR(R117=IF(S117&gt;【１】経営概要!$G$27,調査年-1,調査年),AN117=""),"",ROUND(AN117*X117%,0)))</f>
        <v/>
      </c>
      <c r="AW117" s="666" t="str">
        <f t="shared" si="7"/>
        <v/>
      </c>
      <c r="AX117" s="666" t="str">
        <f t="shared" si="8"/>
        <v/>
      </c>
      <c r="AY117" s="666" t="str">
        <f t="shared" si="9"/>
        <v/>
      </c>
      <c r="AZ117" s="666" t="str">
        <f>IF(OR(X117="",AND(OR(R117&lt;&gt;IF(S117&gt;【１】経営概要!$G$27,調査年-1,調査年),AG117=0),V117="",AR117="",W117="")),"",
SUM(
IF(AND(R117=IF(S117&gt;【１】経営概要!$G$27,調査年-1,調査年),AG117=1),ROUND(T117*X117%,0),),
ROUND(V117*X117%,0),
ROUND(SUM(AR117)*X117%,0),
))</f>
        <v/>
      </c>
      <c r="BA117" s="666" t="str">
        <f t="shared" si="10"/>
        <v/>
      </c>
    </row>
    <row r="118" spans="2:53" s="4" customFormat="1" ht="28.15" hidden="1" customHeight="1" outlineLevel="1">
      <c r="C118" s="722">
        <v>102</v>
      </c>
      <c r="D118" s="1569"/>
      <c r="E118" s="1570"/>
      <c r="F118" s="1570"/>
      <c r="G118" s="1570"/>
      <c r="H118" s="1570"/>
      <c r="I118" s="1570"/>
      <c r="J118" s="1570"/>
      <c r="K118" s="1571"/>
      <c r="L118" s="668" t="str">
        <f>IF(M118&gt;0,IF(COUNTIF(リスト!建築物種類コード,M118),"建築物","構築物"),"")</f>
        <v/>
      </c>
      <c r="M118" s="680"/>
      <c r="N118" s="681"/>
      <c r="O118" s="201"/>
      <c r="P118" s="682"/>
      <c r="Q118" s="683"/>
      <c r="R118" s="683"/>
      <c r="S118" s="684"/>
      <c r="T118" s="685"/>
      <c r="U118" s="685"/>
      <c r="V118" s="685"/>
      <c r="W118" s="685"/>
      <c r="X118" s="1045"/>
      <c r="Y118" s="686"/>
      <c r="Z118" s="687"/>
      <c r="AA118" s="661"/>
      <c r="AB118" s="662"/>
      <c r="AC118" s="279"/>
      <c r="AD118" s="61"/>
      <c r="AE118" s="61"/>
      <c r="AF118" s="663" t="str">
        <f t="shared" si="29"/>
        <v/>
      </c>
      <c r="AG118" s="664" t="str">
        <f t="shared" si="30"/>
        <v/>
      </c>
      <c r="AH118" s="664" t="str">
        <f t="shared" si="31"/>
        <v/>
      </c>
      <c r="AI118" s="664" t="str">
        <f>IF(AF118="","",VLOOKUP(AF118,リスト!BD:BE,2,0))</f>
        <v/>
      </c>
      <c r="AJ118" s="664" t="str">
        <f t="shared" si="32"/>
        <v/>
      </c>
      <c r="AK118" s="664" t="str">
        <f>IF(AJ118="","",VLOOKUP(AJ118,リスト!BW:BX,2,0))</f>
        <v/>
      </c>
      <c r="AL118" s="664" t="str">
        <f>IF(AF118="","",IF(S118&gt;【１】経営概要!$G$27,調査年-1,調査年)-R118)</f>
        <v/>
      </c>
      <c r="AM118" s="665" t="str">
        <f t="shared" si="1"/>
        <v/>
      </c>
      <c r="AN118" s="665" t="str">
        <f t="shared" si="2"/>
        <v/>
      </c>
      <c r="AO118" s="666" t="str">
        <f t="shared" si="3"/>
        <v/>
      </c>
      <c r="AP118" s="666" t="str">
        <f t="shared" si="4"/>
        <v/>
      </c>
      <c r="AQ118" s="666" t="str">
        <f t="shared" si="5"/>
        <v/>
      </c>
      <c r="AR118" s="666" t="str">
        <f t="shared" si="33"/>
        <v/>
      </c>
      <c r="AS118" s="666" t="str">
        <f t="shared" si="6"/>
        <v/>
      </c>
      <c r="AT118" s="666" t="str">
        <f t="shared" si="34"/>
        <v/>
      </c>
      <c r="AU118" s="666" t="str">
        <f t="shared" si="35"/>
        <v/>
      </c>
      <c r="AV118" s="666" t="str">
        <f>IF(X118="","",IF(OR(R118=IF(S118&gt;【１】経営概要!$G$27,調査年-1,調査年),AN118=""),"",ROUND(AN118*X118%,0)))</f>
        <v/>
      </c>
      <c r="AW118" s="666" t="str">
        <f t="shared" si="7"/>
        <v/>
      </c>
      <c r="AX118" s="666" t="str">
        <f t="shared" si="8"/>
        <v/>
      </c>
      <c r="AY118" s="666" t="str">
        <f t="shared" si="9"/>
        <v/>
      </c>
      <c r="AZ118" s="666" t="str">
        <f>IF(OR(X118="",AND(OR(R118&lt;&gt;IF(S118&gt;【１】経営概要!$G$27,調査年-1,調査年),AG118=0),V118="",AR118="",W118="")),"",
SUM(
IF(AND(R118=IF(S118&gt;【１】経営概要!$G$27,調査年-1,調査年),AG118=1),ROUND(T118*X118%,0),),
ROUND(V118*X118%,0),
ROUND(SUM(AR118)*X118%,0),
))</f>
        <v/>
      </c>
      <c r="BA118" s="666" t="str">
        <f t="shared" si="10"/>
        <v/>
      </c>
    </row>
    <row r="119" spans="2:53" s="4" customFormat="1" ht="28.15" hidden="1" customHeight="1" outlineLevel="1">
      <c r="C119" s="722">
        <v>103</v>
      </c>
      <c r="D119" s="1569"/>
      <c r="E119" s="1570"/>
      <c r="F119" s="1570"/>
      <c r="G119" s="1570"/>
      <c r="H119" s="1570"/>
      <c r="I119" s="1570"/>
      <c r="J119" s="1570"/>
      <c r="K119" s="1571"/>
      <c r="L119" s="668" t="str">
        <f>IF(M119&gt;0,IF(COUNTIF(リスト!建築物種類コード,M119),"建築物","構築物"),"")</f>
        <v/>
      </c>
      <c r="M119" s="680"/>
      <c r="N119" s="681"/>
      <c r="O119" s="201"/>
      <c r="P119" s="682"/>
      <c r="Q119" s="683"/>
      <c r="R119" s="683"/>
      <c r="S119" s="684"/>
      <c r="T119" s="685"/>
      <c r="U119" s="685"/>
      <c r="V119" s="685"/>
      <c r="W119" s="685"/>
      <c r="X119" s="1045"/>
      <c r="Y119" s="686"/>
      <c r="Z119" s="687"/>
      <c r="AA119" s="661"/>
      <c r="AB119" s="662"/>
      <c r="AC119" s="279"/>
      <c r="AD119" s="61"/>
      <c r="AE119" s="61"/>
      <c r="AF119" s="663" t="str">
        <f t="shared" si="29"/>
        <v/>
      </c>
      <c r="AG119" s="664" t="str">
        <f t="shared" si="30"/>
        <v/>
      </c>
      <c r="AH119" s="664" t="str">
        <f t="shared" si="31"/>
        <v/>
      </c>
      <c r="AI119" s="664" t="str">
        <f>IF(AF119="","",VLOOKUP(AF119,リスト!BD:BE,2,0))</f>
        <v/>
      </c>
      <c r="AJ119" s="664" t="str">
        <f t="shared" si="32"/>
        <v/>
      </c>
      <c r="AK119" s="664" t="str">
        <f>IF(AJ119="","",VLOOKUP(AJ119,リスト!BW:BX,2,0))</f>
        <v/>
      </c>
      <c r="AL119" s="664" t="str">
        <f>IF(AF119="","",IF(S119&gt;【１】経営概要!$G$27,調査年-1,調査年)-R119)</f>
        <v/>
      </c>
      <c r="AM119" s="665" t="str">
        <f t="shared" si="1"/>
        <v/>
      </c>
      <c r="AN119" s="665" t="str">
        <f t="shared" si="2"/>
        <v/>
      </c>
      <c r="AO119" s="666" t="str">
        <f t="shared" si="3"/>
        <v/>
      </c>
      <c r="AP119" s="666" t="str">
        <f t="shared" si="4"/>
        <v/>
      </c>
      <c r="AQ119" s="666" t="str">
        <f t="shared" si="5"/>
        <v/>
      </c>
      <c r="AR119" s="666" t="str">
        <f t="shared" si="33"/>
        <v/>
      </c>
      <c r="AS119" s="666" t="str">
        <f t="shared" si="6"/>
        <v/>
      </c>
      <c r="AT119" s="666" t="str">
        <f t="shared" si="34"/>
        <v/>
      </c>
      <c r="AU119" s="666" t="str">
        <f t="shared" si="35"/>
        <v/>
      </c>
      <c r="AV119" s="666" t="str">
        <f>IF(X119="","",IF(OR(R119=IF(S119&gt;【１】経営概要!$G$27,調査年-1,調査年),AN119=""),"",ROUND(AN119*X119%,0)))</f>
        <v/>
      </c>
      <c r="AW119" s="666" t="str">
        <f t="shared" si="7"/>
        <v/>
      </c>
      <c r="AX119" s="666" t="str">
        <f t="shared" si="8"/>
        <v/>
      </c>
      <c r="AY119" s="666" t="str">
        <f t="shared" si="9"/>
        <v/>
      </c>
      <c r="AZ119" s="666" t="str">
        <f>IF(OR(X119="",AND(OR(R119&lt;&gt;IF(S119&gt;【１】経営概要!$G$27,調査年-1,調査年),AG119=0),V119="",AR119="",W119="")),"",
SUM(
IF(AND(R119=IF(S119&gt;【１】経営概要!$G$27,調査年-1,調査年),AG119=1),ROUND(T119*X119%,0),),
ROUND(V119*X119%,0),
ROUND(SUM(AR119)*X119%,0),
))</f>
        <v/>
      </c>
      <c r="BA119" s="666" t="str">
        <f t="shared" si="10"/>
        <v/>
      </c>
    </row>
    <row r="120" spans="2:53" s="4" customFormat="1" ht="28.15" hidden="1" customHeight="1" outlineLevel="1">
      <c r="C120" s="722">
        <v>104</v>
      </c>
      <c r="D120" s="1569"/>
      <c r="E120" s="1570"/>
      <c r="F120" s="1570"/>
      <c r="G120" s="1570"/>
      <c r="H120" s="1570"/>
      <c r="I120" s="1570"/>
      <c r="J120" s="1570"/>
      <c r="K120" s="1571"/>
      <c r="L120" s="668" t="str">
        <f>IF(M120&gt;0,IF(COUNTIF(リスト!建築物種類コード,M120),"建築物","構築物"),"")</f>
        <v/>
      </c>
      <c r="M120" s="680"/>
      <c r="N120" s="681"/>
      <c r="O120" s="201"/>
      <c r="P120" s="682"/>
      <c r="Q120" s="683"/>
      <c r="R120" s="683"/>
      <c r="S120" s="684"/>
      <c r="T120" s="685"/>
      <c r="U120" s="685"/>
      <c r="V120" s="685"/>
      <c r="W120" s="685"/>
      <c r="X120" s="1045"/>
      <c r="Y120" s="686"/>
      <c r="Z120" s="687"/>
      <c r="AA120" s="661"/>
      <c r="AB120" s="662"/>
      <c r="AC120" s="279"/>
      <c r="AD120" s="61"/>
      <c r="AE120" s="61"/>
      <c r="AF120" s="663" t="str">
        <f t="shared" si="29"/>
        <v/>
      </c>
      <c r="AG120" s="664" t="str">
        <f t="shared" si="30"/>
        <v/>
      </c>
      <c r="AH120" s="664" t="str">
        <f t="shared" si="31"/>
        <v/>
      </c>
      <c r="AI120" s="664" t="str">
        <f>IF(AF120="","",VLOOKUP(AF120,リスト!BD:BE,2,0))</f>
        <v/>
      </c>
      <c r="AJ120" s="664" t="str">
        <f t="shared" si="32"/>
        <v/>
      </c>
      <c r="AK120" s="664" t="str">
        <f>IF(AJ120="","",VLOOKUP(AJ120,リスト!BW:BX,2,0))</f>
        <v/>
      </c>
      <c r="AL120" s="664" t="str">
        <f>IF(AF120="","",IF(S120&gt;【１】経営概要!$G$27,調査年-1,調査年)-R120)</f>
        <v/>
      </c>
      <c r="AM120" s="665" t="str">
        <f t="shared" si="1"/>
        <v/>
      </c>
      <c r="AN120" s="665" t="str">
        <f t="shared" si="2"/>
        <v/>
      </c>
      <c r="AO120" s="666" t="str">
        <f t="shared" si="3"/>
        <v/>
      </c>
      <c r="AP120" s="666" t="str">
        <f t="shared" si="4"/>
        <v/>
      </c>
      <c r="AQ120" s="666" t="str">
        <f t="shared" si="5"/>
        <v/>
      </c>
      <c r="AR120" s="666" t="str">
        <f t="shared" si="33"/>
        <v/>
      </c>
      <c r="AS120" s="666" t="str">
        <f t="shared" si="6"/>
        <v/>
      </c>
      <c r="AT120" s="666" t="str">
        <f t="shared" si="34"/>
        <v/>
      </c>
      <c r="AU120" s="666" t="str">
        <f t="shared" si="35"/>
        <v/>
      </c>
      <c r="AV120" s="666" t="str">
        <f>IF(X120="","",IF(OR(R120=IF(S120&gt;【１】経営概要!$G$27,調査年-1,調査年),AN120=""),"",ROUND(AN120*X120%,0)))</f>
        <v/>
      </c>
      <c r="AW120" s="666" t="str">
        <f t="shared" si="7"/>
        <v/>
      </c>
      <c r="AX120" s="666" t="str">
        <f t="shared" si="8"/>
        <v/>
      </c>
      <c r="AY120" s="666" t="str">
        <f t="shared" si="9"/>
        <v/>
      </c>
      <c r="AZ120" s="666" t="str">
        <f>IF(OR(X120="",AND(OR(R120&lt;&gt;IF(S120&gt;【１】経営概要!$G$27,調査年-1,調査年),AG120=0),V120="",AR120="",W120="")),"",
SUM(
IF(AND(R120=IF(S120&gt;【１】経営概要!$G$27,調査年-1,調査年),AG120=1),ROUND(T120*X120%,0),),
ROUND(V120*X120%,0),
ROUND(SUM(AR120)*X120%,0),
))</f>
        <v/>
      </c>
      <c r="BA120" s="666" t="str">
        <f t="shared" si="10"/>
        <v/>
      </c>
    </row>
    <row r="121" spans="2:53" s="4" customFormat="1" ht="28.15" hidden="1" customHeight="1" outlineLevel="1">
      <c r="C121" s="722">
        <v>105</v>
      </c>
      <c r="D121" s="1569"/>
      <c r="E121" s="1570"/>
      <c r="F121" s="1570"/>
      <c r="G121" s="1570"/>
      <c r="H121" s="1570"/>
      <c r="I121" s="1570"/>
      <c r="J121" s="1570"/>
      <c r="K121" s="1571"/>
      <c r="L121" s="668" t="str">
        <f>IF(M121&gt;0,IF(COUNTIF(リスト!建築物種類コード,M121),"建築物","構築物"),"")</f>
        <v/>
      </c>
      <c r="M121" s="680"/>
      <c r="N121" s="681"/>
      <c r="O121" s="201"/>
      <c r="P121" s="682"/>
      <c r="Q121" s="683"/>
      <c r="R121" s="683"/>
      <c r="S121" s="684"/>
      <c r="T121" s="685"/>
      <c r="U121" s="685"/>
      <c r="V121" s="685"/>
      <c r="W121" s="685"/>
      <c r="X121" s="1045"/>
      <c r="Y121" s="686"/>
      <c r="Z121" s="687"/>
      <c r="AA121" s="661"/>
      <c r="AB121" s="662"/>
      <c r="AC121" s="279"/>
      <c r="AD121" s="61"/>
      <c r="AE121" s="61"/>
      <c r="AF121" s="663" t="str">
        <f t="shared" si="29"/>
        <v/>
      </c>
      <c r="AG121" s="664" t="str">
        <f t="shared" si="30"/>
        <v/>
      </c>
      <c r="AH121" s="664" t="str">
        <f t="shared" si="31"/>
        <v/>
      </c>
      <c r="AI121" s="664" t="str">
        <f>IF(AF121="","",VLOOKUP(AF121,リスト!BD:BE,2,0))</f>
        <v/>
      </c>
      <c r="AJ121" s="664" t="str">
        <f t="shared" si="32"/>
        <v/>
      </c>
      <c r="AK121" s="664" t="str">
        <f>IF(AJ121="","",VLOOKUP(AJ121,リスト!BW:BX,2,0))</f>
        <v/>
      </c>
      <c r="AL121" s="664" t="str">
        <f>IF(AF121="","",IF(S121&gt;【１】経営概要!$G$27,調査年-1,調査年)-R121)</f>
        <v/>
      </c>
      <c r="AM121" s="665" t="str">
        <f t="shared" si="1"/>
        <v/>
      </c>
      <c r="AN121" s="665" t="str">
        <f t="shared" si="2"/>
        <v/>
      </c>
      <c r="AO121" s="666" t="str">
        <f t="shared" si="3"/>
        <v/>
      </c>
      <c r="AP121" s="666" t="str">
        <f t="shared" si="4"/>
        <v/>
      </c>
      <c r="AQ121" s="666" t="str">
        <f t="shared" si="5"/>
        <v/>
      </c>
      <c r="AR121" s="666" t="str">
        <f t="shared" si="33"/>
        <v/>
      </c>
      <c r="AS121" s="666" t="str">
        <f t="shared" si="6"/>
        <v/>
      </c>
      <c r="AT121" s="666" t="str">
        <f t="shared" si="34"/>
        <v/>
      </c>
      <c r="AU121" s="666" t="str">
        <f t="shared" si="35"/>
        <v/>
      </c>
      <c r="AV121" s="666" t="str">
        <f>IF(X121="","",IF(OR(R121=IF(S121&gt;【１】経営概要!$G$27,調査年-1,調査年),AN121=""),"",ROUND(AN121*X121%,0)))</f>
        <v/>
      </c>
      <c r="AW121" s="666" t="str">
        <f t="shared" si="7"/>
        <v/>
      </c>
      <c r="AX121" s="666" t="str">
        <f t="shared" si="8"/>
        <v/>
      </c>
      <c r="AY121" s="666" t="str">
        <f t="shared" si="9"/>
        <v/>
      </c>
      <c r="AZ121" s="666" t="str">
        <f>IF(OR(X121="",AND(OR(R121&lt;&gt;IF(S121&gt;【１】経営概要!$G$27,調査年-1,調査年),AG121=0),V121="",AR121="",W121="")),"",
SUM(
IF(AND(R121=IF(S121&gt;【１】経営概要!$G$27,調査年-1,調査年),AG121=1),ROUND(T121*X121%,0),),
ROUND(V121*X121%,0),
ROUND(SUM(AR121)*X121%,0),
))</f>
        <v/>
      </c>
      <c r="BA121" s="666" t="str">
        <f t="shared" si="10"/>
        <v/>
      </c>
    </row>
    <row r="122" spans="2:53" s="4" customFormat="1" ht="28.15" hidden="1" customHeight="1" outlineLevel="1">
      <c r="C122" s="722">
        <v>106</v>
      </c>
      <c r="D122" s="1569"/>
      <c r="E122" s="1570"/>
      <c r="F122" s="1570"/>
      <c r="G122" s="1570"/>
      <c r="H122" s="1570"/>
      <c r="I122" s="1570"/>
      <c r="J122" s="1570"/>
      <c r="K122" s="1571"/>
      <c r="L122" s="668" t="str">
        <f>IF(M122&gt;0,IF(COUNTIF(リスト!建築物種類コード,M122),"建築物","構築物"),"")</f>
        <v/>
      </c>
      <c r="M122" s="688"/>
      <c r="N122" s="681"/>
      <c r="O122" s="201"/>
      <c r="P122" s="682"/>
      <c r="Q122" s="683"/>
      <c r="R122" s="683"/>
      <c r="S122" s="684"/>
      <c r="T122" s="685"/>
      <c r="U122" s="685"/>
      <c r="V122" s="685"/>
      <c r="W122" s="685"/>
      <c r="X122" s="1045"/>
      <c r="Y122" s="686"/>
      <c r="Z122" s="687"/>
      <c r="AA122" s="661"/>
      <c r="AB122" s="662"/>
      <c r="AC122" s="279"/>
      <c r="AD122" s="61"/>
      <c r="AE122" s="61"/>
      <c r="AF122" s="663" t="str">
        <f t="shared" si="29"/>
        <v/>
      </c>
      <c r="AG122" s="664" t="str">
        <f t="shared" si="30"/>
        <v/>
      </c>
      <c r="AH122" s="664" t="str">
        <f t="shared" si="31"/>
        <v/>
      </c>
      <c r="AI122" s="664" t="str">
        <f>IF(AF122="","",VLOOKUP(AF122,リスト!BD:BE,2,0))</f>
        <v/>
      </c>
      <c r="AJ122" s="664" t="str">
        <f t="shared" si="32"/>
        <v/>
      </c>
      <c r="AK122" s="664" t="str">
        <f>IF(AJ122="","",VLOOKUP(AJ122,リスト!BW:BX,2,0))</f>
        <v/>
      </c>
      <c r="AL122" s="664" t="str">
        <f>IF(AF122="","",IF(S122&gt;【１】経営概要!$G$27,調査年-1,調査年)-R122)</f>
        <v/>
      </c>
      <c r="AM122" s="665" t="str">
        <f t="shared" si="1"/>
        <v/>
      </c>
      <c r="AN122" s="665" t="str">
        <f t="shared" si="2"/>
        <v/>
      </c>
      <c r="AO122" s="666" t="str">
        <f t="shared" si="3"/>
        <v/>
      </c>
      <c r="AP122" s="666" t="str">
        <f t="shared" si="4"/>
        <v/>
      </c>
      <c r="AQ122" s="666" t="str">
        <f t="shared" si="5"/>
        <v/>
      </c>
      <c r="AR122" s="666" t="str">
        <f t="shared" si="33"/>
        <v/>
      </c>
      <c r="AS122" s="666" t="str">
        <f t="shared" si="6"/>
        <v/>
      </c>
      <c r="AT122" s="666" t="str">
        <f t="shared" si="34"/>
        <v/>
      </c>
      <c r="AU122" s="666" t="str">
        <f t="shared" si="35"/>
        <v/>
      </c>
      <c r="AV122" s="666" t="str">
        <f>IF(X122="","",IF(OR(R122=IF(S122&gt;【１】経営概要!$G$27,調査年-1,調査年),AN122=""),"",ROUND(AN122*X122%,0)))</f>
        <v/>
      </c>
      <c r="AW122" s="666" t="str">
        <f t="shared" si="7"/>
        <v/>
      </c>
      <c r="AX122" s="666" t="str">
        <f t="shared" si="8"/>
        <v/>
      </c>
      <c r="AY122" s="666" t="str">
        <f t="shared" si="9"/>
        <v/>
      </c>
      <c r="AZ122" s="666" t="str">
        <f>IF(OR(X122="",AND(OR(R122&lt;&gt;IF(S122&gt;【１】経営概要!$G$27,調査年-1,調査年),AG122=0),V122="",AR122="",W122="")),"",
SUM(
IF(AND(R122=IF(S122&gt;【１】経営概要!$G$27,調査年-1,調査年),AG122=1),ROUND(T122*X122%,0),),
ROUND(V122*X122%,0),
ROUND(SUM(AR122)*X122%,0),
))</f>
        <v/>
      </c>
      <c r="BA122" s="666" t="str">
        <f t="shared" si="10"/>
        <v/>
      </c>
    </row>
    <row r="123" spans="2:53" s="4" customFormat="1" ht="28.5" hidden="1" customHeight="1" outlineLevel="1">
      <c r="B123" s="49"/>
      <c r="C123" s="722">
        <v>107</v>
      </c>
      <c r="D123" s="1569"/>
      <c r="E123" s="1570"/>
      <c r="F123" s="1570"/>
      <c r="G123" s="1570"/>
      <c r="H123" s="1570"/>
      <c r="I123" s="1570"/>
      <c r="J123" s="1570"/>
      <c r="K123" s="1571"/>
      <c r="L123" s="668" t="str">
        <f>IF(M123&gt;0,IF(COUNTIF(リスト!建築物種類コード,M123),"建築物","構築物"),"")</f>
        <v/>
      </c>
      <c r="M123" s="680"/>
      <c r="N123" s="681"/>
      <c r="O123" s="201"/>
      <c r="P123" s="682"/>
      <c r="Q123" s="683"/>
      <c r="R123" s="683"/>
      <c r="S123" s="684"/>
      <c r="T123" s="685"/>
      <c r="U123" s="685"/>
      <c r="V123" s="685"/>
      <c r="W123" s="685"/>
      <c r="X123" s="1045"/>
      <c r="Y123" s="686"/>
      <c r="Z123" s="687"/>
      <c r="AA123" s="661"/>
      <c r="AB123" s="662"/>
      <c r="AC123" s="279"/>
      <c r="AD123" s="61"/>
      <c r="AE123" s="61"/>
      <c r="AF123" s="663" t="str">
        <f t="shared" si="29"/>
        <v/>
      </c>
      <c r="AG123" s="664" t="str">
        <f t="shared" si="30"/>
        <v/>
      </c>
      <c r="AH123" s="664" t="str">
        <f t="shared" si="31"/>
        <v/>
      </c>
      <c r="AI123" s="664" t="str">
        <f>IF(AF123="","",VLOOKUP(AF123,リスト!BD:BE,2,0))</f>
        <v/>
      </c>
      <c r="AJ123" s="664" t="str">
        <f t="shared" si="32"/>
        <v/>
      </c>
      <c r="AK123" s="664" t="str">
        <f>IF(AJ123="","",VLOOKUP(AJ123,リスト!BW:BX,2,0))</f>
        <v/>
      </c>
      <c r="AL123" s="664" t="str">
        <f>IF(AF123="","",IF(S123&gt;【１】経営概要!$G$27,調査年-1,調査年)-R123)</f>
        <v/>
      </c>
      <c r="AM123" s="665" t="str">
        <f t="shared" si="1"/>
        <v/>
      </c>
      <c r="AN123" s="665" t="str">
        <f t="shared" si="2"/>
        <v/>
      </c>
      <c r="AO123" s="666" t="str">
        <f t="shared" si="3"/>
        <v/>
      </c>
      <c r="AP123" s="666" t="str">
        <f t="shared" si="4"/>
        <v/>
      </c>
      <c r="AQ123" s="666" t="str">
        <f t="shared" si="5"/>
        <v/>
      </c>
      <c r="AR123" s="666" t="str">
        <f t="shared" si="33"/>
        <v/>
      </c>
      <c r="AS123" s="666" t="str">
        <f t="shared" si="6"/>
        <v/>
      </c>
      <c r="AT123" s="666" t="str">
        <f t="shared" si="34"/>
        <v/>
      </c>
      <c r="AU123" s="666" t="str">
        <f t="shared" si="35"/>
        <v/>
      </c>
      <c r="AV123" s="666" t="str">
        <f>IF(X123="","",IF(OR(R123=IF(S123&gt;【１】経営概要!$G$27,調査年-1,調査年),AN123=""),"",ROUND(AN123*X123%,0)))</f>
        <v/>
      </c>
      <c r="AW123" s="666" t="str">
        <f t="shared" si="7"/>
        <v/>
      </c>
      <c r="AX123" s="666" t="str">
        <f t="shared" si="8"/>
        <v/>
      </c>
      <c r="AY123" s="666" t="str">
        <f t="shared" si="9"/>
        <v/>
      </c>
      <c r="AZ123" s="666" t="str">
        <f>IF(OR(X123="",AND(OR(R123&lt;&gt;IF(S123&gt;【１】経営概要!$G$27,調査年-1,調査年),AG123=0),V123="",AR123="",W123="")),"",
SUM(
IF(AND(R123=IF(S123&gt;【１】経営概要!$G$27,調査年-1,調査年),AG123=1),ROUND(T123*X123%,0),),
ROUND(V123*X123%,0),
ROUND(SUM(AR123)*X123%,0),
))</f>
        <v/>
      </c>
      <c r="BA123" s="666" t="str">
        <f t="shared" si="10"/>
        <v/>
      </c>
    </row>
    <row r="124" spans="2:53" ht="28.5" hidden="1" customHeight="1" outlineLevel="1">
      <c r="B124" s="49"/>
      <c r="C124" s="722">
        <v>108</v>
      </c>
      <c r="D124" s="1572"/>
      <c r="E124" s="1573"/>
      <c r="F124" s="1573"/>
      <c r="G124" s="1573"/>
      <c r="H124" s="1573"/>
      <c r="I124" s="1573"/>
      <c r="J124" s="1573"/>
      <c r="K124" s="1574"/>
      <c r="L124" s="668" t="str">
        <f>IF(M124&gt;0,IF(COUNTIF(リスト!建築物種類コード,M124),"建築物","構築物"),"")</f>
        <v/>
      </c>
      <c r="M124" s="688"/>
      <c r="N124" s="681"/>
      <c r="O124" s="201"/>
      <c r="P124" s="682"/>
      <c r="Q124" s="683"/>
      <c r="R124" s="683"/>
      <c r="S124" s="684"/>
      <c r="T124" s="685"/>
      <c r="U124" s="685"/>
      <c r="V124" s="685"/>
      <c r="W124" s="685"/>
      <c r="X124" s="1045"/>
      <c r="Y124" s="686"/>
      <c r="Z124" s="687"/>
      <c r="AA124" s="661"/>
      <c r="AB124" s="662"/>
      <c r="AC124" s="279"/>
      <c r="AF124" s="663" t="str">
        <f t="shared" si="29"/>
        <v/>
      </c>
      <c r="AG124" s="664" t="str">
        <f t="shared" si="30"/>
        <v/>
      </c>
      <c r="AH124" s="664" t="str">
        <f t="shared" si="31"/>
        <v/>
      </c>
      <c r="AI124" s="664" t="str">
        <f>IF(AF124="","",VLOOKUP(AF124,リスト!BD:BE,2,0))</f>
        <v/>
      </c>
      <c r="AJ124" s="664" t="str">
        <f t="shared" si="32"/>
        <v/>
      </c>
      <c r="AK124" s="664" t="str">
        <f>IF(AJ124="","",VLOOKUP(AJ124,リスト!BW:BX,2,0))</f>
        <v/>
      </c>
      <c r="AL124" s="664" t="str">
        <f>IF(AF124="","",IF(S124&gt;【１】経営概要!$G$27,調査年-1,調査年)-R124)</f>
        <v/>
      </c>
      <c r="AM124" s="665" t="str">
        <f t="shared" si="1"/>
        <v/>
      </c>
      <c r="AN124" s="665" t="str">
        <f t="shared" si="2"/>
        <v/>
      </c>
      <c r="AO124" s="666" t="str">
        <f t="shared" si="3"/>
        <v/>
      </c>
      <c r="AP124" s="666" t="str">
        <f t="shared" si="4"/>
        <v/>
      </c>
      <c r="AQ124" s="666" t="str">
        <f t="shared" si="5"/>
        <v/>
      </c>
      <c r="AR124" s="666" t="str">
        <f t="shared" si="33"/>
        <v/>
      </c>
      <c r="AS124" s="666" t="str">
        <f t="shared" si="6"/>
        <v/>
      </c>
      <c r="AT124" s="666" t="str">
        <f t="shared" si="34"/>
        <v/>
      </c>
      <c r="AU124" s="666" t="str">
        <f t="shared" si="35"/>
        <v/>
      </c>
      <c r="AV124" s="666" t="str">
        <f>IF(X124="","",IF(OR(R124=IF(S124&gt;【１】経営概要!$G$27,調査年-1,調査年),AN124=""),"",ROUND(AN124*X124%,0)))</f>
        <v/>
      </c>
      <c r="AW124" s="666" t="str">
        <f t="shared" si="7"/>
        <v/>
      </c>
      <c r="AX124" s="666" t="str">
        <f t="shared" si="8"/>
        <v/>
      </c>
      <c r="AY124" s="666" t="str">
        <f t="shared" si="9"/>
        <v/>
      </c>
      <c r="AZ124" s="666" t="str">
        <f>IF(OR(X124="",AND(OR(R124&lt;&gt;IF(S124&gt;【１】経営概要!$G$27,調査年-1,調査年),AG124=0),V124="",AR124="",W124="")),"",
SUM(
IF(AND(R124=IF(S124&gt;【１】経営概要!$G$27,調査年-1,調査年),AG124=1),ROUND(T124*X124%,0),),
ROUND(V124*X124%,0),
ROUND(SUM(AR124)*X124%,0),
))</f>
        <v/>
      </c>
      <c r="BA124" s="666" t="str">
        <f t="shared" si="10"/>
        <v/>
      </c>
    </row>
    <row r="125" spans="2:53" s="42" customFormat="1" ht="28.5" hidden="1" customHeight="1" outlineLevel="1">
      <c r="B125" s="49"/>
      <c r="C125" s="722">
        <v>109</v>
      </c>
      <c r="D125" s="1569"/>
      <c r="E125" s="1570"/>
      <c r="F125" s="1570"/>
      <c r="G125" s="1570"/>
      <c r="H125" s="1570"/>
      <c r="I125" s="1570"/>
      <c r="J125" s="1570"/>
      <c r="K125" s="1571"/>
      <c r="L125" s="668" t="str">
        <f>IF(M125&gt;0,IF(COUNTIF(リスト!建築物種類コード,M125),"建築物","構築物"),"")</f>
        <v/>
      </c>
      <c r="M125" s="680"/>
      <c r="N125" s="681"/>
      <c r="O125" s="201"/>
      <c r="P125" s="682"/>
      <c r="Q125" s="683"/>
      <c r="R125" s="683"/>
      <c r="S125" s="684"/>
      <c r="T125" s="685"/>
      <c r="U125" s="685"/>
      <c r="V125" s="685"/>
      <c r="W125" s="685"/>
      <c r="X125" s="1045"/>
      <c r="Y125" s="686"/>
      <c r="Z125" s="687"/>
      <c r="AA125" s="661"/>
      <c r="AB125" s="662"/>
      <c r="AC125" s="279"/>
      <c r="AD125" s="61"/>
      <c r="AE125" s="61"/>
      <c r="AF125" s="663" t="str">
        <f t="shared" si="29"/>
        <v/>
      </c>
      <c r="AG125" s="664" t="str">
        <f t="shared" si="30"/>
        <v/>
      </c>
      <c r="AH125" s="664" t="str">
        <f t="shared" si="31"/>
        <v/>
      </c>
      <c r="AI125" s="664" t="str">
        <f>IF(AF125="","",VLOOKUP(AF125,リスト!BD:BE,2,0))</f>
        <v/>
      </c>
      <c r="AJ125" s="664" t="str">
        <f t="shared" si="32"/>
        <v/>
      </c>
      <c r="AK125" s="664" t="str">
        <f>IF(AJ125="","",VLOOKUP(AJ125,リスト!BW:BX,2,0))</f>
        <v/>
      </c>
      <c r="AL125" s="664" t="str">
        <f>IF(AF125="","",IF(S125&gt;【１】経営概要!$G$27,調査年-1,調査年)-R125)</f>
        <v/>
      </c>
      <c r="AM125" s="665" t="str">
        <f t="shared" si="1"/>
        <v/>
      </c>
      <c r="AN125" s="665" t="str">
        <f t="shared" si="2"/>
        <v/>
      </c>
      <c r="AO125" s="666" t="str">
        <f t="shared" si="3"/>
        <v/>
      </c>
      <c r="AP125" s="666" t="str">
        <f t="shared" si="4"/>
        <v/>
      </c>
      <c r="AQ125" s="666" t="str">
        <f t="shared" si="5"/>
        <v/>
      </c>
      <c r="AR125" s="666" t="str">
        <f t="shared" si="33"/>
        <v/>
      </c>
      <c r="AS125" s="666" t="str">
        <f t="shared" si="6"/>
        <v/>
      </c>
      <c r="AT125" s="666" t="str">
        <f t="shared" si="34"/>
        <v/>
      </c>
      <c r="AU125" s="666" t="str">
        <f t="shared" si="35"/>
        <v/>
      </c>
      <c r="AV125" s="666" t="str">
        <f>IF(X125="","",IF(OR(R125=IF(S125&gt;【１】経営概要!$G$27,調査年-1,調査年),AN125=""),"",ROUND(AN125*X125%,0)))</f>
        <v/>
      </c>
      <c r="AW125" s="666" t="str">
        <f t="shared" si="7"/>
        <v/>
      </c>
      <c r="AX125" s="666" t="str">
        <f t="shared" si="8"/>
        <v/>
      </c>
      <c r="AY125" s="666" t="str">
        <f t="shared" si="9"/>
        <v/>
      </c>
      <c r="AZ125" s="666" t="str">
        <f>IF(OR(X125="",AND(OR(R125&lt;&gt;IF(S125&gt;【１】経営概要!$G$27,調査年-1,調査年),AG125=0),V125="",AR125="",W125="")),"",
SUM(
IF(AND(R125=IF(S125&gt;【１】経営概要!$G$27,調査年-1,調査年),AG125=1),ROUND(T125*X125%,0),),
ROUND(V125*X125%,0),
ROUND(SUM(AR125)*X125%,0),
))</f>
        <v/>
      </c>
      <c r="BA125" s="666" t="str">
        <f t="shared" si="10"/>
        <v/>
      </c>
    </row>
    <row r="126" spans="2:53" s="4" customFormat="1" ht="28.5" hidden="1" customHeight="1" outlineLevel="1">
      <c r="C126" s="722">
        <v>110</v>
      </c>
      <c r="D126" s="1569"/>
      <c r="E126" s="1570"/>
      <c r="F126" s="1570"/>
      <c r="G126" s="1570"/>
      <c r="H126" s="1570"/>
      <c r="I126" s="1570"/>
      <c r="J126" s="1570"/>
      <c r="K126" s="1571"/>
      <c r="L126" s="668" t="str">
        <f>IF(M126&gt;0,IF(COUNTIF(リスト!建築物種類コード,M126),"建築物","構築物"),"")</f>
        <v/>
      </c>
      <c r="M126" s="680"/>
      <c r="N126" s="681"/>
      <c r="O126" s="201"/>
      <c r="P126" s="682"/>
      <c r="Q126" s="683"/>
      <c r="R126" s="683"/>
      <c r="S126" s="684"/>
      <c r="T126" s="685"/>
      <c r="U126" s="685"/>
      <c r="V126" s="685"/>
      <c r="W126" s="685"/>
      <c r="X126" s="1045"/>
      <c r="Y126" s="686"/>
      <c r="Z126" s="687"/>
      <c r="AA126" s="661"/>
      <c r="AB126" s="662"/>
      <c r="AC126" s="279"/>
      <c r="AD126" s="61"/>
      <c r="AE126" s="61"/>
      <c r="AF126" s="663" t="str">
        <f t="shared" si="29"/>
        <v/>
      </c>
      <c r="AG126" s="664" t="str">
        <f t="shared" si="30"/>
        <v/>
      </c>
      <c r="AH126" s="664" t="str">
        <f t="shared" si="31"/>
        <v/>
      </c>
      <c r="AI126" s="664" t="str">
        <f>IF(AF126="","",VLOOKUP(AF126,リスト!BD:BE,2,0))</f>
        <v/>
      </c>
      <c r="AJ126" s="664" t="str">
        <f t="shared" si="32"/>
        <v/>
      </c>
      <c r="AK126" s="664" t="str">
        <f>IF(AJ126="","",VLOOKUP(AJ126,リスト!BW:BX,2,0))</f>
        <v/>
      </c>
      <c r="AL126" s="664" t="str">
        <f>IF(AF126="","",IF(S126&gt;【１】経営概要!$G$27,調査年-1,調査年)-R126)</f>
        <v/>
      </c>
      <c r="AM126" s="665" t="str">
        <f t="shared" ref="AM126:AM161" si="36">IF(OR(AF126="",AG126=1),"",
IF(AND(AJ126&gt;0,AL126&lt;AJ126,AN126&lt;=ROUND((T126-1)*AK126,0)),ROUND(AN126*IF(Y126="2：部分取り壊し",IFERROR(1-(AC126/O126),1),1),0),
IF(AND(AJ126&gt;0,AL126&lt;AJ126),ROUND((T126-1)*AK126*IF(Y126="2：部分取り壊し",IFERROR(1-(AC126/O126),1),1),0),
"")))</f>
        <v/>
      </c>
      <c r="AN126" s="665" t="str">
        <f t="shared" ref="AN126:AN161" si="37">IF(OR(AF126="",AG126=1),"",
IF(AND(AJ126&gt;0,AL126&lt;AJ126),T126-ROUND((T126-1)*AK126*AL126,0),1
))</f>
        <v/>
      </c>
      <c r="AO126" s="666" t="str">
        <f t="shared" ref="AO126:AO161" si="38">IF(OR(AF126="",AG126=1),"",
IF(Y126="",AM126,
IF(Y126="1：取り壊し",SUM(AN126,Z126),
IF(Y126="3：売　却",AN126-Z126,
IF(AND(Y126="2：部分取り壊し",AN126&gt;1),SUM(ROUND(AN126*(AC126/O126),0),Z126,AM126),
IF(AND(Z126="",AM126=""),"",SUM(Z126,AM126)))))))</f>
        <v/>
      </c>
      <c r="AP126" s="666" t="str">
        <f t="shared" ref="AP126:AP161" si="39">IF(AND(AO126="",AM126=""),"",
IF(OR(Y126="1：取り壊し",Y126="2：部分取り壊し",Y126="3：売　却"),SUM(AO126)-SUM(AM126),""))</f>
        <v/>
      </c>
      <c r="AQ126" s="666" t="str">
        <f t="shared" ref="AQ126:AQ161" si="40">IF(OR(AG126=1,U126=""),"",
IF(AND(AJ126&gt;0,U126&gt;0,AL126&lt;AJ126),U126-ROUND(U126*AK126*AL126,0),""
))</f>
        <v/>
      </c>
      <c r="AR126" s="666" t="str">
        <f t="shared" si="33"/>
        <v/>
      </c>
      <c r="AS126" s="666" t="str">
        <f t="shared" ref="AS126:AS161" si="41">IF(Y126="2：部分取り壊し",O126-AC126,"")</f>
        <v/>
      </c>
      <c r="AT126" s="666" t="str">
        <f t="shared" si="34"/>
        <v/>
      </c>
      <c r="AU126" s="666" t="str">
        <f t="shared" si="35"/>
        <v/>
      </c>
      <c r="AV126" s="666" t="str">
        <f>IF(X126="","",IF(OR(R126=IF(S126&gt;【１】経営概要!$G$27,調査年-1,調査年),AN126=""),"",ROUND(AN126*X126%,0)))</f>
        <v/>
      </c>
      <c r="AW126" s="666" t="str">
        <f t="shared" ref="AW126:AW161" si="42">IF(X126="","",IF(AO126="","",ROUND(AO126*X126%,0)))</f>
        <v/>
      </c>
      <c r="AX126" s="666" t="str">
        <f t="shared" ref="AX126:AX161" si="43">IF(X126="","",IF(AP126="","",ROUND(AP126*X126%,0)))</f>
        <v/>
      </c>
      <c r="AY126" s="666" t="str">
        <f t="shared" ref="AY126:AY161" si="44">IF(X126="","",IF(AN126="","",ROUND(AN126*X126%,0)))</f>
        <v/>
      </c>
      <c r="AZ126" s="666" t="str">
        <f>IF(OR(X126="",AND(OR(R126&lt;&gt;IF(S126&gt;【１】経営概要!$G$27,調査年-1,調査年),AG126=0),V126="",AR126="",W126="")),"",
SUM(
IF(AND(R126=IF(S126&gt;【１】経営概要!$G$27,調査年-1,調査年),AG126=1),ROUND(T126*X126%,0),),
ROUND(V126*X126%,0),
ROUND(SUM(AR126)*X126%,0),
))</f>
        <v/>
      </c>
      <c r="BA126" s="666" t="str">
        <f t="shared" ref="BA126:BA161" si="45">IF(X126="","",IF(W126="","",ROUND(W126*X126%,0)))</f>
        <v/>
      </c>
    </row>
    <row r="127" spans="2:53" s="4" customFormat="1" ht="27.75" hidden="1" customHeight="1" outlineLevel="1">
      <c r="C127" s="722">
        <v>111</v>
      </c>
      <c r="D127" s="1572"/>
      <c r="E127" s="1573"/>
      <c r="F127" s="1573"/>
      <c r="G127" s="1573"/>
      <c r="H127" s="1573"/>
      <c r="I127" s="1573"/>
      <c r="J127" s="1573"/>
      <c r="K127" s="1574"/>
      <c r="L127" s="668" t="str">
        <f>IF(M127&gt;0,IF(COUNTIF(リスト!建築物種類コード,M127),"建築物","構築物"),"")</f>
        <v/>
      </c>
      <c r="M127" s="688"/>
      <c r="N127" s="681"/>
      <c r="O127" s="201"/>
      <c r="P127" s="682"/>
      <c r="Q127" s="683"/>
      <c r="R127" s="683"/>
      <c r="S127" s="684"/>
      <c r="T127" s="685"/>
      <c r="U127" s="685"/>
      <c r="V127" s="685"/>
      <c r="W127" s="685"/>
      <c r="X127" s="1045"/>
      <c r="Y127" s="686"/>
      <c r="Z127" s="687"/>
      <c r="AA127" s="661"/>
      <c r="AB127" s="662"/>
      <c r="AC127" s="279"/>
      <c r="AD127" s="61"/>
      <c r="AE127" s="61"/>
      <c r="AF127" s="663" t="str">
        <f t="shared" si="29"/>
        <v/>
      </c>
      <c r="AG127" s="664" t="str">
        <f t="shared" si="30"/>
        <v/>
      </c>
      <c r="AH127" s="664" t="str">
        <f t="shared" si="31"/>
        <v/>
      </c>
      <c r="AI127" s="664" t="str">
        <f>IF(AF127="","",VLOOKUP(AF127,リスト!BD:BE,2,0))</f>
        <v/>
      </c>
      <c r="AJ127" s="664" t="str">
        <f t="shared" si="32"/>
        <v/>
      </c>
      <c r="AK127" s="664" t="str">
        <f>IF(AJ127="","",VLOOKUP(AJ127,リスト!BW:BX,2,0))</f>
        <v/>
      </c>
      <c r="AL127" s="664" t="str">
        <f>IF(AF127="","",IF(S127&gt;【１】経営概要!$G$27,調査年-1,調査年)-R127)</f>
        <v/>
      </c>
      <c r="AM127" s="665" t="str">
        <f t="shared" si="36"/>
        <v/>
      </c>
      <c r="AN127" s="665" t="str">
        <f t="shared" si="37"/>
        <v/>
      </c>
      <c r="AO127" s="666" t="str">
        <f t="shared" si="38"/>
        <v/>
      </c>
      <c r="AP127" s="666" t="str">
        <f t="shared" si="39"/>
        <v/>
      </c>
      <c r="AQ127" s="666" t="str">
        <f t="shared" si="40"/>
        <v/>
      </c>
      <c r="AR127" s="666" t="str">
        <f t="shared" si="33"/>
        <v/>
      </c>
      <c r="AS127" s="666" t="str">
        <f t="shared" si="41"/>
        <v/>
      </c>
      <c r="AT127" s="666" t="str">
        <f t="shared" si="34"/>
        <v/>
      </c>
      <c r="AU127" s="666" t="str">
        <f t="shared" si="35"/>
        <v/>
      </c>
      <c r="AV127" s="666" t="str">
        <f>IF(X127="","",IF(OR(R127=IF(S127&gt;【１】経営概要!$G$27,調査年-1,調査年),AN127=""),"",ROUND(AN127*X127%,0)))</f>
        <v/>
      </c>
      <c r="AW127" s="666" t="str">
        <f t="shared" si="42"/>
        <v/>
      </c>
      <c r="AX127" s="666" t="str">
        <f t="shared" si="43"/>
        <v/>
      </c>
      <c r="AY127" s="666" t="str">
        <f t="shared" si="44"/>
        <v/>
      </c>
      <c r="AZ127" s="666" t="str">
        <f>IF(OR(X127="",AND(OR(R127&lt;&gt;IF(S127&gt;【１】経営概要!$G$27,調査年-1,調査年),AG127=0),V127="",AR127="",W127="")),"",
SUM(
IF(AND(R127=IF(S127&gt;【１】経営概要!$G$27,調査年-1,調査年),AG127=1),ROUND(T127*X127%,0),),
ROUND(V127*X127%,0),
ROUND(SUM(AR127)*X127%,0),
))</f>
        <v/>
      </c>
      <c r="BA127" s="666" t="str">
        <f t="shared" si="45"/>
        <v/>
      </c>
    </row>
    <row r="128" spans="2:53" s="4" customFormat="1" ht="28.15" hidden="1" customHeight="1" outlineLevel="1">
      <c r="C128" s="722">
        <v>112</v>
      </c>
      <c r="D128" s="1569"/>
      <c r="E128" s="1570"/>
      <c r="F128" s="1570"/>
      <c r="G128" s="1570"/>
      <c r="H128" s="1570"/>
      <c r="I128" s="1570"/>
      <c r="J128" s="1570"/>
      <c r="K128" s="1571"/>
      <c r="L128" s="668" t="str">
        <f>IF(M128&gt;0,IF(COUNTIF(リスト!建築物種類コード,M128),"建築物","構築物"),"")</f>
        <v/>
      </c>
      <c r="M128" s="680"/>
      <c r="N128" s="681"/>
      <c r="O128" s="201"/>
      <c r="P128" s="682"/>
      <c r="Q128" s="683"/>
      <c r="R128" s="683"/>
      <c r="S128" s="684"/>
      <c r="T128" s="685"/>
      <c r="U128" s="685"/>
      <c r="V128" s="685"/>
      <c r="W128" s="685"/>
      <c r="X128" s="1045"/>
      <c r="Y128" s="686"/>
      <c r="Z128" s="687"/>
      <c r="AA128" s="661"/>
      <c r="AB128" s="662"/>
      <c r="AC128" s="279"/>
      <c r="AD128" s="61"/>
      <c r="AE128" s="61"/>
      <c r="AF128" s="663" t="str">
        <f t="shared" si="29"/>
        <v/>
      </c>
      <c r="AG128" s="664" t="str">
        <f t="shared" si="30"/>
        <v/>
      </c>
      <c r="AH128" s="664" t="str">
        <f t="shared" si="31"/>
        <v/>
      </c>
      <c r="AI128" s="664" t="str">
        <f>IF(AF128="","",VLOOKUP(AF128,リスト!BD:BE,2,0))</f>
        <v/>
      </c>
      <c r="AJ128" s="664" t="str">
        <f t="shared" si="32"/>
        <v/>
      </c>
      <c r="AK128" s="664" t="str">
        <f>IF(AJ128="","",VLOOKUP(AJ128,リスト!BW:BX,2,0))</f>
        <v/>
      </c>
      <c r="AL128" s="664" t="str">
        <f>IF(AF128="","",IF(S128&gt;【１】経営概要!$G$27,調査年-1,調査年)-R128)</f>
        <v/>
      </c>
      <c r="AM128" s="665" t="str">
        <f t="shared" si="36"/>
        <v/>
      </c>
      <c r="AN128" s="665" t="str">
        <f t="shared" si="37"/>
        <v/>
      </c>
      <c r="AO128" s="666" t="str">
        <f t="shared" si="38"/>
        <v/>
      </c>
      <c r="AP128" s="666" t="str">
        <f t="shared" si="39"/>
        <v/>
      </c>
      <c r="AQ128" s="666" t="str">
        <f t="shared" si="40"/>
        <v/>
      </c>
      <c r="AR128" s="666" t="str">
        <f t="shared" si="33"/>
        <v/>
      </c>
      <c r="AS128" s="666" t="str">
        <f t="shared" si="41"/>
        <v/>
      </c>
      <c r="AT128" s="666" t="str">
        <f t="shared" si="34"/>
        <v/>
      </c>
      <c r="AU128" s="666" t="str">
        <f t="shared" si="35"/>
        <v/>
      </c>
      <c r="AV128" s="666" t="str">
        <f>IF(X128="","",IF(OR(R128=IF(S128&gt;【１】経営概要!$G$27,調査年-1,調査年),AN128=""),"",ROUND(AN128*X128%,0)))</f>
        <v/>
      </c>
      <c r="AW128" s="666" t="str">
        <f t="shared" si="42"/>
        <v/>
      </c>
      <c r="AX128" s="666" t="str">
        <f t="shared" si="43"/>
        <v/>
      </c>
      <c r="AY128" s="666" t="str">
        <f t="shared" si="44"/>
        <v/>
      </c>
      <c r="AZ128" s="666" t="str">
        <f>IF(OR(X128="",AND(OR(R128&lt;&gt;IF(S128&gt;【１】経営概要!$G$27,調査年-1,調査年),AG128=0),V128="",AR128="",W128="")),"",
SUM(
IF(AND(R128=IF(S128&gt;【１】経営概要!$G$27,調査年-1,調査年),AG128=1),ROUND(T128*X128%,0),),
ROUND(V128*X128%,0),
ROUND(SUM(AR128)*X128%,0),
))</f>
        <v/>
      </c>
      <c r="BA128" s="666" t="str">
        <f t="shared" si="45"/>
        <v/>
      </c>
    </row>
    <row r="129" spans="2:53" s="4" customFormat="1" ht="28.15" hidden="1" customHeight="1" outlineLevel="1">
      <c r="C129" s="722">
        <v>113</v>
      </c>
      <c r="D129" s="1572"/>
      <c r="E129" s="1573"/>
      <c r="F129" s="1573"/>
      <c r="G129" s="1573"/>
      <c r="H129" s="1573"/>
      <c r="I129" s="1573"/>
      <c r="J129" s="1573"/>
      <c r="K129" s="1574"/>
      <c r="L129" s="668" t="str">
        <f>IF(M129&gt;0,IF(COUNTIF(リスト!建築物種類コード,M129),"建築物","構築物"),"")</f>
        <v/>
      </c>
      <c r="M129" s="688"/>
      <c r="N129" s="681"/>
      <c r="O129" s="201"/>
      <c r="P129" s="682"/>
      <c r="Q129" s="683"/>
      <c r="R129" s="683"/>
      <c r="S129" s="684"/>
      <c r="T129" s="685"/>
      <c r="U129" s="685"/>
      <c r="V129" s="685"/>
      <c r="W129" s="685"/>
      <c r="X129" s="1045"/>
      <c r="Y129" s="686"/>
      <c r="Z129" s="687"/>
      <c r="AA129" s="661"/>
      <c r="AB129" s="662"/>
      <c r="AC129" s="279"/>
      <c r="AD129" s="61"/>
      <c r="AE129" s="61"/>
      <c r="AF129" s="663" t="str">
        <f t="shared" si="29"/>
        <v/>
      </c>
      <c r="AG129" s="664" t="str">
        <f t="shared" si="30"/>
        <v/>
      </c>
      <c r="AH129" s="664" t="str">
        <f t="shared" si="31"/>
        <v/>
      </c>
      <c r="AI129" s="664" t="str">
        <f>IF(AF129="","",VLOOKUP(AF129,リスト!BD:BE,2,0))</f>
        <v/>
      </c>
      <c r="AJ129" s="664" t="str">
        <f t="shared" si="32"/>
        <v/>
      </c>
      <c r="AK129" s="664" t="str">
        <f>IF(AJ129="","",VLOOKUP(AJ129,リスト!BW:BX,2,0))</f>
        <v/>
      </c>
      <c r="AL129" s="664" t="str">
        <f>IF(AF129="","",IF(S129&gt;【１】経営概要!$G$27,調査年-1,調査年)-R129)</f>
        <v/>
      </c>
      <c r="AM129" s="665" t="str">
        <f t="shared" si="36"/>
        <v/>
      </c>
      <c r="AN129" s="665" t="str">
        <f t="shared" si="37"/>
        <v/>
      </c>
      <c r="AO129" s="666" t="str">
        <f t="shared" si="38"/>
        <v/>
      </c>
      <c r="AP129" s="666" t="str">
        <f t="shared" si="39"/>
        <v/>
      </c>
      <c r="AQ129" s="666" t="str">
        <f t="shared" si="40"/>
        <v/>
      </c>
      <c r="AR129" s="666" t="str">
        <f t="shared" si="33"/>
        <v/>
      </c>
      <c r="AS129" s="666" t="str">
        <f t="shared" si="41"/>
        <v/>
      </c>
      <c r="AT129" s="666" t="str">
        <f t="shared" si="34"/>
        <v/>
      </c>
      <c r="AU129" s="666" t="str">
        <f t="shared" si="35"/>
        <v/>
      </c>
      <c r="AV129" s="666" t="str">
        <f>IF(X129="","",IF(OR(R129=IF(S129&gt;【１】経営概要!$G$27,調査年-1,調査年),AN129=""),"",ROUND(AN129*X129%,0)))</f>
        <v/>
      </c>
      <c r="AW129" s="666" t="str">
        <f t="shared" si="42"/>
        <v/>
      </c>
      <c r="AX129" s="666" t="str">
        <f t="shared" si="43"/>
        <v/>
      </c>
      <c r="AY129" s="666" t="str">
        <f t="shared" si="44"/>
        <v/>
      </c>
      <c r="AZ129" s="666" t="str">
        <f>IF(OR(X129="",AND(OR(R129&lt;&gt;IF(S129&gt;【１】経営概要!$G$27,調査年-1,調査年),AG129=0),V129="",AR129="",W129="")),"",
SUM(
IF(AND(R129=IF(S129&gt;【１】経営概要!$G$27,調査年-1,調査年),AG129=1),ROUND(T129*X129%,0),),
ROUND(V129*X129%,0),
ROUND(SUM(AR129)*X129%,0),
))</f>
        <v/>
      </c>
      <c r="BA129" s="666" t="str">
        <f t="shared" si="45"/>
        <v/>
      </c>
    </row>
    <row r="130" spans="2:53" s="4" customFormat="1" ht="28.15" hidden="1" customHeight="1" outlineLevel="1">
      <c r="C130" s="722">
        <v>114</v>
      </c>
      <c r="D130" s="1569"/>
      <c r="E130" s="1570"/>
      <c r="F130" s="1570"/>
      <c r="G130" s="1570"/>
      <c r="H130" s="1570"/>
      <c r="I130" s="1570"/>
      <c r="J130" s="1570"/>
      <c r="K130" s="1571"/>
      <c r="L130" s="668" t="str">
        <f>IF(M130&gt;0,IF(COUNTIF(リスト!建築物種類コード,M130),"建築物","構築物"),"")</f>
        <v/>
      </c>
      <c r="M130" s="680"/>
      <c r="N130" s="681"/>
      <c r="O130" s="201"/>
      <c r="P130" s="682"/>
      <c r="Q130" s="683"/>
      <c r="R130" s="683"/>
      <c r="S130" s="684"/>
      <c r="T130" s="685"/>
      <c r="U130" s="685"/>
      <c r="V130" s="685"/>
      <c r="W130" s="685"/>
      <c r="X130" s="1045"/>
      <c r="Y130" s="686"/>
      <c r="Z130" s="687"/>
      <c r="AA130" s="661"/>
      <c r="AB130" s="662"/>
      <c r="AC130" s="279"/>
      <c r="AD130" s="61"/>
      <c r="AE130" s="61"/>
      <c r="AF130" s="663" t="str">
        <f t="shared" si="29"/>
        <v/>
      </c>
      <c r="AG130" s="664" t="str">
        <f t="shared" si="30"/>
        <v/>
      </c>
      <c r="AH130" s="664" t="str">
        <f t="shared" si="31"/>
        <v/>
      </c>
      <c r="AI130" s="664" t="str">
        <f>IF(AF130="","",VLOOKUP(AF130,リスト!BD:BE,2,0))</f>
        <v/>
      </c>
      <c r="AJ130" s="664" t="str">
        <f t="shared" si="32"/>
        <v/>
      </c>
      <c r="AK130" s="664" t="str">
        <f>IF(AJ130="","",VLOOKUP(AJ130,リスト!BW:BX,2,0))</f>
        <v/>
      </c>
      <c r="AL130" s="664" t="str">
        <f>IF(AF130="","",IF(S130&gt;【１】経営概要!$G$27,調査年-1,調査年)-R130)</f>
        <v/>
      </c>
      <c r="AM130" s="665" t="str">
        <f t="shared" si="36"/>
        <v/>
      </c>
      <c r="AN130" s="665" t="str">
        <f t="shared" si="37"/>
        <v/>
      </c>
      <c r="AO130" s="666" t="str">
        <f t="shared" si="38"/>
        <v/>
      </c>
      <c r="AP130" s="666" t="str">
        <f t="shared" si="39"/>
        <v/>
      </c>
      <c r="AQ130" s="666" t="str">
        <f t="shared" si="40"/>
        <v/>
      </c>
      <c r="AR130" s="666" t="str">
        <f t="shared" si="33"/>
        <v/>
      </c>
      <c r="AS130" s="666" t="str">
        <f t="shared" si="41"/>
        <v/>
      </c>
      <c r="AT130" s="666" t="str">
        <f t="shared" si="34"/>
        <v/>
      </c>
      <c r="AU130" s="666" t="str">
        <f t="shared" si="35"/>
        <v/>
      </c>
      <c r="AV130" s="666" t="str">
        <f>IF(X130="","",IF(OR(R130=IF(S130&gt;【１】経営概要!$G$27,調査年-1,調査年),AN130=""),"",ROUND(AN130*X130%,0)))</f>
        <v/>
      </c>
      <c r="AW130" s="666" t="str">
        <f t="shared" si="42"/>
        <v/>
      </c>
      <c r="AX130" s="666" t="str">
        <f t="shared" si="43"/>
        <v/>
      </c>
      <c r="AY130" s="666" t="str">
        <f t="shared" si="44"/>
        <v/>
      </c>
      <c r="AZ130" s="666" t="str">
        <f>IF(OR(X130="",AND(OR(R130&lt;&gt;IF(S130&gt;【１】経営概要!$G$27,調査年-1,調査年),AG130=0),V130="",AR130="",W130="")),"",
SUM(
IF(AND(R130=IF(S130&gt;【１】経営概要!$G$27,調査年-1,調査年),AG130=1),ROUND(T130*X130%,0),),
ROUND(V130*X130%,0),
ROUND(SUM(AR130)*X130%,0),
))</f>
        <v/>
      </c>
      <c r="BA130" s="666" t="str">
        <f t="shared" si="45"/>
        <v/>
      </c>
    </row>
    <row r="131" spans="2:53" s="4" customFormat="1" ht="28.15" hidden="1" customHeight="1" outlineLevel="1">
      <c r="C131" s="722">
        <v>115</v>
      </c>
      <c r="D131" s="1572"/>
      <c r="E131" s="1573"/>
      <c r="F131" s="1573"/>
      <c r="G131" s="1573"/>
      <c r="H131" s="1573"/>
      <c r="I131" s="1573"/>
      <c r="J131" s="1573"/>
      <c r="K131" s="1574"/>
      <c r="L131" s="668" t="str">
        <f>IF(M131&gt;0,IF(COUNTIF(リスト!建築物種類コード,M131),"建築物","構築物"),"")</f>
        <v/>
      </c>
      <c r="M131" s="688"/>
      <c r="N131" s="681"/>
      <c r="O131" s="201"/>
      <c r="P131" s="682"/>
      <c r="Q131" s="683"/>
      <c r="R131" s="683"/>
      <c r="S131" s="684"/>
      <c r="T131" s="685"/>
      <c r="U131" s="685"/>
      <c r="V131" s="685"/>
      <c r="W131" s="685"/>
      <c r="X131" s="1045"/>
      <c r="Y131" s="686"/>
      <c r="Z131" s="687"/>
      <c r="AA131" s="661"/>
      <c r="AB131" s="662"/>
      <c r="AC131" s="279"/>
      <c r="AD131" s="61"/>
      <c r="AE131" s="61"/>
      <c r="AF131" s="663" t="str">
        <f t="shared" si="29"/>
        <v/>
      </c>
      <c r="AG131" s="664" t="str">
        <f t="shared" si="30"/>
        <v/>
      </c>
      <c r="AH131" s="664" t="str">
        <f t="shared" si="31"/>
        <v/>
      </c>
      <c r="AI131" s="664" t="str">
        <f>IF(AF131="","",VLOOKUP(AF131,リスト!BD:BE,2,0))</f>
        <v/>
      </c>
      <c r="AJ131" s="664" t="str">
        <f t="shared" si="32"/>
        <v/>
      </c>
      <c r="AK131" s="664" t="str">
        <f>IF(AJ131="","",VLOOKUP(AJ131,リスト!BW:BX,2,0))</f>
        <v/>
      </c>
      <c r="AL131" s="664" t="str">
        <f>IF(AF131="","",IF(S131&gt;【１】経営概要!$G$27,調査年-1,調査年)-R131)</f>
        <v/>
      </c>
      <c r="AM131" s="665" t="str">
        <f t="shared" si="36"/>
        <v/>
      </c>
      <c r="AN131" s="665" t="str">
        <f t="shared" si="37"/>
        <v/>
      </c>
      <c r="AO131" s="666" t="str">
        <f t="shared" si="38"/>
        <v/>
      </c>
      <c r="AP131" s="666" t="str">
        <f t="shared" si="39"/>
        <v/>
      </c>
      <c r="AQ131" s="666" t="str">
        <f t="shared" si="40"/>
        <v/>
      </c>
      <c r="AR131" s="666" t="str">
        <f t="shared" si="33"/>
        <v/>
      </c>
      <c r="AS131" s="666" t="str">
        <f t="shared" si="41"/>
        <v/>
      </c>
      <c r="AT131" s="666" t="str">
        <f t="shared" si="34"/>
        <v/>
      </c>
      <c r="AU131" s="666" t="str">
        <f t="shared" si="35"/>
        <v/>
      </c>
      <c r="AV131" s="666" t="str">
        <f>IF(X131="","",IF(OR(R131=IF(S131&gt;【１】経営概要!$G$27,調査年-1,調査年),AN131=""),"",ROUND(AN131*X131%,0)))</f>
        <v/>
      </c>
      <c r="AW131" s="666" t="str">
        <f t="shared" si="42"/>
        <v/>
      </c>
      <c r="AX131" s="666" t="str">
        <f t="shared" si="43"/>
        <v/>
      </c>
      <c r="AY131" s="666" t="str">
        <f t="shared" si="44"/>
        <v/>
      </c>
      <c r="AZ131" s="666" t="str">
        <f>IF(OR(X131="",AND(OR(R131&lt;&gt;IF(S131&gt;【１】経営概要!$G$27,調査年-1,調査年),AG131=0),V131="",AR131="",W131="")),"",
SUM(
IF(AND(R131=IF(S131&gt;【１】経営概要!$G$27,調査年-1,調査年),AG131=1),ROUND(T131*X131%,0),),
ROUND(V131*X131%,0),
ROUND(SUM(AR131)*X131%,0),
))</f>
        <v/>
      </c>
      <c r="BA131" s="666" t="str">
        <f t="shared" si="45"/>
        <v/>
      </c>
    </row>
    <row r="132" spans="2:53" s="4" customFormat="1" ht="28.15" hidden="1" customHeight="1" outlineLevel="1">
      <c r="C132" s="722">
        <v>116</v>
      </c>
      <c r="D132" s="1569"/>
      <c r="E132" s="1570"/>
      <c r="F132" s="1570"/>
      <c r="G132" s="1570"/>
      <c r="H132" s="1570"/>
      <c r="I132" s="1570"/>
      <c r="J132" s="1570"/>
      <c r="K132" s="1571"/>
      <c r="L132" s="668" t="str">
        <f>IF(M132&gt;0,IF(COUNTIF(リスト!建築物種類コード,M132),"建築物","構築物"),"")</f>
        <v/>
      </c>
      <c r="M132" s="680"/>
      <c r="N132" s="681"/>
      <c r="O132" s="201"/>
      <c r="P132" s="682"/>
      <c r="Q132" s="683"/>
      <c r="R132" s="683"/>
      <c r="S132" s="684"/>
      <c r="T132" s="685"/>
      <c r="U132" s="685"/>
      <c r="V132" s="685"/>
      <c r="W132" s="685"/>
      <c r="X132" s="1045"/>
      <c r="Y132" s="686"/>
      <c r="Z132" s="687"/>
      <c r="AA132" s="661"/>
      <c r="AB132" s="662"/>
      <c r="AC132" s="279"/>
      <c r="AD132" s="61"/>
      <c r="AE132" s="61"/>
      <c r="AF132" s="663" t="str">
        <f t="shared" si="29"/>
        <v/>
      </c>
      <c r="AG132" s="664" t="str">
        <f t="shared" si="30"/>
        <v/>
      </c>
      <c r="AH132" s="664" t="str">
        <f t="shared" si="31"/>
        <v/>
      </c>
      <c r="AI132" s="664" t="str">
        <f>IF(AF132="","",VLOOKUP(AF132,リスト!BD:BE,2,0))</f>
        <v/>
      </c>
      <c r="AJ132" s="664" t="str">
        <f t="shared" si="32"/>
        <v/>
      </c>
      <c r="AK132" s="664" t="str">
        <f>IF(AJ132="","",VLOOKUP(AJ132,リスト!BW:BX,2,0))</f>
        <v/>
      </c>
      <c r="AL132" s="664" t="str">
        <f>IF(AF132="","",IF(S132&gt;【１】経営概要!$G$27,調査年-1,調査年)-R132)</f>
        <v/>
      </c>
      <c r="AM132" s="665" t="str">
        <f t="shared" si="36"/>
        <v/>
      </c>
      <c r="AN132" s="665" t="str">
        <f t="shared" si="37"/>
        <v/>
      </c>
      <c r="AO132" s="666" t="str">
        <f t="shared" si="38"/>
        <v/>
      </c>
      <c r="AP132" s="666" t="str">
        <f t="shared" si="39"/>
        <v/>
      </c>
      <c r="AQ132" s="666" t="str">
        <f t="shared" si="40"/>
        <v/>
      </c>
      <c r="AR132" s="666" t="str">
        <f t="shared" si="33"/>
        <v/>
      </c>
      <c r="AS132" s="666" t="str">
        <f t="shared" si="41"/>
        <v/>
      </c>
      <c r="AT132" s="666" t="str">
        <f t="shared" si="34"/>
        <v/>
      </c>
      <c r="AU132" s="666" t="str">
        <f t="shared" si="35"/>
        <v/>
      </c>
      <c r="AV132" s="666" t="str">
        <f>IF(X132="","",IF(OR(R132=IF(S132&gt;【１】経営概要!$G$27,調査年-1,調査年),AN132=""),"",ROUND(AN132*X132%,0)))</f>
        <v/>
      </c>
      <c r="AW132" s="666" t="str">
        <f t="shared" si="42"/>
        <v/>
      </c>
      <c r="AX132" s="666" t="str">
        <f t="shared" si="43"/>
        <v/>
      </c>
      <c r="AY132" s="666" t="str">
        <f t="shared" si="44"/>
        <v/>
      </c>
      <c r="AZ132" s="666" t="str">
        <f>IF(OR(X132="",AND(OR(R132&lt;&gt;IF(S132&gt;【１】経営概要!$G$27,調査年-1,調査年),AG132=0),V132="",AR132="",W132="")),"",
SUM(
IF(AND(R132=IF(S132&gt;【１】経営概要!$G$27,調査年-1,調査年),AG132=1),ROUND(T132*X132%,0),),
ROUND(V132*X132%,0),
ROUND(SUM(AR132)*X132%,0),
))</f>
        <v/>
      </c>
      <c r="BA132" s="666" t="str">
        <f t="shared" si="45"/>
        <v/>
      </c>
    </row>
    <row r="133" spans="2:53" s="4" customFormat="1" ht="28.15" hidden="1" customHeight="1" outlineLevel="1">
      <c r="C133" s="722">
        <v>117</v>
      </c>
      <c r="D133" s="1569"/>
      <c r="E133" s="1570"/>
      <c r="F133" s="1570"/>
      <c r="G133" s="1570"/>
      <c r="H133" s="1570"/>
      <c r="I133" s="1570"/>
      <c r="J133" s="1570"/>
      <c r="K133" s="1571"/>
      <c r="L133" s="668" t="str">
        <f>IF(M133&gt;0,IF(COUNTIF(リスト!建築物種類コード,M133),"建築物","構築物"),"")</f>
        <v/>
      </c>
      <c r="M133" s="680"/>
      <c r="N133" s="681"/>
      <c r="O133" s="201"/>
      <c r="P133" s="682"/>
      <c r="Q133" s="683"/>
      <c r="R133" s="683"/>
      <c r="S133" s="684"/>
      <c r="T133" s="685"/>
      <c r="U133" s="685"/>
      <c r="V133" s="685"/>
      <c r="W133" s="685"/>
      <c r="X133" s="1045"/>
      <c r="Y133" s="686"/>
      <c r="Z133" s="687"/>
      <c r="AA133" s="661"/>
      <c r="AB133" s="662"/>
      <c r="AC133" s="279"/>
      <c r="AD133" s="61"/>
      <c r="AE133" s="61"/>
      <c r="AF133" s="663" t="str">
        <f t="shared" si="29"/>
        <v/>
      </c>
      <c r="AG133" s="664" t="str">
        <f t="shared" si="30"/>
        <v/>
      </c>
      <c r="AH133" s="664" t="str">
        <f t="shared" si="31"/>
        <v/>
      </c>
      <c r="AI133" s="664" t="str">
        <f>IF(AF133="","",VLOOKUP(AF133,リスト!BD:BE,2,0))</f>
        <v/>
      </c>
      <c r="AJ133" s="664" t="str">
        <f t="shared" si="32"/>
        <v/>
      </c>
      <c r="AK133" s="664" t="str">
        <f>IF(AJ133="","",VLOOKUP(AJ133,リスト!BW:BX,2,0))</f>
        <v/>
      </c>
      <c r="AL133" s="664" t="str">
        <f>IF(AF133="","",IF(S133&gt;【１】経営概要!$G$27,調査年-1,調査年)-R133)</f>
        <v/>
      </c>
      <c r="AM133" s="665" t="str">
        <f t="shared" si="36"/>
        <v/>
      </c>
      <c r="AN133" s="665" t="str">
        <f t="shared" si="37"/>
        <v/>
      </c>
      <c r="AO133" s="666" t="str">
        <f t="shared" si="38"/>
        <v/>
      </c>
      <c r="AP133" s="666" t="str">
        <f t="shared" si="39"/>
        <v/>
      </c>
      <c r="AQ133" s="666" t="str">
        <f t="shared" si="40"/>
        <v/>
      </c>
      <c r="AR133" s="666" t="str">
        <f t="shared" si="33"/>
        <v/>
      </c>
      <c r="AS133" s="666" t="str">
        <f t="shared" si="41"/>
        <v/>
      </c>
      <c r="AT133" s="666" t="str">
        <f t="shared" si="34"/>
        <v/>
      </c>
      <c r="AU133" s="666" t="str">
        <f t="shared" si="35"/>
        <v/>
      </c>
      <c r="AV133" s="666" t="str">
        <f>IF(X133="","",IF(OR(R133=IF(S133&gt;【１】経営概要!$G$27,調査年-1,調査年),AN133=""),"",ROUND(AN133*X133%,0)))</f>
        <v/>
      </c>
      <c r="AW133" s="666" t="str">
        <f t="shared" si="42"/>
        <v/>
      </c>
      <c r="AX133" s="666" t="str">
        <f t="shared" si="43"/>
        <v/>
      </c>
      <c r="AY133" s="666" t="str">
        <f t="shared" si="44"/>
        <v/>
      </c>
      <c r="AZ133" s="666" t="str">
        <f>IF(OR(X133="",AND(OR(R133&lt;&gt;IF(S133&gt;【１】経営概要!$G$27,調査年-1,調査年),AG133=0),V133="",AR133="",W133="")),"",
SUM(
IF(AND(R133=IF(S133&gt;【１】経営概要!$G$27,調査年-1,調査年),AG133=1),ROUND(T133*X133%,0),),
ROUND(V133*X133%,0),
ROUND(SUM(AR133)*X133%,0),
))</f>
        <v/>
      </c>
      <c r="BA133" s="666" t="str">
        <f t="shared" si="45"/>
        <v/>
      </c>
    </row>
    <row r="134" spans="2:53" s="4" customFormat="1" ht="28.15" hidden="1" customHeight="1" outlineLevel="1">
      <c r="C134" s="722">
        <v>118</v>
      </c>
      <c r="D134" s="1569"/>
      <c r="E134" s="1570"/>
      <c r="F134" s="1570"/>
      <c r="G134" s="1570"/>
      <c r="H134" s="1570"/>
      <c r="I134" s="1570"/>
      <c r="J134" s="1570"/>
      <c r="K134" s="1571"/>
      <c r="L134" s="668" t="str">
        <f>IF(M134&gt;0,IF(COUNTIF(リスト!建築物種類コード,M134),"建築物","構築物"),"")</f>
        <v/>
      </c>
      <c r="M134" s="680"/>
      <c r="N134" s="681"/>
      <c r="O134" s="201"/>
      <c r="P134" s="682"/>
      <c r="Q134" s="683"/>
      <c r="R134" s="683"/>
      <c r="S134" s="684"/>
      <c r="T134" s="685"/>
      <c r="U134" s="685"/>
      <c r="V134" s="685"/>
      <c r="W134" s="685"/>
      <c r="X134" s="1045"/>
      <c r="Y134" s="686"/>
      <c r="Z134" s="687"/>
      <c r="AA134" s="661"/>
      <c r="AB134" s="662"/>
      <c r="AC134" s="279"/>
      <c r="AD134" s="61"/>
      <c r="AE134" s="61"/>
      <c r="AF134" s="663" t="str">
        <f t="shared" si="29"/>
        <v/>
      </c>
      <c r="AG134" s="664" t="str">
        <f t="shared" si="30"/>
        <v/>
      </c>
      <c r="AH134" s="664" t="str">
        <f t="shared" si="31"/>
        <v/>
      </c>
      <c r="AI134" s="664" t="str">
        <f>IF(AF134="","",VLOOKUP(AF134,リスト!BD:BE,2,0))</f>
        <v/>
      </c>
      <c r="AJ134" s="664" t="str">
        <f t="shared" si="32"/>
        <v/>
      </c>
      <c r="AK134" s="664" t="str">
        <f>IF(AJ134="","",VLOOKUP(AJ134,リスト!BW:BX,2,0))</f>
        <v/>
      </c>
      <c r="AL134" s="664" t="str">
        <f>IF(AF134="","",IF(S134&gt;【１】経営概要!$G$27,調査年-1,調査年)-R134)</f>
        <v/>
      </c>
      <c r="AM134" s="665" t="str">
        <f t="shared" si="36"/>
        <v/>
      </c>
      <c r="AN134" s="665" t="str">
        <f t="shared" si="37"/>
        <v/>
      </c>
      <c r="AO134" s="666" t="str">
        <f t="shared" si="38"/>
        <v/>
      </c>
      <c r="AP134" s="666" t="str">
        <f t="shared" si="39"/>
        <v/>
      </c>
      <c r="AQ134" s="666" t="str">
        <f t="shared" si="40"/>
        <v/>
      </c>
      <c r="AR134" s="666" t="str">
        <f t="shared" si="33"/>
        <v/>
      </c>
      <c r="AS134" s="666" t="str">
        <f t="shared" si="41"/>
        <v/>
      </c>
      <c r="AT134" s="666" t="str">
        <f t="shared" si="34"/>
        <v/>
      </c>
      <c r="AU134" s="666" t="str">
        <f t="shared" si="35"/>
        <v/>
      </c>
      <c r="AV134" s="666" t="str">
        <f>IF(X134="","",IF(OR(R134=IF(S134&gt;【１】経営概要!$G$27,調査年-1,調査年),AN134=""),"",ROUND(AN134*X134%,0)))</f>
        <v/>
      </c>
      <c r="AW134" s="666" t="str">
        <f t="shared" si="42"/>
        <v/>
      </c>
      <c r="AX134" s="666" t="str">
        <f t="shared" si="43"/>
        <v/>
      </c>
      <c r="AY134" s="666" t="str">
        <f t="shared" si="44"/>
        <v/>
      </c>
      <c r="AZ134" s="666" t="str">
        <f>IF(OR(X134="",AND(OR(R134&lt;&gt;IF(S134&gt;【１】経営概要!$G$27,調査年-1,調査年),AG134=0),V134="",AR134="",W134="")),"",
SUM(
IF(AND(R134=IF(S134&gt;【１】経営概要!$G$27,調査年-1,調査年),AG134=1),ROUND(T134*X134%,0),),
ROUND(V134*X134%,0),
ROUND(SUM(AR134)*X134%,0),
))</f>
        <v/>
      </c>
      <c r="BA134" s="666" t="str">
        <f t="shared" si="45"/>
        <v/>
      </c>
    </row>
    <row r="135" spans="2:53" s="4" customFormat="1" ht="28.15" hidden="1" customHeight="1" outlineLevel="1">
      <c r="C135" s="722">
        <v>119</v>
      </c>
      <c r="D135" s="1569"/>
      <c r="E135" s="1570"/>
      <c r="F135" s="1570"/>
      <c r="G135" s="1570"/>
      <c r="H135" s="1570"/>
      <c r="I135" s="1570"/>
      <c r="J135" s="1570"/>
      <c r="K135" s="1571"/>
      <c r="L135" s="668" t="str">
        <f>IF(M135&gt;0,IF(COUNTIF(リスト!建築物種類コード,M135),"建築物","構築物"),"")</f>
        <v/>
      </c>
      <c r="M135" s="680"/>
      <c r="N135" s="681"/>
      <c r="O135" s="201"/>
      <c r="P135" s="682"/>
      <c r="Q135" s="683"/>
      <c r="R135" s="683"/>
      <c r="S135" s="684"/>
      <c r="T135" s="685"/>
      <c r="U135" s="685"/>
      <c r="V135" s="685"/>
      <c r="W135" s="685"/>
      <c r="X135" s="1045"/>
      <c r="Y135" s="686"/>
      <c r="Z135" s="687"/>
      <c r="AA135" s="661"/>
      <c r="AB135" s="662"/>
      <c r="AC135" s="279"/>
      <c r="AD135" s="61"/>
      <c r="AE135" s="61"/>
      <c r="AF135" s="663" t="str">
        <f t="shared" si="29"/>
        <v/>
      </c>
      <c r="AG135" s="664" t="str">
        <f t="shared" si="30"/>
        <v/>
      </c>
      <c r="AH135" s="664" t="str">
        <f t="shared" si="31"/>
        <v/>
      </c>
      <c r="AI135" s="664" t="str">
        <f>IF(AF135="","",VLOOKUP(AF135,リスト!BD:BE,2,0))</f>
        <v/>
      </c>
      <c r="AJ135" s="664" t="str">
        <f t="shared" si="32"/>
        <v/>
      </c>
      <c r="AK135" s="664" t="str">
        <f>IF(AJ135="","",VLOOKUP(AJ135,リスト!BW:BX,2,0))</f>
        <v/>
      </c>
      <c r="AL135" s="664" t="str">
        <f>IF(AF135="","",IF(S135&gt;【１】経営概要!$G$27,調査年-1,調査年)-R135)</f>
        <v/>
      </c>
      <c r="AM135" s="665" t="str">
        <f t="shared" si="36"/>
        <v/>
      </c>
      <c r="AN135" s="665" t="str">
        <f t="shared" si="37"/>
        <v/>
      </c>
      <c r="AO135" s="666" t="str">
        <f t="shared" si="38"/>
        <v/>
      </c>
      <c r="AP135" s="666" t="str">
        <f t="shared" si="39"/>
        <v/>
      </c>
      <c r="AQ135" s="666" t="str">
        <f t="shared" si="40"/>
        <v/>
      </c>
      <c r="AR135" s="666" t="str">
        <f t="shared" si="33"/>
        <v/>
      </c>
      <c r="AS135" s="666" t="str">
        <f t="shared" si="41"/>
        <v/>
      </c>
      <c r="AT135" s="666" t="str">
        <f t="shared" si="34"/>
        <v/>
      </c>
      <c r="AU135" s="666" t="str">
        <f t="shared" si="35"/>
        <v/>
      </c>
      <c r="AV135" s="666" t="str">
        <f>IF(X135="","",IF(OR(R135=IF(S135&gt;【１】経営概要!$G$27,調査年-1,調査年),AN135=""),"",ROUND(AN135*X135%,0)))</f>
        <v/>
      </c>
      <c r="AW135" s="666" t="str">
        <f t="shared" si="42"/>
        <v/>
      </c>
      <c r="AX135" s="666" t="str">
        <f t="shared" si="43"/>
        <v/>
      </c>
      <c r="AY135" s="666" t="str">
        <f t="shared" si="44"/>
        <v/>
      </c>
      <c r="AZ135" s="666" t="str">
        <f>IF(OR(X135="",AND(OR(R135&lt;&gt;IF(S135&gt;【１】経営概要!$G$27,調査年-1,調査年),AG135=0),V135="",AR135="",W135="")),"",
SUM(
IF(AND(R135=IF(S135&gt;【１】経営概要!$G$27,調査年-1,調査年),AG135=1),ROUND(T135*X135%,0),),
ROUND(V135*X135%,0),
ROUND(SUM(AR135)*X135%,0),
))</f>
        <v/>
      </c>
      <c r="BA135" s="666" t="str">
        <f t="shared" si="45"/>
        <v/>
      </c>
    </row>
    <row r="136" spans="2:53" s="4" customFormat="1" ht="28.15" hidden="1" customHeight="1" outlineLevel="1">
      <c r="C136" s="722">
        <v>120</v>
      </c>
      <c r="D136" s="1569"/>
      <c r="E136" s="1570"/>
      <c r="F136" s="1570"/>
      <c r="G136" s="1570"/>
      <c r="H136" s="1570"/>
      <c r="I136" s="1570"/>
      <c r="J136" s="1570"/>
      <c r="K136" s="1571"/>
      <c r="L136" s="668" t="str">
        <f>IF(M136&gt;0,IF(COUNTIF(リスト!建築物種類コード,M136),"建築物","構築物"),"")</f>
        <v/>
      </c>
      <c r="M136" s="680"/>
      <c r="N136" s="681"/>
      <c r="O136" s="201"/>
      <c r="P136" s="682"/>
      <c r="Q136" s="683"/>
      <c r="R136" s="683"/>
      <c r="S136" s="684"/>
      <c r="T136" s="685"/>
      <c r="U136" s="685"/>
      <c r="V136" s="685"/>
      <c r="W136" s="685"/>
      <c r="X136" s="1045"/>
      <c r="Y136" s="686"/>
      <c r="Z136" s="687"/>
      <c r="AA136" s="661"/>
      <c r="AB136" s="662"/>
      <c r="AC136" s="279"/>
      <c r="AD136" s="61"/>
      <c r="AE136" s="61"/>
      <c r="AF136" s="663" t="str">
        <f t="shared" si="29"/>
        <v/>
      </c>
      <c r="AG136" s="664" t="str">
        <f t="shared" si="30"/>
        <v/>
      </c>
      <c r="AH136" s="664" t="str">
        <f t="shared" si="31"/>
        <v/>
      </c>
      <c r="AI136" s="664" t="str">
        <f>IF(AF136="","",VLOOKUP(AF136,リスト!BD:BE,2,0))</f>
        <v/>
      </c>
      <c r="AJ136" s="664" t="str">
        <f t="shared" si="32"/>
        <v/>
      </c>
      <c r="AK136" s="664" t="str">
        <f>IF(AJ136="","",VLOOKUP(AJ136,リスト!BW:BX,2,0))</f>
        <v/>
      </c>
      <c r="AL136" s="664" t="str">
        <f>IF(AF136="","",IF(S136&gt;【１】経営概要!$G$27,調査年-1,調査年)-R136)</f>
        <v/>
      </c>
      <c r="AM136" s="665" t="str">
        <f t="shared" si="36"/>
        <v/>
      </c>
      <c r="AN136" s="665" t="str">
        <f t="shared" si="37"/>
        <v/>
      </c>
      <c r="AO136" s="666" t="str">
        <f t="shared" si="38"/>
        <v/>
      </c>
      <c r="AP136" s="666" t="str">
        <f t="shared" si="39"/>
        <v/>
      </c>
      <c r="AQ136" s="666" t="str">
        <f t="shared" si="40"/>
        <v/>
      </c>
      <c r="AR136" s="666" t="str">
        <f t="shared" si="33"/>
        <v/>
      </c>
      <c r="AS136" s="666" t="str">
        <f t="shared" si="41"/>
        <v/>
      </c>
      <c r="AT136" s="666" t="str">
        <f t="shared" si="34"/>
        <v/>
      </c>
      <c r="AU136" s="666" t="str">
        <f t="shared" si="35"/>
        <v/>
      </c>
      <c r="AV136" s="666" t="str">
        <f>IF(X136="","",IF(OR(R136=IF(S136&gt;【１】経営概要!$G$27,調査年-1,調査年),AN136=""),"",ROUND(AN136*X136%,0)))</f>
        <v/>
      </c>
      <c r="AW136" s="666" t="str">
        <f t="shared" si="42"/>
        <v/>
      </c>
      <c r="AX136" s="666" t="str">
        <f t="shared" si="43"/>
        <v/>
      </c>
      <c r="AY136" s="666" t="str">
        <f t="shared" si="44"/>
        <v/>
      </c>
      <c r="AZ136" s="666" t="str">
        <f>IF(OR(X136="",AND(OR(R136&lt;&gt;IF(S136&gt;【１】経営概要!$G$27,調査年-1,調査年),AG136=0),V136="",AR136="",W136="")),"",
SUM(
IF(AND(R136=IF(S136&gt;【１】経営概要!$G$27,調査年-1,調査年),AG136=1),ROUND(T136*X136%,0),),
ROUND(V136*X136%,0),
ROUND(SUM(AR136)*X136%,0),
))</f>
        <v/>
      </c>
      <c r="BA136" s="666" t="str">
        <f t="shared" si="45"/>
        <v/>
      </c>
    </row>
    <row r="137" spans="2:53" s="4" customFormat="1" ht="28.15" hidden="1" customHeight="1" outlineLevel="1">
      <c r="C137" s="722">
        <v>121</v>
      </c>
      <c r="D137" s="1569"/>
      <c r="E137" s="1570"/>
      <c r="F137" s="1570"/>
      <c r="G137" s="1570"/>
      <c r="H137" s="1570"/>
      <c r="I137" s="1570"/>
      <c r="J137" s="1570"/>
      <c r="K137" s="1571"/>
      <c r="L137" s="668" t="str">
        <f>IF(M137&gt;0,IF(COUNTIF(リスト!建築物種類コード,M137),"建築物","構築物"),"")</f>
        <v/>
      </c>
      <c r="M137" s="680"/>
      <c r="N137" s="681"/>
      <c r="O137" s="201"/>
      <c r="P137" s="682"/>
      <c r="Q137" s="683"/>
      <c r="R137" s="683"/>
      <c r="S137" s="684"/>
      <c r="T137" s="685"/>
      <c r="U137" s="685"/>
      <c r="V137" s="685"/>
      <c r="W137" s="685"/>
      <c r="X137" s="1045"/>
      <c r="Y137" s="686"/>
      <c r="Z137" s="687"/>
      <c r="AA137" s="661"/>
      <c r="AB137" s="662"/>
      <c r="AC137" s="279"/>
      <c r="AD137" s="61"/>
      <c r="AE137" s="61"/>
      <c r="AF137" s="663" t="str">
        <f t="shared" si="29"/>
        <v/>
      </c>
      <c r="AG137" s="664" t="str">
        <f t="shared" si="30"/>
        <v/>
      </c>
      <c r="AH137" s="664" t="str">
        <f t="shared" si="31"/>
        <v/>
      </c>
      <c r="AI137" s="664" t="str">
        <f>IF(AF137="","",VLOOKUP(AF137,リスト!BD:BE,2,0))</f>
        <v/>
      </c>
      <c r="AJ137" s="664" t="str">
        <f t="shared" si="32"/>
        <v/>
      </c>
      <c r="AK137" s="664" t="str">
        <f>IF(AJ137="","",VLOOKUP(AJ137,リスト!BW:BX,2,0))</f>
        <v/>
      </c>
      <c r="AL137" s="664" t="str">
        <f>IF(AF137="","",IF(S137&gt;【１】経営概要!$G$27,調査年-1,調査年)-R137)</f>
        <v/>
      </c>
      <c r="AM137" s="665" t="str">
        <f t="shared" si="36"/>
        <v/>
      </c>
      <c r="AN137" s="665" t="str">
        <f t="shared" si="37"/>
        <v/>
      </c>
      <c r="AO137" s="666" t="str">
        <f t="shared" si="38"/>
        <v/>
      </c>
      <c r="AP137" s="666" t="str">
        <f t="shared" si="39"/>
        <v/>
      </c>
      <c r="AQ137" s="666" t="str">
        <f t="shared" si="40"/>
        <v/>
      </c>
      <c r="AR137" s="666" t="str">
        <f t="shared" si="33"/>
        <v/>
      </c>
      <c r="AS137" s="666" t="str">
        <f t="shared" si="41"/>
        <v/>
      </c>
      <c r="AT137" s="666" t="str">
        <f t="shared" si="34"/>
        <v/>
      </c>
      <c r="AU137" s="666" t="str">
        <f t="shared" si="35"/>
        <v/>
      </c>
      <c r="AV137" s="666" t="str">
        <f>IF(X137="","",IF(OR(R137=IF(S137&gt;【１】経営概要!$G$27,調査年-1,調査年),AN137=""),"",ROUND(AN137*X137%,0)))</f>
        <v/>
      </c>
      <c r="AW137" s="666" t="str">
        <f t="shared" si="42"/>
        <v/>
      </c>
      <c r="AX137" s="666" t="str">
        <f t="shared" si="43"/>
        <v/>
      </c>
      <c r="AY137" s="666" t="str">
        <f t="shared" si="44"/>
        <v/>
      </c>
      <c r="AZ137" s="666" t="str">
        <f>IF(OR(X137="",AND(OR(R137&lt;&gt;IF(S137&gt;【１】経営概要!$G$27,調査年-1,調査年),AG137=0),V137="",AR137="",W137="")),"",
SUM(
IF(AND(R137=IF(S137&gt;【１】経営概要!$G$27,調査年-1,調査年),AG137=1),ROUND(T137*X137%,0),),
ROUND(V137*X137%,0),
ROUND(SUM(AR137)*X137%,0),
))</f>
        <v/>
      </c>
      <c r="BA137" s="666" t="str">
        <f t="shared" si="45"/>
        <v/>
      </c>
    </row>
    <row r="138" spans="2:53" s="4" customFormat="1" ht="28.15" hidden="1" customHeight="1" outlineLevel="1">
      <c r="C138" s="722">
        <v>122</v>
      </c>
      <c r="D138" s="1569"/>
      <c r="E138" s="1570"/>
      <c r="F138" s="1570"/>
      <c r="G138" s="1570"/>
      <c r="H138" s="1570"/>
      <c r="I138" s="1570"/>
      <c r="J138" s="1570"/>
      <c r="K138" s="1571"/>
      <c r="L138" s="668" t="str">
        <f>IF(M138&gt;0,IF(COUNTIF(リスト!建築物種類コード,M138),"建築物","構築物"),"")</f>
        <v/>
      </c>
      <c r="M138" s="680"/>
      <c r="N138" s="681"/>
      <c r="O138" s="201"/>
      <c r="P138" s="682"/>
      <c r="Q138" s="683"/>
      <c r="R138" s="683"/>
      <c r="S138" s="684"/>
      <c r="T138" s="685"/>
      <c r="U138" s="685"/>
      <c r="V138" s="685"/>
      <c r="W138" s="685"/>
      <c r="X138" s="1045"/>
      <c r="Y138" s="686"/>
      <c r="Z138" s="687"/>
      <c r="AA138" s="661"/>
      <c r="AB138" s="662"/>
      <c r="AC138" s="279"/>
      <c r="AD138" s="61"/>
      <c r="AE138" s="61"/>
      <c r="AF138" s="663" t="str">
        <f t="shared" si="29"/>
        <v/>
      </c>
      <c r="AG138" s="664" t="str">
        <f t="shared" si="30"/>
        <v/>
      </c>
      <c r="AH138" s="664" t="str">
        <f t="shared" si="31"/>
        <v/>
      </c>
      <c r="AI138" s="664" t="str">
        <f>IF(AF138="","",VLOOKUP(AF138,リスト!BD:BE,2,0))</f>
        <v/>
      </c>
      <c r="AJ138" s="664" t="str">
        <f t="shared" si="32"/>
        <v/>
      </c>
      <c r="AK138" s="664" t="str">
        <f>IF(AJ138="","",VLOOKUP(AJ138,リスト!BW:BX,2,0))</f>
        <v/>
      </c>
      <c r="AL138" s="664" t="str">
        <f>IF(AF138="","",IF(S138&gt;【１】経営概要!$G$27,調査年-1,調査年)-R138)</f>
        <v/>
      </c>
      <c r="AM138" s="665" t="str">
        <f t="shared" si="36"/>
        <v/>
      </c>
      <c r="AN138" s="665" t="str">
        <f t="shared" si="37"/>
        <v/>
      </c>
      <c r="AO138" s="666" t="str">
        <f t="shared" si="38"/>
        <v/>
      </c>
      <c r="AP138" s="666" t="str">
        <f t="shared" si="39"/>
        <v/>
      </c>
      <c r="AQ138" s="666" t="str">
        <f t="shared" si="40"/>
        <v/>
      </c>
      <c r="AR138" s="666" t="str">
        <f t="shared" si="33"/>
        <v/>
      </c>
      <c r="AS138" s="666" t="str">
        <f t="shared" si="41"/>
        <v/>
      </c>
      <c r="AT138" s="666" t="str">
        <f t="shared" si="34"/>
        <v/>
      </c>
      <c r="AU138" s="666" t="str">
        <f t="shared" si="35"/>
        <v/>
      </c>
      <c r="AV138" s="666" t="str">
        <f>IF(X138="","",IF(OR(R138=IF(S138&gt;【１】経営概要!$G$27,調査年-1,調査年),AN138=""),"",ROUND(AN138*X138%,0)))</f>
        <v/>
      </c>
      <c r="AW138" s="666" t="str">
        <f t="shared" si="42"/>
        <v/>
      </c>
      <c r="AX138" s="666" t="str">
        <f t="shared" si="43"/>
        <v/>
      </c>
      <c r="AY138" s="666" t="str">
        <f t="shared" si="44"/>
        <v/>
      </c>
      <c r="AZ138" s="666" t="str">
        <f>IF(OR(X138="",AND(OR(R138&lt;&gt;IF(S138&gt;【１】経営概要!$G$27,調査年-1,調査年),AG138=0),V138="",AR138="",W138="")),"",
SUM(
IF(AND(R138=IF(S138&gt;【１】経営概要!$G$27,調査年-1,調査年),AG138=1),ROUND(T138*X138%,0),),
ROUND(V138*X138%,0),
ROUND(SUM(AR138)*X138%,0),
))</f>
        <v/>
      </c>
      <c r="BA138" s="666" t="str">
        <f t="shared" si="45"/>
        <v/>
      </c>
    </row>
    <row r="139" spans="2:53" s="4" customFormat="1" ht="28.15" hidden="1" customHeight="1" outlineLevel="1">
      <c r="C139" s="722">
        <v>123</v>
      </c>
      <c r="D139" s="1569"/>
      <c r="E139" s="1570"/>
      <c r="F139" s="1570"/>
      <c r="G139" s="1570"/>
      <c r="H139" s="1570"/>
      <c r="I139" s="1570"/>
      <c r="J139" s="1570"/>
      <c r="K139" s="1571"/>
      <c r="L139" s="668" t="str">
        <f>IF(M139&gt;0,IF(COUNTIF(リスト!建築物種類コード,M139),"建築物","構築物"),"")</f>
        <v/>
      </c>
      <c r="M139" s="680"/>
      <c r="N139" s="681"/>
      <c r="O139" s="201"/>
      <c r="P139" s="682"/>
      <c r="Q139" s="683"/>
      <c r="R139" s="683"/>
      <c r="S139" s="684"/>
      <c r="T139" s="685"/>
      <c r="U139" s="685"/>
      <c r="V139" s="685"/>
      <c r="W139" s="685"/>
      <c r="X139" s="1045"/>
      <c r="Y139" s="686"/>
      <c r="Z139" s="687"/>
      <c r="AA139" s="661"/>
      <c r="AB139" s="662"/>
      <c r="AC139" s="279"/>
      <c r="AD139" s="61"/>
      <c r="AE139" s="61"/>
      <c r="AF139" s="663" t="str">
        <f t="shared" si="29"/>
        <v/>
      </c>
      <c r="AG139" s="664" t="str">
        <f t="shared" si="30"/>
        <v/>
      </c>
      <c r="AH139" s="664" t="str">
        <f t="shared" si="31"/>
        <v/>
      </c>
      <c r="AI139" s="664" t="str">
        <f>IF(AF139="","",VLOOKUP(AF139,リスト!BD:BE,2,0))</f>
        <v/>
      </c>
      <c r="AJ139" s="664" t="str">
        <f t="shared" si="32"/>
        <v/>
      </c>
      <c r="AK139" s="664" t="str">
        <f>IF(AJ139="","",VLOOKUP(AJ139,リスト!BW:BX,2,0))</f>
        <v/>
      </c>
      <c r="AL139" s="664" t="str">
        <f>IF(AF139="","",IF(S139&gt;【１】経営概要!$G$27,調査年-1,調査年)-R139)</f>
        <v/>
      </c>
      <c r="AM139" s="665" t="str">
        <f t="shared" si="36"/>
        <v/>
      </c>
      <c r="AN139" s="665" t="str">
        <f t="shared" si="37"/>
        <v/>
      </c>
      <c r="AO139" s="666" t="str">
        <f t="shared" si="38"/>
        <v/>
      </c>
      <c r="AP139" s="666" t="str">
        <f t="shared" si="39"/>
        <v/>
      </c>
      <c r="AQ139" s="666" t="str">
        <f t="shared" si="40"/>
        <v/>
      </c>
      <c r="AR139" s="666" t="str">
        <f t="shared" si="33"/>
        <v/>
      </c>
      <c r="AS139" s="666" t="str">
        <f t="shared" si="41"/>
        <v/>
      </c>
      <c r="AT139" s="666" t="str">
        <f t="shared" si="34"/>
        <v/>
      </c>
      <c r="AU139" s="666" t="str">
        <f t="shared" si="35"/>
        <v/>
      </c>
      <c r="AV139" s="666" t="str">
        <f>IF(X139="","",IF(OR(R139=IF(S139&gt;【１】経営概要!$G$27,調査年-1,調査年),AN139=""),"",ROUND(AN139*X139%,0)))</f>
        <v/>
      </c>
      <c r="AW139" s="666" t="str">
        <f t="shared" si="42"/>
        <v/>
      </c>
      <c r="AX139" s="666" t="str">
        <f t="shared" si="43"/>
        <v/>
      </c>
      <c r="AY139" s="666" t="str">
        <f t="shared" si="44"/>
        <v/>
      </c>
      <c r="AZ139" s="666" t="str">
        <f>IF(OR(X139="",AND(OR(R139&lt;&gt;IF(S139&gt;【１】経営概要!$G$27,調査年-1,調査年),AG139=0),V139="",AR139="",W139="")),"",
SUM(
IF(AND(R139=IF(S139&gt;【１】経営概要!$G$27,調査年-1,調査年),AG139=1),ROUND(T139*X139%,0),),
ROUND(V139*X139%,0),
ROUND(SUM(AR139)*X139%,0),
))</f>
        <v/>
      </c>
      <c r="BA139" s="666" t="str">
        <f t="shared" si="45"/>
        <v/>
      </c>
    </row>
    <row r="140" spans="2:53" s="4" customFormat="1" ht="28.15" hidden="1" customHeight="1" outlineLevel="1">
      <c r="C140" s="722">
        <v>124</v>
      </c>
      <c r="D140" s="1569"/>
      <c r="E140" s="1570"/>
      <c r="F140" s="1570"/>
      <c r="G140" s="1570"/>
      <c r="H140" s="1570"/>
      <c r="I140" s="1570"/>
      <c r="J140" s="1570"/>
      <c r="K140" s="1571"/>
      <c r="L140" s="668" t="str">
        <f>IF(M140&gt;0,IF(COUNTIF(リスト!建築物種類コード,M140),"建築物","構築物"),"")</f>
        <v/>
      </c>
      <c r="M140" s="688"/>
      <c r="N140" s="681"/>
      <c r="O140" s="201"/>
      <c r="P140" s="682"/>
      <c r="Q140" s="683"/>
      <c r="R140" s="683"/>
      <c r="S140" s="684"/>
      <c r="T140" s="685"/>
      <c r="U140" s="685"/>
      <c r="V140" s="685"/>
      <c r="W140" s="685"/>
      <c r="X140" s="1045"/>
      <c r="Y140" s="686"/>
      <c r="Z140" s="687"/>
      <c r="AA140" s="661"/>
      <c r="AB140" s="662"/>
      <c r="AC140" s="279"/>
      <c r="AD140" s="61"/>
      <c r="AE140" s="61"/>
      <c r="AF140" s="663" t="str">
        <f t="shared" si="29"/>
        <v/>
      </c>
      <c r="AG140" s="664" t="str">
        <f t="shared" si="30"/>
        <v/>
      </c>
      <c r="AH140" s="664" t="str">
        <f t="shared" si="31"/>
        <v/>
      </c>
      <c r="AI140" s="664" t="str">
        <f>IF(AF140="","",VLOOKUP(AF140,リスト!BD:BE,2,0))</f>
        <v/>
      </c>
      <c r="AJ140" s="664" t="str">
        <f t="shared" si="32"/>
        <v/>
      </c>
      <c r="AK140" s="664" t="str">
        <f>IF(AJ140="","",VLOOKUP(AJ140,リスト!BW:BX,2,0))</f>
        <v/>
      </c>
      <c r="AL140" s="664" t="str">
        <f>IF(AF140="","",IF(S140&gt;【１】経営概要!$G$27,調査年-1,調査年)-R140)</f>
        <v/>
      </c>
      <c r="AM140" s="665" t="str">
        <f t="shared" si="36"/>
        <v/>
      </c>
      <c r="AN140" s="665" t="str">
        <f t="shared" si="37"/>
        <v/>
      </c>
      <c r="AO140" s="666" t="str">
        <f t="shared" si="38"/>
        <v/>
      </c>
      <c r="AP140" s="666" t="str">
        <f t="shared" si="39"/>
        <v/>
      </c>
      <c r="AQ140" s="666" t="str">
        <f t="shared" si="40"/>
        <v/>
      </c>
      <c r="AR140" s="666" t="str">
        <f t="shared" si="33"/>
        <v/>
      </c>
      <c r="AS140" s="666" t="str">
        <f t="shared" si="41"/>
        <v/>
      </c>
      <c r="AT140" s="666" t="str">
        <f t="shared" si="34"/>
        <v/>
      </c>
      <c r="AU140" s="666" t="str">
        <f t="shared" si="35"/>
        <v/>
      </c>
      <c r="AV140" s="666" t="str">
        <f>IF(X140="","",IF(OR(R140=IF(S140&gt;【１】経営概要!$G$27,調査年-1,調査年),AN140=""),"",ROUND(AN140*X140%,0)))</f>
        <v/>
      </c>
      <c r="AW140" s="666" t="str">
        <f t="shared" si="42"/>
        <v/>
      </c>
      <c r="AX140" s="666" t="str">
        <f t="shared" si="43"/>
        <v/>
      </c>
      <c r="AY140" s="666" t="str">
        <f t="shared" si="44"/>
        <v/>
      </c>
      <c r="AZ140" s="666" t="str">
        <f>IF(OR(X140="",AND(OR(R140&lt;&gt;IF(S140&gt;【１】経営概要!$G$27,調査年-1,調査年),AG140=0),V140="",AR140="",W140="")),"",
SUM(
IF(AND(R140=IF(S140&gt;【１】経営概要!$G$27,調査年-1,調査年),AG140=1),ROUND(T140*X140%,0),),
ROUND(V140*X140%,0),
ROUND(SUM(AR140)*X140%,0),
))</f>
        <v/>
      </c>
      <c r="BA140" s="666" t="str">
        <f t="shared" si="45"/>
        <v/>
      </c>
    </row>
    <row r="141" spans="2:53" s="4" customFormat="1" ht="28.5" hidden="1" customHeight="1" outlineLevel="1">
      <c r="B141" s="49"/>
      <c r="C141" s="722">
        <v>125</v>
      </c>
      <c r="D141" s="1569"/>
      <c r="E141" s="1570"/>
      <c r="F141" s="1570"/>
      <c r="G141" s="1570"/>
      <c r="H141" s="1570"/>
      <c r="I141" s="1570"/>
      <c r="J141" s="1570"/>
      <c r="K141" s="1571"/>
      <c r="L141" s="668" t="str">
        <f>IF(M141&gt;0,IF(COUNTIF(リスト!建築物種類コード,M141),"建築物","構築物"),"")</f>
        <v/>
      </c>
      <c r="M141" s="680"/>
      <c r="N141" s="681"/>
      <c r="O141" s="201"/>
      <c r="P141" s="682"/>
      <c r="Q141" s="683"/>
      <c r="R141" s="683"/>
      <c r="S141" s="684"/>
      <c r="T141" s="685"/>
      <c r="U141" s="685"/>
      <c r="V141" s="685"/>
      <c r="W141" s="685"/>
      <c r="X141" s="1045"/>
      <c r="Y141" s="686"/>
      <c r="Z141" s="687"/>
      <c r="AA141" s="661"/>
      <c r="AB141" s="662"/>
      <c r="AC141" s="279"/>
      <c r="AD141" s="61"/>
      <c r="AE141" s="61"/>
      <c r="AF141" s="663" t="str">
        <f t="shared" si="29"/>
        <v/>
      </c>
      <c r="AG141" s="664" t="str">
        <f t="shared" si="30"/>
        <v/>
      </c>
      <c r="AH141" s="664" t="str">
        <f t="shared" si="31"/>
        <v/>
      </c>
      <c r="AI141" s="664" t="str">
        <f>IF(AF141="","",VLOOKUP(AF141,リスト!BD:BE,2,0))</f>
        <v/>
      </c>
      <c r="AJ141" s="664" t="str">
        <f t="shared" si="32"/>
        <v/>
      </c>
      <c r="AK141" s="664" t="str">
        <f>IF(AJ141="","",VLOOKUP(AJ141,リスト!BW:BX,2,0))</f>
        <v/>
      </c>
      <c r="AL141" s="664" t="str">
        <f>IF(AF141="","",IF(S141&gt;【１】経営概要!$G$27,調査年-1,調査年)-R141)</f>
        <v/>
      </c>
      <c r="AM141" s="665" t="str">
        <f t="shared" si="36"/>
        <v/>
      </c>
      <c r="AN141" s="665" t="str">
        <f t="shared" si="37"/>
        <v/>
      </c>
      <c r="AO141" s="666" t="str">
        <f t="shared" si="38"/>
        <v/>
      </c>
      <c r="AP141" s="666" t="str">
        <f t="shared" si="39"/>
        <v/>
      </c>
      <c r="AQ141" s="666" t="str">
        <f t="shared" si="40"/>
        <v/>
      </c>
      <c r="AR141" s="666" t="str">
        <f t="shared" si="33"/>
        <v/>
      </c>
      <c r="AS141" s="666" t="str">
        <f t="shared" si="41"/>
        <v/>
      </c>
      <c r="AT141" s="666" t="str">
        <f t="shared" si="34"/>
        <v/>
      </c>
      <c r="AU141" s="666" t="str">
        <f t="shared" si="35"/>
        <v/>
      </c>
      <c r="AV141" s="666" t="str">
        <f>IF(X141="","",IF(OR(R141=IF(S141&gt;【１】経営概要!$G$27,調査年-1,調査年),AN141=""),"",ROUND(AN141*X141%,0)))</f>
        <v/>
      </c>
      <c r="AW141" s="666" t="str">
        <f t="shared" si="42"/>
        <v/>
      </c>
      <c r="AX141" s="666" t="str">
        <f t="shared" si="43"/>
        <v/>
      </c>
      <c r="AY141" s="666" t="str">
        <f t="shared" si="44"/>
        <v/>
      </c>
      <c r="AZ141" s="666" t="str">
        <f>IF(OR(X141="",AND(OR(R141&lt;&gt;IF(S141&gt;【１】経営概要!$G$27,調査年-1,調査年),AG141=0),V141="",AR141="",W141="")),"",
SUM(
IF(AND(R141=IF(S141&gt;【１】経営概要!$G$27,調査年-1,調査年),AG141=1),ROUND(T141*X141%,0),),
ROUND(V141*X141%,0),
ROUND(SUM(AR141)*X141%,0),
))</f>
        <v/>
      </c>
      <c r="BA141" s="666" t="str">
        <f t="shared" si="45"/>
        <v/>
      </c>
    </row>
    <row r="142" spans="2:53" ht="28.5" hidden="1" customHeight="1" outlineLevel="1">
      <c r="B142" s="49"/>
      <c r="C142" s="722">
        <v>126</v>
      </c>
      <c r="D142" s="1572"/>
      <c r="E142" s="1573"/>
      <c r="F142" s="1573"/>
      <c r="G142" s="1573"/>
      <c r="H142" s="1573"/>
      <c r="I142" s="1573"/>
      <c r="J142" s="1573"/>
      <c r="K142" s="1574"/>
      <c r="L142" s="668" t="str">
        <f>IF(M142&gt;0,IF(COUNTIF(リスト!建築物種類コード,M142),"建築物","構築物"),"")</f>
        <v/>
      </c>
      <c r="M142" s="688"/>
      <c r="N142" s="681"/>
      <c r="O142" s="201"/>
      <c r="P142" s="682"/>
      <c r="Q142" s="683"/>
      <c r="R142" s="683"/>
      <c r="S142" s="684"/>
      <c r="T142" s="685"/>
      <c r="U142" s="685"/>
      <c r="V142" s="685"/>
      <c r="W142" s="685"/>
      <c r="X142" s="1045"/>
      <c r="Y142" s="686"/>
      <c r="Z142" s="687"/>
      <c r="AA142" s="661"/>
      <c r="AB142" s="662"/>
      <c r="AC142" s="279"/>
      <c r="AF142" s="663" t="str">
        <f t="shared" si="29"/>
        <v/>
      </c>
      <c r="AG142" s="664" t="str">
        <f t="shared" si="30"/>
        <v/>
      </c>
      <c r="AH142" s="664" t="str">
        <f t="shared" si="31"/>
        <v/>
      </c>
      <c r="AI142" s="664" t="str">
        <f>IF(AF142="","",VLOOKUP(AF142,リスト!BD:BE,2,0))</f>
        <v/>
      </c>
      <c r="AJ142" s="664" t="str">
        <f t="shared" si="32"/>
        <v/>
      </c>
      <c r="AK142" s="664" t="str">
        <f>IF(AJ142="","",VLOOKUP(AJ142,リスト!BW:BX,2,0))</f>
        <v/>
      </c>
      <c r="AL142" s="664" t="str">
        <f>IF(AF142="","",IF(S142&gt;【１】経営概要!$G$27,調査年-1,調査年)-R142)</f>
        <v/>
      </c>
      <c r="AM142" s="665" t="str">
        <f t="shared" si="36"/>
        <v/>
      </c>
      <c r="AN142" s="665" t="str">
        <f t="shared" si="37"/>
        <v/>
      </c>
      <c r="AO142" s="666" t="str">
        <f t="shared" si="38"/>
        <v/>
      </c>
      <c r="AP142" s="666" t="str">
        <f t="shared" si="39"/>
        <v/>
      </c>
      <c r="AQ142" s="666" t="str">
        <f t="shared" si="40"/>
        <v/>
      </c>
      <c r="AR142" s="666" t="str">
        <f t="shared" si="33"/>
        <v/>
      </c>
      <c r="AS142" s="666" t="str">
        <f t="shared" si="41"/>
        <v/>
      </c>
      <c r="AT142" s="666" t="str">
        <f t="shared" si="34"/>
        <v/>
      </c>
      <c r="AU142" s="666" t="str">
        <f t="shared" si="35"/>
        <v/>
      </c>
      <c r="AV142" s="666" t="str">
        <f>IF(X142="","",IF(OR(R142=IF(S142&gt;【１】経営概要!$G$27,調査年-1,調査年),AN142=""),"",ROUND(AN142*X142%,0)))</f>
        <v/>
      </c>
      <c r="AW142" s="666" t="str">
        <f t="shared" si="42"/>
        <v/>
      </c>
      <c r="AX142" s="666" t="str">
        <f t="shared" si="43"/>
        <v/>
      </c>
      <c r="AY142" s="666" t="str">
        <f t="shared" si="44"/>
        <v/>
      </c>
      <c r="AZ142" s="666" t="str">
        <f>IF(OR(X142="",AND(OR(R142&lt;&gt;IF(S142&gt;【１】経営概要!$G$27,調査年-1,調査年),AG142=0),V142="",AR142="",W142="")),"",
SUM(
IF(AND(R142=IF(S142&gt;【１】経営概要!$G$27,調査年-1,調査年),AG142=1),ROUND(T142*X142%,0),),
ROUND(V142*X142%,0),
ROUND(SUM(AR142)*X142%,0),
))</f>
        <v/>
      </c>
      <c r="BA142" s="666" t="str">
        <f t="shared" si="45"/>
        <v/>
      </c>
    </row>
    <row r="143" spans="2:53" s="42" customFormat="1" ht="28.5" hidden="1" customHeight="1" outlineLevel="1">
      <c r="B143" s="49"/>
      <c r="C143" s="722">
        <v>127</v>
      </c>
      <c r="D143" s="1569"/>
      <c r="E143" s="1570"/>
      <c r="F143" s="1570"/>
      <c r="G143" s="1570"/>
      <c r="H143" s="1570"/>
      <c r="I143" s="1570"/>
      <c r="J143" s="1570"/>
      <c r="K143" s="1571"/>
      <c r="L143" s="668" t="str">
        <f>IF(M143&gt;0,IF(COUNTIF(リスト!建築物種類コード,M143),"建築物","構築物"),"")</f>
        <v/>
      </c>
      <c r="M143" s="680"/>
      <c r="N143" s="681"/>
      <c r="O143" s="201"/>
      <c r="P143" s="682"/>
      <c r="Q143" s="683"/>
      <c r="R143" s="683"/>
      <c r="S143" s="684"/>
      <c r="T143" s="685"/>
      <c r="U143" s="685"/>
      <c r="V143" s="685"/>
      <c r="W143" s="685"/>
      <c r="X143" s="1045"/>
      <c r="Y143" s="686"/>
      <c r="Z143" s="687"/>
      <c r="AA143" s="661"/>
      <c r="AB143" s="662"/>
      <c r="AC143" s="279"/>
      <c r="AD143" s="61"/>
      <c r="AE143" s="61"/>
      <c r="AF143" s="663" t="str">
        <f t="shared" si="29"/>
        <v/>
      </c>
      <c r="AG143" s="664" t="str">
        <f t="shared" si="30"/>
        <v/>
      </c>
      <c r="AH143" s="664" t="str">
        <f t="shared" si="31"/>
        <v/>
      </c>
      <c r="AI143" s="664" t="str">
        <f>IF(AF143="","",VLOOKUP(AF143,リスト!BD:BE,2,0))</f>
        <v/>
      </c>
      <c r="AJ143" s="664" t="str">
        <f t="shared" si="32"/>
        <v/>
      </c>
      <c r="AK143" s="664" t="str">
        <f>IF(AJ143="","",VLOOKUP(AJ143,リスト!BW:BX,2,0))</f>
        <v/>
      </c>
      <c r="AL143" s="664" t="str">
        <f>IF(AF143="","",IF(S143&gt;【１】経営概要!$G$27,調査年-1,調査年)-R143)</f>
        <v/>
      </c>
      <c r="AM143" s="665" t="str">
        <f t="shared" si="36"/>
        <v/>
      </c>
      <c r="AN143" s="665" t="str">
        <f t="shared" si="37"/>
        <v/>
      </c>
      <c r="AO143" s="666" t="str">
        <f t="shared" si="38"/>
        <v/>
      </c>
      <c r="AP143" s="666" t="str">
        <f t="shared" si="39"/>
        <v/>
      </c>
      <c r="AQ143" s="666" t="str">
        <f t="shared" si="40"/>
        <v/>
      </c>
      <c r="AR143" s="666" t="str">
        <f t="shared" si="33"/>
        <v/>
      </c>
      <c r="AS143" s="666" t="str">
        <f t="shared" si="41"/>
        <v/>
      </c>
      <c r="AT143" s="666" t="str">
        <f t="shared" si="34"/>
        <v/>
      </c>
      <c r="AU143" s="666" t="str">
        <f t="shared" si="35"/>
        <v/>
      </c>
      <c r="AV143" s="666" t="str">
        <f>IF(X143="","",IF(OR(R143=IF(S143&gt;【１】経営概要!$G$27,調査年-1,調査年),AN143=""),"",ROUND(AN143*X143%,0)))</f>
        <v/>
      </c>
      <c r="AW143" s="666" t="str">
        <f t="shared" si="42"/>
        <v/>
      </c>
      <c r="AX143" s="666" t="str">
        <f t="shared" si="43"/>
        <v/>
      </c>
      <c r="AY143" s="666" t="str">
        <f t="shared" si="44"/>
        <v/>
      </c>
      <c r="AZ143" s="666" t="str">
        <f>IF(OR(X143="",AND(OR(R143&lt;&gt;IF(S143&gt;【１】経営概要!$G$27,調査年-1,調査年),AG143=0),V143="",AR143="",W143="")),"",
SUM(
IF(AND(R143=IF(S143&gt;【１】経営概要!$G$27,調査年-1,調査年),AG143=1),ROUND(T143*X143%,0),),
ROUND(V143*X143%,0),
ROUND(SUM(AR143)*X143%,0),
))</f>
        <v/>
      </c>
      <c r="BA143" s="666" t="str">
        <f t="shared" si="45"/>
        <v/>
      </c>
    </row>
    <row r="144" spans="2:53" s="4" customFormat="1" ht="28.5" hidden="1" customHeight="1" outlineLevel="1">
      <c r="C144" s="722">
        <v>128</v>
      </c>
      <c r="D144" s="1569"/>
      <c r="E144" s="1570"/>
      <c r="F144" s="1570"/>
      <c r="G144" s="1570"/>
      <c r="H144" s="1570"/>
      <c r="I144" s="1570"/>
      <c r="J144" s="1570"/>
      <c r="K144" s="1571"/>
      <c r="L144" s="668" t="str">
        <f>IF(M144&gt;0,IF(COUNTIF(リスト!建築物種類コード,M144),"建築物","構築物"),"")</f>
        <v/>
      </c>
      <c r="M144" s="680"/>
      <c r="N144" s="681"/>
      <c r="O144" s="201"/>
      <c r="P144" s="682"/>
      <c r="Q144" s="683"/>
      <c r="R144" s="683"/>
      <c r="S144" s="684"/>
      <c r="T144" s="685"/>
      <c r="U144" s="685"/>
      <c r="V144" s="685"/>
      <c r="W144" s="685"/>
      <c r="X144" s="1045"/>
      <c r="Y144" s="686"/>
      <c r="Z144" s="687"/>
      <c r="AA144" s="661"/>
      <c r="AB144" s="662"/>
      <c r="AC144" s="279"/>
      <c r="AD144" s="61"/>
      <c r="AE144" s="61"/>
      <c r="AF144" s="663" t="str">
        <f t="shared" si="29"/>
        <v/>
      </c>
      <c r="AG144" s="664" t="str">
        <f t="shared" si="30"/>
        <v/>
      </c>
      <c r="AH144" s="664" t="str">
        <f t="shared" si="31"/>
        <v/>
      </c>
      <c r="AI144" s="664" t="str">
        <f>IF(AF144="","",VLOOKUP(AF144,リスト!BD:BE,2,0))</f>
        <v/>
      </c>
      <c r="AJ144" s="664" t="str">
        <f t="shared" si="32"/>
        <v/>
      </c>
      <c r="AK144" s="664" t="str">
        <f>IF(AJ144="","",VLOOKUP(AJ144,リスト!BW:BX,2,0))</f>
        <v/>
      </c>
      <c r="AL144" s="664" t="str">
        <f>IF(AF144="","",IF(S144&gt;【１】経営概要!$G$27,調査年-1,調査年)-R144)</f>
        <v/>
      </c>
      <c r="AM144" s="665" t="str">
        <f t="shared" si="36"/>
        <v/>
      </c>
      <c r="AN144" s="665" t="str">
        <f t="shared" si="37"/>
        <v/>
      </c>
      <c r="AO144" s="666" t="str">
        <f t="shared" si="38"/>
        <v/>
      </c>
      <c r="AP144" s="666" t="str">
        <f t="shared" si="39"/>
        <v/>
      </c>
      <c r="AQ144" s="666" t="str">
        <f t="shared" si="40"/>
        <v/>
      </c>
      <c r="AR144" s="666" t="str">
        <f t="shared" si="33"/>
        <v/>
      </c>
      <c r="AS144" s="666" t="str">
        <f t="shared" si="41"/>
        <v/>
      </c>
      <c r="AT144" s="666" t="str">
        <f t="shared" si="34"/>
        <v/>
      </c>
      <c r="AU144" s="666" t="str">
        <f t="shared" si="35"/>
        <v/>
      </c>
      <c r="AV144" s="666" t="str">
        <f>IF(X144="","",IF(OR(R144=IF(S144&gt;【１】経営概要!$G$27,調査年-1,調査年),AN144=""),"",ROUND(AN144*X144%,0)))</f>
        <v/>
      </c>
      <c r="AW144" s="666" t="str">
        <f t="shared" si="42"/>
        <v/>
      </c>
      <c r="AX144" s="666" t="str">
        <f t="shared" si="43"/>
        <v/>
      </c>
      <c r="AY144" s="666" t="str">
        <f t="shared" si="44"/>
        <v/>
      </c>
      <c r="AZ144" s="666" t="str">
        <f>IF(OR(X144="",AND(OR(R144&lt;&gt;IF(S144&gt;【１】経営概要!$G$27,調査年-1,調査年),AG144=0),V144="",AR144="",W144="")),"",
SUM(
IF(AND(R144=IF(S144&gt;【１】経営概要!$G$27,調査年-1,調査年),AG144=1),ROUND(T144*X144%,0),),
ROUND(V144*X144%,0),
ROUND(SUM(AR144)*X144%,0),
))</f>
        <v/>
      </c>
      <c r="BA144" s="666" t="str">
        <f t="shared" si="45"/>
        <v/>
      </c>
    </row>
    <row r="145" spans="2:53" s="4" customFormat="1" ht="27.75" hidden="1" customHeight="1" outlineLevel="1">
      <c r="C145" s="722">
        <v>129</v>
      </c>
      <c r="D145" s="1572"/>
      <c r="E145" s="1573"/>
      <c r="F145" s="1573"/>
      <c r="G145" s="1573"/>
      <c r="H145" s="1573"/>
      <c r="I145" s="1573"/>
      <c r="J145" s="1573"/>
      <c r="K145" s="1574"/>
      <c r="L145" s="668" t="str">
        <f>IF(M145&gt;0,IF(COUNTIF(リスト!建築物種類コード,M145),"建築物","構築物"),"")</f>
        <v/>
      </c>
      <c r="M145" s="688"/>
      <c r="N145" s="681"/>
      <c r="O145" s="201"/>
      <c r="P145" s="682"/>
      <c r="Q145" s="683"/>
      <c r="R145" s="683"/>
      <c r="S145" s="684"/>
      <c r="T145" s="685"/>
      <c r="U145" s="685"/>
      <c r="V145" s="685"/>
      <c r="W145" s="685"/>
      <c r="X145" s="1045"/>
      <c r="Y145" s="686"/>
      <c r="Z145" s="687"/>
      <c r="AA145" s="661"/>
      <c r="AB145" s="662"/>
      <c r="AC145" s="279"/>
      <c r="AD145" s="61"/>
      <c r="AE145" s="61"/>
      <c r="AF145" s="663" t="str">
        <f t="shared" si="29"/>
        <v/>
      </c>
      <c r="AG145" s="664" t="str">
        <f t="shared" si="30"/>
        <v/>
      </c>
      <c r="AH145" s="664" t="str">
        <f t="shared" si="31"/>
        <v/>
      </c>
      <c r="AI145" s="664" t="str">
        <f>IF(AF145="","",VLOOKUP(AF145,リスト!BD:BE,2,0))</f>
        <v/>
      </c>
      <c r="AJ145" s="664" t="str">
        <f t="shared" si="32"/>
        <v/>
      </c>
      <c r="AK145" s="664" t="str">
        <f>IF(AJ145="","",VLOOKUP(AJ145,リスト!BW:BX,2,0))</f>
        <v/>
      </c>
      <c r="AL145" s="664" t="str">
        <f>IF(AF145="","",IF(S145&gt;【１】経営概要!$G$27,調査年-1,調査年)-R145)</f>
        <v/>
      </c>
      <c r="AM145" s="665" t="str">
        <f t="shared" si="36"/>
        <v/>
      </c>
      <c r="AN145" s="665" t="str">
        <f t="shared" si="37"/>
        <v/>
      </c>
      <c r="AO145" s="666" t="str">
        <f t="shared" si="38"/>
        <v/>
      </c>
      <c r="AP145" s="666" t="str">
        <f t="shared" si="39"/>
        <v/>
      </c>
      <c r="AQ145" s="666" t="str">
        <f t="shared" si="40"/>
        <v/>
      </c>
      <c r="AR145" s="666" t="str">
        <f t="shared" si="33"/>
        <v/>
      </c>
      <c r="AS145" s="666" t="str">
        <f t="shared" si="41"/>
        <v/>
      </c>
      <c r="AT145" s="666" t="str">
        <f t="shared" si="34"/>
        <v/>
      </c>
      <c r="AU145" s="666" t="str">
        <f t="shared" si="35"/>
        <v/>
      </c>
      <c r="AV145" s="666" t="str">
        <f>IF(X145="","",IF(OR(R145=IF(S145&gt;【１】経営概要!$G$27,調査年-1,調査年),AN145=""),"",ROUND(AN145*X145%,0)))</f>
        <v/>
      </c>
      <c r="AW145" s="666" t="str">
        <f t="shared" si="42"/>
        <v/>
      </c>
      <c r="AX145" s="666" t="str">
        <f t="shared" si="43"/>
        <v/>
      </c>
      <c r="AY145" s="666" t="str">
        <f t="shared" si="44"/>
        <v/>
      </c>
      <c r="AZ145" s="666" t="str">
        <f>IF(OR(X145="",AND(OR(R145&lt;&gt;IF(S145&gt;【１】経営概要!$G$27,調査年-1,調査年),AG145=0),V145="",AR145="",W145="")),"",
SUM(
IF(AND(R145=IF(S145&gt;【１】経営概要!$G$27,調査年-1,調査年),AG145=1),ROUND(T145*X145%,0),),
ROUND(V145*X145%,0),
ROUND(SUM(AR145)*X145%,0),
))</f>
        <v/>
      </c>
      <c r="BA145" s="666" t="str">
        <f t="shared" si="45"/>
        <v/>
      </c>
    </row>
    <row r="146" spans="2:53" s="4" customFormat="1" ht="28.15" hidden="1" customHeight="1" outlineLevel="1">
      <c r="C146" s="722">
        <v>130</v>
      </c>
      <c r="D146" s="1569"/>
      <c r="E146" s="1570"/>
      <c r="F146" s="1570"/>
      <c r="G146" s="1570"/>
      <c r="H146" s="1570"/>
      <c r="I146" s="1570"/>
      <c r="J146" s="1570"/>
      <c r="K146" s="1571"/>
      <c r="L146" s="668" t="str">
        <f>IF(M146&gt;0,IF(COUNTIF(リスト!建築物種類コード,M146),"建築物","構築物"),"")</f>
        <v/>
      </c>
      <c r="M146" s="680"/>
      <c r="N146" s="681"/>
      <c r="O146" s="201"/>
      <c r="P146" s="682"/>
      <c r="Q146" s="683"/>
      <c r="R146" s="683"/>
      <c r="S146" s="684"/>
      <c r="T146" s="685"/>
      <c r="U146" s="685"/>
      <c r="V146" s="685"/>
      <c r="W146" s="685"/>
      <c r="X146" s="1045"/>
      <c r="Y146" s="686"/>
      <c r="Z146" s="687"/>
      <c r="AA146" s="661"/>
      <c r="AB146" s="662"/>
      <c r="AC146" s="279"/>
      <c r="AD146" s="61"/>
      <c r="AE146" s="61"/>
      <c r="AF146" s="663" t="str">
        <f t="shared" ref="AF146:AF209" si="46">IF(AND(M146="",N146=""),"","["&amp;RIGHT(LEFT(M146,3),2)&amp;RIGHT(LEFT(N146,FIND("]",N146)-1),IF(FIND("]",N146)-1&gt;2,2,1))&amp;"]")</f>
        <v/>
      </c>
      <c r="AG146" s="664" t="str">
        <f t="shared" ref="AG146:AG209" si="47">IF(AF146="","",IF(T146+U146&lt;100000,1,0))</f>
        <v/>
      </c>
      <c r="AH146" s="664" t="str">
        <f t="shared" ref="AH146:AH209" si="48">IF(AF146="","",IF(AND(AG146=0,T146+U146&lt;200000),1,))</f>
        <v/>
      </c>
      <c r="AI146" s="664" t="str">
        <f>IF(AF146="","",VLOOKUP(AF146,リスト!BD:BE,2,0))</f>
        <v/>
      </c>
      <c r="AJ146" s="664" t="str">
        <f t="shared" ref="AJ146:AJ209" si="49">IF(AH146=1,3,IF(P146="2：中古",MIN(AI146,Q146),IF(N146="[8]その他",MIN(AI146,Q146),AI146)))</f>
        <v/>
      </c>
      <c r="AK146" s="664" t="str">
        <f>IF(AJ146="","",VLOOKUP(AJ146,リスト!BW:BX,2,0))</f>
        <v/>
      </c>
      <c r="AL146" s="664" t="str">
        <f>IF(AF146="","",IF(S146&gt;【１】経営概要!$G$27,調査年-1,調査年)-R146)</f>
        <v/>
      </c>
      <c r="AM146" s="665" t="str">
        <f t="shared" si="36"/>
        <v/>
      </c>
      <c r="AN146" s="665" t="str">
        <f t="shared" si="37"/>
        <v/>
      </c>
      <c r="AO146" s="666" t="str">
        <f t="shared" si="38"/>
        <v/>
      </c>
      <c r="AP146" s="666" t="str">
        <f t="shared" si="39"/>
        <v/>
      </c>
      <c r="AQ146" s="666" t="str">
        <f t="shared" si="40"/>
        <v/>
      </c>
      <c r="AR146" s="666" t="str">
        <f t="shared" ref="AR146:AR209" si="50">IF(OR(AF146="",AG146=1),IF(AND(AG146=1,AL146=0),U146,""),
IF(AND(AJ146&gt;0,AL146&lt;AJ146,SUM(AQ146)&gt;0,AQ146&lt;=ROUND(U146*AK146,0)),ROUND(AQ146*IF(Y146="2：部分取り壊し",IFERROR(1-(AC146/O146),1),1),),
IF(AND(AJ146&gt;0,AL146&lt;AJ146,SUM(U146)&gt;0),ROUND(U146*AK146*IF(Y146="2：部分取り壊し",IFERROR(1-(AC146/O146),1),1),0),"")))</f>
        <v/>
      </c>
      <c r="AS146" s="666" t="str">
        <f t="shared" si="41"/>
        <v/>
      </c>
      <c r="AT146" s="666" t="str">
        <f t="shared" si="34"/>
        <v/>
      </c>
      <c r="AU146" s="666" t="str">
        <f t="shared" si="35"/>
        <v/>
      </c>
      <c r="AV146" s="666" t="str">
        <f>IF(X146="","",IF(OR(R146=IF(S146&gt;【１】経営概要!$G$27,調査年-1,調査年),AN146=""),"",ROUND(AN146*X146%,0)))</f>
        <v/>
      </c>
      <c r="AW146" s="666" t="str">
        <f t="shared" si="42"/>
        <v/>
      </c>
      <c r="AX146" s="666" t="str">
        <f t="shared" si="43"/>
        <v/>
      </c>
      <c r="AY146" s="666" t="str">
        <f t="shared" si="44"/>
        <v/>
      </c>
      <c r="AZ146" s="666" t="str">
        <f>IF(OR(X146="",AND(OR(R146&lt;&gt;IF(S146&gt;【１】経営概要!$G$27,調査年-1,調査年),AG146=0),V146="",AR146="",W146="")),"",
SUM(
IF(AND(R146=IF(S146&gt;【１】経営概要!$G$27,調査年-1,調査年),AG146=1),ROUND(T146*X146%,0),),
ROUND(V146*X146%,0),
ROUND(SUM(AR146)*X146%,0),
))</f>
        <v/>
      </c>
      <c r="BA146" s="666" t="str">
        <f t="shared" si="45"/>
        <v/>
      </c>
    </row>
    <row r="147" spans="2:53" s="4" customFormat="1" ht="28.15" hidden="1" customHeight="1" outlineLevel="1">
      <c r="C147" s="722">
        <v>131</v>
      </c>
      <c r="D147" s="1572"/>
      <c r="E147" s="1573"/>
      <c r="F147" s="1573"/>
      <c r="G147" s="1573"/>
      <c r="H147" s="1573"/>
      <c r="I147" s="1573"/>
      <c r="J147" s="1573"/>
      <c r="K147" s="1574"/>
      <c r="L147" s="668" t="str">
        <f>IF(M147&gt;0,IF(COUNTIF(リスト!建築物種類コード,M147),"建築物","構築物"),"")</f>
        <v/>
      </c>
      <c r="M147" s="688"/>
      <c r="N147" s="681"/>
      <c r="O147" s="201"/>
      <c r="P147" s="682"/>
      <c r="Q147" s="683"/>
      <c r="R147" s="683"/>
      <c r="S147" s="684"/>
      <c r="T147" s="685"/>
      <c r="U147" s="685"/>
      <c r="V147" s="685"/>
      <c r="W147" s="685"/>
      <c r="X147" s="1045"/>
      <c r="Y147" s="686"/>
      <c r="Z147" s="687"/>
      <c r="AA147" s="661"/>
      <c r="AB147" s="662"/>
      <c r="AC147" s="279"/>
      <c r="AD147" s="61"/>
      <c r="AE147" s="61"/>
      <c r="AF147" s="663" t="str">
        <f t="shared" si="46"/>
        <v/>
      </c>
      <c r="AG147" s="664" t="str">
        <f t="shared" si="47"/>
        <v/>
      </c>
      <c r="AH147" s="664" t="str">
        <f t="shared" si="48"/>
        <v/>
      </c>
      <c r="AI147" s="664" t="str">
        <f>IF(AF147="","",VLOOKUP(AF147,リスト!BD:BE,2,0))</f>
        <v/>
      </c>
      <c r="AJ147" s="664" t="str">
        <f t="shared" si="49"/>
        <v/>
      </c>
      <c r="AK147" s="664" t="str">
        <f>IF(AJ147="","",VLOOKUP(AJ147,リスト!BW:BX,2,0))</f>
        <v/>
      </c>
      <c r="AL147" s="664" t="str">
        <f>IF(AF147="","",IF(S147&gt;【１】経営概要!$G$27,調査年-1,調査年)-R147)</f>
        <v/>
      </c>
      <c r="AM147" s="665" t="str">
        <f t="shared" si="36"/>
        <v/>
      </c>
      <c r="AN147" s="665" t="str">
        <f t="shared" si="37"/>
        <v/>
      </c>
      <c r="AO147" s="666" t="str">
        <f t="shared" si="38"/>
        <v/>
      </c>
      <c r="AP147" s="666" t="str">
        <f t="shared" si="39"/>
        <v/>
      </c>
      <c r="AQ147" s="666" t="str">
        <f t="shared" si="40"/>
        <v/>
      </c>
      <c r="AR147" s="666" t="str">
        <f t="shared" si="50"/>
        <v/>
      </c>
      <c r="AS147" s="666" t="str">
        <f t="shared" si="41"/>
        <v/>
      </c>
      <c r="AT147" s="666" t="str">
        <f t="shared" ref="AT147:AT210" si="51">IF(Y147="2：部分取り壊し",ROUND(T147*(1-(AC147/O147)),0),"")</f>
        <v/>
      </c>
      <c r="AU147" s="666" t="str">
        <f t="shared" ref="AU147:AU210" si="52">IF(Y147="2：部分取り壊し",ROUND(U147*(1-(AC147/O147)),0),"")</f>
        <v/>
      </c>
      <c r="AV147" s="666" t="str">
        <f>IF(X147="","",IF(OR(R147=IF(S147&gt;【１】経営概要!$G$27,調査年-1,調査年),AN147=""),"",ROUND(AN147*X147%,0)))</f>
        <v/>
      </c>
      <c r="AW147" s="666" t="str">
        <f t="shared" si="42"/>
        <v/>
      </c>
      <c r="AX147" s="666" t="str">
        <f t="shared" si="43"/>
        <v/>
      </c>
      <c r="AY147" s="666" t="str">
        <f t="shared" si="44"/>
        <v/>
      </c>
      <c r="AZ147" s="666" t="str">
        <f>IF(OR(X147="",AND(OR(R147&lt;&gt;IF(S147&gt;【１】経営概要!$G$27,調査年-1,調査年),AG147=0),V147="",AR147="",W147="")),"",
SUM(
IF(AND(R147=IF(S147&gt;【１】経営概要!$G$27,調査年-1,調査年),AG147=1),ROUND(T147*X147%,0),),
ROUND(V147*X147%,0),
ROUND(SUM(AR147)*X147%,0),
))</f>
        <v/>
      </c>
      <c r="BA147" s="666" t="str">
        <f t="shared" si="45"/>
        <v/>
      </c>
    </row>
    <row r="148" spans="2:53" s="4" customFormat="1" ht="28.15" hidden="1" customHeight="1" outlineLevel="1">
      <c r="C148" s="722">
        <v>132</v>
      </c>
      <c r="D148" s="1569"/>
      <c r="E148" s="1570"/>
      <c r="F148" s="1570"/>
      <c r="G148" s="1570"/>
      <c r="H148" s="1570"/>
      <c r="I148" s="1570"/>
      <c r="J148" s="1570"/>
      <c r="K148" s="1571"/>
      <c r="L148" s="668" t="str">
        <f>IF(M148&gt;0,IF(COUNTIF(リスト!建築物種類コード,M148),"建築物","構築物"),"")</f>
        <v/>
      </c>
      <c r="M148" s="680"/>
      <c r="N148" s="681"/>
      <c r="O148" s="201"/>
      <c r="P148" s="682"/>
      <c r="Q148" s="683"/>
      <c r="R148" s="683"/>
      <c r="S148" s="684"/>
      <c r="T148" s="685"/>
      <c r="U148" s="685"/>
      <c r="V148" s="685"/>
      <c r="W148" s="685"/>
      <c r="X148" s="1045"/>
      <c r="Y148" s="686"/>
      <c r="Z148" s="687"/>
      <c r="AA148" s="661"/>
      <c r="AB148" s="662"/>
      <c r="AC148" s="279"/>
      <c r="AD148" s="61"/>
      <c r="AE148" s="61"/>
      <c r="AF148" s="663" t="str">
        <f t="shared" si="46"/>
        <v/>
      </c>
      <c r="AG148" s="664" t="str">
        <f t="shared" si="47"/>
        <v/>
      </c>
      <c r="AH148" s="664" t="str">
        <f t="shared" si="48"/>
        <v/>
      </c>
      <c r="AI148" s="664" t="str">
        <f>IF(AF148="","",VLOOKUP(AF148,リスト!BD:BE,2,0))</f>
        <v/>
      </c>
      <c r="AJ148" s="664" t="str">
        <f t="shared" si="49"/>
        <v/>
      </c>
      <c r="AK148" s="664" t="str">
        <f>IF(AJ148="","",VLOOKUP(AJ148,リスト!BW:BX,2,0))</f>
        <v/>
      </c>
      <c r="AL148" s="664" t="str">
        <f>IF(AF148="","",IF(S148&gt;【１】経営概要!$G$27,調査年-1,調査年)-R148)</f>
        <v/>
      </c>
      <c r="AM148" s="665" t="str">
        <f t="shared" si="36"/>
        <v/>
      </c>
      <c r="AN148" s="665" t="str">
        <f t="shared" si="37"/>
        <v/>
      </c>
      <c r="AO148" s="666" t="str">
        <f t="shared" si="38"/>
        <v/>
      </c>
      <c r="AP148" s="666" t="str">
        <f t="shared" si="39"/>
        <v/>
      </c>
      <c r="AQ148" s="666" t="str">
        <f t="shared" si="40"/>
        <v/>
      </c>
      <c r="AR148" s="666" t="str">
        <f t="shared" si="50"/>
        <v/>
      </c>
      <c r="AS148" s="666" t="str">
        <f t="shared" si="41"/>
        <v/>
      </c>
      <c r="AT148" s="666" t="str">
        <f t="shared" si="51"/>
        <v/>
      </c>
      <c r="AU148" s="666" t="str">
        <f t="shared" si="52"/>
        <v/>
      </c>
      <c r="AV148" s="666" t="str">
        <f>IF(X148="","",IF(OR(R148=IF(S148&gt;【１】経営概要!$G$27,調査年-1,調査年),AN148=""),"",ROUND(AN148*X148%,0)))</f>
        <v/>
      </c>
      <c r="AW148" s="666" t="str">
        <f t="shared" si="42"/>
        <v/>
      </c>
      <c r="AX148" s="666" t="str">
        <f t="shared" si="43"/>
        <v/>
      </c>
      <c r="AY148" s="666" t="str">
        <f t="shared" si="44"/>
        <v/>
      </c>
      <c r="AZ148" s="666" t="str">
        <f>IF(OR(X148="",AND(OR(R148&lt;&gt;IF(S148&gt;【１】経営概要!$G$27,調査年-1,調査年),AG148=0),V148="",AR148="",W148="")),"",
SUM(
IF(AND(R148=IF(S148&gt;【１】経営概要!$G$27,調査年-1,調査年),AG148=1),ROUND(T148*X148%,0),),
ROUND(V148*X148%,0),
ROUND(SUM(AR148)*X148%,0),
))</f>
        <v/>
      </c>
      <c r="BA148" s="666" t="str">
        <f t="shared" si="45"/>
        <v/>
      </c>
    </row>
    <row r="149" spans="2:53" s="4" customFormat="1" ht="28.15" hidden="1" customHeight="1" outlineLevel="1">
      <c r="C149" s="722">
        <v>133</v>
      </c>
      <c r="D149" s="1572"/>
      <c r="E149" s="1573"/>
      <c r="F149" s="1573"/>
      <c r="G149" s="1573"/>
      <c r="H149" s="1573"/>
      <c r="I149" s="1573"/>
      <c r="J149" s="1573"/>
      <c r="K149" s="1574"/>
      <c r="L149" s="668" t="str">
        <f>IF(M149&gt;0,IF(COUNTIF(リスト!建築物種類コード,M149),"建築物","構築物"),"")</f>
        <v/>
      </c>
      <c r="M149" s="688"/>
      <c r="N149" s="681"/>
      <c r="O149" s="201"/>
      <c r="P149" s="682"/>
      <c r="Q149" s="683"/>
      <c r="R149" s="683"/>
      <c r="S149" s="684"/>
      <c r="T149" s="685"/>
      <c r="U149" s="685"/>
      <c r="V149" s="685"/>
      <c r="W149" s="685"/>
      <c r="X149" s="1045"/>
      <c r="Y149" s="686"/>
      <c r="Z149" s="687"/>
      <c r="AA149" s="661"/>
      <c r="AB149" s="662"/>
      <c r="AC149" s="279"/>
      <c r="AD149" s="61"/>
      <c r="AE149" s="61"/>
      <c r="AF149" s="663" t="str">
        <f t="shared" si="46"/>
        <v/>
      </c>
      <c r="AG149" s="664" t="str">
        <f t="shared" si="47"/>
        <v/>
      </c>
      <c r="AH149" s="664" t="str">
        <f t="shared" si="48"/>
        <v/>
      </c>
      <c r="AI149" s="664" t="str">
        <f>IF(AF149="","",VLOOKUP(AF149,リスト!BD:BE,2,0))</f>
        <v/>
      </c>
      <c r="AJ149" s="664" t="str">
        <f t="shared" si="49"/>
        <v/>
      </c>
      <c r="AK149" s="664" t="str">
        <f>IF(AJ149="","",VLOOKUP(AJ149,リスト!BW:BX,2,0))</f>
        <v/>
      </c>
      <c r="AL149" s="664" t="str">
        <f>IF(AF149="","",IF(S149&gt;【１】経営概要!$G$27,調査年-1,調査年)-R149)</f>
        <v/>
      </c>
      <c r="AM149" s="665" t="str">
        <f t="shared" si="36"/>
        <v/>
      </c>
      <c r="AN149" s="665" t="str">
        <f t="shared" si="37"/>
        <v/>
      </c>
      <c r="AO149" s="666" t="str">
        <f t="shared" si="38"/>
        <v/>
      </c>
      <c r="AP149" s="666" t="str">
        <f t="shared" si="39"/>
        <v/>
      </c>
      <c r="AQ149" s="666" t="str">
        <f t="shared" si="40"/>
        <v/>
      </c>
      <c r="AR149" s="666" t="str">
        <f t="shared" si="50"/>
        <v/>
      </c>
      <c r="AS149" s="666" t="str">
        <f t="shared" si="41"/>
        <v/>
      </c>
      <c r="AT149" s="666" t="str">
        <f t="shared" si="51"/>
        <v/>
      </c>
      <c r="AU149" s="666" t="str">
        <f t="shared" si="52"/>
        <v/>
      </c>
      <c r="AV149" s="666" t="str">
        <f>IF(X149="","",IF(OR(R149=IF(S149&gt;【１】経営概要!$G$27,調査年-1,調査年),AN149=""),"",ROUND(AN149*X149%,0)))</f>
        <v/>
      </c>
      <c r="AW149" s="666" t="str">
        <f t="shared" si="42"/>
        <v/>
      </c>
      <c r="AX149" s="666" t="str">
        <f t="shared" si="43"/>
        <v/>
      </c>
      <c r="AY149" s="666" t="str">
        <f t="shared" si="44"/>
        <v/>
      </c>
      <c r="AZ149" s="666" t="str">
        <f>IF(OR(X149="",AND(OR(R149&lt;&gt;IF(S149&gt;【１】経営概要!$G$27,調査年-1,調査年),AG149=0),V149="",AR149="",W149="")),"",
SUM(
IF(AND(R149=IF(S149&gt;【１】経営概要!$G$27,調査年-1,調査年),AG149=1),ROUND(T149*X149%,0),),
ROUND(V149*X149%,0),
ROUND(SUM(AR149)*X149%,0),
))</f>
        <v/>
      </c>
      <c r="BA149" s="666" t="str">
        <f t="shared" si="45"/>
        <v/>
      </c>
    </row>
    <row r="150" spans="2:53" s="4" customFormat="1" ht="28.15" hidden="1" customHeight="1" outlineLevel="1">
      <c r="C150" s="722">
        <v>134</v>
      </c>
      <c r="D150" s="1569"/>
      <c r="E150" s="1570"/>
      <c r="F150" s="1570"/>
      <c r="G150" s="1570"/>
      <c r="H150" s="1570"/>
      <c r="I150" s="1570"/>
      <c r="J150" s="1570"/>
      <c r="K150" s="1571"/>
      <c r="L150" s="668" t="str">
        <f>IF(M150&gt;0,IF(COUNTIF(リスト!建築物種類コード,M150),"建築物","構築物"),"")</f>
        <v/>
      </c>
      <c r="M150" s="680"/>
      <c r="N150" s="681"/>
      <c r="O150" s="201"/>
      <c r="P150" s="682"/>
      <c r="Q150" s="683"/>
      <c r="R150" s="683"/>
      <c r="S150" s="684"/>
      <c r="T150" s="685"/>
      <c r="U150" s="685"/>
      <c r="V150" s="685"/>
      <c r="W150" s="685"/>
      <c r="X150" s="1045"/>
      <c r="Y150" s="686"/>
      <c r="Z150" s="687"/>
      <c r="AA150" s="661"/>
      <c r="AB150" s="662"/>
      <c r="AC150" s="279"/>
      <c r="AD150" s="61"/>
      <c r="AE150" s="61"/>
      <c r="AF150" s="663" t="str">
        <f t="shared" si="46"/>
        <v/>
      </c>
      <c r="AG150" s="664" t="str">
        <f t="shared" si="47"/>
        <v/>
      </c>
      <c r="AH150" s="664" t="str">
        <f t="shared" si="48"/>
        <v/>
      </c>
      <c r="AI150" s="664" t="str">
        <f>IF(AF150="","",VLOOKUP(AF150,リスト!BD:BE,2,0))</f>
        <v/>
      </c>
      <c r="AJ150" s="664" t="str">
        <f t="shared" si="49"/>
        <v/>
      </c>
      <c r="AK150" s="664" t="str">
        <f>IF(AJ150="","",VLOOKUP(AJ150,リスト!BW:BX,2,0))</f>
        <v/>
      </c>
      <c r="AL150" s="664" t="str">
        <f>IF(AF150="","",IF(S150&gt;【１】経営概要!$G$27,調査年-1,調査年)-R150)</f>
        <v/>
      </c>
      <c r="AM150" s="665" t="str">
        <f t="shared" si="36"/>
        <v/>
      </c>
      <c r="AN150" s="665" t="str">
        <f t="shared" si="37"/>
        <v/>
      </c>
      <c r="AO150" s="666" t="str">
        <f t="shared" si="38"/>
        <v/>
      </c>
      <c r="AP150" s="666" t="str">
        <f t="shared" si="39"/>
        <v/>
      </c>
      <c r="AQ150" s="666" t="str">
        <f t="shared" si="40"/>
        <v/>
      </c>
      <c r="AR150" s="666" t="str">
        <f t="shared" si="50"/>
        <v/>
      </c>
      <c r="AS150" s="666" t="str">
        <f t="shared" si="41"/>
        <v/>
      </c>
      <c r="AT150" s="666" t="str">
        <f t="shared" si="51"/>
        <v/>
      </c>
      <c r="AU150" s="666" t="str">
        <f t="shared" si="52"/>
        <v/>
      </c>
      <c r="AV150" s="666" t="str">
        <f>IF(X150="","",IF(OR(R150=IF(S150&gt;【１】経営概要!$G$27,調査年-1,調査年),AN150=""),"",ROUND(AN150*X150%,0)))</f>
        <v/>
      </c>
      <c r="AW150" s="666" t="str">
        <f t="shared" si="42"/>
        <v/>
      </c>
      <c r="AX150" s="666" t="str">
        <f t="shared" si="43"/>
        <v/>
      </c>
      <c r="AY150" s="666" t="str">
        <f t="shared" si="44"/>
        <v/>
      </c>
      <c r="AZ150" s="666" t="str">
        <f>IF(OR(X150="",AND(OR(R150&lt;&gt;IF(S150&gt;【１】経営概要!$G$27,調査年-1,調査年),AG150=0),V150="",AR150="",W150="")),"",
SUM(
IF(AND(R150=IF(S150&gt;【１】経営概要!$G$27,調査年-1,調査年),AG150=1),ROUND(T150*X150%,0),),
ROUND(V150*X150%,0),
ROUND(SUM(AR150)*X150%,0),
))</f>
        <v/>
      </c>
      <c r="BA150" s="666" t="str">
        <f t="shared" si="45"/>
        <v/>
      </c>
    </row>
    <row r="151" spans="2:53" s="4" customFormat="1" ht="28.15" hidden="1" customHeight="1" outlineLevel="1">
      <c r="C151" s="722">
        <v>135</v>
      </c>
      <c r="D151" s="1569"/>
      <c r="E151" s="1570"/>
      <c r="F151" s="1570"/>
      <c r="G151" s="1570"/>
      <c r="H151" s="1570"/>
      <c r="I151" s="1570"/>
      <c r="J151" s="1570"/>
      <c r="K151" s="1571"/>
      <c r="L151" s="668" t="str">
        <f>IF(M151&gt;0,IF(COUNTIF(リスト!建築物種類コード,M151),"建築物","構築物"),"")</f>
        <v/>
      </c>
      <c r="M151" s="680"/>
      <c r="N151" s="681"/>
      <c r="O151" s="201"/>
      <c r="P151" s="682"/>
      <c r="Q151" s="683"/>
      <c r="R151" s="683"/>
      <c r="S151" s="684"/>
      <c r="T151" s="685"/>
      <c r="U151" s="685"/>
      <c r="V151" s="685"/>
      <c r="W151" s="685"/>
      <c r="X151" s="1045"/>
      <c r="Y151" s="686"/>
      <c r="Z151" s="687"/>
      <c r="AA151" s="661"/>
      <c r="AB151" s="662"/>
      <c r="AC151" s="279"/>
      <c r="AD151" s="61"/>
      <c r="AE151" s="61"/>
      <c r="AF151" s="663" t="str">
        <f t="shared" si="46"/>
        <v/>
      </c>
      <c r="AG151" s="664" t="str">
        <f t="shared" si="47"/>
        <v/>
      </c>
      <c r="AH151" s="664" t="str">
        <f t="shared" si="48"/>
        <v/>
      </c>
      <c r="AI151" s="664" t="str">
        <f>IF(AF151="","",VLOOKUP(AF151,リスト!BD:BE,2,0))</f>
        <v/>
      </c>
      <c r="AJ151" s="664" t="str">
        <f t="shared" si="49"/>
        <v/>
      </c>
      <c r="AK151" s="664" t="str">
        <f>IF(AJ151="","",VLOOKUP(AJ151,リスト!BW:BX,2,0))</f>
        <v/>
      </c>
      <c r="AL151" s="664" t="str">
        <f>IF(AF151="","",IF(S151&gt;【１】経営概要!$G$27,調査年-1,調査年)-R151)</f>
        <v/>
      </c>
      <c r="AM151" s="665" t="str">
        <f t="shared" si="36"/>
        <v/>
      </c>
      <c r="AN151" s="665" t="str">
        <f t="shared" si="37"/>
        <v/>
      </c>
      <c r="AO151" s="666" t="str">
        <f t="shared" si="38"/>
        <v/>
      </c>
      <c r="AP151" s="666" t="str">
        <f t="shared" si="39"/>
        <v/>
      </c>
      <c r="AQ151" s="666" t="str">
        <f t="shared" si="40"/>
        <v/>
      </c>
      <c r="AR151" s="666" t="str">
        <f t="shared" si="50"/>
        <v/>
      </c>
      <c r="AS151" s="666" t="str">
        <f t="shared" si="41"/>
        <v/>
      </c>
      <c r="AT151" s="666" t="str">
        <f t="shared" si="51"/>
        <v/>
      </c>
      <c r="AU151" s="666" t="str">
        <f t="shared" si="52"/>
        <v/>
      </c>
      <c r="AV151" s="666" t="str">
        <f>IF(X151="","",IF(OR(R151=IF(S151&gt;【１】経営概要!$G$27,調査年-1,調査年),AN151=""),"",ROUND(AN151*X151%,0)))</f>
        <v/>
      </c>
      <c r="AW151" s="666" t="str">
        <f t="shared" si="42"/>
        <v/>
      </c>
      <c r="AX151" s="666" t="str">
        <f t="shared" si="43"/>
        <v/>
      </c>
      <c r="AY151" s="666" t="str">
        <f t="shared" si="44"/>
        <v/>
      </c>
      <c r="AZ151" s="666" t="str">
        <f>IF(OR(X151="",AND(OR(R151&lt;&gt;IF(S151&gt;【１】経営概要!$G$27,調査年-1,調査年),AG151=0),V151="",AR151="",W151="")),"",
SUM(
IF(AND(R151=IF(S151&gt;【１】経営概要!$G$27,調査年-1,調査年),AG151=1),ROUND(T151*X151%,0),),
ROUND(V151*X151%,0),
ROUND(SUM(AR151)*X151%,0),
))</f>
        <v/>
      </c>
      <c r="BA151" s="666" t="str">
        <f t="shared" si="45"/>
        <v/>
      </c>
    </row>
    <row r="152" spans="2:53" s="4" customFormat="1" ht="28.15" hidden="1" customHeight="1" outlineLevel="1">
      <c r="C152" s="722">
        <v>136</v>
      </c>
      <c r="D152" s="1569"/>
      <c r="E152" s="1570"/>
      <c r="F152" s="1570"/>
      <c r="G152" s="1570"/>
      <c r="H152" s="1570"/>
      <c r="I152" s="1570"/>
      <c r="J152" s="1570"/>
      <c r="K152" s="1571"/>
      <c r="L152" s="668" t="str">
        <f>IF(M152&gt;0,IF(COUNTIF(リスト!建築物種類コード,M152),"建築物","構築物"),"")</f>
        <v/>
      </c>
      <c r="M152" s="680"/>
      <c r="N152" s="681"/>
      <c r="O152" s="201"/>
      <c r="P152" s="682"/>
      <c r="Q152" s="683"/>
      <c r="R152" s="683"/>
      <c r="S152" s="684"/>
      <c r="T152" s="685"/>
      <c r="U152" s="685"/>
      <c r="V152" s="685"/>
      <c r="W152" s="685"/>
      <c r="X152" s="1045"/>
      <c r="Y152" s="686"/>
      <c r="Z152" s="687"/>
      <c r="AA152" s="661"/>
      <c r="AB152" s="662"/>
      <c r="AC152" s="279"/>
      <c r="AD152" s="61"/>
      <c r="AE152" s="61"/>
      <c r="AF152" s="663" t="str">
        <f t="shared" si="46"/>
        <v/>
      </c>
      <c r="AG152" s="664" t="str">
        <f t="shared" si="47"/>
        <v/>
      </c>
      <c r="AH152" s="664" t="str">
        <f t="shared" si="48"/>
        <v/>
      </c>
      <c r="AI152" s="664" t="str">
        <f>IF(AF152="","",VLOOKUP(AF152,リスト!BD:BE,2,0))</f>
        <v/>
      </c>
      <c r="AJ152" s="664" t="str">
        <f t="shared" si="49"/>
        <v/>
      </c>
      <c r="AK152" s="664" t="str">
        <f>IF(AJ152="","",VLOOKUP(AJ152,リスト!BW:BX,2,0))</f>
        <v/>
      </c>
      <c r="AL152" s="664" t="str">
        <f>IF(AF152="","",IF(S152&gt;【１】経営概要!$G$27,調査年-1,調査年)-R152)</f>
        <v/>
      </c>
      <c r="AM152" s="665" t="str">
        <f t="shared" si="36"/>
        <v/>
      </c>
      <c r="AN152" s="665" t="str">
        <f t="shared" si="37"/>
        <v/>
      </c>
      <c r="AO152" s="666" t="str">
        <f t="shared" si="38"/>
        <v/>
      </c>
      <c r="AP152" s="666" t="str">
        <f t="shared" si="39"/>
        <v/>
      </c>
      <c r="AQ152" s="666" t="str">
        <f t="shared" si="40"/>
        <v/>
      </c>
      <c r="AR152" s="666" t="str">
        <f t="shared" si="50"/>
        <v/>
      </c>
      <c r="AS152" s="666" t="str">
        <f t="shared" si="41"/>
        <v/>
      </c>
      <c r="AT152" s="666" t="str">
        <f t="shared" si="51"/>
        <v/>
      </c>
      <c r="AU152" s="666" t="str">
        <f t="shared" si="52"/>
        <v/>
      </c>
      <c r="AV152" s="666" t="str">
        <f>IF(X152="","",IF(OR(R152=IF(S152&gt;【１】経営概要!$G$27,調査年-1,調査年),AN152=""),"",ROUND(AN152*X152%,0)))</f>
        <v/>
      </c>
      <c r="AW152" s="666" t="str">
        <f t="shared" si="42"/>
        <v/>
      </c>
      <c r="AX152" s="666" t="str">
        <f t="shared" si="43"/>
        <v/>
      </c>
      <c r="AY152" s="666" t="str">
        <f t="shared" si="44"/>
        <v/>
      </c>
      <c r="AZ152" s="666" t="str">
        <f>IF(OR(X152="",AND(OR(R152&lt;&gt;IF(S152&gt;【１】経営概要!$G$27,調査年-1,調査年),AG152=0),V152="",AR152="",W152="")),"",
SUM(
IF(AND(R152=IF(S152&gt;【１】経営概要!$G$27,調査年-1,調査年),AG152=1),ROUND(T152*X152%,0),),
ROUND(V152*X152%,0),
ROUND(SUM(AR152)*X152%,0),
))</f>
        <v/>
      </c>
      <c r="BA152" s="666" t="str">
        <f t="shared" si="45"/>
        <v/>
      </c>
    </row>
    <row r="153" spans="2:53" s="4" customFormat="1" ht="28.15" hidden="1" customHeight="1" outlineLevel="1">
      <c r="C153" s="722">
        <v>137</v>
      </c>
      <c r="D153" s="1569"/>
      <c r="E153" s="1570"/>
      <c r="F153" s="1570"/>
      <c r="G153" s="1570"/>
      <c r="H153" s="1570"/>
      <c r="I153" s="1570"/>
      <c r="J153" s="1570"/>
      <c r="K153" s="1571"/>
      <c r="L153" s="668" t="str">
        <f>IF(M153&gt;0,IF(COUNTIF(リスト!建築物種類コード,M153),"建築物","構築物"),"")</f>
        <v/>
      </c>
      <c r="M153" s="680"/>
      <c r="N153" s="681"/>
      <c r="O153" s="201"/>
      <c r="P153" s="682"/>
      <c r="Q153" s="683"/>
      <c r="R153" s="683"/>
      <c r="S153" s="684"/>
      <c r="T153" s="685"/>
      <c r="U153" s="685"/>
      <c r="V153" s="685"/>
      <c r="W153" s="685"/>
      <c r="X153" s="1045"/>
      <c r="Y153" s="686"/>
      <c r="Z153" s="687"/>
      <c r="AA153" s="661"/>
      <c r="AB153" s="662"/>
      <c r="AC153" s="279"/>
      <c r="AD153" s="61"/>
      <c r="AE153" s="61"/>
      <c r="AF153" s="663" t="str">
        <f t="shared" si="46"/>
        <v/>
      </c>
      <c r="AG153" s="664" t="str">
        <f t="shared" si="47"/>
        <v/>
      </c>
      <c r="AH153" s="664" t="str">
        <f t="shared" si="48"/>
        <v/>
      </c>
      <c r="AI153" s="664" t="str">
        <f>IF(AF153="","",VLOOKUP(AF153,リスト!BD:BE,2,0))</f>
        <v/>
      </c>
      <c r="AJ153" s="664" t="str">
        <f t="shared" si="49"/>
        <v/>
      </c>
      <c r="AK153" s="664" t="str">
        <f>IF(AJ153="","",VLOOKUP(AJ153,リスト!BW:BX,2,0))</f>
        <v/>
      </c>
      <c r="AL153" s="664" t="str">
        <f>IF(AF153="","",IF(S153&gt;【１】経営概要!$G$27,調査年-1,調査年)-R153)</f>
        <v/>
      </c>
      <c r="AM153" s="665" t="str">
        <f t="shared" si="36"/>
        <v/>
      </c>
      <c r="AN153" s="665" t="str">
        <f t="shared" si="37"/>
        <v/>
      </c>
      <c r="AO153" s="666" t="str">
        <f t="shared" si="38"/>
        <v/>
      </c>
      <c r="AP153" s="666" t="str">
        <f t="shared" si="39"/>
        <v/>
      </c>
      <c r="AQ153" s="666" t="str">
        <f t="shared" si="40"/>
        <v/>
      </c>
      <c r="AR153" s="666" t="str">
        <f t="shared" si="50"/>
        <v/>
      </c>
      <c r="AS153" s="666" t="str">
        <f t="shared" si="41"/>
        <v/>
      </c>
      <c r="AT153" s="666" t="str">
        <f t="shared" si="51"/>
        <v/>
      </c>
      <c r="AU153" s="666" t="str">
        <f t="shared" si="52"/>
        <v/>
      </c>
      <c r="AV153" s="666" t="str">
        <f>IF(X153="","",IF(OR(R153=IF(S153&gt;【１】経営概要!$G$27,調査年-1,調査年),AN153=""),"",ROUND(AN153*X153%,0)))</f>
        <v/>
      </c>
      <c r="AW153" s="666" t="str">
        <f t="shared" si="42"/>
        <v/>
      </c>
      <c r="AX153" s="666" t="str">
        <f t="shared" si="43"/>
        <v/>
      </c>
      <c r="AY153" s="666" t="str">
        <f t="shared" si="44"/>
        <v/>
      </c>
      <c r="AZ153" s="666" t="str">
        <f>IF(OR(X153="",AND(OR(R153&lt;&gt;IF(S153&gt;【１】経営概要!$G$27,調査年-1,調査年),AG153=0),V153="",AR153="",W153="")),"",
SUM(
IF(AND(R153=IF(S153&gt;【１】経営概要!$G$27,調査年-1,調査年),AG153=1),ROUND(T153*X153%,0),),
ROUND(V153*X153%,0),
ROUND(SUM(AR153)*X153%,0),
))</f>
        <v/>
      </c>
      <c r="BA153" s="666" t="str">
        <f t="shared" si="45"/>
        <v/>
      </c>
    </row>
    <row r="154" spans="2:53" s="4" customFormat="1" ht="28.15" hidden="1" customHeight="1" outlineLevel="1">
      <c r="C154" s="722">
        <v>138</v>
      </c>
      <c r="D154" s="1569"/>
      <c r="E154" s="1570"/>
      <c r="F154" s="1570"/>
      <c r="G154" s="1570"/>
      <c r="H154" s="1570"/>
      <c r="I154" s="1570"/>
      <c r="J154" s="1570"/>
      <c r="K154" s="1571"/>
      <c r="L154" s="668" t="str">
        <f>IF(M154&gt;0,IF(COUNTIF(リスト!建築物種類コード,M154),"建築物","構築物"),"")</f>
        <v/>
      </c>
      <c r="M154" s="680"/>
      <c r="N154" s="681"/>
      <c r="O154" s="201"/>
      <c r="P154" s="682"/>
      <c r="Q154" s="683"/>
      <c r="R154" s="683"/>
      <c r="S154" s="684"/>
      <c r="T154" s="685"/>
      <c r="U154" s="685"/>
      <c r="V154" s="685"/>
      <c r="W154" s="685"/>
      <c r="X154" s="1045"/>
      <c r="Y154" s="686"/>
      <c r="Z154" s="687"/>
      <c r="AA154" s="661"/>
      <c r="AB154" s="662"/>
      <c r="AC154" s="279"/>
      <c r="AD154" s="61"/>
      <c r="AE154" s="61"/>
      <c r="AF154" s="663" t="str">
        <f t="shared" si="46"/>
        <v/>
      </c>
      <c r="AG154" s="664" t="str">
        <f t="shared" si="47"/>
        <v/>
      </c>
      <c r="AH154" s="664" t="str">
        <f t="shared" si="48"/>
        <v/>
      </c>
      <c r="AI154" s="664" t="str">
        <f>IF(AF154="","",VLOOKUP(AF154,リスト!BD:BE,2,0))</f>
        <v/>
      </c>
      <c r="AJ154" s="664" t="str">
        <f t="shared" si="49"/>
        <v/>
      </c>
      <c r="AK154" s="664" t="str">
        <f>IF(AJ154="","",VLOOKUP(AJ154,リスト!BW:BX,2,0))</f>
        <v/>
      </c>
      <c r="AL154" s="664" t="str">
        <f>IF(AF154="","",IF(S154&gt;【１】経営概要!$G$27,調査年-1,調査年)-R154)</f>
        <v/>
      </c>
      <c r="AM154" s="665" t="str">
        <f t="shared" si="36"/>
        <v/>
      </c>
      <c r="AN154" s="665" t="str">
        <f t="shared" si="37"/>
        <v/>
      </c>
      <c r="AO154" s="666" t="str">
        <f t="shared" si="38"/>
        <v/>
      </c>
      <c r="AP154" s="666" t="str">
        <f t="shared" si="39"/>
        <v/>
      </c>
      <c r="AQ154" s="666" t="str">
        <f t="shared" si="40"/>
        <v/>
      </c>
      <c r="AR154" s="666" t="str">
        <f t="shared" si="50"/>
        <v/>
      </c>
      <c r="AS154" s="666" t="str">
        <f t="shared" si="41"/>
        <v/>
      </c>
      <c r="AT154" s="666" t="str">
        <f t="shared" si="51"/>
        <v/>
      </c>
      <c r="AU154" s="666" t="str">
        <f t="shared" si="52"/>
        <v/>
      </c>
      <c r="AV154" s="666" t="str">
        <f>IF(X154="","",IF(OR(R154=IF(S154&gt;【１】経営概要!$G$27,調査年-1,調査年),AN154=""),"",ROUND(AN154*X154%,0)))</f>
        <v/>
      </c>
      <c r="AW154" s="666" t="str">
        <f t="shared" si="42"/>
        <v/>
      </c>
      <c r="AX154" s="666" t="str">
        <f t="shared" si="43"/>
        <v/>
      </c>
      <c r="AY154" s="666" t="str">
        <f t="shared" si="44"/>
        <v/>
      </c>
      <c r="AZ154" s="666" t="str">
        <f>IF(OR(X154="",AND(OR(R154&lt;&gt;IF(S154&gt;【１】経営概要!$G$27,調査年-1,調査年),AG154=0),V154="",AR154="",W154="")),"",
SUM(
IF(AND(R154=IF(S154&gt;【１】経営概要!$G$27,調査年-1,調査年),AG154=1),ROUND(T154*X154%,0),),
ROUND(V154*X154%,0),
ROUND(SUM(AR154)*X154%,0),
))</f>
        <v/>
      </c>
      <c r="BA154" s="666" t="str">
        <f t="shared" si="45"/>
        <v/>
      </c>
    </row>
    <row r="155" spans="2:53" s="4" customFormat="1" ht="28.15" hidden="1" customHeight="1" outlineLevel="1">
      <c r="C155" s="722">
        <v>139</v>
      </c>
      <c r="D155" s="1569"/>
      <c r="E155" s="1570"/>
      <c r="F155" s="1570"/>
      <c r="G155" s="1570"/>
      <c r="H155" s="1570"/>
      <c r="I155" s="1570"/>
      <c r="J155" s="1570"/>
      <c r="K155" s="1571"/>
      <c r="L155" s="668" t="str">
        <f>IF(M155&gt;0,IF(COUNTIF(リスト!建築物種類コード,M155),"建築物","構築物"),"")</f>
        <v/>
      </c>
      <c r="M155" s="680"/>
      <c r="N155" s="681"/>
      <c r="O155" s="201"/>
      <c r="P155" s="682"/>
      <c r="Q155" s="683"/>
      <c r="R155" s="683"/>
      <c r="S155" s="684"/>
      <c r="T155" s="685"/>
      <c r="U155" s="685"/>
      <c r="V155" s="685"/>
      <c r="W155" s="685"/>
      <c r="X155" s="1045"/>
      <c r="Y155" s="686"/>
      <c r="Z155" s="687"/>
      <c r="AA155" s="661"/>
      <c r="AB155" s="662"/>
      <c r="AC155" s="279"/>
      <c r="AD155" s="61"/>
      <c r="AE155" s="61"/>
      <c r="AF155" s="663" t="str">
        <f t="shared" si="46"/>
        <v/>
      </c>
      <c r="AG155" s="664" t="str">
        <f t="shared" si="47"/>
        <v/>
      </c>
      <c r="AH155" s="664" t="str">
        <f t="shared" si="48"/>
        <v/>
      </c>
      <c r="AI155" s="664" t="str">
        <f>IF(AF155="","",VLOOKUP(AF155,リスト!BD:BE,2,0))</f>
        <v/>
      </c>
      <c r="AJ155" s="664" t="str">
        <f t="shared" si="49"/>
        <v/>
      </c>
      <c r="AK155" s="664" t="str">
        <f>IF(AJ155="","",VLOOKUP(AJ155,リスト!BW:BX,2,0))</f>
        <v/>
      </c>
      <c r="AL155" s="664" t="str">
        <f>IF(AF155="","",IF(S155&gt;【１】経営概要!$G$27,調査年-1,調査年)-R155)</f>
        <v/>
      </c>
      <c r="AM155" s="665" t="str">
        <f t="shared" si="36"/>
        <v/>
      </c>
      <c r="AN155" s="665" t="str">
        <f t="shared" si="37"/>
        <v/>
      </c>
      <c r="AO155" s="666" t="str">
        <f t="shared" si="38"/>
        <v/>
      </c>
      <c r="AP155" s="666" t="str">
        <f t="shared" si="39"/>
        <v/>
      </c>
      <c r="AQ155" s="666" t="str">
        <f t="shared" si="40"/>
        <v/>
      </c>
      <c r="AR155" s="666" t="str">
        <f t="shared" si="50"/>
        <v/>
      </c>
      <c r="AS155" s="666" t="str">
        <f t="shared" si="41"/>
        <v/>
      </c>
      <c r="AT155" s="666" t="str">
        <f t="shared" si="51"/>
        <v/>
      </c>
      <c r="AU155" s="666" t="str">
        <f t="shared" si="52"/>
        <v/>
      </c>
      <c r="AV155" s="666" t="str">
        <f>IF(X155="","",IF(OR(R155=IF(S155&gt;【１】経営概要!$G$27,調査年-1,調査年),AN155=""),"",ROUND(AN155*X155%,0)))</f>
        <v/>
      </c>
      <c r="AW155" s="666" t="str">
        <f t="shared" si="42"/>
        <v/>
      </c>
      <c r="AX155" s="666" t="str">
        <f t="shared" si="43"/>
        <v/>
      </c>
      <c r="AY155" s="666" t="str">
        <f t="shared" si="44"/>
        <v/>
      </c>
      <c r="AZ155" s="666" t="str">
        <f>IF(OR(X155="",AND(OR(R155&lt;&gt;IF(S155&gt;【１】経営概要!$G$27,調査年-1,調査年),AG155=0),V155="",AR155="",W155="")),"",
SUM(
IF(AND(R155=IF(S155&gt;【１】経営概要!$G$27,調査年-1,調査年),AG155=1),ROUND(T155*X155%,0),),
ROUND(V155*X155%,0),
ROUND(SUM(AR155)*X155%,0),
))</f>
        <v/>
      </c>
      <c r="BA155" s="666" t="str">
        <f t="shared" si="45"/>
        <v/>
      </c>
    </row>
    <row r="156" spans="2:53" s="4" customFormat="1" ht="28.15" hidden="1" customHeight="1" outlineLevel="1">
      <c r="C156" s="722">
        <v>140</v>
      </c>
      <c r="D156" s="1569"/>
      <c r="E156" s="1570"/>
      <c r="F156" s="1570"/>
      <c r="G156" s="1570"/>
      <c r="H156" s="1570"/>
      <c r="I156" s="1570"/>
      <c r="J156" s="1570"/>
      <c r="K156" s="1571"/>
      <c r="L156" s="668" t="str">
        <f>IF(M156&gt;0,IF(COUNTIF(リスト!建築物種類コード,M156),"建築物","構築物"),"")</f>
        <v/>
      </c>
      <c r="M156" s="680"/>
      <c r="N156" s="681"/>
      <c r="O156" s="201"/>
      <c r="P156" s="682"/>
      <c r="Q156" s="683"/>
      <c r="R156" s="683"/>
      <c r="S156" s="684"/>
      <c r="T156" s="685"/>
      <c r="U156" s="685"/>
      <c r="V156" s="685"/>
      <c r="W156" s="685"/>
      <c r="X156" s="1045"/>
      <c r="Y156" s="686"/>
      <c r="Z156" s="687"/>
      <c r="AA156" s="661"/>
      <c r="AB156" s="662"/>
      <c r="AC156" s="279"/>
      <c r="AD156" s="61"/>
      <c r="AE156" s="61"/>
      <c r="AF156" s="663" t="str">
        <f t="shared" si="46"/>
        <v/>
      </c>
      <c r="AG156" s="664" t="str">
        <f t="shared" si="47"/>
        <v/>
      </c>
      <c r="AH156" s="664" t="str">
        <f t="shared" si="48"/>
        <v/>
      </c>
      <c r="AI156" s="664" t="str">
        <f>IF(AF156="","",VLOOKUP(AF156,リスト!BD:BE,2,0))</f>
        <v/>
      </c>
      <c r="AJ156" s="664" t="str">
        <f t="shared" si="49"/>
        <v/>
      </c>
      <c r="AK156" s="664" t="str">
        <f>IF(AJ156="","",VLOOKUP(AJ156,リスト!BW:BX,2,0))</f>
        <v/>
      </c>
      <c r="AL156" s="664" t="str">
        <f>IF(AF156="","",IF(S156&gt;【１】経営概要!$G$27,調査年-1,調査年)-R156)</f>
        <v/>
      </c>
      <c r="AM156" s="665" t="str">
        <f t="shared" si="36"/>
        <v/>
      </c>
      <c r="AN156" s="665" t="str">
        <f t="shared" si="37"/>
        <v/>
      </c>
      <c r="AO156" s="666" t="str">
        <f t="shared" si="38"/>
        <v/>
      </c>
      <c r="AP156" s="666" t="str">
        <f t="shared" si="39"/>
        <v/>
      </c>
      <c r="AQ156" s="666" t="str">
        <f t="shared" si="40"/>
        <v/>
      </c>
      <c r="AR156" s="666" t="str">
        <f t="shared" si="50"/>
        <v/>
      </c>
      <c r="AS156" s="666" t="str">
        <f t="shared" si="41"/>
        <v/>
      </c>
      <c r="AT156" s="666" t="str">
        <f t="shared" si="51"/>
        <v/>
      </c>
      <c r="AU156" s="666" t="str">
        <f t="shared" si="52"/>
        <v/>
      </c>
      <c r="AV156" s="666" t="str">
        <f>IF(X156="","",IF(OR(R156=IF(S156&gt;【１】経営概要!$G$27,調査年-1,調査年),AN156=""),"",ROUND(AN156*X156%,0)))</f>
        <v/>
      </c>
      <c r="AW156" s="666" t="str">
        <f t="shared" si="42"/>
        <v/>
      </c>
      <c r="AX156" s="666" t="str">
        <f t="shared" si="43"/>
        <v/>
      </c>
      <c r="AY156" s="666" t="str">
        <f t="shared" si="44"/>
        <v/>
      </c>
      <c r="AZ156" s="666" t="str">
        <f>IF(OR(X156="",AND(OR(R156&lt;&gt;IF(S156&gt;【１】経営概要!$G$27,調査年-1,調査年),AG156=0),V156="",AR156="",W156="")),"",
SUM(
IF(AND(R156=IF(S156&gt;【１】経営概要!$G$27,調査年-1,調査年),AG156=1),ROUND(T156*X156%,0),),
ROUND(V156*X156%,0),
ROUND(SUM(AR156)*X156%,0),
))</f>
        <v/>
      </c>
      <c r="BA156" s="666" t="str">
        <f t="shared" si="45"/>
        <v/>
      </c>
    </row>
    <row r="157" spans="2:53" s="4" customFormat="1" ht="28.15" hidden="1" customHeight="1" outlineLevel="1">
      <c r="C157" s="722">
        <v>141</v>
      </c>
      <c r="D157" s="1569"/>
      <c r="E157" s="1570"/>
      <c r="F157" s="1570"/>
      <c r="G157" s="1570"/>
      <c r="H157" s="1570"/>
      <c r="I157" s="1570"/>
      <c r="J157" s="1570"/>
      <c r="K157" s="1571"/>
      <c r="L157" s="668" t="str">
        <f>IF(M157&gt;0,IF(COUNTIF(リスト!建築物種類コード,M157),"建築物","構築物"),"")</f>
        <v/>
      </c>
      <c r="M157" s="680"/>
      <c r="N157" s="681"/>
      <c r="O157" s="201"/>
      <c r="P157" s="682"/>
      <c r="Q157" s="683"/>
      <c r="R157" s="683"/>
      <c r="S157" s="684"/>
      <c r="T157" s="685"/>
      <c r="U157" s="685"/>
      <c r="V157" s="685"/>
      <c r="W157" s="685"/>
      <c r="X157" s="1045"/>
      <c r="Y157" s="686"/>
      <c r="Z157" s="687"/>
      <c r="AA157" s="661"/>
      <c r="AB157" s="662"/>
      <c r="AC157" s="279"/>
      <c r="AD157" s="61"/>
      <c r="AE157" s="61"/>
      <c r="AF157" s="663" t="str">
        <f t="shared" si="46"/>
        <v/>
      </c>
      <c r="AG157" s="664" t="str">
        <f t="shared" si="47"/>
        <v/>
      </c>
      <c r="AH157" s="664" t="str">
        <f t="shared" si="48"/>
        <v/>
      </c>
      <c r="AI157" s="664" t="str">
        <f>IF(AF157="","",VLOOKUP(AF157,リスト!BD:BE,2,0))</f>
        <v/>
      </c>
      <c r="AJ157" s="664" t="str">
        <f t="shared" si="49"/>
        <v/>
      </c>
      <c r="AK157" s="664" t="str">
        <f>IF(AJ157="","",VLOOKUP(AJ157,リスト!BW:BX,2,0))</f>
        <v/>
      </c>
      <c r="AL157" s="664" t="str">
        <f>IF(AF157="","",IF(S157&gt;【１】経営概要!$G$27,調査年-1,調査年)-R157)</f>
        <v/>
      </c>
      <c r="AM157" s="665" t="str">
        <f t="shared" si="36"/>
        <v/>
      </c>
      <c r="AN157" s="665" t="str">
        <f t="shared" si="37"/>
        <v/>
      </c>
      <c r="AO157" s="666" t="str">
        <f t="shared" si="38"/>
        <v/>
      </c>
      <c r="AP157" s="666" t="str">
        <f t="shared" si="39"/>
        <v/>
      </c>
      <c r="AQ157" s="666" t="str">
        <f t="shared" si="40"/>
        <v/>
      </c>
      <c r="AR157" s="666" t="str">
        <f t="shared" si="50"/>
        <v/>
      </c>
      <c r="AS157" s="666" t="str">
        <f t="shared" si="41"/>
        <v/>
      </c>
      <c r="AT157" s="666" t="str">
        <f t="shared" si="51"/>
        <v/>
      </c>
      <c r="AU157" s="666" t="str">
        <f t="shared" si="52"/>
        <v/>
      </c>
      <c r="AV157" s="666" t="str">
        <f>IF(X157="","",IF(OR(R157=IF(S157&gt;【１】経営概要!$G$27,調査年-1,調査年),AN157=""),"",ROUND(AN157*X157%,0)))</f>
        <v/>
      </c>
      <c r="AW157" s="666" t="str">
        <f t="shared" si="42"/>
        <v/>
      </c>
      <c r="AX157" s="666" t="str">
        <f t="shared" si="43"/>
        <v/>
      </c>
      <c r="AY157" s="666" t="str">
        <f t="shared" si="44"/>
        <v/>
      </c>
      <c r="AZ157" s="666" t="str">
        <f>IF(OR(X157="",AND(OR(R157&lt;&gt;IF(S157&gt;【１】経営概要!$G$27,調査年-1,調査年),AG157=0),V157="",AR157="",W157="")),"",
SUM(
IF(AND(R157=IF(S157&gt;【１】経営概要!$G$27,調査年-1,調査年),AG157=1),ROUND(T157*X157%,0),),
ROUND(V157*X157%,0),
ROUND(SUM(AR157)*X157%,0),
))</f>
        <v/>
      </c>
      <c r="BA157" s="666" t="str">
        <f t="shared" si="45"/>
        <v/>
      </c>
    </row>
    <row r="158" spans="2:53" s="4" customFormat="1" ht="28.15" hidden="1" customHeight="1" outlineLevel="1">
      <c r="C158" s="722">
        <v>142</v>
      </c>
      <c r="D158" s="1569"/>
      <c r="E158" s="1570"/>
      <c r="F158" s="1570"/>
      <c r="G158" s="1570"/>
      <c r="H158" s="1570"/>
      <c r="I158" s="1570"/>
      <c r="J158" s="1570"/>
      <c r="K158" s="1571"/>
      <c r="L158" s="668" t="str">
        <f>IF(M158&gt;0,IF(COUNTIF(リスト!建築物種類コード,M158),"建築物","構築物"),"")</f>
        <v/>
      </c>
      <c r="M158" s="688"/>
      <c r="N158" s="681"/>
      <c r="O158" s="201"/>
      <c r="P158" s="682"/>
      <c r="Q158" s="683"/>
      <c r="R158" s="683"/>
      <c r="S158" s="684"/>
      <c r="T158" s="685"/>
      <c r="U158" s="685"/>
      <c r="V158" s="685"/>
      <c r="W158" s="685"/>
      <c r="X158" s="1045"/>
      <c r="Y158" s="686"/>
      <c r="Z158" s="687"/>
      <c r="AA158" s="661"/>
      <c r="AB158" s="662"/>
      <c r="AC158" s="279"/>
      <c r="AD158" s="61"/>
      <c r="AE158" s="61"/>
      <c r="AF158" s="663" t="str">
        <f t="shared" si="46"/>
        <v/>
      </c>
      <c r="AG158" s="664" t="str">
        <f t="shared" si="47"/>
        <v/>
      </c>
      <c r="AH158" s="664" t="str">
        <f t="shared" si="48"/>
        <v/>
      </c>
      <c r="AI158" s="664" t="str">
        <f>IF(AF158="","",VLOOKUP(AF158,リスト!BD:BE,2,0))</f>
        <v/>
      </c>
      <c r="AJ158" s="664" t="str">
        <f t="shared" si="49"/>
        <v/>
      </c>
      <c r="AK158" s="664" t="str">
        <f>IF(AJ158="","",VLOOKUP(AJ158,リスト!BW:BX,2,0))</f>
        <v/>
      </c>
      <c r="AL158" s="664" t="str">
        <f>IF(AF158="","",IF(S158&gt;【１】経営概要!$G$27,調査年-1,調査年)-R158)</f>
        <v/>
      </c>
      <c r="AM158" s="665" t="str">
        <f t="shared" si="36"/>
        <v/>
      </c>
      <c r="AN158" s="665" t="str">
        <f t="shared" si="37"/>
        <v/>
      </c>
      <c r="AO158" s="666" t="str">
        <f t="shared" si="38"/>
        <v/>
      </c>
      <c r="AP158" s="666" t="str">
        <f t="shared" si="39"/>
        <v/>
      </c>
      <c r="AQ158" s="666" t="str">
        <f t="shared" si="40"/>
        <v/>
      </c>
      <c r="AR158" s="666" t="str">
        <f t="shared" si="50"/>
        <v/>
      </c>
      <c r="AS158" s="666" t="str">
        <f t="shared" si="41"/>
        <v/>
      </c>
      <c r="AT158" s="666" t="str">
        <f t="shared" si="51"/>
        <v/>
      </c>
      <c r="AU158" s="666" t="str">
        <f t="shared" si="52"/>
        <v/>
      </c>
      <c r="AV158" s="666" t="str">
        <f>IF(X158="","",IF(OR(R158=IF(S158&gt;【１】経営概要!$G$27,調査年-1,調査年),AN158=""),"",ROUND(AN158*X158%,0)))</f>
        <v/>
      </c>
      <c r="AW158" s="666" t="str">
        <f t="shared" si="42"/>
        <v/>
      </c>
      <c r="AX158" s="666" t="str">
        <f t="shared" si="43"/>
        <v/>
      </c>
      <c r="AY158" s="666" t="str">
        <f t="shared" si="44"/>
        <v/>
      </c>
      <c r="AZ158" s="666" t="str">
        <f>IF(OR(X158="",AND(OR(R158&lt;&gt;IF(S158&gt;【１】経営概要!$G$27,調査年-1,調査年),AG158=0),V158="",AR158="",W158="")),"",
SUM(
IF(AND(R158=IF(S158&gt;【１】経営概要!$G$27,調査年-1,調査年),AG158=1),ROUND(T158*X158%,0),),
ROUND(V158*X158%,0),
ROUND(SUM(AR158)*X158%,0),
))</f>
        <v/>
      </c>
      <c r="BA158" s="666" t="str">
        <f t="shared" si="45"/>
        <v/>
      </c>
    </row>
    <row r="159" spans="2:53" s="4" customFormat="1" ht="28.5" hidden="1" customHeight="1" outlineLevel="1">
      <c r="B159" s="49"/>
      <c r="C159" s="722">
        <v>143</v>
      </c>
      <c r="D159" s="1569"/>
      <c r="E159" s="1570"/>
      <c r="F159" s="1570"/>
      <c r="G159" s="1570"/>
      <c r="H159" s="1570"/>
      <c r="I159" s="1570"/>
      <c r="J159" s="1570"/>
      <c r="K159" s="1571"/>
      <c r="L159" s="668" t="str">
        <f>IF(M159&gt;0,IF(COUNTIF(リスト!建築物種類コード,M159),"建築物","構築物"),"")</f>
        <v/>
      </c>
      <c r="M159" s="680"/>
      <c r="N159" s="681"/>
      <c r="O159" s="201"/>
      <c r="P159" s="682"/>
      <c r="Q159" s="683"/>
      <c r="R159" s="683"/>
      <c r="S159" s="684"/>
      <c r="T159" s="685"/>
      <c r="U159" s="685"/>
      <c r="V159" s="685"/>
      <c r="W159" s="685"/>
      <c r="X159" s="1045"/>
      <c r="Y159" s="686"/>
      <c r="Z159" s="687"/>
      <c r="AA159" s="661"/>
      <c r="AB159" s="662"/>
      <c r="AC159" s="279"/>
      <c r="AD159" s="61"/>
      <c r="AE159" s="61"/>
      <c r="AF159" s="663" t="str">
        <f t="shared" si="46"/>
        <v/>
      </c>
      <c r="AG159" s="664" t="str">
        <f t="shared" si="47"/>
        <v/>
      </c>
      <c r="AH159" s="664" t="str">
        <f t="shared" si="48"/>
        <v/>
      </c>
      <c r="AI159" s="664" t="str">
        <f>IF(AF159="","",VLOOKUP(AF159,リスト!BD:BE,2,0))</f>
        <v/>
      </c>
      <c r="AJ159" s="664" t="str">
        <f t="shared" si="49"/>
        <v/>
      </c>
      <c r="AK159" s="664" t="str">
        <f>IF(AJ159="","",VLOOKUP(AJ159,リスト!BW:BX,2,0))</f>
        <v/>
      </c>
      <c r="AL159" s="664" t="str">
        <f>IF(AF159="","",IF(S159&gt;【１】経営概要!$G$27,調査年-1,調査年)-R159)</f>
        <v/>
      </c>
      <c r="AM159" s="665" t="str">
        <f t="shared" si="36"/>
        <v/>
      </c>
      <c r="AN159" s="665" t="str">
        <f t="shared" si="37"/>
        <v/>
      </c>
      <c r="AO159" s="666" t="str">
        <f t="shared" si="38"/>
        <v/>
      </c>
      <c r="AP159" s="666" t="str">
        <f t="shared" si="39"/>
        <v/>
      </c>
      <c r="AQ159" s="666" t="str">
        <f t="shared" si="40"/>
        <v/>
      </c>
      <c r="AR159" s="666" t="str">
        <f t="shared" si="50"/>
        <v/>
      </c>
      <c r="AS159" s="666" t="str">
        <f t="shared" si="41"/>
        <v/>
      </c>
      <c r="AT159" s="666" t="str">
        <f t="shared" si="51"/>
        <v/>
      </c>
      <c r="AU159" s="666" t="str">
        <f t="shared" si="52"/>
        <v/>
      </c>
      <c r="AV159" s="666" t="str">
        <f>IF(X159="","",IF(OR(R159=IF(S159&gt;【１】経営概要!$G$27,調査年-1,調査年),AN159=""),"",ROUND(AN159*X159%,0)))</f>
        <v/>
      </c>
      <c r="AW159" s="666" t="str">
        <f t="shared" si="42"/>
        <v/>
      </c>
      <c r="AX159" s="666" t="str">
        <f t="shared" si="43"/>
        <v/>
      </c>
      <c r="AY159" s="666" t="str">
        <f t="shared" si="44"/>
        <v/>
      </c>
      <c r="AZ159" s="666" t="str">
        <f>IF(OR(X159="",AND(OR(R159&lt;&gt;IF(S159&gt;【１】経営概要!$G$27,調査年-1,調査年),AG159=0),V159="",AR159="",W159="")),"",
SUM(
IF(AND(R159=IF(S159&gt;【１】経営概要!$G$27,調査年-1,調査年),AG159=1),ROUND(T159*X159%,0),),
ROUND(V159*X159%,0),
ROUND(SUM(AR159)*X159%,0),
))</f>
        <v/>
      </c>
      <c r="BA159" s="666" t="str">
        <f t="shared" si="45"/>
        <v/>
      </c>
    </row>
    <row r="160" spans="2:53" ht="28.5" hidden="1" customHeight="1" outlineLevel="1">
      <c r="B160" s="49"/>
      <c r="C160" s="722">
        <v>144</v>
      </c>
      <c r="D160" s="1572"/>
      <c r="E160" s="1573"/>
      <c r="F160" s="1573"/>
      <c r="G160" s="1573"/>
      <c r="H160" s="1573"/>
      <c r="I160" s="1573"/>
      <c r="J160" s="1573"/>
      <c r="K160" s="1574"/>
      <c r="L160" s="668" t="str">
        <f>IF(M160&gt;0,IF(COUNTIF(リスト!建築物種類コード,M160),"建築物","構築物"),"")</f>
        <v/>
      </c>
      <c r="M160" s="688"/>
      <c r="N160" s="681"/>
      <c r="O160" s="201"/>
      <c r="P160" s="682"/>
      <c r="Q160" s="683"/>
      <c r="R160" s="683"/>
      <c r="S160" s="684"/>
      <c r="T160" s="685"/>
      <c r="U160" s="685"/>
      <c r="V160" s="685"/>
      <c r="W160" s="685"/>
      <c r="X160" s="1045"/>
      <c r="Y160" s="686"/>
      <c r="Z160" s="687"/>
      <c r="AA160" s="661"/>
      <c r="AB160" s="662"/>
      <c r="AC160" s="279"/>
      <c r="AF160" s="663" t="str">
        <f t="shared" si="46"/>
        <v/>
      </c>
      <c r="AG160" s="664" t="str">
        <f t="shared" si="47"/>
        <v/>
      </c>
      <c r="AH160" s="664" t="str">
        <f t="shared" si="48"/>
        <v/>
      </c>
      <c r="AI160" s="664" t="str">
        <f>IF(AF160="","",VLOOKUP(AF160,リスト!BD:BE,2,0))</f>
        <v/>
      </c>
      <c r="AJ160" s="664" t="str">
        <f t="shared" si="49"/>
        <v/>
      </c>
      <c r="AK160" s="664" t="str">
        <f>IF(AJ160="","",VLOOKUP(AJ160,リスト!BW:BX,2,0))</f>
        <v/>
      </c>
      <c r="AL160" s="664" t="str">
        <f>IF(AF160="","",IF(S160&gt;【１】経営概要!$G$27,調査年-1,調査年)-R160)</f>
        <v/>
      </c>
      <c r="AM160" s="665" t="str">
        <f t="shared" si="36"/>
        <v/>
      </c>
      <c r="AN160" s="665" t="str">
        <f t="shared" si="37"/>
        <v/>
      </c>
      <c r="AO160" s="666" t="str">
        <f t="shared" si="38"/>
        <v/>
      </c>
      <c r="AP160" s="666" t="str">
        <f t="shared" si="39"/>
        <v/>
      </c>
      <c r="AQ160" s="666" t="str">
        <f t="shared" si="40"/>
        <v/>
      </c>
      <c r="AR160" s="666" t="str">
        <f t="shared" si="50"/>
        <v/>
      </c>
      <c r="AS160" s="666" t="str">
        <f t="shared" si="41"/>
        <v/>
      </c>
      <c r="AT160" s="666" t="str">
        <f t="shared" si="51"/>
        <v/>
      </c>
      <c r="AU160" s="666" t="str">
        <f t="shared" si="52"/>
        <v/>
      </c>
      <c r="AV160" s="666" t="str">
        <f>IF(X160="","",IF(OR(R160=IF(S160&gt;【１】経営概要!$G$27,調査年-1,調査年),AN160=""),"",ROUND(AN160*X160%,0)))</f>
        <v/>
      </c>
      <c r="AW160" s="666" t="str">
        <f t="shared" si="42"/>
        <v/>
      </c>
      <c r="AX160" s="666" t="str">
        <f t="shared" si="43"/>
        <v/>
      </c>
      <c r="AY160" s="666" t="str">
        <f t="shared" si="44"/>
        <v/>
      </c>
      <c r="AZ160" s="666" t="str">
        <f>IF(OR(X160="",AND(OR(R160&lt;&gt;IF(S160&gt;【１】経営概要!$G$27,調査年-1,調査年),AG160=0),V160="",AR160="",W160="")),"",
SUM(
IF(AND(R160=IF(S160&gt;【１】経営概要!$G$27,調査年-1,調査年),AG160=1),ROUND(T160*X160%,0),),
ROUND(V160*X160%,0),
ROUND(SUM(AR160)*X160%,0),
))</f>
        <v/>
      </c>
      <c r="BA160" s="666" t="str">
        <f t="shared" si="45"/>
        <v/>
      </c>
    </row>
    <row r="161" spans="2:53" s="42" customFormat="1" ht="28.5" hidden="1" customHeight="1" outlineLevel="1">
      <c r="B161" s="49"/>
      <c r="C161" s="722">
        <v>145</v>
      </c>
      <c r="D161" s="1569"/>
      <c r="E161" s="1570"/>
      <c r="F161" s="1570"/>
      <c r="G161" s="1570"/>
      <c r="H161" s="1570"/>
      <c r="I161" s="1570"/>
      <c r="J161" s="1570"/>
      <c r="K161" s="1571"/>
      <c r="L161" s="668" t="str">
        <f>IF(M161&gt;0,IF(COUNTIF(リスト!建築物種類コード,M161),"建築物","構築物"),"")</f>
        <v/>
      </c>
      <c r="M161" s="680"/>
      <c r="N161" s="681"/>
      <c r="O161" s="201"/>
      <c r="P161" s="682"/>
      <c r="Q161" s="683"/>
      <c r="R161" s="683"/>
      <c r="S161" s="684"/>
      <c r="T161" s="685"/>
      <c r="U161" s="685"/>
      <c r="V161" s="685"/>
      <c r="W161" s="685"/>
      <c r="X161" s="1045"/>
      <c r="Y161" s="686"/>
      <c r="Z161" s="687"/>
      <c r="AA161" s="661"/>
      <c r="AB161" s="662"/>
      <c r="AC161" s="279"/>
      <c r="AD161" s="61"/>
      <c r="AE161" s="61"/>
      <c r="AF161" s="663" t="str">
        <f t="shared" si="46"/>
        <v/>
      </c>
      <c r="AG161" s="664" t="str">
        <f t="shared" si="47"/>
        <v/>
      </c>
      <c r="AH161" s="664" t="str">
        <f t="shared" si="48"/>
        <v/>
      </c>
      <c r="AI161" s="664" t="str">
        <f>IF(AF161="","",VLOOKUP(AF161,リスト!BD:BE,2,0))</f>
        <v/>
      </c>
      <c r="AJ161" s="664" t="str">
        <f t="shared" si="49"/>
        <v/>
      </c>
      <c r="AK161" s="664" t="str">
        <f>IF(AJ161="","",VLOOKUP(AJ161,リスト!BW:BX,2,0))</f>
        <v/>
      </c>
      <c r="AL161" s="664" t="str">
        <f>IF(AF161="","",IF(S161&gt;【１】経営概要!$G$27,調査年-1,調査年)-R161)</f>
        <v/>
      </c>
      <c r="AM161" s="665" t="str">
        <f t="shared" si="36"/>
        <v/>
      </c>
      <c r="AN161" s="665" t="str">
        <f t="shared" si="37"/>
        <v/>
      </c>
      <c r="AO161" s="666" t="str">
        <f t="shared" si="38"/>
        <v/>
      </c>
      <c r="AP161" s="666" t="str">
        <f t="shared" si="39"/>
        <v/>
      </c>
      <c r="AQ161" s="666" t="str">
        <f t="shared" si="40"/>
        <v/>
      </c>
      <c r="AR161" s="666" t="str">
        <f t="shared" si="50"/>
        <v/>
      </c>
      <c r="AS161" s="666" t="str">
        <f t="shared" si="41"/>
        <v/>
      </c>
      <c r="AT161" s="666" t="str">
        <f t="shared" si="51"/>
        <v/>
      </c>
      <c r="AU161" s="666" t="str">
        <f t="shared" si="52"/>
        <v/>
      </c>
      <c r="AV161" s="666" t="str">
        <f>IF(X161="","",IF(OR(R161=IF(S161&gt;【１】経営概要!$G$27,調査年-1,調査年),AN161=""),"",ROUND(AN161*X161%,0)))</f>
        <v/>
      </c>
      <c r="AW161" s="666" t="str">
        <f t="shared" si="42"/>
        <v/>
      </c>
      <c r="AX161" s="666" t="str">
        <f t="shared" si="43"/>
        <v/>
      </c>
      <c r="AY161" s="666" t="str">
        <f t="shared" si="44"/>
        <v/>
      </c>
      <c r="AZ161" s="666" t="str">
        <f>IF(OR(X161="",AND(OR(R161&lt;&gt;IF(S161&gt;【１】経営概要!$G$27,調査年-1,調査年),AG161=0),V161="",AR161="",W161="")),"",
SUM(
IF(AND(R161=IF(S161&gt;【１】経営概要!$G$27,調査年-1,調査年),AG161=1),ROUND(T161*X161%,0),),
ROUND(V161*X161%,0),
ROUND(SUM(AR161)*X161%,0),
))</f>
        <v/>
      </c>
      <c r="BA161" s="666" t="str">
        <f t="shared" si="45"/>
        <v/>
      </c>
    </row>
    <row r="162" spans="2:53" s="4" customFormat="1" ht="28.5" hidden="1" customHeight="1" outlineLevel="1">
      <c r="C162" s="722">
        <v>146</v>
      </c>
      <c r="D162" s="1569"/>
      <c r="E162" s="1570"/>
      <c r="F162" s="1570"/>
      <c r="G162" s="1570"/>
      <c r="H162" s="1570"/>
      <c r="I162" s="1570"/>
      <c r="J162" s="1570"/>
      <c r="K162" s="1571"/>
      <c r="L162" s="668" t="str">
        <f>IF(M162&gt;0,IF(COUNTIF(リスト!建築物種類コード,M162),"建築物","構築物"),"")</f>
        <v/>
      </c>
      <c r="M162" s="680"/>
      <c r="N162" s="681"/>
      <c r="O162" s="201"/>
      <c r="P162" s="682"/>
      <c r="Q162" s="683"/>
      <c r="R162" s="683"/>
      <c r="S162" s="684"/>
      <c r="T162" s="685"/>
      <c r="U162" s="685"/>
      <c r="V162" s="685"/>
      <c r="W162" s="685"/>
      <c r="X162" s="1045"/>
      <c r="Y162" s="686"/>
      <c r="Z162" s="687"/>
      <c r="AA162" s="661"/>
      <c r="AB162" s="662"/>
      <c r="AC162" s="279"/>
      <c r="AD162" s="61"/>
      <c r="AE162" s="61"/>
      <c r="AF162" s="663" t="str">
        <f t="shared" si="46"/>
        <v/>
      </c>
      <c r="AG162" s="664" t="str">
        <f t="shared" si="47"/>
        <v/>
      </c>
      <c r="AH162" s="664" t="str">
        <f t="shared" si="48"/>
        <v/>
      </c>
      <c r="AI162" s="664" t="str">
        <f>IF(AF162="","",VLOOKUP(AF162,リスト!BD:BE,2,0))</f>
        <v/>
      </c>
      <c r="AJ162" s="664" t="str">
        <f t="shared" si="49"/>
        <v/>
      </c>
      <c r="AK162" s="664" t="str">
        <f>IF(AJ162="","",VLOOKUP(AJ162,リスト!BW:BX,2,0))</f>
        <v/>
      </c>
      <c r="AL162" s="664" t="str">
        <f>IF(AF162="","",IF(S162&gt;【１】経営概要!$G$27,調査年-1,調査年)-R162)</f>
        <v/>
      </c>
      <c r="AM162" s="665" t="str">
        <f t="shared" si="1"/>
        <v/>
      </c>
      <c r="AN162" s="665" t="str">
        <f t="shared" si="2"/>
        <v/>
      </c>
      <c r="AO162" s="666" t="str">
        <f t="shared" si="3"/>
        <v/>
      </c>
      <c r="AP162" s="666" t="str">
        <f t="shared" si="4"/>
        <v/>
      </c>
      <c r="AQ162" s="666" t="str">
        <f t="shared" si="5"/>
        <v/>
      </c>
      <c r="AR162" s="666" t="str">
        <f t="shared" si="50"/>
        <v/>
      </c>
      <c r="AS162" s="666" t="str">
        <f t="shared" si="6"/>
        <v/>
      </c>
      <c r="AT162" s="666" t="str">
        <f t="shared" si="51"/>
        <v/>
      </c>
      <c r="AU162" s="666" t="str">
        <f t="shared" si="52"/>
        <v/>
      </c>
      <c r="AV162" s="666" t="str">
        <f>IF(X162="","",IF(OR(R162=IF(S162&gt;【１】経営概要!$G$27,調査年-1,調査年),AN162=""),"",ROUND(AN162*X162%,0)))</f>
        <v/>
      </c>
      <c r="AW162" s="666" t="str">
        <f t="shared" si="7"/>
        <v/>
      </c>
      <c r="AX162" s="666" t="str">
        <f t="shared" si="8"/>
        <v/>
      </c>
      <c r="AY162" s="666" t="str">
        <f t="shared" si="9"/>
        <v/>
      </c>
      <c r="AZ162" s="666" t="str">
        <f>IF(OR(X162="",AND(OR(R162&lt;&gt;IF(S162&gt;【１】経営概要!$G$27,調査年-1,調査年),AG162=0),V162="",AR162="",W162="")),"",
SUM(
IF(AND(R162=IF(S162&gt;【１】経営概要!$G$27,調査年-1,調査年),AG162=1),ROUND(T162*X162%,0),),
ROUND(V162*X162%,0),
ROUND(SUM(AR162)*X162%,0),
))</f>
        <v/>
      </c>
      <c r="BA162" s="666" t="str">
        <f t="shared" si="10"/>
        <v/>
      </c>
    </row>
    <row r="163" spans="2:53" s="4" customFormat="1" ht="27.75" hidden="1" customHeight="1" outlineLevel="1">
      <c r="C163" s="722">
        <v>147</v>
      </c>
      <c r="D163" s="1572"/>
      <c r="E163" s="1573"/>
      <c r="F163" s="1573"/>
      <c r="G163" s="1573"/>
      <c r="H163" s="1573"/>
      <c r="I163" s="1573"/>
      <c r="J163" s="1573"/>
      <c r="K163" s="1574"/>
      <c r="L163" s="668" t="str">
        <f>IF(M163&gt;0,IF(COUNTIF(リスト!建築物種類コード,M163),"建築物","構築物"),"")</f>
        <v/>
      </c>
      <c r="M163" s="688"/>
      <c r="N163" s="681"/>
      <c r="O163" s="201"/>
      <c r="P163" s="682"/>
      <c r="Q163" s="683"/>
      <c r="R163" s="683"/>
      <c r="S163" s="684"/>
      <c r="T163" s="685"/>
      <c r="U163" s="685"/>
      <c r="V163" s="685"/>
      <c r="W163" s="685"/>
      <c r="X163" s="1045"/>
      <c r="Y163" s="686"/>
      <c r="Z163" s="687"/>
      <c r="AA163" s="661"/>
      <c r="AB163" s="662"/>
      <c r="AC163" s="279"/>
      <c r="AD163" s="61"/>
      <c r="AE163" s="61"/>
      <c r="AF163" s="663" t="str">
        <f t="shared" si="46"/>
        <v/>
      </c>
      <c r="AG163" s="664" t="str">
        <f t="shared" si="47"/>
        <v/>
      </c>
      <c r="AH163" s="664" t="str">
        <f t="shared" si="48"/>
        <v/>
      </c>
      <c r="AI163" s="664" t="str">
        <f>IF(AF163="","",VLOOKUP(AF163,リスト!BD:BE,2,0))</f>
        <v/>
      </c>
      <c r="AJ163" s="664" t="str">
        <f t="shared" si="49"/>
        <v/>
      </c>
      <c r="AK163" s="664" t="str">
        <f>IF(AJ163="","",VLOOKUP(AJ163,リスト!BW:BX,2,0))</f>
        <v/>
      </c>
      <c r="AL163" s="664" t="str">
        <f>IF(AF163="","",IF(S163&gt;【１】経営概要!$G$27,調査年-1,調査年)-R163)</f>
        <v/>
      </c>
      <c r="AM163" s="665" t="str">
        <f t="shared" si="1"/>
        <v/>
      </c>
      <c r="AN163" s="665" t="str">
        <f t="shared" si="2"/>
        <v/>
      </c>
      <c r="AO163" s="666" t="str">
        <f t="shared" si="3"/>
        <v/>
      </c>
      <c r="AP163" s="666" t="str">
        <f t="shared" si="4"/>
        <v/>
      </c>
      <c r="AQ163" s="666" t="str">
        <f t="shared" si="5"/>
        <v/>
      </c>
      <c r="AR163" s="666" t="str">
        <f t="shared" si="50"/>
        <v/>
      </c>
      <c r="AS163" s="666" t="str">
        <f t="shared" si="6"/>
        <v/>
      </c>
      <c r="AT163" s="666" t="str">
        <f t="shared" si="51"/>
        <v/>
      </c>
      <c r="AU163" s="666" t="str">
        <f t="shared" si="52"/>
        <v/>
      </c>
      <c r="AV163" s="666" t="str">
        <f>IF(X163="","",IF(OR(R163=IF(S163&gt;【１】経営概要!$G$27,調査年-1,調査年),AN163=""),"",ROUND(AN163*X163%,0)))</f>
        <v/>
      </c>
      <c r="AW163" s="666" t="str">
        <f t="shared" si="7"/>
        <v/>
      </c>
      <c r="AX163" s="666" t="str">
        <f t="shared" si="8"/>
        <v/>
      </c>
      <c r="AY163" s="666" t="str">
        <f t="shared" si="9"/>
        <v/>
      </c>
      <c r="AZ163" s="666" t="str">
        <f>IF(OR(X163="",AND(OR(R163&lt;&gt;IF(S163&gt;【１】経営概要!$G$27,調査年-1,調査年),AG163=0),V163="",AR163="",W163="")),"",
SUM(
IF(AND(R163=IF(S163&gt;【１】経営概要!$G$27,調査年-1,調査年),AG163=1),ROUND(T163*X163%,0),),
ROUND(V163*X163%,0),
ROUND(SUM(AR163)*X163%,0),
))</f>
        <v/>
      </c>
      <c r="BA163" s="666" t="str">
        <f t="shared" si="10"/>
        <v/>
      </c>
    </row>
    <row r="164" spans="2:53" s="4" customFormat="1" ht="28.15" hidden="1" customHeight="1" outlineLevel="1">
      <c r="C164" s="722">
        <v>148</v>
      </c>
      <c r="D164" s="1569"/>
      <c r="E164" s="1570"/>
      <c r="F164" s="1570"/>
      <c r="G164" s="1570"/>
      <c r="H164" s="1570"/>
      <c r="I164" s="1570"/>
      <c r="J164" s="1570"/>
      <c r="K164" s="1571"/>
      <c r="L164" s="668" t="str">
        <f>IF(M164&gt;0,IF(COUNTIF(リスト!建築物種類コード,M164),"建築物","構築物"),"")</f>
        <v/>
      </c>
      <c r="M164" s="680"/>
      <c r="N164" s="681"/>
      <c r="O164" s="201"/>
      <c r="P164" s="682"/>
      <c r="Q164" s="683"/>
      <c r="R164" s="683"/>
      <c r="S164" s="684"/>
      <c r="T164" s="685"/>
      <c r="U164" s="685"/>
      <c r="V164" s="685"/>
      <c r="W164" s="685"/>
      <c r="X164" s="1045"/>
      <c r="Y164" s="686"/>
      <c r="Z164" s="687"/>
      <c r="AA164" s="661"/>
      <c r="AB164" s="662"/>
      <c r="AC164" s="279"/>
      <c r="AD164" s="61"/>
      <c r="AE164" s="61"/>
      <c r="AF164" s="663" t="str">
        <f t="shared" si="46"/>
        <v/>
      </c>
      <c r="AG164" s="664" t="str">
        <f t="shared" si="47"/>
        <v/>
      </c>
      <c r="AH164" s="664" t="str">
        <f t="shared" si="48"/>
        <v/>
      </c>
      <c r="AI164" s="664" t="str">
        <f>IF(AF164="","",VLOOKUP(AF164,リスト!BD:BE,2,0))</f>
        <v/>
      </c>
      <c r="AJ164" s="664" t="str">
        <f t="shared" si="49"/>
        <v/>
      </c>
      <c r="AK164" s="664" t="str">
        <f>IF(AJ164="","",VLOOKUP(AJ164,リスト!BW:BX,2,0))</f>
        <v/>
      </c>
      <c r="AL164" s="664" t="str">
        <f>IF(AF164="","",IF(S164&gt;【１】経営概要!$G$27,調査年-1,調査年)-R164)</f>
        <v/>
      </c>
      <c r="AM164" s="665" t="str">
        <f t="shared" si="1"/>
        <v/>
      </c>
      <c r="AN164" s="665" t="str">
        <f t="shared" si="2"/>
        <v/>
      </c>
      <c r="AO164" s="666" t="str">
        <f t="shared" si="3"/>
        <v/>
      </c>
      <c r="AP164" s="666" t="str">
        <f t="shared" si="4"/>
        <v/>
      </c>
      <c r="AQ164" s="666" t="str">
        <f t="shared" si="5"/>
        <v/>
      </c>
      <c r="AR164" s="666" t="str">
        <f t="shared" si="50"/>
        <v/>
      </c>
      <c r="AS164" s="666" t="str">
        <f t="shared" si="6"/>
        <v/>
      </c>
      <c r="AT164" s="666" t="str">
        <f t="shared" si="51"/>
        <v/>
      </c>
      <c r="AU164" s="666" t="str">
        <f t="shared" si="52"/>
        <v/>
      </c>
      <c r="AV164" s="666" t="str">
        <f>IF(X164="","",IF(OR(R164=IF(S164&gt;【１】経営概要!$G$27,調査年-1,調査年),AN164=""),"",ROUND(AN164*X164%,0)))</f>
        <v/>
      </c>
      <c r="AW164" s="666" t="str">
        <f t="shared" si="7"/>
        <v/>
      </c>
      <c r="AX164" s="666" t="str">
        <f t="shared" si="8"/>
        <v/>
      </c>
      <c r="AY164" s="666" t="str">
        <f t="shared" si="9"/>
        <v/>
      </c>
      <c r="AZ164" s="666" t="str">
        <f>IF(OR(X164="",AND(OR(R164&lt;&gt;IF(S164&gt;【１】経営概要!$G$27,調査年-1,調査年),AG164=0),V164="",AR164="",W164="")),"",
SUM(
IF(AND(R164=IF(S164&gt;【１】経営概要!$G$27,調査年-1,調査年),AG164=1),ROUND(T164*X164%,0),),
ROUND(V164*X164%,0),
ROUND(SUM(AR164)*X164%,0),
))</f>
        <v/>
      </c>
      <c r="BA164" s="666" t="str">
        <f t="shared" si="10"/>
        <v/>
      </c>
    </row>
    <row r="165" spans="2:53" s="4" customFormat="1" ht="28.15" hidden="1" customHeight="1" outlineLevel="1">
      <c r="C165" s="722">
        <v>149</v>
      </c>
      <c r="D165" s="1572"/>
      <c r="E165" s="1573"/>
      <c r="F165" s="1573"/>
      <c r="G165" s="1573"/>
      <c r="H165" s="1573"/>
      <c r="I165" s="1573"/>
      <c r="J165" s="1573"/>
      <c r="K165" s="1574"/>
      <c r="L165" s="668" t="str">
        <f>IF(M165&gt;0,IF(COUNTIF(リスト!建築物種類コード,M165),"建築物","構築物"),"")</f>
        <v/>
      </c>
      <c r="M165" s="688"/>
      <c r="N165" s="681"/>
      <c r="O165" s="201"/>
      <c r="P165" s="682"/>
      <c r="Q165" s="683"/>
      <c r="R165" s="683"/>
      <c r="S165" s="684"/>
      <c r="T165" s="685"/>
      <c r="U165" s="685"/>
      <c r="V165" s="685"/>
      <c r="W165" s="685"/>
      <c r="X165" s="1045"/>
      <c r="Y165" s="686"/>
      <c r="Z165" s="687"/>
      <c r="AA165" s="661"/>
      <c r="AB165" s="662"/>
      <c r="AC165" s="279"/>
      <c r="AD165" s="61"/>
      <c r="AE165" s="61"/>
      <c r="AF165" s="663" t="str">
        <f t="shared" si="46"/>
        <v/>
      </c>
      <c r="AG165" s="664" t="str">
        <f t="shared" si="47"/>
        <v/>
      </c>
      <c r="AH165" s="664" t="str">
        <f t="shared" si="48"/>
        <v/>
      </c>
      <c r="AI165" s="664" t="str">
        <f>IF(AF165="","",VLOOKUP(AF165,リスト!BD:BE,2,0))</f>
        <v/>
      </c>
      <c r="AJ165" s="664" t="str">
        <f t="shared" si="49"/>
        <v/>
      </c>
      <c r="AK165" s="664" t="str">
        <f>IF(AJ165="","",VLOOKUP(AJ165,リスト!BW:BX,2,0))</f>
        <v/>
      </c>
      <c r="AL165" s="664" t="str">
        <f>IF(AF165="","",IF(S165&gt;【１】経営概要!$G$27,調査年-1,調査年)-R165)</f>
        <v/>
      </c>
      <c r="AM165" s="665" t="str">
        <f t="shared" si="1"/>
        <v/>
      </c>
      <c r="AN165" s="665" t="str">
        <f t="shared" si="2"/>
        <v/>
      </c>
      <c r="AO165" s="666" t="str">
        <f t="shared" si="3"/>
        <v/>
      </c>
      <c r="AP165" s="666" t="str">
        <f t="shared" si="4"/>
        <v/>
      </c>
      <c r="AQ165" s="666" t="str">
        <f t="shared" si="5"/>
        <v/>
      </c>
      <c r="AR165" s="666" t="str">
        <f t="shared" si="50"/>
        <v/>
      </c>
      <c r="AS165" s="666" t="str">
        <f t="shared" si="6"/>
        <v/>
      </c>
      <c r="AT165" s="666" t="str">
        <f t="shared" si="51"/>
        <v/>
      </c>
      <c r="AU165" s="666" t="str">
        <f t="shared" si="52"/>
        <v/>
      </c>
      <c r="AV165" s="666" t="str">
        <f>IF(X165="","",IF(OR(R165=IF(S165&gt;【１】経営概要!$G$27,調査年-1,調査年),AN165=""),"",ROUND(AN165*X165%,0)))</f>
        <v/>
      </c>
      <c r="AW165" s="666" t="str">
        <f t="shared" si="7"/>
        <v/>
      </c>
      <c r="AX165" s="666" t="str">
        <f t="shared" si="8"/>
        <v/>
      </c>
      <c r="AY165" s="666" t="str">
        <f t="shared" si="9"/>
        <v/>
      </c>
      <c r="AZ165" s="666" t="str">
        <f>IF(OR(X165="",AND(OR(R165&lt;&gt;IF(S165&gt;【１】経営概要!$G$27,調査年-1,調査年),AG165=0),V165="",AR165="",W165="")),"",
SUM(
IF(AND(R165=IF(S165&gt;【１】経営概要!$G$27,調査年-1,調査年),AG165=1),ROUND(T165*X165%,0),),
ROUND(V165*X165%,0),
ROUND(SUM(AR165)*X165%,0),
))</f>
        <v/>
      </c>
      <c r="BA165" s="666" t="str">
        <f t="shared" si="10"/>
        <v/>
      </c>
    </row>
    <row r="166" spans="2:53" s="4" customFormat="1" ht="28.15" hidden="1" customHeight="1" outlineLevel="1">
      <c r="C166" s="722">
        <v>150</v>
      </c>
      <c r="D166" s="1569"/>
      <c r="E166" s="1570"/>
      <c r="F166" s="1570"/>
      <c r="G166" s="1570"/>
      <c r="H166" s="1570"/>
      <c r="I166" s="1570"/>
      <c r="J166" s="1570"/>
      <c r="K166" s="1571"/>
      <c r="L166" s="668" t="str">
        <f>IF(M166&gt;0,IF(COUNTIF(リスト!建築物種類コード,M166),"建築物","構築物"),"")</f>
        <v/>
      </c>
      <c r="M166" s="680"/>
      <c r="N166" s="681"/>
      <c r="O166" s="201"/>
      <c r="P166" s="682"/>
      <c r="Q166" s="683"/>
      <c r="R166" s="683"/>
      <c r="S166" s="684"/>
      <c r="T166" s="685"/>
      <c r="U166" s="685"/>
      <c r="V166" s="685"/>
      <c r="W166" s="685"/>
      <c r="X166" s="1045"/>
      <c r="Y166" s="686"/>
      <c r="Z166" s="687"/>
      <c r="AA166" s="661"/>
      <c r="AB166" s="662"/>
      <c r="AC166" s="279"/>
      <c r="AD166" s="61"/>
      <c r="AE166" s="61"/>
      <c r="AF166" s="663" t="str">
        <f t="shared" si="46"/>
        <v/>
      </c>
      <c r="AG166" s="664" t="str">
        <f t="shared" si="47"/>
        <v/>
      </c>
      <c r="AH166" s="664" t="str">
        <f t="shared" si="48"/>
        <v/>
      </c>
      <c r="AI166" s="664" t="str">
        <f>IF(AF166="","",VLOOKUP(AF166,リスト!BD:BE,2,0))</f>
        <v/>
      </c>
      <c r="AJ166" s="664" t="str">
        <f t="shared" si="49"/>
        <v/>
      </c>
      <c r="AK166" s="664" t="str">
        <f>IF(AJ166="","",VLOOKUP(AJ166,リスト!BW:BX,2,0))</f>
        <v/>
      </c>
      <c r="AL166" s="664" t="str">
        <f>IF(AF166="","",IF(S166&gt;【１】経営概要!$G$27,調査年-1,調査年)-R166)</f>
        <v/>
      </c>
      <c r="AM166" s="665" t="str">
        <f t="shared" si="1"/>
        <v/>
      </c>
      <c r="AN166" s="665" t="str">
        <f t="shared" si="2"/>
        <v/>
      </c>
      <c r="AO166" s="666" t="str">
        <f t="shared" si="3"/>
        <v/>
      </c>
      <c r="AP166" s="666" t="str">
        <f t="shared" si="4"/>
        <v/>
      </c>
      <c r="AQ166" s="666" t="str">
        <f t="shared" si="5"/>
        <v/>
      </c>
      <c r="AR166" s="666" t="str">
        <f t="shared" si="50"/>
        <v/>
      </c>
      <c r="AS166" s="666" t="str">
        <f t="shared" si="6"/>
        <v/>
      </c>
      <c r="AT166" s="666" t="str">
        <f t="shared" si="51"/>
        <v/>
      </c>
      <c r="AU166" s="666" t="str">
        <f t="shared" si="52"/>
        <v/>
      </c>
      <c r="AV166" s="666" t="str">
        <f>IF(X166="","",IF(OR(R166=IF(S166&gt;【１】経営概要!$G$27,調査年-1,調査年),AN166=""),"",ROUND(AN166*X166%,0)))</f>
        <v/>
      </c>
      <c r="AW166" s="666" t="str">
        <f t="shared" si="7"/>
        <v/>
      </c>
      <c r="AX166" s="666" t="str">
        <f t="shared" si="8"/>
        <v/>
      </c>
      <c r="AY166" s="666" t="str">
        <f t="shared" si="9"/>
        <v/>
      </c>
      <c r="AZ166" s="666" t="str">
        <f>IF(OR(X166="",AND(OR(R166&lt;&gt;IF(S166&gt;【１】経営概要!$G$27,調査年-1,調査年),AG166=0),V166="",AR166="",W166="")),"",
SUM(
IF(AND(R166=IF(S166&gt;【１】経営概要!$G$27,調査年-1,調査年),AG166=1),ROUND(T166*X166%,0),),
ROUND(V166*X166%,0),
ROUND(SUM(AR166)*X166%,0),
))</f>
        <v/>
      </c>
      <c r="BA166" s="666" t="str">
        <f t="shared" si="10"/>
        <v/>
      </c>
    </row>
    <row r="167" spans="2:53" s="4" customFormat="1" ht="28.15" hidden="1" customHeight="1" outlineLevel="1">
      <c r="C167" s="722">
        <v>151</v>
      </c>
      <c r="D167" s="1572"/>
      <c r="E167" s="1573"/>
      <c r="F167" s="1573"/>
      <c r="G167" s="1573"/>
      <c r="H167" s="1573"/>
      <c r="I167" s="1573"/>
      <c r="J167" s="1573"/>
      <c r="K167" s="1574"/>
      <c r="L167" s="668" t="str">
        <f>IF(M167&gt;0,IF(COUNTIF(リスト!建築物種類コード,M167),"建築物","構築物"),"")</f>
        <v/>
      </c>
      <c r="M167" s="688"/>
      <c r="N167" s="681"/>
      <c r="O167" s="201"/>
      <c r="P167" s="682"/>
      <c r="Q167" s="683"/>
      <c r="R167" s="683"/>
      <c r="S167" s="684"/>
      <c r="T167" s="685"/>
      <c r="U167" s="685"/>
      <c r="V167" s="685"/>
      <c r="W167" s="685"/>
      <c r="X167" s="1045"/>
      <c r="Y167" s="686"/>
      <c r="Z167" s="687"/>
      <c r="AA167" s="661"/>
      <c r="AB167" s="662"/>
      <c r="AC167" s="279"/>
      <c r="AD167" s="61"/>
      <c r="AE167" s="61"/>
      <c r="AF167" s="663" t="str">
        <f t="shared" si="46"/>
        <v/>
      </c>
      <c r="AG167" s="664" t="str">
        <f t="shared" si="47"/>
        <v/>
      </c>
      <c r="AH167" s="664" t="str">
        <f t="shared" si="48"/>
        <v/>
      </c>
      <c r="AI167" s="664" t="str">
        <f>IF(AF167="","",VLOOKUP(AF167,リスト!BD:BE,2,0))</f>
        <v/>
      </c>
      <c r="AJ167" s="664" t="str">
        <f t="shared" si="49"/>
        <v/>
      </c>
      <c r="AK167" s="664" t="str">
        <f>IF(AJ167="","",VLOOKUP(AJ167,リスト!BW:BX,2,0))</f>
        <v/>
      </c>
      <c r="AL167" s="664" t="str">
        <f>IF(AF167="","",IF(S167&gt;【１】経営概要!$G$27,調査年-1,調査年)-R167)</f>
        <v/>
      </c>
      <c r="AM167" s="665" t="str">
        <f t="shared" si="1"/>
        <v/>
      </c>
      <c r="AN167" s="665" t="str">
        <f t="shared" si="2"/>
        <v/>
      </c>
      <c r="AO167" s="666" t="str">
        <f t="shared" si="3"/>
        <v/>
      </c>
      <c r="AP167" s="666" t="str">
        <f t="shared" si="4"/>
        <v/>
      </c>
      <c r="AQ167" s="666" t="str">
        <f t="shared" si="5"/>
        <v/>
      </c>
      <c r="AR167" s="666" t="str">
        <f t="shared" si="50"/>
        <v/>
      </c>
      <c r="AS167" s="666" t="str">
        <f t="shared" si="6"/>
        <v/>
      </c>
      <c r="AT167" s="666" t="str">
        <f t="shared" si="51"/>
        <v/>
      </c>
      <c r="AU167" s="666" t="str">
        <f t="shared" si="52"/>
        <v/>
      </c>
      <c r="AV167" s="666" t="str">
        <f>IF(X167="","",IF(OR(R167=IF(S167&gt;【１】経営概要!$G$27,調査年-1,調査年),AN167=""),"",ROUND(AN167*X167%,0)))</f>
        <v/>
      </c>
      <c r="AW167" s="666" t="str">
        <f t="shared" si="7"/>
        <v/>
      </c>
      <c r="AX167" s="666" t="str">
        <f t="shared" si="8"/>
        <v/>
      </c>
      <c r="AY167" s="666" t="str">
        <f t="shared" si="9"/>
        <v/>
      </c>
      <c r="AZ167" s="666" t="str">
        <f>IF(OR(X167="",AND(OR(R167&lt;&gt;IF(S167&gt;【１】経営概要!$G$27,調査年-1,調査年),AG167=0),V167="",AR167="",W167="")),"",
SUM(
IF(AND(R167=IF(S167&gt;【１】経営概要!$G$27,調査年-1,調査年),AG167=1),ROUND(T167*X167%,0),),
ROUND(V167*X167%,0),
ROUND(SUM(AR167)*X167%,0),
))</f>
        <v/>
      </c>
      <c r="BA167" s="666" t="str">
        <f t="shared" si="10"/>
        <v/>
      </c>
    </row>
    <row r="168" spans="2:53" s="4" customFormat="1" ht="28.15" hidden="1" customHeight="1" outlineLevel="1">
      <c r="C168" s="722">
        <v>152</v>
      </c>
      <c r="D168" s="1569"/>
      <c r="E168" s="1570"/>
      <c r="F168" s="1570"/>
      <c r="G168" s="1570"/>
      <c r="H168" s="1570"/>
      <c r="I168" s="1570"/>
      <c r="J168" s="1570"/>
      <c r="K168" s="1571"/>
      <c r="L168" s="668" t="str">
        <f>IF(M168&gt;0,IF(COUNTIF(リスト!建築物種類コード,M168),"建築物","構築物"),"")</f>
        <v/>
      </c>
      <c r="M168" s="680"/>
      <c r="N168" s="681"/>
      <c r="O168" s="201"/>
      <c r="P168" s="682"/>
      <c r="Q168" s="683"/>
      <c r="R168" s="683"/>
      <c r="S168" s="684"/>
      <c r="T168" s="685"/>
      <c r="U168" s="685"/>
      <c r="V168" s="685"/>
      <c r="W168" s="685"/>
      <c r="X168" s="1045"/>
      <c r="Y168" s="686"/>
      <c r="Z168" s="687"/>
      <c r="AA168" s="661"/>
      <c r="AB168" s="662"/>
      <c r="AC168" s="279"/>
      <c r="AD168" s="61"/>
      <c r="AE168" s="61"/>
      <c r="AF168" s="663" t="str">
        <f t="shared" si="46"/>
        <v/>
      </c>
      <c r="AG168" s="664" t="str">
        <f t="shared" si="47"/>
        <v/>
      </c>
      <c r="AH168" s="664" t="str">
        <f t="shared" si="48"/>
        <v/>
      </c>
      <c r="AI168" s="664" t="str">
        <f>IF(AF168="","",VLOOKUP(AF168,リスト!BD:BE,2,0))</f>
        <v/>
      </c>
      <c r="AJ168" s="664" t="str">
        <f t="shared" si="49"/>
        <v/>
      </c>
      <c r="AK168" s="664" t="str">
        <f>IF(AJ168="","",VLOOKUP(AJ168,リスト!BW:BX,2,0))</f>
        <v/>
      </c>
      <c r="AL168" s="664" t="str">
        <f>IF(AF168="","",IF(S168&gt;【１】経営概要!$G$27,調査年-1,調査年)-R168)</f>
        <v/>
      </c>
      <c r="AM168" s="665" t="str">
        <f t="shared" si="1"/>
        <v/>
      </c>
      <c r="AN168" s="665" t="str">
        <f t="shared" si="2"/>
        <v/>
      </c>
      <c r="AO168" s="666" t="str">
        <f t="shared" si="3"/>
        <v/>
      </c>
      <c r="AP168" s="666" t="str">
        <f t="shared" si="4"/>
        <v/>
      </c>
      <c r="AQ168" s="666" t="str">
        <f t="shared" si="5"/>
        <v/>
      </c>
      <c r="AR168" s="666" t="str">
        <f t="shared" si="50"/>
        <v/>
      </c>
      <c r="AS168" s="666" t="str">
        <f t="shared" si="6"/>
        <v/>
      </c>
      <c r="AT168" s="666" t="str">
        <f t="shared" si="51"/>
        <v/>
      </c>
      <c r="AU168" s="666" t="str">
        <f t="shared" si="52"/>
        <v/>
      </c>
      <c r="AV168" s="666" t="str">
        <f>IF(X168="","",IF(OR(R168=IF(S168&gt;【１】経営概要!$G$27,調査年-1,調査年),AN168=""),"",ROUND(AN168*X168%,0)))</f>
        <v/>
      </c>
      <c r="AW168" s="666" t="str">
        <f t="shared" si="7"/>
        <v/>
      </c>
      <c r="AX168" s="666" t="str">
        <f t="shared" si="8"/>
        <v/>
      </c>
      <c r="AY168" s="666" t="str">
        <f t="shared" si="9"/>
        <v/>
      </c>
      <c r="AZ168" s="666" t="str">
        <f>IF(OR(X168="",AND(OR(R168&lt;&gt;IF(S168&gt;【１】経営概要!$G$27,調査年-1,調査年),AG168=0),V168="",AR168="",W168="")),"",
SUM(
IF(AND(R168=IF(S168&gt;【１】経営概要!$G$27,調査年-1,調査年),AG168=1),ROUND(T168*X168%,0),),
ROUND(V168*X168%,0),
ROUND(SUM(AR168)*X168%,0),
))</f>
        <v/>
      </c>
      <c r="BA168" s="666" t="str">
        <f t="shared" si="10"/>
        <v/>
      </c>
    </row>
    <row r="169" spans="2:53" s="4" customFormat="1" ht="28.15" hidden="1" customHeight="1" outlineLevel="1">
      <c r="C169" s="722">
        <v>153</v>
      </c>
      <c r="D169" s="1569"/>
      <c r="E169" s="1570"/>
      <c r="F169" s="1570"/>
      <c r="G169" s="1570"/>
      <c r="H169" s="1570"/>
      <c r="I169" s="1570"/>
      <c r="J169" s="1570"/>
      <c r="K169" s="1571"/>
      <c r="L169" s="668" t="str">
        <f>IF(M169&gt;0,IF(COUNTIF(リスト!建築物種類コード,M169),"建築物","構築物"),"")</f>
        <v/>
      </c>
      <c r="M169" s="680"/>
      <c r="N169" s="681"/>
      <c r="O169" s="201"/>
      <c r="P169" s="682"/>
      <c r="Q169" s="683"/>
      <c r="R169" s="683"/>
      <c r="S169" s="684"/>
      <c r="T169" s="685"/>
      <c r="U169" s="685"/>
      <c r="V169" s="685"/>
      <c r="W169" s="685"/>
      <c r="X169" s="1045"/>
      <c r="Y169" s="686"/>
      <c r="Z169" s="687"/>
      <c r="AA169" s="661"/>
      <c r="AB169" s="662"/>
      <c r="AC169" s="279"/>
      <c r="AD169" s="61"/>
      <c r="AE169" s="61"/>
      <c r="AF169" s="663" t="str">
        <f t="shared" si="46"/>
        <v/>
      </c>
      <c r="AG169" s="664" t="str">
        <f t="shared" si="47"/>
        <v/>
      </c>
      <c r="AH169" s="664" t="str">
        <f t="shared" si="48"/>
        <v/>
      </c>
      <c r="AI169" s="664" t="str">
        <f>IF(AF169="","",VLOOKUP(AF169,リスト!BD:BE,2,0))</f>
        <v/>
      </c>
      <c r="AJ169" s="664" t="str">
        <f t="shared" si="49"/>
        <v/>
      </c>
      <c r="AK169" s="664" t="str">
        <f>IF(AJ169="","",VLOOKUP(AJ169,リスト!BW:BX,2,0))</f>
        <v/>
      </c>
      <c r="AL169" s="664" t="str">
        <f>IF(AF169="","",IF(S169&gt;【１】経営概要!$G$27,調査年-1,調査年)-R169)</f>
        <v/>
      </c>
      <c r="AM169" s="665" t="str">
        <f t="shared" si="1"/>
        <v/>
      </c>
      <c r="AN169" s="665" t="str">
        <f t="shared" si="2"/>
        <v/>
      </c>
      <c r="AO169" s="666" t="str">
        <f t="shared" si="3"/>
        <v/>
      </c>
      <c r="AP169" s="666" t="str">
        <f t="shared" si="4"/>
        <v/>
      </c>
      <c r="AQ169" s="666" t="str">
        <f t="shared" si="5"/>
        <v/>
      </c>
      <c r="AR169" s="666" t="str">
        <f t="shared" si="50"/>
        <v/>
      </c>
      <c r="AS169" s="666" t="str">
        <f t="shared" si="6"/>
        <v/>
      </c>
      <c r="AT169" s="666" t="str">
        <f t="shared" si="51"/>
        <v/>
      </c>
      <c r="AU169" s="666" t="str">
        <f t="shared" si="52"/>
        <v/>
      </c>
      <c r="AV169" s="666" t="str">
        <f>IF(X169="","",IF(OR(R169=IF(S169&gt;【１】経営概要!$G$27,調査年-1,調査年),AN169=""),"",ROUND(AN169*X169%,0)))</f>
        <v/>
      </c>
      <c r="AW169" s="666" t="str">
        <f t="shared" si="7"/>
        <v/>
      </c>
      <c r="AX169" s="666" t="str">
        <f t="shared" si="8"/>
        <v/>
      </c>
      <c r="AY169" s="666" t="str">
        <f t="shared" si="9"/>
        <v/>
      </c>
      <c r="AZ169" s="666" t="str">
        <f>IF(OR(X169="",AND(OR(R169&lt;&gt;IF(S169&gt;【１】経営概要!$G$27,調査年-1,調査年),AG169=0),V169="",AR169="",W169="")),"",
SUM(
IF(AND(R169=IF(S169&gt;【１】経営概要!$G$27,調査年-1,調査年),AG169=1),ROUND(T169*X169%,0),),
ROUND(V169*X169%,0),
ROUND(SUM(AR169)*X169%,0),
))</f>
        <v/>
      </c>
      <c r="BA169" s="666" t="str">
        <f t="shared" si="10"/>
        <v/>
      </c>
    </row>
    <row r="170" spans="2:53" s="4" customFormat="1" ht="28.15" hidden="1" customHeight="1" outlineLevel="1">
      <c r="C170" s="722">
        <v>154</v>
      </c>
      <c r="D170" s="1569"/>
      <c r="E170" s="1570"/>
      <c r="F170" s="1570"/>
      <c r="G170" s="1570"/>
      <c r="H170" s="1570"/>
      <c r="I170" s="1570"/>
      <c r="J170" s="1570"/>
      <c r="K170" s="1571"/>
      <c r="L170" s="668" t="str">
        <f>IF(M170&gt;0,IF(COUNTIF(リスト!建築物種類コード,M170),"建築物","構築物"),"")</f>
        <v/>
      </c>
      <c r="M170" s="680"/>
      <c r="N170" s="681"/>
      <c r="O170" s="201"/>
      <c r="P170" s="682"/>
      <c r="Q170" s="683"/>
      <c r="R170" s="683"/>
      <c r="S170" s="684"/>
      <c r="T170" s="685"/>
      <c r="U170" s="685"/>
      <c r="V170" s="685"/>
      <c r="W170" s="685"/>
      <c r="X170" s="1045"/>
      <c r="Y170" s="686"/>
      <c r="Z170" s="687"/>
      <c r="AA170" s="661"/>
      <c r="AB170" s="662"/>
      <c r="AC170" s="279"/>
      <c r="AD170" s="61"/>
      <c r="AE170" s="61"/>
      <c r="AF170" s="663" t="str">
        <f t="shared" si="46"/>
        <v/>
      </c>
      <c r="AG170" s="664" t="str">
        <f t="shared" si="47"/>
        <v/>
      </c>
      <c r="AH170" s="664" t="str">
        <f t="shared" si="48"/>
        <v/>
      </c>
      <c r="AI170" s="664" t="str">
        <f>IF(AF170="","",VLOOKUP(AF170,リスト!BD:BE,2,0))</f>
        <v/>
      </c>
      <c r="AJ170" s="664" t="str">
        <f t="shared" si="49"/>
        <v/>
      </c>
      <c r="AK170" s="664" t="str">
        <f>IF(AJ170="","",VLOOKUP(AJ170,リスト!BW:BX,2,0))</f>
        <v/>
      </c>
      <c r="AL170" s="664" t="str">
        <f>IF(AF170="","",IF(S170&gt;【１】経営概要!$G$27,調査年-1,調査年)-R170)</f>
        <v/>
      </c>
      <c r="AM170" s="665" t="str">
        <f t="shared" si="1"/>
        <v/>
      </c>
      <c r="AN170" s="665" t="str">
        <f t="shared" si="2"/>
        <v/>
      </c>
      <c r="AO170" s="666" t="str">
        <f t="shared" si="3"/>
        <v/>
      </c>
      <c r="AP170" s="666" t="str">
        <f t="shared" si="4"/>
        <v/>
      </c>
      <c r="AQ170" s="666" t="str">
        <f t="shared" si="5"/>
        <v/>
      </c>
      <c r="AR170" s="666" t="str">
        <f t="shared" si="50"/>
        <v/>
      </c>
      <c r="AS170" s="666" t="str">
        <f t="shared" si="6"/>
        <v/>
      </c>
      <c r="AT170" s="666" t="str">
        <f t="shared" si="51"/>
        <v/>
      </c>
      <c r="AU170" s="666" t="str">
        <f t="shared" si="52"/>
        <v/>
      </c>
      <c r="AV170" s="666" t="str">
        <f>IF(X170="","",IF(OR(R170=IF(S170&gt;【１】経営概要!$G$27,調査年-1,調査年),AN170=""),"",ROUND(AN170*X170%,0)))</f>
        <v/>
      </c>
      <c r="AW170" s="666" t="str">
        <f t="shared" si="7"/>
        <v/>
      </c>
      <c r="AX170" s="666" t="str">
        <f t="shared" si="8"/>
        <v/>
      </c>
      <c r="AY170" s="666" t="str">
        <f t="shared" si="9"/>
        <v/>
      </c>
      <c r="AZ170" s="666" t="str">
        <f>IF(OR(X170="",AND(OR(R170&lt;&gt;IF(S170&gt;【１】経営概要!$G$27,調査年-1,調査年),AG170=0),V170="",AR170="",W170="")),"",
SUM(
IF(AND(R170=IF(S170&gt;【１】経営概要!$G$27,調査年-1,調査年),AG170=1),ROUND(T170*X170%,0),),
ROUND(V170*X170%,0),
ROUND(SUM(AR170)*X170%,0),
))</f>
        <v/>
      </c>
      <c r="BA170" s="666" t="str">
        <f t="shared" si="10"/>
        <v/>
      </c>
    </row>
    <row r="171" spans="2:53" s="4" customFormat="1" ht="28.15" hidden="1" customHeight="1" outlineLevel="1">
      <c r="C171" s="722">
        <v>155</v>
      </c>
      <c r="D171" s="1569"/>
      <c r="E171" s="1570"/>
      <c r="F171" s="1570"/>
      <c r="G171" s="1570"/>
      <c r="H171" s="1570"/>
      <c r="I171" s="1570"/>
      <c r="J171" s="1570"/>
      <c r="K171" s="1571"/>
      <c r="L171" s="668" t="str">
        <f>IF(M171&gt;0,IF(COUNTIF(リスト!建築物種類コード,M171),"建築物","構築物"),"")</f>
        <v/>
      </c>
      <c r="M171" s="680"/>
      <c r="N171" s="681"/>
      <c r="O171" s="201"/>
      <c r="P171" s="682"/>
      <c r="Q171" s="683"/>
      <c r="R171" s="683"/>
      <c r="S171" s="684"/>
      <c r="T171" s="685"/>
      <c r="U171" s="685"/>
      <c r="V171" s="685"/>
      <c r="W171" s="685"/>
      <c r="X171" s="1045"/>
      <c r="Y171" s="686"/>
      <c r="Z171" s="687"/>
      <c r="AA171" s="661"/>
      <c r="AB171" s="662"/>
      <c r="AC171" s="279"/>
      <c r="AD171" s="61"/>
      <c r="AE171" s="61"/>
      <c r="AF171" s="663" t="str">
        <f t="shared" si="46"/>
        <v/>
      </c>
      <c r="AG171" s="664" t="str">
        <f t="shared" si="47"/>
        <v/>
      </c>
      <c r="AH171" s="664" t="str">
        <f t="shared" si="48"/>
        <v/>
      </c>
      <c r="AI171" s="664" t="str">
        <f>IF(AF171="","",VLOOKUP(AF171,リスト!BD:BE,2,0))</f>
        <v/>
      </c>
      <c r="AJ171" s="664" t="str">
        <f t="shared" si="49"/>
        <v/>
      </c>
      <c r="AK171" s="664" t="str">
        <f>IF(AJ171="","",VLOOKUP(AJ171,リスト!BW:BX,2,0))</f>
        <v/>
      </c>
      <c r="AL171" s="664" t="str">
        <f>IF(AF171="","",IF(S171&gt;【１】経営概要!$G$27,調査年-1,調査年)-R171)</f>
        <v/>
      </c>
      <c r="AM171" s="665" t="str">
        <f t="shared" si="1"/>
        <v/>
      </c>
      <c r="AN171" s="665" t="str">
        <f t="shared" si="2"/>
        <v/>
      </c>
      <c r="AO171" s="666" t="str">
        <f t="shared" si="3"/>
        <v/>
      </c>
      <c r="AP171" s="666" t="str">
        <f t="shared" si="4"/>
        <v/>
      </c>
      <c r="AQ171" s="666" t="str">
        <f t="shared" si="5"/>
        <v/>
      </c>
      <c r="AR171" s="666" t="str">
        <f t="shared" si="50"/>
        <v/>
      </c>
      <c r="AS171" s="666" t="str">
        <f t="shared" si="6"/>
        <v/>
      </c>
      <c r="AT171" s="666" t="str">
        <f t="shared" si="51"/>
        <v/>
      </c>
      <c r="AU171" s="666" t="str">
        <f t="shared" si="52"/>
        <v/>
      </c>
      <c r="AV171" s="666" t="str">
        <f>IF(X171="","",IF(OR(R171=IF(S171&gt;【１】経営概要!$G$27,調査年-1,調査年),AN171=""),"",ROUND(AN171*X171%,0)))</f>
        <v/>
      </c>
      <c r="AW171" s="666" t="str">
        <f t="shared" si="7"/>
        <v/>
      </c>
      <c r="AX171" s="666" t="str">
        <f t="shared" si="8"/>
        <v/>
      </c>
      <c r="AY171" s="666" t="str">
        <f t="shared" si="9"/>
        <v/>
      </c>
      <c r="AZ171" s="666" t="str">
        <f>IF(OR(X171="",AND(OR(R171&lt;&gt;IF(S171&gt;【１】経営概要!$G$27,調査年-1,調査年),AG171=0),V171="",AR171="",W171="")),"",
SUM(
IF(AND(R171=IF(S171&gt;【１】経営概要!$G$27,調査年-1,調査年),AG171=1),ROUND(T171*X171%,0),),
ROUND(V171*X171%,0),
ROUND(SUM(AR171)*X171%,0),
))</f>
        <v/>
      </c>
      <c r="BA171" s="666" t="str">
        <f t="shared" si="10"/>
        <v/>
      </c>
    </row>
    <row r="172" spans="2:53" s="4" customFormat="1" ht="28.15" hidden="1" customHeight="1" outlineLevel="1">
      <c r="C172" s="722">
        <v>156</v>
      </c>
      <c r="D172" s="1569"/>
      <c r="E172" s="1570"/>
      <c r="F172" s="1570"/>
      <c r="G172" s="1570"/>
      <c r="H172" s="1570"/>
      <c r="I172" s="1570"/>
      <c r="J172" s="1570"/>
      <c r="K172" s="1571"/>
      <c r="L172" s="668" t="str">
        <f>IF(M172&gt;0,IF(COUNTIF(リスト!建築物種類コード,M172),"建築物","構築物"),"")</f>
        <v/>
      </c>
      <c r="M172" s="680"/>
      <c r="N172" s="681"/>
      <c r="O172" s="201"/>
      <c r="P172" s="682"/>
      <c r="Q172" s="683"/>
      <c r="R172" s="683"/>
      <c r="S172" s="684"/>
      <c r="T172" s="685"/>
      <c r="U172" s="685"/>
      <c r="V172" s="685"/>
      <c r="W172" s="685"/>
      <c r="X172" s="1045"/>
      <c r="Y172" s="686"/>
      <c r="Z172" s="687"/>
      <c r="AA172" s="661"/>
      <c r="AB172" s="662"/>
      <c r="AC172" s="279"/>
      <c r="AD172" s="61"/>
      <c r="AE172" s="61"/>
      <c r="AF172" s="663" t="str">
        <f t="shared" si="46"/>
        <v/>
      </c>
      <c r="AG172" s="664" t="str">
        <f t="shared" si="47"/>
        <v/>
      </c>
      <c r="AH172" s="664" t="str">
        <f t="shared" si="48"/>
        <v/>
      </c>
      <c r="AI172" s="664" t="str">
        <f>IF(AF172="","",VLOOKUP(AF172,リスト!BD:BE,2,0))</f>
        <v/>
      </c>
      <c r="AJ172" s="664" t="str">
        <f t="shared" si="49"/>
        <v/>
      </c>
      <c r="AK172" s="664" t="str">
        <f>IF(AJ172="","",VLOOKUP(AJ172,リスト!BW:BX,2,0))</f>
        <v/>
      </c>
      <c r="AL172" s="664" t="str">
        <f>IF(AF172="","",IF(S172&gt;【１】経営概要!$G$27,調査年-1,調査年)-R172)</f>
        <v/>
      </c>
      <c r="AM172" s="665" t="str">
        <f t="shared" si="1"/>
        <v/>
      </c>
      <c r="AN172" s="665" t="str">
        <f t="shared" si="2"/>
        <v/>
      </c>
      <c r="AO172" s="666" t="str">
        <f t="shared" si="3"/>
        <v/>
      </c>
      <c r="AP172" s="666" t="str">
        <f t="shared" si="4"/>
        <v/>
      </c>
      <c r="AQ172" s="666" t="str">
        <f t="shared" si="5"/>
        <v/>
      </c>
      <c r="AR172" s="666" t="str">
        <f t="shared" si="50"/>
        <v/>
      </c>
      <c r="AS172" s="666" t="str">
        <f t="shared" si="6"/>
        <v/>
      </c>
      <c r="AT172" s="666" t="str">
        <f t="shared" si="51"/>
        <v/>
      </c>
      <c r="AU172" s="666" t="str">
        <f t="shared" si="52"/>
        <v/>
      </c>
      <c r="AV172" s="666" t="str">
        <f>IF(X172="","",IF(OR(R172=IF(S172&gt;【１】経営概要!$G$27,調査年-1,調査年),AN172=""),"",ROUND(AN172*X172%,0)))</f>
        <v/>
      </c>
      <c r="AW172" s="666" t="str">
        <f t="shared" si="7"/>
        <v/>
      </c>
      <c r="AX172" s="666" t="str">
        <f t="shared" si="8"/>
        <v/>
      </c>
      <c r="AY172" s="666" t="str">
        <f t="shared" si="9"/>
        <v/>
      </c>
      <c r="AZ172" s="666" t="str">
        <f>IF(OR(X172="",AND(OR(R172&lt;&gt;IF(S172&gt;【１】経営概要!$G$27,調査年-1,調査年),AG172=0),V172="",AR172="",W172="")),"",
SUM(
IF(AND(R172=IF(S172&gt;【１】経営概要!$G$27,調査年-1,調査年),AG172=1),ROUND(T172*X172%,0),),
ROUND(V172*X172%,0),
ROUND(SUM(AR172)*X172%,0),
))</f>
        <v/>
      </c>
      <c r="BA172" s="666" t="str">
        <f t="shared" si="10"/>
        <v/>
      </c>
    </row>
    <row r="173" spans="2:53" s="4" customFormat="1" ht="28.15" hidden="1" customHeight="1" outlineLevel="1">
      <c r="C173" s="722">
        <v>157</v>
      </c>
      <c r="D173" s="1569"/>
      <c r="E173" s="1570"/>
      <c r="F173" s="1570"/>
      <c r="G173" s="1570"/>
      <c r="H173" s="1570"/>
      <c r="I173" s="1570"/>
      <c r="J173" s="1570"/>
      <c r="K173" s="1571"/>
      <c r="L173" s="668" t="str">
        <f>IF(M173&gt;0,IF(COUNTIF(リスト!建築物種類コード,M173),"建築物","構築物"),"")</f>
        <v/>
      </c>
      <c r="M173" s="680"/>
      <c r="N173" s="681"/>
      <c r="O173" s="201"/>
      <c r="P173" s="682"/>
      <c r="Q173" s="683"/>
      <c r="R173" s="683"/>
      <c r="S173" s="684"/>
      <c r="T173" s="685"/>
      <c r="U173" s="685"/>
      <c r="V173" s="685"/>
      <c r="W173" s="685"/>
      <c r="X173" s="1045"/>
      <c r="Y173" s="686"/>
      <c r="Z173" s="687"/>
      <c r="AA173" s="661"/>
      <c r="AB173" s="662"/>
      <c r="AC173" s="279"/>
      <c r="AD173" s="61"/>
      <c r="AE173" s="61"/>
      <c r="AF173" s="663" t="str">
        <f t="shared" si="46"/>
        <v/>
      </c>
      <c r="AG173" s="664" t="str">
        <f t="shared" si="47"/>
        <v/>
      </c>
      <c r="AH173" s="664" t="str">
        <f t="shared" si="48"/>
        <v/>
      </c>
      <c r="AI173" s="664" t="str">
        <f>IF(AF173="","",VLOOKUP(AF173,リスト!BD:BE,2,0))</f>
        <v/>
      </c>
      <c r="AJ173" s="664" t="str">
        <f t="shared" si="49"/>
        <v/>
      </c>
      <c r="AK173" s="664" t="str">
        <f>IF(AJ173="","",VLOOKUP(AJ173,リスト!BW:BX,2,0))</f>
        <v/>
      </c>
      <c r="AL173" s="664" t="str">
        <f>IF(AF173="","",IF(S173&gt;【１】経営概要!$G$27,調査年-1,調査年)-R173)</f>
        <v/>
      </c>
      <c r="AM173" s="665" t="str">
        <f t="shared" si="1"/>
        <v/>
      </c>
      <c r="AN173" s="665" t="str">
        <f t="shared" si="2"/>
        <v/>
      </c>
      <c r="AO173" s="666" t="str">
        <f t="shared" si="3"/>
        <v/>
      </c>
      <c r="AP173" s="666" t="str">
        <f t="shared" si="4"/>
        <v/>
      </c>
      <c r="AQ173" s="666" t="str">
        <f t="shared" si="5"/>
        <v/>
      </c>
      <c r="AR173" s="666" t="str">
        <f t="shared" si="50"/>
        <v/>
      </c>
      <c r="AS173" s="666" t="str">
        <f t="shared" si="6"/>
        <v/>
      </c>
      <c r="AT173" s="666" t="str">
        <f t="shared" si="51"/>
        <v/>
      </c>
      <c r="AU173" s="666" t="str">
        <f t="shared" si="52"/>
        <v/>
      </c>
      <c r="AV173" s="666" t="str">
        <f>IF(X173="","",IF(OR(R173=IF(S173&gt;【１】経営概要!$G$27,調査年-1,調査年),AN173=""),"",ROUND(AN173*X173%,0)))</f>
        <v/>
      </c>
      <c r="AW173" s="666" t="str">
        <f t="shared" si="7"/>
        <v/>
      </c>
      <c r="AX173" s="666" t="str">
        <f t="shared" si="8"/>
        <v/>
      </c>
      <c r="AY173" s="666" t="str">
        <f t="shared" si="9"/>
        <v/>
      </c>
      <c r="AZ173" s="666" t="str">
        <f>IF(OR(X173="",AND(OR(R173&lt;&gt;IF(S173&gt;【１】経営概要!$G$27,調査年-1,調査年),AG173=0),V173="",AR173="",W173="")),"",
SUM(
IF(AND(R173=IF(S173&gt;【１】経営概要!$G$27,調査年-1,調査年),AG173=1),ROUND(T173*X173%,0),),
ROUND(V173*X173%,0),
ROUND(SUM(AR173)*X173%,0),
))</f>
        <v/>
      </c>
      <c r="BA173" s="666" t="str">
        <f t="shared" si="10"/>
        <v/>
      </c>
    </row>
    <row r="174" spans="2:53" s="4" customFormat="1" ht="28.15" hidden="1" customHeight="1" outlineLevel="1">
      <c r="C174" s="722">
        <v>158</v>
      </c>
      <c r="D174" s="1569"/>
      <c r="E174" s="1570"/>
      <c r="F174" s="1570"/>
      <c r="G174" s="1570"/>
      <c r="H174" s="1570"/>
      <c r="I174" s="1570"/>
      <c r="J174" s="1570"/>
      <c r="K174" s="1571"/>
      <c r="L174" s="668" t="str">
        <f>IF(M174&gt;0,IF(COUNTIF(リスト!建築物種類コード,M174),"建築物","構築物"),"")</f>
        <v/>
      </c>
      <c r="M174" s="680"/>
      <c r="N174" s="681"/>
      <c r="O174" s="201"/>
      <c r="P174" s="682"/>
      <c r="Q174" s="683"/>
      <c r="R174" s="683"/>
      <c r="S174" s="684"/>
      <c r="T174" s="685"/>
      <c r="U174" s="685"/>
      <c r="V174" s="685"/>
      <c r="W174" s="685"/>
      <c r="X174" s="1045"/>
      <c r="Y174" s="686"/>
      <c r="Z174" s="687"/>
      <c r="AA174" s="661"/>
      <c r="AB174" s="662"/>
      <c r="AC174" s="279"/>
      <c r="AD174" s="61"/>
      <c r="AE174" s="61"/>
      <c r="AF174" s="663" t="str">
        <f t="shared" si="46"/>
        <v/>
      </c>
      <c r="AG174" s="664" t="str">
        <f t="shared" si="47"/>
        <v/>
      </c>
      <c r="AH174" s="664" t="str">
        <f t="shared" si="48"/>
        <v/>
      </c>
      <c r="AI174" s="664" t="str">
        <f>IF(AF174="","",VLOOKUP(AF174,リスト!BD:BE,2,0))</f>
        <v/>
      </c>
      <c r="AJ174" s="664" t="str">
        <f t="shared" si="49"/>
        <v/>
      </c>
      <c r="AK174" s="664" t="str">
        <f>IF(AJ174="","",VLOOKUP(AJ174,リスト!BW:BX,2,0))</f>
        <v/>
      </c>
      <c r="AL174" s="664" t="str">
        <f>IF(AF174="","",IF(S174&gt;【１】経営概要!$G$27,調査年-1,調査年)-R174)</f>
        <v/>
      </c>
      <c r="AM174" s="665" t="str">
        <f t="shared" si="1"/>
        <v/>
      </c>
      <c r="AN174" s="665" t="str">
        <f t="shared" si="2"/>
        <v/>
      </c>
      <c r="AO174" s="666" t="str">
        <f t="shared" si="3"/>
        <v/>
      </c>
      <c r="AP174" s="666" t="str">
        <f t="shared" si="4"/>
        <v/>
      </c>
      <c r="AQ174" s="666" t="str">
        <f t="shared" si="5"/>
        <v/>
      </c>
      <c r="AR174" s="666" t="str">
        <f t="shared" si="50"/>
        <v/>
      </c>
      <c r="AS174" s="666" t="str">
        <f t="shared" si="6"/>
        <v/>
      </c>
      <c r="AT174" s="666" t="str">
        <f t="shared" si="51"/>
        <v/>
      </c>
      <c r="AU174" s="666" t="str">
        <f t="shared" si="52"/>
        <v/>
      </c>
      <c r="AV174" s="666" t="str">
        <f>IF(X174="","",IF(OR(R174=IF(S174&gt;【１】経営概要!$G$27,調査年-1,調査年),AN174=""),"",ROUND(AN174*X174%,0)))</f>
        <v/>
      </c>
      <c r="AW174" s="666" t="str">
        <f t="shared" si="7"/>
        <v/>
      </c>
      <c r="AX174" s="666" t="str">
        <f t="shared" si="8"/>
        <v/>
      </c>
      <c r="AY174" s="666" t="str">
        <f t="shared" si="9"/>
        <v/>
      </c>
      <c r="AZ174" s="666" t="str">
        <f>IF(OR(X174="",AND(OR(R174&lt;&gt;IF(S174&gt;【１】経営概要!$G$27,調査年-1,調査年),AG174=0),V174="",AR174="",W174="")),"",
SUM(
IF(AND(R174=IF(S174&gt;【１】経営概要!$G$27,調査年-1,調査年),AG174=1),ROUND(T174*X174%,0),),
ROUND(V174*X174%,0),
ROUND(SUM(AR174)*X174%,0),
))</f>
        <v/>
      </c>
      <c r="BA174" s="666" t="str">
        <f t="shared" si="10"/>
        <v/>
      </c>
    </row>
    <row r="175" spans="2:53" s="4" customFormat="1" ht="28.15" hidden="1" customHeight="1" outlineLevel="1">
      <c r="C175" s="722">
        <v>159</v>
      </c>
      <c r="D175" s="1569"/>
      <c r="E175" s="1570"/>
      <c r="F175" s="1570"/>
      <c r="G175" s="1570"/>
      <c r="H175" s="1570"/>
      <c r="I175" s="1570"/>
      <c r="J175" s="1570"/>
      <c r="K175" s="1571"/>
      <c r="L175" s="668" t="str">
        <f>IF(M175&gt;0,IF(COUNTIF(リスト!建築物種類コード,M175),"建築物","構築物"),"")</f>
        <v/>
      </c>
      <c r="M175" s="680"/>
      <c r="N175" s="681"/>
      <c r="O175" s="201"/>
      <c r="P175" s="682"/>
      <c r="Q175" s="683"/>
      <c r="R175" s="683"/>
      <c r="S175" s="684"/>
      <c r="T175" s="685"/>
      <c r="U175" s="685"/>
      <c r="V175" s="685"/>
      <c r="W175" s="685"/>
      <c r="X175" s="1045"/>
      <c r="Y175" s="686"/>
      <c r="Z175" s="687"/>
      <c r="AA175" s="661"/>
      <c r="AB175" s="662"/>
      <c r="AC175" s="279"/>
      <c r="AD175" s="61"/>
      <c r="AE175" s="61"/>
      <c r="AF175" s="663" t="str">
        <f t="shared" si="46"/>
        <v/>
      </c>
      <c r="AG175" s="664" t="str">
        <f t="shared" si="47"/>
        <v/>
      </c>
      <c r="AH175" s="664" t="str">
        <f t="shared" si="48"/>
        <v/>
      </c>
      <c r="AI175" s="664" t="str">
        <f>IF(AF175="","",VLOOKUP(AF175,リスト!BD:BE,2,0))</f>
        <v/>
      </c>
      <c r="AJ175" s="664" t="str">
        <f t="shared" si="49"/>
        <v/>
      </c>
      <c r="AK175" s="664" t="str">
        <f>IF(AJ175="","",VLOOKUP(AJ175,リスト!BW:BX,2,0))</f>
        <v/>
      </c>
      <c r="AL175" s="664" t="str">
        <f>IF(AF175="","",IF(S175&gt;【１】経営概要!$G$27,調査年-1,調査年)-R175)</f>
        <v/>
      </c>
      <c r="AM175" s="665" t="str">
        <f t="shared" si="1"/>
        <v/>
      </c>
      <c r="AN175" s="665" t="str">
        <f t="shared" si="2"/>
        <v/>
      </c>
      <c r="AO175" s="666" t="str">
        <f t="shared" si="3"/>
        <v/>
      </c>
      <c r="AP175" s="666" t="str">
        <f t="shared" si="4"/>
        <v/>
      </c>
      <c r="AQ175" s="666" t="str">
        <f t="shared" si="5"/>
        <v/>
      </c>
      <c r="AR175" s="666" t="str">
        <f t="shared" si="50"/>
        <v/>
      </c>
      <c r="AS175" s="666" t="str">
        <f t="shared" si="6"/>
        <v/>
      </c>
      <c r="AT175" s="666" t="str">
        <f t="shared" si="51"/>
        <v/>
      </c>
      <c r="AU175" s="666" t="str">
        <f t="shared" si="52"/>
        <v/>
      </c>
      <c r="AV175" s="666" t="str">
        <f>IF(X175="","",IF(OR(R175=IF(S175&gt;【１】経営概要!$G$27,調査年-1,調査年),AN175=""),"",ROUND(AN175*X175%,0)))</f>
        <v/>
      </c>
      <c r="AW175" s="666" t="str">
        <f t="shared" si="7"/>
        <v/>
      </c>
      <c r="AX175" s="666" t="str">
        <f t="shared" si="8"/>
        <v/>
      </c>
      <c r="AY175" s="666" t="str">
        <f t="shared" si="9"/>
        <v/>
      </c>
      <c r="AZ175" s="666" t="str">
        <f>IF(OR(X175="",AND(OR(R175&lt;&gt;IF(S175&gt;【１】経営概要!$G$27,調査年-1,調査年),AG175=0),V175="",AR175="",W175="")),"",
SUM(
IF(AND(R175=IF(S175&gt;【１】経営概要!$G$27,調査年-1,調査年),AG175=1),ROUND(T175*X175%,0),),
ROUND(V175*X175%,0),
ROUND(SUM(AR175)*X175%,0),
))</f>
        <v/>
      </c>
      <c r="BA175" s="666" t="str">
        <f t="shared" si="10"/>
        <v/>
      </c>
    </row>
    <row r="176" spans="2:53" s="4" customFormat="1" ht="28.15" hidden="1" customHeight="1" outlineLevel="1">
      <c r="C176" s="722">
        <v>160</v>
      </c>
      <c r="D176" s="1569"/>
      <c r="E176" s="1570"/>
      <c r="F176" s="1570"/>
      <c r="G176" s="1570"/>
      <c r="H176" s="1570"/>
      <c r="I176" s="1570"/>
      <c r="J176" s="1570"/>
      <c r="K176" s="1571"/>
      <c r="L176" s="668" t="str">
        <f>IF(M176&gt;0,IF(COUNTIF(リスト!建築物種類コード,M176),"建築物","構築物"),"")</f>
        <v/>
      </c>
      <c r="M176" s="688"/>
      <c r="N176" s="681"/>
      <c r="O176" s="201"/>
      <c r="P176" s="682"/>
      <c r="Q176" s="683"/>
      <c r="R176" s="683"/>
      <c r="S176" s="684"/>
      <c r="T176" s="685"/>
      <c r="U176" s="685"/>
      <c r="V176" s="685"/>
      <c r="W176" s="685"/>
      <c r="X176" s="1045"/>
      <c r="Y176" s="686"/>
      <c r="Z176" s="687"/>
      <c r="AA176" s="661"/>
      <c r="AB176" s="662"/>
      <c r="AC176" s="279"/>
      <c r="AD176" s="61"/>
      <c r="AE176" s="61"/>
      <c r="AF176" s="663" t="str">
        <f t="shared" si="46"/>
        <v/>
      </c>
      <c r="AG176" s="664" t="str">
        <f t="shared" si="47"/>
        <v/>
      </c>
      <c r="AH176" s="664" t="str">
        <f t="shared" si="48"/>
        <v/>
      </c>
      <c r="AI176" s="664" t="str">
        <f>IF(AF176="","",VLOOKUP(AF176,リスト!BD:BE,2,0))</f>
        <v/>
      </c>
      <c r="AJ176" s="664" t="str">
        <f t="shared" si="49"/>
        <v/>
      </c>
      <c r="AK176" s="664" t="str">
        <f>IF(AJ176="","",VLOOKUP(AJ176,リスト!BW:BX,2,0))</f>
        <v/>
      </c>
      <c r="AL176" s="664" t="str">
        <f>IF(AF176="","",IF(S176&gt;【１】経営概要!$G$27,調査年-1,調査年)-R176)</f>
        <v/>
      </c>
      <c r="AM176" s="665" t="str">
        <f t="shared" si="1"/>
        <v/>
      </c>
      <c r="AN176" s="665" t="str">
        <f t="shared" si="2"/>
        <v/>
      </c>
      <c r="AO176" s="666" t="str">
        <f t="shared" si="3"/>
        <v/>
      </c>
      <c r="AP176" s="666" t="str">
        <f t="shared" si="4"/>
        <v/>
      </c>
      <c r="AQ176" s="666" t="str">
        <f t="shared" si="5"/>
        <v/>
      </c>
      <c r="AR176" s="666" t="str">
        <f t="shared" si="50"/>
        <v/>
      </c>
      <c r="AS176" s="666" t="str">
        <f t="shared" si="6"/>
        <v/>
      </c>
      <c r="AT176" s="666" t="str">
        <f t="shared" si="51"/>
        <v/>
      </c>
      <c r="AU176" s="666" t="str">
        <f t="shared" si="52"/>
        <v/>
      </c>
      <c r="AV176" s="666" t="str">
        <f>IF(X176="","",IF(OR(R176=IF(S176&gt;【１】経営概要!$G$27,調査年-1,調査年),AN176=""),"",ROUND(AN176*X176%,0)))</f>
        <v/>
      </c>
      <c r="AW176" s="666" t="str">
        <f t="shared" si="7"/>
        <v/>
      </c>
      <c r="AX176" s="666" t="str">
        <f t="shared" si="8"/>
        <v/>
      </c>
      <c r="AY176" s="666" t="str">
        <f t="shared" si="9"/>
        <v/>
      </c>
      <c r="AZ176" s="666" t="str">
        <f>IF(OR(X176="",AND(OR(R176&lt;&gt;IF(S176&gt;【１】経営概要!$G$27,調査年-1,調査年),AG176=0),V176="",AR176="",W176="")),"",
SUM(
IF(AND(R176=IF(S176&gt;【１】経営概要!$G$27,調査年-1,調査年),AG176=1),ROUND(T176*X176%,0),),
ROUND(V176*X176%,0),
ROUND(SUM(AR176)*X176%,0),
))</f>
        <v/>
      </c>
      <c r="BA176" s="666" t="str">
        <f t="shared" si="10"/>
        <v/>
      </c>
    </row>
    <row r="177" spans="2:53" s="4" customFormat="1" ht="28.5" hidden="1" customHeight="1" outlineLevel="1">
      <c r="B177" s="49"/>
      <c r="C177" s="722">
        <v>161</v>
      </c>
      <c r="D177" s="1569"/>
      <c r="E177" s="1570"/>
      <c r="F177" s="1570"/>
      <c r="G177" s="1570"/>
      <c r="H177" s="1570"/>
      <c r="I177" s="1570"/>
      <c r="J177" s="1570"/>
      <c r="K177" s="1571"/>
      <c r="L177" s="668" t="str">
        <f>IF(M177&gt;0,IF(COUNTIF(リスト!建築物種類コード,M177),"建築物","構築物"),"")</f>
        <v/>
      </c>
      <c r="M177" s="680"/>
      <c r="N177" s="681"/>
      <c r="O177" s="201"/>
      <c r="P177" s="682"/>
      <c r="Q177" s="683"/>
      <c r="R177" s="683"/>
      <c r="S177" s="684"/>
      <c r="T177" s="685"/>
      <c r="U177" s="685"/>
      <c r="V177" s="685"/>
      <c r="W177" s="685"/>
      <c r="X177" s="1045"/>
      <c r="Y177" s="686"/>
      <c r="Z177" s="687"/>
      <c r="AA177" s="661"/>
      <c r="AB177" s="662"/>
      <c r="AC177" s="279"/>
      <c r="AD177" s="61"/>
      <c r="AE177" s="61"/>
      <c r="AF177" s="663" t="str">
        <f t="shared" si="46"/>
        <v/>
      </c>
      <c r="AG177" s="664" t="str">
        <f t="shared" si="47"/>
        <v/>
      </c>
      <c r="AH177" s="664" t="str">
        <f t="shared" si="48"/>
        <v/>
      </c>
      <c r="AI177" s="664" t="str">
        <f>IF(AF177="","",VLOOKUP(AF177,リスト!BD:BE,2,0))</f>
        <v/>
      </c>
      <c r="AJ177" s="664" t="str">
        <f t="shared" si="49"/>
        <v/>
      </c>
      <c r="AK177" s="664" t="str">
        <f>IF(AJ177="","",VLOOKUP(AJ177,リスト!BW:BX,2,0))</f>
        <v/>
      </c>
      <c r="AL177" s="664" t="str">
        <f>IF(AF177="","",IF(S177&gt;【１】経営概要!$G$27,調査年-1,調査年)-R177)</f>
        <v/>
      </c>
      <c r="AM177" s="665" t="str">
        <f t="shared" si="1"/>
        <v/>
      </c>
      <c r="AN177" s="665" t="str">
        <f t="shared" si="2"/>
        <v/>
      </c>
      <c r="AO177" s="666" t="str">
        <f t="shared" si="3"/>
        <v/>
      </c>
      <c r="AP177" s="666" t="str">
        <f t="shared" si="4"/>
        <v/>
      </c>
      <c r="AQ177" s="666" t="str">
        <f t="shared" si="5"/>
        <v/>
      </c>
      <c r="AR177" s="666" t="str">
        <f t="shared" si="50"/>
        <v/>
      </c>
      <c r="AS177" s="666" t="str">
        <f t="shared" si="6"/>
        <v/>
      </c>
      <c r="AT177" s="666" t="str">
        <f t="shared" si="51"/>
        <v/>
      </c>
      <c r="AU177" s="666" t="str">
        <f t="shared" si="52"/>
        <v/>
      </c>
      <c r="AV177" s="666" t="str">
        <f>IF(X177="","",IF(OR(R177=IF(S177&gt;【１】経営概要!$G$27,調査年-1,調査年),AN177=""),"",ROUND(AN177*X177%,0)))</f>
        <v/>
      </c>
      <c r="AW177" s="666" t="str">
        <f t="shared" si="7"/>
        <v/>
      </c>
      <c r="AX177" s="666" t="str">
        <f t="shared" si="8"/>
        <v/>
      </c>
      <c r="AY177" s="666" t="str">
        <f t="shared" si="9"/>
        <v/>
      </c>
      <c r="AZ177" s="666" t="str">
        <f>IF(OR(X177="",AND(OR(R177&lt;&gt;IF(S177&gt;【１】経営概要!$G$27,調査年-1,調査年),AG177=0),V177="",AR177="",W177="")),"",
SUM(
IF(AND(R177=IF(S177&gt;【１】経営概要!$G$27,調査年-1,調査年),AG177=1),ROUND(T177*X177%,0),),
ROUND(V177*X177%,0),
ROUND(SUM(AR177)*X177%,0),
))</f>
        <v/>
      </c>
      <c r="BA177" s="666" t="str">
        <f t="shared" si="10"/>
        <v/>
      </c>
    </row>
    <row r="178" spans="2:53" ht="28.5" hidden="1" customHeight="1" outlineLevel="1">
      <c r="B178" s="49"/>
      <c r="C178" s="722">
        <v>162</v>
      </c>
      <c r="D178" s="1572"/>
      <c r="E178" s="1573"/>
      <c r="F178" s="1573"/>
      <c r="G178" s="1573"/>
      <c r="H178" s="1573"/>
      <c r="I178" s="1573"/>
      <c r="J178" s="1573"/>
      <c r="K178" s="1574"/>
      <c r="L178" s="668" t="str">
        <f>IF(M178&gt;0,IF(COUNTIF(リスト!建築物種類コード,M178),"建築物","構築物"),"")</f>
        <v/>
      </c>
      <c r="M178" s="688"/>
      <c r="N178" s="681"/>
      <c r="O178" s="201"/>
      <c r="P178" s="682"/>
      <c r="Q178" s="683"/>
      <c r="R178" s="683"/>
      <c r="S178" s="684"/>
      <c r="T178" s="685"/>
      <c r="U178" s="685"/>
      <c r="V178" s="685"/>
      <c r="W178" s="685"/>
      <c r="X178" s="1045"/>
      <c r="Y178" s="686"/>
      <c r="Z178" s="687"/>
      <c r="AA178" s="661"/>
      <c r="AB178" s="662"/>
      <c r="AC178" s="279"/>
      <c r="AF178" s="663" t="str">
        <f t="shared" si="46"/>
        <v/>
      </c>
      <c r="AG178" s="664" t="str">
        <f t="shared" si="47"/>
        <v/>
      </c>
      <c r="AH178" s="664" t="str">
        <f t="shared" si="48"/>
        <v/>
      </c>
      <c r="AI178" s="664" t="str">
        <f>IF(AF178="","",VLOOKUP(AF178,リスト!BD:BE,2,0))</f>
        <v/>
      </c>
      <c r="AJ178" s="664" t="str">
        <f t="shared" si="49"/>
        <v/>
      </c>
      <c r="AK178" s="664" t="str">
        <f>IF(AJ178="","",VLOOKUP(AJ178,リスト!BW:BX,2,0))</f>
        <v/>
      </c>
      <c r="AL178" s="664" t="str">
        <f>IF(AF178="","",IF(S178&gt;【１】経営概要!$G$27,調査年-1,調査年)-R178)</f>
        <v/>
      </c>
      <c r="AM178" s="665" t="str">
        <f t="shared" si="1"/>
        <v/>
      </c>
      <c r="AN178" s="665" t="str">
        <f t="shared" si="2"/>
        <v/>
      </c>
      <c r="AO178" s="666" t="str">
        <f t="shared" si="3"/>
        <v/>
      </c>
      <c r="AP178" s="666" t="str">
        <f t="shared" si="4"/>
        <v/>
      </c>
      <c r="AQ178" s="666" t="str">
        <f t="shared" si="5"/>
        <v/>
      </c>
      <c r="AR178" s="666" t="str">
        <f t="shared" si="50"/>
        <v/>
      </c>
      <c r="AS178" s="666" t="str">
        <f t="shared" si="6"/>
        <v/>
      </c>
      <c r="AT178" s="666" t="str">
        <f t="shared" si="51"/>
        <v/>
      </c>
      <c r="AU178" s="666" t="str">
        <f t="shared" si="52"/>
        <v/>
      </c>
      <c r="AV178" s="666" t="str">
        <f>IF(X178="","",IF(OR(R178=IF(S178&gt;【１】経営概要!$G$27,調査年-1,調査年),AN178=""),"",ROUND(AN178*X178%,0)))</f>
        <v/>
      </c>
      <c r="AW178" s="666" t="str">
        <f t="shared" si="7"/>
        <v/>
      </c>
      <c r="AX178" s="666" t="str">
        <f t="shared" si="8"/>
        <v/>
      </c>
      <c r="AY178" s="666" t="str">
        <f t="shared" si="9"/>
        <v/>
      </c>
      <c r="AZ178" s="666" t="str">
        <f>IF(OR(X178="",AND(OR(R178&lt;&gt;IF(S178&gt;【１】経営概要!$G$27,調査年-1,調査年),AG178=0),V178="",AR178="",W178="")),"",
SUM(
IF(AND(R178=IF(S178&gt;【１】経営概要!$G$27,調査年-1,調査年),AG178=1),ROUND(T178*X178%,0),),
ROUND(V178*X178%,0),
ROUND(SUM(AR178)*X178%,0),
))</f>
        <v/>
      </c>
      <c r="BA178" s="666" t="str">
        <f t="shared" si="10"/>
        <v/>
      </c>
    </row>
    <row r="179" spans="2:53" s="42" customFormat="1" ht="28.5" hidden="1" customHeight="1" outlineLevel="1">
      <c r="B179" s="49"/>
      <c r="C179" s="722">
        <v>163</v>
      </c>
      <c r="D179" s="1569"/>
      <c r="E179" s="1570"/>
      <c r="F179" s="1570"/>
      <c r="G179" s="1570"/>
      <c r="H179" s="1570"/>
      <c r="I179" s="1570"/>
      <c r="J179" s="1570"/>
      <c r="K179" s="1571"/>
      <c r="L179" s="668" t="str">
        <f>IF(M179&gt;0,IF(COUNTIF(リスト!建築物種類コード,M179),"建築物","構築物"),"")</f>
        <v/>
      </c>
      <c r="M179" s="680"/>
      <c r="N179" s="681"/>
      <c r="O179" s="201"/>
      <c r="P179" s="682"/>
      <c r="Q179" s="683"/>
      <c r="R179" s="683"/>
      <c r="S179" s="684"/>
      <c r="T179" s="685"/>
      <c r="U179" s="685"/>
      <c r="V179" s="685"/>
      <c r="W179" s="685"/>
      <c r="X179" s="1045"/>
      <c r="Y179" s="686"/>
      <c r="Z179" s="687"/>
      <c r="AA179" s="661"/>
      <c r="AB179" s="662"/>
      <c r="AC179" s="279"/>
      <c r="AD179" s="61"/>
      <c r="AE179" s="61"/>
      <c r="AF179" s="663" t="str">
        <f t="shared" si="46"/>
        <v/>
      </c>
      <c r="AG179" s="664" t="str">
        <f t="shared" si="47"/>
        <v/>
      </c>
      <c r="AH179" s="664" t="str">
        <f t="shared" si="48"/>
        <v/>
      </c>
      <c r="AI179" s="664" t="str">
        <f>IF(AF179="","",VLOOKUP(AF179,リスト!BD:BE,2,0))</f>
        <v/>
      </c>
      <c r="AJ179" s="664" t="str">
        <f t="shared" si="49"/>
        <v/>
      </c>
      <c r="AK179" s="664" t="str">
        <f>IF(AJ179="","",VLOOKUP(AJ179,リスト!BW:BX,2,0))</f>
        <v/>
      </c>
      <c r="AL179" s="664" t="str">
        <f>IF(AF179="","",IF(S179&gt;【１】経営概要!$G$27,調査年-1,調査年)-R179)</f>
        <v/>
      </c>
      <c r="AM179" s="665" t="str">
        <f t="shared" si="1"/>
        <v/>
      </c>
      <c r="AN179" s="665" t="str">
        <f t="shared" si="2"/>
        <v/>
      </c>
      <c r="AO179" s="666" t="str">
        <f t="shared" si="3"/>
        <v/>
      </c>
      <c r="AP179" s="666" t="str">
        <f t="shared" si="4"/>
        <v/>
      </c>
      <c r="AQ179" s="666" t="str">
        <f t="shared" si="5"/>
        <v/>
      </c>
      <c r="AR179" s="666" t="str">
        <f t="shared" si="50"/>
        <v/>
      </c>
      <c r="AS179" s="666" t="str">
        <f t="shared" si="6"/>
        <v/>
      </c>
      <c r="AT179" s="666" t="str">
        <f t="shared" si="51"/>
        <v/>
      </c>
      <c r="AU179" s="666" t="str">
        <f t="shared" si="52"/>
        <v/>
      </c>
      <c r="AV179" s="666" t="str">
        <f>IF(X179="","",IF(OR(R179=IF(S179&gt;【１】経営概要!$G$27,調査年-1,調査年),AN179=""),"",ROUND(AN179*X179%,0)))</f>
        <v/>
      </c>
      <c r="AW179" s="666" t="str">
        <f t="shared" si="7"/>
        <v/>
      </c>
      <c r="AX179" s="666" t="str">
        <f t="shared" si="8"/>
        <v/>
      </c>
      <c r="AY179" s="666" t="str">
        <f t="shared" si="9"/>
        <v/>
      </c>
      <c r="AZ179" s="666" t="str">
        <f>IF(OR(X179="",AND(OR(R179&lt;&gt;IF(S179&gt;【１】経営概要!$G$27,調査年-1,調査年),AG179=0),V179="",AR179="",W179="")),"",
SUM(
IF(AND(R179=IF(S179&gt;【１】経営概要!$G$27,調査年-1,調査年),AG179=1),ROUND(T179*X179%,0),),
ROUND(V179*X179%,0),
ROUND(SUM(AR179)*X179%,0),
))</f>
        <v/>
      </c>
      <c r="BA179" s="666" t="str">
        <f t="shared" si="10"/>
        <v/>
      </c>
    </row>
    <row r="180" spans="2:53" s="4" customFormat="1" ht="28.5" hidden="1" customHeight="1" outlineLevel="1">
      <c r="C180" s="722">
        <v>164</v>
      </c>
      <c r="D180" s="1569"/>
      <c r="E180" s="1570"/>
      <c r="F180" s="1570"/>
      <c r="G180" s="1570"/>
      <c r="H180" s="1570"/>
      <c r="I180" s="1570"/>
      <c r="J180" s="1570"/>
      <c r="K180" s="1571"/>
      <c r="L180" s="668" t="str">
        <f>IF(M180&gt;0,IF(COUNTIF(リスト!建築物種類コード,M180),"建築物","構築物"),"")</f>
        <v/>
      </c>
      <c r="M180" s="680"/>
      <c r="N180" s="681"/>
      <c r="O180" s="201"/>
      <c r="P180" s="682"/>
      <c r="Q180" s="683"/>
      <c r="R180" s="683"/>
      <c r="S180" s="684"/>
      <c r="T180" s="685"/>
      <c r="U180" s="685"/>
      <c r="V180" s="685"/>
      <c r="W180" s="685"/>
      <c r="X180" s="1045"/>
      <c r="Y180" s="686"/>
      <c r="Z180" s="687"/>
      <c r="AA180" s="661"/>
      <c r="AB180" s="662"/>
      <c r="AC180" s="279"/>
      <c r="AD180" s="61"/>
      <c r="AE180" s="61"/>
      <c r="AF180" s="663" t="str">
        <f t="shared" si="46"/>
        <v/>
      </c>
      <c r="AG180" s="664" t="str">
        <f t="shared" si="47"/>
        <v/>
      </c>
      <c r="AH180" s="664" t="str">
        <f t="shared" si="48"/>
        <v/>
      </c>
      <c r="AI180" s="664" t="str">
        <f>IF(AF180="","",VLOOKUP(AF180,リスト!BD:BE,2,0))</f>
        <v/>
      </c>
      <c r="AJ180" s="664" t="str">
        <f t="shared" si="49"/>
        <v/>
      </c>
      <c r="AK180" s="664" t="str">
        <f>IF(AJ180="","",VLOOKUP(AJ180,リスト!BW:BX,2,0))</f>
        <v/>
      </c>
      <c r="AL180" s="664" t="str">
        <f>IF(AF180="","",IF(S180&gt;【１】経営概要!$G$27,調査年-1,調査年)-R180)</f>
        <v/>
      </c>
      <c r="AM180" s="665" t="str">
        <f t="shared" si="1"/>
        <v/>
      </c>
      <c r="AN180" s="665" t="str">
        <f t="shared" si="2"/>
        <v/>
      </c>
      <c r="AO180" s="666" t="str">
        <f t="shared" si="3"/>
        <v/>
      </c>
      <c r="AP180" s="666" t="str">
        <f t="shared" si="4"/>
        <v/>
      </c>
      <c r="AQ180" s="666" t="str">
        <f t="shared" si="5"/>
        <v/>
      </c>
      <c r="AR180" s="666" t="str">
        <f t="shared" si="50"/>
        <v/>
      </c>
      <c r="AS180" s="666" t="str">
        <f t="shared" si="6"/>
        <v/>
      </c>
      <c r="AT180" s="666" t="str">
        <f t="shared" si="51"/>
        <v/>
      </c>
      <c r="AU180" s="666" t="str">
        <f t="shared" si="52"/>
        <v/>
      </c>
      <c r="AV180" s="666" t="str">
        <f>IF(X180="","",IF(OR(R180=IF(S180&gt;【１】経営概要!$G$27,調査年-1,調査年),AN180=""),"",ROUND(AN180*X180%,0)))</f>
        <v/>
      </c>
      <c r="AW180" s="666" t="str">
        <f t="shared" si="7"/>
        <v/>
      </c>
      <c r="AX180" s="666" t="str">
        <f t="shared" si="8"/>
        <v/>
      </c>
      <c r="AY180" s="666" t="str">
        <f t="shared" si="9"/>
        <v/>
      </c>
      <c r="AZ180" s="666" t="str">
        <f>IF(OR(X180="",AND(OR(R180&lt;&gt;IF(S180&gt;【１】経営概要!$G$27,調査年-1,調査年),AG180=0),V180="",AR180="",W180="")),"",
SUM(
IF(AND(R180=IF(S180&gt;【１】経営概要!$G$27,調査年-1,調査年),AG180=1),ROUND(T180*X180%,0),),
ROUND(V180*X180%,0),
ROUND(SUM(AR180)*X180%,0),
))</f>
        <v/>
      </c>
      <c r="BA180" s="666" t="str">
        <f t="shared" si="10"/>
        <v/>
      </c>
    </row>
    <row r="181" spans="2:53" s="4" customFormat="1" ht="27.75" hidden="1" customHeight="1" outlineLevel="1">
      <c r="C181" s="722">
        <v>165</v>
      </c>
      <c r="D181" s="1572"/>
      <c r="E181" s="1573"/>
      <c r="F181" s="1573"/>
      <c r="G181" s="1573"/>
      <c r="H181" s="1573"/>
      <c r="I181" s="1573"/>
      <c r="J181" s="1573"/>
      <c r="K181" s="1574"/>
      <c r="L181" s="668" t="str">
        <f>IF(M181&gt;0,IF(COUNTIF(リスト!建築物種類コード,M181),"建築物","構築物"),"")</f>
        <v/>
      </c>
      <c r="M181" s="688"/>
      <c r="N181" s="681"/>
      <c r="O181" s="201"/>
      <c r="P181" s="682"/>
      <c r="Q181" s="683"/>
      <c r="R181" s="683"/>
      <c r="S181" s="684"/>
      <c r="T181" s="685"/>
      <c r="U181" s="685"/>
      <c r="V181" s="685"/>
      <c r="W181" s="685"/>
      <c r="X181" s="1045"/>
      <c r="Y181" s="686"/>
      <c r="Z181" s="687"/>
      <c r="AA181" s="661"/>
      <c r="AB181" s="662"/>
      <c r="AC181" s="279"/>
      <c r="AD181" s="61"/>
      <c r="AE181" s="61"/>
      <c r="AF181" s="663" t="str">
        <f t="shared" si="46"/>
        <v/>
      </c>
      <c r="AG181" s="664" t="str">
        <f t="shared" si="47"/>
        <v/>
      </c>
      <c r="AH181" s="664" t="str">
        <f t="shared" si="48"/>
        <v/>
      </c>
      <c r="AI181" s="664" t="str">
        <f>IF(AF181="","",VLOOKUP(AF181,リスト!BD:BE,2,0))</f>
        <v/>
      </c>
      <c r="AJ181" s="664" t="str">
        <f t="shared" si="49"/>
        <v/>
      </c>
      <c r="AK181" s="664" t="str">
        <f>IF(AJ181="","",VLOOKUP(AJ181,リスト!BW:BX,2,0))</f>
        <v/>
      </c>
      <c r="AL181" s="664" t="str">
        <f>IF(AF181="","",IF(S181&gt;【１】経営概要!$G$27,調査年-1,調査年)-R181)</f>
        <v/>
      </c>
      <c r="AM181" s="665" t="str">
        <f t="shared" si="1"/>
        <v/>
      </c>
      <c r="AN181" s="665" t="str">
        <f t="shared" si="2"/>
        <v/>
      </c>
      <c r="AO181" s="666" t="str">
        <f t="shared" si="3"/>
        <v/>
      </c>
      <c r="AP181" s="666" t="str">
        <f t="shared" si="4"/>
        <v/>
      </c>
      <c r="AQ181" s="666" t="str">
        <f t="shared" si="5"/>
        <v/>
      </c>
      <c r="AR181" s="666" t="str">
        <f t="shared" si="50"/>
        <v/>
      </c>
      <c r="AS181" s="666" t="str">
        <f t="shared" si="6"/>
        <v/>
      </c>
      <c r="AT181" s="666" t="str">
        <f t="shared" si="51"/>
        <v/>
      </c>
      <c r="AU181" s="666" t="str">
        <f t="shared" si="52"/>
        <v/>
      </c>
      <c r="AV181" s="666" t="str">
        <f>IF(X181="","",IF(OR(R181=IF(S181&gt;【１】経営概要!$G$27,調査年-1,調査年),AN181=""),"",ROUND(AN181*X181%,0)))</f>
        <v/>
      </c>
      <c r="AW181" s="666" t="str">
        <f t="shared" si="7"/>
        <v/>
      </c>
      <c r="AX181" s="666" t="str">
        <f t="shared" si="8"/>
        <v/>
      </c>
      <c r="AY181" s="666" t="str">
        <f t="shared" si="9"/>
        <v/>
      </c>
      <c r="AZ181" s="666" t="str">
        <f>IF(OR(X181="",AND(OR(R181&lt;&gt;IF(S181&gt;【１】経営概要!$G$27,調査年-1,調査年),AG181=0),V181="",AR181="",W181="")),"",
SUM(
IF(AND(R181=IF(S181&gt;【１】経営概要!$G$27,調査年-1,調査年),AG181=1),ROUND(T181*X181%,0),),
ROUND(V181*X181%,0),
ROUND(SUM(AR181)*X181%,0),
))</f>
        <v/>
      </c>
      <c r="BA181" s="666" t="str">
        <f t="shared" si="10"/>
        <v/>
      </c>
    </row>
    <row r="182" spans="2:53" s="4" customFormat="1" ht="28.15" hidden="1" customHeight="1" outlineLevel="1">
      <c r="C182" s="722">
        <v>166</v>
      </c>
      <c r="D182" s="1569"/>
      <c r="E182" s="1570"/>
      <c r="F182" s="1570"/>
      <c r="G182" s="1570"/>
      <c r="H182" s="1570"/>
      <c r="I182" s="1570"/>
      <c r="J182" s="1570"/>
      <c r="K182" s="1571"/>
      <c r="L182" s="668" t="str">
        <f>IF(M182&gt;0,IF(COUNTIF(リスト!建築物種類コード,M182),"建築物","構築物"),"")</f>
        <v/>
      </c>
      <c r="M182" s="680"/>
      <c r="N182" s="681"/>
      <c r="O182" s="201"/>
      <c r="P182" s="682"/>
      <c r="Q182" s="683"/>
      <c r="R182" s="683"/>
      <c r="S182" s="684"/>
      <c r="T182" s="685"/>
      <c r="U182" s="685"/>
      <c r="V182" s="685"/>
      <c r="W182" s="685"/>
      <c r="X182" s="1045"/>
      <c r="Y182" s="686"/>
      <c r="Z182" s="687"/>
      <c r="AA182" s="661"/>
      <c r="AB182" s="662"/>
      <c r="AC182" s="279"/>
      <c r="AD182" s="61"/>
      <c r="AE182" s="61"/>
      <c r="AF182" s="663" t="str">
        <f t="shared" si="46"/>
        <v/>
      </c>
      <c r="AG182" s="664" t="str">
        <f t="shared" si="47"/>
        <v/>
      </c>
      <c r="AH182" s="664" t="str">
        <f t="shared" si="48"/>
        <v/>
      </c>
      <c r="AI182" s="664" t="str">
        <f>IF(AF182="","",VLOOKUP(AF182,リスト!BD:BE,2,0))</f>
        <v/>
      </c>
      <c r="AJ182" s="664" t="str">
        <f t="shared" si="49"/>
        <v/>
      </c>
      <c r="AK182" s="664" t="str">
        <f>IF(AJ182="","",VLOOKUP(AJ182,リスト!BW:BX,2,0))</f>
        <v/>
      </c>
      <c r="AL182" s="664" t="str">
        <f>IF(AF182="","",IF(S182&gt;【１】経営概要!$G$27,調査年-1,調査年)-R182)</f>
        <v/>
      </c>
      <c r="AM182" s="665" t="str">
        <f t="shared" si="1"/>
        <v/>
      </c>
      <c r="AN182" s="665" t="str">
        <f t="shared" si="2"/>
        <v/>
      </c>
      <c r="AO182" s="666" t="str">
        <f t="shared" si="3"/>
        <v/>
      </c>
      <c r="AP182" s="666" t="str">
        <f t="shared" si="4"/>
        <v/>
      </c>
      <c r="AQ182" s="666" t="str">
        <f t="shared" si="5"/>
        <v/>
      </c>
      <c r="AR182" s="666" t="str">
        <f t="shared" si="50"/>
        <v/>
      </c>
      <c r="AS182" s="666" t="str">
        <f t="shared" si="6"/>
        <v/>
      </c>
      <c r="AT182" s="666" t="str">
        <f t="shared" si="51"/>
        <v/>
      </c>
      <c r="AU182" s="666" t="str">
        <f t="shared" si="52"/>
        <v/>
      </c>
      <c r="AV182" s="666" t="str">
        <f>IF(X182="","",IF(OR(R182=IF(S182&gt;【１】経営概要!$G$27,調査年-1,調査年),AN182=""),"",ROUND(AN182*X182%,0)))</f>
        <v/>
      </c>
      <c r="AW182" s="666" t="str">
        <f t="shared" si="7"/>
        <v/>
      </c>
      <c r="AX182" s="666" t="str">
        <f t="shared" si="8"/>
        <v/>
      </c>
      <c r="AY182" s="666" t="str">
        <f t="shared" si="9"/>
        <v/>
      </c>
      <c r="AZ182" s="666" t="str">
        <f>IF(OR(X182="",AND(OR(R182&lt;&gt;IF(S182&gt;【１】経営概要!$G$27,調査年-1,調査年),AG182=0),V182="",AR182="",W182="")),"",
SUM(
IF(AND(R182=IF(S182&gt;【１】経営概要!$G$27,調査年-1,調査年),AG182=1),ROUND(T182*X182%,0),),
ROUND(V182*X182%,0),
ROUND(SUM(AR182)*X182%,0),
))</f>
        <v/>
      </c>
      <c r="BA182" s="666" t="str">
        <f t="shared" si="10"/>
        <v/>
      </c>
    </row>
    <row r="183" spans="2:53" s="4" customFormat="1" ht="28.15" hidden="1" customHeight="1" outlineLevel="1">
      <c r="C183" s="722">
        <v>167</v>
      </c>
      <c r="D183" s="1572"/>
      <c r="E183" s="1573"/>
      <c r="F183" s="1573"/>
      <c r="G183" s="1573"/>
      <c r="H183" s="1573"/>
      <c r="I183" s="1573"/>
      <c r="J183" s="1573"/>
      <c r="K183" s="1574"/>
      <c r="L183" s="668" t="str">
        <f>IF(M183&gt;0,IF(COUNTIF(リスト!建築物種類コード,M183),"建築物","構築物"),"")</f>
        <v/>
      </c>
      <c r="M183" s="688"/>
      <c r="N183" s="681"/>
      <c r="O183" s="201"/>
      <c r="P183" s="682"/>
      <c r="Q183" s="683"/>
      <c r="R183" s="683"/>
      <c r="S183" s="684"/>
      <c r="T183" s="685"/>
      <c r="U183" s="685"/>
      <c r="V183" s="685"/>
      <c r="W183" s="685"/>
      <c r="X183" s="1045"/>
      <c r="Y183" s="686"/>
      <c r="Z183" s="687"/>
      <c r="AA183" s="661"/>
      <c r="AB183" s="662"/>
      <c r="AC183" s="279"/>
      <c r="AD183" s="61"/>
      <c r="AE183" s="61"/>
      <c r="AF183" s="663" t="str">
        <f t="shared" si="46"/>
        <v/>
      </c>
      <c r="AG183" s="664" t="str">
        <f t="shared" si="47"/>
        <v/>
      </c>
      <c r="AH183" s="664" t="str">
        <f t="shared" si="48"/>
        <v/>
      </c>
      <c r="AI183" s="664" t="str">
        <f>IF(AF183="","",VLOOKUP(AF183,リスト!BD:BE,2,0))</f>
        <v/>
      </c>
      <c r="AJ183" s="664" t="str">
        <f t="shared" si="49"/>
        <v/>
      </c>
      <c r="AK183" s="664" t="str">
        <f>IF(AJ183="","",VLOOKUP(AJ183,リスト!BW:BX,2,0))</f>
        <v/>
      </c>
      <c r="AL183" s="664" t="str">
        <f>IF(AF183="","",IF(S183&gt;【１】経営概要!$G$27,調査年-1,調査年)-R183)</f>
        <v/>
      </c>
      <c r="AM183" s="665" t="str">
        <f t="shared" si="1"/>
        <v/>
      </c>
      <c r="AN183" s="665" t="str">
        <f t="shared" si="2"/>
        <v/>
      </c>
      <c r="AO183" s="666" t="str">
        <f t="shared" si="3"/>
        <v/>
      </c>
      <c r="AP183" s="666" t="str">
        <f t="shared" si="4"/>
        <v/>
      </c>
      <c r="AQ183" s="666" t="str">
        <f t="shared" si="5"/>
        <v/>
      </c>
      <c r="AR183" s="666" t="str">
        <f t="shared" si="50"/>
        <v/>
      </c>
      <c r="AS183" s="666" t="str">
        <f t="shared" si="6"/>
        <v/>
      </c>
      <c r="AT183" s="666" t="str">
        <f t="shared" si="51"/>
        <v/>
      </c>
      <c r="AU183" s="666" t="str">
        <f t="shared" si="52"/>
        <v/>
      </c>
      <c r="AV183" s="666" t="str">
        <f>IF(X183="","",IF(OR(R183=IF(S183&gt;【１】経営概要!$G$27,調査年-1,調査年),AN183=""),"",ROUND(AN183*X183%,0)))</f>
        <v/>
      </c>
      <c r="AW183" s="666" t="str">
        <f t="shared" si="7"/>
        <v/>
      </c>
      <c r="AX183" s="666" t="str">
        <f t="shared" si="8"/>
        <v/>
      </c>
      <c r="AY183" s="666" t="str">
        <f t="shared" si="9"/>
        <v/>
      </c>
      <c r="AZ183" s="666" t="str">
        <f>IF(OR(X183="",AND(OR(R183&lt;&gt;IF(S183&gt;【１】経営概要!$G$27,調査年-1,調査年),AG183=0),V183="",AR183="",W183="")),"",
SUM(
IF(AND(R183=IF(S183&gt;【１】経営概要!$G$27,調査年-1,調査年),AG183=1),ROUND(T183*X183%,0),),
ROUND(V183*X183%,0),
ROUND(SUM(AR183)*X183%,0),
))</f>
        <v/>
      </c>
      <c r="BA183" s="666" t="str">
        <f t="shared" si="10"/>
        <v/>
      </c>
    </row>
    <row r="184" spans="2:53" s="4" customFormat="1" ht="28.15" hidden="1" customHeight="1" outlineLevel="1">
      <c r="C184" s="722">
        <v>168</v>
      </c>
      <c r="D184" s="1569"/>
      <c r="E184" s="1570"/>
      <c r="F184" s="1570"/>
      <c r="G184" s="1570"/>
      <c r="H184" s="1570"/>
      <c r="I184" s="1570"/>
      <c r="J184" s="1570"/>
      <c r="K184" s="1571"/>
      <c r="L184" s="668" t="str">
        <f>IF(M184&gt;0,IF(COUNTIF(リスト!建築物種類コード,M184),"建築物","構築物"),"")</f>
        <v/>
      </c>
      <c r="M184" s="680"/>
      <c r="N184" s="681"/>
      <c r="O184" s="201"/>
      <c r="P184" s="682"/>
      <c r="Q184" s="683"/>
      <c r="R184" s="683"/>
      <c r="S184" s="684"/>
      <c r="T184" s="685"/>
      <c r="U184" s="685"/>
      <c r="V184" s="685"/>
      <c r="W184" s="685"/>
      <c r="X184" s="1045"/>
      <c r="Y184" s="686"/>
      <c r="Z184" s="687"/>
      <c r="AA184" s="661"/>
      <c r="AB184" s="662"/>
      <c r="AC184" s="279"/>
      <c r="AD184" s="61"/>
      <c r="AE184" s="61"/>
      <c r="AF184" s="663" t="str">
        <f t="shared" si="46"/>
        <v/>
      </c>
      <c r="AG184" s="664" t="str">
        <f t="shared" si="47"/>
        <v/>
      </c>
      <c r="AH184" s="664" t="str">
        <f t="shared" si="48"/>
        <v/>
      </c>
      <c r="AI184" s="664" t="str">
        <f>IF(AF184="","",VLOOKUP(AF184,リスト!BD:BE,2,0))</f>
        <v/>
      </c>
      <c r="AJ184" s="664" t="str">
        <f t="shared" si="49"/>
        <v/>
      </c>
      <c r="AK184" s="664" t="str">
        <f>IF(AJ184="","",VLOOKUP(AJ184,リスト!BW:BX,2,0))</f>
        <v/>
      </c>
      <c r="AL184" s="664" t="str">
        <f>IF(AF184="","",IF(S184&gt;【１】経営概要!$G$27,調査年-1,調査年)-R184)</f>
        <v/>
      </c>
      <c r="AM184" s="665" t="str">
        <f t="shared" si="1"/>
        <v/>
      </c>
      <c r="AN184" s="665" t="str">
        <f t="shared" si="2"/>
        <v/>
      </c>
      <c r="AO184" s="666" t="str">
        <f t="shared" si="3"/>
        <v/>
      </c>
      <c r="AP184" s="666" t="str">
        <f t="shared" si="4"/>
        <v/>
      </c>
      <c r="AQ184" s="666" t="str">
        <f t="shared" si="5"/>
        <v/>
      </c>
      <c r="AR184" s="666" t="str">
        <f t="shared" si="50"/>
        <v/>
      </c>
      <c r="AS184" s="666" t="str">
        <f t="shared" si="6"/>
        <v/>
      </c>
      <c r="AT184" s="666" t="str">
        <f t="shared" si="51"/>
        <v/>
      </c>
      <c r="AU184" s="666" t="str">
        <f t="shared" si="52"/>
        <v/>
      </c>
      <c r="AV184" s="666" t="str">
        <f>IF(X184="","",IF(OR(R184=IF(S184&gt;【１】経営概要!$G$27,調査年-1,調査年),AN184=""),"",ROUND(AN184*X184%,0)))</f>
        <v/>
      </c>
      <c r="AW184" s="666" t="str">
        <f t="shared" si="7"/>
        <v/>
      </c>
      <c r="AX184" s="666" t="str">
        <f t="shared" si="8"/>
        <v/>
      </c>
      <c r="AY184" s="666" t="str">
        <f t="shared" si="9"/>
        <v/>
      </c>
      <c r="AZ184" s="666" t="str">
        <f>IF(OR(X184="",AND(OR(R184&lt;&gt;IF(S184&gt;【１】経営概要!$G$27,調査年-1,調査年),AG184=0),V184="",AR184="",W184="")),"",
SUM(
IF(AND(R184=IF(S184&gt;【１】経営概要!$G$27,調査年-1,調査年),AG184=1),ROUND(T184*X184%,0),),
ROUND(V184*X184%,0),
ROUND(SUM(AR184)*X184%,0),
))</f>
        <v/>
      </c>
      <c r="BA184" s="666" t="str">
        <f t="shared" si="10"/>
        <v/>
      </c>
    </row>
    <row r="185" spans="2:53" s="4" customFormat="1" ht="28.15" hidden="1" customHeight="1" outlineLevel="1">
      <c r="C185" s="722">
        <v>169</v>
      </c>
      <c r="D185" s="1572"/>
      <c r="E185" s="1573"/>
      <c r="F185" s="1573"/>
      <c r="G185" s="1573"/>
      <c r="H185" s="1573"/>
      <c r="I185" s="1573"/>
      <c r="J185" s="1573"/>
      <c r="K185" s="1574"/>
      <c r="L185" s="668" t="str">
        <f>IF(M185&gt;0,IF(COUNTIF(リスト!建築物種類コード,M185),"建築物","構築物"),"")</f>
        <v/>
      </c>
      <c r="M185" s="688"/>
      <c r="N185" s="681"/>
      <c r="O185" s="201"/>
      <c r="P185" s="682"/>
      <c r="Q185" s="683"/>
      <c r="R185" s="683"/>
      <c r="S185" s="684"/>
      <c r="T185" s="685"/>
      <c r="U185" s="685"/>
      <c r="V185" s="685"/>
      <c r="W185" s="685"/>
      <c r="X185" s="1045"/>
      <c r="Y185" s="686"/>
      <c r="Z185" s="687"/>
      <c r="AA185" s="661"/>
      <c r="AB185" s="662"/>
      <c r="AC185" s="279"/>
      <c r="AD185" s="61"/>
      <c r="AE185" s="61"/>
      <c r="AF185" s="663" t="str">
        <f t="shared" si="46"/>
        <v/>
      </c>
      <c r="AG185" s="664" t="str">
        <f t="shared" si="47"/>
        <v/>
      </c>
      <c r="AH185" s="664" t="str">
        <f t="shared" si="48"/>
        <v/>
      </c>
      <c r="AI185" s="664" t="str">
        <f>IF(AF185="","",VLOOKUP(AF185,リスト!BD:BE,2,0))</f>
        <v/>
      </c>
      <c r="AJ185" s="664" t="str">
        <f t="shared" si="49"/>
        <v/>
      </c>
      <c r="AK185" s="664" t="str">
        <f>IF(AJ185="","",VLOOKUP(AJ185,リスト!BW:BX,2,0))</f>
        <v/>
      </c>
      <c r="AL185" s="664" t="str">
        <f>IF(AF185="","",IF(S185&gt;【１】経営概要!$G$27,調査年-1,調査年)-R185)</f>
        <v/>
      </c>
      <c r="AM185" s="665" t="str">
        <f t="shared" si="1"/>
        <v/>
      </c>
      <c r="AN185" s="665" t="str">
        <f t="shared" si="2"/>
        <v/>
      </c>
      <c r="AO185" s="666" t="str">
        <f t="shared" si="3"/>
        <v/>
      </c>
      <c r="AP185" s="666" t="str">
        <f t="shared" si="4"/>
        <v/>
      </c>
      <c r="AQ185" s="666" t="str">
        <f t="shared" si="5"/>
        <v/>
      </c>
      <c r="AR185" s="666" t="str">
        <f t="shared" si="50"/>
        <v/>
      </c>
      <c r="AS185" s="666" t="str">
        <f t="shared" si="6"/>
        <v/>
      </c>
      <c r="AT185" s="666" t="str">
        <f t="shared" si="51"/>
        <v/>
      </c>
      <c r="AU185" s="666" t="str">
        <f t="shared" si="52"/>
        <v/>
      </c>
      <c r="AV185" s="666" t="str">
        <f>IF(X185="","",IF(OR(R185=IF(S185&gt;【１】経営概要!$G$27,調査年-1,調査年),AN185=""),"",ROUND(AN185*X185%,0)))</f>
        <v/>
      </c>
      <c r="AW185" s="666" t="str">
        <f t="shared" si="7"/>
        <v/>
      </c>
      <c r="AX185" s="666" t="str">
        <f t="shared" si="8"/>
        <v/>
      </c>
      <c r="AY185" s="666" t="str">
        <f t="shared" si="9"/>
        <v/>
      </c>
      <c r="AZ185" s="666" t="str">
        <f>IF(OR(X185="",AND(OR(R185&lt;&gt;IF(S185&gt;【１】経営概要!$G$27,調査年-1,調査年),AG185=0),V185="",AR185="",W185="")),"",
SUM(
IF(AND(R185=IF(S185&gt;【１】経営概要!$G$27,調査年-1,調査年),AG185=1),ROUND(T185*X185%,0),),
ROUND(V185*X185%,0),
ROUND(SUM(AR185)*X185%,0),
))</f>
        <v/>
      </c>
      <c r="BA185" s="666" t="str">
        <f t="shared" si="10"/>
        <v/>
      </c>
    </row>
    <row r="186" spans="2:53" s="4" customFormat="1" ht="28.15" hidden="1" customHeight="1" outlineLevel="1">
      <c r="C186" s="722">
        <v>170</v>
      </c>
      <c r="D186" s="1569"/>
      <c r="E186" s="1570"/>
      <c r="F186" s="1570"/>
      <c r="G186" s="1570"/>
      <c r="H186" s="1570"/>
      <c r="I186" s="1570"/>
      <c r="J186" s="1570"/>
      <c r="K186" s="1571"/>
      <c r="L186" s="668" t="str">
        <f>IF(M186&gt;0,IF(COUNTIF(リスト!建築物種類コード,M186),"建築物","構築物"),"")</f>
        <v/>
      </c>
      <c r="M186" s="680"/>
      <c r="N186" s="681"/>
      <c r="O186" s="201"/>
      <c r="P186" s="682"/>
      <c r="Q186" s="683"/>
      <c r="R186" s="683"/>
      <c r="S186" s="684"/>
      <c r="T186" s="685"/>
      <c r="U186" s="685"/>
      <c r="V186" s="685"/>
      <c r="W186" s="685"/>
      <c r="X186" s="1045"/>
      <c r="Y186" s="686"/>
      <c r="Z186" s="687"/>
      <c r="AA186" s="661"/>
      <c r="AB186" s="662"/>
      <c r="AC186" s="279"/>
      <c r="AD186" s="61"/>
      <c r="AE186" s="61"/>
      <c r="AF186" s="663" t="str">
        <f t="shared" si="46"/>
        <v/>
      </c>
      <c r="AG186" s="664" t="str">
        <f t="shared" si="47"/>
        <v/>
      </c>
      <c r="AH186" s="664" t="str">
        <f t="shared" si="48"/>
        <v/>
      </c>
      <c r="AI186" s="664" t="str">
        <f>IF(AF186="","",VLOOKUP(AF186,リスト!BD:BE,2,0))</f>
        <v/>
      </c>
      <c r="AJ186" s="664" t="str">
        <f t="shared" si="49"/>
        <v/>
      </c>
      <c r="AK186" s="664" t="str">
        <f>IF(AJ186="","",VLOOKUP(AJ186,リスト!BW:BX,2,0))</f>
        <v/>
      </c>
      <c r="AL186" s="664" t="str">
        <f>IF(AF186="","",IF(S186&gt;【１】経営概要!$G$27,調査年-1,調査年)-R186)</f>
        <v/>
      </c>
      <c r="AM186" s="665" t="str">
        <f t="shared" si="1"/>
        <v/>
      </c>
      <c r="AN186" s="665" t="str">
        <f t="shared" si="2"/>
        <v/>
      </c>
      <c r="AO186" s="666" t="str">
        <f t="shared" si="3"/>
        <v/>
      </c>
      <c r="AP186" s="666" t="str">
        <f t="shared" si="4"/>
        <v/>
      </c>
      <c r="AQ186" s="666" t="str">
        <f t="shared" si="5"/>
        <v/>
      </c>
      <c r="AR186" s="666" t="str">
        <f t="shared" si="50"/>
        <v/>
      </c>
      <c r="AS186" s="666" t="str">
        <f t="shared" si="6"/>
        <v/>
      </c>
      <c r="AT186" s="666" t="str">
        <f t="shared" si="51"/>
        <v/>
      </c>
      <c r="AU186" s="666" t="str">
        <f t="shared" si="52"/>
        <v/>
      </c>
      <c r="AV186" s="666" t="str">
        <f>IF(X186="","",IF(OR(R186=IF(S186&gt;【１】経営概要!$G$27,調査年-1,調査年),AN186=""),"",ROUND(AN186*X186%,0)))</f>
        <v/>
      </c>
      <c r="AW186" s="666" t="str">
        <f t="shared" si="7"/>
        <v/>
      </c>
      <c r="AX186" s="666" t="str">
        <f t="shared" si="8"/>
        <v/>
      </c>
      <c r="AY186" s="666" t="str">
        <f t="shared" si="9"/>
        <v/>
      </c>
      <c r="AZ186" s="666" t="str">
        <f>IF(OR(X186="",AND(OR(R186&lt;&gt;IF(S186&gt;【１】経営概要!$G$27,調査年-1,調査年),AG186=0),V186="",AR186="",W186="")),"",
SUM(
IF(AND(R186=IF(S186&gt;【１】経営概要!$G$27,調査年-1,調査年),AG186=1),ROUND(T186*X186%,0),),
ROUND(V186*X186%,0),
ROUND(SUM(AR186)*X186%,0),
))</f>
        <v/>
      </c>
      <c r="BA186" s="666" t="str">
        <f t="shared" si="10"/>
        <v/>
      </c>
    </row>
    <row r="187" spans="2:53" s="4" customFormat="1" ht="28.15" hidden="1" customHeight="1" outlineLevel="1">
      <c r="C187" s="722">
        <v>171</v>
      </c>
      <c r="D187" s="1569"/>
      <c r="E187" s="1570"/>
      <c r="F187" s="1570"/>
      <c r="G187" s="1570"/>
      <c r="H187" s="1570"/>
      <c r="I187" s="1570"/>
      <c r="J187" s="1570"/>
      <c r="K187" s="1571"/>
      <c r="L187" s="668" t="str">
        <f>IF(M187&gt;0,IF(COUNTIF(リスト!建築物種類コード,M187),"建築物","構築物"),"")</f>
        <v/>
      </c>
      <c r="M187" s="680"/>
      <c r="N187" s="681"/>
      <c r="O187" s="201"/>
      <c r="P187" s="682"/>
      <c r="Q187" s="683"/>
      <c r="R187" s="683"/>
      <c r="S187" s="684"/>
      <c r="T187" s="685"/>
      <c r="U187" s="685"/>
      <c r="V187" s="685"/>
      <c r="W187" s="685"/>
      <c r="X187" s="1045"/>
      <c r="Y187" s="686"/>
      <c r="Z187" s="687"/>
      <c r="AA187" s="661"/>
      <c r="AB187" s="662"/>
      <c r="AC187" s="279"/>
      <c r="AD187" s="61"/>
      <c r="AE187" s="61"/>
      <c r="AF187" s="663" t="str">
        <f t="shared" si="46"/>
        <v/>
      </c>
      <c r="AG187" s="664" t="str">
        <f t="shared" si="47"/>
        <v/>
      </c>
      <c r="AH187" s="664" t="str">
        <f t="shared" si="48"/>
        <v/>
      </c>
      <c r="AI187" s="664" t="str">
        <f>IF(AF187="","",VLOOKUP(AF187,リスト!BD:BE,2,0))</f>
        <v/>
      </c>
      <c r="AJ187" s="664" t="str">
        <f t="shared" si="49"/>
        <v/>
      </c>
      <c r="AK187" s="664" t="str">
        <f>IF(AJ187="","",VLOOKUP(AJ187,リスト!BW:BX,2,0))</f>
        <v/>
      </c>
      <c r="AL187" s="664" t="str">
        <f>IF(AF187="","",IF(S187&gt;【１】経営概要!$G$27,調査年-1,調査年)-R187)</f>
        <v/>
      </c>
      <c r="AM187" s="665" t="str">
        <f t="shared" si="1"/>
        <v/>
      </c>
      <c r="AN187" s="665" t="str">
        <f t="shared" si="2"/>
        <v/>
      </c>
      <c r="AO187" s="666" t="str">
        <f t="shared" si="3"/>
        <v/>
      </c>
      <c r="AP187" s="666" t="str">
        <f t="shared" si="4"/>
        <v/>
      </c>
      <c r="AQ187" s="666" t="str">
        <f t="shared" si="5"/>
        <v/>
      </c>
      <c r="AR187" s="666" t="str">
        <f t="shared" si="50"/>
        <v/>
      </c>
      <c r="AS187" s="666" t="str">
        <f t="shared" si="6"/>
        <v/>
      </c>
      <c r="AT187" s="666" t="str">
        <f t="shared" si="51"/>
        <v/>
      </c>
      <c r="AU187" s="666" t="str">
        <f t="shared" si="52"/>
        <v/>
      </c>
      <c r="AV187" s="666" t="str">
        <f>IF(X187="","",IF(OR(R187=IF(S187&gt;【１】経営概要!$G$27,調査年-1,調査年),AN187=""),"",ROUND(AN187*X187%,0)))</f>
        <v/>
      </c>
      <c r="AW187" s="666" t="str">
        <f t="shared" si="7"/>
        <v/>
      </c>
      <c r="AX187" s="666" t="str">
        <f t="shared" si="8"/>
        <v/>
      </c>
      <c r="AY187" s="666" t="str">
        <f t="shared" si="9"/>
        <v/>
      </c>
      <c r="AZ187" s="666" t="str">
        <f>IF(OR(X187="",AND(OR(R187&lt;&gt;IF(S187&gt;【１】経営概要!$G$27,調査年-1,調査年),AG187=0),V187="",AR187="",W187="")),"",
SUM(
IF(AND(R187=IF(S187&gt;【１】経営概要!$G$27,調査年-1,調査年),AG187=1),ROUND(T187*X187%,0),),
ROUND(V187*X187%,0),
ROUND(SUM(AR187)*X187%,0),
))</f>
        <v/>
      </c>
      <c r="BA187" s="666" t="str">
        <f t="shared" si="10"/>
        <v/>
      </c>
    </row>
    <row r="188" spans="2:53" s="4" customFormat="1" ht="28.15" hidden="1" customHeight="1" outlineLevel="1">
      <c r="C188" s="722">
        <v>172</v>
      </c>
      <c r="D188" s="1569"/>
      <c r="E188" s="1570"/>
      <c r="F188" s="1570"/>
      <c r="G188" s="1570"/>
      <c r="H188" s="1570"/>
      <c r="I188" s="1570"/>
      <c r="J188" s="1570"/>
      <c r="K188" s="1571"/>
      <c r="L188" s="668" t="str">
        <f>IF(M188&gt;0,IF(COUNTIF(リスト!建築物種類コード,M188),"建築物","構築物"),"")</f>
        <v/>
      </c>
      <c r="M188" s="680"/>
      <c r="N188" s="681"/>
      <c r="O188" s="201"/>
      <c r="P188" s="682"/>
      <c r="Q188" s="683"/>
      <c r="R188" s="683"/>
      <c r="S188" s="684"/>
      <c r="T188" s="685"/>
      <c r="U188" s="685"/>
      <c r="V188" s="685"/>
      <c r="W188" s="685"/>
      <c r="X188" s="1045"/>
      <c r="Y188" s="686"/>
      <c r="Z188" s="687"/>
      <c r="AA188" s="661"/>
      <c r="AB188" s="662"/>
      <c r="AC188" s="279"/>
      <c r="AD188" s="61"/>
      <c r="AE188" s="61"/>
      <c r="AF188" s="663" t="str">
        <f t="shared" si="46"/>
        <v/>
      </c>
      <c r="AG188" s="664" t="str">
        <f t="shared" si="47"/>
        <v/>
      </c>
      <c r="AH188" s="664" t="str">
        <f t="shared" si="48"/>
        <v/>
      </c>
      <c r="AI188" s="664" t="str">
        <f>IF(AF188="","",VLOOKUP(AF188,リスト!BD:BE,2,0))</f>
        <v/>
      </c>
      <c r="AJ188" s="664" t="str">
        <f t="shared" si="49"/>
        <v/>
      </c>
      <c r="AK188" s="664" t="str">
        <f>IF(AJ188="","",VLOOKUP(AJ188,リスト!BW:BX,2,0))</f>
        <v/>
      </c>
      <c r="AL188" s="664" t="str">
        <f>IF(AF188="","",IF(S188&gt;【１】経営概要!$G$27,調査年-1,調査年)-R188)</f>
        <v/>
      </c>
      <c r="AM188" s="665" t="str">
        <f t="shared" si="1"/>
        <v/>
      </c>
      <c r="AN188" s="665" t="str">
        <f t="shared" si="2"/>
        <v/>
      </c>
      <c r="AO188" s="666" t="str">
        <f t="shared" si="3"/>
        <v/>
      </c>
      <c r="AP188" s="666" t="str">
        <f t="shared" si="4"/>
        <v/>
      </c>
      <c r="AQ188" s="666" t="str">
        <f t="shared" si="5"/>
        <v/>
      </c>
      <c r="AR188" s="666" t="str">
        <f t="shared" si="50"/>
        <v/>
      </c>
      <c r="AS188" s="666" t="str">
        <f t="shared" si="6"/>
        <v/>
      </c>
      <c r="AT188" s="666" t="str">
        <f t="shared" si="51"/>
        <v/>
      </c>
      <c r="AU188" s="666" t="str">
        <f t="shared" si="52"/>
        <v/>
      </c>
      <c r="AV188" s="666" t="str">
        <f>IF(X188="","",IF(OR(R188=IF(S188&gt;【１】経営概要!$G$27,調査年-1,調査年),AN188=""),"",ROUND(AN188*X188%,0)))</f>
        <v/>
      </c>
      <c r="AW188" s="666" t="str">
        <f t="shared" si="7"/>
        <v/>
      </c>
      <c r="AX188" s="666" t="str">
        <f t="shared" si="8"/>
        <v/>
      </c>
      <c r="AY188" s="666" t="str">
        <f t="shared" si="9"/>
        <v/>
      </c>
      <c r="AZ188" s="666" t="str">
        <f>IF(OR(X188="",AND(OR(R188&lt;&gt;IF(S188&gt;【１】経営概要!$G$27,調査年-1,調査年),AG188=0),V188="",AR188="",W188="")),"",
SUM(
IF(AND(R188=IF(S188&gt;【１】経営概要!$G$27,調査年-1,調査年),AG188=1),ROUND(T188*X188%,0),),
ROUND(V188*X188%,0),
ROUND(SUM(AR188)*X188%,0),
))</f>
        <v/>
      </c>
      <c r="BA188" s="666" t="str">
        <f t="shared" si="10"/>
        <v/>
      </c>
    </row>
    <row r="189" spans="2:53" s="4" customFormat="1" ht="28.15" hidden="1" customHeight="1" outlineLevel="1">
      <c r="C189" s="722">
        <v>173</v>
      </c>
      <c r="D189" s="1569"/>
      <c r="E189" s="1570"/>
      <c r="F189" s="1570"/>
      <c r="G189" s="1570"/>
      <c r="H189" s="1570"/>
      <c r="I189" s="1570"/>
      <c r="J189" s="1570"/>
      <c r="K189" s="1571"/>
      <c r="L189" s="668" t="str">
        <f>IF(M189&gt;0,IF(COUNTIF(リスト!建築物種類コード,M189),"建築物","構築物"),"")</f>
        <v/>
      </c>
      <c r="M189" s="680"/>
      <c r="N189" s="681"/>
      <c r="O189" s="201"/>
      <c r="P189" s="682"/>
      <c r="Q189" s="683"/>
      <c r="R189" s="683"/>
      <c r="S189" s="684"/>
      <c r="T189" s="685"/>
      <c r="U189" s="685"/>
      <c r="V189" s="685"/>
      <c r="W189" s="685"/>
      <c r="X189" s="1045"/>
      <c r="Y189" s="686"/>
      <c r="Z189" s="687"/>
      <c r="AA189" s="661"/>
      <c r="AB189" s="662"/>
      <c r="AC189" s="279"/>
      <c r="AD189" s="61"/>
      <c r="AE189" s="61"/>
      <c r="AF189" s="663" t="str">
        <f t="shared" si="46"/>
        <v/>
      </c>
      <c r="AG189" s="664" t="str">
        <f t="shared" si="47"/>
        <v/>
      </c>
      <c r="AH189" s="664" t="str">
        <f t="shared" si="48"/>
        <v/>
      </c>
      <c r="AI189" s="664" t="str">
        <f>IF(AF189="","",VLOOKUP(AF189,リスト!BD:BE,2,0))</f>
        <v/>
      </c>
      <c r="AJ189" s="664" t="str">
        <f t="shared" si="49"/>
        <v/>
      </c>
      <c r="AK189" s="664" t="str">
        <f>IF(AJ189="","",VLOOKUP(AJ189,リスト!BW:BX,2,0))</f>
        <v/>
      </c>
      <c r="AL189" s="664" t="str">
        <f>IF(AF189="","",IF(S189&gt;【１】経営概要!$G$27,調査年-1,調査年)-R189)</f>
        <v/>
      </c>
      <c r="AM189" s="665" t="str">
        <f t="shared" si="1"/>
        <v/>
      </c>
      <c r="AN189" s="665" t="str">
        <f t="shared" si="2"/>
        <v/>
      </c>
      <c r="AO189" s="666" t="str">
        <f t="shared" si="3"/>
        <v/>
      </c>
      <c r="AP189" s="666" t="str">
        <f t="shared" si="4"/>
        <v/>
      </c>
      <c r="AQ189" s="666" t="str">
        <f t="shared" si="5"/>
        <v/>
      </c>
      <c r="AR189" s="666" t="str">
        <f t="shared" si="50"/>
        <v/>
      </c>
      <c r="AS189" s="666" t="str">
        <f t="shared" si="6"/>
        <v/>
      </c>
      <c r="AT189" s="666" t="str">
        <f t="shared" si="51"/>
        <v/>
      </c>
      <c r="AU189" s="666" t="str">
        <f t="shared" si="52"/>
        <v/>
      </c>
      <c r="AV189" s="666" t="str">
        <f>IF(X189="","",IF(OR(R189=IF(S189&gt;【１】経営概要!$G$27,調査年-1,調査年),AN189=""),"",ROUND(AN189*X189%,0)))</f>
        <v/>
      </c>
      <c r="AW189" s="666" t="str">
        <f t="shared" si="7"/>
        <v/>
      </c>
      <c r="AX189" s="666" t="str">
        <f t="shared" si="8"/>
        <v/>
      </c>
      <c r="AY189" s="666" t="str">
        <f t="shared" si="9"/>
        <v/>
      </c>
      <c r="AZ189" s="666" t="str">
        <f>IF(OR(X189="",AND(OR(R189&lt;&gt;IF(S189&gt;【１】経営概要!$G$27,調査年-1,調査年),AG189=0),V189="",AR189="",W189="")),"",
SUM(
IF(AND(R189=IF(S189&gt;【１】経営概要!$G$27,調査年-1,調査年),AG189=1),ROUND(T189*X189%,0),),
ROUND(V189*X189%,0),
ROUND(SUM(AR189)*X189%,0),
))</f>
        <v/>
      </c>
      <c r="BA189" s="666" t="str">
        <f t="shared" si="10"/>
        <v/>
      </c>
    </row>
    <row r="190" spans="2:53" s="4" customFormat="1" ht="28.15" hidden="1" customHeight="1" outlineLevel="1">
      <c r="C190" s="722">
        <v>174</v>
      </c>
      <c r="D190" s="1569"/>
      <c r="E190" s="1570"/>
      <c r="F190" s="1570"/>
      <c r="G190" s="1570"/>
      <c r="H190" s="1570"/>
      <c r="I190" s="1570"/>
      <c r="J190" s="1570"/>
      <c r="K190" s="1571"/>
      <c r="L190" s="668" t="str">
        <f>IF(M190&gt;0,IF(COUNTIF(リスト!建築物種類コード,M190),"建築物","構築物"),"")</f>
        <v/>
      </c>
      <c r="M190" s="680"/>
      <c r="N190" s="681"/>
      <c r="O190" s="201"/>
      <c r="P190" s="682"/>
      <c r="Q190" s="683"/>
      <c r="R190" s="683"/>
      <c r="S190" s="684"/>
      <c r="T190" s="685"/>
      <c r="U190" s="685"/>
      <c r="V190" s="685"/>
      <c r="W190" s="685"/>
      <c r="X190" s="1045"/>
      <c r="Y190" s="686"/>
      <c r="Z190" s="687"/>
      <c r="AA190" s="661"/>
      <c r="AB190" s="662"/>
      <c r="AC190" s="279"/>
      <c r="AD190" s="61"/>
      <c r="AE190" s="61"/>
      <c r="AF190" s="663" t="str">
        <f t="shared" si="46"/>
        <v/>
      </c>
      <c r="AG190" s="664" t="str">
        <f t="shared" si="47"/>
        <v/>
      </c>
      <c r="AH190" s="664" t="str">
        <f t="shared" si="48"/>
        <v/>
      </c>
      <c r="AI190" s="664" t="str">
        <f>IF(AF190="","",VLOOKUP(AF190,リスト!BD:BE,2,0))</f>
        <v/>
      </c>
      <c r="AJ190" s="664" t="str">
        <f t="shared" si="49"/>
        <v/>
      </c>
      <c r="AK190" s="664" t="str">
        <f>IF(AJ190="","",VLOOKUP(AJ190,リスト!BW:BX,2,0))</f>
        <v/>
      </c>
      <c r="AL190" s="664" t="str">
        <f>IF(AF190="","",IF(S190&gt;【１】経営概要!$G$27,調査年-1,調査年)-R190)</f>
        <v/>
      </c>
      <c r="AM190" s="665" t="str">
        <f t="shared" si="1"/>
        <v/>
      </c>
      <c r="AN190" s="665" t="str">
        <f t="shared" si="2"/>
        <v/>
      </c>
      <c r="AO190" s="666" t="str">
        <f t="shared" si="3"/>
        <v/>
      </c>
      <c r="AP190" s="666" t="str">
        <f t="shared" si="4"/>
        <v/>
      </c>
      <c r="AQ190" s="666" t="str">
        <f t="shared" si="5"/>
        <v/>
      </c>
      <c r="AR190" s="666" t="str">
        <f t="shared" si="50"/>
        <v/>
      </c>
      <c r="AS190" s="666" t="str">
        <f t="shared" si="6"/>
        <v/>
      </c>
      <c r="AT190" s="666" t="str">
        <f t="shared" si="51"/>
        <v/>
      </c>
      <c r="AU190" s="666" t="str">
        <f t="shared" si="52"/>
        <v/>
      </c>
      <c r="AV190" s="666" t="str">
        <f>IF(X190="","",IF(OR(R190=IF(S190&gt;【１】経営概要!$G$27,調査年-1,調査年),AN190=""),"",ROUND(AN190*X190%,0)))</f>
        <v/>
      </c>
      <c r="AW190" s="666" t="str">
        <f t="shared" si="7"/>
        <v/>
      </c>
      <c r="AX190" s="666" t="str">
        <f t="shared" si="8"/>
        <v/>
      </c>
      <c r="AY190" s="666" t="str">
        <f t="shared" si="9"/>
        <v/>
      </c>
      <c r="AZ190" s="666" t="str">
        <f>IF(OR(X190="",AND(OR(R190&lt;&gt;IF(S190&gt;【１】経営概要!$G$27,調査年-1,調査年),AG190=0),V190="",AR190="",W190="")),"",
SUM(
IF(AND(R190=IF(S190&gt;【１】経営概要!$G$27,調査年-1,調査年),AG190=1),ROUND(T190*X190%,0),),
ROUND(V190*X190%,0),
ROUND(SUM(AR190)*X190%,0),
))</f>
        <v/>
      </c>
      <c r="BA190" s="666" t="str">
        <f t="shared" si="10"/>
        <v/>
      </c>
    </row>
    <row r="191" spans="2:53" s="4" customFormat="1" ht="28.15" hidden="1" customHeight="1" outlineLevel="1">
      <c r="C191" s="722">
        <v>175</v>
      </c>
      <c r="D191" s="1569"/>
      <c r="E191" s="1570"/>
      <c r="F191" s="1570"/>
      <c r="G191" s="1570"/>
      <c r="H191" s="1570"/>
      <c r="I191" s="1570"/>
      <c r="J191" s="1570"/>
      <c r="K191" s="1571"/>
      <c r="L191" s="668" t="str">
        <f>IF(M191&gt;0,IF(COUNTIF(リスト!建築物種類コード,M191),"建築物","構築物"),"")</f>
        <v/>
      </c>
      <c r="M191" s="680"/>
      <c r="N191" s="681"/>
      <c r="O191" s="201"/>
      <c r="P191" s="682"/>
      <c r="Q191" s="683"/>
      <c r="R191" s="683"/>
      <c r="S191" s="684"/>
      <c r="T191" s="685"/>
      <c r="U191" s="685"/>
      <c r="V191" s="685"/>
      <c r="W191" s="685"/>
      <c r="X191" s="1045"/>
      <c r="Y191" s="686"/>
      <c r="Z191" s="687"/>
      <c r="AA191" s="661"/>
      <c r="AB191" s="662"/>
      <c r="AC191" s="279"/>
      <c r="AD191" s="61"/>
      <c r="AE191" s="61"/>
      <c r="AF191" s="663" t="str">
        <f t="shared" si="46"/>
        <v/>
      </c>
      <c r="AG191" s="664" t="str">
        <f t="shared" si="47"/>
        <v/>
      </c>
      <c r="AH191" s="664" t="str">
        <f t="shared" si="48"/>
        <v/>
      </c>
      <c r="AI191" s="664" t="str">
        <f>IF(AF191="","",VLOOKUP(AF191,リスト!BD:BE,2,0))</f>
        <v/>
      </c>
      <c r="AJ191" s="664" t="str">
        <f t="shared" si="49"/>
        <v/>
      </c>
      <c r="AK191" s="664" t="str">
        <f>IF(AJ191="","",VLOOKUP(AJ191,リスト!BW:BX,2,0))</f>
        <v/>
      </c>
      <c r="AL191" s="664" t="str">
        <f>IF(AF191="","",IF(S191&gt;【１】経営概要!$G$27,調査年-1,調査年)-R191)</f>
        <v/>
      </c>
      <c r="AM191" s="665" t="str">
        <f t="shared" si="1"/>
        <v/>
      </c>
      <c r="AN191" s="665" t="str">
        <f t="shared" si="2"/>
        <v/>
      </c>
      <c r="AO191" s="666" t="str">
        <f t="shared" si="3"/>
        <v/>
      </c>
      <c r="AP191" s="666" t="str">
        <f t="shared" si="4"/>
        <v/>
      </c>
      <c r="AQ191" s="666" t="str">
        <f t="shared" si="5"/>
        <v/>
      </c>
      <c r="AR191" s="666" t="str">
        <f t="shared" si="50"/>
        <v/>
      </c>
      <c r="AS191" s="666" t="str">
        <f t="shared" si="6"/>
        <v/>
      </c>
      <c r="AT191" s="666" t="str">
        <f t="shared" si="51"/>
        <v/>
      </c>
      <c r="AU191" s="666" t="str">
        <f t="shared" si="52"/>
        <v/>
      </c>
      <c r="AV191" s="666" t="str">
        <f>IF(X191="","",IF(OR(R191=IF(S191&gt;【１】経営概要!$G$27,調査年-1,調査年),AN191=""),"",ROUND(AN191*X191%,0)))</f>
        <v/>
      </c>
      <c r="AW191" s="666" t="str">
        <f t="shared" si="7"/>
        <v/>
      </c>
      <c r="AX191" s="666" t="str">
        <f t="shared" si="8"/>
        <v/>
      </c>
      <c r="AY191" s="666" t="str">
        <f t="shared" si="9"/>
        <v/>
      </c>
      <c r="AZ191" s="666" t="str">
        <f>IF(OR(X191="",AND(OR(R191&lt;&gt;IF(S191&gt;【１】経営概要!$G$27,調査年-1,調査年),AG191=0),V191="",AR191="",W191="")),"",
SUM(
IF(AND(R191=IF(S191&gt;【１】経営概要!$G$27,調査年-1,調査年),AG191=1),ROUND(T191*X191%,0),),
ROUND(V191*X191%,0),
ROUND(SUM(AR191)*X191%,0),
))</f>
        <v/>
      </c>
      <c r="BA191" s="666" t="str">
        <f t="shared" si="10"/>
        <v/>
      </c>
    </row>
    <row r="192" spans="2:53" s="4" customFormat="1" ht="28.15" hidden="1" customHeight="1" outlineLevel="1">
      <c r="C192" s="722">
        <v>176</v>
      </c>
      <c r="D192" s="1569"/>
      <c r="E192" s="1570"/>
      <c r="F192" s="1570"/>
      <c r="G192" s="1570"/>
      <c r="H192" s="1570"/>
      <c r="I192" s="1570"/>
      <c r="J192" s="1570"/>
      <c r="K192" s="1571"/>
      <c r="L192" s="668" t="str">
        <f>IF(M192&gt;0,IF(COUNTIF(リスト!建築物種類コード,M192),"建築物","構築物"),"")</f>
        <v/>
      </c>
      <c r="M192" s="680"/>
      <c r="N192" s="681"/>
      <c r="O192" s="201"/>
      <c r="P192" s="682"/>
      <c r="Q192" s="683"/>
      <c r="R192" s="683"/>
      <c r="S192" s="684"/>
      <c r="T192" s="685"/>
      <c r="U192" s="685"/>
      <c r="V192" s="685"/>
      <c r="W192" s="685"/>
      <c r="X192" s="1045"/>
      <c r="Y192" s="686"/>
      <c r="Z192" s="687"/>
      <c r="AA192" s="661"/>
      <c r="AB192" s="662"/>
      <c r="AC192" s="279"/>
      <c r="AD192" s="61"/>
      <c r="AE192" s="61"/>
      <c r="AF192" s="663" t="str">
        <f t="shared" si="46"/>
        <v/>
      </c>
      <c r="AG192" s="664" t="str">
        <f t="shared" si="47"/>
        <v/>
      </c>
      <c r="AH192" s="664" t="str">
        <f t="shared" si="48"/>
        <v/>
      </c>
      <c r="AI192" s="664" t="str">
        <f>IF(AF192="","",VLOOKUP(AF192,リスト!BD:BE,2,0))</f>
        <v/>
      </c>
      <c r="AJ192" s="664" t="str">
        <f t="shared" si="49"/>
        <v/>
      </c>
      <c r="AK192" s="664" t="str">
        <f>IF(AJ192="","",VLOOKUP(AJ192,リスト!BW:BX,2,0))</f>
        <v/>
      </c>
      <c r="AL192" s="664" t="str">
        <f>IF(AF192="","",IF(S192&gt;【１】経営概要!$G$27,調査年-1,調査年)-R192)</f>
        <v/>
      </c>
      <c r="AM192" s="665" t="str">
        <f t="shared" si="1"/>
        <v/>
      </c>
      <c r="AN192" s="665" t="str">
        <f t="shared" si="2"/>
        <v/>
      </c>
      <c r="AO192" s="666" t="str">
        <f t="shared" si="3"/>
        <v/>
      </c>
      <c r="AP192" s="666" t="str">
        <f t="shared" si="4"/>
        <v/>
      </c>
      <c r="AQ192" s="666" t="str">
        <f t="shared" si="5"/>
        <v/>
      </c>
      <c r="AR192" s="666" t="str">
        <f t="shared" si="50"/>
        <v/>
      </c>
      <c r="AS192" s="666" t="str">
        <f t="shared" si="6"/>
        <v/>
      </c>
      <c r="AT192" s="666" t="str">
        <f t="shared" si="51"/>
        <v/>
      </c>
      <c r="AU192" s="666" t="str">
        <f t="shared" si="52"/>
        <v/>
      </c>
      <c r="AV192" s="666" t="str">
        <f>IF(X192="","",IF(OR(R192=IF(S192&gt;【１】経営概要!$G$27,調査年-1,調査年),AN192=""),"",ROUND(AN192*X192%,0)))</f>
        <v/>
      </c>
      <c r="AW192" s="666" t="str">
        <f t="shared" si="7"/>
        <v/>
      </c>
      <c r="AX192" s="666" t="str">
        <f t="shared" si="8"/>
        <v/>
      </c>
      <c r="AY192" s="666" t="str">
        <f t="shared" si="9"/>
        <v/>
      </c>
      <c r="AZ192" s="666" t="str">
        <f>IF(OR(X192="",AND(OR(R192&lt;&gt;IF(S192&gt;【１】経営概要!$G$27,調査年-1,調査年),AG192=0),V192="",AR192="",W192="")),"",
SUM(
IF(AND(R192=IF(S192&gt;【１】経営概要!$G$27,調査年-1,調査年),AG192=1),ROUND(T192*X192%,0),),
ROUND(V192*X192%,0),
ROUND(SUM(AR192)*X192%,0),
))</f>
        <v/>
      </c>
      <c r="BA192" s="666" t="str">
        <f t="shared" si="10"/>
        <v/>
      </c>
    </row>
    <row r="193" spans="2:53" s="4" customFormat="1" ht="28.15" hidden="1" customHeight="1" outlineLevel="1">
      <c r="C193" s="722">
        <v>177</v>
      </c>
      <c r="D193" s="1569"/>
      <c r="E193" s="1570"/>
      <c r="F193" s="1570"/>
      <c r="G193" s="1570"/>
      <c r="H193" s="1570"/>
      <c r="I193" s="1570"/>
      <c r="J193" s="1570"/>
      <c r="K193" s="1571"/>
      <c r="L193" s="668" t="str">
        <f>IF(M193&gt;0,IF(COUNTIF(リスト!建築物種類コード,M193),"建築物","構築物"),"")</f>
        <v/>
      </c>
      <c r="M193" s="680"/>
      <c r="N193" s="681"/>
      <c r="O193" s="201"/>
      <c r="P193" s="682"/>
      <c r="Q193" s="683"/>
      <c r="R193" s="683"/>
      <c r="S193" s="684"/>
      <c r="T193" s="685"/>
      <c r="U193" s="685"/>
      <c r="V193" s="685"/>
      <c r="W193" s="685"/>
      <c r="X193" s="1045"/>
      <c r="Y193" s="686"/>
      <c r="Z193" s="687"/>
      <c r="AA193" s="661"/>
      <c r="AB193" s="662"/>
      <c r="AC193" s="279"/>
      <c r="AD193" s="61"/>
      <c r="AE193" s="61"/>
      <c r="AF193" s="663" t="str">
        <f t="shared" si="46"/>
        <v/>
      </c>
      <c r="AG193" s="664" t="str">
        <f t="shared" si="47"/>
        <v/>
      </c>
      <c r="AH193" s="664" t="str">
        <f t="shared" si="48"/>
        <v/>
      </c>
      <c r="AI193" s="664" t="str">
        <f>IF(AF193="","",VLOOKUP(AF193,リスト!BD:BE,2,0))</f>
        <v/>
      </c>
      <c r="AJ193" s="664" t="str">
        <f t="shared" si="49"/>
        <v/>
      </c>
      <c r="AK193" s="664" t="str">
        <f>IF(AJ193="","",VLOOKUP(AJ193,リスト!BW:BX,2,0))</f>
        <v/>
      </c>
      <c r="AL193" s="664" t="str">
        <f>IF(AF193="","",IF(S193&gt;【１】経営概要!$G$27,調査年-1,調査年)-R193)</f>
        <v/>
      </c>
      <c r="AM193" s="665" t="str">
        <f t="shared" si="1"/>
        <v/>
      </c>
      <c r="AN193" s="665" t="str">
        <f t="shared" si="2"/>
        <v/>
      </c>
      <c r="AO193" s="666" t="str">
        <f t="shared" si="3"/>
        <v/>
      </c>
      <c r="AP193" s="666" t="str">
        <f t="shared" si="4"/>
        <v/>
      </c>
      <c r="AQ193" s="666" t="str">
        <f t="shared" si="5"/>
        <v/>
      </c>
      <c r="AR193" s="666" t="str">
        <f t="shared" si="50"/>
        <v/>
      </c>
      <c r="AS193" s="666" t="str">
        <f t="shared" si="6"/>
        <v/>
      </c>
      <c r="AT193" s="666" t="str">
        <f t="shared" si="51"/>
        <v/>
      </c>
      <c r="AU193" s="666" t="str">
        <f t="shared" si="52"/>
        <v/>
      </c>
      <c r="AV193" s="666" t="str">
        <f>IF(X193="","",IF(OR(R193=IF(S193&gt;【１】経営概要!$G$27,調査年-1,調査年),AN193=""),"",ROUND(AN193*X193%,0)))</f>
        <v/>
      </c>
      <c r="AW193" s="666" t="str">
        <f t="shared" si="7"/>
        <v/>
      </c>
      <c r="AX193" s="666" t="str">
        <f t="shared" si="8"/>
        <v/>
      </c>
      <c r="AY193" s="666" t="str">
        <f t="shared" si="9"/>
        <v/>
      </c>
      <c r="AZ193" s="666" t="str">
        <f>IF(OR(X193="",AND(OR(R193&lt;&gt;IF(S193&gt;【１】経営概要!$G$27,調査年-1,調査年),AG193=0),V193="",AR193="",W193="")),"",
SUM(
IF(AND(R193=IF(S193&gt;【１】経営概要!$G$27,調査年-1,調査年),AG193=1),ROUND(T193*X193%,0),),
ROUND(V193*X193%,0),
ROUND(SUM(AR193)*X193%,0),
))</f>
        <v/>
      </c>
      <c r="BA193" s="666" t="str">
        <f t="shared" si="10"/>
        <v/>
      </c>
    </row>
    <row r="194" spans="2:53" s="4" customFormat="1" ht="28.15" hidden="1" customHeight="1" outlineLevel="1">
      <c r="C194" s="722">
        <v>178</v>
      </c>
      <c r="D194" s="1569"/>
      <c r="E194" s="1570"/>
      <c r="F194" s="1570"/>
      <c r="G194" s="1570"/>
      <c r="H194" s="1570"/>
      <c r="I194" s="1570"/>
      <c r="J194" s="1570"/>
      <c r="K194" s="1571"/>
      <c r="L194" s="668" t="str">
        <f>IF(M194&gt;0,IF(COUNTIF(リスト!建築物種類コード,M194),"建築物","構築物"),"")</f>
        <v/>
      </c>
      <c r="M194" s="688"/>
      <c r="N194" s="681"/>
      <c r="O194" s="201"/>
      <c r="P194" s="682"/>
      <c r="Q194" s="683"/>
      <c r="R194" s="683"/>
      <c r="S194" s="684"/>
      <c r="T194" s="685"/>
      <c r="U194" s="685"/>
      <c r="V194" s="685"/>
      <c r="W194" s="685"/>
      <c r="X194" s="1045"/>
      <c r="Y194" s="686"/>
      <c r="Z194" s="687"/>
      <c r="AA194" s="661"/>
      <c r="AB194" s="662"/>
      <c r="AC194" s="279"/>
      <c r="AD194" s="61"/>
      <c r="AE194" s="61"/>
      <c r="AF194" s="663" t="str">
        <f t="shared" si="46"/>
        <v/>
      </c>
      <c r="AG194" s="664" t="str">
        <f t="shared" si="47"/>
        <v/>
      </c>
      <c r="AH194" s="664" t="str">
        <f t="shared" si="48"/>
        <v/>
      </c>
      <c r="AI194" s="664" t="str">
        <f>IF(AF194="","",VLOOKUP(AF194,リスト!BD:BE,2,0))</f>
        <v/>
      </c>
      <c r="AJ194" s="664" t="str">
        <f t="shared" si="49"/>
        <v/>
      </c>
      <c r="AK194" s="664" t="str">
        <f>IF(AJ194="","",VLOOKUP(AJ194,リスト!BW:BX,2,0))</f>
        <v/>
      </c>
      <c r="AL194" s="664" t="str">
        <f>IF(AF194="","",IF(S194&gt;【１】経営概要!$G$27,調査年-1,調査年)-R194)</f>
        <v/>
      </c>
      <c r="AM194" s="665" t="str">
        <f t="shared" si="1"/>
        <v/>
      </c>
      <c r="AN194" s="665" t="str">
        <f t="shared" si="2"/>
        <v/>
      </c>
      <c r="AO194" s="666" t="str">
        <f t="shared" si="3"/>
        <v/>
      </c>
      <c r="AP194" s="666" t="str">
        <f t="shared" si="4"/>
        <v/>
      </c>
      <c r="AQ194" s="666" t="str">
        <f t="shared" si="5"/>
        <v/>
      </c>
      <c r="AR194" s="666" t="str">
        <f t="shared" si="50"/>
        <v/>
      </c>
      <c r="AS194" s="666" t="str">
        <f t="shared" si="6"/>
        <v/>
      </c>
      <c r="AT194" s="666" t="str">
        <f t="shared" si="51"/>
        <v/>
      </c>
      <c r="AU194" s="666" t="str">
        <f t="shared" si="52"/>
        <v/>
      </c>
      <c r="AV194" s="666" t="str">
        <f>IF(X194="","",IF(OR(R194=IF(S194&gt;【１】経営概要!$G$27,調査年-1,調査年),AN194=""),"",ROUND(AN194*X194%,0)))</f>
        <v/>
      </c>
      <c r="AW194" s="666" t="str">
        <f t="shared" si="7"/>
        <v/>
      </c>
      <c r="AX194" s="666" t="str">
        <f t="shared" si="8"/>
        <v/>
      </c>
      <c r="AY194" s="666" t="str">
        <f t="shared" si="9"/>
        <v/>
      </c>
      <c r="AZ194" s="666" t="str">
        <f>IF(OR(X194="",AND(OR(R194&lt;&gt;IF(S194&gt;【１】経営概要!$G$27,調査年-1,調査年),AG194=0),V194="",AR194="",W194="")),"",
SUM(
IF(AND(R194=IF(S194&gt;【１】経営概要!$G$27,調査年-1,調査年),AG194=1),ROUND(T194*X194%,0),),
ROUND(V194*X194%,0),
ROUND(SUM(AR194)*X194%,0),
))</f>
        <v/>
      </c>
      <c r="BA194" s="666" t="str">
        <f t="shared" si="10"/>
        <v/>
      </c>
    </row>
    <row r="195" spans="2:53" s="4" customFormat="1" ht="28.5" hidden="1" customHeight="1" outlineLevel="1">
      <c r="B195" s="49"/>
      <c r="C195" s="722">
        <v>179</v>
      </c>
      <c r="D195" s="1569"/>
      <c r="E195" s="1570"/>
      <c r="F195" s="1570"/>
      <c r="G195" s="1570"/>
      <c r="H195" s="1570"/>
      <c r="I195" s="1570"/>
      <c r="J195" s="1570"/>
      <c r="K195" s="1571"/>
      <c r="L195" s="668" t="str">
        <f>IF(M195&gt;0,IF(COUNTIF(リスト!建築物種類コード,M195),"建築物","構築物"),"")</f>
        <v/>
      </c>
      <c r="M195" s="680"/>
      <c r="N195" s="681"/>
      <c r="O195" s="201"/>
      <c r="P195" s="682"/>
      <c r="Q195" s="683"/>
      <c r="R195" s="683"/>
      <c r="S195" s="684"/>
      <c r="T195" s="685"/>
      <c r="U195" s="685"/>
      <c r="V195" s="685"/>
      <c r="W195" s="685"/>
      <c r="X195" s="1045"/>
      <c r="Y195" s="686"/>
      <c r="Z195" s="687"/>
      <c r="AA195" s="661"/>
      <c r="AB195" s="662"/>
      <c r="AC195" s="279"/>
      <c r="AD195" s="61"/>
      <c r="AE195" s="61"/>
      <c r="AF195" s="663" t="str">
        <f t="shared" si="46"/>
        <v/>
      </c>
      <c r="AG195" s="664" t="str">
        <f t="shared" si="47"/>
        <v/>
      </c>
      <c r="AH195" s="664" t="str">
        <f t="shared" si="48"/>
        <v/>
      </c>
      <c r="AI195" s="664" t="str">
        <f>IF(AF195="","",VLOOKUP(AF195,リスト!BD:BE,2,0))</f>
        <v/>
      </c>
      <c r="AJ195" s="664" t="str">
        <f t="shared" si="49"/>
        <v/>
      </c>
      <c r="AK195" s="664" t="str">
        <f>IF(AJ195="","",VLOOKUP(AJ195,リスト!BW:BX,2,0))</f>
        <v/>
      </c>
      <c r="AL195" s="664" t="str">
        <f>IF(AF195="","",IF(S195&gt;【１】経営概要!$G$27,調査年-1,調査年)-R195)</f>
        <v/>
      </c>
      <c r="AM195" s="665" t="str">
        <f t="shared" si="1"/>
        <v/>
      </c>
      <c r="AN195" s="665" t="str">
        <f t="shared" si="2"/>
        <v/>
      </c>
      <c r="AO195" s="666" t="str">
        <f t="shared" si="3"/>
        <v/>
      </c>
      <c r="AP195" s="666" t="str">
        <f t="shared" si="4"/>
        <v/>
      </c>
      <c r="AQ195" s="666" t="str">
        <f t="shared" si="5"/>
        <v/>
      </c>
      <c r="AR195" s="666" t="str">
        <f t="shared" si="50"/>
        <v/>
      </c>
      <c r="AS195" s="666" t="str">
        <f t="shared" si="6"/>
        <v/>
      </c>
      <c r="AT195" s="666" t="str">
        <f t="shared" si="51"/>
        <v/>
      </c>
      <c r="AU195" s="666" t="str">
        <f t="shared" si="52"/>
        <v/>
      </c>
      <c r="AV195" s="666" t="str">
        <f>IF(X195="","",IF(OR(R195=IF(S195&gt;【１】経営概要!$G$27,調査年-1,調査年),AN195=""),"",ROUND(AN195*X195%,0)))</f>
        <v/>
      </c>
      <c r="AW195" s="666" t="str">
        <f t="shared" si="7"/>
        <v/>
      </c>
      <c r="AX195" s="666" t="str">
        <f t="shared" si="8"/>
        <v/>
      </c>
      <c r="AY195" s="666" t="str">
        <f t="shared" si="9"/>
        <v/>
      </c>
      <c r="AZ195" s="666" t="str">
        <f>IF(OR(X195="",AND(OR(R195&lt;&gt;IF(S195&gt;【１】経営概要!$G$27,調査年-1,調査年),AG195=0),V195="",AR195="",W195="")),"",
SUM(
IF(AND(R195=IF(S195&gt;【１】経営概要!$G$27,調査年-1,調査年),AG195=1),ROUND(T195*X195%,0),),
ROUND(V195*X195%,0),
ROUND(SUM(AR195)*X195%,0),
))</f>
        <v/>
      </c>
      <c r="BA195" s="666" t="str">
        <f t="shared" si="10"/>
        <v/>
      </c>
    </row>
    <row r="196" spans="2:53" ht="28.5" hidden="1" customHeight="1" outlineLevel="1">
      <c r="B196" s="49"/>
      <c r="C196" s="722">
        <v>180</v>
      </c>
      <c r="D196" s="1572"/>
      <c r="E196" s="1573"/>
      <c r="F196" s="1573"/>
      <c r="G196" s="1573"/>
      <c r="H196" s="1573"/>
      <c r="I196" s="1573"/>
      <c r="J196" s="1573"/>
      <c r="K196" s="1574"/>
      <c r="L196" s="668" t="str">
        <f>IF(M196&gt;0,IF(COUNTIF(リスト!建築物種類コード,M196),"建築物","構築物"),"")</f>
        <v/>
      </c>
      <c r="M196" s="688"/>
      <c r="N196" s="681"/>
      <c r="O196" s="201"/>
      <c r="P196" s="682"/>
      <c r="Q196" s="683"/>
      <c r="R196" s="683"/>
      <c r="S196" s="684"/>
      <c r="T196" s="685"/>
      <c r="U196" s="685"/>
      <c r="V196" s="685"/>
      <c r="W196" s="685"/>
      <c r="X196" s="1045"/>
      <c r="Y196" s="686"/>
      <c r="Z196" s="687"/>
      <c r="AA196" s="661"/>
      <c r="AB196" s="662"/>
      <c r="AC196" s="279"/>
      <c r="AF196" s="663" t="str">
        <f t="shared" si="46"/>
        <v/>
      </c>
      <c r="AG196" s="664" t="str">
        <f t="shared" si="47"/>
        <v/>
      </c>
      <c r="AH196" s="664" t="str">
        <f t="shared" si="48"/>
        <v/>
      </c>
      <c r="AI196" s="664" t="str">
        <f>IF(AF196="","",VLOOKUP(AF196,リスト!BD:BE,2,0))</f>
        <v/>
      </c>
      <c r="AJ196" s="664" t="str">
        <f t="shared" si="49"/>
        <v/>
      </c>
      <c r="AK196" s="664" t="str">
        <f>IF(AJ196="","",VLOOKUP(AJ196,リスト!BW:BX,2,0))</f>
        <v/>
      </c>
      <c r="AL196" s="664" t="str">
        <f>IF(AF196="","",IF(S196&gt;【１】経営概要!$G$27,調査年-1,調査年)-R196)</f>
        <v/>
      </c>
      <c r="AM196" s="665" t="str">
        <f t="shared" si="1"/>
        <v/>
      </c>
      <c r="AN196" s="665" t="str">
        <f t="shared" si="2"/>
        <v/>
      </c>
      <c r="AO196" s="666" t="str">
        <f t="shared" si="3"/>
        <v/>
      </c>
      <c r="AP196" s="666" t="str">
        <f t="shared" si="4"/>
        <v/>
      </c>
      <c r="AQ196" s="666" t="str">
        <f t="shared" si="5"/>
        <v/>
      </c>
      <c r="AR196" s="666" t="str">
        <f t="shared" si="50"/>
        <v/>
      </c>
      <c r="AS196" s="666" t="str">
        <f t="shared" si="6"/>
        <v/>
      </c>
      <c r="AT196" s="666" t="str">
        <f t="shared" si="51"/>
        <v/>
      </c>
      <c r="AU196" s="666" t="str">
        <f t="shared" si="52"/>
        <v/>
      </c>
      <c r="AV196" s="666" t="str">
        <f>IF(X196="","",IF(OR(R196=IF(S196&gt;【１】経営概要!$G$27,調査年-1,調査年),AN196=""),"",ROUND(AN196*X196%,0)))</f>
        <v/>
      </c>
      <c r="AW196" s="666" t="str">
        <f t="shared" si="7"/>
        <v/>
      </c>
      <c r="AX196" s="666" t="str">
        <f t="shared" si="8"/>
        <v/>
      </c>
      <c r="AY196" s="666" t="str">
        <f t="shared" si="9"/>
        <v/>
      </c>
      <c r="AZ196" s="666" t="str">
        <f>IF(OR(X196="",AND(OR(R196&lt;&gt;IF(S196&gt;【１】経営概要!$G$27,調査年-1,調査年),AG196=0),V196="",AR196="",W196="")),"",
SUM(
IF(AND(R196=IF(S196&gt;【１】経営概要!$G$27,調査年-1,調査年),AG196=1),ROUND(T196*X196%,0),),
ROUND(V196*X196%,0),
ROUND(SUM(AR196)*X196%,0),
))</f>
        <v/>
      </c>
      <c r="BA196" s="666" t="str">
        <f t="shared" si="10"/>
        <v/>
      </c>
    </row>
    <row r="197" spans="2:53" s="42" customFormat="1" ht="28.5" hidden="1" customHeight="1" outlineLevel="1">
      <c r="B197" s="49"/>
      <c r="C197" s="722">
        <v>181</v>
      </c>
      <c r="D197" s="1569"/>
      <c r="E197" s="1570"/>
      <c r="F197" s="1570"/>
      <c r="G197" s="1570"/>
      <c r="H197" s="1570"/>
      <c r="I197" s="1570"/>
      <c r="J197" s="1570"/>
      <c r="K197" s="1571"/>
      <c r="L197" s="668" t="str">
        <f>IF(M197&gt;0,IF(COUNTIF(リスト!建築物種類コード,M197),"建築物","構築物"),"")</f>
        <v/>
      </c>
      <c r="M197" s="680"/>
      <c r="N197" s="681"/>
      <c r="O197" s="201"/>
      <c r="P197" s="682"/>
      <c r="Q197" s="683"/>
      <c r="R197" s="683"/>
      <c r="S197" s="684"/>
      <c r="T197" s="685"/>
      <c r="U197" s="685"/>
      <c r="V197" s="685"/>
      <c r="W197" s="685"/>
      <c r="X197" s="1045"/>
      <c r="Y197" s="686"/>
      <c r="Z197" s="687"/>
      <c r="AA197" s="661"/>
      <c r="AB197" s="662"/>
      <c r="AC197" s="279"/>
      <c r="AD197" s="61"/>
      <c r="AE197" s="61"/>
      <c r="AF197" s="663" t="str">
        <f t="shared" si="46"/>
        <v/>
      </c>
      <c r="AG197" s="664" t="str">
        <f t="shared" si="47"/>
        <v/>
      </c>
      <c r="AH197" s="664" t="str">
        <f t="shared" si="48"/>
        <v/>
      </c>
      <c r="AI197" s="664" t="str">
        <f>IF(AF197="","",VLOOKUP(AF197,リスト!BD:BE,2,0))</f>
        <v/>
      </c>
      <c r="AJ197" s="664" t="str">
        <f t="shared" si="49"/>
        <v/>
      </c>
      <c r="AK197" s="664" t="str">
        <f>IF(AJ197="","",VLOOKUP(AJ197,リスト!BW:BX,2,0))</f>
        <v/>
      </c>
      <c r="AL197" s="664" t="str">
        <f>IF(AF197="","",IF(S197&gt;【１】経営概要!$G$27,調査年-1,調査年)-R197)</f>
        <v/>
      </c>
      <c r="AM197" s="665" t="str">
        <f t="shared" si="1"/>
        <v/>
      </c>
      <c r="AN197" s="665" t="str">
        <f t="shared" si="2"/>
        <v/>
      </c>
      <c r="AO197" s="666" t="str">
        <f t="shared" si="3"/>
        <v/>
      </c>
      <c r="AP197" s="666" t="str">
        <f t="shared" si="4"/>
        <v/>
      </c>
      <c r="AQ197" s="666" t="str">
        <f t="shared" si="5"/>
        <v/>
      </c>
      <c r="AR197" s="666" t="str">
        <f t="shared" si="50"/>
        <v/>
      </c>
      <c r="AS197" s="666" t="str">
        <f t="shared" si="6"/>
        <v/>
      </c>
      <c r="AT197" s="666" t="str">
        <f t="shared" si="51"/>
        <v/>
      </c>
      <c r="AU197" s="666" t="str">
        <f t="shared" si="52"/>
        <v/>
      </c>
      <c r="AV197" s="666" t="str">
        <f>IF(X197="","",IF(OR(R197=IF(S197&gt;【１】経営概要!$G$27,調査年-1,調査年),AN197=""),"",ROUND(AN197*X197%,0)))</f>
        <v/>
      </c>
      <c r="AW197" s="666" t="str">
        <f t="shared" si="7"/>
        <v/>
      </c>
      <c r="AX197" s="666" t="str">
        <f t="shared" si="8"/>
        <v/>
      </c>
      <c r="AY197" s="666" t="str">
        <f t="shared" si="9"/>
        <v/>
      </c>
      <c r="AZ197" s="666" t="str">
        <f>IF(OR(X197="",AND(OR(R197&lt;&gt;IF(S197&gt;【１】経営概要!$G$27,調査年-1,調査年),AG197=0),V197="",AR197="",W197="")),"",
SUM(
IF(AND(R197=IF(S197&gt;【１】経営概要!$G$27,調査年-1,調査年),AG197=1),ROUND(T197*X197%,0),),
ROUND(V197*X197%,0),
ROUND(SUM(AR197)*X197%,0),
))</f>
        <v/>
      </c>
      <c r="BA197" s="666" t="str">
        <f t="shared" si="10"/>
        <v/>
      </c>
    </row>
    <row r="198" spans="2:53" s="4" customFormat="1" ht="28.5" hidden="1" customHeight="1" outlineLevel="1">
      <c r="C198" s="722">
        <v>182</v>
      </c>
      <c r="D198" s="1569"/>
      <c r="E198" s="1570"/>
      <c r="F198" s="1570"/>
      <c r="G198" s="1570"/>
      <c r="H198" s="1570"/>
      <c r="I198" s="1570"/>
      <c r="J198" s="1570"/>
      <c r="K198" s="1571"/>
      <c r="L198" s="668" t="str">
        <f>IF(M198&gt;0,IF(COUNTIF(リスト!建築物種類コード,M198),"建築物","構築物"),"")</f>
        <v/>
      </c>
      <c r="M198" s="680"/>
      <c r="N198" s="681"/>
      <c r="O198" s="201"/>
      <c r="P198" s="682"/>
      <c r="Q198" s="683"/>
      <c r="R198" s="683"/>
      <c r="S198" s="684"/>
      <c r="T198" s="685"/>
      <c r="U198" s="685"/>
      <c r="V198" s="685"/>
      <c r="W198" s="685"/>
      <c r="X198" s="1045"/>
      <c r="Y198" s="686"/>
      <c r="Z198" s="687"/>
      <c r="AA198" s="661"/>
      <c r="AB198" s="662"/>
      <c r="AC198" s="279"/>
      <c r="AD198" s="61"/>
      <c r="AE198" s="61"/>
      <c r="AF198" s="663" t="str">
        <f t="shared" si="46"/>
        <v/>
      </c>
      <c r="AG198" s="664" t="str">
        <f t="shared" si="47"/>
        <v/>
      </c>
      <c r="AH198" s="664" t="str">
        <f t="shared" si="48"/>
        <v/>
      </c>
      <c r="AI198" s="664" t="str">
        <f>IF(AF198="","",VLOOKUP(AF198,リスト!BD:BE,2,0))</f>
        <v/>
      </c>
      <c r="AJ198" s="664" t="str">
        <f t="shared" si="49"/>
        <v/>
      </c>
      <c r="AK198" s="664" t="str">
        <f>IF(AJ198="","",VLOOKUP(AJ198,リスト!BW:BX,2,0))</f>
        <v/>
      </c>
      <c r="AL198" s="664" t="str">
        <f>IF(AF198="","",IF(S198&gt;【１】経営概要!$G$27,調査年-1,調査年)-R198)</f>
        <v/>
      </c>
      <c r="AM198" s="665" t="str">
        <f t="shared" ref="AM198:AM233" si="53">IF(OR(AF198="",AG198=1),"",
IF(AND(AJ198&gt;0,AL198&lt;AJ198,AN198&lt;=ROUND((T198-1)*AK198,0)),ROUND(AN198*IF(Y198="2：部分取り壊し",IFERROR(1-(AC198/O198),1),1),0),
IF(AND(AJ198&gt;0,AL198&lt;AJ198),ROUND((T198-1)*AK198*IF(Y198="2：部分取り壊し",IFERROR(1-(AC198/O198),1),1),0),
"")))</f>
        <v/>
      </c>
      <c r="AN198" s="665" t="str">
        <f t="shared" ref="AN198:AN233" si="54">IF(OR(AF198="",AG198=1),"",
IF(AND(AJ198&gt;0,AL198&lt;AJ198),T198-ROUND((T198-1)*AK198*AL198,0),1
))</f>
        <v/>
      </c>
      <c r="AO198" s="666" t="str">
        <f t="shared" ref="AO198:AO233" si="55">IF(OR(AF198="",AG198=1),"",
IF(Y198="",AM198,
IF(Y198="1：取り壊し",SUM(AN198,Z198),
IF(Y198="3：売　却",AN198-Z198,
IF(AND(Y198="2：部分取り壊し",AN198&gt;1),SUM(ROUND(AN198*(AC198/O198),0),Z198,AM198),
IF(AND(Z198="",AM198=""),"",SUM(Z198,AM198)))))))</f>
        <v/>
      </c>
      <c r="AP198" s="666" t="str">
        <f t="shared" ref="AP198:AP233" si="56">IF(AND(AO198="",AM198=""),"",
IF(OR(Y198="1：取り壊し",Y198="2：部分取り壊し",Y198="3：売　却"),SUM(AO198)-SUM(AM198),""))</f>
        <v/>
      </c>
      <c r="AQ198" s="666" t="str">
        <f t="shared" ref="AQ198:AQ233" si="57">IF(OR(AG198=1,U198=""),"",
IF(AND(AJ198&gt;0,U198&gt;0,AL198&lt;AJ198),U198-ROUND(U198*AK198*AL198,0),""
))</f>
        <v/>
      </c>
      <c r="AR198" s="666" t="str">
        <f t="shared" si="50"/>
        <v/>
      </c>
      <c r="AS198" s="666" t="str">
        <f t="shared" ref="AS198:AS233" si="58">IF(Y198="2：部分取り壊し",O198-AC198,"")</f>
        <v/>
      </c>
      <c r="AT198" s="666" t="str">
        <f t="shared" si="51"/>
        <v/>
      </c>
      <c r="AU198" s="666" t="str">
        <f t="shared" si="52"/>
        <v/>
      </c>
      <c r="AV198" s="666" t="str">
        <f>IF(X198="","",IF(OR(R198=IF(S198&gt;【１】経営概要!$G$27,調査年-1,調査年),AN198=""),"",ROUND(AN198*X198%,0)))</f>
        <v/>
      </c>
      <c r="AW198" s="666" t="str">
        <f t="shared" ref="AW198:AW233" si="59">IF(X198="","",IF(AO198="","",ROUND(AO198*X198%,0)))</f>
        <v/>
      </c>
      <c r="AX198" s="666" t="str">
        <f t="shared" ref="AX198:AX233" si="60">IF(X198="","",IF(AP198="","",ROUND(AP198*X198%,0)))</f>
        <v/>
      </c>
      <c r="AY198" s="666" t="str">
        <f t="shared" ref="AY198:AY233" si="61">IF(X198="","",IF(AN198="","",ROUND(AN198*X198%,0)))</f>
        <v/>
      </c>
      <c r="AZ198" s="666" t="str">
        <f>IF(OR(X198="",AND(OR(R198&lt;&gt;IF(S198&gt;【１】経営概要!$G$27,調査年-1,調査年),AG198=0),V198="",AR198="",W198="")),"",
SUM(
IF(AND(R198=IF(S198&gt;【１】経営概要!$G$27,調査年-1,調査年),AG198=1),ROUND(T198*X198%,0),),
ROUND(V198*X198%,0),
ROUND(SUM(AR198)*X198%,0),
))</f>
        <v/>
      </c>
      <c r="BA198" s="666" t="str">
        <f t="shared" ref="BA198:BA233" si="62">IF(X198="","",IF(W198="","",ROUND(W198*X198%,0)))</f>
        <v/>
      </c>
    </row>
    <row r="199" spans="2:53" s="4" customFormat="1" ht="27.75" hidden="1" customHeight="1" outlineLevel="1">
      <c r="C199" s="722">
        <v>183</v>
      </c>
      <c r="D199" s="1572"/>
      <c r="E199" s="1573"/>
      <c r="F199" s="1573"/>
      <c r="G199" s="1573"/>
      <c r="H199" s="1573"/>
      <c r="I199" s="1573"/>
      <c r="J199" s="1573"/>
      <c r="K199" s="1574"/>
      <c r="L199" s="668" t="str">
        <f>IF(M199&gt;0,IF(COUNTIF(リスト!建築物種類コード,M199),"建築物","構築物"),"")</f>
        <v/>
      </c>
      <c r="M199" s="688"/>
      <c r="N199" s="681"/>
      <c r="O199" s="201"/>
      <c r="P199" s="682"/>
      <c r="Q199" s="683"/>
      <c r="R199" s="683"/>
      <c r="S199" s="684"/>
      <c r="T199" s="685"/>
      <c r="U199" s="685"/>
      <c r="V199" s="685"/>
      <c r="W199" s="685"/>
      <c r="X199" s="1045"/>
      <c r="Y199" s="686"/>
      <c r="Z199" s="687"/>
      <c r="AA199" s="661"/>
      <c r="AB199" s="662"/>
      <c r="AC199" s="279"/>
      <c r="AD199" s="61"/>
      <c r="AE199" s="61"/>
      <c r="AF199" s="663" t="str">
        <f t="shared" si="46"/>
        <v/>
      </c>
      <c r="AG199" s="664" t="str">
        <f t="shared" si="47"/>
        <v/>
      </c>
      <c r="AH199" s="664" t="str">
        <f t="shared" si="48"/>
        <v/>
      </c>
      <c r="AI199" s="664" t="str">
        <f>IF(AF199="","",VLOOKUP(AF199,リスト!BD:BE,2,0))</f>
        <v/>
      </c>
      <c r="AJ199" s="664" t="str">
        <f t="shared" si="49"/>
        <v/>
      </c>
      <c r="AK199" s="664" t="str">
        <f>IF(AJ199="","",VLOOKUP(AJ199,リスト!BW:BX,2,0))</f>
        <v/>
      </c>
      <c r="AL199" s="664" t="str">
        <f>IF(AF199="","",IF(S199&gt;【１】経営概要!$G$27,調査年-1,調査年)-R199)</f>
        <v/>
      </c>
      <c r="AM199" s="665" t="str">
        <f t="shared" si="53"/>
        <v/>
      </c>
      <c r="AN199" s="665" t="str">
        <f t="shared" si="54"/>
        <v/>
      </c>
      <c r="AO199" s="666" t="str">
        <f t="shared" si="55"/>
        <v/>
      </c>
      <c r="AP199" s="666" t="str">
        <f t="shared" si="56"/>
        <v/>
      </c>
      <c r="AQ199" s="666" t="str">
        <f t="shared" si="57"/>
        <v/>
      </c>
      <c r="AR199" s="666" t="str">
        <f t="shared" si="50"/>
        <v/>
      </c>
      <c r="AS199" s="666" t="str">
        <f t="shared" si="58"/>
        <v/>
      </c>
      <c r="AT199" s="666" t="str">
        <f t="shared" si="51"/>
        <v/>
      </c>
      <c r="AU199" s="666" t="str">
        <f t="shared" si="52"/>
        <v/>
      </c>
      <c r="AV199" s="666" t="str">
        <f>IF(X199="","",IF(OR(R199=IF(S199&gt;【１】経営概要!$G$27,調査年-1,調査年),AN199=""),"",ROUND(AN199*X199%,0)))</f>
        <v/>
      </c>
      <c r="AW199" s="666" t="str">
        <f t="shared" si="59"/>
        <v/>
      </c>
      <c r="AX199" s="666" t="str">
        <f t="shared" si="60"/>
        <v/>
      </c>
      <c r="AY199" s="666" t="str">
        <f t="shared" si="61"/>
        <v/>
      </c>
      <c r="AZ199" s="666" t="str">
        <f>IF(OR(X199="",AND(OR(R199&lt;&gt;IF(S199&gt;【１】経営概要!$G$27,調査年-1,調査年),AG199=0),V199="",AR199="",W199="")),"",
SUM(
IF(AND(R199=IF(S199&gt;【１】経営概要!$G$27,調査年-1,調査年),AG199=1),ROUND(T199*X199%,0),),
ROUND(V199*X199%,0),
ROUND(SUM(AR199)*X199%,0),
))</f>
        <v/>
      </c>
      <c r="BA199" s="666" t="str">
        <f t="shared" si="62"/>
        <v/>
      </c>
    </row>
    <row r="200" spans="2:53" s="4" customFormat="1" ht="28.15" hidden="1" customHeight="1" outlineLevel="1">
      <c r="C200" s="722">
        <v>184</v>
      </c>
      <c r="D200" s="1569"/>
      <c r="E200" s="1570"/>
      <c r="F200" s="1570"/>
      <c r="G200" s="1570"/>
      <c r="H200" s="1570"/>
      <c r="I200" s="1570"/>
      <c r="J200" s="1570"/>
      <c r="K200" s="1571"/>
      <c r="L200" s="668" t="str">
        <f>IF(M200&gt;0,IF(COUNTIF(リスト!建築物種類コード,M200),"建築物","構築物"),"")</f>
        <v/>
      </c>
      <c r="M200" s="680"/>
      <c r="N200" s="681"/>
      <c r="O200" s="201"/>
      <c r="P200" s="682"/>
      <c r="Q200" s="683"/>
      <c r="R200" s="683"/>
      <c r="S200" s="684"/>
      <c r="T200" s="685"/>
      <c r="U200" s="685"/>
      <c r="V200" s="685"/>
      <c r="W200" s="685"/>
      <c r="X200" s="1045"/>
      <c r="Y200" s="686"/>
      <c r="Z200" s="687"/>
      <c r="AA200" s="661"/>
      <c r="AB200" s="662"/>
      <c r="AC200" s="279"/>
      <c r="AD200" s="61"/>
      <c r="AE200" s="61"/>
      <c r="AF200" s="663" t="str">
        <f t="shared" si="46"/>
        <v/>
      </c>
      <c r="AG200" s="664" t="str">
        <f t="shared" si="47"/>
        <v/>
      </c>
      <c r="AH200" s="664" t="str">
        <f t="shared" si="48"/>
        <v/>
      </c>
      <c r="AI200" s="664" t="str">
        <f>IF(AF200="","",VLOOKUP(AF200,リスト!BD:BE,2,0))</f>
        <v/>
      </c>
      <c r="AJ200" s="664" t="str">
        <f t="shared" si="49"/>
        <v/>
      </c>
      <c r="AK200" s="664" t="str">
        <f>IF(AJ200="","",VLOOKUP(AJ200,リスト!BW:BX,2,0))</f>
        <v/>
      </c>
      <c r="AL200" s="664" t="str">
        <f>IF(AF200="","",IF(S200&gt;【１】経営概要!$G$27,調査年-1,調査年)-R200)</f>
        <v/>
      </c>
      <c r="AM200" s="665" t="str">
        <f t="shared" si="53"/>
        <v/>
      </c>
      <c r="AN200" s="665" t="str">
        <f t="shared" si="54"/>
        <v/>
      </c>
      <c r="AO200" s="666" t="str">
        <f t="shared" si="55"/>
        <v/>
      </c>
      <c r="AP200" s="666" t="str">
        <f t="shared" si="56"/>
        <v/>
      </c>
      <c r="AQ200" s="666" t="str">
        <f t="shared" si="57"/>
        <v/>
      </c>
      <c r="AR200" s="666" t="str">
        <f t="shared" si="50"/>
        <v/>
      </c>
      <c r="AS200" s="666" t="str">
        <f t="shared" si="58"/>
        <v/>
      </c>
      <c r="AT200" s="666" t="str">
        <f t="shared" si="51"/>
        <v/>
      </c>
      <c r="AU200" s="666" t="str">
        <f t="shared" si="52"/>
        <v/>
      </c>
      <c r="AV200" s="666" t="str">
        <f>IF(X200="","",IF(OR(R200=IF(S200&gt;【１】経営概要!$G$27,調査年-1,調査年),AN200=""),"",ROUND(AN200*X200%,0)))</f>
        <v/>
      </c>
      <c r="AW200" s="666" t="str">
        <f t="shared" si="59"/>
        <v/>
      </c>
      <c r="AX200" s="666" t="str">
        <f t="shared" si="60"/>
        <v/>
      </c>
      <c r="AY200" s="666" t="str">
        <f t="shared" si="61"/>
        <v/>
      </c>
      <c r="AZ200" s="666" t="str">
        <f>IF(OR(X200="",AND(OR(R200&lt;&gt;IF(S200&gt;【１】経営概要!$G$27,調査年-1,調査年),AG200=0),V200="",AR200="",W200="")),"",
SUM(
IF(AND(R200=IF(S200&gt;【１】経営概要!$G$27,調査年-1,調査年),AG200=1),ROUND(T200*X200%,0),),
ROUND(V200*X200%,0),
ROUND(SUM(AR200)*X200%,0),
))</f>
        <v/>
      </c>
      <c r="BA200" s="666" t="str">
        <f t="shared" si="62"/>
        <v/>
      </c>
    </row>
    <row r="201" spans="2:53" s="4" customFormat="1" ht="28.15" hidden="1" customHeight="1" outlineLevel="1">
      <c r="C201" s="722">
        <v>185</v>
      </c>
      <c r="D201" s="1572"/>
      <c r="E201" s="1573"/>
      <c r="F201" s="1573"/>
      <c r="G201" s="1573"/>
      <c r="H201" s="1573"/>
      <c r="I201" s="1573"/>
      <c r="J201" s="1573"/>
      <c r="K201" s="1574"/>
      <c r="L201" s="668" t="str">
        <f>IF(M201&gt;0,IF(COUNTIF(リスト!建築物種類コード,M201),"建築物","構築物"),"")</f>
        <v/>
      </c>
      <c r="M201" s="688"/>
      <c r="N201" s="681"/>
      <c r="O201" s="201"/>
      <c r="P201" s="682"/>
      <c r="Q201" s="683"/>
      <c r="R201" s="683"/>
      <c r="S201" s="684"/>
      <c r="T201" s="685"/>
      <c r="U201" s="685"/>
      <c r="V201" s="685"/>
      <c r="W201" s="685"/>
      <c r="X201" s="1045"/>
      <c r="Y201" s="686"/>
      <c r="Z201" s="687"/>
      <c r="AA201" s="661"/>
      <c r="AB201" s="662"/>
      <c r="AC201" s="279"/>
      <c r="AD201" s="61"/>
      <c r="AE201" s="61"/>
      <c r="AF201" s="663" t="str">
        <f t="shared" si="46"/>
        <v/>
      </c>
      <c r="AG201" s="664" t="str">
        <f t="shared" si="47"/>
        <v/>
      </c>
      <c r="AH201" s="664" t="str">
        <f t="shared" si="48"/>
        <v/>
      </c>
      <c r="AI201" s="664" t="str">
        <f>IF(AF201="","",VLOOKUP(AF201,リスト!BD:BE,2,0))</f>
        <v/>
      </c>
      <c r="AJ201" s="664" t="str">
        <f t="shared" si="49"/>
        <v/>
      </c>
      <c r="AK201" s="664" t="str">
        <f>IF(AJ201="","",VLOOKUP(AJ201,リスト!BW:BX,2,0))</f>
        <v/>
      </c>
      <c r="AL201" s="664" t="str">
        <f>IF(AF201="","",IF(S201&gt;【１】経営概要!$G$27,調査年-1,調査年)-R201)</f>
        <v/>
      </c>
      <c r="AM201" s="665" t="str">
        <f t="shared" si="53"/>
        <v/>
      </c>
      <c r="AN201" s="665" t="str">
        <f t="shared" si="54"/>
        <v/>
      </c>
      <c r="AO201" s="666" t="str">
        <f t="shared" si="55"/>
        <v/>
      </c>
      <c r="AP201" s="666" t="str">
        <f t="shared" si="56"/>
        <v/>
      </c>
      <c r="AQ201" s="666" t="str">
        <f t="shared" si="57"/>
        <v/>
      </c>
      <c r="AR201" s="666" t="str">
        <f t="shared" si="50"/>
        <v/>
      </c>
      <c r="AS201" s="666" t="str">
        <f t="shared" si="58"/>
        <v/>
      </c>
      <c r="AT201" s="666" t="str">
        <f t="shared" si="51"/>
        <v/>
      </c>
      <c r="AU201" s="666" t="str">
        <f t="shared" si="52"/>
        <v/>
      </c>
      <c r="AV201" s="666" t="str">
        <f>IF(X201="","",IF(OR(R201=IF(S201&gt;【１】経営概要!$G$27,調査年-1,調査年),AN201=""),"",ROUND(AN201*X201%,0)))</f>
        <v/>
      </c>
      <c r="AW201" s="666" t="str">
        <f t="shared" si="59"/>
        <v/>
      </c>
      <c r="AX201" s="666" t="str">
        <f t="shared" si="60"/>
        <v/>
      </c>
      <c r="AY201" s="666" t="str">
        <f t="shared" si="61"/>
        <v/>
      </c>
      <c r="AZ201" s="666" t="str">
        <f>IF(OR(X201="",AND(OR(R201&lt;&gt;IF(S201&gt;【１】経営概要!$G$27,調査年-1,調査年),AG201=0),V201="",AR201="",W201="")),"",
SUM(
IF(AND(R201=IF(S201&gt;【１】経営概要!$G$27,調査年-1,調査年),AG201=1),ROUND(T201*X201%,0),),
ROUND(V201*X201%,0),
ROUND(SUM(AR201)*X201%,0),
))</f>
        <v/>
      </c>
      <c r="BA201" s="666" t="str">
        <f t="shared" si="62"/>
        <v/>
      </c>
    </row>
    <row r="202" spans="2:53" s="4" customFormat="1" ht="28.15" hidden="1" customHeight="1" outlineLevel="1">
      <c r="C202" s="722">
        <v>186</v>
      </c>
      <c r="D202" s="1569"/>
      <c r="E202" s="1570"/>
      <c r="F202" s="1570"/>
      <c r="G202" s="1570"/>
      <c r="H202" s="1570"/>
      <c r="I202" s="1570"/>
      <c r="J202" s="1570"/>
      <c r="K202" s="1571"/>
      <c r="L202" s="668" t="str">
        <f>IF(M202&gt;0,IF(COUNTIF(リスト!建築物種類コード,M202),"建築物","構築物"),"")</f>
        <v/>
      </c>
      <c r="M202" s="680"/>
      <c r="N202" s="681"/>
      <c r="O202" s="201"/>
      <c r="P202" s="682"/>
      <c r="Q202" s="683"/>
      <c r="R202" s="683"/>
      <c r="S202" s="684"/>
      <c r="T202" s="685"/>
      <c r="U202" s="685"/>
      <c r="V202" s="685"/>
      <c r="W202" s="685"/>
      <c r="X202" s="1045"/>
      <c r="Y202" s="686"/>
      <c r="Z202" s="687"/>
      <c r="AA202" s="661"/>
      <c r="AB202" s="662"/>
      <c r="AC202" s="279"/>
      <c r="AD202" s="61"/>
      <c r="AE202" s="61"/>
      <c r="AF202" s="663" t="str">
        <f t="shared" si="46"/>
        <v/>
      </c>
      <c r="AG202" s="664" t="str">
        <f t="shared" si="47"/>
        <v/>
      </c>
      <c r="AH202" s="664" t="str">
        <f t="shared" si="48"/>
        <v/>
      </c>
      <c r="AI202" s="664" t="str">
        <f>IF(AF202="","",VLOOKUP(AF202,リスト!BD:BE,2,0))</f>
        <v/>
      </c>
      <c r="AJ202" s="664" t="str">
        <f t="shared" si="49"/>
        <v/>
      </c>
      <c r="AK202" s="664" t="str">
        <f>IF(AJ202="","",VLOOKUP(AJ202,リスト!BW:BX,2,0))</f>
        <v/>
      </c>
      <c r="AL202" s="664" t="str">
        <f>IF(AF202="","",IF(S202&gt;【１】経営概要!$G$27,調査年-1,調査年)-R202)</f>
        <v/>
      </c>
      <c r="AM202" s="665" t="str">
        <f t="shared" si="53"/>
        <v/>
      </c>
      <c r="AN202" s="665" t="str">
        <f t="shared" si="54"/>
        <v/>
      </c>
      <c r="AO202" s="666" t="str">
        <f t="shared" si="55"/>
        <v/>
      </c>
      <c r="AP202" s="666" t="str">
        <f t="shared" si="56"/>
        <v/>
      </c>
      <c r="AQ202" s="666" t="str">
        <f t="shared" si="57"/>
        <v/>
      </c>
      <c r="AR202" s="666" t="str">
        <f t="shared" si="50"/>
        <v/>
      </c>
      <c r="AS202" s="666" t="str">
        <f t="shared" si="58"/>
        <v/>
      </c>
      <c r="AT202" s="666" t="str">
        <f t="shared" si="51"/>
        <v/>
      </c>
      <c r="AU202" s="666" t="str">
        <f t="shared" si="52"/>
        <v/>
      </c>
      <c r="AV202" s="666" t="str">
        <f>IF(X202="","",IF(OR(R202=IF(S202&gt;【１】経営概要!$G$27,調査年-1,調査年),AN202=""),"",ROUND(AN202*X202%,0)))</f>
        <v/>
      </c>
      <c r="AW202" s="666" t="str">
        <f t="shared" si="59"/>
        <v/>
      </c>
      <c r="AX202" s="666" t="str">
        <f t="shared" si="60"/>
        <v/>
      </c>
      <c r="AY202" s="666" t="str">
        <f t="shared" si="61"/>
        <v/>
      </c>
      <c r="AZ202" s="666" t="str">
        <f>IF(OR(X202="",AND(OR(R202&lt;&gt;IF(S202&gt;【１】経営概要!$G$27,調査年-1,調査年),AG202=0),V202="",AR202="",W202="")),"",
SUM(
IF(AND(R202=IF(S202&gt;【１】経営概要!$G$27,調査年-1,調査年),AG202=1),ROUND(T202*X202%,0),),
ROUND(V202*X202%,0),
ROUND(SUM(AR202)*X202%,0),
))</f>
        <v/>
      </c>
      <c r="BA202" s="666" t="str">
        <f t="shared" si="62"/>
        <v/>
      </c>
    </row>
    <row r="203" spans="2:53" s="4" customFormat="1" ht="28.15" hidden="1" customHeight="1" outlineLevel="1">
      <c r="C203" s="722">
        <v>187</v>
      </c>
      <c r="D203" s="1572"/>
      <c r="E203" s="1573"/>
      <c r="F203" s="1573"/>
      <c r="G203" s="1573"/>
      <c r="H203" s="1573"/>
      <c r="I203" s="1573"/>
      <c r="J203" s="1573"/>
      <c r="K203" s="1574"/>
      <c r="L203" s="668" t="str">
        <f>IF(M203&gt;0,IF(COUNTIF(リスト!建築物種類コード,M203),"建築物","構築物"),"")</f>
        <v/>
      </c>
      <c r="M203" s="688"/>
      <c r="N203" s="681"/>
      <c r="O203" s="201"/>
      <c r="P203" s="682"/>
      <c r="Q203" s="683"/>
      <c r="R203" s="683"/>
      <c r="S203" s="684"/>
      <c r="T203" s="685"/>
      <c r="U203" s="685"/>
      <c r="V203" s="685"/>
      <c r="W203" s="685"/>
      <c r="X203" s="1045"/>
      <c r="Y203" s="686"/>
      <c r="Z203" s="687"/>
      <c r="AA203" s="661"/>
      <c r="AB203" s="662"/>
      <c r="AC203" s="279"/>
      <c r="AD203" s="61"/>
      <c r="AE203" s="61"/>
      <c r="AF203" s="663" t="str">
        <f t="shared" si="46"/>
        <v/>
      </c>
      <c r="AG203" s="664" t="str">
        <f t="shared" si="47"/>
        <v/>
      </c>
      <c r="AH203" s="664" t="str">
        <f t="shared" si="48"/>
        <v/>
      </c>
      <c r="AI203" s="664" t="str">
        <f>IF(AF203="","",VLOOKUP(AF203,リスト!BD:BE,2,0))</f>
        <v/>
      </c>
      <c r="AJ203" s="664" t="str">
        <f t="shared" si="49"/>
        <v/>
      </c>
      <c r="AK203" s="664" t="str">
        <f>IF(AJ203="","",VLOOKUP(AJ203,リスト!BW:BX,2,0))</f>
        <v/>
      </c>
      <c r="AL203" s="664" t="str">
        <f>IF(AF203="","",IF(S203&gt;【１】経営概要!$G$27,調査年-1,調査年)-R203)</f>
        <v/>
      </c>
      <c r="AM203" s="665" t="str">
        <f t="shared" si="53"/>
        <v/>
      </c>
      <c r="AN203" s="665" t="str">
        <f t="shared" si="54"/>
        <v/>
      </c>
      <c r="AO203" s="666" t="str">
        <f t="shared" si="55"/>
        <v/>
      </c>
      <c r="AP203" s="666" t="str">
        <f t="shared" si="56"/>
        <v/>
      </c>
      <c r="AQ203" s="666" t="str">
        <f t="shared" si="57"/>
        <v/>
      </c>
      <c r="AR203" s="666" t="str">
        <f t="shared" si="50"/>
        <v/>
      </c>
      <c r="AS203" s="666" t="str">
        <f t="shared" si="58"/>
        <v/>
      </c>
      <c r="AT203" s="666" t="str">
        <f t="shared" si="51"/>
        <v/>
      </c>
      <c r="AU203" s="666" t="str">
        <f t="shared" si="52"/>
        <v/>
      </c>
      <c r="AV203" s="666" t="str">
        <f>IF(X203="","",IF(OR(R203=IF(S203&gt;【１】経営概要!$G$27,調査年-1,調査年),AN203=""),"",ROUND(AN203*X203%,0)))</f>
        <v/>
      </c>
      <c r="AW203" s="666" t="str">
        <f t="shared" si="59"/>
        <v/>
      </c>
      <c r="AX203" s="666" t="str">
        <f t="shared" si="60"/>
        <v/>
      </c>
      <c r="AY203" s="666" t="str">
        <f t="shared" si="61"/>
        <v/>
      </c>
      <c r="AZ203" s="666" t="str">
        <f>IF(OR(X203="",AND(OR(R203&lt;&gt;IF(S203&gt;【１】経営概要!$G$27,調査年-1,調査年),AG203=0),V203="",AR203="",W203="")),"",
SUM(
IF(AND(R203=IF(S203&gt;【１】経営概要!$G$27,調査年-1,調査年),AG203=1),ROUND(T203*X203%,0),),
ROUND(V203*X203%,0),
ROUND(SUM(AR203)*X203%,0),
))</f>
        <v/>
      </c>
      <c r="BA203" s="666" t="str">
        <f t="shared" si="62"/>
        <v/>
      </c>
    </row>
    <row r="204" spans="2:53" s="4" customFormat="1" ht="28.15" hidden="1" customHeight="1" outlineLevel="1">
      <c r="C204" s="722">
        <v>188</v>
      </c>
      <c r="D204" s="1569"/>
      <c r="E204" s="1570"/>
      <c r="F204" s="1570"/>
      <c r="G204" s="1570"/>
      <c r="H204" s="1570"/>
      <c r="I204" s="1570"/>
      <c r="J204" s="1570"/>
      <c r="K204" s="1571"/>
      <c r="L204" s="668" t="str">
        <f>IF(M204&gt;0,IF(COUNTIF(リスト!建築物種類コード,M204),"建築物","構築物"),"")</f>
        <v/>
      </c>
      <c r="M204" s="680"/>
      <c r="N204" s="681"/>
      <c r="O204" s="201"/>
      <c r="P204" s="682"/>
      <c r="Q204" s="683"/>
      <c r="R204" s="683"/>
      <c r="S204" s="684"/>
      <c r="T204" s="685"/>
      <c r="U204" s="685"/>
      <c r="V204" s="685"/>
      <c r="W204" s="685"/>
      <c r="X204" s="1045"/>
      <c r="Y204" s="686"/>
      <c r="Z204" s="687"/>
      <c r="AA204" s="661"/>
      <c r="AB204" s="662"/>
      <c r="AC204" s="279"/>
      <c r="AD204" s="61"/>
      <c r="AE204" s="61"/>
      <c r="AF204" s="663" t="str">
        <f t="shared" si="46"/>
        <v/>
      </c>
      <c r="AG204" s="664" t="str">
        <f t="shared" si="47"/>
        <v/>
      </c>
      <c r="AH204" s="664" t="str">
        <f t="shared" si="48"/>
        <v/>
      </c>
      <c r="AI204" s="664" t="str">
        <f>IF(AF204="","",VLOOKUP(AF204,リスト!BD:BE,2,0))</f>
        <v/>
      </c>
      <c r="AJ204" s="664" t="str">
        <f t="shared" si="49"/>
        <v/>
      </c>
      <c r="AK204" s="664" t="str">
        <f>IF(AJ204="","",VLOOKUP(AJ204,リスト!BW:BX,2,0))</f>
        <v/>
      </c>
      <c r="AL204" s="664" t="str">
        <f>IF(AF204="","",IF(S204&gt;【１】経営概要!$G$27,調査年-1,調査年)-R204)</f>
        <v/>
      </c>
      <c r="AM204" s="665" t="str">
        <f t="shared" si="53"/>
        <v/>
      </c>
      <c r="AN204" s="665" t="str">
        <f t="shared" si="54"/>
        <v/>
      </c>
      <c r="AO204" s="666" t="str">
        <f t="shared" si="55"/>
        <v/>
      </c>
      <c r="AP204" s="666" t="str">
        <f t="shared" si="56"/>
        <v/>
      </c>
      <c r="AQ204" s="666" t="str">
        <f t="shared" si="57"/>
        <v/>
      </c>
      <c r="AR204" s="666" t="str">
        <f t="shared" si="50"/>
        <v/>
      </c>
      <c r="AS204" s="666" t="str">
        <f t="shared" si="58"/>
        <v/>
      </c>
      <c r="AT204" s="666" t="str">
        <f t="shared" si="51"/>
        <v/>
      </c>
      <c r="AU204" s="666" t="str">
        <f t="shared" si="52"/>
        <v/>
      </c>
      <c r="AV204" s="666" t="str">
        <f>IF(X204="","",IF(OR(R204=IF(S204&gt;【１】経営概要!$G$27,調査年-1,調査年),AN204=""),"",ROUND(AN204*X204%,0)))</f>
        <v/>
      </c>
      <c r="AW204" s="666" t="str">
        <f t="shared" si="59"/>
        <v/>
      </c>
      <c r="AX204" s="666" t="str">
        <f t="shared" si="60"/>
        <v/>
      </c>
      <c r="AY204" s="666" t="str">
        <f t="shared" si="61"/>
        <v/>
      </c>
      <c r="AZ204" s="666" t="str">
        <f>IF(OR(X204="",AND(OR(R204&lt;&gt;IF(S204&gt;【１】経営概要!$G$27,調査年-1,調査年),AG204=0),V204="",AR204="",W204="")),"",
SUM(
IF(AND(R204=IF(S204&gt;【１】経営概要!$G$27,調査年-1,調査年),AG204=1),ROUND(T204*X204%,0),),
ROUND(V204*X204%,0),
ROUND(SUM(AR204)*X204%,0),
))</f>
        <v/>
      </c>
      <c r="BA204" s="666" t="str">
        <f t="shared" si="62"/>
        <v/>
      </c>
    </row>
    <row r="205" spans="2:53" s="4" customFormat="1" ht="28.15" hidden="1" customHeight="1" outlineLevel="1">
      <c r="C205" s="722">
        <v>189</v>
      </c>
      <c r="D205" s="1569"/>
      <c r="E205" s="1570"/>
      <c r="F205" s="1570"/>
      <c r="G205" s="1570"/>
      <c r="H205" s="1570"/>
      <c r="I205" s="1570"/>
      <c r="J205" s="1570"/>
      <c r="K205" s="1571"/>
      <c r="L205" s="668" t="str">
        <f>IF(M205&gt;0,IF(COUNTIF(リスト!建築物種類コード,M205),"建築物","構築物"),"")</f>
        <v/>
      </c>
      <c r="M205" s="680"/>
      <c r="N205" s="681"/>
      <c r="O205" s="201"/>
      <c r="P205" s="682"/>
      <c r="Q205" s="683"/>
      <c r="R205" s="683"/>
      <c r="S205" s="684"/>
      <c r="T205" s="685"/>
      <c r="U205" s="685"/>
      <c r="V205" s="685"/>
      <c r="W205" s="685"/>
      <c r="X205" s="1045"/>
      <c r="Y205" s="686"/>
      <c r="Z205" s="687"/>
      <c r="AA205" s="661"/>
      <c r="AB205" s="662"/>
      <c r="AC205" s="279"/>
      <c r="AD205" s="61"/>
      <c r="AE205" s="61"/>
      <c r="AF205" s="663" t="str">
        <f t="shared" si="46"/>
        <v/>
      </c>
      <c r="AG205" s="664" t="str">
        <f t="shared" si="47"/>
        <v/>
      </c>
      <c r="AH205" s="664" t="str">
        <f t="shared" si="48"/>
        <v/>
      </c>
      <c r="AI205" s="664" t="str">
        <f>IF(AF205="","",VLOOKUP(AF205,リスト!BD:BE,2,0))</f>
        <v/>
      </c>
      <c r="AJ205" s="664" t="str">
        <f t="shared" si="49"/>
        <v/>
      </c>
      <c r="AK205" s="664" t="str">
        <f>IF(AJ205="","",VLOOKUP(AJ205,リスト!BW:BX,2,0))</f>
        <v/>
      </c>
      <c r="AL205" s="664" t="str">
        <f>IF(AF205="","",IF(S205&gt;【１】経営概要!$G$27,調査年-1,調査年)-R205)</f>
        <v/>
      </c>
      <c r="AM205" s="665" t="str">
        <f t="shared" si="53"/>
        <v/>
      </c>
      <c r="AN205" s="665" t="str">
        <f t="shared" si="54"/>
        <v/>
      </c>
      <c r="AO205" s="666" t="str">
        <f t="shared" si="55"/>
        <v/>
      </c>
      <c r="AP205" s="666" t="str">
        <f t="shared" si="56"/>
        <v/>
      </c>
      <c r="AQ205" s="666" t="str">
        <f t="shared" si="57"/>
        <v/>
      </c>
      <c r="AR205" s="666" t="str">
        <f t="shared" si="50"/>
        <v/>
      </c>
      <c r="AS205" s="666" t="str">
        <f t="shared" si="58"/>
        <v/>
      </c>
      <c r="AT205" s="666" t="str">
        <f t="shared" si="51"/>
        <v/>
      </c>
      <c r="AU205" s="666" t="str">
        <f t="shared" si="52"/>
        <v/>
      </c>
      <c r="AV205" s="666" t="str">
        <f>IF(X205="","",IF(OR(R205=IF(S205&gt;【１】経営概要!$G$27,調査年-1,調査年),AN205=""),"",ROUND(AN205*X205%,0)))</f>
        <v/>
      </c>
      <c r="AW205" s="666" t="str">
        <f t="shared" si="59"/>
        <v/>
      </c>
      <c r="AX205" s="666" t="str">
        <f t="shared" si="60"/>
        <v/>
      </c>
      <c r="AY205" s="666" t="str">
        <f t="shared" si="61"/>
        <v/>
      </c>
      <c r="AZ205" s="666" t="str">
        <f>IF(OR(X205="",AND(OR(R205&lt;&gt;IF(S205&gt;【１】経営概要!$G$27,調査年-1,調査年),AG205=0),V205="",AR205="",W205="")),"",
SUM(
IF(AND(R205=IF(S205&gt;【１】経営概要!$G$27,調査年-1,調査年),AG205=1),ROUND(T205*X205%,0),),
ROUND(V205*X205%,0),
ROUND(SUM(AR205)*X205%,0),
))</f>
        <v/>
      </c>
      <c r="BA205" s="666" t="str">
        <f t="shared" si="62"/>
        <v/>
      </c>
    </row>
    <row r="206" spans="2:53" s="4" customFormat="1" ht="28.15" hidden="1" customHeight="1" outlineLevel="1">
      <c r="C206" s="722">
        <v>190</v>
      </c>
      <c r="D206" s="1569"/>
      <c r="E206" s="1570"/>
      <c r="F206" s="1570"/>
      <c r="G206" s="1570"/>
      <c r="H206" s="1570"/>
      <c r="I206" s="1570"/>
      <c r="J206" s="1570"/>
      <c r="K206" s="1571"/>
      <c r="L206" s="668" t="str">
        <f>IF(M206&gt;0,IF(COUNTIF(リスト!建築物種類コード,M206),"建築物","構築物"),"")</f>
        <v/>
      </c>
      <c r="M206" s="680"/>
      <c r="N206" s="681"/>
      <c r="O206" s="201"/>
      <c r="P206" s="682"/>
      <c r="Q206" s="683"/>
      <c r="R206" s="683"/>
      <c r="S206" s="684"/>
      <c r="T206" s="685"/>
      <c r="U206" s="685"/>
      <c r="V206" s="685"/>
      <c r="W206" s="685"/>
      <c r="X206" s="1045"/>
      <c r="Y206" s="686"/>
      <c r="Z206" s="687"/>
      <c r="AA206" s="661"/>
      <c r="AB206" s="662"/>
      <c r="AC206" s="279"/>
      <c r="AD206" s="61"/>
      <c r="AE206" s="61"/>
      <c r="AF206" s="663" t="str">
        <f t="shared" si="46"/>
        <v/>
      </c>
      <c r="AG206" s="664" t="str">
        <f t="shared" si="47"/>
        <v/>
      </c>
      <c r="AH206" s="664" t="str">
        <f t="shared" si="48"/>
        <v/>
      </c>
      <c r="AI206" s="664" t="str">
        <f>IF(AF206="","",VLOOKUP(AF206,リスト!BD:BE,2,0))</f>
        <v/>
      </c>
      <c r="AJ206" s="664" t="str">
        <f t="shared" si="49"/>
        <v/>
      </c>
      <c r="AK206" s="664" t="str">
        <f>IF(AJ206="","",VLOOKUP(AJ206,リスト!BW:BX,2,0))</f>
        <v/>
      </c>
      <c r="AL206" s="664" t="str">
        <f>IF(AF206="","",IF(S206&gt;【１】経営概要!$G$27,調査年-1,調査年)-R206)</f>
        <v/>
      </c>
      <c r="AM206" s="665" t="str">
        <f t="shared" si="53"/>
        <v/>
      </c>
      <c r="AN206" s="665" t="str">
        <f t="shared" si="54"/>
        <v/>
      </c>
      <c r="AO206" s="666" t="str">
        <f t="shared" si="55"/>
        <v/>
      </c>
      <c r="AP206" s="666" t="str">
        <f t="shared" si="56"/>
        <v/>
      </c>
      <c r="AQ206" s="666" t="str">
        <f t="shared" si="57"/>
        <v/>
      </c>
      <c r="AR206" s="666" t="str">
        <f t="shared" si="50"/>
        <v/>
      </c>
      <c r="AS206" s="666" t="str">
        <f t="shared" si="58"/>
        <v/>
      </c>
      <c r="AT206" s="666" t="str">
        <f t="shared" si="51"/>
        <v/>
      </c>
      <c r="AU206" s="666" t="str">
        <f t="shared" si="52"/>
        <v/>
      </c>
      <c r="AV206" s="666" t="str">
        <f>IF(X206="","",IF(OR(R206=IF(S206&gt;【１】経営概要!$G$27,調査年-1,調査年),AN206=""),"",ROUND(AN206*X206%,0)))</f>
        <v/>
      </c>
      <c r="AW206" s="666" t="str">
        <f t="shared" si="59"/>
        <v/>
      </c>
      <c r="AX206" s="666" t="str">
        <f t="shared" si="60"/>
        <v/>
      </c>
      <c r="AY206" s="666" t="str">
        <f t="shared" si="61"/>
        <v/>
      </c>
      <c r="AZ206" s="666" t="str">
        <f>IF(OR(X206="",AND(OR(R206&lt;&gt;IF(S206&gt;【１】経営概要!$G$27,調査年-1,調査年),AG206=0),V206="",AR206="",W206="")),"",
SUM(
IF(AND(R206=IF(S206&gt;【１】経営概要!$G$27,調査年-1,調査年),AG206=1),ROUND(T206*X206%,0),),
ROUND(V206*X206%,0),
ROUND(SUM(AR206)*X206%,0),
))</f>
        <v/>
      </c>
      <c r="BA206" s="666" t="str">
        <f t="shared" si="62"/>
        <v/>
      </c>
    </row>
    <row r="207" spans="2:53" s="4" customFormat="1" ht="28.15" hidden="1" customHeight="1" outlineLevel="1">
      <c r="C207" s="722">
        <v>191</v>
      </c>
      <c r="D207" s="1569"/>
      <c r="E207" s="1570"/>
      <c r="F207" s="1570"/>
      <c r="G207" s="1570"/>
      <c r="H207" s="1570"/>
      <c r="I207" s="1570"/>
      <c r="J207" s="1570"/>
      <c r="K207" s="1571"/>
      <c r="L207" s="668" t="str">
        <f>IF(M207&gt;0,IF(COUNTIF(リスト!建築物種類コード,M207),"建築物","構築物"),"")</f>
        <v/>
      </c>
      <c r="M207" s="680"/>
      <c r="N207" s="681"/>
      <c r="O207" s="201"/>
      <c r="P207" s="682"/>
      <c r="Q207" s="683"/>
      <c r="R207" s="683"/>
      <c r="S207" s="684"/>
      <c r="T207" s="685"/>
      <c r="U207" s="685"/>
      <c r="V207" s="685"/>
      <c r="W207" s="685"/>
      <c r="X207" s="1045"/>
      <c r="Y207" s="686"/>
      <c r="Z207" s="687"/>
      <c r="AA207" s="661"/>
      <c r="AB207" s="662"/>
      <c r="AC207" s="279"/>
      <c r="AD207" s="61"/>
      <c r="AE207" s="61"/>
      <c r="AF207" s="663" t="str">
        <f t="shared" si="46"/>
        <v/>
      </c>
      <c r="AG207" s="664" t="str">
        <f t="shared" si="47"/>
        <v/>
      </c>
      <c r="AH207" s="664" t="str">
        <f t="shared" si="48"/>
        <v/>
      </c>
      <c r="AI207" s="664" t="str">
        <f>IF(AF207="","",VLOOKUP(AF207,リスト!BD:BE,2,0))</f>
        <v/>
      </c>
      <c r="AJ207" s="664" t="str">
        <f t="shared" si="49"/>
        <v/>
      </c>
      <c r="AK207" s="664" t="str">
        <f>IF(AJ207="","",VLOOKUP(AJ207,リスト!BW:BX,2,0))</f>
        <v/>
      </c>
      <c r="AL207" s="664" t="str">
        <f>IF(AF207="","",IF(S207&gt;【１】経営概要!$G$27,調査年-1,調査年)-R207)</f>
        <v/>
      </c>
      <c r="AM207" s="665" t="str">
        <f t="shared" si="53"/>
        <v/>
      </c>
      <c r="AN207" s="665" t="str">
        <f t="shared" si="54"/>
        <v/>
      </c>
      <c r="AO207" s="666" t="str">
        <f t="shared" si="55"/>
        <v/>
      </c>
      <c r="AP207" s="666" t="str">
        <f t="shared" si="56"/>
        <v/>
      </c>
      <c r="AQ207" s="666" t="str">
        <f t="shared" si="57"/>
        <v/>
      </c>
      <c r="AR207" s="666" t="str">
        <f t="shared" si="50"/>
        <v/>
      </c>
      <c r="AS207" s="666" t="str">
        <f t="shared" si="58"/>
        <v/>
      </c>
      <c r="AT207" s="666" t="str">
        <f t="shared" si="51"/>
        <v/>
      </c>
      <c r="AU207" s="666" t="str">
        <f t="shared" si="52"/>
        <v/>
      </c>
      <c r="AV207" s="666" t="str">
        <f>IF(X207="","",IF(OR(R207=IF(S207&gt;【１】経営概要!$G$27,調査年-1,調査年),AN207=""),"",ROUND(AN207*X207%,0)))</f>
        <v/>
      </c>
      <c r="AW207" s="666" t="str">
        <f t="shared" si="59"/>
        <v/>
      </c>
      <c r="AX207" s="666" t="str">
        <f t="shared" si="60"/>
        <v/>
      </c>
      <c r="AY207" s="666" t="str">
        <f t="shared" si="61"/>
        <v/>
      </c>
      <c r="AZ207" s="666" t="str">
        <f>IF(OR(X207="",AND(OR(R207&lt;&gt;IF(S207&gt;【１】経営概要!$G$27,調査年-1,調査年),AG207=0),V207="",AR207="",W207="")),"",
SUM(
IF(AND(R207=IF(S207&gt;【１】経営概要!$G$27,調査年-1,調査年),AG207=1),ROUND(T207*X207%,0),),
ROUND(V207*X207%,0),
ROUND(SUM(AR207)*X207%,0),
))</f>
        <v/>
      </c>
      <c r="BA207" s="666" t="str">
        <f t="shared" si="62"/>
        <v/>
      </c>
    </row>
    <row r="208" spans="2:53" s="4" customFormat="1" ht="28.15" hidden="1" customHeight="1" outlineLevel="1">
      <c r="C208" s="722">
        <v>192</v>
      </c>
      <c r="D208" s="1569"/>
      <c r="E208" s="1570"/>
      <c r="F208" s="1570"/>
      <c r="G208" s="1570"/>
      <c r="H208" s="1570"/>
      <c r="I208" s="1570"/>
      <c r="J208" s="1570"/>
      <c r="K208" s="1571"/>
      <c r="L208" s="668" t="str">
        <f>IF(M208&gt;0,IF(COUNTIF(リスト!建築物種類コード,M208),"建築物","構築物"),"")</f>
        <v/>
      </c>
      <c r="M208" s="680"/>
      <c r="N208" s="681"/>
      <c r="O208" s="201"/>
      <c r="P208" s="682"/>
      <c r="Q208" s="683"/>
      <c r="R208" s="683"/>
      <c r="S208" s="684"/>
      <c r="T208" s="685"/>
      <c r="U208" s="685"/>
      <c r="V208" s="685"/>
      <c r="W208" s="685"/>
      <c r="X208" s="1045"/>
      <c r="Y208" s="686"/>
      <c r="Z208" s="687"/>
      <c r="AA208" s="661"/>
      <c r="AB208" s="662"/>
      <c r="AC208" s="279"/>
      <c r="AD208" s="61"/>
      <c r="AE208" s="61"/>
      <c r="AF208" s="663" t="str">
        <f t="shared" si="46"/>
        <v/>
      </c>
      <c r="AG208" s="664" t="str">
        <f t="shared" si="47"/>
        <v/>
      </c>
      <c r="AH208" s="664" t="str">
        <f t="shared" si="48"/>
        <v/>
      </c>
      <c r="AI208" s="664" t="str">
        <f>IF(AF208="","",VLOOKUP(AF208,リスト!BD:BE,2,0))</f>
        <v/>
      </c>
      <c r="AJ208" s="664" t="str">
        <f t="shared" si="49"/>
        <v/>
      </c>
      <c r="AK208" s="664" t="str">
        <f>IF(AJ208="","",VLOOKUP(AJ208,リスト!BW:BX,2,0))</f>
        <v/>
      </c>
      <c r="AL208" s="664" t="str">
        <f>IF(AF208="","",IF(S208&gt;【１】経営概要!$G$27,調査年-1,調査年)-R208)</f>
        <v/>
      </c>
      <c r="AM208" s="665" t="str">
        <f t="shared" si="53"/>
        <v/>
      </c>
      <c r="AN208" s="665" t="str">
        <f t="shared" si="54"/>
        <v/>
      </c>
      <c r="AO208" s="666" t="str">
        <f t="shared" si="55"/>
        <v/>
      </c>
      <c r="AP208" s="666" t="str">
        <f t="shared" si="56"/>
        <v/>
      </c>
      <c r="AQ208" s="666" t="str">
        <f t="shared" si="57"/>
        <v/>
      </c>
      <c r="AR208" s="666" t="str">
        <f t="shared" si="50"/>
        <v/>
      </c>
      <c r="AS208" s="666" t="str">
        <f t="shared" si="58"/>
        <v/>
      </c>
      <c r="AT208" s="666" t="str">
        <f t="shared" si="51"/>
        <v/>
      </c>
      <c r="AU208" s="666" t="str">
        <f t="shared" si="52"/>
        <v/>
      </c>
      <c r="AV208" s="666" t="str">
        <f>IF(X208="","",IF(OR(R208=IF(S208&gt;【１】経営概要!$G$27,調査年-1,調査年),AN208=""),"",ROUND(AN208*X208%,0)))</f>
        <v/>
      </c>
      <c r="AW208" s="666" t="str">
        <f t="shared" si="59"/>
        <v/>
      </c>
      <c r="AX208" s="666" t="str">
        <f t="shared" si="60"/>
        <v/>
      </c>
      <c r="AY208" s="666" t="str">
        <f t="shared" si="61"/>
        <v/>
      </c>
      <c r="AZ208" s="666" t="str">
        <f>IF(OR(X208="",AND(OR(R208&lt;&gt;IF(S208&gt;【１】経営概要!$G$27,調査年-1,調査年),AG208=0),V208="",AR208="",W208="")),"",
SUM(
IF(AND(R208=IF(S208&gt;【１】経営概要!$G$27,調査年-1,調査年),AG208=1),ROUND(T208*X208%,0),),
ROUND(V208*X208%,0),
ROUND(SUM(AR208)*X208%,0),
))</f>
        <v/>
      </c>
      <c r="BA208" s="666" t="str">
        <f t="shared" si="62"/>
        <v/>
      </c>
    </row>
    <row r="209" spans="2:53" s="4" customFormat="1" ht="28.15" hidden="1" customHeight="1" outlineLevel="1">
      <c r="C209" s="722">
        <v>193</v>
      </c>
      <c r="D209" s="1569"/>
      <c r="E209" s="1570"/>
      <c r="F209" s="1570"/>
      <c r="G209" s="1570"/>
      <c r="H209" s="1570"/>
      <c r="I209" s="1570"/>
      <c r="J209" s="1570"/>
      <c r="K209" s="1571"/>
      <c r="L209" s="668" t="str">
        <f>IF(M209&gt;0,IF(COUNTIF(リスト!建築物種類コード,M209),"建築物","構築物"),"")</f>
        <v/>
      </c>
      <c r="M209" s="680"/>
      <c r="N209" s="681"/>
      <c r="O209" s="201"/>
      <c r="P209" s="682"/>
      <c r="Q209" s="683"/>
      <c r="R209" s="683"/>
      <c r="S209" s="684"/>
      <c r="T209" s="685"/>
      <c r="U209" s="685"/>
      <c r="V209" s="685"/>
      <c r="W209" s="685"/>
      <c r="X209" s="1045"/>
      <c r="Y209" s="686"/>
      <c r="Z209" s="687"/>
      <c r="AA209" s="661"/>
      <c r="AB209" s="662"/>
      <c r="AC209" s="279"/>
      <c r="AD209" s="61"/>
      <c r="AE209" s="61"/>
      <c r="AF209" s="663" t="str">
        <f t="shared" si="46"/>
        <v/>
      </c>
      <c r="AG209" s="664" t="str">
        <f t="shared" si="47"/>
        <v/>
      </c>
      <c r="AH209" s="664" t="str">
        <f t="shared" si="48"/>
        <v/>
      </c>
      <c r="AI209" s="664" t="str">
        <f>IF(AF209="","",VLOOKUP(AF209,リスト!BD:BE,2,0))</f>
        <v/>
      </c>
      <c r="AJ209" s="664" t="str">
        <f t="shared" si="49"/>
        <v/>
      </c>
      <c r="AK209" s="664" t="str">
        <f>IF(AJ209="","",VLOOKUP(AJ209,リスト!BW:BX,2,0))</f>
        <v/>
      </c>
      <c r="AL209" s="664" t="str">
        <f>IF(AF209="","",IF(S209&gt;【１】経営概要!$G$27,調査年-1,調査年)-R209)</f>
        <v/>
      </c>
      <c r="AM209" s="665" t="str">
        <f t="shared" si="53"/>
        <v/>
      </c>
      <c r="AN209" s="665" t="str">
        <f t="shared" si="54"/>
        <v/>
      </c>
      <c r="AO209" s="666" t="str">
        <f t="shared" si="55"/>
        <v/>
      </c>
      <c r="AP209" s="666" t="str">
        <f t="shared" si="56"/>
        <v/>
      </c>
      <c r="AQ209" s="666" t="str">
        <f t="shared" si="57"/>
        <v/>
      </c>
      <c r="AR209" s="666" t="str">
        <f t="shared" si="50"/>
        <v/>
      </c>
      <c r="AS209" s="666" t="str">
        <f t="shared" si="58"/>
        <v/>
      </c>
      <c r="AT209" s="666" t="str">
        <f t="shared" si="51"/>
        <v/>
      </c>
      <c r="AU209" s="666" t="str">
        <f t="shared" si="52"/>
        <v/>
      </c>
      <c r="AV209" s="666" t="str">
        <f>IF(X209="","",IF(OR(R209=IF(S209&gt;【１】経営概要!$G$27,調査年-1,調査年),AN209=""),"",ROUND(AN209*X209%,0)))</f>
        <v/>
      </c>
      <c r="AW209" s="666" t="str">
        <f t="shared" si="59"/>
        <v/>
      </c>
      <c r="AX209" s="666" t="str">
        <f t="shared" si="60"/>
        <v/>
      </c>
      <c r="AY209" s="666" t="str">
        <f t="shared" si="61"/>
        <v/>
      </c>
      <c r="AZ209" s="666" t="str">
        <f>IF(OR(X209="",AND(OR(R209&lt;&gt;IF(S209&gt;【１】経営概要!$G$27,調査年-1,調査年),AG209=0),V209="",AR209="",W209="")),"",
SUM(
IF(AND(R209=IF(S209&gt;【１】経営概要!$G$27,調査年-1,調査年),AG209=1),ROUND(T209*X209%,0),),
ROUND(V209*X209%,0),
ROUND(SUM(AR209)*X209%,0),
))</f>
        <v/>
      </c>
      <c r="BA209" s="666" t="str">
        <f t="shared" si="62"/>
        <v/>
      </c>
    </row>
    <row r="210" spans="2:53" s="4" customFormat="1" ht="28.15" hidden="1" customHeight="1" outlineLevel="1">
      <c r="C210" s="722">
        <v>194</v>
      </c>
      <c r="D210" s="1569"/>
      <c r="E210" s="1570"/>
      <c r="F210" s="1570"/>
      <c r="G210" s="1570"/>
      <c r="H210" s="1570"/>
      <c r="I210" s="1570"/>
      <c r="J210" s="1570"/>
      <c r="K210" s="1571"/>
      <c r="L210" s="668" t="str">
        <f>IF(M210&gt;0,IF(COUNTIF(リスト!建築物種類コード,M210),"建築物","構築物"),"")</f>
        <v/>
      </c>
      <c r="M210" s="680"/>
      <c r="N210" s="681"/>
      <c r="O210" s="201"/>
      <c r="P210" s="682"/>
      <c r="Q210" s="683"/>
      <c r="R210" s="683"/>
      <c r="S210" s="684"/>
      <c r="T210" s="685"/>
      <c r="U210" s="685"/>
      <c r="V210" s="685"/>
      <c r="W210" s="685"/>
      <c r="X210" s="1045"/>
      <c r="Y210" s="686"/>
      <c r="Z210" s="687"/>
      <c r="AA210" s="661"/>
      <c r="AB210" s="662"/>
      <c r="AC210" s="279"/>
      <c r="AD210" s="61"/>
      <c r="AE210" s="61"/>
      <c r="AF210" s="663" t="str">
        <f t="shared" ref="AF210:AF273" si="63">IF(AND(M210="",N210=""),"","["&amp;RIGHT(LEFT(M210,3),2)&amp;RIGHT(LEFT(N210,FIND("]",N210)-1),IF(FIND("]",N210)-1&gt;2,2,1))&amp;"]")</f>
        <v/>
      </c>
      <c r="AG210" s="664" t="str">
        <f t="shared" ref="AG210:AG273" si="64">IF(AF210="","",IF(T210+U210&lt;100000,1,0))</f>
        <v/>
      </c>
      <c r="AH210" s="664" t="str">
        <f t="shared" ref="AH210:AH273" si="65">IF(AF210="","",IF(AND(AG210=0,T210+U210&lt;200000),1,))</f>
        <v/>
      </c>
      <c r="AI210" s="664" t="str">
        <f>IF(AF210="","",VLOOKUP(AF210,リスト!BD:BE,2,0))</f>
        <v/>
      </c>
      <c r="AJ210" s="664" t="str">
        <f t="shared" ref="AJ210:AJ273" si="66">IF(AH210=1,3,IF(P210="2：中古",MIN(AI210,Q210),IF(N210="[8]その他",MIN(AI210,Q210),AI210)))</f>
        <v/>
      </c>
      <c r="AK210" s="664" t="str">
        <f>IF(AJ210="","",VLOOKUP(AJ210,リスト!BW:BX,2,0))</f>
        <v/>
      </c>
      <c r="AL210" s="664" t="str">
        <f>IF(AF210="","",IF(S210&gt;【１】経営概要!$G$27,調査年-1,調査年)-R210)</f>
        <v/>
      </c>
      <c r="AM210" s="665" t="str">
        <f t="shared" si="53"/>
        <v/>
      </c>
      <c r="AN210" s="665" t="str">
        <f t="shared" si="54"/>
        <v/>
      </c>
      <c r="AO210" s="666" t="str">
        <f t="shared" si="55"/>
        <v/>
      </c>
      <c r="AP210" s="666" t="str">
        <f t="shared" si="56"/>
        <v/>
      </c>
      <c r="AQ210" s="666" t="str">
        <f t="shared" si="57"/>
        <v/>
      </c>
      <c r="AR210" s="666" t="str">
        <f t="shared" ref="AR210:AR273" si="67">IF(OR(AF210="",AG210=1),IF(AND(AG210=1,AL210=0),U210,""),
IF(AND(AJ210&gt;0,AL210&lt;AJ210,SUM(AQ210)&gt;0,AQ210&lt;=ROUND(U210*AK210,0)),ROUND(AQ210*IF(Y210="2：部分取り壊し",IFERROR(1-(AC210/O210),1),1),),
IF(AND(AJ210&gt;0,AL210&lt;AJ210,SUM(U210)&gt;0),ROUND(U210*AK210*IF(Y210="2：部分取り壊し",IFERROR(1-(AC210/O210),1),1),0),"")))</f>
        <v/>
      </c>
      <c r="AS210" s="666" t="str">
        <f t="shared" si="58"/>
        <v/>
      </c>
      <c r="AT210" s="666" t="str">
        <f t="shared" si="51"/>
        <v/>
      </c>
      <c r="AU210" s="666" t="str">
        <f t="shared" si="52"/>
        <v/>
      </c>
      <c r="AV210" s="666" t="str">
        <f>IF(X210="","",IF(OR(R210=IF(S210&gt;【１】経営概要!$G$27,調査年-1,調査年),AN210=""),"",ROUND(AN210*X210%,0)))</f>
        <v/>
      </c>
      <c r="AW210" s="666" t="str">
        <f t="shared" si="59"/>
        <v/>
      </c>
      <c r="AX210" s="666" t="str">
        <f t="shared" si="60"/>
        <v/>
      </c>
      <c r="AY210" s="666" t="str">
        <f t="shared" si="61"/>
        <v/>
      </c>
      <c r="AZ210" s="666" t="str">
        <f>IF(OR(X210="",AND(OR(R210&lt;&gt;IF(S210&gt;【１】経営概要!$G$27,調査年-1,調査年),AG210=0),V210="",AR210="",W210="")),"",
SUM(
IF(AND(R210=IF(S210&gt;【１】経営概要!$G$27,調査年-1,調査年),AG210=1),ROUND(T210*X210%,0),),
ROUND(V210*X210%,0),
ROUND(SUM(AR210)*X210%,0),
))</f>
        <v/>
      </c>
      <c r="BA210" s="666" t="str">
        <f t="shared" si="62"/>
        <v/>
      </c>
    </row>
    <row r="211" spans="2:53" s="4" customFormat="1" ht="28.15" hidden="1" customHeight="1" outlineLevel="1">
      <c r="C211" s="722">
        <v>195</v>
      </c>
      <c r="D211" s="1569"/>
      <c r="E211" s="1570"/>
      <c r="F211" s="1570"/>
      <c r="G211" s="1570"/>
      <c r="H211" s="1570"/>
      <c r="I211" s="1570"/>
      <c r="J211" s="1570"/>
      <c r="K211" s="1571"/>
      <c r="L211" s="668" t="str">
        <f>IF(M211&gt;0,IF(COUNTIF(リスト!建築物種類コード,M211),"建築物","構築物"),"")</f>
        <v/>
      </c>
      <c r="M211" s="680"/>
      <c r="N211" s="681"/>
      <c r="O211" s="201"/>
      <c r="P211" s="682"/>
      <c r="Q211" s="683"/>
      <c r="R211" s="683"/>
      <c r="S211" s="684"/>
      <c r="T211" s="685"/>
      <c r="U211" s="685"/>
      <c r="V211" s="685"/>
      <c r="W211" s="685"/>
      <c r="X211" s="1045"/>
      <c r="Y211" s="686"/>
      <c r="Z211" s="687"/>
      <c r="AA211" s="661"/>
      <c r="AB211" s="662"/>
      <c r="AC211" s="279"/>
      <c r="AD211" s="61"/>
      <c r="AE211" s="61"/>
      <c r="AF211" s="663" t="str">
        <f t="shared" si="63"/>
        <v/>
      </c>
      <c r="AG211" s="664" t="str">
        <f t="shared" si="64"/>
        <v/>
      </c>
      <c r="AH211" s="664" t="str">
        <f t="shared" si="65"/>
        <v/>
      </c>
      <c r="AI211" s="664" t="str">
        <f>IF(AF211="","",VLOOKUP(AF211,リスト!BD:BE,2,0))</f>
        <v/>
      </c>
      <c r="AJ211" s="664" t="str">
        <f t="shared" si="66"/>
        <v/>
      </c>
      <c r="AK211" s="664" t="str">
        <f>IF(AJ211="","",VLOOKUP(AJ211,リスト!BW:BX,2,0))</f>
        <v/>
      </c>
      <c r="AL211" s="664" t="str">
        <f>IF(AF211="","",IF(S211&gt;【１】経営概要!$G$27,調査年-1,調査年)-R211)</f>
        <v/>
      </c>
      <c r="AM211" s="665" t="str">
        <f t="shared" si="53"/>
        <v/>
      </c>
      <c r="AN211" s="665" t="str">
        <f t="shared" si="54"/>
        <v/>
      </c>
      <c r="AO211" s="666" t="str">
        <f t="shared" si="55"/>
        <v/>
      </c>
      <c r="AP211" s="666" t="str">
        <f t="shared" si="56"/>
        <v/>
      </c>
      <c r="AQ211" s="666" t="str">
        <f t="shared" si="57"/>
        <v/>
      </c>
      <c r="AR211" s="666" t="str">
        <f t="shared" si="67"/>
        <v/>
      </c>
      <c r="AS211" s="666" t="str">
        <f t="shared" si="58"/>
        <v/>
      </c>
      <c r="AT211" s="666" t="str">
        <f t="shared" ref="AT211:AT274" si="68">IF(Y211="2：部分取り壊し",ROUND(T211*(1-(AC211/O211)),0),"")</f>
        <v/>
      </c>
      <c r="AU211" s="666" t="str">
        <f t="shared" ref="AU211:AU274" si="69">IF(Y211="2：部分取り壊し",ROUND(U211*(1-(AC211/O211)),0),"")</f>
        <v/>
      </c>
      <c r="AV211" s="666" t="str">
        <f>IF(X211="","",IF(OR(R211=IF(S211&gt;【１】経営概要!$G$27,調査年-1,調査年),AN211=""),"",ROUND(AN211*X211%,0)))</f>
        <v/>
      </c>
      <c r="AW211" s="666" t="str">
        <f t="shared" si="59"/>
        <v/>
      </c>
      <c r="AX211" s="666" t="str">
        <f t="shared" si="60"/>
        <v/>
      </c>
      <c r="AY211" s="666" t="str">
        <f t="shared" si="61"/>
        <v/>
      </c>
      <c r="AZ211" s="666" t="str">
        <f>IF(OR(X211="",AND(OR(R211&lt;&gt;IF(S211&gt;【１】経営概要!$G$27,調査年-1,調査年),AG211=0),V211="",AR211="",W211="")),"",
SUM(
IF(AND(R211=IF(S211&gt;【１】経営概要!$G$27,調査年-1,調査年),AG211=1),ROUND(T211*X211%,0),),
ROUND(V211*X211%,0),
ROUND(SUM(AR211)*X211%,0),
))</f>
        <v/>
      </c>
      <c r="BA211" s="666" t="str">
        <f t="shared" si="62"/>
        <v/>
      </c>
    </row>
    <row r="212" spans="2:53" s="4" customFormat="1" ht="28.15" hidden="1" customHeight="1" outlineLevel="1">
      <c r="C212" s="722">
        <v>196</v>
      </c>
      <c r="D212" s="1569"/>
      <c r="E212" s="1570"/>
      <c r="F212" s="1570"/>
      <c r="G212" s="1570"/>
      <c r="H212" s="1570"/>
      <c r="I212" s="1570"/>
      <c r="J212" s="1570"/>
      <c r="K212" s="1571"/>
      <c r="L212" s="668" t="str">
        <f>IF(M212&gt;0,IF(COUNTIF(リスト!建築物種類コード,M212),"建築物","構築物"),"")</f>
        <v/>
      </c>
      <c r="M212" s="688"/>
      <c r="N212" s="681"/>
      <c r="O212" s="201"/>
      <c r="P212" s="682"/>
      <c r="Q212" s="683"/>
      <c r="R212" s="683"/>
      <c r="S212" s="684"/>
      <c r="T212" s="685"/>
      <c r="U212" s="685"/>
      <c r="V212" s="685"/>
      <c r="W212" s="685"/>
      <c r="X212" s="1045"/>
      <c r="Y212" s="686"/>
      <c r="Z212" s="687"/>
      <c r="AA212" s="661"/>
      <c r="AB212" s="662"/>
      <c r="AC212" s="279"/>
      <c r="AD212" s="61"/>
      <c r="AE212" s="61"/>
      <c r="AF212" s="663" t="str">
        <f t="shared" si="63"/>
        <v/>
      </c>
      <c r="AG212" s="664" t="str">
        <f t="shared" si="64"/>
        <v/>
      </c>
      <c r="AH212" s="664" t="str">
        <f t="shared" si="65"/>
        <v/>
      </c>
      <c r="AI212" s="664" t="str">
        <f>IF(AF212="","",VLOOKUP(AF212,リスト!BD:BE,2,0))</f>
        <v/>
      </c>
      <c r="AJ212" s="664" t="str">
        <f t="shared" si="66"/>
        <v/>
      </c>
      <c r="AK212" s="664" t="str">
        <f>IF(AJ212="","",VLOOKUP(AJ212,リスト!BW:BX,2,0))</f>
        <v/>
      </c>
      <c r="AL212" s="664" t="str">
        <f>IF(AF212="","",IF(S212&gt;【１】経営概要!$G$27,調査年-1,調査年)-R212)</f>
        <v/>
      </c>
      <c r="AM212" s="665" t="str">
        <f t="shared" si="53"/>
        <v/>
      </c>
      <c r="AN212" s="665" t="str">
        <f t="shared" si="54"/>
        <v/>
      </c>
      <c r="AO212" s="666" t="str">
        <f t="shared" si="55"/>
        <v/>
      </c>
      <c r="AP212" s="666" t="str">
        <f t="shared" si="56"/>
        <v/>
      </c>
      <c r="AQ212" s="666" t="str">
        <f t="shared" si="57"/>
        <v/>
      </c>
      <c r="AR212" s="666" t="str">
        <f t="shared" si="67"/>
        <v/>
      </c>
      <c r="AS212" s="666" t="str">
        <f t="shared" si="58"/>
        <v/>
      </c>
      <c r="AT212" s="666" t="str">
        <f t="shared" si="68"/>
        <v/>
      </c>
      <c r="AU212" s="666" t="str">
        <f t="shared" si="69"/>
        <v/>
      </c>
      <c r="AV212" s="666" t="str">
        <f>IF(X212="","",IF(OR(R212=IF(S212&gt;【１】経営概要!$G$27,調査年-1,調査年),AN212=""),"",ROUND(AN212*X212%,0)))</f>
        <v/>
      </c>
      <c r="AW212" s="666" t="str">
        <f t="shared" si="59"/>
        <v/>
      </c>
      <c r="AX212" s="666" t="str">
        <f t="shared" si="60"/>
        <v/>
      </c>
      <c r="AY212" s="666" t="str">
        <f t="shared" si="61"/>
        <v/>
      </c>
      <c r="AZ212" s="666" t="str">
        <f>IF(OR(X212="",AND(OR(R212&lt;&gt;IF(S212&gt;【１】経営概要!$G$27,調査年-1,調査年),AG212=0),V212="",AR212="",W212="")),"",
SUM(
IF(AND(R212=IF(S212&gt;【１】経営概要!$G$27,調査年-1,調査年),AG212=1),ROUND(T212*X212%,0),),
ROUND(V212*X212%,0),
ROUND(SUM(AR212)*X212%,0),
))</f>
        <v/>
      </c>
      <c r="BA212" s="666" t="str">
        <f t="shared" si="62"/>
        <v/>
      </c>
    </row>
    <row r="213" spans="2:53" s="4" customFormat="1" ht="28.5" hidden="1" customHeight="1" outlineLevel="1">
      <c r="B213" s="49"/>
      <c r="C213" s="722">
        <v>197</v>
      </c>
      <c r="D213" s="1569"/>
      <c r="E213" s="1570"/>
      <c r="F213" s="1570"/>
      <c r="G213" s="1570"/>
      <c r="H213" s="1570"/>
      <c r="I213" s="1570"/>
      <c r="J213" s="1570"/>
      <c r="K213" s="1571"/>
      <c r="L213" s="668" t="str">
        <f>IF(M213&gt;0,IF(COUNTIF(リスト!建築物種類コード,M213),"建築物","構築物"),"")</f>
        <v/>
      </c>
      <c r="M213" s="680"/>
      <c r="N213" s="681"/>
      <c r="O213" s="201"/>
      <c r="P213" s="682"/>
      <c r="Q213" s="683"/>
      <c r="R213" s="683"/>
      <c r="S213" s="684"/>
      <c r="T213" s="685"/>
      <c r="U213" s="685"/>
      <c r="V213" s="685"/>
      <c r="W213" s="685"/>
      <c r="X213" s="1045"/>
      <c r="Y213" s="686"/>
      <c r="Z213" s="687"/>
      <c r="AA213" s="661"/>
      <c r="AB213" s="662"/>
      <c r="AC213" s="279"/>
      <c r="AD213" s="61"/>
      <c r="AE213" s="61"/>
      <c r="AF213" s="663" t="str">
        <f t="shared" si="63"/>
        <v/>
      </c>
      <c r="AG213" s="664" t="str">
        <f t="shared" si="64"/>
        <v/>
      </c>
      <c r="AH213" s="664" t="str">
        <f t="shared" si="65"/>
        <v/>
      </c>
      <c r="AI213" s="664" t="str">
        <f>IF(AF213="","",VLOOKUP(AF213,リスト!BD:BE,2,0))</f>
        <v/>
      </c>
      <c r="AJ213" s="664" t="str">
        <f t="shared" si="66"/>
        <v/>
      </c>
      <c r="AK213" s="664" t="str">
        <f>IF(AJ213="","",VLOOKUP(AJ213,リスト!BW:BX,2,0))</f>
        <v/>
      </c>
      <c r="AL213" s="664" t="str">
        <f>IF(AF213="","",IF(S213&gt;【１】経営概要!$G$27,調査年-1,調査年)-R213)</f>
        <v/>
      </c>
      <c r="AM213" s="665" t="str">
        <f t="shared" si="53"/>
        <v/>
      </c>
      <c r="AN213" s="665" t="str">
        <f t="shared" si="54"/>
        <v/>
      </c>
      <c r="AO213" s="666" t="str">
        <f t="shared" si="55"/>
        <v/>
      </c>
      <c r="AP213" s="666" t="str">
        <f t="shared" si="56"/>
        <v/>
      </c>
      <c r="AQ213" s="666" t="str">
        <f t="shared" si="57"/>
        <v/>
      </c>
      <c r="AR213" s="666" t="str">
        <f t="shared" si="67"/>
        <v/>
      </c>
      <c r="AS213" s="666" t="str">
        <f t="shared" si="58"/>
        <v/>
      </c>
      <c r="AT213" s="666" t="str">
        <f t="shared" si="68"/>
        <v/>
      </c>
      <c r="AU213" s="666" t="str">
        <f t="shared" si="69"/>
        <v/>
      </c>
      <c r="AV213" s="666" t="str">
        <f>IF(X213="","",IF(OR(R213=IF(S213&gt;【１】経営概要!$G$27,調査年-1,調査年),AN213=""),"",ROUND(AN213*X213%,0)))</f>
        <v/>
      </c>
      <c r="AW213" s="666" t="str">
        <f t="shared" si="59"/>
        <v/>
      </c>
      <c r="AX213" s="666" t="str">
        <f t="shared" si="60"/>
        <v/>
      </c>
      <c r="AY213" s="666" t="str">
        <f t="shared" si="61"/>
        <v/>
      </c>
      <c r="AZ213" s="666" t="str">
        <f>IF(OR(X213="",AND(OR(R213&lt;&gt;IF(S213&gt;【１】経営概要!$G$27,調査年-1,調査年),AG213=0),V213="",AR213="",W213="")),"",
SUM(
IF(AND(R213=IF(S213&gt;【１】経営概要!$G$27,調査年-1,調査年),AG213=1),ROUND(T213*X213%,0),),
ROUND(V213*X213%,0),
ROUND(SUM(AR213)*X213%,0),
))</f>
        <v/>
      </c>
      <c r="BA213" s="666" t="str">
        <f t="shared" si="62"/>
        <v/>
      </c>
    </row>
    <row r="214" spans="2:53" ht="28.5" hidden="1" customHeight="1" outlineLevel="1">
      <c r="B214" s="49"/>
      <c r="C214" s="722">
        <v>198</v>
      </c>
      <c r="D214" s="1572"/>
      <c r="E214" s="1573"/>
      <c r="F214" s="1573"/>
      <c r="G214" s="1573"/>
      <c r="H214" s="1573"/>
      <c r="I214" s="1573"/>
      <c r="J214" s="1573"/>
      <c r="K214" s="1574"/>
      <c r="L214" s="668" t="str">
        <f>IF(M214&gt;0,IF(COUNTIF(リスト!建築物種類コード,M214),"建築物","構築物"),"")</f>
        <v/>
      </c>
      <c r="M214" s="688"/>
      <c r="N214" s="681"/>
      <c r="O214" s="201"/>
      <c r="P214" s="682"/>
      <c r="Q214" s="683"/>
      <c r="R214" s="683"/>
      <c r="S214" s="684"/>
      <c r="T214" s="685"/>
      <c r="U214" s="685"/>
      <c r="V214" s="685"/>
      <c r="W214" s="685"/>
      <c r="X214" s="1045"/>
      <c r="Y214" s="686"/>
      <c r="Z214" s="687"/>
      <c r="AA214" s="661"/>
      <c r="AB214" s="662"/>
      <c r="AC214" s="279"/>
      <c r="AF214" s="663" t="str">
        <f t="shared" si="63"/>
        <v/>
      </c>
      <c r="AG214" s="664" t="str">
        <f t="shared" si="64"/>
        <v/>
      </c>
      <c r="AH214" s="664" t="str">
        <f t="shared" si="65"/>
        <v/>
      </c>
      <c r="AI214" s="664" t="str">
        <f>IF(AF214="","",VLOOKUP(AF214,リスト!BD:BE,2,0))</f>
        <v/>
      </c>
      <c r="AJ214" s="664" t="str">
        <f t="shared" si="66"/>
        <v/>
      </c>
      <c r="AK214" s="664" t="str">
        <f>IF(AJ214="","",VLOOKUP(AJ214,リスト!BW:BX,2,0))</f>
        <v/>
      </c>
      <c r="AL214" s="664" t="str">
        <f>IF(AF214="","",IF(S214&gt;【１】経営概要!$G$27,調査年-1,調査年)-R214)</f>
        <v/>
      </c>
      <c r="AM214" s="665" t="str">
        <f t="shared" si="53"/>
        <v/>
      </c>
      <c r="AN214" s="665" t="str">
        <f t="shared" si="54"/>
        <v/>
      </c>
      <c r="AO214" s="666" t="str">
        <f t="shared" si="55"/>
        <v/>
      </c>
      <c r="AP214" s="666" t="str">
        <f t="shared" si="56"/>
        <v/>
      </c>
      <c r="AQ214" s="666" t="str">
        <f t="shared" si="57"/>
        <v/>
      </c>
      <c r="AR214" s="666" t="str">
        <f t="shared" si="67"/>
        <v/>
      </c>
      <c r="AS214" s="666" t="str">
        <f t="shared" si="58"/>
        <v/>
      </c>
      <c r="AT214" s="666" t="str">
        <f t="shared" si="68"/>
        <v/>
      </c>
      <c r="AU214" s="666" t="str">
        <f t="shared" si="69"/>
        <v/>
      </c>
      <c r="AV214" s="666" t="str">
        <f>IF(X214="","",IF(OR(R214=IF(S214&gt;【１】経営概要!$G$27,調査年-1,調査年),AN214=""),"",ROUND(AN214*X214%,0)))</f>
        <v/>
      </c>
      <c r="AW214" s="666" t="str">
        <f t="shared" si="59"/>
        <v/>
      </c>
      <c r="AX214" s="666" t="str">
        <f t="shared" si="60"/>
        <v/>
      </c>
      <c r="AY214" s="666" t="str">
        <f t="shared" si="61"/>
        <v/>
      </c>
      <c r="AZ214" s="666" t="str">
        <f>IF(OR(X214="",AND(OR(R214&lt;&gt;IF(S214&gt;【１】経営概要!$G$27,調査年-1,調査年),AG214=0),V214="",AR214="",W214="")),"",
SUM(
IF(AND(R214=IF(S214&gt;【１】経営概要!$G$27,調査年-1,調査年),AG214=1),ROUND(T214*X214%,0),),
ROUND(V214*X214%,0),
ROUND(SUM(AR214)*X214%,0),
))</f>
        <v/>
      </c>
      <c r="BA214" s="666" t="str">
        <f t="shared" si="62"/>
        <v/>
      </c>
    </row>
    <row r="215" spans="2:53" s="42" customFormat="1" ht="28.5" hidden="1" customHeight="1" outlineLevel="1">
      <c r="B215" s="49"/>
      <c r="C215" s="722">
        <v>199</v>
      </c>
      <c r="D215" s="1569"/>
      <c r="E215" s="1570"/>
      <c r="F215" s="1570"/>
      <c r="G215" s="1570"/>
      <c r="H215" s="1570"/>
      <c r="I215" s="1570"/>
      <c r="J215" s="1570"/>
      <c r="K215" s="1571"/>
      <c r="L215" s="668" t="str">
        <f>IF(M215&gt;0,IF(COUNTIF(リスト!建築物種類コード,M215),"建築物","構築物"),"")</f>
        <v/>
      </c>
      <c r="M215" s="680"/>
      <c r="N215" s="681"/>
      <c r="O215" s="201"/>
      <c r="P215" s="682"/>
      <c r="Q215" s="683"/>
      <c r="R215" s="683"/>
      <c r="S215" s="684"/>
      <c r="T215" s="685"/>
      <c r="U215" s="685"/>
      <c r="V215" s="685"/>
      <c r="W215" s="685"/>
      <c r="X215" s="1045"/>
      <c r="Y215" s="686"/>
      <c r="Z215" s="687"/>
      <c r="AA215" s="661"/>
      <c r="AB215" s="662"/>
      <c r="AC215" s="279"/>
      <c r="AD215" s="61"/>
      <c r="AE215" s="61"/>
      <c r="AF215" s="663" t="str">
        <f t="shared" si="63"/>
        <v/>
      </c>
      <c r="AG215" s="664" t="str">
        <f t="shared" si="64"/>
        <v/>
      </c>
      <c r="AH215" s="664" t="str">
        <f t="shared" si="65"/>
        <v/>
      </c>
      <c r="AI215" s="664" t="str">
        <f>IF(AF215="","",VLOOKUP(AF215,リスト!BD:BE,2,0))</f>
        <v/>
      </c>
      <c r="AJ215" s="664" t="str">
        <f t="shared" si="66"/>
        <v/>
      </c>
      <c r="AK215" s="664" t="str">
        <f>IF(AJ215="","",VLOOKUP(AJ215,リスト!BW:BX,2,0))</f>
        <v/>
      </c>
      <c r="AL215" s="664" t="str">
        <f>IF(AF215="","",IF(S215&gt;【１】経営概要!$G$27,調査年-1,調査年)-R215)</f>
        <v/>
      </c>
      <c r="AM215" s="665" t="str">
        <f t="shared" si="53"/>
        <v/>
      </c>
      <c r="AN215" s="665" t="str">
        <f t="shared" si="54"/>
        <v/>
      </c>
      <c r="AO215" s="666" t="str">
        <f t="shared" si="55"/>
        <v/>
      </c>
      <c r="AP215" s="666" t="str">
        <f t="shared" si="56"/>
        <v/>
      </c>
      <c r="AQ215" s="666" t="str">
        <f t="shared" si="57"/>
        <v/>
      </c>
      <c r="AR215" s="666" t="str">
        <f t="shared" si="67"/>
        <v/>
      </c>
      <c r="AS215" s="666" t="str">
        <f t="shared" si="58"/>
        <v/>
      </c>
      <c r="AT215" s="666" t="str">
        <f t="shared" si="68"/>
        <v/>
      </c>
      <c r="AU215" s="666" t="str">
        <f t="shared" si="69"/>
        <v/>
      </c>
      <c r="AV215" s="666" t="str">
        <f>IF(X215="","",IF(OR(R215=IF(S215&gt;【１】経営概要!$G$27,調査年-1,調査年),AN215=""),"",ROUND(AN215*X215%,0)))</f>
        <v/>
      </c>
      <c r="AW215" s="666" t="str">
        <f t="shared" si="59"/>
        <v/>
      </c>
      <c r="AX215" s="666" t="str">
        <f t="shared" si="60"/>
        <v/>
      </c>
      <c r="AY215" s="666" t="str">
        <f t="shared" si="61"/>
        <v/>
      </c>
      <c r="AZ215" s="666" t="str">
        <f>IF(OR(X215="",AND(OR(R215&lt;&gt;IF(S215&gt;【１】経営概要!$G$27,調査年-1,調査年),AG215=0),V215="",AR215="",W215="")),"",
SUM(
IF(AND(R215=IF(S215&gt;【１】経営概要!$G$27,調査年-1,調査年),AG215=1),ROUND(T215*X215%,0),),
ROUND(V215*X215%,0),
ROUND(SUM(AR215)*X215%,0),
))</f>
        <v/>
      </c>
      <c r="BA215" s="666" t="str">
        <f t="shared" si="62"/>
        <v/>
      </c>
    </row>
    <row r="216" spans="2:53" s="4" customFormat="1" ht="28.5" hidden="1" customHeight="1" outlineLevel="1">
      <c r="C216" s="722">
        <v>200</v>
      </c>
      <c r="D216" s="1569"/>
      <c r="E216" s="1570"/>
      <c r="F216" s="1570"/>
      <c r="G216" s="1570"/>
      <c r="H216" s="1570"/>
      <c r="I216" s="1570"/>
      <c r="J216" s="1570"/>
      <c r="K216" s="1571"/>
      <c r="L216" s="668" t="str">
        <f>IF(M216&gt;0,IF(COUNTIF(リスト!建築物種類コード,M216),"建築物","構築物"),"")</f>
        <v/>
      </c>
      <c r="M216" s="680"/>
      <c r="N216" s="681"/>
      <c r="O216" s="201"/>
      <c r="P216" s="682"/>
      <c r="Q216" s="683"/>
      <c r="R216" s="683"/>
      <c r="S216" s="684"/>
      <c r="T216" s="685"/>
      <c r="U216" s="685"/>
      <c r="V216" s="685"/>
      <c r="W216" s="685"/>
      <c r="X216" s="1045"/>
      <c r="Y216" s="686"/>
      <c r="Z216" s="687"/>
      <c r="AA216" s="661"/>
      <c r="AB216" s="662"/>
      <c r="AC216" s="279"/>
      <c r="AD216" s="61"/>
      <c r="AE216" s="61"/>
      <c r="AF216" s="663" t="str">
        <f t="shared" si="63"/>
        <v/>
      </c>
      <c r="AG216" s="664" t="str">
        <f t="shared" si="64"/>
        <v/>
      </c>
      <c r="AH216" s="664" t="str">
        <f t="shared" si="65"/>
        <v/>
      </c>
      <c r="AI216" s="664" t="str">
        <f>IF(AF216="","",VLOOKUP(AF216,リスト!BD:BE,2,0))</f>
        <v/>
      </c>
      <c r="AJ216" s="664" t="str">
        <f t="shared" si="66"/>
        <v/>
      </c>
      <c r="AK216" s="664" t="str">
        <f>IF(AJ216="","",VLOOKUP(AJ216,リスト!BW:BX,2,0))</f>
        <v/>
      </c>
      <c r="AL216" s="664" t="str">
        <f>IF(AF216="","",IF(S216&gt;【１】経営概要!$G$27,調査年-1,調査年)-R216)</f>
        <v/>
      </c>
      <c r="AM216" s="665" t="str">
        <f t="shared" si="53"/>
        <v/>
      </c>
      <c r="AN216" s="665" t="str">
        <f t="shared" si="54"/>
        <v/>
      </c>
      <c r="AO216" s="666" t="str">
        <f t="shared" si="55"/>
        <v/>
      </c>
      <c r="AP216" s="666" t="str">
        <f t="shared" si="56"/>
        <v/>
      </c>
      <c r="AQ216" s="666" t="str">
        <f t="shared" si="57"/>
        <v/>
      </c>
      <c r="AR216" s="666" t="str">
        <f t="shared" si="67"/>
        <v/>
      </c>
      <c r="AS216" s="666" t="str">
        <f t="shared" si="58"/>
        <v/>
      </c>
      <c r="AT216" s="666" t="str">
        <f t="shared" si="68"/>
        <v/>
      </c>
      <c r="AU216" s="666" t="str">
        <f t="shared" si="69"/>
        <v/>
      </c>
      <c r="AV216" s="666" t="str">
        <f>IF(X216="","",IF(OR(R216=IF(S216&gt;【１】経営概要!$G$27,調査年-1,調査年),AN216=""),"",ROUND(AN216*X216%,0)))</f>
        <v/>
      </c>
      <c r="AW216" s="666" t="str">
        <f t="shared" si="59"/>
        <v/>
      </c>
      <c r="AX216" s="666" t="str">
        <f t="shared" si="60"/>
        <v/>
      </c>
      <c r="AY216" s="666" t="str">
        <f t="shared" si="61"/>
        <v/>
      </c>
      <c r="AZ216" s="666" t="str">
        <f>IF(OR(X216="",AND(OR(R216&lt;&gt;IF(S216&gt;【１】経営概要!$G$27,調査年-1,調査年),AG216=0),V216="",AR216="",W216="")),"",
SUM(
IF(AND(R216=IF(S216&gt;【１】経営概要!$G$27,調査年-1,調査年),AG216=1),ROUND(T216*X216%,0),),
ROUND(V216*X216%,0),
ROUND(SUM(AR216)*X216%,0),
))</f>
        <v/>
      </c>
      <c r="BA216" s="666" t="str">
        <f t="shared" si="62"/>
        <v/>
      </c>
    </row>
    <row r="217" spans="2:53" s="4" customFormat="1" ht="27.75" hidden="1" customHeight="1" outlineLevel="1">
      <c r="C217" s="722">
        <v>201</v>
      </c>
      <c r="D217" s="1572"/>
      <c r="E217" s="1573"/>
      <c r="F217" s="1573"/>
      <c r="G217" s="1573"/>
      <c r="H217" s="1573"/>
      <c r="I217" s="1573"/>
      <c r="J217" s="1573"/>
      <c r="K217" s="1574"/>
      <c r="L217" s="668" t="str">
        <f>IF(M217&gt;0,IF(COUNTIF(リスト!建築物種類コード,M217),"建築物","構築物"),"")</f>
        <v/>
      </c>
      <c r="M217" s="688"/>
      <c r="N217" s="681"/>
      <c r="O217" s="201"/>
      <c r="P217" s="682"/>
      <c r="Q217" s="683"/>
      <c r="R217" s="683"/>
      <c r="S217" s="684"/>
      <c r="T217" s="685"/>
      <c r="U217" s="685"/>
      <c r="V217" s="685"/>
      <c r="W217" s="685"/>
      <c r="X217" s="1045"/>
      <c r="Y217" s="686"/>
      <c r="Z217" s="687"/>
      <c r="AA217" s="661"/>
      <c r="AB217" s="662"/>
      <c r="AC217" s="279"/>
      <c r="AD217" s="61"/>
      <c r="AE217" s="61"/>
      <c r="AF217" s="663" t="str">
        <f t="shared" si="63"/>
        <v/>
      </c>
      <c r="AG217" s="664" t="str">
        <f t="shared" si="64"/>
        <v/>
      </c>
      <c r="AH217" s="664" t="str">
        <f t="shared" si="65"/>
        <v/>
      </c>
      <c r="AI217" s="664" t="str">
        <f>IF(AF217="","",VLOOKUP(AF217,リスト!BD:BE,2,0))</f>
        <v/>
      </c>
      <c r="AJ217" s="664" t="str">
        <f t="shared" si="66"/>
        <v/>
      </c>
      <c r="AK217" s="664" t="str">
        <f>IF(AJ217="","",VLOOKUP(AJ217,リスト!BW:BX,2,0))</f>
        <v/>
      </c>
      <c r="AL217" s="664" t="str">
        <f>IF(AF217="","",IF(S217&gt;【１】経営概要!$G$27,調査年-1,調査年)-R217)</f>
        <v/>
      </c>
      <c r="AM217" s="665" t="str">
        <f t="shared" si="53"/>
        <v/>
      </c>
      <c r="AN217" s="665" t="str">
        <f t="shared" si="54"/>
        <v/>
      </c>
      <c r="AO217" s="666" t="str">
        <f t="shared" si="55"/>
        <v/>
      </c>
      <c r="AP217" s="666" t="str">
        <f t="shared" si="56"/>
        <v/>
      </c>
      <c r="AQ217" s="666" t="str">
        <f t="shared" si="57"/>
        <v/>
      </c>
      <c r="AR217" s="666" t="str">
        <f t="shared" si="67"/>
        <v/>
      </c>
      <c r="AS217" s="666" t="str">
        <f t="shared" si="58"/>
        <v/>
      </c>
      <c r="AT217" s="666" t="str">
        <f t="shared" si="68"/>
        <v/>
      </c>
      <c r="AU217" s="666" t="str">
        <f t="shared" si="69"/>
        <v/>
      </c>
      <c r="AV217" s="666" t="str">
        <f>IF(X217="","",IF(OR(R217=IF(S217&gt;【１】経営概要!$G$27,調査年-1,調査年),AN217=""),"",ROUND(AN217*X217%,0)))</f>
        <v/>
      </c>
      <c r="AW217" s="666" t="str">
        <f t="shared" si="59"/>
        <v/>
      </c>
      <c r="AX217" s="666" t="str">
        <f t="shared" si="60"/>
        <v/>
      </c>
      <c r="AY217" s="666" t="str">
        <f t="shared" si="61"/>
        <v/>
      </c>
      <c r="AZ217" s="666" t="str">
        <f>IF(OR(X217="",AND(OR(R217&lt;&gt;IF(S217&gt;【１】経営概要!$G$27,調査年-1,調査年),AG217=0),V217="",AR217="",W217="")),"",
SUM(
IF(AND(R217=IF(S217&gt;【１】経営概要!$G$27,調査年-1,調査年),AG217=1),ROUND(T217*X217%,0),),
ROUND(V217*X217%,0),
ROUND(SUM(AR217)*X217%,0),
))</f>
        <v/>
      </c>
      <c r="BA217" s="666" t="str">
        <f t="shared" si="62"/>
        <v/>
      </c>
    </row>
    <row r="218" spans="2:53" s="4" customFormat="1" ht="28.15" hidden="1" customHeight="1" outlineLevel="1">
      <c r="C218" s="722">
        <v>202</v>
      </c>
      <c r="D218" s="1569"/>
      <c r="E218" s="1570"/>
      <c r="F218" s="1570"/>
      <c r="G218" s="1570"/>
      <c r="H218" s="1570"/>
      <c r="I218" s="1570"/>
      <c r="J218" s="1570"/>
      <c r="K218" s="1571"/>
      <c r="L218" s="668" t="str">
        <f>IF(M218&gt;0,IF(COUNTIF(リスト!建築物種類コード,M218),"建築物","構築物"),"")</f>
        <v/>
      </c>
      <c r="M218" s="680"/>
      <c r="N218" s="681"/>
      <c r="O218" s="201"/>
      <c r="P218" s="682"/>
      <c r="Q218" s="683"/>
      <c r="R218" s="683"/>
      <c r="S218" s="684"/>
      <c r="T218" s="685"/>
      <c r="U218" s="685"/>
      <c r="V218" s="685"/>
      <c r="W218" s="685"/>
      <c r="X218" s="1045"/>
      <c r="Y218" s="686"/>
      <c r="Z218" s="687"/>
      <c r="AA218" s="661"/>
      <c r="AB218" s="662"/>
      <c r="AC218" s="279"/>
      <c r="AD218" s="61"/>
      <c r="AE218" s="61"/>
      <c r="AF218" s="663" t="str">
        <f t="shared" si="63"/>
        <v/>
      </c>
      <c r="AG218" s="664" t="str">
        <f t="shared" si="64"/>
        <v/>
      </c>
      <c r="AH218" s="664" t="str">
        <f t="shared" si="65"/>
        <v/>
      </c>
      <c r="AI218" s="664" t="str">
        <f>IF(AF218="","",VLOOKUP(AF218,リスト!BD:BE,2,0))</f>
        <v/>
      </c>
      <c r="AJ218" s="664" t="str">
        <f t="shared" si="66"/>
        <v/>
      </c>
      <c r="AK218" s="664" t="str">
        <f>IF(AJ218="","",VLOOKUP(AJ218,リスト!BW:BX,2,0))</f>
        <v/>
      </c>
      <c r="AL218" s="664" t="str">
        <f>IF(AF218="","",IF(S218&gt;【１】経営概要!$G$27,調査年-1,調査年)-R218)</f>
        <v/>
      </c>
      <c r="AM218" s="665" t="str">
        <f t="shared" si="53"/>
        <v/>
      </c>
      <c r="AN218" s="665" t="str">
        <f t="shared" si="54"/>
        <v/>
      </c>
      <c r="AO218" s="666" t="str">
        <f t="shared" si="55"/>
        <v/>
      </c>
      <c r="AP218" s="666" t="str">
        <f t="shared" si="56"/>
        <v/>
      </c>
      <c r="AQ218" s="666" t="str">
        <f t="shared" si="57"/>
        <v/>
      </c>
      <c r="AR218" s="666" t="str">
        <f t="shared" si="67"/>
        <v/>
      </c>
      <c r="AS218" s="666" t="str">
        <f t="shared" si="58"/>
        <v/>
      </c>
      <c r="AT218" s="666" t="str">
        <f t="shared" si="68"/>
        <v/>
      </c>
      <c r="AU218" s="666" t="str">
        <f t="shared" si="69"/>
        <v/>
      </c>
      <c r="AV218" s="666" t="str">
        <f>IF(X218="","",IF(OR(R218=IF(S218&gt;【１】経営概要!$G$27,調査年-1,調査年),AN218=""),"",ROUND(AN218*X218%,0)))</f>
        <v/>
      </c>
      <c r="AW218" s="666" t="str">
        <f t="shared" si="59"/>
        <v/>
      </c>
      <c r="AX218" s="666" t="str">
        <f t="shared" si="60"/>
        <v/>
      </c>
      <c r="AY218" s="666" t="str">
        <f t="shared" si="61"/>
        <v/>
      </c>
      <c r="AZ218" s="666" t="str">
        <f>IF(OR(X218="",AND(OR(R218&lt;&gt;IF(S218&gt;【１】経営概要!$G$27,調査年-1,調査年),AG218=0),V218="",AR218="",W218="")),"",
SUM(
IF(AND(R218=IF(S218&gt;【１】経営概要!$G$27,調査年-1,調査年),AG218=1),ROUND(T218*X218%,0),),
ROUND(V218*X218%,0),
ROUND(SUM(AR218)*X218%,0),
))</f>
        <v/>
      </c>
      <c r="BA218" s="666" t="str">
        <f t="shared" si="62"/>
        <v/>
      </c>
    </row>
    <row r="219" spans="2:53" s="4" customFormat="1" ht="28.15" hidden="1" customHeight="1" outlineLevel="1">
      <c r="C219" s="722">
        <v>203</v>
      </c>
      <c r="D219" s="1572"/>
      <c r="E219" s="1573"/>
      <c r="F219" s="1573"/>
      <c r="G219" s="1573"/>
      <c r="H219" s="1573"/>
      <c r="I219" s="1573"/>
      <c r="J219" s="1573"/>
      <c r="K219" s="1574"/>
      <c r="L219" s="668" t="str">
        <f>IF(M219&gt;0,IF(COUNTIF(リスト!建築物種類コード,M219),"建築物","構築物"),"")</f>
        <v/>
      </c>
      <c r="M219" s="688"/>
      <c r="N219" s="681"/>
      <c r="O219" s="201"/>
      <c r="P219" s="682"/>
      <c r="Q219" s="683"/>
      <c r="R219" s="683"/>
      <c r="S219" s="684"/>
      <c r="T219" s="685"/>
      <c r="U219" s="685"/>
      <c r="V219" s="685"/>
      <c r="W219" s="685"/>
      <c r="X219" s="1045"/>
      <c r="Y219" s="686"/>
      <c r="Z219" s="687"/>
      <c r="AA219" s="661"/>
      <c r="AB219" s="662"/>
      <c r="AC219" s="279"/>
      <c r="AD219" s="61"/>
      <c r="AE219" s="61"/>
      <c r="AF219" s="663" t="str">
        <f t="shared" si="63"/>
        <v/>
      </c>
      <c r="AG219" s="664" t="str">
        <f t="shared" si="64"/>
        <v/>
      </c>
      <c r="AH219" s="664" t="str">
        <f t="shared" si="65"/>
        <v/>
      </c>
      <c r="AI219" s="664" t="str">
        <f>IF(AF219="","",VLOOKUP(AF219,リスト!BD:BE,2,0))</f>
        <v/>
      </c>
      <c r="AJ219" s="664" t="str">
        <f t="shared" si="66"/>
        <v/>
      </c>
      <c r="AK219" s="664" t="str">
        <f>IF(AJ219="","",VLOOKUP(AJ219,リスト!BW:BX,2,0))</f>
        <v/>
      </c>
      <c r="AL219" s="664" t="str">
        <f>IF(AF219="","",IF(S219&gt;【１】経営概要!$G$27,調査年-1,調査年)-R219)</f>
        <v/>
      </c>
      <c r="AM219" s="665" t="str">
        <f t="shared" si="53"/>
        <v/>
      </c>
      <c r="AN219" s="665" t="str">
        <f t="shared" si="54"/>
        <v/>
      </c>
      <c r="AO219" s="666" t="str">
        <f t="shared" si="55"/>
        <v/>
      </c>
      <c r="AP219" s="666" t="str">
        <f t="shared" si="56"/>
        <v/>
      </c>
      <c r="AQ219" s="666" t="str">
        <f t="shared" si="57"/>
        <v/>
      </c>
      <c r="AR219" s="666" t="str">
        <f t="shared" si="67"/>
        <v/>
      </c>
      <c r="AS219" s="666" t="str">
        <f t="shared" si="58"/>
        <v/>
      </c>
      <c r="AT219" s="666" t="str">
        <f t="shared" si="68"/>
        <v/>
      </c>
      <c r="AU219" s="666" t="str">
        <f t="shared" si="69"/>
        <v/>
      </c>
      <c r="AV219" s="666" t="str">
        <f>IF(X219="","",IF(OR(R219=IF(S219&gt;【１】経営概要!$G$27,調査年-1,調査年),AN219=""),"",ROUND(AN219*X219%,0)))</f>
        <v/>
      </c>
      <c r="AW219" s="666" t="str">
        <f t="shared" si="59"/>
        <v/>
      </c>
      <c r="AX219" s="666" t="str">
        <f t="shared" si="60"/>
        <v/>
      </c>
      <c r="AY219" s="666" t="str">
        <f t="shared" si="61"/>
        <v/>
      </c>
      <c r="AZ219" s="666" t="str">
        <f>IF(OR(X219="",AND(OR(R219&lt;&gt;IF(S219&gt;【１】経営概要!$G$27,調査年-1,調査年),AG219=0),V219="",AR219="",W219="")),"",
SUM(
IF(AND(R219=IF(S219&gt;【１】経営概要!$G$27,調査年-1,調査年),AG219=1),ROUND(T219*X219%,0),),
ROUND(V219*X219%,0),
ROUND(SUM(AR219)*X219%,0),
))</f>
        <v/>
      </c>
      <c r="BA219" s="666" t="str">
        <f t="shared" si="62"/>
        <v/>
      </c>
    </row>
    <row r="220" spans="2:53" s="4" customFormat="1" ht="28.15" hidden="1" customHeight="1" outlineLevel="1">
      <c r="C220" s="722">
        <v>204</v>
      </c>
      <c r="D220" s="1569"/>
      <c r="E220" s="1570"/>
      <c r="F220" s="1570"/>
      <c r="G220" s="1570"/>
      <c r="H220" s="1570"/>
      <c r="I220" s="1570"/>
      <c r="J220" s="1570"/>
      <c r="K220" s="1571"/>
      <c r="L220" s="668" t="str">
        <f>IF(M220&gt;0,IF(COUNTIF(リスト!建築物種類コード,M220),"建築物","構築物"),"")</f>
        <v/>
      </c>
      <c r="M220" s="680"/>
      <c r="N220" s="681"/>
      <c r="O220" s="201"/>
      <c r="P220" s="682"/>
      <c r="Q220" s="683"/>
      <c r="R220" s="683"/>
      <c r="S220" s="684"/>
      <c r="T220" s="685"/>
      <c r="U220" s="685"/>
      <c r="V220" s="685"/>
      <c r="W220" s="685"/>
      <c r="X220" s="1045"/>
      <c r="Y220" s="686"/>
      <c r="Z220" s="687"/>
      <c r="AA220" s="661"/>
      <c r="AB220" s="662"/>
      <c r="AC220" s="279"/>
      <c r="AD220" s="61"/>
      <c r="AE220" s="61"/>
      <c r="AF220" s="663" t="str">
        <f t="shared" si="63"/>
        <v/>
      </c>
      <c r="AG220" s="664" t="str">
        <f t="shared" si="64"/>
        <v/>
      </c>
      <c r="AH220" s="664" t="str">
        <f t="shared" si="65"/>
        <v/>
      </c>
      <c r="AI220" s="664" t="str">
        <f>IF(AF220="","",VLOOKUP(AF220,リスト!BD:BE,2,0))</f>
        <v/>
      </c>
      <c r="AJ220" s="664" t="str">
        <f t="shared" si="66"/>
        <v/>
      </c>
      <c r="AK220" s="664" t="str">
        <f>IF(AJ220="","",VLOOKUP(AJ220,リスト!BW:BX,2,0))</f>
        <v/>
      </c>
      <c r="AL220" s="664" t="str">
        <f>IF(AF220="","",IF(S220&gt;【１】経営概要!$G$27,調査年-1,調査年)-R220)</f>
        <v/>
      </c>
      <c r="AM220" s="665" t="str">
        <f t="shared" si="53"/>
        <v/>
      </c>
      <c r="AN220" s="665" t="str">
        <f t="shared" si="54"/>
        <v/>
      </c>
      <c r="AO220" s="666" t="str">
        <f t="shared" si="55"/>
        <v/>
      </c>
      <c r="AP220" s="666" t="str">
        <f t="shared" si="56"/>
        <v/>
      </c>
      <c r="AQ220" s="666" t="str">
        <f t="shared" si="57"/>
        <v/>
      </c>
      <c r="AR220" s="666" t="str">
        <f t="shared" si="67"/>
        <v/>
      </c>
      <c r="AS220" s="666" t="str">
        <f t="shared" si="58"/>
        <v/>
      </c>
      <c r="AT220" s="666" t="str">
        <f t="shared" si="68"/>
        <v/>
      </c>
      <c r="AU220" s="666" t="str">
        <f t="shared" si="69"/>
        <v/>
      </c>
      <c r="AV220" s="666" t="str">
        <f>IF(X220="","",IF(OR(R220=IF(S220&gt;【１】経営概要!$G$27,調査年-1,調査年),AN220=""),"",ROUND(AN220*X220%,0)))</f>
        <v/>
      </c>
      <c r="AW220" s="666" t="str">
        <f t="shared" si="59"/>
        <v/>
      </c>
      <c r="AX220" s="666" t="str">
        <f t="shared" si="60"/>
        <v/>
      </c>
      <c r="AY220" s="666" t="str">
        <f t="shared" si="61"/>
        <v/>
      </c>
      <c r="AZ220" s="666" t="str">
        <f>IF(OR(X220="",AND(OR(R220&lt;&gt;IF(S220&gt;【１】経営概要!$G$27,調査年-1,調査年),AG220=0),V220="",AR220="",W220="")),"",
SUM(
IF(AND(R220=IF(S220&gt;【１】経営概要!$G$27,調査年-1,調査年),AG220=1),ROUND(T220*X220%,0),),
ROUND(V220*X220%,0),
ROUND(SUM(AR220)*X220%,0),
))</f>
        <v/>
      </c>
      <c r="BA220" s="666" t="str">
        <f t="shared" si="62"/>
        <v/>
      </c>
    </row>
    <row r="221" spans="2:53" s="4" customFormat="1" ht="28.15" hidden="1" customHeight="1" outlineLevel="1">
      <c r="C221" s="722">
        <v>205</v>
      </c>
      <c r="D221" s="1572"/>
      <c r="E221" s="1573"/>
      <c r="F221" s="1573"/>
      <c r="G221" s="1573"/>
      <c r="H221" s="1573"/>
      <c r="I221" s="1573"/>
      <c r="J221" s="1573"/>
      <c r="K221" s="1574"/>
      <c r="L221" s="668" t="str">
        <f>IF(M221&gt;0,IF(COUNTIF(リスト!建築物種類コード,M221),"建築物","構築物"),"")</f>
        <v/>
      </c>
      <c r="M221" s="688"/>
      <c r="N221" s="681"/>
      <c r="O221" s="201"/>
      <c r="P221" s="682"/>
      <c r="Q221" s="683"/>
      <c r="R221" s="683"/>
      <c r="S221" s="684"/>
      <c r="T221" s="685"/>
      <c r="U221" s="685"/>
      <c r="V221" s="685"/>
      <c r="W221" s="685"/>
      <c r="X221" s="1045"/>
      <c r="Y221" s="686"/>
      <c r="Z221" s="687"/>
      <c r="AA221" s="661"/>
      <c r="AB221" s="662"/>
      <c r="AC221" s="279"/>
      <c r="AD221" s="61"/>
      <c r="AE221" s="61"/>
      <c r="AF221" s="663" t="str">
        <f t="shared" si="63"/>
        <v/>
      </c>
      <c r="AG221" s="664" t="str">
        <f t="shared" si="64"/>
        <v/>
      </c>
      <c r="AH221" s="664" t="str">
        <f t="shared" si="65"/>
        <v/>
      </c>
      <c r="AI221" s="664" t="str">
        <f>IF(AF221="","",VLOOKUP(AF221,リスト!BD:BE,2,0))</f>
        <v/>
      </c>
      <c r="AJ221" s="664" t="str">
        <f t="shared" si="66"/>
        <v/>
      </c>
      <c r="AK221" s="664" t="str">
        <f>IF(AJ221="","",VLOOKUP(AJ221,リスト!BW:BX,2,0))</f>
        <v/>
      </c>
      <c r="AL221" s="664" t="str">
        <f>IF(AF221="","",IF(S221&gt;【１】経営概要!$G$27,調査年-1,調査年)-R221)</f>
        <v/>
      </c>
      <c r="AM221" s="665" t="str">
        <f t="shared" si="53"/>
        <v/>
      </c>
      <c r="AN221" s="665" t="str">
        <f t="shared" si="54"/>
        <v/>
      </c>
      <c r="AO221" s="666" t="str">
        <f t="shared" si="55"/>
        <v/>
      </c>
      <c r="AP221" s="666" t="str">
        <f t="shared" si="56"/>
        <v/>
      </c>
      <c r="AQ221" s="666" t="str">
        <f t="shared" si="57"/>
        <v/>
      </c>
      <c r="AR221" s="666" t="str">
        <f t="shared" si="67"/>
        <v/>
      </c>
      <c r="AS221" s="666" t="str">
        <f t="shared" si="58"/>
        <v/>
      </c>
      <c r="AT221" s="666" t="str">
        <f t="shared" si="68"/>
        <v/>
      </c>
      <c r="AU221" s="666" t="str">
        <f t="shared" si="69"/>
        <v/>
      </c>
      <c r="AV221" s="666" t="str">
        <f>IF(X221="","",IF(OR(R221=IF(S221&gt;【１】経営概要!$G$27,調査年-1,調査年),AN221=""),"",ROUND(AN221*X221%,0)))</f>
        <v/>
      </c>
      <c r="AW221" s="666" t="str">
        <f t="shared" si="59"/>
        <v/>
      </c>
      <c r="AX221" s="666" t="str">
        <f t="shared" si="60"/>
        <v/>
      </c>
      <c r="AY221" s="666" t="str">
        <f t="shared" si="61"/>
        <v/>
      </c>
      <c r="AZ221" s="666" t="str">
        <f>IF(OR(X221="",AND(OR(R221&lt;&gt;IF(S221&gt;【１】経営概要!$G$27,調査年-1,調査年),AG221=0),V221="",AR221="",W221="")),"",
SUM(
IF(AND(R221=IF(S221&gt;【１】経営概要!$G$27,調査年-1,調査年),AG221=1),ROUND(T221*X221%,0),),
ROUND(V221*X221%,0),
ROUND(SUM(AR221)*X221%,0),
))</f>
        <v/>
      </c>
      <c r="BA221" s="666" t="str">
        <f t="shared" si="62"/>
        <v/>
      </c>
    </row>
    <row r="222" spans="2:53" s="4" customFormat="1" ht="28.15" hidden="1" customHeight="1" outlineLevel="1">
      <c r="C222" s="722">
        <v>206</v>
      </c>
      <c r="D222" s="1569"/>
      <c r="E222" s="1570"/>
      <c r="F222" s="1570"/>
      <c r="G222" s="1570"/>
      <c r="H222" s="1570"/>
      <c r="I222" s="1570"/>
      <c r="J222" s="1570"/>
      <c r="K222" s="1571"/>
      <c r="L222" s="668" t="str">
        <f>IF(M222&gt;0,IF(COUNTIF(リスト!建築物種類コード,M222),"建築物","構築物"),"")</f>
        <v/>
      </c>
      <c r="M222" s="680"/>
      <c r="N222" s="681"/>
      <c r="O222" s="201"/>
      <c r="P222" s="682"/>
      <c r="Q222" s="683"/>
      <c r="R222" s="683"/>
      <c r="S222" s="684"/>
      <c r="T222" s="685"/>
      <c r="U222" s="685"/>
      <c r="V222" s="685"/>
      <c r="W222" s="685"/>
      <c r="X222" s="1045"/>
      <c r="Y222" s="686"/>
      <c r="Z222" s="687"/>
      <c r="AA222" s="661"/>
      <c r="AB222" s="662"/>
      <c r="AC222" s="279"/>
      <c r="AD222" s="61"/>
      <c r="AE222" s="61"/>
      <c r="AF222" s="663" t="str">
        <f t="shared" si="63"/>
        <v/>
      </c>
      <c r="AG222" s="664" t="str">
        <f t="shared" si="64"/>
        <v/>
      </c>
      <c r="AH222" s="664" t="str">
        <f t="shared" si="65"/>
        <v/>
      </c>
      <c r="AI222" s="664" t="str">
        <f>IF(AF222="","",VLOOKUP(AF222,リスト!BD:BE,2,0))</f>
        <v/>
      </c>
      <c r="AJ222" s="664" t="str">
        <f t="shared" si="66"/>
        <v/>
      </c>
      <c r="AK222" s="664" t="str">
        <f>IF(AJ222="","",VLOOKUP(AJ222,リスト!BW:BX,2,0))</f>
        <v/>
      </c>
      <c r="AL222" s="664" t="str">
        <f>IF(AF222="","",IF(S222&gt;【１】経営概要!$G$27,調査年-1,調査年)-R222)</f>
        <v/>
      </c>
      <c r="AM222" s="665" t="str">
        <f t="shared" si="53"/>
        <v/>
      </c>
      <c r="AN222" s="665" t="str">
        <f t="shared" si="54"/>
        <v/>
      </c>
      <c r="AO222" s="666" t="str">
        <f t="shared" si="55"/>
        <v/>
      </c>
      <c r="AP222" s="666" t="str">
        <f t="shared" si="56"/>
        <v/>
      </c>
      <c r="AQ222" s="666" t="str">
        <f t="shared" si="57"/>
        <v/>
      </c>
      <c r="AR222" s="666" t="str">
        <f t="shared" si="67"/>
        <v/>
      </c>
      <c r="AS222" s="666" t="str">
        <f t="shared" si="58"/>
        <v/>
      </c>
      <c r="AT222" s="666" t="str">
        <f t="shared" si="68"/>
        <v/>
      </c>
      <c r="AU222" s="666" t="str">
        <f t="shared" si="69"/>
        <v/>
      </c>
      <c r="AV222" s="666" t="str">
        <f>IF(X222="","",IF(OR(R222=IF(S222&gt;【１】経営概要!$G$27,調査年-1,調査年),AN222=""),"",ROUND(AN222*X222%,0)))</f>
        <v/>
      </c>
      <c r="AW222" s="666" t="str">
        <f t="shared" si="59"/>
        <v/>
      </c>
      <c r="AX222" s="666" t="str">
        <f t="shared" si="60"/>
        <v/>
      </c>
      <c r="AY222" s="666" t="str">
        <f t="shared" si="61"/>
        <v/>
      </c>
      <c r="AZ222" s="666" t="str">
        <f>IF(OR(X222="",AND(OR(R222&lt;&gt;IF(S222&gt;【１】経営概要!$G$27,調査年-1,調査年),AG222=0),V222="",AR222="",W222="")),"",
SUM(
IF(AND(R222=IF(S222&gt;【１】経営概要!$G$27,調査年-1,調査年),AG222=1),ROUND(T222*X222%,0),),
ROUND(V222*X222%,0),
ROUND(SUM(AR222)*X222%,0),
))</f>
        <v/>
      </c>
      <c r="BA222" s="666" t="str">
        <f t="shared" si="62"/>
        <v/>
      </c>
    </row>
    <row r="223" spans="2:53" s="4" customFormat="1" ht="28.15" hidden="1" customHeight="1" outlineLevel="1">
      <c r="C223" s="722">
        <v>207</v>
      </c>
      <c r="D223" s="1569"/>
      <c r="E223" s="1570"/>
      <c r="F223" s="1570"/>
      <c r="G223" s="1570"/>
      <c r="H223" s="1570"/>
      <c r="I223" s="1570"/>
      <c r="J223" s="1570"/>
      <c r="K223" s="1571"/>
      <c r="L223" s="668" t="str">
        <f>IF(M223&gt;0,IF(COUNTIF(リスト!建築物種類コード,M223),"建築物","構築物"),"")</f>
        <v/>
      </c>
      <c r="M223" s="680"/>
      <c r="N223" s="681"/>
      <c r="O223" s="201"/>
      <c r="P223" s="682"/>
      <c r="Q223" s="683"/>
      <c r="R223" s="683"/>
      <c r="S223" s="684"/>
      <c r="T223" s="685"/>
      <c r="U223" s="685"/>
      <c r="V223" s="685"/>
      <c r="W223" s="685"/>
      <c r="X223" s="1045"/>
      <c r="Y223" s="686"/>
      <c r="Z223" s="687"/>
      <c r="AA223" s="661"/>
      <c r="AB223" s="662"/>
      <c r="AC223" s="279"/>
      <c r="AD223" s="61"/>
      <c r="AE223" s="61"/>
      <c r="AF223" s="663" t="str">
        <f t="shared" si="63"/>
        <v/>
      </c>
      <c r="AG223" s="664" t="str">
        <f t="shared" si="64"/>
        <v/>
      </c>
      <c r="AH223" s="664" t="str">
        <f t="shared" si="65"/>
        <v/>
      </c>
      <c r="AI223" s="664" t="str">
        <f>IF(AF223="","",VLOOKUP(AF223,リスト!BD:BE,2,0))</f>
        <v/>
      </c>
      <c r="AJ223" s="664" t="str">
        <f t="shared" si="66"/>
        <v/>
      </c>
      <c r="AK223" s="664" t="str">
        <f>IF(AJ223="","",VLOOKUP(AJ223,リスト!BW:BX,2,0))</f>
        <v/>
      </c>
      <c r="AL223" s="664" t="str">
        <f>IF(AF223="","",IF(S223&gt;【１】経営概要!$G$27,調査年-1,調査年)-R223)</f>
        <v/>
      </c>
      <c r="AM223" s="665" t="str">
        <f t="shared" si="53"/>
        <v/>
      </c>
      <c r="AN223" s="665" t="str">
        <f t="shared" si="54"/>
        <v/>
      </c>
      <c r="AO223" s="666" t="str">
        <f t="shared" si="55"/>
        <v/>
      </c>
      <c r="AP223" s="666" t="str">
        <f t="shared" si="56"/>
        <v/>
      </c>
      <c r="AQ223" s="666" t="str">
        <f t="shared" si="57"/>
        <v/>
      </c>
      <c r="AR223" s="666" t="str">
        <f t="shared" si="67"/>
        <v/>
      </c>
      <c r="AS223" s="666" t="str">
        <f t="shared" si="58"/>
        <v/>
      </c>
      <c r="AT223" s="666" t="str">
        <f t="shared" si="68"/>
        <v/>
      </c>
      <c r="AU223" s="666" t="str">
        <f t="shared" si="69"/>
        <v/>
      </c>
      <c r="AV223" s="666" t="str">
        <f>IF(X223="","",IF(OR(R223=IF(S223&gt;【１】経営概要!$G$27,調査年-1,調査年),AN223=""),"",ROUND(AN223*X223%,0)))</f>
        <v/>
      </c>
      <c r="AW223" s="666" t="str">
        <f t="shared" si="59"/>
        <v/>
      </c>
      <c r="AX223" s="666" t="str">
        <f t="shared" si="60"/>
        <v/>
      </c>
      <c r="AY223" s="666" t="str">
        <f t="shared" si="61"/>
        <v/>
      </c>
      <c r="AZ223" s="666" t="str">
        <f>IF(OR(X223="",AND(OR(R223&lt;&gt;IF(S223&gt;【１】経営概要!$G$27,調査年-1,調査年),AG223=0),V223="",AR223="",W223="")),"",
SUM(
IF(AND(R223=IF(S223&gt;【１】経営概要!$G$27,調査年-1,調査年),AG223=1),ROUND(T223*X223%,0),),
ROUND(V223*X223%,0),
ROUND(SUM(AR223)*X223%,0),
))</f>
        <v/>
      </c>
      <c r="BA223" s="666" t="str">
        <f t="shared" si="62"/>
        <v/>
      </c>
    </row>
    <row r="224" spans="2:53" s="4" customFormat="1" ht="28.15" hidden="1" customHeight="1" outlineLevel="1">
      <c r="C224" s="722">
        <v>208</v>
      </c>
      <c r="D224" s="1569"/>
      <c r="E224" s="1570"/>
      <c r="F224" s="1570"/>
      <c r="G224" s="1570"/>
      <c r="H224" s="1570"/>
      <c r="I224" s="1570"/>
      <c r="J224" s="1570"/>
      <c r="K224" s="1571"/>
      <c r="L224" s="668" t="str">
        <f>IF(M224&gt;0,IF(COUNTIF(リスト!建築物種類コード,M224),"建築物","構築物"),"")</f>
        <v/>
      </c>
      <c r="M224" s="680"/>
      <c r="N224" s="681"/>
      <c r="O224" s="201"/>
      <c r="P224" s="682"/>
      <c r="Q224" s="683"/>
      <c r="R224" s="683"/>
      <c r="S224" s="684"/>
      <c r="T224" s="685"/>
      <c r="U224" s="685"/>
      <c r="V224" s="685"/>
      <c r="W224" s="685"/>
      <c r="X224" s="1045"/>
      <c r="Y224" s="686"/>
      <c r="Z224" s="687"/>
      <c r="AA224" s="661"/>
      <c r="AB224" s="662"/>
      <c r="AC224" s="279"/>
      <c r="AD224" s="61"/>
      <c r="AE224" s="61"/>
      <c r="AF224" s="663" t="str">
        <f t="shared" si="63"/>
        <v/>
      </c>
      <c r="AG224" s="664" t="str">
        <f t="shared" si="64"/>
        <v/>
      </c>
      <c r="AH224" s="664" t="str">
        <f t="shared" si="65"/>
        <v/>
      </c>
      <c r="AI224" s="664" t="str">
        <f>IF(AF224="","",VLOOKUP(AF224,リスト!BD:BE,2,0))</f>
        <v/>
      </c>
      <c r="AJ224" s="664" t="str">
        <f t="shared" si="66"/>
        <v/>
      </c>
      <c r="AK224" s="664" t="str">
        <f>IF(AJ224="","",VLOOKUP(AJ224,リスト!BW:BX,2,0))</f>
        <v/>
      </c>
      <c r="AL224" s="664" t="str">
        <f>IF(AF224="","",IF(S224&gt;【１】経営概要!$G$27,調査年-1,調査年)-R224)</f>
        <v/>
      </c>
      <c r="AM224" s="665" t="str">
        <f t="shared" si="53"/>
        <v/>
      </c>
      <c r="AN224" s="665" t="str">
        <f t="shared" si="54"/>
        <v/>
      </c>
      <c r="AO224" s="666" t="str">
        <f t="shared" si="55"/>
        <v/>
      </c>
      <c r="AP224" s="666" t="str">
        <f t="shared" si="56"/>
        <v/>
      </c>
      <c r="AQ224" s="666" t="str">
        <f t="shared" si="57"/>
        <v/>
      </c>
      <c r="AR224" s="666" t="str">
        <f t="shared" si="67"/>
        <v/>
      </c>
      <c r="AS224" s="666" t="str">
        <f t="shared" si="58"/>
        <v/>
      </c>
      <c r="AT224" s="666" t="str">
        <f t="shared" si="68"/>
        <v/>
      </c>
      <c r="AU224" s="666" t="str">
        <f t="shared" si="69"/>
        <v/>
      </c>
      <c r="AV224" s="666" t="str">
        <f>IF(X224="","",IF(OR(R224=IF(S224&gt;【１】経営概要!$G$27,調査年-1,調査年),AN224=""),"",ROUND(AN224*X224%,0)))</f>
        <v/>
      </c>
      <c r="AW224" s="666" t="str">
        <f t="shared" si="59"/>
        <v/>
      </c>
      <c r="AX224" s="666" t="str">
        <f t="shared" si="60"/>
        <v/>
      </c>
      <c r="AY224" s="666" t="str">
        <f t="shared" si="61"/>
        <v/>
      </c>
      <c r="AZ224" s="666" t="str">
        <f>IF(OR(X224="",AND(OR(R224&lt;&gt;IF(S224&gt;【１】経営概要!$G$27,調査年-1,調査年),AG224=0),V224="",AR224="",W224="")),"",
SUM(
IF(AND(R224=IF(S224&gt;【１】経営概要!$G$27,調査年-1,調査年),AG224=1),ROUND(T224*X224%,0),),
ROUND(V224*X224%,0),
ROUND(SUM(AR224)*X224%,0),
))</f>
        <v/>
      </c>
      <c r="BA224" s="666" t="str">
        <f t="shared" si="62"/>
        <v/>
      </c>
    </row>
    <row r="225" spans="2:53" s="4" customFormat="1" ht="28.15" hidden="1" customHeight="1" outlineLevel="1">
      <c r="C225" s="722">
        <v>209</v>
      </c>
      <c r="D225" s="1569"/>
      <c r="E225" s="1570"/>
      <c r="F225" s="1570"/>
      <c r="G225" s="1570"/>
      <c r="H225" s="1570"/>
      <c r="I225" s="1570"/>
      <c r="J225" s="1570"/>
      <c r="K225" s="1571"/>
      <c r="L225" s="668" t="str">
        <f>IF(M225&gt;0,IF(COUNTIF(リスト!建築物種類コード,M225),"建築物","構築物"),"")</f>
        <v/>
      </c>
      <c r="M225" s="680"/>
      <c r="N225" s="681"/>
      <c r="O225" s="201"/>
      <c r="P225" s="682"/>
      <c r="Q225" s="683"/>
      <c r="R225" s="683"/>
      <c r="S225" s="684"/>
      <c r="T225" s="685"/>
      <c r="U225" s="685"/>
      <c r="V225" s="685"/>
      <c r="W225" s="685"/>
      <c r="X225" s="1045"/>
      <c r="Y225" s="686"/>
      <c r="Z225" s="687"/>
      <c r="AA225" s="661"/>
      <c r="AB225" s="662"/>
      <c r="AC225" s="279"/>
      <c r="AD225" s="61"/>
      <c r="AE225" s="61"/>
      <c r="AF225" s="663" t="str">
        <f t="shared" si="63"/>
        <v/>
      </c>
      <c r="AG225" s="664" t="str">
        <f t="shared" si="64"/>
        <v/>
      </c>
      <c r="AH225" s="664" t="str">
        <f t="shared" si="65"/>
        <v/>
      </c>
      <c r="AI225" s="664" t="str">
        <f>IF(AF225="","",VLOOKUP(AF225,リスト!BD:BE,2,0))</f>
        <v/>
      </c>
      <c r="AJ225" s="664" t="str">
        <f t="shared" si="66"/>
        <v/>
      </c>
      <c r="AK225" s="664" t="str">
        <f>IF(AJ225="","",VLOOKUP(AJ225,リスト!BW:BX,2,0))</f>
        <v/>
      </c>
      <c r="AL225" s="664" t="str">
        <f>IF(AF225="","",IF(S225&gt;【１】経営概要!$G$27,調査年-1,調査年)-R225)</f>
        <v/>
      </c>
      <c r="AM225" s="665" t="str">
        <f t="shared" si="53"/>
        <v/>
      </c>
      <c r="AN225" s="665" t="str">
        <f t="shared" si="54"/>
        <v/>
      </c>
      <c r="AO225" s="666" t="str">
        <f t="shared" si="55"/>
        <v/>
      </c>
      <c r="AP225" s="666" t="str">
        <f t="shared" si="56"/>
        <v/>
      </c>
      <c r="AQ225" s="666" t="str">
        <f t="shared" si="57"/>
        <v/>
      </c>
      <c r="AR225" s="666" t="str">
        <f t="shared" si="67"/>
        <v/>
      </c>
      <c r="AS225" s="666" t="str">
        <f t="shared" si="58"/>
        <v/>
      </c>
      <c r="AT225" s="666" t="str">
        <f t="shared" si="68"/>
        <v/>
      </c>
      <c r="AU225" s="666" t="str">
        <f t="shared" si="69"/>
        <v/>
      </c>
      <c r="AV225" s="666" t="str">
        <f>IF(X225="","",IF(OR(R225=IF(S225&gt;【１】経営概要!$G$27,調査年-1,調査年),AN225=""),"",ROUND(AN225*X225%,0)))</f>
        <v/>
      </c>
      <c r="AW225" s="666" t="str">
        <f t="shared" si="59"/>
        <v/>
      </c>
      <c r="AX225" s="666" t="str">
        <f t="shared" si="60"/>
        <v/>
      </c>
      <c r="AY225" s="666" t="str">
        <f t="shared" si="61"/>
        <v/>
      </c>
      <c r="AZ225" s="666" t="str">
        <f>IF(OR(X225="",AND(OR(R225&lt;&gt;IF(S225&gt;【１】経営概要!$G$27,調査年-1,調査年),AG225=0),V225="",AR225="",W225="")),"",
SUM(
IF(AND(R225=IF(S225&gt;【１】経営概要!$G$27,調査年-1,調査年),AG225=1),ROUND(T225*X225%,0),),
ROUND(V225*X225%,0),
ROUND(SUM(AR225)*X225%,0),
))</f>
        <v/>
      </c>
      <c r="BA225" s="666" t="str">
        <f t="shared" si="62"/>
        <v/>
      </c>
    </row>
    <row r="226" spans="2:53" s="4" customFormat="1" ht="28.15" hidden="1" customHeight="1" outlineLevel="1">
      <c r="C226" s="722">
        <v>210</v>
      </c>
      <c r="D226" s="1569"/>
      <c r="E226" s="1570"/>
      <c r="F226" s="1570"/>
      <c r="G226" s="1570"/>
      <c r="H226" s="1570"/>
      <c r="I226" s="1570"/>
      <c r="J226" s="1570"/>
      <c r="K226" s="1571"/>
      <c r="L226" s="668" t="str">
        <f>IF(M226&gt;0,IF(COUNTIF(リスト!建築物種類コード,M226),"建築物","構築物"),"")</f>
        <v/>
      </c>
      <c r="M226" s="680"/>
      <c r="N226" s="681"/>
      <c r="O226" s="201"/>
      <c r="P226" s="682"/>
      <c r="Q226" s="683"/>
      <c r="R226" s="683"/>
      <c r="S226" s="684"/>
      <c r="T226" s="685"/>
      <c r="U226" s="685"/>
      <c r="V226" s="685"/>
      <c r="W226" s="685"/>
      <c r="X226" s="1045"/>
      <c r="Y226" s="686"/>
      <c r="Z226" s="687"/>
      <c r="AA226" s="661"/>
      <c r="AB226" s="662"/>
      <c r="AC226" s="279"/>
      <c r="AD226" s="61"/>
      <c r="AE226" s="61"/>
      <c r="AF226" s="663" t="str">
        <f t="shared" si="63"/>
        <v/>
      </c>
      <c r="AG226" s="664" t="str">
        <f t="shared" si="64"/>
        <v/>
      </c>
      <c r="AH226" s="664" t="str">
        <f t="shared" si="65"/>
        <v/>
      </c>
      <c r="AI226" s="664" t="str">
        <f>IF(AF226="","",VLOOKUP(AF226,リスト!BD:BE,2,0))</f>
        <v/>
      </c>
      <c r="AJ226" s="664" t="str">
        <f t="shared" si="66"/>
        <v/>
      </c>
      <c r="AK226" s="664" t="str">
        <f>IF(AJ226="","",VLOOKUP(AJ226,リスト!BW:BX,2,0))</f>
        <v/>
      </c>
      <c r="AL226" s="664" t="str">
        <f>IF(AF226="","",IF(S226&gt;【１】経営概要!$G$27,調査年-1,調査年)-R226)</f>
        <v/>
      </c>
      <c r="AM226" s="665" t="str">
        <f t="shared" si="53"/>
        <v/>
      </c>
      <c r="AN226" s="665" t="str">
        <f t="shared" si="54"/>
        <v/>
      </c>
      <c r="AO226" s="666" t="str">
        <f t="shared" si="55"/>
        <v/>
      </c>
      <c r="AP226" s="666" t="str">
        <f t="shared" si="56"/>
        <v/>
      </c>
      <c r="AQ226" s="666" t="str">
        <f t="shared" si="57"/>
        <v/>
      </c>
      <c r="AR226" s="666" t="str">
        <f t="shared" si="67"/>
        <v/>
      </c>
      <c r="AS226" s="666" t="str">
        <f t="shared" si="58"/>
        <v/>
      </c>
      <c r="AT226" s="666" t="str">
        <f t="shared" si="68"/>
        <v/>
      </c>
      <c r="AU226" s="666" t="str">
        <f t="shared" si="69"/>
        <v/>
      </c>
      <c r="AV226" s="666" t="str">
        <f>IF(X226="","",IF(OR(R226=IF(S226&gt;【１】経営概要!$G$27,調査年-1,調査年),AN226=""),"",ROUND(AN226*X226%,0)))</f>
        <v/>
      </c>
      <c r="AW226" s="666" t="str">
        <f t="shared" si="59"/>
        <v/>
      </c>
      <c r="AX226" s="666" t="str">
        <f t="shared" si="60"/>
        <v/>
      </c>
      <c r="AY226" s="666" t="str">
        <f t="shared" si="61"/>
        <v/>
      </c>
      <c r="AZ226" s="666" t="str">
        <f>IF(OR(X226="",AND(OR(R226&lt;&gt;IF(S226&gt;【１】経営概要!$G$27,調査年-1,調査年),AG226=0),V226="",AR226="",W226="")),"",
SUM(
IF(AND(R226=IF(S226&gt;【１】経営概要!$G$27,調査年-1,調査年),AG226=1),ROUND(T226*X226%,0),),
ROUND(V226*X226%,0),
ROUND(SUM(AR226)*X226%,0),
))</f>
        <v/>
      </c>
      <c r="BA226" s="666" t="str">
        <f t="shared" si="62"/>
        <v/>
      </c>
    </row>
    <row r="227" spans="2:53" s="4" customFormat="1" ht="28.15" hidden="1" customHeight="1" outlineLevel="1">
      <c r="C227" s="722">
        <v>211</v>
      </c>
      <c r="D227" s="1569"/>
      <c r="E227" s="1570"/>
      <c r="F227" s="1570"/>
      <c r="G227" s="1570"/>
      <c r="H227" s="1570"/>
      <c r="I227" s="1570"/>
      <c r="J227" s="1570"/>
      <c r="K227" s="1571"/>
      <c r="L227" s="668" t="str">
        <f>IF(M227&gt;0,IF(COUNTIF(リスト!建築物種類コード,M227),"建築物","構築物"),"")</f>
        <v/>
      </c>
      <c r="M227" s="680"/>
      <c r="N227" s="681"/>
      <c r="O227" s="201"/>
      <c r="P227" s="682"/>
      <c r="Q227" s="683"/>
      <c r="R227" s="683"/>
      <c r="S227" s="684"/>
      <c r="T227" s="685"/>
      <c r="U227" s="685"/>
      <c r="V227" s="685"/>
      <c r="W227" s="685"/>
      <c r="X227" s="1045"/>
      <c r="Y227" s="686"/>
      <c r="Z227" s="687"/>
      <c r="AA227" s="661"/>
      <c r="AB227" s="662"/>
      <c r="AC227" s="279"/>
      <c r="AD227" s="61"/>
      <c r="AE227" s="61"/>
      <c r="AF227" s="663" t="str">
        <f t="shared" si="63"/>
        <v/>
      </c>
      <c r="AG227" s="664" t="str">
        <f t="shared" si="64"/>
        <v/>
      </c>
      <c r="AH227" s="664" t="str">
        <f t="shared" si="65"/>
        <v/>
      </c>
      <c r="AI227" s="664" t="str">
        <f>IF(AF227="","",VLOOKUP(AF227,リスト!BD:BE,2,0))</f>
        <v/>
      </c>
      <c r="AJ227" s="664" t="str">
        <f t="shared" si="66"/>
        <v/>
      </c>
      <c r="AK227" s="664" t="str">
        <f>IF(AJ227="","",VLOOKUP(AJ227,リスト!BW:BX,2,0))</f>
        <v/>
      </c>
      <c r="AL227" s="664" t="str">
        <f>IF(AF227="","",IF(S227&gt;【１】経営概要!$G$27,調査年-1,調査年)-R227)</f>
        <v/>
      </c>
      <c r="AM227" s="665" t="str">
        <f t="shared" si="53"/>
        <v/>
      </c>
      <c r="AN227" s="665" t="str">
        <f t="shared" si="54"/>
        <v/>
      </c>
      <c r="AO227" s="666" t="str">
        <f t="shared" si="55"/>
        <v/>
      </c>
      <c r="AP227" s="666" t="str">
        <f t="shared" si="56"/>
        <v/>
      </c>
      <c r="AQ227" s="666" t="str">
        <f t="shared" si="57"/>
        <v/>
      </c>
      <c r="AR227" s="666" t="str">
        <f t="shared" si="67"/>
        <v/>
      </c>
      <c r="AS227" s="666" t="str">
        <f t="shared" si="58"/>
        <v/>
      </c>
      <c r="AT227" s="666" t="str">
        <f t="shared" si="68"/>
        <v/>
      </c>
      <c r="AU227" s="666" t="str">
        <f t="shared" si="69"/>
        <v/>
      </c>
      <c r="AV227" s="666" t="str">
        <f>IF(X227="","",IF(OR(R227=IF(S227&gt;【１】経営概要!$G$27,調査年-1,調査年),AN227=""),"",ROUND(AN227*X227%,0)))</f>
        <v/>
      </c>
      <c r="AW227" s="666" t="str">
        <f t="shared" si="59"/>
        <v/>
      </c>
      <c r="AX227" s="666" t="str">
        <f t="shared" si="60"/>
        <v/>
      </c>
      <c r="AY227" s="666" t="str">
        <f t="shared" si="61"/>
        <v/>
      </c>
      <c r="AZ227" s="666" t="str">
        <f>IF(OR(X227="",AND(OR(R227&lt;&gt;IF(S227&gt;【１】経営概要!$G$27,調査年-1,調査年),AG227=0),V227="",AR227="",W227="")),"",
SUM(
IF(AND(R227=IF(S227&gt;【１】経営概要!$G$27,調査年-1,調査年),AG227=1),ROUND(T227*X227%,0),),
ROUND(V227*X227%,0),
ROUND(SUM(AR227)*X227%,0),
))</f>
        <v/>
      </c>
      <c r="BA227" s="666" t="str">
        <f t="shared" si="62"/>
        <v/>
      </c>
    </row>
    <row r="228" spans="2:53" s="4" customFormat="1" ht="28.15" hidden="1" customHeight="1" outlineLevel="1">
      <c r="C228" s="722">
        <v>212</v>
      </c>
      <c r="D228" s="1569"/>
      <c r="E228" s="1570"/>
      <c r="F228" s="1570"/>
      <c r="G228" s="1570"/>
      <c r="H228" s="1570"/>
      <c r="I228" s="1570"/>
      <c r="J228" s="1570"/>
      <c r="K228" s="1571"/>
      <c r="L228" s="668" t="str">
        <f>IF(M228&gt;0,IF(COUNTIF(リスト!建築物種類コード,M228),"建築物","構築物"),"")</f>
        <v/>
      </c>
      <c r="M228" s="680"/>
      <c r="N228" s="681"/>
      <c r="O228" s="201"/>
      <c r="P228" s="682"/>
      <c r="Q228" s="683"/>
      <c r="R228" s="683"/>
      <c r="S228" s="684"/>
      <c r="T228" s="685"/>
      <c r="U228" s="685"/>
      <c r="V228" s="685"/>
      <c r="W228" s="685"/>
      <c r="X228" s="1045"/>
      <c r="Y228" s="686"/>
      <c r="Z228" s="687"/>
      <c r="AA228" s="661"/>
      <c r="AB228" s="662"/>
      <c r="AC228" s="279"/>
      <c r="AD228" s="61"/>
      <c r="AE228" s="61"/>
      <c r="AF228" s="663" t="str">
        <f t="shared" si="63"/>
        <v/>
      </c>
      <c r="AG228" s="664" t="str">
        <f t="shared" si="64"/>
        <v/>
      </c>
      <c r="AH228" s="664" t="str">
        <f t="shared" si="65"/>
        <v/>
      </c>
      <c r="AI228" s="664" t="str">
        <f>IF(AF228="","",VLOOKUP(AF228,リスト!BD:BE,2,0))</f>
        <v/>
      </c>
      <c r="AJ228" s="664" t="str">
        <f t="shared" si="66"/>
        <v/>
      </c>
      <c r="AK228" s="664" t="str">
        <f>IF(AJ228="","",VLOOKUP(AJ228,リスト!BW:BX,2,0))</f>
        <v/>
      </c>
      <c r="AL228" s="664" t="str">
        <f>IF(AF228="","",IF(S228&gt;【１】経営概要!$G$27,調査年-1,調査年)-R228)</f>
        <v/>
      </c>
      <c r="AM228" s="665" t="str">
        <f t="shared" si="53"/>
        <v/>
      </c>
      <c r="AN228" s="665" t="str">
        <f t="shared" si="54"/>
        <v/>
      </c>
      <c r="AO228" s="666" t="str">
        <f t="shared" si="55"/>
        <v/>
      </c>
      <c r="AP228" s="666" t="str">
        <f t="shared" si="56"/>
        <v/>
      </c>
      <c r="AQ228" s="666" t="str">
        <f t="shared" si="57"/>
        <v/>
      </c>
      <c r="AR228" s="666" t="str">
        <f t="shared" si="67"/>
        <v/>
      </c>
      <c r="AS228" s="666" t="str">
        <f t="shared" si="58"/>
        <v/>
      </c>
      <c r="AT228" s="666" t="str">
        <f t="shared" si="68"/>
        <v/>
      </c>
      <c r="AU228" s="666" t="str">
        <f t="shared" si="69"/>
        <v/>
      </c>
      <c r="AV228" s="666" t="str">
        <f>IF(X228="","",IF(OR(R228=IF(S228&gt;【１】経営概要!$G$27,調査年-1,調査年),AN228=""),"",ROUND(AN228*X228%,0)))</f>
        <v/>
      </c>
      <c r="AW228" s="666" t="str">
        <f t="shared" si="59"/>
        <v/>
      </c>
      <c r="AX228" s="666" t="str">
        <f t="shared" si="60"/>
        <v/>
      </c>
      <c r="AY228" s="666" t="str">
        <f t="shared" si="61"/>
        <v/>
      </c>
      <c r="AZ228" s="666" t="str">
        <f>IF(OR(X228="",AND(OR(R228&lt;&gt;IF(S228&gt;【１】経営概要!$G$27,調査年-1,調査年),AG228=0),V228="",AR228="",W228="")),"",
SUM(
IF(AND(R228=IF(S228&gt;【１】経営概要!$G$27,調査年-1,調査年),AG228=1),ROUND(T228*X228%,0),),
ROUND(V228*X228%,0),
ROUND(SUM(AR228)*X228%,0),
))</f>
        <v/>
      </c>
      <c r="BA228" s="666" t="str">
        <f t="shared" si="62"/>
        <v/>
      </c>
    </row>
    <row r="229" spans="2:53" s="4" customFormat="1" ht="28.15" hidden="1" customHeight="1" outlineLevel="1">
      <c r="C229" s="722">
        <v>213</v>
      </c>
      <c r="D229" s="1569"/>
      <c r="E229" s="1570"/>
      <c r="F229" s="1570"/>
      <c r="G229" s="1570"/>
      <c r="H229" s="1570"/>
      <c r="I229" s="1570"/>
      <c r="J229" s="1570"/>
      <c r="K229" s="1571"/>
      <c r="L229" s="668" t="str">
        <f>IF(M229&gt;0,IF(COUNTIF(リスト!建築物種類コード,M229),"建築物","構築物"),"")</f>
        <v/>
      </c>
      <c r="M229" s="680"/>
      <c r="N229" s="681"/>
      <c r="O229" s="201"/>
      <c r="P229" s="682"/>
      <c r="Q229" s="683"/>
      <c r="R229" s="683"/>
      <c r="S229" s="684"/>
      <c r="T229" s="685"/>
      <c r="U229" s="685"/>
      <c r="V229" s="685"/>
      <c r="W229" s="685"/>
      <c r="X229" s="1045"/>
      <c r="Y229" s="686"/>
      <c r="Z229" s="687"/>
      <c r="AA229" s="661"/>
      <c r="AB229" s="662"/>
      <c r="AC229" s="279"/>
      <c r="AD229" s="61"/>
      <c r="AE229" s="61"/>
      <c r="AF229" s="663" t="str">
        <f t="shared" si="63"/>
        <v/>
      </c>
      <c r="AG229" s="664" t="str">
        <f t="shared" si="64"/>
        <v/>
      </c>
      <c r="AH229" s="664" t="str">
        <f t="shared" si="65"/>
        <v/>
      </c>
      <c r="AI229" s="664" t="str">
        <f>IF(AF229="","",VLOOKUP(AF229,リスト!BD:BE,2,0))</f>
        <v/>
      </c>
      <c r="AJ229" s="664" t="str">
        <f t="shared" si="66"/>
        <v/>
      </c>
      <c r="AK229" s="664" t="str">
        <f>IF(AJ229="","",VLOOKUP(AJ229,リスト!BW:BX,2,0))</f>
        <v/>
      </c>
      <c r="AL229" s="664" t="str">
        <f>IF(AF229="","",IF(S229&gt;【１】経営概要!$G$27,調査年-1,調査年)-R229)</f>
        <v/>
      </c>
      <c r="AM229" s="665" t="str">
        <f t="shared" si="53"/>
        <v/>
      </c>
      <c r="AN229" s="665" t="str">
        <f t="shared" si="54"/>
        <v/>
      </c>
      <c r="AO229" s="666" t="str">
        <f t="shared" si="55"/>
        <v/>
      </c>
      <c r="AP229" s="666" t="str">
        <f t="shared" si="56"/>
        <v/>
      </c>
      <c r="AQ229" s="666" t="str">
        <f t="shared" si="57"/>
        <v/>
      </c>
      <c r="AR229" s="666" t="str">
        <f t="shared" si="67"/>
        <v/>
      </c>
      <c r="AS229" s="666" t="str">
        <f t="shared" si="58"/>
        <v/>
      </c>
      <c r="AT229" s="666" t="str">
        <f t="shared" si="68"/>
        <v/>
      </c>
      <c r="AU229" s="666" t="str">
        <f t="shared" si="69"/>
        <v/>
      </c>
      <c r="AV229" s="666" t="str">
        <f>IF(X229="","",IF(OR(R229=IF(S229&gt;【１】経営概要!$G$27,調査年-1,調査年),AN229=""),"",ROUND(AN229*X229%,0)))</f>
        <v/>
      </c>
      <c r="AW229" s="666" t="str">
        <f t="shared" si="59"/>
        <v/>
      </c>
      <c r="AX229" s="666" t="str">
        <f t="shared" si="60"/>
        <v/>
      </c>
      <c r="AY229" s="666" t="str">
        <f t="shared" si="61"/>
        <v/>
      </c>
      <c r="AZ229" s="666" t="str">
        <f>IF(OR(X229="",AND(OR(R229&lt;&gt;IF(S229&gt;【１】経営概要!$G$27,調査年-1,調査年),AG229=0),V229="",AR229="",W229="")),"",
SUM(
IF(AND(R229=IF(S229&gt;【１】経営概要!$G$27,調査年-1,調査年),AG229=1),ROUND(T229*X229%,0),),
ROUND(V229*X229%,0),
ROUND(SUM(AR229)*X229%,0),
))</f>
        <v/>
      </c>
      <c r="BA229" s="666" t="str">
        <f t="shared" si="62"/>
        <v/>
      </c>
    </row>
    <row r="230" spans="2:53" s="4" customFormat="1" ht="28.15" hidden="1" customHeight="1" outlineLevel="1">
      <c r="C230" s="722">
        <v>214</v>
      </c>
      <c r="D230" s="1569"/>
      <c r="E230" s="1570"/>
      <c r="F230" s="1570"/>
      <c r="G230" s="1570"/>
      <c r="H230" s="1570"/>
      <c r="I230" s="1570"/>
      <c r="J230" s="1570"/>
      <c r="K230" s="1571"/>
      <c r="L230" s="668" t="str">
        <f>IF(M230&gt;0,IF(COUNTIF(リスト!建築物種類コード,M230),"建築物","構築物"),"")</f>
        <v/>
      </c>
      <c r="M230" s="688"/>
      <c r="N230" s="681"/>
      <c r="O230" s="201"/>
      <c r="P230" s="682"/>
      <c r="Q230" s="683"/>
      <c r="R230" s="683"/>
      <c r="S230" s="684"/>
      <c r="T230" s="685"/>
      <c r="U230" s="685"/>
      <c r="V230" s="685"/>
      <c r="W230" s="685"/>
      <c r="X230" s="1045"/>
      <c r="Y230" s="686"/>
      <c r="Z230" s="687"/>
      <c r="AA230" s="661"/>
      <c r="AB230" s="662"/>
      <c r="AC230" s="279"/>
      <c r="AD230" s="61"/>
      <c r="AE230" s="61"/>
      <c r="AF230" s="663" t="str">
        <f t="shared" si="63"/>
        <v/>
      </c>
      <c r="AG230" s="664" t="str">
        <f t="shared" si="64"/>
        <v/>
      </c>
      <c r="AH230" s="664" t="str">
        <f t="shared" si="65"/>
        <v/>
      </c>
      <c r="AI230" s="664" t="str">
        <f>IF(AF230="","",VLOOKUP(AF230,リスト!BD:BE,2,0))</f>
        <v/>
      </c>
      <c r="AJ230" s="664" t="str">
        <f t="shared" si="66"/>
        <v/>
      </c>
      <c r="AK230" s="664" t="str">
        <f>IF(AJ230="","",VLOOKUP(AJ230,リスト!BW:BX,2,0))</f>
        <v/>
      </c>
      <c r="AL230" s="664" t="str">
        <f>IF(AF230="","",IF(S230&gt;【１】経営概要!$G$27,調査年-1,調査年)-R230)</f>
        <v/>
      </c>
      <c r="AM230" s="665" t="str">
        <f t="shared" si="53"/>
        <v/>
      </c>
      <c r="AN230" s="665" t="str">
        <f t="shared" si="54"/>
        <v/>
      </c>
      <c r="AO230" s="666" t="str">
        <f t="shared" si="55"/>
        <v/>
      </c>
      <c r="AP230" s="666" t="str">
        <f t="shared" si="56"/>
        <v/>
      </c>
      <c r="AQ230" s="666" t="str">
        <f t="shared" si="57"/>
        <v/>
      </c>
      <c r="AR230" s="666" t="str">
        <f t="shared" si="67"/>
        <v/>
      </c>
      <c r="AS230" s="666" t="str">
        <f t="shared" si="58"/>
        <v/>
      </c>
      <c r="AT230" s="666" t="str">
        <f t="shared" si="68"/>
        <v/>
      </c>
      <c r="AU230" s="666" t="str">
        <f t="shared" si="69"/>
        <v/>
      </c>
      <c r="AV230" s="666" t="str">
        <f>IF(X230="","",IF(OR(R230=IF(S230&gt;【１】経営概要!$G$27,調査年-1,調査年),AN230=""),"",ROUND(AN230*X230%,0)))</f>
        <v/>
      </c>
      <c r="AW230" s="666" t="str">
        <f t="shared" si="59"/>
        <v/>
      </c>
      <c r="AX230" s="666" t="str">
        <f t="shared" si="60"/>
        <v/>
      </c>
      <c r="AY230" s="666" t="str">
        <f t="shared" si="61"/>
        <v/>
      </c>
      <c r="AZ230" s="666" t="str">
        <f>IF(OR(X230="",AND(OR(R230&lt;&gt;IF(S230&gt;【１】経営概要!$G$27,調査年-1,調査年),AG230=0),V230="",AR230="",W230="")),"",
SUM(
IF(AND(R230=IF(S230&gt;【１】経営概要!$G$27,調査年-1,調査年),AG230=1),ROUND(T230*X230%,0),),
ROUND(V230*X230%,0),
ROUND(SUM(AR230)*X230%,0),
))</f>
        <v/>
      </c>
      <c r="BA230" s="666" t="str">
        <f t="shared" si="62"/>
        <v/>
      </c>
    </row>
    <row r="231" spans="2:53" s="4" customFormat="1" ht="28.5" hidden="1" customHeight="1" outlineLevel="1">
      <c r="B231" s="49"/>
      <c r="C231" s="722">
        <v>215</v>
      </c>
      <c r="D231" s="1569"/>
      <c r="E231" s="1570"/>
      <c r="F231" s="1570"/>
      <c r="G231" s="1570"/>
      <c r="H231" s="1570"/>
      <c r="I231" s="1570"/>
      <c r="J231" s="1570"/>
      <c r="K231" s="1571"/>
      <c r="L231" s="668" t="str">
        <f>IF(M231&gt;0,IF(COUNTIF(リスト!建築物種類コード,M231),"建築物","構築物"),"")</f>
        <v/>
      </c>
      <c r="M231" s="680"/>
      <c r="N231" s="681"/>
      <c r="O231" s="201"/>
      <c r="P231" s="682"/>
      <c r="Q231" s="683"/>
      <c r="R231" s="683"/>
      <c r="S231" s="684"/>
      <c r="T231" s="685"/>
      <c r="U231" s="685"/>
      <c r="V231" s="685"/>
      <c r="W231" s="685"/>
      <c r="X231" s="1045"/>
      <c r="Y231" s="686"/>
      <c r="Z231" s="687"/>
      <c r="AA231" s="661"/>
      <c r="AB231" s="662"/>
      <c r="AC231" s="279"/>
      <c r="AD231" s="61"/>
      <c r="AE231" s="61"/>
      <c r="AF231" s="663" t="str">
        <f t="shared" si="63"/>
        <v/>
      </c>
      <c r="AG231" s="664" t="str">
        <f t="shared" si="64"/>
        <v/>
      </c>
      <c r="AH231" s="664" t="str">
        <f t="shared" si="65"/>
        <v/>
      </c>
      <c r="AI231" s="664" t="str">
        <f>IF(AF231="","",VLOOKUP(AF231,リスト!BD:BE,2,0))</f>
        <v/>
      </c>
      <c r="AJ231" s="664" t="str">
        <f t="shared" si="66"/>
        <v/>
      </c>
      <c r="AK231" s="664" t="str">
        <f>IF(AJ231="","",VLOOKUP(AJ231,リスト!BW:BX,2,0))</f>
        <v/>
      </c>
      <c r="AL231" s="664" t="str">
        <f>IF(AF231="","",IF(S231&gt;【１】経営概要!$G$27,調査年-1,調査年)-R231)</f>
        <v/>
      </c>
      <c r="AM231" s="665" t="str">
        <f t="shared" si="53"/>
        <v/>
      </c>
      <c r="AN231" s="665" t="str">
        <f t="shared" si="54"/>
        <v/>
      </c>
      <c r="AO231" s="666" t="str">
        <f t="shared" si="55"/>
        <v/>
      </c>
      <c r="AP231" s="666" t="str">
        <f t="shared" si="56"/>
        <v/>
      </c>
      <c r="AQ231" s="666" t="str">
        <f t="shared" si="57"/>
        <v/>
      </c>
      <c r="AR231" s="666" t="str">
        <f t="shared" si="67"/>
        <v/>
      </c>
      <c r="AS231" s="666" t="str">
        <f t="shared" si="58"/>
        <v/>
      </c>
      <c r="AT231" s="666" t="str">
        <f t="shared" si="68"/>
        <v/>
      </c>
      <c r="AU231" s="666" t="str">
        <f t="shared" si="69"/>
        <v/>
      </c>
      <c r="AV231" s="666" t="str">
        <f>IF(X231="","",IF(OR(R231=IF(S231&gt;【１】経営概要!$G$27,調査年-1,調査年),AN231=""),"",ROUND(AN231*X231%,0)))</f>
        <v/>
      </c>
      <c r="AW231" s="666" t="str">
        <f t="shared" si="59"/>
        <v/>
      </c>
      <c r="AX231" s="666" t="str">
        <f t="shared" si="60"/>
        <v/>
      </c>
      <c r="AY231" s="666" t="str">
        <f t="shared" si="61"/>
        <v/>
      </c>
      <c r="AZ231" s="666" t="str">
        <f>IF(OR(X231="",AND(OR(R231&lt;&gt;IF(S231&gt;【１】経営概要!$G$27,調査年-1,調査年),AG231=0),V231="",AR231="",W231="")),"",
SUM(
IF(AND(R231=IF(S231&gt;【１】経営概要!$G$27,調査年-1,調査年),AG231=1),ROUND(T231*X231%,0),),
ROUND(V231*X231%,0),
ROUND(SUM(AR231)*X231%,0),
))</f>
        <v/>
      </c>
      <c r="BA231" s="666" t="str">
        <f t="shared" si="62"/>
        <v/>
      </c>
    </row>
    <row r="232" spans="2:53" ht="28.5" hidden="1" customHeight="1" outlineLevel="1">
      <c r="B232" s="49"/>
      <c r="C232" s="722">
        <v>216</v>
      </c>
      <c r="D232" s="1572"/>
      <c r="E232" s="1573"/>
      <c r="F232" s="1573"/>
      <c r="G232" s="1573"/>
      <c r="H232" s="1573"/>
      <c r="I232" s="1573"/>
      <c r="J232" s="1573"/>
      <c r="K232" s="1574"/>
      <c r="L232" s="668" t="str">
        <f>IF(M232&gt;0,IF(COUNTIF(リスト!建築物種類コード,M232),"建築物","構築物"),"")</f>
        <v/>
      </c>
      <c r="M232" s="688"/>
      <c r="N232" s="681"/>
      <c r="O232" s="201"/>
      <c r="P232" s="682"/>
      <c r="Q232" s="683"/>
      <c r="R232" s="683"/>
      <c r="S232" s="684"/>
      <c r="T232" s="685"/>
      <c r="U232" s="685"/>
      <c r="V232" s="685"/>
      <c r="W232" s="685"/>
      <c r="X232" s="1045"/>
      <c r="Y232" s="686"/>
      <c r="Z232" s="687"/>
      <c r="AA232" s="661"/>
      <c r="AB232" s="662"/>
      <c r="AC232" s="279"/>
      <c r="AF232" s="663" t="str">
        <f t="shared" si="63"/>
        <v/>
      </c>
      <c r="AG232" s="664" t="str">
        <f t="shared" si="64"/>
        <v/>
      </c>
      <c r="AH232" s="664" t="str">
        <f t="shared" si="65"/>
        <v/>
      </c>
      <c r="AI232" s="664" t="str">
        <f>IF(AF232="","",VLOOKUP(AF232,リスト!BD:BE,2,0))</f>
        <v/>
      </c>
      <c r="AJ232" s="664" t="str">
        <f t="shared" si="66"/>
        <v/>
      </c>
      <c r="AK232" s="664" t="str">
        <f>IF(AJ232="","",VLOOKUP(AJ232,リスト!BW:BX,2,0))</f>
        <v/>
      </c>
      <c r="AL232" s="664" t="str">
        <f>IF(AF232="","",IF(S232&gt;【１】経営概要!$G$27,調査年-1,調査年)-R232)</f>
        <v/>
      </c>
      <c r="AM232" s="665" t="str">
        <f t="shared" si="53"/>
        <v/>
      </c>
      <c r="AN232" s="665" t="str">
        <f t="shared" si="54"/>
        <v/>
      </c>
      <c r="AO232" s="666" t="str">
        <f t="shared" si="55"/>
        <v/>
      </c>
      <c r="AP232" s="666" t="str">
        <f t="shared" si="56"/>
        <v/>
      </c>
      <c r="AQ232" s="666" t="str">
        <f t="shared" si="57"/>
        <v/>
      </c>
      <c r="AR232" s="666" t="str">
        <f t="shared" si="67"/>
        <v/>
      </c>
      <c r="AS232" s="666" t="str">
        <f t="shared" si="58"/>
        <v/>
      </c>
      <c r="AT232" s="666" t="str">
        <f t="shared" si="68"/>
        <v/>
      </c>
      <c r="AU232" s="666" t="str">
        <f t="shared" si="69"/>
        <v/>
      </c>
      <c r="AV232" s="666" t="str">
        <f>IF(X232="","",IF(OR(R232=IF(S232&gt;【１】経営概要!$G$27,調査年-1,調査年),AN232=""),"",ROUND(AN232*X232%,0)))</f>
        <v/>
      </c>
      <c r="AW232" s="666" t="str">
        <f t="shared" si="59"/>
        <v/>
      </c>
      <c r="AX232" s="666" t="str">
        <f t="shared" si="60"/>
        <v/>
      </c>
      <c r="AY232" s="666" t="str">
        <f t="shared" si="61"/>
        <v/>
      </c>
      <c r="AZ232" s="666" t="str">
        <f>IF(OR(X232="",AND(OR(R232&lt;&gt;IF(S232&gt;【１】経営概要!$G$27,調査年-1,調査年),AG232=0),V232="",AR232="",W232="")),"",
SUM(
IF(AND(R232=IF(S232&gt;【１】経営概要!$G$27,調査年-1,調査年),AG232=1),ROUND(T232*X232%,0),),
ROUND(V232*X232%,0),
ROUND(SUM(AR232)*X232%,0),
))</f>
        <v/>
      </c>
      <c r="BA232" s="666" t="str">
        <f t="shared" si="62"/>
        <v/>
      </c>
    </row>
    <row r="233" spans="2:53" s="42" customFormat="1" ht="28.5" hidden="1" customHeight="1" outlineLevel="1">
      <c r="B233" s="49"/>
      <c r="C233" s="722">
        <v>217</v>
      </c>
      <c r="D233" s="1569"/>
      <c r="E233" s="1570"/>
      <c r="F233" s="1570"/>
      <c r="G233" s="1570"/>
      <c r="H233" s="1570"/>
      <c r="I233" s="1570"/>
      <c r="J233" s="1570"/>
      <c r="K233" s="1571"/>
      <c r="L233" s="668" t="str">
        <f>IF(M233&gt;0,IF(COUNTIF(リスト!建築物種類コード,M233),"建築物","構築物"),"")</f>
        <v/>
      </c>
      <c r="M233" s="680"/>
      <c r="N233" s="681"/>
      <c r="O233" s="201"/>
      <c r="P233" s="682"/>
      <c r="Q233" s="683"/>
      <c r="R233" s="683"/>
      <c r="S233" s="684"/>
      <c r="T233" s="685"/>
      <c r="U233" s="685"/>
      <c r="V233" s="685"/>
      <c r="W233" s="685"/>
      <c r="X233" s="1045"/>
      <c r="Y233" s="686"/>
      <c r="Z233" s="687"/>
      <c r="AA233" s="661"/>
      <c r="AB233" s="662"/>
      <c r="AC233" s="279"/>
      <c r="AD233" s="61"/>
      <c r="AE233" s="61"/>
      <c r="AF233" s="663" t="str">
        <f t="shared" si="63"/>
        <v/>
      </c>
      <c r="AG233" s="664" t="str">
        <f t="shared" si="64"/>
        <v/>
      </c>
      <c r="AH233" s="664" t="str">
        <f t="shared" si="65"/>
        <v/>
      </c>
      <c r="AI233" s="664" t="str">
        <f>IF(AF233="","",VLOOKUP(AF233,リスト!BD:BE,2,0))</f>
        <v/>
      </c>
      <c r="AJ233" s="664" t="str">
        <f t="shared" si="66"/>
        <v/>
      </c>
      <c r="AK233" s="664" t="str">
        <f>IF(AJ233="","",VLOOKUP(AJ233,リスト!BW:BX,2,0))</f>
        <v/>
      </c>
      <c r="AL233" s="664" t="str">
        <f>IF(AF233="","",IF(S233&gt;【１】経営概要!$G$27,調査年-1,調査年)-R233)</f>
        <v/>
      </c>
      <c r="AM233" s="665" t="str">
        <f t="shared" si="53"/>
        <v/>
      </c>
      <c r="AN233" s="665" t="str">
        <f t="shared" si="54"/>
        <v/>
      </c>
      <c r="AO233" s="666" t="str">
        <f t="shared" si="55"/>
        <v/>
      </c>
      <c r="AP233" s="666" t="str">
        <f t="shared" si="56"/>
        <v/>
      </c>
      <c r="AQ233" s="666" t="str">
        <f t="shared" si="57"/>
        <v/>
      </c>
      <c r="AR233" s="666" t="str">
        <f t="shared" si="67"/>
        <v/>
      </c>
      <c r="AS233" s="666" t="str">
        <f t="shared" si="58"/>
        <v/>
      </c>
      <c r="AT233" s="666" t="str">
        <f t="shared" si="68"/>
        <v/>
      </c>
      <c r="AU233" s="666" t="str">
        <f t="shared" si="69"/>
        <v/>
      </c>
      <c r="AV233" s="666" t="str">
        <f>IF(X233="","",IF(OR(R233=IF(S233&gt;【１】経営概要!$G$27,調査年-1,調査年),AN233=""),"",ROUND(AN233*X233%,0)))</f>
        <v/>
      </c>
      <c r="AW233" s="666" t="str">
        <f t="shared" si="59"/>
        <v/>
      </c>
      <c r="AX233" s="666" t="str">
        <f t="shared" si="60"/>
        <v/>
      </c>
      <c r="AY233" s="666" t="str">
        <f t="shared" si="61"/>
        <v/>
      </c>
      <c r="AZ233" s="666" t="str">
        <f>IF(OR(X233="",AND(OR(R233&lt;&gt;IF(S233&gt;【１】経営概要!$G$27,調査年-1,調査年),AG233=0),V233="",AR233="",W233="")),"",
SUM(
IF(AND(R233=IF(S233&gt;【１】経営概要!$G$27,調査年-1,調査年),AG233=1),ROUND(T233*X233%,0),),
ROUND(V233*X233%,0),
ROUND(SUM(AR233)*X233%,0),
))</f>
        <v/>
      </c>
      <c r="BA233" s="666" t="str">
        <f t="shared" si="62"/>
        <v/>
      </c>
    </row>
    <row r="234" spans="2:53" s="4" customFormat="1" ht="28.5" hidden="1" customHeight="1" outlineLevel="1">
      <c r="C234" s="722">
        <v>218</v>
      </c>
      <c r="D234" s="1569"/>
      <c r="E234" s="1570"/>
      <c r="F234" s="1570"/>
      <c r="G234" s="1570"/>
      <c r="H234" s="1570"/>
      <c r="I234" s="1570"/>
      <c r="J234" s="1570"/>
      <c r="K234" s="1571"/>
      <c r="L234" s="668" t="str">
        <f>IF(M234&gt;0,IF(COUNTIF(リスト!建築物種類コード,M234),"建築物","構築物"),"")</f>
        <v/>
      </c>
      <c r="M234" s="680"/>
      <c r="N234" s="681"/>
      <c r="O234" s="201"/>
      <c r="P234" s="682"/>
      <c r="Q234" s="683"/>
      <c r="R234" s="683"/>
      <c r="S234" s="684"/>
      <c r="T234" s="685"/>
      <c r="U234" s="685"/>
      <c r="V234" s="685"/>
      <c r="W234" s="685"/>
      <c r="X234" s="1045"/>
      <c r="Y234" s="686"/>
      <c r="Z234" s="687"/>
      <c r="AA234" s="661"/>
      <c r="AB234" s="662"/>
      <c r="AC234" s="279"/>
      <c r="AD234" s="61"/>
      <c r="AE234" s="61"/>
      <c r="AF234" s="663" t="str">
        <f t="shared" si="63"/>
        <v/>
      </c>
      <c r="AG234" s="664" t="str">
        <f t="shared" si="64"/>
        <v/>
      </c>
      <c r="AH234" s="664" t="str">
        <f t="shared" si="65"/>
        <v/>
      </c>
      <c r="AI234" s="664" t="str">
        <f>IF(AF234="","",VLOOKUP(AF234,リスト!BD:BE,2,0))</f>
        <v/>
      </c>
      <c r="AJ234" s="664" t="str">
        <f t="shared" si="66"/>
        <v/>
      </c>
      <c r="AK234" s="664" t="str">
        <f>IF(AJ234="","",VLOOKUP(AJ234,リスト!BW:BX,2,0))</f>
        <v/>
      </c>
      <c r="AL234" s="664" t="str">
        <f>IF(AF234="","",IF(S234&gt;【１】経営概要!$G$27,調査年-1,調査年)-R234)</f>
        <v/>
      </c>
      <c r="AM234" s="665" t="str">
        <f t="shared" si="1"/>
        <v/>
      </c>
      <c r="AN234" s="665" t="str">
        <f t="shared" si="2"/>
        <v/>
      </c>
      <c r="AO234" s="666" t="str">
        <f t="shared" si="3"/>
        <v/>
      </c>
      <c r="AP234" s="666" t="str">
        <f t="shared" si="4"/>
        <v/>
      </c>
      <c r="AQ234" s="666" t="str">
        <f t="shared" si="5"/>
        <v/>
      </c>
      <c r="AR234" s="666" t="str">
        <f t="shared" si="67"/>
        <v/>
      </c>
      <c r="AS234" s="666" t="str">
        <f t="shared" si="6"/>
        <v/>
      </c>
      <c r="AT234" s="666" t="str">
        <f t="shared" si="68"/>
        <v/>
      </c>
      <c r="AU234" s="666" t="str">
        <f t="shared" si="69"/>
        <v/>
      </c>
      <c r="AV234" s="666" t="str">
        <f>IF(X234="","",IF(OR(R234=IF(S234&gt;【１】経営概要!$G$27,調査年-1,調査年),AN234=""),"",ROUND(AN234*X234%,0)))</f>
        <v/>
      </c>
      <c r="AW234" s="666" t="str">
        <f t="shared" si="7"/>
        <v/>
      </c>
      <c r="AX234" s="666" t="str">
        <f t="shared" si="8"/>
        <v/>
      </c>
      <c r="AY234" s="666" t="str">
        <f t="shared" si="9"/>
        <v/>
      </c>
      <c r="AZ234" s="666" t="str">
        <f>IF(OR(X234="",AND(OR(R234&lt;&gt;IF(S234&gt;【１】経営概要!$G$27,調査年-1,調査年),AG234=0),V234="",AR234="",W234="")),"",
SUM(
IF(AND(R234=IF(S234&gt;【１】経営概要!$G$27,調査年-1,調査年),AG234=1),ROUND(T234*X234%,0),),
ROUND(V234*X234%,0),
ROUND(SUM(AR234)*X234%,0),
))</f>
        <v/>
      </c>
      <c r="BA234" s="666" t="str">
        <f t="shared" si="10"/>
        <v/>
      </c>
    </row>
    <row r="235" spans="2:53" s="4" customFormat="1" ht="27.75" hidden="1" customHeight="1" outlineLevel="1">
      <c r="C235" s="722">
        <v>219</v>
      </c>
      <c r="D235" s="1572"/>
      <c r="E235" s="1573"/>
      <c r="F235" s="1573"/>
      <c r="G235" s="1573"/>
      <c r="H235" s="1573"/>
      <c r="I235" s="1573"/>
      <c r="J235" s="1573"/>
      <c r="K235" s="1574"/>
      <c r="L235" s="668" t="str">
        <f>IF(M235&gt;0,IF(COUNTIF(リスト!建築物種類コード,M235),"建築物","構築物"),"")</f>
        <v/>
      </c>
      <c r="M235" s="688"/>
      <c r="N235" s="681"/>
      <c r="O235" s="201"/>
      <c r="P235" s="682"/>
      <c r="Q235" s="683"/>
      <c r="R235" s="683"/>
      <c r="S235" s="684"/>
      <c r="T235" s="685"/>
      <c r="U235" s="685"/>
      <c r="V235" s="685"/>
      <c r="W235" s="685"/>
      <c r="X235" s="1045"/>
      <c r="Y235" s="686"/>
      <c r="Z235" s="687"/>
      <c r="AA235" s="661"/>
      <c r="AB235" s="662"/>
      <c r="AC235" s="279"/>
      <c r="AD235" s="61"/>
      <c r="AE235" s="61"/>
      <c r="AF235" s="663" t="str">
        <f t="shared" si="63"/>
        <v/>
      </c>
      <c r="AG235" s="664" t="str">
        <f t="shared" si="64"/>
        <v/>
      </c>
      <c r="AH235" s="664" t="str">
        <f t="shared" si="65"/>
        <v/>
      </c>
      <c r="AI235" s="664" t="str">
        <f>IF(AF235="","",VLOOKUP(AF235,リスト!BD:BE,2,0))</f>
        <v/>
      </c>
      <c r="AJ235" s="664" t="str">
        <f t="shared" si="66"/>
        <v/>
      </c>
      <c r="AK235" s="664" t="str">
        <f>IF(AJ235="","",VLOOKUP(AJ235,リスト!BW:BX,2,0))</f>
        <v/>
      </c>
      <c r="AL235" s="664" t="str">
        <f>IF(AF235="","",IF(S235&gt;【１】経営概要!$G$27,調査年-1,調査年)-R235)</f>
        <v/>
      </c>
      <c r="AM235" s="665" t="str">
        <f t="shared" si="1"/>
        <v/>
      </c>
      <c r="AN235" s="665" t="str">
        <f t="shared" si="2"/>
        <v/>
      </c>
      <c r="AO235" s="666" t="str">
        <f t="shared" si="3"/>
        <v/>
      </c>
      <c r="AP235" s="666" t="str">
        <f t="shared" si="4"/>
        <v/>
      </c>
      <c r="AQ235" s="666" t="str">
        <f t="shared" si="5"/>
        <v/>
      </c>
      <c r="AR235" s="666" t="str">
        <f t="shared" si="67"/>
        <v/>
      </c>
      <c r="AS235" s="666" t="str">
        <f t="shared" si="6"/>
        <v/>
      </c>
      <c r="AT235" s="666" t="str">
        <f t="shared" si="68"/>
        <v/>
      </c>
      <c r="AU235" s="666" t="str">
        <f t="shared" si="69"/>
        <v/>
      </c>
      <c r="AV235" s="666" t="str">
        <f>IF(X235="","",IF(OR(R235=IF(S235&gt;【１】経営概要!$G$27,調査年-1,調査年),AN235=""),"",ROUND(AN235*X235%,0)))</f>
        <v/>
      </c>
      <c r="AW235" s="666" t="str">
        <f t="shared" si="7"/>
        <v/>
      </c>
      <c r="AX235" s="666" t="str">
        <f t="shared" si="8"/>
        <v/>
      </c>
      <c r="AY235" s="666" t="str">
        <f t="shared" si="9"/>
        <v/>
      </c>
      <c r="AZ235" s="666" t="str">
        <f>IF(OR(X235="",AND(OR(R235&lt;&gt;IF(S235&gt;【１】経営概要!$G$27,調査年-1,調査年),AG235=0),V235="",AR235="",W235="")),"",
SUM(
IF(AND(R235=IF(S235&gt;【１】経営概要!$G$27,調査年-1,調査年),AG235=1),ROUND(T235*X235%,0),),
ROUND(V235*X235%,0),
ROUND(SUM(AR235)*X235%,0),
))</f>
        <v/>
      </c>
      <c r="BA235" s="666" t="str">
        <f t="shared" si="10"/>
        <v/>
      </c>
    </row>
    <row r="236" spans="2:53" s="4" customFormat="1" ht="28.15" hidden="1" customHeight="1" outlineLevel="1">
      <c r="C236" s="722">
        <v>220</v>
      </c>
      <c r="D236" s="1569"/>
      <c r="E236" s="1570"/>
      <c r="F236" s="1570"/>
      <c r="G236" s="1570"/>
      <c r="H236" s="1570"/>
      <c r="I236" s="1570"/>
      <c r="J236" s="1570"/>
      <c r="K236" s="1571"/>
      <c r="L236" s="668" t="str">
        <f>IF(M236&gt;0,IF(COUNTIF(リスト!建築物種類コード,M236),"建築物","構築物"),"")</f>
        <v/>
      </c>
      <c r="M236" s="680"/>
      <c r="N236" s="681"/>
      <c r="O236" s="201"/>
      <c r="P236" s="682"/>
      <c r="Q236" s="683"/>
      <c r="R236" s="683"/>
      <c r="S236" s="684"/>
      <c r="T236" s="685"/>
      <c r="U236" s="685"/>
      <c r="V236" s="685"/>
      <c r="W236" s="685"/>
      <c r="X236" s="1045"/>
      <c r="Y236" s="686"/>
      <c r="Z236" s="687"/>
      <c r="AA236" s="661"/>
      <c r="AB236" s="662"/>
      <c r="AC236" s="279"/>
      <c r="AD236" s="61"/>
      <c r="AE236" s="61"/>
      <c r="AF236" s="663" t="str">
        <f t="shared" si="63"/>
        <v/>
      </c>
      <c r="AG236" s="664" t="str">
        <f t="shared" si="64"/>
        <v/>
      </c>
      <c r="AH236" s="664" t="str">
        <f t="shared" si="65"/>
        <v/>
      </c>
      <c r="AI236" s="664" t="str">
        <f>IF(AF236="","",VLOOKUP(AF236,リスト!BD:BE,2,0))</f>
        <v/>
      </c>
      <c r="AJ236" s="664" t="str">
        <f t="shared" si="66"/>
        <v/>
      </c>
      <c r="AK236" s="664" t="str">
        <f>IF(AJ236="","",VLOOKUP(AJ236,リスト!BW:BX,2,0))</f>
        <v/>
      </c>
      <c r="AL236" s="664" t="str">
        <f>IF(AF236="","",IF(S236&gt;【１】経営概要!$G$27,調査年-1,調査年)-R236)</f>
        <v/>
      </c>
      <c r="AM236" s="665" t="str">
        <f t="shared" si="1"/>
        <v/>
      </c>
      <c r="AN236" s="665" t="str">
        <f t="shared" si="2"/>
        <v/>
      </c>
      <c r="AO236" s="666" t="str">
        <f t="shared" si="3"/>
        <v/>
      </c>
      <c r="AP236" s="666" t="str">
        <f t="shared" si="4"/>
        <v/>
      </c>
      <c r="AQ236" s="666" t="str">
        <f t="shared" si="5"/>
        <v/>
      </c>
      <c r="AR236" s="666" t="str">
        <f t="shared" si="67"/>
        <v/>
      </c>
      <c r="AS236" s="666" t="str">
        <f t="shared" si="6"/>
        <v/>
      </c>
      <c r="AT236" s="666" t="str">
        <f t="shared" si="68"/>
        <v/>
      </c>
      <c r="AU236" s="666" t="str">
        <f t="shared" si="69"/>
        <v/>
      </c>
      <c r="AV236" s="666" t="str">
        <f>IF(X236="","",IF(OR(R236=IF(S236&gt;【１】経営概要!$G$27,調査年-1,調査年),AN236=""),"",ROUND(AN236*X236%,0)))</f>
        <v/>
      </c>
      <c r="AW236" s="666" t="str">
        <f t="shared" si="7"/>
        <v/>
      </c>
      <c r="AX236" s="666" t="str">
        <f t="shared" si="8"/>
        <v/>
      </c>
      <c r="AY236" s="666" t="str">
        <f t="shared" si="9"/>
        <v/>
      </c>
      <c r="AZ236" s="666" t="str">
        <f>IF(OR(X236="",AND(OR(R236&lt;&gt;IF(S236&gt;【１】経営概要!$G$27,調査年-1,調査年),AG236=0),V236="",AR236="",W236="")),"",
SUM(
IF(AND(R236=IF(S236&gt;【１】経営概要!$G$27,調査年-1,調査年),AG236=1),ROUND(T236*X236%,0),),
ROUND(V236*X236%,0),
ROUND(SUM(AR236)*X236%,0),
))</f>
        <v/>
      </c>
      <c r="BA236" s="666" t="str">
        <f t="shared" si="10"/>
        <v/>
      </c>
    </row>
    <row r="237" spans="2:53" s="4" customFormat="1" ht="28.15" hidden="1" customHeight="1" outlineLevel="1">
      <c r="C237" s="722">
        <v>221</v>
      </c>
      <c r="D237" s="1572"/>
      <c r="E237" s="1573"/>
      <c r="F237" s="1573"/>
      <c r="G237" s="1573"/>
      <c r="H237" s="1573"/>
      <c r="I237" s="1573"/>
      <c r="J237" s="1573"/>
      <c r="K237" s="1574"/>
      <c r="L237" s="668" t="str">
        <f>IF(M237&gt;0,IF(COUNTIF(リスト!建築物種類コード,M237),"建築物","構築物"),"")</f>
        <v/>
      </c>
      <c r="M237" s="688"/>
      <c r="N237" s="681"/>
      <c r="O237" s="201"/>
      <c r="P237" s="682"/>
      <c r="Q237" s="683"/>
      <c r="R237" s="683"/>
      <c r="S237" s="684"/>
      <c r="T237" s="685"/>
      <c r="U237" s="685"/>
      <c r="V237" s="685"/>
      <c r="W237" s="685"/>
      <c r="X237" s="1045"/>
      <c r="Y237" s="686"/>
      <c r="Z237" s="687"/>
      <c r="AA237" s="661"/>
      <c r="AB237" s="662"/>
      <c r="AC237" s="279"/>
      <c r="AD237" s="61"/>
      <c r="AE237" s="61"/>
      <c r="AF237" s="663" t="str">
        <f t="shared" si="63"/>
        <v/>
      </c>
      <c r="AG237" s="664" t="str">
        <f t="shared" si="64"/>
        <v/>
      </c>
      <c r="AH237" s="664" t="str">
        <f t="shared" si="65"/>
        <v/>
      </c>
      <c r="AI237" s="664" t="str">
        <f>IF(AF237="","",VLOOKUP(AF237,リスト!BD:BE,2,0))</f>
        <v/>
      </c>
      <c r="AJ237" s="664" t="str">
        <f t="shared" si="66"/>
        <v/>
      </c>
      <c r="AK237" s="664" t="str">
        <f>IF(AJ237="","",VLOOKUP(AJ237,リスト!BW:BX,2,0))</f>
        <v/>
      </c>
      <c r="AL237" s="664" t="str">
        <f>IF(AF237="","",IF(S237&gt;【１】経営概要!$G$27,調査年-1,調査年)-R237)</f>
        <v/>
      </c>
      <c r="AM237" s="665" t="str">
        <f t="shared" si="1"/>
        <v/>
      </c>
      <c r="AN237" s="665" t="str">
        <f t="shared" si="2"/>
        <v/>
      </c>
      <c r="AO237" s="666" t="str">
        <f t="shared" si="3"/>
        <v/>
      </c>
      <c r="AP237" s="666" t="str">
        <f t="shared" si="4"/>
        <v/>
      </c>
      <c r="AQ237" s="666" t="str">
        <f t="shared" si="5"/>
        <v/>
      </c>
      <c r="AR237" s="666" t="str">
        <f t="shared" si="67"/>
        <v/>
      </c>
      <c r="AS237" s="666" t="str">
        <f t="shared" si="6"/>
        <v/>
      </c>
      <c r="AT237" s="666" t="str">
        <f t="shared" si="68"/>
        <v/>
      </c>
      <c r="AU237" s="666" t="str">
        <f t="shared" si="69"/>
        <v/>
      </c>
      <c r="AV237" s="666" t="str">
        <f>IF(X237="","",IF(OR(R237=IF(S237&gt;【１】経営概要!$G$27,調査年-1,調査年),AN237=""),"",ROUND(AN237*X237%,0)))</f>
        <v/>
      </c>
      <c r="AW237" s="666" t="str">
        <f t="shared" si="7"/>
        <v/>
      </c>
      <c r="AX237" s="666" t="str">
        <f t="shared" si="8"/>
        <v/>
      </c>
      <c r="AY237" s="666" t="str">
        <f t="shared" si="9"/>
        <v/>
      </c>
      <c r="AZ237" s="666" t="str">
        <f>IF(OR(X237="",AND(OR(R237&lt;&gt;IF(S237&gt;【１】経営概要!$G$27,調査年-1,調査年),AG237=0),V237="",AR237="",W237="")),"",
SUM(
IF(AND(R237=IF(S237&gt;【１】経営概要!$G$27,調査年-1,調査年),AG237=1),ROUND(T237*X237%,0),),
ROUND(V237*X237%,0),
ROUND(SUM(AR237)*X237%,0),
))</f>
        <v/>
      </c>
      <c r="BA237" s="666" t="str">
        <f t="shared" si="10"/>
        <v/>
      </c>
    </row>
    <row r="238" spans="2:53" s="4" customFormat="1" ht="28.15" hidden="1" customHeight="1" outlineLevel="1">
      <c r="C238" s="722">
        <v>222</v>
      </c>
      <c r="D238" s="1569"/>
      <c r="E238" s="1570"/>
      <c r="F238" s="1570"/>
      <c r="G238" s="1570"/>
      <c r="H238" s="1570"/>
      <c r="I238" s="1570"/>
      <c r="J238" s="1570"/>
      <c r="K238" s="1571"/>
      <c r="L238" s="668" t="str">
        <f>IF(M238&gt;0,IF(COUNTIF(リスト!建築物種類コード,M238),"建築物","構築物"),"")</f>
        <v/>
      </c>
      <c r="M238" s="680"/>
      <c r="N238" s="681"/>
      <c r="O238" s="201"/>
      <c r="P238" s="682"/>
      <c r="Q238" s="683"/>
      <c r="R238" s="683"/>
      <c r="S238" s="684"/>
      <c r="T238" s="685"/>
      <c r="U238" s="685"/>
      <c r="V238" s="685"/>
      <c r="W238" s="685"/>
      <c r="X238" s="1045"/>
      <c r="Y238" s="686"/>
      <c r="Z238" s="687"/>
      <c r="AA238" s="661"/>
      <c r="AB238" s="662"/>
      <c r="AC238" s="279"/>
      <c r="AD238" s="61"/>
      <c r="AE238" s="61"/>
      <c r="AF238" s="663" t="str">
        <f t="shared" si="63"/>
        <v/>
      </c>
      <c r="AG238" s="664" t="str">
        <f t="shared" si="64"/>
        <v/>
      </c>
      <c r="AH238" s="664" t="str">
        <f t="shared" si="65"/>
        <v/>
      </c>
      <c r="AI238" s="664" t="str">
        <f>IF(AF238="","",VLOOKUP(AF238,リスト!BD:BE,2,0))</f>
        <v/>
      </c>
      <c r="AJ238" s="664" t="str">
        <f t="shared" si="66"/>
        <v/>
      </c>
      <c r="AK238" s="664" t="str">
        <f>IF(AJ238="","",VLOOKUP(AJ238,リスト!BW:BX,2,0))</f>
        <v/>
      </c>
      <c r="AL238" s="664" t="str">
        <f>IF(AF238="","",IF(S238&gt;【１】経営概要!$G$27,調査年-1,調査年)-R238)</f>
        <v/>
      </c>
      <c r="AM238" s="665" t="str">
        <f t="shared" si="1"/>
        <v/>
      </c>
      <c r="AN238" s="665" t="str">
        <f t="shared" si="2"/>
        <v/>
      </c>
      <c r="AO238" s="666" t="str">
        <f t="shared" si="3"/>
        <v/>
      </c>
      <c r="AP238" s="666" t="str">
        <f t="shared" si="4"/>
        <v/>
      </c>
      <c r="AQ238" s="666" t="str">
        <f t="shared" si="5"/>
        <v/>
      </c>
      <c r="AR238" s="666" t="str">
        <f t="shared" si="67"/>
        <v/>
      </c>
      <c r="AS238" s="666" t="str">
        <f t="shared" si="6"/>
        <v/>
      </c>
      <c r="AT238" s="666" t="str">
        <f t="shared" si="68"/>
        <v/>
      </c>
      <c r="AU238" s="666" t="str">
        <f t="shared" si="69"/>
        <v/>
      </c>
      <c r="AV238" s="666" t="str">
        <f>IF(X238="","",IF(OR(R238=IF(S238&gt;【１】経営概要!$G$27,調査年-1,調査年),AN238=""),"",ROUND(AN238*X238%,0)))</f>
        <v/>
      </c>
      <c r="AW238" s="666" t="str">
        <f t="shared" si="7"/>
        <v/>
      </c>
      <c r="AX238" s="666" t="str">
        <f t="shared" si="8"/>
        <v/>
      </c>
      <c r="AY238" s="666" t="str">
        <f t="shared" si="9"/>
        <v/>
      </c>
      <c r="AZ238" s="666" t="str">
        <f>IF(OR(X238="",AND(OR(R238&lt;&gt;IF(S238&gt;【１】経営概要!$G$27,調査年-1,調査年),AG238=0),V238="",AR238="",W238="")),"",
SUM(
IF(AND(R238=IF(S238&gt;【１】経営概要!$G$27,調査年-1,調査年),AG238=1),ROUND(T238*X238%,0),),
ROUND(V238*X238%,0),
ROUND(SUM(AR238)*X238%,0),
))</f>
        <v/>
      </c>
      <c r="BA238" s="666" t="str">
        <f t="shared" si="10"/>
        <v/>
      </c>
    </row>
    <row r="239" spans="2:53" s="4" customFormat="1" ht="28.15" hidden="1" customHeight="1" outlineLevel="1">
      <c r="C239" s="722">
        <v>223</v>
      </c>
      <c r="D239" s="1572"/>
      <c r="E239" s="1573"/>
      <c r="F239" s="1573"/>
      <c r="G239" s="1573"/>
      <c r="H239" s="1573"/>
      <c r="I239" s="1573"/>
      <c r="J239" s="1573"/>
      <c r="K239" s="1574"/>
      <c r="L239" s="668" t="str">
        <f>IF(M239&gt;0,IF(COUNTIF(リスト!建築物種類コード,M239),"建築物","構築物"),"")</f>
        <v/>
      </c>
      <c r="M239" s="688"/>
      <c r="N239" s="681"/>
      <c r="O239" s="201"/>
      <c r="P239" s="682"/>
      <c r="Q239" s="683"/>
      <c r="R239" s="683"/>
      <c r="S239" s="684"/>
      <c r="T239" s="685"/>
      <c r="U239" s="685"/>
      <c r="V239" s="685"/>
      <c r="W239" s="685"/>
      <c r="X239" s="1045"/>
      <c r="Y239" s="686"/>
      <c r="Z239" s="687"/>
      <c r="AA239" s="661"/>
      <c r="AB239" s="662"/>
      <c r="AC239" s="279"/>
      <c r="AD239" s="61"/>
      <c r="AE239" s="61"/>
      <c r="AF239" s="663" t="str">
        <f t="shared" si="63"/>
        <v/>
      </c>
      <c r="AG239" s="664" t="str">
        <f t="shared" si="64"/>
        <v/>
      </c>
      <c r="AH239" s="664" t="str">
        <f t="shared" si="65"/>
        <v/>
      </c>
      <c r="AI239" s="664" t="str">
        <f>IF(AF239="","",VLOOKUP(AF239,リスト!BD:BE,2,0))</f>
        <v/>
      </c>
      <c r="AJ239" s="664" t="str">
        <f t="shared" si="66"/>
        <v/>
      </c>
      <c r="AK239" s="664" t="str">
        <f>IF(AJ239="","",VLOOKUP(AJ239,リスト!BW:BX,2,0))</f>
        <v/>
      </c>
      <c r="AL239" s="664" t="str">
        <f>IF(AF239="","",IF(S239&gt;【１】経営概要!$G$27,調査年-1,調査年)-R239)</f>
        <v/>
      </c>
      <c r="AM239" s="665" t="str">
        <f t="shared" si="1"/>
        <v/>
      </c>
      <c r="AN239" s="665" t="str">
        <f t="shared" si="2"/>
        <v/>
      </c>
      <c r="AO239" s="666" t="str">
        <f t="shared" si="3"/>
        <v/>
      </c>
      <c r="AP239" s="666" t="str">
        <f t="shared" si="4"/>
        <v/>
      </c>
      <c r="AQ239" s="666" t="str">
        <f t="shared" si="5"/>
        <v/>
      </c>
      <c r="AR239" s="666" t="str">
        <f t="shared" si="67"/>
        <v/>
      </c>
      <c r="AS239" s="666" t="str">
        <f t="shared" si="6"/>
        <v/>
      </c>
      <c r="AT239" s="666" t="str">
        <f t="shared" si="68"/>
        <v/>
      </c>
      <c r="AU239" s="666" t="str">
        <f t="shared" si="69"/>
        <v/>
      </c>
      <c r="AV239" s="666" t="str">
        <f>IF(X239="","",IF(OR(R239=IF(S239&gt;【１】経営概要!$G$27,調査年-1,調査年),AN239=""),"",ROUND(AN239*X239%,0)))</f>
        <v/>
      </c>
      <c r="AW239" s="666" t="str">
        <f t="shared" si="7"/>
        <v/>
      </c>
      <c r="AX239" s="666" t="str">
        <f t="shared" si="8"/>
        <v/>
      </c>
      <c r="AY239" s="666" t="str">
        <f t="shared" si="9"/>
        <v/>
      </c>
      <c r="AZ239" s="666" t="str">
        <f>IF(OR(X239="",AND(OR(R239&lt;&gt;IF(S239&gt;【１】経営概要!$G$27,調査年-1,調査年),AG239=0),V239="",AR239="",W239="")),"",
SUM(
IF(AND(R239=IF(S239&gt;【１】経営概要!$G$27,調査年-1,調査年),AG239=1),ROUND(T239*X239%,0),),
ROUND(V239*X239%,0),
ROUND(SUM(AR239)*X239%,0),
))</f>
        <v/>
      </c>
      <c r="BA239" s="666" t="str">
        <f t="shared" si="10"/>
        <v/>
      </c>
    </row>
    <row r="240" spans="2:53" s="4" customFormat="1" ht="28.15" hidden="1" customHeight="1" outlineLevel="1">
      <c r="C240" s="722">
        <v>224</v>
      </c>
      <c r="D240" s="1569"/>
      <c r="E240" s="1570"/>
      <c r="F240" s="1570"/>
      <c r="G240" s="1570"/>
      <c r="H240" s="1570"/>
      <c r="I240" s="1570"/>
      <c r="J240" s="1570"/>
      <c r="K240" s="1571"/>
      <c r="L240" s="668" t="str">
        <f>IF(M240&gt;0,IF(COUNTIF(リスト!建築物種類コード,M240),"建築物","構築物"),"")</f>
        <v/>
      </c>
      <c r="M240" s="680"/>
      <c r="N240" s="681"/>
      <c r="O240" s="201"/>
      <c r="P240" s="682"/>
      <c r="Q240" s="683"/>
      <c r="R240" s="683"/>
      <c r="S240" s="684"/>
      <c r="T240" s="685"/>
      <c r="U240" s="685"/>
      <c r="V240" s="685"/>
      <c r="W240" s="685"/>
      <c r="X240" s="1045"/>
      <c r="Y240" s="686"/>
      <c r="Z240" s="687"/>
      <c r="AA240" s="661"/>
      <c r="AB240" s="662"/>
      <c r="AC240" s="279"/>
      <c r="AD240" s="61"/>
      <c r="AE240" s="61"/>
      <c r="AF240" s="663" t="str">
        <f t="shared" si="63"/>
        <v/>
      </c>
      <c r="AG240" s="664" t="str">
        <f t="shared" si="64"/>
        <v/>
      </c>
      <c r="AH240" s="664" t="str">
        <f t="shared" si="65"/>
        <v/>
      </c>
      <c r="AI240" s="664" t="str">
        <f>IF(AF240="","",VLOOKUP(AF240,リスト!BD:BE,2,0))</f>
        <v/>
      </c>
      <c r="AJ240" s="664" t="str">
        <f t="shared" si="66"/>
        <v/>
      </c>
      <c r="AK240" s="664" t="str">
        <f>IF(AJ240="","",VLOOKUP(AJ240,リスト!BW:BX,2,0))</f>
        <v/>
      </c>
      <c r="AL240" s="664" t="str">
        <f>IF(AF240="","",IF(S240&gt;【１】経営概要!$G$27,調査年-1,調査年)-R240)</f>
        <v/>
      </c>
      <c r="AM240" s="665" t="str">
        <f t="shared" si="1"/>
        <v/>
      </c>
      <c r="AN240" s="665" t="str">
        <f t="shared" si="2"/>
        <v/>
      </c>
      <c r="AO240" s="666" t="str">
        <f t="shared" si="3"/>
        <v/>
      </c>
      <c r="AP240" s="666" t="str">
        <f t="shared" si="4"/>
        <v/>
      </c>
      <c r="AQ240" s="666" t="str">
        <f t="shared" si="5"/>
        <v/>
      </c>
      <c r="AR240" s="666" t="str">
        <f t="shared" si="67"/>
        <v/>
      </c>
      <c r="AS240" s="666" t="str">
        <f t="shared" si="6"/>
        <v/>
      </c>
      <c r="AT240" s="666" t="str">
        <f t="shared" si="68"/>
        <v/>
      </c>
      <c r="AU240" s="666" t="str">
        <f t="shared" si="69"/>
        <v/>
      </c>
      <c r="AV240" s="666" t="str">
        <f>IF(X240="","",IF(OR(R240=IF(S240&gt;【１】経営概要!$G$27,調査年-1,調査年),AN240=""),"",ROUND(AN240*X240%,0)))</f>
        <v/>
      </c>
      <c r="AW240" s="666" t="str">
        <f t="shared" si="7"/>
        <v/>
      </c>
      <c r="AX240" s="666" t="str">
        <f t="shared" si="8"/>
        <v/>
      </c>
      <c r="AY240" s="666" t="str">
        <f t="shared" si="9"/>
        <v/>
      </c>
      <c r="AZ240" s="666" t="str">
        <f>IF(OR(X240="",AND(OR(R240&lt;&gt;IF(S240&gt;【１】経営概要!$G$27,調査年-1,調査年),AG240=0),V240="",AR240="",W240="")),"",
SUM(
IF(AND(R240=IF(S240&gt;【１】経営概要!$G$27,調査年-1,調査年),AG240=1),ROUND(T240*X240%,0),),
ROUND(V240*X240%,0),
ROUND(SUM(AR240)*X240%,0),
))</f>
        <v/>
      </c>
      <c r="BA240" s="666" t="str">
        <f t="shared" si="10"/>
        <v/>
      </c>
    </row>
    <row r="241" spans="2:53" s="4" customFormat="1" ht="28.15" hidden="1" customHeight="1" outlineLevel="1">
      <c r="C241" s="722">
        <v>225</v>
      </c>
      <c r="D241" s="1569"/>
      <c r="E241" s="1570"/>
      <c r="F241" s="1570"/>
      <c r="G241" s="1570"/>
      <c r="H241" s="1570"/>
      <c r="I241" s="1570"/>
      <c r="J241" s="1570"/>
      <c r="K241" s="1571"/>
      <c r="L241" s="668" t="str">
        <f>IF(M241&gt;0,IF(COUNTIF(リスト!建築物種類コード,M241),"建築物","構築物"),"")</f>
        <v/>
      </c>
      <c r="M241" s="680"/>
      <c r="N241" s="681"/>
      <c r="O241" s="201"/>
      <c r="P241" s="682"/>
      <c r="Q241" s="683"/>
      <c r="R241" s="683"/>
      <c r="S241" s="684"/>
      <c r="T241" s="685"/>
      <c r="U241" s="685"/>
      <c r="V241" s="685"/>
      <c r="W241" s="685"/>
      <c r="X241" s="1045"/>
      <c r="Y241" s="686"/>
      <c r="Z241" s="687"/>
      <c r="AA241" s="661"/>
      <c r="AB241" s="662"/>
      <c r="AC241" s="279"/>
      <c r="AD241" s="61"/>
      <c r="AE241" s="61"/>
      <c r="AF241" s="663" t="str">
        <f t="shared" si="63"/>
        <v/>
      </c>
      <c r="AG241" s="664" t="str">
        <f t="shared" si="64"/>
        <v/>
      </c>
      <c r="AH241" s="664" t="str">
        <f t="shared" si="65"/>
        <v/>
      </c>
      <c r="AI241" s="664" t="str">
        <f>IF(AF241="","",VLOOKUP(AF241,リスト!BD:BE,2,0))</f>
        <v/>
      </c>
      <c r="AJ241" s="664" t="str">
        <f t="shared" si="66"/>
        <v/>
      </c>
      <c r="AK241" s="664" t="str">
        <f>IF(AJ241="","",VLOOKUP(AJ241,リスト!BW:BX,2,0))</f>
        <v/>
      </c>
      <c r="AL241" s="664" t="str">
        <f>IF(AF241="","",IF(S241&gt;【１】経営概要!$G$27,調査年-1,調査年)-R241)</f>
        <v/>
      </c>
      <c r="AM241" s="665" t="str">
        <f t="shared" si="1"/>
        <v/>
      </c>
      <c r="AN241" s="665" t="str">
        <f t="shared" si="2"/>
        <v/>
      </c>
      <c r="AO241" s="666" t="str">
        <f t="shared" si="3"/>
        <v/>
      </c>
      <c r="AP241" s="666" t="str">
        <f t="shared" si="4"/>
        <v/>
      </c>
      <c r="AQ241" s="666" t="str">
        <f t="shared" si="5"/>
        <v/>
      </c>
      <c r="AR241" s="666" t="str">
        <f t="shared" si="67"/>
        <v/>
      </c>
      <c r="AS241" s="666" t="str">
        <f t="shared" si="6"/>
        <v/>
      </c>
      <c r="AT241" s="666" t="str">
        <f t="shared" si="68"/>
        <v/>
      </c>
      <c r="AU241" s="666" t="str">
        <f t="shared" si="69"/>
        <v/>
      </c>
      <c r="AV241" s="666" t="str">
        <f>IF(X241="","",IF(OR(R241=IF(S241&gt;【１】経営概要!$G$27,調査年-1,調査年),AN241=""),"",ROUND(AN241*X241%,0)))</f>
        <v/>
      </c>
      <c r="AW241" s="666" t="str">
        <f t="shared" si="7"/>
        <v/>
      </c>
      <c r="AX241" s="666" t="str">
        <f t="shared" si="8"/>
        <v/>
      </c>
      <c r="AY241" s="666" t="str">
        <f t="shared" si="9"/>
        <v/>
      </c>
      <c r="AZ241" s="666" t="str">
        <f>IF(OR(X241="",AND(OR(R241&lt;&gt;IF(S241&gt;【１】経営概要!$G$27,調査年-1,調査年),AG241=0),V241="",AR241="",W241="")),"",
SUM(
IF(AND(R241=IF(S241&gt;【１】経営概要!$G$27,調査年-1,調査年),AG241=1),ROUND(T241*X241%,0),),
ROUND(V241*X241%,0),
ROUND(SUM(AR241)*X241%,0),
))</f>
        <v/>
      </c>
      <c r="BA241" s="666" t="str">
        <f t="shared" si="10"/>
        <v/>
      </c>
    </row>
    <row r="242" spans="2:53" s="4" customFormat="1" ht="28.15" hidden="1" customHeight="1" outlineLevel="1">
      <c r="C242" s="722">
        <v>226</v>
      </c>
      <c r="D242" s="1569"/>
      <c r="E242" s="1570"/>
      <c r="F242" s="1570"/>
      <c r="G242" s="1570"/>
      <c r="H242" s="1570"/>
      <c r="I242" s="1570"/>
      <c r="J242" s="1570"/>
      <c r="K242" s="1571"/>
      <c r="L242" s="668" t="str">
        <f>IF(M242&gt;0,IF(COUNTIF(リスト!建築物種類コード,M242),"建築物","構築物"),"")</f>
        <v/>
      </c>
      <c r="M242" s="680"/>
      <c r="N242" s="681"/>
      <c r="O242" s="201"/>
      <c r="P242" s="682"/>
      <c r="Q242" s="683"/>
      <c r="R242" s="683"/>
      <c r="S242" s="684"/>
      <c r="T242" s="685"/>
      <c r="U242" s="685"/>
      <c r="V242" s="685"/>
      <c r="W242" s="685"/>
      <c r="X242" s="1045"/>
      <c r="Y242" s="686"/>
      <c r="Z242" s="687"/>
      <c r="AA242" s="661"/>
      <c r="AB242" s="662"/>
      <c r="AC242" s="279"/>
      <c r="AD242" s="61"/>
      <c r="AE242" s="61"/>
      <c r="AF242" s="663" t="str">
        <f t="shared" si="63"/>
        <v/>
      </c>
      <c r="AG242" s="664" t="str">
        <f t="shared" si="64"/>
        <v/>
      </c>
      <c r="AH242" s="664" t="str">
        <f t="shared" si="65"/>
        <v/>
      </c>
      <c r="AI242" s="664" t="str">
        <f>IF(AF242="","",VLOOKUP(AF242,リスト!BD:BE,2,0))</f>
        <v/>
      </c>
      <c r="AJ242" s="664" t="str">
        <f t="shared" si="66"/>
        <v/>
      </c>
      <c r="AK242" s="664" t="str">
        <f>IF(AJ242="","",VLOOKUP(AJ242,リスト!BW:BX,2,0))</f>
        <v/>
      </c>
      <c r="AL242" s="664" t="str">
        <f>IF(AF242="","",IF(S242&gt;【１】経営概要!$G$27,調査年-1,調査年)-R242)</f>
        <v/>
      </c>
      <c r="AM242" s="665" t="str">
        <f t="shared" si="1"/>
        <v/>
      </c>
      <c r="AN242" s="665" t="str">
        <f t="shared" si="2"/>
        <v/>
      </c>
      <c r="AO242" s="666" t="str">
        <f t="shared" si="3"/>
        <v/>
      </c>
      <c r="AP242" s="666" t="str">
        <f t="shared" si="4"/>
        <v/>
      </c>
      <c r="AQ242" s="666" t="str">
        <f t="shared" si="5"/>
        <v/>
      </c>
      <c r="AR242" s="666" t="str">
        <f t="shared" si="67"/>
        <v/>
      </c>
      <c r="AS242" s="666" t="str">
        <f t="shared" si="6"/>
        <v/>
      </c>
      <c r="AT242" s="666" t="str">
        <f t="shared" si="68"/>
        <v/>
      </c>
      <c r="AU242" s="666" t="str">
        <f t="shared" si="69"/>
        <v/>
      </c>
      <c r="AV242" s="666" t="str">
        <f>IF(X242="","",IF(OR(R242=IF(S242&gt;【１】経営概要!$G$27,調査年-1,調査年),AN242=""),"",ROUND(AN242*X242%,0)))</f>
        <v/>
      </c>
      <c r="AW242" s="666" t="str">
        <f t="shared" si="7"/>
        <v/>
      </c>
      <c r="AX242" s="666" t="str">
        <f t="shared" si="8"/>
        <v/>
      </c>
      <c r="AY242" s="666" t="str">
        <f t="shared" si="9"/>
        <v/>
      </c>
      <c r="AZ242" s="666" t="str">
        <f>IF(OR(X242="",AND(OR(R242&lt;&gt;IF(S242&gt;【１】経営概要!$G$27,調査年-1,調査年),AG242=0),V242="",AR242="",W242="")),"",
SUM(
IF(AND(R242=IF(S242&gt;【１】経営概要!$G$27,調査年-1,調査年),AG242=1),ROUND(T242*X242%,0),),
ROUND(V242*X242%,0),
ROUND(SUM(AR242)*X242%,0),
))</f>
        <v/>
      </c>
      <c r="BA242" s="666" t="str">
        <f t="shared" si="10"/>
        <v/>
      </c>
    </row>
    <row r="243" spans="2:53" s="4" customFormat="1" ht="28.15" hidden="1" customHeight="1" outlineLevel="1">
      <c r="C243" s="722">
        <v>227</v>
      </c>
      <c r="D243" s="1569"/>
      <c r="E243" s="1570"/>
      <c r="F243" s="1570"/>
      <c r="G243" s="1570"/>
      <c r="H243" s="1570"/>
      <c r="I243" s="1570"/>
      <c r="J243" s="1570"/>
      <c r="K243" s="1571"/>
      <c r="L243" s="668" t="str">
        <f>IF(M243&gt;0,IF(COUNTIF(リスト!建築物種類コード,M243),"建築物","構築物"),"")</f>
        <v/>
      </c>
      <c r="M243" s="680"/>
      <c r="N243" s="681"/>
      <c r="O243" s="201"/>
      <c r="P243" s="682"/>
      <c r="Q243" s="683"/>
      <c r="R243" s="683"/>
      <c r="S243" s="684"/>
      <c r="T243" s="685"/>
      <c r="U243" s="685"/>
      <c r="V243" s="685"/>
      <c r="W243" s="685"/>
      <c r="X243" s="1045"/>
      <c r="Y243" s="686"/>
      <c r="Z243" s="687"/>
      <c r="AA243" s="661"/>
      <c r="AB243" s="662"/>
      <c r="AC243" s="279"/>
      <c r="AD243" s="61"/>
      <c r="AE243" s="61"/>
      <c r="AF243" s="663" t="str">
        <f t="shared" si="63"/>
        <v/>
      </c>
      <c r="AG243" s="664" t="str">
        <f t="shared" si="64"/>
        <v/>
      </c>
      <c r="AH243" s="664" t="str">
        <f t="shared" si="65"/>
        <v/>
      </c>
      <c r="AI243" s="664" t="str">
        <f>IF(AF243="","",VLOOKUP(AF243,リスト!BD:BE,2,0))</f>
        <v/>
      </c>
      <c r="AJ243" s="664" t="str">
        <f t="shared" si="66"/>
        <v/>
      </c>
      <c r="AK243" s="664" t="str">
        <f>IF(AJ243="","",VLOOKUP(AJ243,リスト!BW:BX,2,0))</f>
        <v/>
      </c>
      <c r="AL243" s="664" t="str">
        <f>IF(AF243="","",IF(S243&gt;【１】経営概要!$G$27,調査年-1,調査年)-R243)</f>
        <v/>
      </c>
      <c r="AM243" s="665" t="str">
        <f t="shared" si="1"/>
        <v/>
      </c>
      <c r="AN243" s="665" t="str">
        <f t="shared" si="2"/>
        <v/>
      </c>
      <c r="AO243" s="666" t="str">
        <f t="shared" si="3"/>
        <v/>
      </c>
      <c r="AP243" s="666" t="str">
        <f t="shared" si="4"/>
        <v/>
      </c>
      <c r="AQ243" s="666" t="str">
        <f t="shared" si="5"/>
        <v/>
      </c>
      <c r="AR243" s="666" t="str">
        <f t="shared" si="67"/>
        <v/>
      </c>
      <c r="AS243" s="666" t="str">
        <f t="shared" si="6"/>
        <v/>
      </c>
      <c r="AT243" s="666" t="str">
        <f t="shared" si="68"/>
        <v/>
      </c>
      <c r="AU243" s="666" t="str">
        <f t="shared" si="69"/>
        <v/>
      </c>
      <c r="AV243" s="666" t="str">
        <f>IF(X243="","",IF(OR(R243=IF(S243&gt;【１】経営概要!$G$27,調査年-1,調査年),AN243=""),"",ROUND(AN243*X243%,0)))</f>
        <v/>
      </c>
      <c r="AW243" s="666" t="str">
        <f t="shared" si="7"/>
        <v/>
      </c>
      <c r="AX243" s="666" t="str">
        <f t="shared" si="8"/>
        <v/>
      </c>
      <c r="AY243" s="666" t="str">
        <f t="shared" si="9"/>
        <v/>
      </c>
      <c r="AZ243" s="666" t="str">
        <f>IF(OR(X243="",AND(OR(R243&lt;&gt;IF(S243&gt;【１】経営概要!$G$27,調査年-1,調査年),AG243=0),V243="",AR243="",W243="")),"",
SUM(
IF(AND(R243=IF(S243&gt;【１】経営概要!$G$27,調査年-1,調査年),AG243=1),ROUND(T243*X243%,0),),
ROUND(V243*X243%,0),
ROUND(SUM(AR243)*X243%,0),
))</f>
        <v/>
      </c>
      <c r="BA243" s="666" t="str">
        <f t="shared" si="10"/>
        <v/>
      </c>
    </row>
    <row r="244" spans="2:53" s="4" customFormat="1" ht="28.15" hidden="1" customHeight="1" outlineLevel="1">
      <c r="C244" s="722">
        <v>228</v>
      </c>
      <c r="D244" s="1569"/>
      <c r="E244" s="1570"/>
      <c r="F244" s="1570"/>
      <c r="G244" s="1570"/>
      <c r="H244" s="1570"/>
      <c r="I244" s="1570"/>
      <c r="J244" s="1570"/>
      <c r="K244" s="1571"/>
      <c r="L244" s="668" t="str">
        <f>IF(M244&gt;0,IF(COUNTIF(リスト!建築物種類コード,M244),"建築物","構築物"),"")</f>
        <v/>
      </c>
      <c r="M244" s="680"/>
      <c r="N244" s="681"/>
      <c r="O244" s="201"/>
      <c r="P244" s="682"/>
      <c r="Q244" s="683"/>
      <c r="R244" s="683"/>
      <c r="S244" s="684"/>
      <c r="T244" s="685"/>
      <c r="U244" s="685"/>
      <c r="V244" s="685"/>
      <c r="W244" s="685"/>
      <c r="X244" s="1045"/>
      <c r="Y244" s="686"/>
      <c r="Z244" s="687"/>
      <c r="AA244" s="661"/>
      <c r="AB244" s="662"/>
      <c r="AC244" s="279"/>
      <c r="AD244" s="61"/>
      <c r="AE244" s="61"/>
      <c r="AF244" s="663" t="str">
        <f t="shared" si="63"/>
        <v/>
      </c>
      <c r="AG244" s="664" t="str">
        <f t="shared" si="64"/>
        <v/>
      </c>
      <c r="AH244" s="664" t="str">
        <f t="shared" si="65"/>
        <v/>
      </c>
      <c r="AI244" s="664" t="str">
        <f>IF(AF244="","",VLOOKUP(AF244,リスト!BD:BE,2,0))</f>
        <v/>
      </c>
      <c r="AJ244" s="664" t="str">
        <f t="shared" si="66"/>
        <v/>
      </c>
      <c r="AK244" s="664" t="str">
        <f>IF(AJ244="","",VLOOKUP(AJ244,リスト!BW:BX,2,0))</f>
        <v/>
      </c>
      <c r="AL244" s="664" t="str">
        <f>IF(AF244="","",IF(S244&gt;【１】経営概要!$G$27,調査年-1,調査年)-R244)</f>
        <v/>
      </c>
      <c r="AM244" s="665" t="str">
        <f t="shared" si="1"/>
        <v/>
      </c>
      <c r="AN244" s="665" t="str">
        <f t="shared" si="2"/>
        <v/>
      </c>
      <c r="AO244" s="666" t="str">
        <f t="shared" si="3"/>
        <v/>
      </c>
      <c r="AP244" s="666" t="str">
        <f t="shared" si="4"/>
        <v/>
      </c>
      <c r="AQ244" s="666" t="str">
        <f t="shared" si="5"/>
        <v/>
      </c>
      <c r="AR244" s="666" t="str">
        <f t="shared" si="67"/>
        <v/>
      </c>
      <c r="AS244" s="666" t="str">
        <f t="shared" si="6"/>
        <v/>
      </c>
      <c r="AT244" s="666" t="str">
        <f t="shared" si="68"/>
        <v/>
      </c>
      <c r="AU244" s="666" t="str">
        <f t="shared" si="69"/>
        <v/>
      </c>
      <c r="AV244" s="666" t="str">
        <f>IF(X244="","",IF(OR(R244=IF(S244&gt;【１】経営概要!$G$27,調査年-1,調査年),AN244=""),"",ROUND(AN244*X244%,0)))</f>
        <v/>
      </c>
      <c r="AW244" s="666" t="str">
        <f t="shared" si="7"/>
        <v/>
      </c>
      <c r="AX244" s="666" t="str">
        <f t="shared" si="8"/>
        <v/>
      </c>
      <c r="AY244" s="666" t="str">
        <f t="shared" si="9"/>
        <v/>
      </c>
      <c r="AZ244" s="666" t="str">
        <f>IF(OR(X244="",AND(OR(R244&lt;&gt;IF(S244&gt;【１】経営概要!$G$27,調査年-1,調査年),AG244=0),V244="",AR244="",W244="")),"",
SUM(
IF(AND(R244=IF(S244&gt;【１】経営概要!$G$27,調査年-1,調査年),AG244=1),ROUND(T244*X244%,0),),
ROUND(V244*X244%,0),
ROUND(SUM(AR244)*X244%,0),
))</f>
        <v/>
      </c>
      <c r="BA244" s="666" t="str">
        <f t="shared" si="10"/>
        <v/>
      </c>
    </row>
    <row r="245" spans="2:53" s="4" customFormat="1" ht="28.15" hidden="1" customHeight="1" outlineLevel="1">
      <c r="C245" s="722">
        <v>229</v>
      </c>
      <c r="D245" s="1569"/>
      <c r="E245" s="1570"/>
      <c r="F245" s="1570"/>
      <c r="G245" s="1570"/>
      <c r="H245" s="1570"/>
      <c r="I245" s="1570"/>
      <c r="J245" s="1570"/>
      <c r="K245" s="1571"/>
      <c r="L245" s="668" t="str">
        <f>IF(M245&gt;0,IF(COUNTIF(リスト!建築物種類コード,M245),"建築物","構築物"),"")</f>
        <v/>
      </c>
      <c r="M245" s="680"/>
      <c r="N245" s="681"/>
      <c r="O245" s="201"/>
      <c r="P245" s="682"/>
      <c r="Q245" s="683"/>
      <c r="R245" s="683"/>
      <c r="S245" s="684"/>
      <c r="T245" s="685"/>
      <c r="U245" s="685"/>
      <c r="V245" s="685"/>
      <c r="W245" s="685"/>
      <c r="X245" s="1045"/>
      <c r="Y245" s="686"/>
      <c r="Z245" s="687"/>
      <c r="AA245" s="661"/>
      <c r="AB245" s="662"/>
      <c r="AC245" s="279"/>
      <c r="AD245" s="61"/>
      <c r="AE245" s="61"/>
      <c r="AF245" s="663" t="str">
        <f t="shared" si="63"/>
        <v/>
      </c>
      <c r="AG245" s="664" t="str">
        <f t="shared" si="64"/>
        <v/>
      </c>
      <c r="AH245" s="664" t="str">
        <f t="shared" si="65"/>
        <v/>
      </c>
      <c r="AI245" s="664" t="str">
        <f>IF(AF245="","",VLOOKUP(AF245,リスト!BD:BE,2,0))</f>
        <v/>
      </c>
      <c r="AJ245" s="664" t="str">
        <f t="shared" si="66"/>
        <v/>
      </c>
      <c r="AK245" s="664" t="str">
        <f>IF(AJ245="","",VLOOKUP(AJ245,リスト!BW:BX,2,0))</f>
        <v/>
      </c>
      <c r="AL245" s="664" t="str">
        <f>IF(AF245="","",IF(S245&gt;【１】経営概要!$G$27,調査年-1,調査年)-R245)</f>
        <v/>
      </c>
      <c r="AM245" s="665" t="str">
        <f t="shared" si="1"/>
        <v/>
      </c>
      <c r="AN245" s="665" t="str">
        <f t="shared" si="2"/>
        <v/>
      </c>
      <c r="AO245" s="666" t="str">
        <f t="shared" si="3"/>
        <v/>
      </c>
      <c r="AP245" s="666" t="str">
        <f t="shared" si="4"/>
        <v/>
      </c>
      <c r="AQ245" s="666" t="str">
        <f t="shared" si="5"/>
        <v/>
      </c>
      <c r="AR245" s="666" t="str">
        <f t="shared" si="67"/>
        <v/>
      </c>
      <c r="AS245" s="666" t="str">
        <f t="shared" si="6"/>
        <v/>
      </c>
      <c r="AT245" s="666" t="str">
        <f t="shared" si="68"/>
        <v/>
      </c>
      <c r="AU245" s="666" t="str">
        <f t="shared" si="69"/>
        <v/>
      </c>
      <c r="AV245" s="666" t="str">
        <f>IF(X245="","",IF(OR(R245=IF(S245&gt;【１】経営概要!$G$27,調査年-1,調査年),AN245=""),"",ROUND(AN245*X245%,0)))</f>
        <v/>
      </c>
      <c r="AW245" s="666" t="str">
        <f t="shared" si="7"/>
        <v/>
      </c>
      <c r="AX245" s="666" t="str">
        <f t="shared" si="8"/>
        <v/>
      </c>
      <c r="AY245" s="666" t="str">
        <f t="shared" si="9"/>
        <v/>
      </c>
      <c r="AZ245" s="666" t="str">
        <f>IF(OR(X245="",AND(OR(R245&lt;&gt;IF(S245&gt;【１】経営概要!$G$27,調査年-1,調査年),AG245=0),V245="",AR245="",W245="")),"",
SUM(
IF(AND(R245=IF(S245&gt;【１】経営概要!$G$27,調査年-1,調査年),AG245=1),ROUND(T245*X245%,0),),
ROUND(V245*X245%,0),
ROUND(SUM(AR245)*X245%,0),
))</f>
        <v/>
      </c>
      <c r="BA245" s="666" t="str">
        <f t="shared" si="10"/>
        <v/>
      </c>
    </row>
    <row r="246" spans="2:53" s="4" customFormat="1" ht="28.15" hidden="1" customHeight="1" outlineLevel="1">
      <c r="C246" s="722">
        <v>230</v>
      </c>
      <c r="D246" s="1569"/>
      <c r="E246" s="1570"/>
      <c r="F246" s="1570"/>
      <c r="G246" s="1570"/>
      <c r="H246" s="1570"/>
      <c r="I246" s="1570"/>
      <c r="J246" s="1570"/>
      <c r="K246" s="1571"/>
      <c r="L246" s="668" t="str">
        <f>IF(M246&gt;0,IF(COUNTIF(リスト!建築物種類コード,M246),"建築物","構築物"),"")</f>
        <v/>
      </c>
      <c r="M246" s="680"/>
      <c r="N246" s="681"/>
      <c r="O246" s="201"/>
      <c r="P246" s="682"/>
      <c r="Q246" s="683"/>
      <c r="R246" s="683"/>
      <c r="S246" s="684"/>
      <c r="T246" s="685"/>
      <c r="U246" s="685"/>
      <c r="V246" s="685"/>
      <c r="W246" s="685"/>
      <c r="X246" s="1045"/>
      <c r="Y246" s="686"/>
      <c r="Z246" s="687"/>
      <c r="AA246" s="661"/>
      <c r="AB246" s="662"/>
      <c r="AC246" s="279"/>
      <c r="AD246" s="61"/>
      <c r="AE246" s="61"/>
      <c r="AF246" s="663" t="str">
        <f t="shared" si="63"/>
        <v/>
      </c>
      <c r="AG246" s="664" t="str">
        <f t="shared" si="64"/>
        <v/>
      </c>
      <c r="AH246" s="664" t="str">
        <f t="shared" si="65"/>
        <v/>
      </c>
      <c r="AI246" s="664" t="str">
        <f>IF(AF246="","",VLOOKUP(AF246,リスト!BD:BE,2,0))</f>
        <v/>
      </c>
      <c r="AJ246" s="664" t="str">
        <f t="shared" si="66"/>
        <v/>
      </c>
      <c r="AK246" s="664" t="str">
        <f>IF(AJ246="","",VLOOKUP(AJ246,リスト!BW:BX,2,0))</f>
        <v/>
      </c>
      <c r="AL246" s="664" t="str">
        <f>IF(AF246="","",IF(S246&gt;【１】経営概要!$G$27,調査年-1,調査年)-R246)</f>
        <v/>
      </c>
      <c r="AM246" s="665" t="str">
        <f t="shared" si="1"/>
        <v/>
      </c>
      <c r="AN246" s="665" t="str">
        <f t="shared" si="2"/>
        <v/>
      </c>
      <c r="AO246" s="666" t="str">
        <f t="shared" si="3"/>
        <v/>
      </c>
      <c r="AP246" s="666" t="str">
        <f t="shared" si="4"/>
        <v/>
      </c>
      <c r="AQ246" s="666" t="str">
        <f t="shared" si="5"/>
        <v/>
      </c>
      <c r="AR246" s="666" t="str">
        <f t="shared" si="67"/>
        <v/>
      </c>
      <c r="AS246" s="666" t="str">
        <f t="shared" si="6"/>
        <v/>
      </c>
      <c r="AT246" s="666" t="str">
        <f t="shared" si="68"/>
        <v/>
      </c>
      <c r="AU246" s="666" t="str">
        <f t="shared" si="69"/>
        <v/>
      </c>
      <c r="AV246" s="666" t="str">
        <f>IF(X246="","",IF(OR(R246=IF(S246&gt;【１】経営概要!$G$27,調査年-1,調査年),AN246=""),"",ROUND(AN246*X246%,0)))</f>
        <v/>
      </c>
      <c r="AW246" s="666" t="str">
        <f t="shared" si="7"/>
        <v/>
      </c>
      <c r="AX246" s="666" t="str">
        <f t="shared" si="8"/>
        <v/>
      </c>
      <c r="AY246" s="666" t="str">
        <f t="shared" si="9"/>
        <v/>
      </c>
      <c r="AZ246" s="666" t="str">
        <f>IF(OR(X246="",AND(OR(R246&lt;&gt;IF(S246&gt;【１】経営概要!$G$27,調査年-1,調査年),AG246=0),V246="",AR246="",W246="")),"",
SUM(
IF(AND(R246=IF(S246&gt;【１】経営概要!$G$27,調査年-1,調査年),AG246=1),ROUND(T246*X246%,0),),
ROUND(V246*X246%,0),
ROUND(SUM(AR246)*X246%,0),
))</f>
        <v/>
      </c>
      <c r="BA246" s="666" t="str">
        <f t="shared" si="10"/>
        <v/>
      </c>
    </row>
    <row r="247" spans="2:53" s="4" customFormat="1" ht="28.15" hidden="1" customHeight="1" outlineLevel="1">
      <c r="C247" s="722">
        <v>231</v>
      </c>
      <c r="D247" s="1569"/>
      <c r="E247" s="1570"/>
      <c r="F247" s="1570"/>
      <c r="G247" s="1570"/>
      <c r="H247" s="1570"/>
      <c r="I247" s="1570"/>
      <c r="J247" s="1570"/>
      <c r="K247" s="1571"/>
      <c r="L247" s="668" t="str">
        <f>IF(M247&gt;0,IF(COUNTIF(リスト!建築物種類コード,M247),"建築物","構築物"),"")</f>
        <v/>
      </c>
      <c r="M247" s="680"/>
      <c r="N247" s="681"/>
      <c r="O247" s="201"/>
      <c r="P247" s="682"/>
      <c r="Q247" s="683"/>
      <c r="R247" s="683"/>
      <c r="S247" s="684"/>
      <c r="T247" s="685"/>
      <c r="U247" s="685"/>
      <c r="V247" s="685"/>
      <c r="W247" s="685"/>
      <c r="X247" s="1045"/>
      <c r="Y247" s="686"/>
      <c r="Z247" s="687"/>
      <c r="AA247" s="661"/>
      <c r="AB247" s="662"/>
      <c r="AC247" s="279"/>
      <c r="AD247" s="61"/>
      <c r="AE247" s="61"/>
      <c r="AF247" s="663" t="str">
        <f t="shared" si="63"/>
        <v/>
      </c>
      <c r="AG247" s="664" t="str">
        <f t="shared" si="64"/>
        <v/>
      </c>
      <c r="AH247" s="664" t="str">
        <f t="shared" si="65"/>
        <v/>
      </c>
      <c r="AI247" s="664" t="str">
        <f>IF(AF247="","",VLOOKUP(AF247,リスト!BD:BE,2,0))</f>
        <v/>
      </c>
      <c r="AJ247" s="664" t="str">
        <f t="shared" si="66"/>
        <v/>
      </c>
      <c r="AK247" s="664" t="str">
        <f>IF(AJ247="","",VLOOKUP(AJ247,リスト!BW:BX,2,0))</f>
        <v/>
      </c>
      <c r="AL247" s="664" t="str">
        <f>IF(AF247="","",IF(S247&gt;【１】経営概要!$G$27,調査年-1,調査年)-R247)</f>
        <v/>
      </c>
      <c r="AM247" s="665" t="str">
        <f t="shared" si="1"/>
        <v/>
      </c>
      <c r="AN247" s="665" t="str">
        <f t="shared" si="2"/>
        <v/>
      </c>
      <c r="AO247" s="666" t="str">
        <f t="shared" si="3"/>
        <v/>
      </c>
      <c r="AP247" s="666" t="str">
        <f t="shared" si="4"/>
        <v/>
      </c>
      <c r="AQ247" s="666" t="str">
        <f t="shared" si="5"/>
        <v/>
      </c>
      <c r="AR247" s="666" t="str">
        <f t="shared" si="67"/>
        <v/>
      </c>
      <c r="AS247" s="666" t="str">
        <f t="shared" si="6"/>
        <v/>
      </c>
      <c r="AT247" s="666" t="str">
        <f t="shared" si="68"/>
        <v/>
      </c>
      <c r="AU247" s="666" t="str">
        <f t="shared" si="69"/>
        <v/>
      </c>
      <c r="AV247" s="666" t="str">
        <f>IF(X247="","",IF(OR(R247=IF(S247&gt;【１】経営概要!$G$27,調査年-1,調査年),AN247=""),"",ROUND(AN247*X247%,0)))</f>
        <v/>
      </c>
      <c r="AW247" s="666" t="str">
        <f t="shared" si="7"/>
        <v/>
      </c>
      <c r="AX247" s="666" t="str">
        <f t="shared" si="8"/>
        <v/>
      </c>
      <c r="AY247" s="666" t="str">
        <f t="shared" si="9"/>
        <v/>
      </c>
      <c r="AZ247" s="666" t="str">
        <f>IF(OR(X247="",AND(OR(R247&lt;&gt;IF(S247&gt;【１】経営概要!$G$27,調査年-1,調査年),AG247=0),V247="",AR247="",W247="")),"",
SUM(
IF(AND(R247=IF(S247&gt;【１】経営概要!$G$27,調査年-1,調査年),AG247=1),ROUND(T247*X247%,0),),
ROUND(V247*X247%,0),
ROUND(SUM(AR247)*X247%,0),
))</f>
        <v/>
      </c>
      <c r="BA247" s="666" t="str">
        <f t="shared" si="10"/>
        <v/>
      </c>
    </row>
    <row r="248" spans="2:53" s="4" customFormat="1" ht="28.15" hidden="1" customHeight="1" outlineLevel="1">
      <c r="C248" s="722">
        <v>232</v>
      </c>
      <c r="D248" s="1569"/>
      <c r="E248" s="1570"/>
      <c r="F248" s="1570"/>
      <c r="G248" s="1570"/>
      <c r="H248" s="1570"/>
      <c r="I248" s="1570"/>
      <c r="J248" s="1570"/>
      <c r="K248" s="1571"/>
      <c r="L248" s="668" t="str">
        <f>IF(M248&gt;0,IF(COUNTIF(リスト!建築物種類コード,M248),"建築物","構築物"),"")</f>
        <v/>
      </c>
      <c r="M248" s="688"/>
      <c r="N248" s="681"/>
      <c r="O248" s="201"/>
      <c r="P248" s="682"/>
      <c r="Q248" s="683"/>
      <c r="R248" s="683"/>
      <c r="S248" s="684"/>
      <c r="T248" s="685"/>
      <c r="U248" s="685"/>
      <c r="V248" s="685"/>
      <c r="W248" s="685"/>
      <c r="X248" s="1045"/>
      <c r="Y248" s="686"/>
      <c r="Z248" s="687"/>
      <c r="AA248" s="661"/>
      <c r="AB248" s="662"/>
      <c r="AC248" s="279"/>
      <c r="AD248" s="61"/>
      <c r="AE248" s="61"/>
      <c r="AF248" s="663" t="str">
        <f t="shared" si="63"/>
        <v/>
      </c>
      <c r="AG248" s="664" t="str">
        <f t="shared" si="64"/>
        <v/>
      </c>
      <c r="AH248" s="664" t="str">
        <f t="shared" si="65"/>
        <v/>
      </c>
      <c r="AI248" s="664" t="str">
        <f>IF(AF248="","",VLOOKUP(AF248,リスト!BD:BE,2,0))</f>
        <v/>
      </c>
      <c r="AJ248" s="664" t="str">
        <f t="shared" si="66"/>
        <v/>
      </c>
      <c r="AK248" s="664" t="str">
        <f>IF(AJ248="","",VLOOKUP(AJ248,リスト!BW:BX,2,0))</f>
        <v/>
      </c>
      <c r="AL248" s="664" t="str">
        <f>IF(AF248="","",IF(S248&gt;【１】経営概要!$G$27,調査年-1,調査年)-R248)</f>
        <v/>
      </c>
      <c r="AM248" s="665" t="str">
        <f t="shared" si="1"/>
        <v/>
      </c>
      <c r="AN248" s="665" t="str">
        <f t="shared" si="2"/>
        <v/>
      </c>
      <c r="AO248" s="666" t="str">
        <f t="shared" si="3"/>
        <v/>
      </c>
      <c r="AP248" s="666" t="str">
        <f t="shared" si="4"/>
        <v/>
      </c>
      <c r="AQ248" s="666" t="str">
        <f t="shared" si="5"/>
        <v/>
      </c>
      <c r="AR248" s="666" t="str">
        <f t="shared" si="67"/>
        <v/>
      </c>
      <c r="AS248" s="666" t="str">
        <f t="shared" si="6"/>
        <v/>
      </c>
      <c r="AT248" s="666" t="str">
        <f t="shared" si="68"/>
        <v/>
      </c>
      <c r="AU248" s="666" t="str">
        <f t="shared" si="69"/>
        <v/>
      </c>
      <c r="AV248" s="666" t="str">
        <f>IF(X248="","",IF(OR(R248=IF(S248&gt;【１】経営概要!$G$27,調査年-1,調査年),AN248=""),"",ROUND(AN248*X248%,0)))</f>
        <v/>
      </c>
      <c r="AW248" s="666" t="str">
        <f t="shared" si="7"/>
        <v/>
      </c>
      <c r="AX248" s="666" t="str">
        <f t="shared" si="8"/>
        <v/>
      </c>
      <c r="AY248" s="666" t="str">
        <f t="shared" si="9"/>
        <v/>
      </c>
      <c r="AZ248" s="666" t="str">
        <f>IF(OR(X248="",AND(OR(R248&lt;&gt;IF(S248&gt;【１】経営概要!$G$27,調査年-1,調査年),AG248=0),V248="",AR248="",W248="")),"",
SUM(
IF(AND(R248=IF(S248&gt;【１】経営概要!$G$27,調査年-1,調査年),AG248=1),ROUND(T248*X248%,0),),
ROUND(V248*X248%,0),
ROUND(SUM(AR248)*X248%,0),
))</f>
        <v/>
      </c>
      <c r="BA248" s="666" t="str">
        <f t="shared" si="10"/>
        <v/>
      </c>
    </row>
    <row r="249" spans="2:53" s="4" customFormat="1" ht="28.5" hidden="1" customHeight="1" outlineLevel="1">
      <c r="B249" s="49"/>
      <c r="C249" s="722">
        <v>233</v>
      </c>
      <c r="D249" s="1569"/>
      <c r="E249" s="1570"/>
      <c r="F249" s="1570"/>
      <c r="G249" s="1570"/>
      <c r="H249" s="1570"/>
      <c r="I249" s="1570"/>
      <c r="J249" s="1570"/>
      <c r="K249" s="1571"/>
      <c r="L249" s="668" t="str">
        <f>IF(M249&gt;0,IF(COUNTIF(リスト!建築物種類コード,M249),"建築物","構築物"),"")</f>
        <v/>
      </c>
      <c r="M249" s="680"/>
      <c r="N249" s="681"/>
      <c r="O249" s="201"/>
      <c r="P249" s="682"/>
      <c r="Q249" s="683"/>
      <c r="R249" s="683"/>
      <c r="S249" s="684"/>
      <c r="T249" s="685"/>
      <c r="U249" s="685"/>
      <c r="V249" s="685"/>
      <c r="W249" s="685"/>
      <c r="X249" s="1045"/>
      <c r="Y249" s="686"/>
      <c r="Z249" s="687"/>
      <c r="AA249" s="661"/>
      <c r="AB249" s="662"/>
      <c r="AC249" s="279"/>
      <c r="AD249" s="61"/>
      <c r="AE249" s="61"/>
      <c r="AF249" s="663" t="str">
        <f t="shared" si="63"/>
        <v/>
      </c>
      <c r="AG249" s="664" t="str">
        <f t="shared" si="64"/>
        <v/>
      </c>
      <c r="AH249" s="664" t="str">
        <f t="shared" si="65"/>
        <v/>
      </c>
      <c r="AI249" s="664" t="str">
        <f>IF(AF249="","",VLOOKUP(AF249,リスト!BD:BE,2,0))</f>
        <v/>
      </c>
      <c r="AJ249" s="664" t="str">
        <f t="shared" si="66"/>
        <v/>
      </c>
      <c r="AK249" s="664" t="str">
        <f>IF(AJ249="","",VLOOKUP(AJ249,リスト!BW:BX,2,0))</f>
        <v/>
      </c>
      <c r="AL249" s="664" t="str">
        <f>IF(AF249="","",IF(S249&gt;【１】経営概要!$G$27,調査年-1,調査年)-R249)</f>
        <v/>
      </c>
      <c r="AM249" s="665" t="str">
        <f t="shared" si="1"/>
        <v/>
      </c>
      <c r="AN249" s="665" t="str">
        <f t="shared" si="2"/>
        <v/>
      </c>
      <c r="AO249" s="666" t="str">
        <f t="shared" si="3"/>
        <v/>
      </c>
      <c r="AP249" s="666" t="str">
        <f t="shared" si="4"/>
        <v/>
      </c>
      <c r="AQ249" s="666" t="str">
        <f t="shared" si="5"/>
        <v/>
      </c>
      <c r="AR249" s="666" t="str">
        <f t="shared" si="67"/>
        <v/>
      </c>
      <c r="AS249" s="666" t="str">
        <f t="shared" si="6"/>
        <v/>
      </c>
      <c r="AT249" s="666" t="str">
        <f t="shared" si="68"/>
        <v/>
      </c>
      <c r="AU249" s="666" t="str">
        <f t="shared" si="69"/>
        <v/>
      </c>
      <c r="AV249" s="666" t="str">
        <f>IF(X249="","",IF(OR(R249=IF(S249&gt;【１】経営概要!$G$27,調査年-1,調査年),AN249=""),"",ROUND(AN249*X249%,0)))</f>
        <v/>
      </c>
      <c r="AW249" s="666" t="str">
        <f t="shared" si="7"/>
        <v/>
      </c>
      <c r="AX249" s="666" t="str">
        <f t="shared" si="8"/>
        <v/>
      </c>
      <c r="AY249" s="666" t="str">
        <f t="shared" si="9"/>
        <v/>
      </c>
      <c r="AZ249" s="666" t="str">
        <f>IF(OR(X249="",AND(OR(R249&lt;&gt;IF(S249&gt;【１】経営概要!$G$27,調査年-1,調査年),AG249=0),V249="",AR249="",W249="")),"",
SUM(
IF(AND(R249=IF(S249&gt;【１】経営概要!$G$27,調査年-1,調査年),AG249=1),ROUND(T249*X249%,0),),
ROUND(V249*X249%,0),
ROUND(SUM(AR249)*X249%,0),
))</f>
        <v/>
      </c>
      <c r="BA249" s="666" t="str">
        <f t="shared" si="10"/>
        <v/>
      </c>
    </row>
    <row r="250" spans="2:53" ht="28.5" hidden="1" customHeight="1" outlineLevel="1">
      <c r="B250" s="49"/>
      <c r="C250" s="722">
        <v>234</v>
      </c>
      <c r="D250" s="1572"/>
      <c r="E250" s="1573"/>
      <c r="F250" s="1573"/>
      <c r="G250" s="1573"/>
      <c r="H250" s="1573"/>
      <c r="I250" s="1573"/>
      <c r="J250" s="1573"/>
      <c r="K250" s="1574"/>
      <c r="L250" s="668" t="str">
        <f>IF(M250&gt;0,IF(COUNTIF(リスト!建築物種類コード,M250),"建築物","構築物"),"")</f>
        <v/>
      </c>
      <c r="M250" s="688"/>
      <c r="N250" s="681"/>
      <c r="O250" s="201"/>
      <c r="P250" s="682"/>
      <c r="Q250" s="683"/>
      <c r="R250" s="683"/>
      <c r="S250" s="684"/>
      <c r="T250" s="685"/>
      <c r="U250" s="685"/>
      <c r="V250" s="685"/>
      <c r="W250" s="685"/>
      <c r="X250" s="1045"/>
      <c r="Y250" s="686"/>
      <c r="Z250" s="687"/>
      <c r="AA250" s="661"/>
      <c r="AB250" s="662"/>
      <c r="AC250" s="279"/>
      <c r="AF250" s="663" t="str">
        <f t="shared" si="63"/>
        <v/>
      </c>
      <c r="AG250" s="664" t="str">
        <f t="shared" si="64"/>
        <v/>
      </c>
      <c r="AH250" s="664" t="str">
        <f t="shared" si="65"/>
        <v/>
      </c>
      <c r="AI250" s="664" t="str">
        <f>IF(AF250="","",VLOOKUP(AF250,リスト!BD:BE,2,0))</f>
        <v/>
      </c>
      <c r="AJ250" s="664" t="str">
        <f t="shared" si="66"/>
        <v/>
      </c>
      <c r="AK250" s="664" t="str">
        <f>IF(AJ250="","",VLOOKUP(AJ250,リスト!BW:BX,2,0))</f>
        <v/>
      </c>
      <c r="AL250" s="664" t="str">
        <f>IF(AF250="","",IF(S250&gt;【１】経営概要!$G$27,調査年-1,調査年)-R250)</f>
        <v/>
      </c>
      <c r="AM250" s="665" t="str">
        <f t="shared" si="1"/>
        <v/>
      </c>
      <c r="AN250" s="665" t="str">
        <f t="shared" si="2"/>
        <v/>
      </c>
      <c r="AO250" s="666" t="str">
        <f t="shared" si="3"/>
        <v/>
      </c>
      <c r="AP250" s="666" t="str">
        <f t="shared" si="4"/>
        <v/>
      </c>
      <c r="AQ250" s="666" t="str">
        <f t="shared" si="5"/>
        <v/>
      </c>
      <c r="AR250" s="666" t="str">
        <f t="shared" si="67"/>
        <v/>
      </c>
      <c r="AS250" s="666" t="str">
        <f t="shared" si="6"/>
        <v/>
      </c>
      <c r="AT250" s="666" t="str">
        <f t="shared" si="68"/>
        <v/>
      </c>
      <c r="AU250" s="666" t="str">
        <f t="shared" si="69"/>
        <v/>
      </c>
      <c r="AV250" s="666" t="str">
        <f>IF(X250="","",IF(OR(R250=IF(S250&gt;【１】経営概要!$G$27,調査年-1,調査年),AN250=""),"",ROUND(AN250*X250%,0)))</f>
        <v/>
      </c>
      <c r="AW250" s="666" t="str">
        <f t="shared" si="7"/>
        <v/>
      </c>
      <c r="AX250" s="666" t="str">
        <f t="shared" si="8"/>
        <v/>
      </c>
      <c r="AY250" s="666" t="str">
        <f t="shared" si="9"/>
        <v/>
      </c>
      <c r="AZ250" s="666" t="str">
        <f>IF(OR(X250="",AND(OR(R250&lt;&gt;IF(S250&gt;【１】経営概要!$G$27,調査年-1,調査年),AG250=0),V250="",AR250="",W250="")),"",
SUM(
IF(AND(R250=IF(S250&gt;【１】経営概要!$G$27,調査年-1,調査年),AG250=1),ROUND(T250*X250%,0),),
ROUND(V250*X250%,0),
ROUND(SUM(AR250)*X250%,0),
))</f>
        <v/>
      </c>
      <c r="BA250" s="666" t="str">
        <f t="shared" si="10"/>
        <v/>
      </c>
    </row>
    <row r="251" spans="2:53" s="42" customFormat="1" ht="28.5" hidden="1" customHeight="1" outlineLevel="1">
      <c r="B251" s="49"/>
      <c r="C251" s="722">
        <v>235</v>
      </c>
      <c r="D251" s="1569"/>
      <c r="E251" s="1570"/>
      <c r="F251" s="1570"/>
      <c r="G251" s="1570"/>
      <c r="H251" s="1570"/>
      <c r="I251" s="1570"/>
      <c r="J251" s="1570"/>
      <c r="K251" s="1571"/>
      <c r="L251" s="668" t="str">
        <f>IF(M251&gt;0,IF(COUNTIF(リスト!建築物種類コード,M251),"建築物","構築物"),"")</f>
        <v/>
      </c>
      <c r="M251" s="680"/>
      <c r="N251" s="681"/>
      <c r="O251" s="201"/>
      <c r="P251" s="682"/>
      <c r="Q251" s="683"/>
      <c r="R251" s="683"/>
      <c r="S251" s="684"/>
      <c r="T251" s="685"/>
      <c r="U251" s="685"/>
      <c r="V251" s="685"/>
      <c r="W251" s="685"/>
      <c r="X251" s="1045"/>
      <c r="Y251" s="686"/>
      <c r="Z251" s="687"/>
      <c r="AA251" s="661"/>
      <c r="AB251" s="662"/>
      <c r="AC251" s="279"/>
      <c r="AD251" s="61"/>
      <c r="AE251" s="61"/>
      <c r="AF251" s="663" t="str">
        <f t="shared" si="63"/>
        <v/>
      </c>
      <c r="AG251" s="664" t="str">
        <f t="shared" si="64"/>
        <v/>
      </c>
      <c r="AH251" s="664" t="str">
        <f t="shared" si="65"/>
        <v/>
      </c>
      <c r="AI251" s="664" t="str">
        <f>IF(AF251="","",VLOOKUP(AF251,リスト!BD:BE,2,0))</f>
        <v/>
      </c>
      <c r="AJ251" s="664" t="str">
        <f t="shared" si="66"/>
        <v/>
      </c>
      <c r="AK251" s="664" t="str">
        <f>IF(AJ251="","",VLOOKUP(AJ251,リスト!BW:BX,2,0))</f>
        <v/>
      </c>
      <c r="AL251" s="664" t="str">
        <f>IF(AF251="","",IF(S251&gt;【１】経営概要!$G$27,調査年-1,調査年)-R251)</f>
        <v/>
      </c>
      <c r="AM251" s="665" t="str">
        <f t="shared" si="1"/>
        <v/>
      </c>
      <c r="AN251" s="665" t="str">
        <f t="shared" si="2"/>
        <v/>
      </c>
      <c r="AO251" s="666" t="str">
        <f t="shared" si="3"/>
        <v/>
      </c>
      <c r="AP251" s="666" t="str">
        <f t="shared" si="4"/>
        <v/>
      </c>
      <c r="AQ251" s="666" t="str">
        <f t="shared" si="5"/>
        <v/>
      </c>
      <c r="AR251" s="666" t="str">
        <f t="shared" si="67"/>
        <v/>
      </c>
      <c r="AS251" s="666" t="str">
        <f t="shared" si="6"/>
        <v/>
      </c>
      <c r="AT251" s="666" t="str">
        <f t="shared" si="68"/>
        <v/>
      </c>
      <c r="AU251" s="666" t="str">
        <f t="shared" si="69"/>
        <v/>
      </c>
      <c r="AV251" s="666" t="str">
        <f>IF(X251="","",IF(OR(R251=IF(S251&gt;【１】経営概要!$G$27,調査年-1,調査年),AN251=""),"",ROUND(AN251*X251%,0)))</f>
        <v/>
      </c>
      <c r="AW251" s="666" t="str">
        <f t="shared" si="7"/>
        <v/>
      </c>
      <c r="AX251" s="666" t="str">
        <f t="shared" si="8"/>
        <v/>
      </c>
      <c r="AY251" s="666" t="str">
        <f t="shared" si="9"/>
        <v/>
      </c>
      <c r="AZ251" s="666" t="str">
        <f>IF(OR(X251="",AND(OR(R251&lt;&gt;IF(S251&gt;【１】経営概要!$G$27,調査年-1,調査年),AG251=0),V251="",AR251="",W251="")),"",
SUM(
IF(AND(R251=IF(S251&gt;【１】経営概要!$G$27,調査年-1,調査年),AG251=1),ROUND(T251*X251%,0),),
ROUND(V251*X251%,0),
ROUND(SUM(AR251)*X251%,0),
))</f>
        <v/>
      </c>
      <c r="BA251" s="666" t="str">
        <f t="shared" si="10"/>
        <v/>
      </c>
    </row>
    <row r="252" spans="2:53" s="4" customFormat="1" ht="28.5" hidden="1" customHeight="1" outlineLevel="1">
      <c r="C252" s="722">
        <v>236</v>
      </c>
      <c r="D252" s="1569"/>
      <c r="E252" s="1570"/>
      <c r="F252" s="1570"/>
      <c r="G252" s="1570"/>
      <c r="H252" s="1570"/>
      <c r="I252" s="1570"/>
      <c r="J252" s="1570"/>
      <c r="K252" s="1571"/>
      <c r="L252" s="668" t="str">
        <f>IF(M252&gt;0,IF(COUNTIF(リスト!建築物種類コード,M252),"建築物","構築物"),"")</f>
        <v/>
      </c>
      <c r="M252" s="680"/>
      <c r="N252" s="681"/>
      <c r="O252" s="201"/>
      <c r="P252" s="682"/>
      <c r="Q252" s="683"/>
      <c r="R252" s="683"/>
      <c r="S252" s="684"/>
      <c r="T252" s="685"/>
      <c r="U252" s="685"/>
      <c r="V252" s="685"/>
      <c r="W252" s="685"/>
      <c r="X252" s="1045"/>
      <c r="Y252" s="686"/>
      <c r="Z252" s="687"/>
      <c r="AA252" s="661"/>
      <c r="AB252" s="662"/>
      <c r="AC252" s="279"/>
      <c r="AD252" s="61"/>
      <c r="AE252" s="61"/>
      <c r="AF252" s="663" t="str">
        <f t="shared" si="63"/>
        <v/>
      </c>
      <c r="AG252" s="664" t="str">
        <f t="shared" si="64"/>
        <v/>
      </c>
      <c r="AH252" s="664" t="str">
        <f t="shared" si="65"/>
        <v/>
      </c>
      <c r="AI252" s="664" t="str">
        <f>IF(AF252="","",VLOOKUP(AF252,リスト!BD:BE,2,0))</f>
        <v/>
      </c>
      <c r="AJ252" s="664" t="str">
        <f t="shared" si="66"/>
        <v/>
      </c>
      <c r="AK252" s="664" t="str">
        <f>IF(AJ252="","",VLOOKUP(AJ252,リスト!BW:BX,2,0))</f>
        <v/>
      </c>
      <c r="AL252" s="664" t="str">
        <f>IF(AF252="","",IF(S252&gt;【１】経営概要!$G$27,調査年-1,調査年)-R252)</f>
        <v/>
      </c>
      <c r="AM252" s="665" t="str">
        <f t="shared" ref="AM252:AM269" si="70">IF(OR(AF252="",AG252=1),"",
IF(AND(AJ252&gt;0,AL252&lt;AJ252,AN252&lt;=ROUND((T252-1)*AK252,0)),ROUND(AN252*IF(Y252="2：部分取り壊し",IFERROR(1-(AC252/O252),1),1),0),
IF(AND(AJ252&gt;0,AL252&lt;AJ252),ROUND((T252-1)*AK252*IF(Y252="2：部分取り壊し",IFERROR(1-(AC252/O252),1),1),0),
"")))</f>
        <v/>
      </c>
      <c r="AN252" s="665" t="str">
        <f t="shared" ref="AN252:AN269" si="71">IF(OR(AF252="",AG252=1),"",
IF(AND(AJ252&gt;0,AL252&lt;AJ252),T252-ROUND((T252-1)*AK252*AL252,0),1
))</f>
        <v/>
      </c>
      <c r="AO252" s="666" t="str">
        <f t="shared" ref="AO252:AO269" si="72">IF(OR(AF252="",AG252=1),"",
IF(Y252="",AM252,
IF(Y252="1：取り壊し",SUM(AN252,Z252),
IF(Y252="3：売　却",AN252-Z252,
IF(AND(Y252="2：部分取り壊し",AN252&gt;1),SUM(ROUND(AN252*(AC252/O252),0),Z252,AM252),
IF(AND(Z252="",AM252=""),"",SUM(Z252,AM252)))))))</f>
        <v/>
      </c>
      <c r="AP252" s="666" t="str">
        <f t="shared" ref="AP252:AP269" si="73">IF(AND(AO252="",AM252=""),"",
IF(OR(Y252="1：取り壊し",Y252="2：部分取り壊し",Y252="3：売　却"),SUM(AO252)-SUM(AM252),""))</f>
        <v/>
      </c>
      <c r="AQ252" s="666" t="str">
        <f t="shared" ref="AQ252:AQ269" si="74">IF(OR(AG252=1,U252=""),"",
IF(AND(AJ252&gt;0,U252&gt;0,AL252&lt;AJ252),U252-ROUND(U252*AK252*AL252,0),""
))</f>
        <v/>
      </c>
      <c r="AR252" s="666" t="str">
        <f t="shared" si="67"/>
        <v/>
      </c>
      <c r="AS252" s="666" t="str">
        <f t="shared" ref="AS252:AS269" si="75">IF(Y252="2：部分取り壊し",O252-AC252,"")</f>
        <v/>
      </c>
      <c r="AT252" s="666" t="str">
        <f t="shared" si="68"/>
        <v/>
      </c>
      <c r="AU252" s="666" t="str">
        <f t="shared" si="69"/>
        <v/>
      </c>
      <c r="AV252" s="666" t="str">
        <f>IF(X252="","",IF(OR(R252=IF(S252&gt;【１】経営概要!$G$27,調査年-1,調査年),AN252=""),"",ROUND(AN252*X252%,0)))</f>
        <v/>
      </c>
      <c r="AW252" s="666" t="str">
        <f t="shared" ref="AW252:AW269" si="76">IF(X252="","",IF(AO252="","",ROUND(AO252*X252%,0)))</f>
        <v/>
      </c>
      <c r="AX252" s="666" t="str">
        <f t="shared" ref="AX252:AX269" si="77">IF(X252="","",IF(AP252="","",ROUND(AP252*X252%,0)))</f>
        <v/>
      </c>
      <c r="AY252" s="666" t="str">
        <f t="shared" ref="AY252:AY269" si="78">IF(X252="","",IF(AN252="","",ROUND(AN252*X252%,0)))</f>
        <v/>
      </c>
      <c r="AZ252" s="666" t="str">
        <f>IF(OR(X252="",AND(OR(R252&lt;&gt;IF(S252&gt;【１】経営概要!$G$27,調査年-1,調査年),AG252=0),V252="",AR252="",W252="")),"",
SUM(
IF(AND(R252=IF(S252&gt;【１】経営概要!$G$27,調査年-1,調査年),AG252=1),ROUND(T252*X252%,0),),
ROUND(V252*X252%,0),
ROUND(SUM(AR252)*X252%,0),
))</f>
        <v/>
      </c>
      <c r="BA252" s="666" t="str">
        <f t="shared" ref="BA252:BA269" si="79">IF(X252="","",IF(W252="","",ROUND(W252*X252%,0)))</f>
        <v/>
      </c>
    </row>
    <row r="253" spans="2:53" s="4" customFormat="1" ht="27.75" hidden="1" customHeight="1" outlineLevel="1">
      <c r="C253" s="722">
        <v>237</v>
      </c>
      <c r="D253" s="1572"/>
      <c r="E253" s="1573"/>
      <c r="F253" s="1573"/>
      <c r="G253" s="1573"/>
      <c r="H253" s="1573"/>
      <c r="I253" s="1573"/>
      <c r="J253" s="1573"/>
      <c r="K253" s="1574"/>
      <c r="L253" s="668" t="str">
        <f>IF(M253&gt;0,IF(COUNTIF(リスト!建築物種類コード,M253),"建築物","構築物"),"")</f>
        <v/>
      </c>
      <c r="M253" s="688"/>
      <c r="N253" s="681"/>
      <c r="O253" s="201"/>
      <c r="P253" s="682"/>
      <c r="Q253" s="683"/>
      <c r="R253" s="683"/>
      <c r="S253" s="684"/>
      <c r="T253" s="685"/>
      <c r="U253" s="685"/>
      <c r="V253" s="685"/>
      <c r="W253" s="685"/>
      <c r="X253" s="1045"/>
      <c r="Y253" s="686"/>
      <c r="Z253" s="687"/>
      <c r="AA253" s="661"/>
      <c r="AB253" s="662"/>
      <c r="AC253" s="279"/>
      <c r="AD253" s="61"/>
      <c r="AE253" s="61"/>
      <c r="AF253" s="663" t="str">
        <f t="shared" si="63"/>
        <v/>
      </c>
      <c r="AG253" s="664" t="str">
        <f t="shared" si="64"/>
        <v/>
      </c>
      <c r="AH253" s="664" t="str">
        <f t="shared" si="65"/>
        <v/>
      </c>
      <c r="AI253" s="664" t="str">
        <f>IF(AF253="","",VLOOKUP(AF253,リスト!BD:BE,2,0))</f>
        <v/>
      </c>
      <c r="AJ253" s="664" t="str">
        <f t="shared" si="66"/>
        <v/>
      </c>
      <c r="AK253" s="664" t="str">
        <f>IF(AJ253="","",VLOOKUP(AJ253,リスト!BW:BX,2,0))</f>
        <v/>
      </c>
      <c r="AL253" s="664" t="str">
        <f>IF(AF253="","",IF(S253&gt;【１】経営概要!$G$27,調査年-1,調査年)-R253)</f>
        <v/>
      </c>
      <c r="AM253" s="665" t="str">
        <f t="shared" si="70"/>
        <v/>
      </c>
      <c r="AN253" s="665" t="str">
        <f t="shared" si="71"/>
        <v/>
      </c>
      <c r="AO253" s="666" t="str">
        <f t="shared" si="72"/>
        <v/>
      </c>
      <c r="AP253" s="666" t="str">
        <f t="shared" si="73"/>
        <v/>
      </c>
      <c r="AQ253" s="666" t="str">
        <f t="shared" si="74"/>
        <v/>
      </c>
      <c r="AR253" s="666" t="str">
        <f t="shared" si="67"/>
        <v/>
      </c>
      <c r="AS253" s="666" t="str">
        <f t="shared" si="75"/>
        <v/>
      </c>
      <c r="AT253" s="666" t="str">
        <f t="shared" si="68"/>
        <v/>
      </c>
      <c r="AU253" s="666" t="str">
        <f t="shared" si="69"/>
        <v/>
      </c>
      <c r="AV253" s="666" t="str">
        <f>IF(X253="","",IF(OR(R253=IF(S253&gt;【１】経営概要!$G$27,調査年-1,調査年),AN253=""),"",ROUND(AN253*X253%,0)))</f>
        <v/>
      </c>
      <c r="AW253" s="666" t="str">
        <f t="shared" si="76"/>
        <v/>
      </c>
      <c r="AX253" s="666" t="str">
        <f t="shared" si="77"/>
        <v/>
      </c>
      <c r="AY253" s="666" t="str">
        <f t="shared" si="78"/>
        <v/>
      </c>
      <c r="AZ253" s="666" t="str">
        <f>IF(OR(X253="",AND(OR(R253&lt;&gt;IF(S253&gt;【１】経営概要!$G$27,調査年-1,調査年),AG253=0),V253="",AR253="",W253="")),"",
SUM(
IF(AND(R253=IF(S253&gt;【１】経営概要!$G$27,調査年-1,調査年),AG253=1),ROUND(T253*X253%,0),),
ROUND(V253*X253%,0),
ROUND(SUM(AR253)*X253%,0),
))</f>
        <v/>
      </c>
      <c r="BA253" s="666" t="str">
        <f t="shared" si="79"/>
        <v/>
      </c>
    </row>
    <row r="254" spans="2:53" s="4" customFormat="1" ht="28.15" hidden="1" customHeight="1" outlineLevel="1">
      <c r="C254" s="722">
        <v>238</v>
      </c>
      <c r="D254" s="1569"/>
      <c r="E254" s="1570"/>
      <c r="F254" s="1570"/>
      <c r="G254" s="1570"/>
      <c r="H254" s="1570"/>
      <c r="I254" s="1570"/>
      <c r="J254" s="1570"/>
      <c r="K254" s="1571"/>
      <c r="L254" s="668" t="str">
        <f>IF(M254&gt;0,IF(COUNTIF(リスト!建築物種類コード,M254),"建築物","構築物"),"")</f>
        <v/>
      </c>
      <c r="M254" s="680"/>
      <c r="N254" s="681"/>
      <c r="O254" s="201"/>
      <c r="P254" s="682"/>
      <c r="Q254" s="683"/>
      <c r="R254" s="683"/>
      <c r="S254" s="684"/>
      <c r="T254" s="685"/>
      <c r="U254" s="685"/>
      <c r="V254" s="685"/>
      <c r="W254" s="685"/>
      <c r="X254" s="1045"/>
      <c r="Y254" s="686"/>
      <c r="Z254" s="687"/>
      <c r="AA254" s="661"/>
      <c r="AB254" s="662"/>
      <c r="AC254" s="279"/>
      <c r="AD254" s="61"/>
      <c r="AE254" s="61"/>
      <c r="AF254" s="663" t="str">
        <f t="shared" si="63"/>
        <v/>
      </c>
      <c r="AG254" s="664" t="str">
        <f t="shared" si="64"/>
        <v/>
      </c>
      <c r="AH254" s="664" t="str">
        <f t="shared" si="65"/>
        <v/>
      </c>
      <c r="AI254" s="664" t="str">
        <f>IF(AF254="","",VLOOKUP(AF254,リスト!BD:BE,2,0))</f>
        <v/>
      </c>
      <c r="AJ254" s="664" t="str">
        <f t="shared" si="66"/>
        <v/>
      </c>
      <c r="AK254" s="664" t="str">
        <f>IF(AJ254="","",VLOOKUP(AJ254,リスト!BW:BX,2,0))</f>
        <v/>
      </c>
      <c r="AL254" s="664" t="str">
        <f>IF(AF254="","",IF(S254&gt;【１】経営概要!$G$27,調査年-1,調査年)-R254)</f>
        <v/>
      </c>
      <c r="AM254" s="665" t="str">
        <f t="shared" si="70"/>
        <v/>
      </c>
      <c r="AN254" s="665" t="str">
        <f t="shared" si="71"/>
        <v/>
      </c>
      <c r="AO254" s="666" t="str">
        <f t="shared" si="72"/>
        <v/>
      </c>
      <c r="AP254" s="666" t="str">
        <f t="shared" si="73"/>
        <v/>
      </c>
      <c r="AQ254" s="666" t="str">
        <f t="shared" si="74"/>
        <v/>
      </c>
      <c r="AR254" s="666" t="str">
        <f t="shared" si="67"/>
        <v/>
      </c>
      <c r="AS254" s="666" t="str">
        <f t="shared" si="75"/>
        <v/>
      </c>
      <c r="AT254" s="666" t="str">
        <f t="shared" si="68"/>
        <v/>
      </c>
      <c r="AU254" s="666" t="str">
        <f t="shared" si="69"/>
        <v/>
      </c>
      <c r="AV254" s="666" t="str">
        <f>IF(X254="","",IF(OR(R254=IF(S254&gt;【１】経営概要!$G$27,調査年-1,調査年),AN254=""),"",ROUND(AN254*X254%,0)))</f>
        <v/>
      </c>
      <c r="AW254" s="666" t="str">
        <f t="shared" si="76"/>
        <v/>
      </c>
      <c r="AX254" s="666" t="str">
        <f t="shared" si="77"/>
        <v/>
      </c>
      <c r="AY254" s="666" t="str">
        <f t="shared" si="78"/>
        <v/>
      </c>
      <c r="AZ254" s="666" t="str">
        <f>IF(OR(X254="",AND(OR(R254&lt;&gt;IF(S254&gt;【１】経営概要!$G$27,調査年-1,調査年),AG254=0),V254="",AR254="",W254="")),"",
SUM(
IF(AND(R254=IF(S254&gt;【１】経営概要!$G$27,調査年-1,調査年),AG254=1),ROUND(T254*X254%,0),),
ROUND(V254*X254%,0),
ROUND(SUM(AR254)*X254%,0),
))</f>
        <v/>
      </c>
      <c r="BA254" s="666" t="str">
        <f t="shared" si="79"/>
        <v/>
      </c>
    </row>
    <row r="255" spans="2:53" s="4" customFormat="1" ht="28.15" hidden="1" customHeight="1" outlineLevel="1">
      <c r="C255" s="722">
        <v>239</v>
      </c>
      <c r="D255" s="1572"/>
      <c r="E255" s="1573"/>
      <c r="F255" s="1573"/>
      <c r="G255" s="1573"/>
      <c r="H255" s="1573"/>
      <c r="I255" s="1573"/>
      <c r="J255" s="1573"/>
      <c r="K255" s="1574"/>
      <c r="L255" s="668" t="str">
        <f>IF(M255&gt;0,IF(COUNTIF(リスト!建築物種類コード,M255),"建築物","構築物"),"")</f>
        <v/>
      </c>
      <c r="M255" s="688"/>
      <c r="N255" s="681"/>
      <c r="O255" s="201"/>
      <c r="P255" s="682"/>
      <c r="Q255" s="683"/>
      <c r="R255" s="683"/>
      <c r="S255" s="684"/>
      <c r="T255" s="685"/>
      <c r="U255" s="685"/>
      <c r="V255" s="685"/>
      <c r="W255" s="685"/>
      <c r="X255" s="1045"/>
      <c r="Y255" s="686"/>
      <c r="Z255" s="687"/>
      <c r="AA255" s="661"/>
      <c r="AB255" s="662"/>
      <c r="AC255" s="279"/>
      <c r="AD255" s="61"/>
      <c r="AE255" s="61"/>
      <c r="AF255" s="663" t="str">
        <f t="shared" si="63"/>
        <v/>
      </c>
      <c r="AG255" s="664" t="str">
        <f t="shared" si="64"/>
        <v/>
      </c>
      <c r="AH255" s="664" t="str">
        <f t="shared" si="65"/>
        <v/>
      </c>
      <c r="AI255" s="664" t="str">
        <f>IF(AF255="","",VLOOKUP(AF255,リスト!BD:BE,2,0))</f>
        <v/>
      </c>
      <c r="AJ255" s="664" t="str">
        <f t="shared" si="66"/>
        <v/>
      </c>
      <c r="AK255" s="664" t="str">
        <f>IF(AJ255="","",VLOOKUP(AJ255,リスト!BW:BX,2,0))</f>
        <v/>
      </c>
      <c r="AL255" s="664" t="str">
        <f>IF(AF255="","",IF(S255&gt;【１】経営概要!$G$27,調査年-1,調査年)-R255)</f>
        <v/>
      </c>
      <c r="AM255" s="665" t="str">
        <f t="shared" si="70"/>
        <v/>
      </c>
      <c r="AN255" s="665" t="str">
        <f t="shared" si="71"/>
        <v/>
      </c>
      <c r="AO255" s="666" t="str">
        <f t="shared" si="72"/>
        <v/>
      </c>
      <c r="AP255" s="666" t="str">
        <f t="shared" si="73"/>
        <v/>
      </c>
      <c r="AQ255" s="666" t="str">
        <f t="shared" si="74"/>
        <v/>
      </c>
      <c r="AR255" s="666" t="str">
        <f t="shared" si="67"/>
        <v/>
      </c>
      <c r="AS255" s="666" t="str">
        <f t="shared" si="75"/>
        <v/>
      </c>
      <c r="AT255" s="666" t="str">
        <f t="shared" si="68"/>
        <v/>
      </c>
      <c r="AU255" s="666" t="str">
        <f t="shared" si="69"/>
        <v/>
      </c>
      <c r="AV255" s="666" t="str">
        <f>IF(X255="","",IF(OR(R255=IF(S255&gt;【１】経営概要!$G$27,調査年-1,調査年),AN255=""),"",ROUND(AN255*X255%,0)))</f>
        <v/>
      </c>
      <c r="AW255" s="666" t="str">
        <f t="shared" si="76"/>
        <v/>
      </c>
      <c r="AX255" s="666" t="str">
        <f t="shared" si="77"/>
        <v/>
      </c>
      <c r="AY255" s="666" t="str">
        <f t="shared" si="78"/>
        <v/>
      </c>
      <c r="AZ255" s="666" t="str">
        <f>IF(OR(X255="",AND(OR(R255&lt;&gt;IF(S255&gt;【１】経営概要!$G$27,調査年-1,調査年),AG255=0),V255="",AR255="",W255="")),"",
SUM(
IF(AND(R255=IF(S255&gt;【１】経営概要!$G$27,調査年-1,調査年),AG255=1),ROUND(T255*X255%,0),),
ROUND(V255*X255%,0),
ROUND(SUM(AR255)*X255%,0),
))</f>
        <v/>
      </c>
      <c r="BA255" s="666" t="str">
        <f t="shared" si="79"/>
        <v/>
      </c>
    </row>
    <row r="256" spans="2:53" s="4" customFormat="1" ht="28.15" hidden="1" customHeight="1" outlineLevel="1">
      <c r="C256" s="722">
        <v>240</v>
      </c>
      <c r="D256" s="1569"/>
      <c r="E256" s="1570"/>
      <c r="F256" s="1570"/>
      <c r="G256" s="1570"/>
      <c r="H256" s="1570"/>
      <c r="I256" s="1570"/>
      <c r="J256" s="1570"/>
      <c r="K256" s="1571"/>
      <c r="L256" s="668" t="str">
        <f>IF(M256&gt;0,IF(COUNTIF(リスト!建築物種類コード,M256),"建築物","構築物"),"")</f>
        <v/>
      </c>
      <c r="M256" s="680"/>
      <c r="N256" s="681"/>
      <c r="O256" s="201"/>
      <c r="P256" s="682"/>
      <c r="Q256" s="683"/>
      <c r="R256" s="683"/>
      <c r="S256" s="684"/>
      <c r="T256" s="685"/>
      <c r="U256" s="685"/>
      <c r="V256" s="685"/>
      <c r="W256" s="685"/>
      <c r="X256" s="1045"/>
      <c r="Y256" s="686"/>
      <c r="Z256" s="687"/>
      <c r="AA256" s="661"/>
      <c r="AB256" s="662"/>
      <c r="AC256" s="279"/>
      <c r="AD256" s="61"/>
      <c r="AE256" s="61"/>
      <c r="AF256" s="663" t="str">
        <f t="shared" si="63"/>
        <v/>
      </c>
      <c r="AG256" s="664" t="str">
        <f t="shared" si="64"/>
        <v/>
      </c>
      <c r="AH256" s="664" t="str">
        <f t="shared" si="65"/>
        <v/>
      </c>
      <c r="AI256" s="664" t="str">
        <f>IF(AF256="","",VLOOKUP(AF256,リスト!BD:BE,2,0))</f>
        <v/>
      </c>
      <c r="AJ256" s="664" t="str">
        <f t="shared" si="66"/>
        <v/>
      </c>
      <c r="AK256" s="664" t="str">
        <f>IF(AJ256="","",VLOOKUP(AJ256,リスト!BW:BX,2,0))</f>
        <v/>
      </c>
      <c r="AL256" s="664" t="str">
        <f>IF(AF256="","",IF(S256&gt;【１】経営概要!$G$27,調査年-1,調査年)-R256)</f>
        <v/>
      </c>
      <c r="AM256" s="665" t="str">
        <f t="shared" si="70"/>
        <v/>
      </c>
      <c r="AN256" s="665" t="str">
        <f t="shared" si="71"/>
        <v/>
      </c>
      <c r="AO256" s="666" t="str">
        <f t="shared" si="72"/>
        <v/>
      </c>
      <c r="AP256" s="666" t="str">
        <f t="shared" si="73"/>
        <v/>
      </c>
      <c r="AQ256" s="666" t="str">
        <f t="shared" si="74"/>
        <v/>
      </c>
      <c r="AR256" s="666" t="str">
        <f t="shared" si="67"/>
        <v/>
      </c>
      <c r="AS256" s="666" t="str">
        <f t="shared" si="75"/>
        <v/>
      </c>
      <c r="AT256" s="666" t="str">
        <f t="shared" si="68"/>
        <v/>
      </c>
      <c r="AU256" s="666" t="str">
        <f t="shared" si="69"/>
        <v/>
      </c>
      <c r="AV256" s="666" t="str">
        <f>IF(X256="","",IF(OR(R256=IF(S256&gt;【１】経営概要!$G$27,調査年-1,調査年),AN256=""),"",ROUND(AN256*X256%,0)))</f>
        <v/>
      </c>
      <c r="AW256" s="666" t="str">
        <f t="shared" si="76"/>
        <v/>
      </c>
      <c r="AX256" s="666" t="str">
        <f t="shared" si="77"/>
        <v/>
      </c>
      <c r="AY256" s="666" t="str">
        <f t="shared" si="78"/>
        <v/>
      </c>
      <c r="AZ256" s="666" t="str">
        <f>IF(OR(X256="",AND(OR(R256&lt;&gt;IF(S256&gt;【１】経営概要!$G$27,調査年-1,調査年),AG256=0),V256="",AR256="",W256="")),"",
SUM(
IF(AND(R256=IF(S256&gt;【１】経営概要!$G$27,調査年-1,調査年),AG256=1),ROUND(T256*X256%,0),),
ROUND(V256*X256%,0),
ROUND(SUM(AR256)*X256%,0),
))</f>
        <v/>
      </c>
      <c r="BA256" s="666" t="str">
        <f t="shared" si="79"/>
        <v/>
      </c>
    </row>
    <row r="257" spans="2:53" s="4" customFormat="1" ht="28.15" hidden="1" customHeight="1" outlineLevel="1">
      <c r="C257" s="722">
        <v>241</v>
      </c>
      <c r="D257" s="1572"/>
      <c r="E257" s="1573"/>
      <c r="F257" s="1573"/>
      <c r="G257" s="1573"/>
      <c r="H257" s="1573"/>
      <c r="I257" s="1573"/>
      <c r="J257" s="1573"/>
      <c r="K257" s="1574"/>
      <c r="L257" s="668" t="str">
        <f>IF(M257&gt;0,IF(COUNTIF(リスト!建築物種類コード,M257),"建築物","構築物"),"")</f>
        <v/>
      </c>
      <c r="M257" s="688"/>
      <c r="N257" s="681"/>
      <c r="O257" s="201"/>
      <c r="P257" s="682"/>
      <c r="Q257" s="683"/>
      <c r="R257" s="683"/>
      <c r="S257" s="684"/>
      <c r="T257" s="685"/>
      <c r="U257" s="685"/>
      <c r="V257" s="685"/>
      <c r="W257" s="685"/>
      <c r="X257" s="1045"/>
      <c r="Y257" s="686"/>
      <c r="Z257" s="687"/>
      <c r="AA257" s="661"/>
      <c r="AB257" s="662"/>
      <c r="AC257" s="279"/>
      <c r="AD257" s="61"/>
      <c r="AE257" s="61"/>
      <c r="AF257" s="663" t="str">
        <f t="shared" si="63"/>
        <v/>
      </c>
      <c r="AG257" s="664" t="str">
        <f t="shared" si="64"/>
        <v/>
      </c>
      <c r="AH257" s="664" t="str">
        <f t="shared" si="65"/>
        <v/>
      </c>
      <c r="AI257" s="664" t="str">
        <f>IF(AF257="","",VLOOKUP(AF257,リスト!BD:BE,2,0))</f>
        <v/>
      </c>
      <c r="AJ257" s="664" t="str">
        <f t="shared" si="66"/>
        <v/>
      </c>
      <c r="AK257" s="664" t="str">
        <f>IF(AJ257="","",VLOOKUP(AJ257,リスト!BW:BX,2,0))</f>
        <v/>
      </c>
      <c r="AL257" s="664" t="str">
        <f>IF(AF257="","",IF(S257&gt;【１】経営概要!$G$27,調査年-1,調査年)-R257)</f>
        <v/>
      </c>
      <c r="AM257" s="665" t="str">
        <f t="shared" si="70"/>
        <v/>
      </c>
      <c r="AN257" s="665" t="str">
        <f t="shared" si="71"/>
        <v/>
      </c>
      <c r="AO257" s="666" t="str">
        <f t="shared" si="72"/>
        <v/>
      </c>
      <c r="AP257" s="666" t="str">
        <f t="shared" si="73"/>
        <v/>
      </c>
      <c r="AQ257" s="666" t="str">
        <f t="shared" si="74"/>
        <v/>
      </c>
      <c r="AR257" s="666" t="str">
        <f t="shared" si="67"/>
        <v/>
      </c>
      <c r="AS257" s="666" t="str">
        <f t="shared" si="75"/>
        <v/>
      </c>
      <c r="AT257" s="666" t="str">
        <f t="shared" si="68"/>
        <v/>
      </c>
      <c r="AU257" s="666" t="str">
        <f t="shared" si="69"/>
        <v/>
      </c>
      <c r="AV257" s="666" t="str">
        <f>IF(X257="","",IF(OR(R257=IF(S257&gt;【１】経営概要!$G$27,調査年-1,調査年),AN257=""),"",ROUND(AN257*X257%,0)))</f>
        <v/>
      </c>
      <c r="AW257" s="666" t="str">
        <f t="shared" si="76"/>
        <v/>
      </c>
      <c r="AX257" s="666" t="str">
        <f t="shared" si="77"/>
        <v/>
      </c>
      <c r="AY257" s="666" t="str">
        <f t="shared" si="78"/>
        <v/>
      </c>
      <c r="AZ257" s="666" t="str">
        <f>IF(OR(X257="",AND(OR(R257&lt;&gt;IF(S257&gt;【１】経営概要!$G$27,調査年-1,調査年),AG257=0),V257="",AR257="",W257="")),"",
SUM(
IF(AND(R257=IF(S257&gt;【１】経営概要!$G$27,調査年-1,調査年),AG257=1),ROUND(T257*X257%,0),),
ROUND(V257*X257%,0),
ROUND(SUM(AR257)*X257%,0),
))</f>
        <v/>
      </c>
      <c r="BA257" s="666" t="str">
        <f t="shared" si="79"/>
        <v/>
      </c>
    </row>
    <row r="258" spans="2:53" s="4" customFormat="1" ht="28.15" hidden="1" customHeight="1" outlineLevel="1">
      <c r="C258" s="722">
        <v>242</v>
      </c>
      <c r="D258" s="1569"/>
      <c r="E258" s="1570"/>
      <c r="F258" s="1570"/>
      <c r="G258" s="1570"/>
      <c r="H258" s="1570"/>
      <c r="I258" s="1570"/>
      <c r="J258" s="1570"/>
      <c r="K258" s="1571"/>
      <c r="L258" s="668" t="str">
        <f>IF(M258&gt;0,IF(COUNTIF(リスト!建築物種類コード,M258),"建築物","構築物"),"")</f>
        <v/>
      </c>
      <c r="M258" s="680"/>
      <c r="N258" s="681"/>
      <c r="O258" s="201"/>
      <c r="P258" s="682"/>
      <c r="Q258" s="683"/>
      <c r="R258" s="683"/>
      <c r="S258" s="684"/>
      <c r="T258" s="685"/>
      <c r="U258" s="685"/>
      <c r="V258" s="685"/>
      <c r="W258" s="685"/>
      <c r="X258" s="1045"/>
      <c r="Y258" s="686"/>
      <c r="Z258" s="687"/>
      <c r="AA258" s="661"/>
      <c r="AB258" s="662"/>
      <c r="AC258" s="279"/>
      <c r="AD258" s="61"/>
      <c r="AE258" s="61"/>
      <c r="AF258" s="663" t="str">
        <f t="shared" si="63"/>
        <v/>
      </c>
      <c r="AG258" s="664" t="str">
        <f t="shared" si="64"/>
        <v/>
      </c>
      <c r="AH258" s="664" t="str">
        <f t="shared" si="65"/>
        <v/>
      </c>
      <c r="AI258" s="664" t="str">
        <f>IF(AF258="","",VLOOKUP(AF258,リスト!BD:BE,2,0))</f>
        <v/>
      </c>
      <c r="AJ258" s="664" t="str">
        <f t="shared" si="66"/>
        <v/>
      </c>
      <c r="AK258" s="664" t="str">
        <f>IF(AJ258="","",VLOOKUP(AJ258,リスト!BW:BX,2,0))</f>
        <v/>
      </c>
      <c r="AL258" s="664" t="str">
        <f>IF(AF258="","",IF(S258&gt;【１】経営概要!$G$27,調査年-1,調査年)-R258)</f>
        <v/>
      </c>
      <c r="AM258" s="665" t="str">
        <f t="shared" si="70"/>
        <v/>
      </c>
      <c r="AN258" s="665" t="str">
        <f t="shared" si="71"/>
        <v/>
      </c>
      <c r="AO258" s="666" t="str">
        <f t="shared" si="72"/>
        <v/>
      </c>
      <c r="AP258" s="666" t="str">
        <f t="shared" si="73"/>
        <v/>
      </c>
      <c r="AQ258" s="666" t="str">
        <f t="shared" si="74"/>
        <v/>
      </c>
      <c r="AR258" s="666" t="str">
        <f t="shared" si="67"/>
        <v/>
      </c>
      <c r="AS258" s="666" t="str">
        <f t="shared" si="75"/>
        <v/>
      </c>
      <c r="AT258" s="666" t="str">
        <f t="shared" si="68"/>
        <v/>
      </c>
      <c r="AU258" s="666" t="str">
        <f t="shared" si="69"/>
        <v/>
      </c>
      <c r="AV258" s="666" t="str">
        <f>IF(X258="","",IF(OR(R258=IF(S258&gt;【１】経営概要!$G$27,調査年-1,調査年),AN258=""),"",ROUND(AN258*X258%,0)))</f>
        <v/>
      </c>
      <c r="AW258" s="666" t="str">
        <f t="shared" si="76"/>
        <v/>
      </c>
      <c r="AX258" s="666" t="str">
        <f t="shared" si="77"/>
        <v/>
      </c>
      <c r="AY258" s="666" t="str">
        <f t="shared" si="78"/>
        <v/>
      </c>
      <c r="AZ258" s="666" t="str">
        <f>IF(OR(X258="",AND(OR(R258&lt;&gt;IF(S258&gt;【１】経営概要!$G$27,調査年-1,調査年),AG258=0),V258="",AR258="",W258="")),"",
SUM(
IF(AND(R258=IF(S258&gt;【１】経営概要!$G$27,調査年-1,調査年),AG258=1),ROUND(T258*X258%,0),),
ROUND(V258*X258%,0),
ROUND(SUM(AR258)*X258%,0),
))</f>
        <v/>
      </c>
      <c r="BA258" s="666" t="str">
        <f t="shared" si="79"/>
        <v/>
      </c>
    </row>
    <row r="259" spans="2:53" s="4" customFormat="1" ht="28.15" hidden="1" customHeight="1" outlineLevel="1">
      <c r="C259" s="722">
        <v>243</v>
      </c>
      <c r="D259" s="1569"/>
      <c r="E259" s="1570"/>
      <c r="F259" s="1570"/>
      <c r="G259" s="1570"/>
      <c r="H259" s="1570"/>
      <c r="I259" s="1570"/>
      <c r="J259" s="1570"/>
      <c r="K259" s="1571"/>
      <c r="L259" s="668" t="str">
        <f>IF(M259&gt;0,IF(COUNTIF(リスト!建築物種類コード,M259),"建築物","構築物"),"")</f>
        <v/>
      </c>
      <c r="M259" s="680"/>
      <c r="N259" s="681"/>
      <c r="O259" s="201"/>
      <c r="P259" s="682"/>
      <c r="Q259" s="683"/>
      <c r="R259" s="683"/>
      <c r="S259" s="684"/>
      <c r="T259" s="685"/>
      <c r="U259" s="685"/>
      <c r="V259" s="685"/>
      <c r="W259" s="685"/>
      <c r="X259" s="1045"/>
      <c r="Y259" s="686"/>
      <c r="Z259" s="687"/>
      <c r="AA259" s="661"/>
      <c r="AB259" s="662"/>
      <c r="AC259" s="279"/>
      <c r="AD259" s="61"/>
      <c r="AE259" s="61"/>
      <c r="AF259" s="663" t="str">
        <f t="shared" si="63"/>
        <v/>
      </c>
      <c r="AG259" s="664" t="str">
        <f t="shared" si="64"/>
        <v/>
      </c>
      <c r="AH259" s="664" t="str">
        <f t="shared" si="65"/>
        <v/>
      </c>
      <c r="AI259" s="664" t="str">
        <f>IF(AF259="","",VLOOKUP(AF259,リスト!BD:BE,2,0))</f>
        <v/>
      </c>
      <c r="AJ259" s="664" t="str">
        <f t="shared" si="66"/>
        <v/>
      </c>
      <c r="AK259" s="664" t="str">
        <f>IF(AJ259="","",VLOOKUP(AJ259,リスト!BW:BX,2,0))</f>
        <v/>
      </c>
      <c r="AL259" s="664" t="str">
        <f>IF(AF259="","",IF(S259&gt;【１】経営概要!$G$27,調査年-1,調査年)-R259)</f>
        <v/>
      </c>
      <c r="AM259" s="665" t="str">
        <f t="shared" si="70"/>
        <v/>
      </c>
      <c r="AN259" s="665" t="str">
        <f t="shared" si="71"/>
        <v/>
      </c>
      <c r="AO259" s="666" t="str">
        <f t="shared" si="72"/>
        <v/>
      </c>
      <c r="AP259" s="666" t="str">
        <f t="shared" si="73"/>
        <v/>
      </c>
      <c r="AQ259" s="666" t="str">
        <f t="shared" si="74"/>
        <v/>
      </c>
      <c r="AR259" s="666" t="str">
        <f t="shared" si="67"/>
        <v/>
      </c>
      <c r="AS259" s="666" t="str">
        <f t="shared" si="75"/>
        <v/>
      </c>
      <c r="AT259" s="666" t="str">
        <f t="shared" si="68"/>
        <v/>
      </c>
      <c r="AU259" s="666" t="str">
        <f t="shared" si="69"/>
        <v/>
      </c>
      <c r="AV259" s="666" t="str">
        <f>IF(X259="","",IF(OR(R259=IF(S259&gt;【１】経営概要!$G$27,調査年-1,調査年),AN259=""),"",ROUND(AN259*X259%,0)))</f>
        <v/>
      </c>
      <c r="AW259" s="666" t="str">
        <f t="shared" si="76"/>
        <v/>
      </c>
      <c r="AX259" s="666" t="str">
        <f t="shared" si="77"/>
        <v/>
      </c>
      <c r="AY259" s="666" t="str">
        <f t="shared" si="78"/>
        <v/>
      </c>
      <c r="AZ259" s="666" t="str">
        <f>IF(OR(X259="",AND(OR(R259&lt;&gt;IF(S259&gt;【１】経営概要!$G$27,調査年-1,調査年),AG259=0),V259="",AR259="",W259="")),"",
SUM(
IF(AND(R259=IF(S259&gt;【１】経営概要!$G$27,調査年-1,調査年),AG259=1),ROUND(T259*X259%,0),),
ROUND(V259*X259%,0),
ROUND(SUM(AR259)*X259%,0),
))</f>
        <v/>
      </c>
      <c r="BA259" s="666" t="str">
        <f t="shared" si="79"/>
        <v/>
      </c>
    </row>
    <row r="260" spans="2:53" s="4" customFormat="1" ht="28.15" hidden="1" customHeight="1" outlineLevel="1">
      <c r="C260" s="722">
        <v>244</v>
      </c>
      <c r="D260" s="1569"/>
      <c r="E260" s="1570"/>
      <c r="F260" s="1570"/>
      <c r="G260" s="1570"/>
      <c r="H260" s="1570"/>
      <c r="I260" s="1570"/>
      <c r="J260" s="1570"/>
      <c r="K260" s="1571"/>
      <c r="L260" s="668" t="str">
        <f>IF(M260&gt;0,IF(COUNTIF(リスト!建築物種類コード,M260),"建築物","構築物"),"")</f>
        <v/>
      </c>
      <c r="M260" s="680"/>
      <c r="N260" s="681"/>
      <c r="O260" s="201"/>
      <c r="P260" s="682"/>
      <c r="Q260" s="683"/>
      <c r="R260" s="683"/>
      <c r="S260" s="684"/>
      <c r="T260" s="685"/>
      <c r="U260" s="685"/>
      <c r="V260" s="685"/>
      <c r="W260" s="685"/>
      <c r="X260" s="1045"/>
      <c r="Y260" s="686"/>
      <c r="Z260" s="687"/>
      <c r="AA260" s="661"/>
      <c r="AB260" s="662"/>
      <c r="AC260" s="279"/>
      <c r="AD260" s="61"/>
      <c r="AE260" s="61"/>
      <c r="AF260" s="663" t="str">
        <f t="shared" si="63"/>
        <v/>
      </c>
      <c r="AG260" s="664" t="str">
        <f t="shared" si="64"/>
        <v/>
      </c>
      <c r="AH260" s="664" t="str">
        <f t="shared" si="65"/>
        <v/>
      </c>
      <c r="AI260" s="664" t="str">
        <f>IF(AF260="","",VLOOKUP(AF260,リスト!BD:BE,2,0))</f>
        <v/>
      </c>
      <c r="AJ260" s="664" t="str">
        <f t="shared" si="66"/>
        <v/>
      </c>
      <c r="AK260" s="664" t="str">
        <f>IF(AJ260="","",VLOOKUP(AJ260,リスト!BW:BX,2,0))</f>
        <v/>
      </c>
      <c r="AL260" s="664" t="str">
        <f>IF(AF260="","",IF(S260&gt;【１】経営概要!$G$27,調査年-1,調査年)-R260)</f>
        <v/>
      </c>
      <c r="AM260" s="665" t="str">
        <f t="shared" si="70"/>
        <v/>
      </c>
      <c r="AN260" s="665" t="str">
        <f t="shared" si="71"/>
        <v/>
      </c>
      <c r="AO260" s="666" t="str">
        <f t="shared" si="72"/>
        <v/>
      </c>
      <c r="AP260" s="666" t="str">
        <f t="shared" si="73"/>
        <v/>
      </c>
      <c r="AQ260" s="666" t="str">
        <f t="shared" si="74"/>
        <v/>
      </c>
      <c r="AR260" s="666" t="str">
        <f t="shared" si="67"/>
        <v/>
      </c>
      <c r="AS260" s="666" t="str">
        <f t="shared" si="75"/>
        <v/>
      </c>
      <c r="AT260" s="666" t="str">
        <f t="shared" si="68"/>
        <v/>
      </c>
      <c r="AU260" s="666" t="str">
        <f t="shared" si="69"/>
        <v/>
      </c>
      <c r="AV260" s="666" t="str">
        <f>IF(X260="","",IF(OR(R260=IF(S260&gt;【１】経営概要!$G$27,調査年-1,調査年),AN260=""),"",ROUND(AN260*X260%,0)))</f>
        <v/>
      </c>
      <c r="AW260" s="666" t="str">
        <f t="shared" si="76"/>
        <v/>
      </c>
      <c r="AX260" s="666" t="str">
        <f t="shared" si="77"/>
        <v/>
      </c>
      <c r="AY260" s="666" t="str">
        <f t="shared" si="78"/>
        <v/>
      </c>
      <c r="AZ260" s="666" t="str">
        <f>IF(OR(X260="",AND(OR(R260&lt;&gt;IF(S260&gt;【１】経営概要!$G$27,調査年-1,調査年),AG260=0),V260="",AR260="",W260="")),"",
SUM(
IF(AND(R260=IF(S260&gt;【１】経営概要!$G$27,調査年-1,調査年),AG260=1),ROUND(T260*X260%,0),),
ROUND(V260*X260%,0),
ROUND(SUM(AR260)*X260%,0),
))</f>
        <v/>
      </c>
      <c r="BA260" s="666" t="str">
        <f t="shared" si="79"/>
        <v/>
      </c>
    </row>
    <row r="261" spans="2:53" s="4" customFormat="1" ht="28.15" hidden="1" customHeight="1" outlineLevel="1">
      <c r="C261" s="722">
        <v>245</v>
      </c>
      <c r="D261" s="1569"/>
      <c r="E261" s="1570"/>
      <c r="F261" s="1570"/>
      <c r="G261" s="1570"/>
      <c r="H261" s="1570"/>
      <c r="I261" s="1570"/>
      <c r="J261" s="1570"/>
      <c r="K261" s="1571"/>
      <c r="L261" s="668" t="str">
        <f>IF(M261&gt;0,IF(COUNTIF(リスト!建築物種類コード,M261),"建築物","構築物"),"")</f>
        <v/>
      </c>
      <c r="M261" s="680"/>
      <c r="N261" s="681"/>
      <c r="O261" s="201"/>
      <c r="P261" s="682"/>
      <c r="Q261" s="683"/>
      <c r="R261" s="683"/>
      <c r="S261" s="684"/>
      <c r="T261" s="685"/>
      <c r="U261" s="685"/>
      <c r="V261" s="685"/>
      <c r="W261" s="685"/>
      <c r="X261" s="1045"/>
      <c r="Y261" s="686"/>
      <c r="Z261" s="687"/>
      <c r="AA261" s="661"/>
      <c r="AB261" s="662"/>
      <c r="AC261" s="279"/>
      <c r="AD261" s="61"/>
      <c r="AE261" s="61"/>
      <c r="AF261" s="663" t="str">
        <f t="shared" si="63"/>
        <v/>
      </c>
      <c r="AG261" s="664" t="str">
        <f t="shared" si="64"/>
        <v/>
      </c>
      <c r="AH261" s="664" t="str">
        <f t="shared" si="65"/>
        <v/>
      </c>
      <c r="AI261" s="664" t="str">
        <f>IF(AF261="","",VLOOKUP(AF261,リスト!BD:BE,2,0))</f>
        <v/>
      </c>
      <c r="AJ261" s="664" t="str">
        <f t="shared" si="66"/>
        <v/>
      </c>
      <c r="AK261" s="664" t="str">
        <f>IF(AJ261="","",VLOOKUP(AJ261,リスト!BW:BX,2,0))</f>
        <v/>
      </c>
      <c r="AL261" s="664" t="str">
        <f>IF(AF261="","",IF(S261&gt;【１】経営概要!$G$27,調査年-1,調査年)-R261)</f>
        <v/>
      </c>
      <c r="AM261" s="665" t="str">
        <f t="shared" si="70"/>
        <v/>
      </c>
      <c r="AN261" s="665" t="str">
        <f t="shared" si="71"/>
        <v/>
      </c>
      <c r="AO261" s="666" t="str">
        <f t="shared" si="72"/>
        <v/>
      </c>
      <c r="AP261" s="666" t="str">
        <f t="shared" si="73"/>
        <v/>
      </c>
      <c r="AQ261" s="666" t="str">
        <f t="shared" si="74"/>
        <v/>
      </c>
      <c r="AR261" s="666" t="str">
        <f t="shared" si="67"/>
        <v/>
      </c>
      <c r="AS261" s="666" t="str">
        <f t="shared" si="75"/>
        <v/>
      </c>
      <c r="AT261" s="666" t="str">
        <f t="shared" si="68"/>
        <v/>
      </c>
      <c r="AU261" s="666" t="str">
        <f t="shared" si="69"/>
        <v/>
      </c>
      <c r="AV261" s="666" t="str">
        <f>IF(X261="","",IF(OR(R261=IF(S261&gt;【１】経営概要!$G$27,調査年-1,調査年),AN261=""),"",ROUND(AN261*X261%,0)))</f>
        <v/>
      </c>
      <c r="AW261" s="666" t="str">
        <f t="shared" si="76"/>
        <v/>
      </c>
      <c r="AX261" s="666" t="str">
        <f t="shared" si="77"/>
        <v/>
      </c>
      <c r="AY261" s="666" t="str">
        <f t="shared" si="78"/>
        <v/>
      </c>
      <c r="AZ261" s="666" t="str">
        <f>IF(OR(X261="",AND(OR(R261&lt;&gt;IF(S261&gt;【１】経営概要!$G$27,調査年-1,調査年),AG261=0),V261="",AR261="",W261="")),"",
SUM(
IF(AND(R261=IF(S261&gt;【１】経営概要!$G$27,調査年-1,調査年),AG261=1),ROUND(T261*X261%,0),),
ROUND(V261*X261%,0),
ROUND(SUM(AR261)*X261%,0),
))</f>
        <v/>
      </c>
      <c r="BA261" s="666" t="str">
        <f t="shared" si="79"/>
        <v/>
      </c>
    </row>
    <row r="262" spans="2:53" s="4" customFormat="1" ht="28.15" hidden="1" customHeight="1" outlineLevel="1">
      <c r="C262" s="722">
        <v>246</v>
      </c>
      <c r="D262" s="1569"/>
      <c r="E262" s="1570"/>
      <c r="F262" s="1570"/>
      <c r="G262" s="1570"/>
      <c r="H262" s="1570"/>
      <c r="I262" s="1570"/>
      <c r="J262" s="1570"/>
      <c r="K262" s="1571"/>
      <c r="L262" s="668" t="str">
        <f>IF(M262&gt;0,IF(COUNTIF(リスト!建築物種類コード,M262),"建築物","構築物"),"")</f>
        <v/>
      </c>
      <c r="M262" s="680"/>
      <c r="N262" s="681"/>
      <c r="O262" s="201"/>
      <c r="P262" s="682"/>
      <c r="Q262" s="683"/>
      <c r="R262" s="683"/>
      <c r="S262" s="684"/>
      <c r="T262" s="685"/>
      <c r="U262" s="685"/>
      <c r="V262" s="685"/>
      <c r="W262" s="685"/>
      <c r="X262" s="1045"/>
      <c r="Y262" s="686"/>
      <c r="Z262" s="687"/>
      <c r="AA262" s="661"/>
      <c r="AB262" s="662"/>
      <c r="AC262" s="279"/>
      <c r="AD262" s="61"/>
      <c r="AE262" s="61"/>
      <c r="AF262" s="663" t="str">
        <f t="shared" si="63"/>
        <v/>
      </c>
      <c r="AG262" s="664" t="str">
        <f t="shared" si="64"/>
        <v/>
      </c>
      <c r="AH262" s="664" t="str">
        <f t="shared" si="65"/>
        <v/>
      </c>
      <c r="AI262" s="664" t="str">
        <f>IF(AF262="","",VLOOKUP(AF262,リスト!BD:BE,2,0))</f>
        <v/>
      </c>
      <c r="AJ262" s="664" t="str">
        <f t="shared" si="66"/>
        <v/>
      </c>
      <c r="AK262" s="664" t="str">
        <f>IF(AJ262="","",VLOOKUP(AJ262,リスト!BW:BX,2,0))</f>
        <v/>
      </c>
      <c r="AL262" s="664" t="str">
        <f>IF(AF262="","",IF(S262&gt;【１】経営概要!$G$27,調査年-1,調査年)-R262)</f>
        <v/>
      </c>
      <c r="AM262" s="665" t="str">
        <f t="shared" si="70"/>
        <v/>
      </c>
      <c r="AN262" s="665" t="str">
        <f t="shared" si="71"/>
        <v/>
      </c>
      <c r="AO262" s="666" t="str">
        <f t="shared" si="72"/>
        <v/>
      </c>
      <c r="AP262" s="666" t="str">
        <f t="shared" si="73"/>
        <v/>
      </c>
      <c r="AQ262" s="666" t="str">
        <f t="shared" si="74"/>
        <v/>
      </c>
      <c r="AR262" s="666" t="str">
        <f t="shared" si="67"/>
        <v/>
      </c>
      <c r="AS262" s="666" t="str">
        <f t="shared" si="75"/>
        <v/>
      </c>
      <c r="AT262" s="666" t="str">
        <f t="shared" si="68"/>
        <v/>
      </c>
      <c r="AU262" s="666" t="str">
        <f t="shared" si="69"/>
        <v/>
      </c>
      <c r="AV262" s="666" t="str">
        <f>IF(X262="","",IF(OR(R262=IF(S262&gt;【１】経営概要!$G$27,調査年-1,調査年),AN262=""),"",ROUND(AN262*X262%,0)))</f>
        <v/>
      </c>
      <c r="AW262" s="666" t="str">
        <f t="shared" si="76"/>
        <v/>
      </c>
      <c r="AX262" s="666" t="str">
        <f t="shared" si="77"/>
        <v/>
      </c>
      <c r="AY262" s="666" t="str">
        <f t="shared" si="78"/>
        <v/>
      </c>
      <c r="AZ262" s="666" t="str">
        <f>IF(OR(X262="",AND(OR(R262&lt;&gt;IF(S262&gt;【１】経営概要!$G$27,調査年-1,調査年),AG262=0),V262="",AR262="",W262="")),"",
SUM(
IF(AND(R262=IF(S262&gt;【１】経営概要!$G$27,調査年-1,調査年),AG262=1),ROUND(T262*X262%,0),),
ROUND(V262*X262%,0),
ROUND(SUM(AR262)*X262%,0),
))</f>
        <v/>
      </c>
      <c r="BA262" s="666" t="str">
        <f t="shared" si="79"/>
        <v/>
      </c>
    </row>
    <row r="263" spans="2:53" s="4" customFormat="1" ht="28.15" hidden="1" customHeight="1" outlineLevel="1">
      <c r="C263" s="722">
        <v>247</v>
      </c>
      <c r="D263" s="1569"/>
      <c r="E263" s="1570"/>
      <c r="F263" s="1570"/>
      <c r="G263" s="1570"/>
      <c r="H263" s="1570"/>
      <c r="I263" s="1570"/>
      <c r="J263" s="1570"/>
      <c r="K263" s="1571"/>
      <c r="L263" s="668" t="str">
        <f>IF(M263&gt;0,IF(COUNTIF(リスト!建築物種類コード,M263),"建築物","構築物"),"")</f>
        <v/>
      </c>
      <c r="M263" s="680"/>
      <c r="N263" s="681"/>
      <c r="O263" s="201"/>
      <c r="P263" s="682"/>
      <c r="Q263" s="683"/>
      <c r="R263" s="683"/>
      <c r="S263" s="684"/>
      <c r="T263" s="685"/>
      <c r="U263" s="685"/>
      <c r="V263" s="685"/>
      <c r="W263" s="685"/>
      <c r="X263" s="1045"/>
      <c r="Y263" s="686"/>
      <c r="Z263" s="687"/>
      <c r="AA263" s="661"/>
      <c r="AB263" s="662"/>
      <c r="AC263" s="279"/>
      <c r="AD263" s="61"/>
      <c r="AE263" s="61"/>
      <c r="AF263" s="663" t="str">
        <f t="shared" si="63"/>
        <v/>
      </c>
      <c r="AG263" s="664" t="str">
        <f t="shared" si="64"/>
        <v/>
      </c>
      <c r="AH263" s="664" t="str">
        <f t="shared" si="65"/>
        <v/>
      </c>
      <c r="AI263" s="664" t="str">
        <f>IF(AF263="","",VLOOKUP(AF263,リスト!BD:BE,2,0))</f>
        <v/>
      </c>
      <c r="AJ263" s="664" t="str">
        <f t="shared" si="66"/>
        <v/>
      </c>
      <c r="AK263" s="664" t="str">
        <f>IF(AJ263="","",VLOOKUP(AJ263,リスト!BW:BX,2,0))</f>
        <v/>
      </c>
      <c r="AL263" s="664" t="str">
        <f>IF(AF263="","",IF(S263&gt;【１】経営概要!$G$27,調査年-1,調査年)-R263)</f>
        <v/>
      </c>
      <c r="AM263" s="665" t="str">
        <f t="shared" si="70"/>
        <v/>
      </c>
      <c r="AN263" s="665" t="str">
        <f t="shared" si="71"/>
        <v/>
      </c>
      <c r="AO263" s="666" t="str">
        <f t="shared" si="72"/>
        <v/>
      </c>
      <c r="AP263" s="666" t="str">
        <f t="shared" si="73"/>
        <v/>
      </c>
      <c r="AQ263" s="666" t="str">
        <f t="shared" si="74"/>
        <v/>
      </c>
      <c r="AR263" s="666" t="str">
        <f t="shared" si="67"/>
        <v/>
      </c>
      <c r="AS263" s="666" t="str">
        <f t="shared" si="75"/>
        <v/>
      </c>
      <c r="AT263" s="666" t="str">
        <f t="shared" si="68"/>
        <v/>
      </c>
      <c r="AU263" s="666" t="str">
        <f t="shared" si="69"/>
        <v/>
      </c>
      <c r="AV263" s="666" t="str">
        <f>IF(X263="","",IF(OR(R263=IF(S263&gt;【１】経営概要!$G$27,調査年-1,調査年),AN263=""),"",ROUND(AN263*X263%,0)))</f>
        <v/>
      </c>
      <c r="AW263" s="666" t="str">
        <f t="shared" si="76"/>
        <v/>
      </c>
      <c r="AX263" s="666" t="str">
        <f t="shared" si="77"/>
        <v/>
      </c>
      <c r="AY263" s="666" t="str">
        <f t="shared" si="78"/>
        <v/>
      </c>
      <c r="AZ263" s="666" t="str">
        <f>IF(OR(X263="",AND(OR(R263&lt;&gt;IF(S263&gt;【１】経営概要!$G$27,調査年-1,調査年),AG263=0),V263="",AR263="",W263="")),"",
SUM(
IF(AND(R263=IF(S263&gt;【１】経営概要!$G$27,調査年-1,調査年),AG263=1),ROUND(T263*X263%,0),),
ROUND(V263*X263%,0),
ROUND(SUM(AR263)*X263%,0),
))</f>
        <v/>
      </c>
      <c r="BA263" s="666" t="str">
        <f t="shared" si="79"/>
        <v/>
      </c>
    </row>
    <row r="264" spans="2:53" s="4" customFormat="1" ht="28.15" hidden="1" customHeight="1" outlineLevel="1">
      <c r="C264" s="722">
        <v>248</v>
      </c>
      <c r="D264" s="1569"/>
      <c r="E264" s="1570"/>
      <c r="F264" s="1570"/>
      <c r="G264" s="1570"/>
      <c r="H264" s="1570"/>
      <c r="I264" s="1570"/>
      <c r="J264" s="1570"/>
      <c r="K264" s="1571"/>
      <c r="L264" s="668" t="str">
        <f>IF(M264&gt;0,IF(COUNTIF(リスト!建築物種類コード,M264),"建築物","構築物"),"")</f>
        <v/>
      </c>
      <c r="M264" s="680"/>
      <c r="N264" s="681"/>
      <c r="O264" s="201"/>
      <c r="P264" s="682"/>
      <c r="Q264" s="683"/>
      <c r="R264" s="683"/>
      <c r="S264" s="684"/>
      <c r="T264" s="685"/>
      <c r="U264" s="685"/>
      <c r="V264" s="685"/>
      <c r="W264" s="685"/>
      <c r="X264" s="1045"/>
      <c r="Y264" s="686"/>
      <c r="Z264" s="687"/>
      <c r="AA264" s="661"/>
      <c r="AB264" s="662"/>
      <c r="AC264" s="279"/>
      <c r="AD264" s="61"/>
      <c r="AE264" s="61"/>
      <c r="AF264" s="663" t="str">
        <f t="shared" si="63"/>
        <v/>
      </c>
      <c r="AG264" s="664" t="str">
        <f t="shared" si="64"/>
        <v/>
      </c>
      <c r="AH264" s="664" t="str">
        <f t="shared" si="65"/>
        <v/>
      </c>
      <c r="AI264" s="664" t="str">
        <f>IF(AF264="","",VLOOKUP(AF264,リスト!BD:BE,2,0))</f>
        <v/>
      </c>
      <c r="AJ264" s="664" t="str">
        <f t="shared" si="66"/>
        <v/>
      </c>
      <c r="AK264" s="664" t="str">
        <f>IF(AJ264="","",VLOOKUP(AJ264,リスト!BW:BX,2,0))</f>
        <v/>
      </c>
      <c r="AL264" s="664" t="str">
        <f>IF(AF264="","",IF(S264&gt;【１】経営概要!$G$27,調査年-1,調査年)-R264)</f>
        <v/>
      </c>
      <c r="AM264" s="665" t="str">
        <f t="shared" si="70"/>
        <v/>
      </c>
      <c r="AN264" s="665" t="str">
        <f t="shared" si="71"/>
        <v/>
      </c>
      <c r="AO264" s="666" t="str">
        <f t="shared" si="72"/>
        <v/>
      </c>
      <c r="AP264" s="666" t="str">
        <f t="shared" si="73"/>
        <v/>
      </c>
      <c r="AQ264" s="666" t="str">
        <f t="shared" si="74"/>
        <v/>
      </c>
      <c r="AR264" s="666" t="str">
        <f t="shared" si="67"/>
        <v/>
      </c>
      <c r="AS264" s="666" t="str">
        <f t="shared" si="75"/>
        <v/>
      </c>
      <c r="AT264" s="666" t="str">
        <f t="shared" si="68"/>
        <v/>
      </c>
      <c r="AU264" s="666" t="str">
        <f t="shared" si="69"/>
        <v/>
      </c>
      <c r="AV264" s="666" t="str">
        <f>IF(X264="","",IF(OR(R264=IF(S264&gt;【１】経営概要!$G$27,調査年-1,調査年),AN264=""),"",ROUND(AN264*X264%,0)))</f>
        <v/>
      </c>
      <c r="AW264" s="666" t="str">
        <f t="shared" si="76"/>
        <v/>
      </c>
      <c r="AX264" s="666" t="str">
        <f t="shared" si="77"/>
        <v/>
      </c>
      <c r="AY264" s="666" t="str">
        <f t="shared" si="78"/>
        <v/>
      </c>
      <c r="AZ264" s="666" t="str">
        <f>IF(OR(X264="",AND(OR(R264&lt;&gt;IF(S264&gt;【１】経営概要!$G$27,調査年-1,調査年),AG264=0),V264="",AR264="",W264="")),"",
SUM(
IF(AND(R264=IF(S264&gt;【１】経営概要!$G$27,調査年-1,調査年),AG264=1),ROUND(T264*X264%,0),),
ROUND(V264*X264%,0),
ROUND(SUM(AR264)*X264%,0),
))</f>
        <v/>
      </c>
      <c r="BA264" s="666" t="str">
        <f t="shared" si="79"/>
        <v/>
      </c>
    </row>
    <row r="265" spans="2:53" s="4" customFormat="1" ht="28.15" hidden="1" customHeight="1" outlineLevel="1">
      <c r="C265" s="722">
        <v>249</v>
      </c>
      <c r="D265" s="1569"/>
      <c r="E265" s="1570"/>
      <c r="F265" s="1570"/>
      <c r="G265" s="1570"/>
      <c r="H265" s="1570"/>
      <c r="I265" s="1570"/>
      <c r="J265" s="1570"/>
      <c r="K265" s="1571"/>
      <c r="L265" s="668" t="str">
        <f>IF(M265&gt;0,IF(COUNTIF(リスト!建築物種類コード,M265),"建築物","構築物"),"")</f>
        <v/>
      </c>
      <c r="M265" s="680"/>
      <c r="N265" s="681"/>
      <c r="O265" s="201"/>
      <c r="P265" s="682"/>
      <c r="Q265" s="683"/>
      <c r="R265" s="683"/>
      <c r="S265" s="684"/>
      <c r="T265" s="685"/>
      <c r="U265" s="685"/>
      <c r="V265" s="685"/>
      <c r="W265" s="685"/>
      <c r="X265" s="1045"/>
      <c r="Y265" s="686"/>
      <c r="Z265" s="687"/>
      <c r="AA265" s="661"/>
      <c r="AB265" s="662"/>
      <c r="AC265" s="279"/>
      <c r="AD265" s="61"/>
      <c r="AE265" s="61"/>
      <c r="AF265" s="663" t="str">
        <f t="shared" si="63"/>
        <v/>
      </c>
      <c r="AG265" s="664" t="str">
        <f t="shared" si="64"/>
        <v/>
      </c>
      <c r="AH265" s="664" t="str">
        <f t="shared" si="65"/>
        <v/>
      </c>
      <c r="AI265" s="664" t="str">
        <f>IF(AF265="","",VLOOKUP(AF265,リスト!BD:BE,2,0))</f>
        <v/>
      </c>
      <c r="AJ265" s="664" t="str">
        <f t="shared" si="66"/>
        <v/>
      </c>
      <c r="AK265" s="664" t="str">
        <f>IF(AJ265="","",VLOOKUP(AJ265,リスト!BW:BX,2,0))</f>
        <v/>
      </c>
      <c r="AL265" s="664" t="str">
        <f>IF(AF265="","",IF(S265&gt;【１】経営概要!$G$27,調査年-1,調査年)-R265)</f>
        <v/>
      </c>
      <c r="AM265" s="665" t="str">
        <f t="shared" si="70"/>
        <v/>
      </c>
      <c r="AN265" s="665" t="str">
        <f t="shared" si="71"/>
        <v/>
      </c>
      <c r="AO265" s="666" t="str">
        <f t="shared" si="72"/>
        <v/>
      </c>
      <c r="AP265" s="666" t="str">
        <f t="shared" si="73"/>
        <v/>
      </c>
      <c r="AQ265" s="666" t="str">
        <f t="shared" si="74"/>
        <v/>
      </c>
      <c r="AR265" s="666" t="str">
        <f t="shared" si="67"/>
        <v/>
      </c>
      <c r="AS265" s="666" t="str">
        <f t="shared" si="75"/>
        <v/>
      </c>
      <c r="AT265" s="666" t="str">
        <f t="shared" si="68"/>
        <v/>
      </c>
      <c r="AU265" s="666" t="str">
        <f t="shared" si="69"/>
        <v/>
      </c>
      <c r="AV265" s="666" t="str">
        <f>IF(X265="","",IF(OR(R265=IF(S265&gt;【１】経営概要!$G$27,調査年-1,調査年),AN265=""),"",ROUND(AN265*X265%,0)))</f>
        <v/>
      </c>
      <c r="AW265" s="666" t="str">
        <f t="shared" si="76"/>
        <v/>
      </c>
      <c r="AX265" s="666" t="str">
        <f t="shared" si="77"/>
        <v/>
      </c>
      <c r="AY265" s="666" t="str">
        <f t="shared" si="78"/>
        <v/>
      </c>
      <c r="AZ265" s="666" t="str">
        <f>IF(OR(X265="",AND(OR(R265&lt;&gt;IF(S265&gt;【１】経営概要!$G$27,調査年-1,調査年),AG265=0),V265="",AR265="",W265="")),"",
SUM(
IF(AND(R265=IF(S265&gt;【１】経営概要!$G$27,調査年-1,調査年),AG265=1),ROUND(T265*X265%,0),),
ROUND(V265*X265%,0),
ROUND(SUM(AR265)*X265%,0),
))</f>
        <v/>
      </c>
      <c r="BA265" s="666" t="str">
        <f t="shared" si="79"/>
        <v/>
      </c>
    </row>
    <row r="266" spans="2:53" s="4" customFormat="1" ht="28.15" hidden="1" customHeight="1" outlineLevel="1">
      <c r="C266" s="722">
        <v>250</v>
      </c>
      <c r="D266" s="1569"/>
      <c r="E266" s="1570"/>
      <c r="F266" s="1570"/>
      <c r="G266" s="1570"/>
      <c r="H266" s="1570"/>
      <c r="I266" s="1570"/>
      <c r="J266" s="1570"/>
      <c r="K266" s="1571"/>
      <c r="L266" s="668" t="str">
        <f>IF(M266&gt;0,IF(COUNTIF(リスト!建築物種類コード,M266),"建築物","構築物"),"")</f>
        <v/>
      </c>
      <c r="M266" s="688"/>
      <c r="N266" s="681"/>
      <c r="O266" s="201"/>
      <c r="P266" s="682"/>
      <c r="Q266" s="683"/>
      <c r="R266" s="683"/>
      <c r="S266" s="684"/>
      <c r="T266" s="685"/>
      <c r="U266" s="685"/>
      <c r="V266" s="685"/>
      <c r="W266" s="685"/>
      <c r="X266" s="1045"/>
      <c r="Y266" s="686"/>
      <c r="Z266" s="687"/>
      <c r="AA266" s="661"/>
      <c r="AB266" s="662"/>
      <c r="AC266" s="279"/>
      <c r="AD266" s="61"/>
      <c r="AE266" s="61"/>
      <c r="AF266" s="663" t="str">
        <f t="shared" si="63"/>
        <v/>
      </c>
      <c r="AG266" s="664" t="str">
        <f t="shared" si="64"/>
        <v/>
      </c>
      <c r="AH266" s="664" t="str">
        <f t="shared" si="65"/>
        <v/>
      </c>
      <c r="AI266" s="664" t="str">
        <f>IF(AF266="","",VLOOKUP(AF266,リスト!BD:BE,2,0))</f>
        <v/>
      </c>
      <c r="AJ266" s="664" t="str">
        <f t="shared" si="66"/>
        <v/>
      </c>
      <c r="AK266" s="664" t="str">
        <f>IF(AJ266="","",VLOOKUP(AJ266,リスト!BW:BX,2,0))</f>
        <v/>
      </c>
      <c r="AL266" s="664" t="str">
        <f>IF(AF266="","",IF(S266&gt;【１】経営概要!$G$27,調査年-1,調査年)-R266)</f>
        <v/>
      </c>
      <c r="AM266" s="665" t="str">
        <f t="shared" si="70"/>
        <v/>
      </c>
      <c r="AN266" s="665" t="str">
        <f t="shared" si="71"/>
        <v/>
      </c>
      <c r="AO266" s="666" t="str">
        <f t="shared" si="72"/>
        <v/>
      </c>
      <c r="AP266" s="666" t="str">
        <f t="shared" si="73"/>
        <v/>
      </c>
      <c r="AQ266" s="666" t="str">
        <f t="shared" si="74"/>
        <v/>
      </c>
      <c r="AR266" s="666" t="str">
        <f t="shared" si="67"/>
        <v/>
      </c>
      <c r="AS266" s="666" t="str">
        <f t="shared" si="75"/>
        <v/>
      </c>
      <c r="AT266" s="666" t="str">
        <f t="shared" si="68"/>
        <v/>
      </c>
      <c r="AU266" s="666" t="str">
        <f t="shared" si="69"/>
        <v/>
      </c>
      <c r="AV266" s="666" t="str">
        <f>IF(X266="","",IF(OR(R266=IF(S266&gt;【１】経営概要!$G$27,調査年-1,調査年),AN266=""),"",ROUND(AN266*X266%,0)))</f>
        <v/>
      </c>
      <c r="AW266" s="666" t="str">
        <f t="shared" si="76"/>
        <v/>
      </c>
      <c r="AX266" s="666" t="str">
        <f t="shared" si="77"/>
        <v/>
      </c>
      <c r="AY266" s="666" t="str">
        <f t="shared" si="78"/>
        <v/>
      </c>
      <c r="AZ266" s="666" t="str">
        <f>IF(OR(X266="",AND(OR(R266&lt;&gt;IF(S266&gt;【１】経営概要!$G$27,調査年-1,調査年),AG266=0),V266="",AR266="",W266="")),"",
SUM(
IF(AND(R266=IF(S266&gt;【１】経営概要!$G$27,調査年-1,調査年),AG266=1),ROUND(T266*X266%,0),),
ROUND(V266*X266%,0),
ROUND(SUM(AR266)*X266%,0),
))</f>
        <v/>
      </c>
      <c r="BA266" s="666" t="str">
        <f t="shared" si="79"/>
        <v/>
      </c>
    </row>
    <row r="267" spans="2:53" s="4" customFormat="1" ht="28.5" hidden="1" customHeight="1" outlineLevel="1">
      <c r="B267" s="49"/>
      <c r="C267" s="722">
        <v>251</v>
      </c>
      <c r="D267" s="1569"/>
      <c r="E267" s="1570"/>
      <c r="F267" s="1570"/>
      <c r="G267" s="1570"/>
      <c r="H267" s="1570"/>
      <c r="I267" s="1570"/>
      <c r="J267" s="1570"/>
      <c r="K267" s="1571"/>
      <c r="L267" s="668" t="str">
        <f>IF(M267&gt;0,IF(COUNTIF(リスト!建築物種類コード,M267),"建築物","構築物"),"")</f>
        <v/>
      </c>
      <c r="M267" s="680"/>
      <c r="N267" s="681"/>
      <c r="O267" s="201"/>
      <c r="P267" s="682"/>
      <c r="Q267" s="683"/>
      <c r="R267" s="683"/>
      <c r="S267" s="684"/>
      <c r="T267" s="685"/>
      <c r="U267" s="685"/>
      <c r="V267" s="685"/>
      <c r="W267" s="685"/>
      <c r="X267" s="1045"/>
      <c r="Y267" s="686"/>
      <c r="Z267" s="687"/>
      <c r="AA267" s="661"/>
      <c r="AB267" s="662"/>
      <c r="AC267" s="279"/>
      <c r="AD267" s="61"/>
      <c r="AE267" s="61"/>
      <c r="AF267" s="663" t="str">
        <f t="shared" si="63"/>
        <v/>
      </c>
      <c r="AG267" s="664" t="str">
        <f t="shared" si="64"/>
        <v/>
      </c>
      <c r="AH267" s="664" t="str">
        <f t="shared" si="65"/>
        <v/>
      </c>
      <c r="AI267" s="664" t="str">
        <f>IF(AF267="","",VLOOKUP(AF267,リスト!BD:BE,2,0))</f>
        <v/>
      </c>
      <c r="AJ267" s="664" t="str">
        <f t="shared" si="66"/>
        <v/>
      </c>
      <c r="AK267" s="664" t="str">
        <f>IF(AJ267="","",VLOOKUP(AJ267,リスト!BW:BX,2,0))</f>
        <v/>
      </c>
      <c r="AL267" s="664" t="str">
        <f>IF(AF267="","",IF(S267&gt;【１】経営概要!$G$27,調査年-1,調査年)-R267)</f>
        <v/>
      </c>
      <c r="AM267" s="665" t="str">
        <f t="shared" si="70"/>
        <v/>
      </c>
      <c r="AN267" s="665" t="str">
        <f t="shared" si="71"/>
        <v/>
      </c>
      <c r="AO267" s="666" t="str">
        <f t="shared" si="72"/>
        <v/>
      </c>
      <c r="AP267" s="666" t="str">
        <f t="shared" si="73"/>
        <v/>
      </c>
      <c r="AQ267" s="666" t="str">
        <f t="shared" si="74"/>
        <v/>
      </c>
      <c r="AR267" s="666" t="str">
        <f t="shared" si="67"/>
        <v/>
      </c>
      <c r="AS267" s="666" t="str">
        <f t="shared" si="75"/>
        <v/>
      </c>
      <c r="AT267" s="666" t="str">
        <f t="shared" si="68"/>
        <v/>
      </c>
      <c r="AU267" s="666" t="str">
        <f t="shared" si="69"/>
        <v/>
      </c>
      <c r="AV267" s="666" t="str">
        <f>IF(X267="","",IF(OR(R267=IF(S267&gt;【１】経営概要!$G$27,調査年-1,調査年),AN267=""),"",ROUND(AN267*X267%,0)))</f>
        <v/>
      </c>
      <c r="AW267" s="666" t="str">
        <f t="shared" si="76"/>
        <v/>
      </c>
      <c r="AX267" s="666" t="str">
        <f t="shared" si="77"/>
        <v/>
      </c>
      <c r="AY267" s="666" t="str">
        <f t="shared" si="78"/>
        <v/>
      </c>
      <c r="AZ267" s="666" t="str">
        <f>IF(OR(X267="",AND(OR(R267&lt;&gt;IF(S267&gt;【１】経営概要!$G$27,調査年-1,調査年),AG267=0),V267="",AR267="",W267="")),"",
SUM(
IF(AND(R267=IF(S267&gt;【１】経営概要!$G$27,調査年-1,調査年),AG267=1),ROUND(T267*X267%,0),),
ROUND(V267*X267%,0),
ROUND(SUM(AR267)*X267%,0),
))</f>
        <v/>
      </c>
      <c r="BA267" s="666" t="str">
        <f t="shared" si="79"/>
        <v/>
      </c>
    </row>
    <row r="268" spans="2:53" ht="28.5" hidden="1" customHeight="1" outlineLevel="1">
      <c r="B268" s="49"/>
      <c r="C268" s="722">
        <v>252</v>
      </c>
      <c r="D268" s="1572"/>
      <c r="E268" s="1573"/>
      <c r="F268" s="1573"/>
      <c r="G268" s="1573"/>
      <c r="H268" s="1573"/>
      <c r="I268" s="1573"/>
      <c r="J268" s="1573"/>
      <c r="K268" s="1574"/>
      <c r="L268" s="668" t="str">
        <f>IF(M268&gt;0,IF(COUNTIF(リスト!建築物種類コード,M268),"建築物","構築物"),"")</f>
        <v/>
      </c>
      <c r="M268" s="688"/>
      <c r="N268" s="681"/>
      <c r="O268" s="201"/>
      <c r="P268" s="682"/>
      <c r="Q268" s="683"/>
      <c r="R268" s="683"/>
      <c r="S268" s="684"/>
      <c r="T268" s="685"/>
      <c r="U268" s="685"/>
      <c r="V268" s="685"/>
      <c r="W268" s="685"/>
      <c r="X268" s="1045"/>
      <c r="Y268" s="686"/>
      <c r="Z268" s="687"/>
      <c r="AA268" s="661"/>
      <c r="AB268" s="662"/>
      <c r="AC268" s="279"/>
      <c r="AF268" s="663" t="str">
        <f t="shared" si="63"/>
        <v/>
      </c>
      <c r="AG268" s="664" t="str">
        <f t="shared" si="64"/>
        <v/>
      </c>
      <c r="AH268" s="664" t="str">
        <f t="shared" si="65"/>
        <v/>
      </c>
      <c r="AI268" s="664" t="str">
        <f>IF(AF268="","",VLOOKUP(AF268,リスト!BD:BE,2,0))</f>
        <v/>
      </c>
      <c r="AJ268" s="664" t="str">
        <f t="shared" si="66"/>
        <v/>
      </c>
      <c r="AK268" s="664" t="str">
        <f>IF(AJ268="","",VLOOKUP(AJ268,リスト!BW:BX,2,0))</f>
        <v/>
      </c>
      <c r="AL268" s="664" t="str">
        <f>IF(AF268="","",IF(S268&gt;【１】経営概要!$G$27,調査年-1,調査年)-R268)</f>
        <v/>
      </c>
      <c r="AM268" s="665" t="str">
        <f t="shared" si="70"/>
        <v/>
      </c>
      <c r="AN268" s="665" t="str">
        <f t="shared" si="71"/>
        <v/>
      </c>
      <c r="AO268" s="666" t="str">
        <f t="shared" si="72"/>
        <v/>
      </c>
      <c r="AP268" s="666" t="str">
        <f t="shared" si="73"/>
        <v/>
      </c>
      <c r="AQ268" s="666" t="str">
        <f t="shared" si="74"/>
        <v/>
      </c>
      <c r="AR268" s="666" t="str">
        <f t="shared" si="67"/>
        <v/>
      </c>
      <c r="AS268" s="666" t="str">
        <f t="shared" si="75"/>
        <v/>
      </c>
      <c r="AT268" s="666" t="str">
        <f t="shared" si="68"/>
        <v/>
      </c>
      <c r="AU268" s="666" t="str">
        <f t="shared" si="69"/>
        <v/>
      </c>
      <c r="AV268" s="666" t="str">
        <f>IF(X268="","",IF(OR(R268=IF(S268&gt;【１】経営概要!$G$27,調査年-1,調査年),AN268=""),"",ROUND(AN268*X268%,0)))</f>
        <v/>
      </c>
      <c r="AW268" s="666" t="str">
        <f t="shared" si="76"/>
        <v/>
      </c>
      <c r="AX268" s="666" t="str">
        <f t="shared" si="77"/>
        <v/>
      </c>
      <c r="AY268" s="666" t="str">
        <f t="shared" si="78"/>
        <v/>
      </c>
      <c r="AZ268" s="666" t="str">
        <f>IF(OR(X268="",AND(OR(R268&lt;&gt;IF(S268&gt;【１】経営概要!$G$27,調査年-1,調査年),AG268=0),V268="",AR268="",W268="")),"",
SUM(
IF(AND(R268=IF(S268&gt;【１】経営概要!$G$27,調査年-1,調査年),AG268=1),ROUND(T268*X268%,0),),
ROUND(V268*X268%,0),
ROUND(SUM(AR268)*X268%,0),
))</f>
        <v/>
      </c>
      <c r="BA268" s="666" t="str">
        <f t="shared" si="79"/>
        <v/>
      </c>
    </row>
    <row r="269" spans="2:53" s="42" customFormat="1" ht="28.5" hidden="1" customHeight="1" outlineLevel="1">
      <c r="B269" s="49"/>
      <c r="C269" s="722">
        <v>253</v>
      </c>
      <c r="D269" s="1569"/>
      <c r="E269" s="1570"/>
      <c r="F269" s="1570"/>
      <c r="G269" s="1570"/>
      <c r="H269" s="1570"/>
      <c r="I269" s="1570"/>
      <c r="J269" s="1570"/>
      <c r="K269" s="1571"/>
      <c r="L269" s="668" t="str">
        <f>IF(M269&gt;0,IF(COUNTIF(リスト!建築物種類コード,M269),"建築物","構築物"),"")</f>
        <v/>
      </c>
      <c r="M269" s="680"/>
      <c r="N269" s="681"/>
      <c r="O269" s="201"/>
      <c r="P269" s="682"/>
      <c r="Q269" s="683"/>
      <c r="R269" s="683"/>
      <c r="S269" s="684"/>
      <c r="T269" s="685"/>
      <c r="U269" s="685"/>
      <c r="V269" s="685"/>
      <c r="W269" s="685"/>
      <c r="X269" s="1045"/>
      <c r="Y269" s="686"/>
      <c r="Z269" s="687"/>
      <c r="AA269" s="661"/>
      <c r="AB269" s="662"/>
      <c r="AC269" s="279"/>
      <c r="AD269" s="61"/>
      <c r="AE269" s="61"/>
      <c r="AF269" s="663" t="str">
        <f t="shared" si="63"/>
        <v/>
      </c>
      <c r="AG269" s="664" t="str">
        <f t="shared" si="64"/>
        <v/>
      </c>
      <c r="AH269" s="664" t="str">
        <f t="shared" si="65"/>
        <v/>
      </c>
      <c r="AI269" s="664" t="str">
        <f>IF(AF269="","",VLOOKUP(AF269,リスト!BD:BE,2,0))</f>
        <v/>
      </c>
      <c r="AJ269" s="664" t="str">
        <f t="shared" si="66"/>
        <v/>
      </c>
      <c r="AK269" s="664" t="str">
        <f>IF(AJ269="","",VLOOKUP(AJ269,リスト!BW:BX,2,0))</f>
        <v/>
      </c>
      <c r="AL269" s="664" t="str">
        <f>IF(AF269="","",IF(S269&gt;【１】経営概要!$G$27,調査年-1,調査年)-R269)</f>
        <v/>
      </c>
      <c r="AM269" s="665" t="str">
        <f t="shared" si="70"/>
        <v/>
      </c>
      <c r="AN269" s="665" t="str">
        <f t="shared" si="71"/>
        <v/>
      </c>
      <c r="AO269" s="666" t="str">
        <f t="shared" si="72"/>
        <v/>
      </c>
      <c r="AP269" s="666" t="str">
        <f t="shared" si="73"/>
        <v/>
      </c>
      <c r="AQ269" s="666" t="str">
        <f t="shared" si="74"/>
        <v/>
      </c>
      <c r="AR269" s="666" t="str">
        <f t="shared" si="67"/>
        <v/>
      </c>
      <c r="AS269" s="666" t="str">
        <f t="shared" si="75"/>
        <v/>
      </c>
      <c r="AT269" s="666" t="str">
        <f t="shared" si="68"/>
        <v/>
      </c>
      <c r="AU269" s="666" t="str">
        <f t="shared" si="69"/>
        <v/>
      </c>
      <c r="AV269" s="666" t="str">
        <f>IF(X269="","",IF(OR(R269=IF(S269&gt;【１】経営概要!$G$27,調査年-1,調査年),AN269=""),"",ROUND(AN269*X269%,0)))</f>
        <v/>
      </c>
      <c r="AW269" s="666" t="str">
        <f t="shared" si="76"/>
        <v/>
      </c>
      <c r="AX269" s="666" t="str">
        <f t="shared" si="77"/>
        <v/>
      </c>
      <c r="AY269" s="666" t="str">
        <f t="shared" si="78"/>
        <v/>
      </c>
      <c r="AZ269" s="666" t="str">
        <f>IF(OR(X269="",AND(OR(R269&lt;&gt;IF(S269&gt;【１】経営概要!$G$27,調査年-1,調査年),AG269=0),V269="",AR269="",W269="")),"",
SUM(
IF(AND(R269=IF(S269&gt;【１】経営概要!$G$27,調査年-1,調査年),AG269=1),ROUND(T269*X269%,0),),
ROUND(V269*X269%,0),
ROUND(SUM(AR269)*X269%,0),
))</f>
        <v/>
      </c>
      <c r="BA269" s="666" t="str">
        <f t="shared" si="79"/>
        <v/>
      </c>
    </row>
    <row r="270" spans="2:53" s="4" customFormat="1" ht="28.5" hidden="1" customHeight="1" outlineLevel="1">
      <c r="C270" s="722">
        <v>254</v>
      </c>
      <c r="D270" s="1569"/>
      <c r="E270" s="1570"/>
      <c r="F270" s="1570"/>
      <c r="G270" s="1570"/>
      <c r="H270" s="1570"/>
      <c r="I270" s="1570"/>
      <c r="J270" s="1570"/>
      <c r="K270" s="1571"/>
      <c r="L270" s="668" t="str">
        <f>IF(M270&gt;0,IF(COUNTIF(リスト!建築物種類コード,M270),"建築物","構築物"),"")</f>
        <v/>
      </c>
      <c r="M270" s="680"/>
      <c r="N270" s="681"/>
      <c r="O270" s="201"/>
      <c r="P270" s="682"/>
      <c r="Q270" s="683"/>
      <c r="R270" s="683"/>
      <c r="S270" s="684"/>
      <c r="T270" s="685"/>
      <c r="U270" s="685"/>
      <c r="V270" s="685"/>
      <c r="W270" s="685"/>
      <c r="X270" s="1045"/>
      <c r="Y270" s="686"/>
      <c r="Z270" s="687"/>
      <c r="AA270" s="661"/>
      <c r="AB270" s="662"/>
      <c r="AC270" s="279"/>
      <c r="AD270" s="61"/>
      <c r="AE270" s="61"/>
      <c r="AF270" s="663" t="str">
        <f t="shared" si="63"/>
        <v/>
      </c>
      <c r="AG270" s="664" t="str">
        <f t="shared" si="64"/>
        <v/>
      </c>
      <c r="AH270" s="664" t="str">
        <f t="shared" si="65"/>
        <v/>
      </c>
      <c r="AI270" s="664" t="str">
        <f>IF(AF270="","",VLOOKUP(AF270,リスト!BD:BE,2,0))</f>
        <v/>
      </c>
      <c r="AJ270" s="664" t="str">
        <f t="shared" si="66"/>
        <v/>
      </c>
      <c r="AK270" s="664" t="str">
        <f>IF(AJ270="","",VLOOKUP(AJ270,リスト!BW:BX,2,0))</f>
        <v/>
      </c>
      <c r="AL270" s="664" t="str">
        <f>IF(AF270="","",IF(S270&gt;【１】経営概要!$G$27,調査年-1,調査年)-R270)</f>
        <v/>
      </c>
      <c r="AM270" s="665" t="str">
        <f t="shared" ref="AM270:AM287" si="80">IF(OR(AF270="",AG270=1),"",
IF(AND(AJ270&gt;0,AL270&lt;AJ270,AN270&lt;=ROUND((T270-1)*AK270,0)),ROUND(AN270*IF(Y270="2：部分取り壊し",IFERROR(1-(AC270/O270),1),1),0),
IF(AND(AJ270&gt;0,AL270&lt;AJ270),ROUND((T270-1)*AK270*IF(Y270="2：部分取り壊し",IFERROR(1-(AC270/O270),1),1),0),
"")))</f>
        <v/>
      </c>
      <c r="AN270" s="665" t="str">
        <f t="shared" ref="AN270:AN287" si="81">IF(OR(AF270="",AG270=1),"",
IF(AND(AJ270&gt;0,AL270&lt;AJ270),T270-ROUND((T270-1)*AK270*AL270,0),1
))</f>
        <v/>
      </c>
      <c r="AO270" s="666" t="str">
        <f t="shared" ref="AO270:AO287" si="82">IF(OR(AF270="",AG270=1),"",
IF(Y270="",AM270,
IF(Y270="1：取り壊し",SUM(AN270,Z270),
IF(Y270="3：売　却",AN270-Z270,
IF(AND(Y270="2：部分取り壊し",AN270&gt;1),SUM(ROUND(AN270*(AC270/O270),0),Z270,AM270),
IF(AND(Z270="",AM270=""),"",SUM(Z270,AM270)))))))</f>
        <v/>
      </c>
      <c r="AP270" s="666" t="str">
        <f t="shared" ref="AP270:AP287" si="83">IF(AND(AO270="",AM270=""),"",
IF(OR(Y270="1：取り壊し",Y270="2：部分取り壊し",Y270="3：売　却"),SUM(AO270)-SUM(AM270),""))</f>
        <v/>
      </c>
      <c r="AQ270" s="666" t="str">
        <f t="shared" ref="AQ270:AQ287" si="84">IF(OR(AG270=1,U270=""),"",
IF(AND(AJ270&gt;0,U270&gt;0,AL270&lt;AJ270),U270-ROUND(U270*AK270*AL270,0),""
))</f>
        <v/>
      </c>
      <c r="AR270" s="666" t="str">
        <f t="shared" si="67"/>
        <v/>
      </c>
      <c r="AS270" s="666" t="str">
        <f t="shared" ref="AS270:AS287" si="85">IF(Y270="2：部分取り壊し",O270-AC270,"")</f>
        <v/>
      </c>
      <c r="AT270" s="666" t="str">
        <f t="shared" si="68"/>
        <v/>
      </c>
      <c r="AU270" s="666" t="str">
        <f t="shared" si="69"/>
        <v/>
      </c>
      <c r="AV270" s="666" t="str">
        <f>IF(X270="","",IF(OR(R270=IF(S270&gt;【１】経営概要!$G$27,調査年-1,調査年),AN270=""),"",ROUND(AN270*X270%,0)))</f>
        <v/>
      </c>
      <c r="AW270" s="666" t="str">
        <f t="shared" ref="AW270:AW287" si="86">IF(X270="","",IF(AO270="","",ROUND(AO270*X270%,0)))</f>
        <v/>
      </c>
      <c r="AX270" s="666" t="str">
        <f t="shared" ref="AX270:AX287" si="87">IF(X270="","",IF(AP270="","",ROUND(AP270*X270%,0)))</f>
        <v/>
      </c>
      <c r="AY270" s="666" t="str">
        <f t="shared" ref="AY270:AY287" si="88">IF(X270="","",IF(AN270="","",ROUND(AN270*X270%,0)))</f>
        <v/>
      </c>
      <c r="AZ270" s="666" t="str">
        <f>IF(OR(X270="",AND(OR(R270&lt;&gt;IF(S270&gt;【１】経営概要!$G$27,調査年-1,調査年),AG270=0),V270="",AR270="",W270="")),"",
SUM(
IF(AND(R270=IF(S270&gt;【１】経営概要!$G$27,調査年-1,調査年),AG270=1),ROUND(T270*X270%,0),),
ROUND(V270*X270%,0),
ROUND(SUM(AR270)*X270%,0),
))</f>
        <v/>
      </c>
      <c r="BA270" s="666" t="str">
        <f t="shared" ref="BA270:BA287" si="89">IF(X270="","",IF(W270="","",ROUND(W270*X270%,0)))</f>
        <v/>
      </c>
    </row>
    <row r="271" spans="2:53" s="4" customFormat="1" ht="27.75" hidden="1" customHeight="1" outlineLevel="1">
      <c r="C271" s="722">
        <v>255</v>
      </c>
      <c r="D271" s="1572"/>
      <c r="E271" s="1573"/>
      <c r="F271" s="1573"/>
      <c r="G271" s="1573"/>
      <c r="H271" s="1573"/>
      <c r="I271" s="1573"/>
      <c r="J271" s="1573"/>
      <c r="K271" s="1574"/>
      <c r="L271" s="668" t="str">
        <f>IF(M271&gt;0,IF(COUNTIF(リスト!建築物種類コード,M271),"建築物","構築物"),"")</f>
        <v/>
      </c>
      <c r="M271" s="688"/>
      <c r="N271" s="681"/>
      <c r="O271" s="201"/>
      <c r="P271" s="682"/>
      <c r="Q271" s="683"/>
      <c r="R271" s="683"/>
      <c r="S271" s="684"/>
      <c r="T271" s="685"/>
      <c r="U271" s="685"/>
      <c r="V271" s="685"/>
      <c r="W271" s="685"/>
      <c r="X271" s="1045"/>
      <c r="Y271" s="686"/>
      <c r="Z271" s="687"/>
      <c r="AA271" s="661"/>
      <c r="AB271" s="662"/>
      <c r="AC271" s="279"/>
      <c r="AD271" s="61"/>
      <c r="AE271" s="61"/>
      <c r="AF271" s="663" t="str">
        <f t="shared" si="63"/>
        <v/>
      </c>
      <c r="AG271" s="664" t="str">
        <f t="shared" si="64"/>
        <v/>
      </c>
      <c r="AH271" s="664" t="str">
        <f t="shared" si="65"/>
        <v/>
      </c>
      <c r="AI271" s="664" t="str">
        <f>IF(AF271="","",VLOOKUP(AF271,リスト!BD:BE,2,0))</f>
        <v/>
      </c>
      <c r="AJ271" s="664" t="str">
        <f t="shared" si="66"/>
        <v/>
      </c>
      <c r="AK271" s="664" t="str">
        <f>IF(AJ271="","",VLOOKUP(AJ271,リスト!BW:BX,2,0))</f>
        <v/>
      </c>
      <c r="AL271" s="664" t="str">
        <f>IF(AF271="","",IF(S271&gt;【１】経営概要!$G$27,調査年-1,調査年)-R271)</f>
        <v/>
      </c>
      <c r="AM271" s="665" t="str">
        <f t="shared" si="80"/>
        <v/>
      </c>
      <c r="AN271" s="665" t="str">
        <f t="shared" si="81"/>
        <v/>
      </c>
      <c r="AO271" s="666" t="str">
        <f t="shared" si="82"/>
        <v/>
      </c>
      <c r="AP271" s="666" t="str">
        <f t="shared" si="83"/>
        <v/>
      </c>
      <c r="AQ271" s="666" t="str">
        <f t="shared" si="84"/>
        <v/>
      </c>
      <c r="AR271" s="666" t="str">
        <f t="shared" si="67"/>
        <v/>
      </c>
      <c r="AS271" s="666" t="str">
        <f t="shared" si="85"/>
        <v/>
      </c>
      <c r="AT271" s="666" t="str">
        <f t="shared" si="68"/>
        <v/>
      </c>
      <c r="AU271" s="666" t="str">
        <f t="shared" si="69"/>
        <v/>
      </c>
      <c r="AV271" s="666" t="str">
        <f>IF(X271="","",IF(OR(R271=IF(S271&gt;【１】経営概要!$G$27,調査年-1,調査年),AN271=""),"",ROUND(AN271*X271%,0)))</f>
        <v/>
      </c>
      <c r="AW271" s="666" t="str">
        <f t="shared" si="86"/>
        <v/>
      </c>
      <c r="AX271" s="666" t="str">
        <f t="shared" si="87"/>
        <v/>
      </c>
      <c r="AY271" s="666" t="str">
        <f t="shared" si="88"/>
        <v/>
      </c>
      <c r="AZ271" s="666" t="str">
        <f>IF(OR(X271="",AND(OR(R271&lt;&gt;IF(S271&gt;【１】経営概要!$G$27,調査年-1,調査年),AG271=0),V271="",AR271="",W271="")),"",
SUM(
IF(AND(R271=IF(S271&gt;【１】経営概要!$G$27,調査年-1,調査年),AG271=1),ROUND(T271*X271%,0),),
ROUND(V271*X271%,0),
ROUND(SUM(AR271)*X271%,0),
))</f>
        <v/>
      </c>
      <c r="BA271" s="666" t="str">
        <f t="shared" si="89"/>
        <v/>
      </c>
    </row>
    <row r="272" spans="2:53" s="4" customFormat="1" ht="28.15" hidden="1" customHeight="1" outlineLevel="1">
      <c r="C272" s="722">
        <v>256</v>
      </c>
      <c r="D272" s="1569"/>
      <c r="E272" s="1570"/>
      <c r="F272" s="1570"/>
      <c r="G272" s="1570"/>
      <c r="H272" s="1570"/>
      <c r="I272" s="1570"/>
      <c r="J272" s="1570"/>
      <c r="K272" s="1571"/>
      <c r="L272" s="668" t="str">
        <f>IF(M272&gt;0,IF(COUNTIF(リスト!建築物種類コード,M272),"建築物","構築物"),"")</f>
        <v/>
      </c>
      <c r="M272" s="680"/>
      <c r="N272" s="681"/>
      <c r="O272" s="201"/>
      <c r="P272" s="682"/>
      <c r="Q272" s="683"/>
      <c r="R272" s="683"/>
      <c r="S272" s="684"/>
      <c r="T272" s="685"/>
      <c r="U272" s="685"/>
      <c r="V272" s="685"/>
      <c r="W272" s="685"/>
      <c r="X272" s="1045"/>
      <c r="Y272" s="686"/>
      <c r="Z272" s="687"/>
      <c r="AA272" s="661"/>
      <c r="AB272" s="662"/>
      <c r="AC272" s="279"/>
      <c r="AD272" s="61"/>
      <c r="AE272" s="61"/>
      <c r="AF272" s="663" t="str">
        <f t="shared" si="63"/>
        <v/>
      </c>
      <c r="AG272" s="664" t="str">
        <f t="shared" si="64"/>
        <v/>
      </c>
      <c r="AH272" s="664" t="str">
        <f t="shared" si="65"/>
        <v/>
      </c>
      <c r="AI272" s="664" t="str">
        <f>IF(AF272="","",VLOOKUP(AF272,リスト!BD:BE,2,0))</f>
        <v/>
      </c>
      <c r="AJ272" s="664" t="str">
        <f t="shared" si="66"/>
        <v/>
      </c>
      <c r="AK272" s="664" t="str">
        <f>IF(AJ272="","",VLOOKUP(AJ272,リスト!BW:BX,2,0))</f>
        <v/>
      </c>
      <c r="AL272" s="664" t="str">
        <f>IF(AF272="","",IF(S272&gt;【１】経営概要!$G$27,調査年-1,調査年)-R272)</f>
        <v/>
      </c>
      <c r="AM272" s="665" t="str">
        <f t="shared" si="80"/>
        <v/>
      </c>
      <c r="AN272" s="665" t="str">
        <f t="shared" si="81"/>
        <v/>
      </c>
      <c r="AO272" s="666" t="str">
        <f t="shared" si="82"/>
        <v/>
      </c>
      <c r="AP272" s="666" t="str">
        <f t="shared" si="83"/>
        <v/>
      </c>
      <c r="AQ272" s="666" t="str">
        <f t="shared" si="84"/>
        <v/>
      </c>
      <c r="AR272" s="666" t="str">
        <f t="shared" si="67"/>
        <v/>
      </c>
      <c r="AS272" s="666" t="str">
        <f t="shared" si="85"/>
        <v/>
      </c>
      <c r="AT272" s="666" t="str">
        <f t="shared" si="68"/>
        <v/>
      </c>
      <c r="AU272" s="666" t="str">
        <f t="shared" si="69"/>
        <v/>
      </c>
      <c r="AV272" s="666" t="str">
        <f>IF(X272="","",IF(OR(R272=IF(S272&gt;【１】経営概要!$G$27,調査年-1,調査年),AN272=""),"",ROUND(AN272*X272%,0)))</f>
        <v/>
      </c>
      <c r="AW272" s="666" t="str">
        <f t="shared" si="86"/>
        <v/>
      </c>
      <c r="AX272" s="666" t="str">
        <f t="shared" si="87"/>
        <v/>
      </c>
      <c r="AY272" s="666" t="str">
        <f t="shared" si="88"/>
        <v/>
      </c>
      <c r="AZ272" s="666" t="str">
        <f>IF(OR(X272="",AND(OR(R272&lt;&gt;IF(S272&gt;【１】経営概要!$G$27,調査年-1,調査年),AG272=0),V272="",AR272="",W272="")),"",
SUM(
IF(AND(R272=IF(S272&gt;【１】経営概要!$G$27,調査年-1,調査年),AG272=1),ROUND(T272*X272%,0),),
ROUND(V272*X272%,0),
ROUND(SUM(AR272)*X272%,0),
))</f>
        <v/>
      </c>
      <c r="BA272" s="666" t="str">
        <f t="shared" si="89"/>
        <v/>
      </c>
    </row>
    <row r="273" spans="2:53" s="4" customFormat="1" ht="28.15" hidden="1" customHeight="1" outlineLevel="1">
      <c r="C273" s="722">
        <v>257</v>
      </c>
      <c r="D273" s="1572"/>
      <c r="E273" s="1573"/>
      <c r="F273" s="1573"/>
      <c r="G273" s="1573"/>
      <c r="H273" s="1573"/>
      <c r="I273" s="1573"/>
      <c r="J273" s="1573"/>
      <c r="K273" s="1574"/>
      <c r="L273" s="668" t="str">
        <f>IF(M273&gt;0,IF(COUNTIF(リスト!建築物種類コード,M273),"建築物","構築物"),"")</f>
        <v/>
      </c>
      <c r="M273" s="688"/>
      <c r="N273" s="681"/>
      <c r="O273" s="201"/>
      <c r="P273" s="682"/>
      <c r="Q273" s="683"/>
      <c r="R273" s="683"/>
      <c r="S273" s="684"/>
      <c r="T273" s="685"/>
      <c r="U273" s="685"/>
      <c r="V273" s="685"/>
      <c r="W273" s="685"/>
      <c r="X273" s="1045"/>
      <c r="Y273" s="686"/>
      <c r="Z273" s="687"/>
      <c r="AA273" s="661"/>
      <c r="AB273" s="662"/>
      <c r="AC273" s="279"/>
      <c r="AD273" s="61"/>
      <c r="AE273" s="61"/>
      <c r="AF273" s="663" t="str">
        <f t="shared" si="63"/>
        <v/>
      </c>
      <c r="AG273" s="664" t="str">
        <f t="shared" si="64"/>
        <v/>
      </c>
      <c r="AH273" s="664" t="str">
        <f t="shared" si="65"/>
        <v/>
      </c>
      <c r="AI273" s="664" t="str">
        <f>IF(AF273="","",VLOOKUP(AF273,リスト!BD:BE,2,0))</f>
        <v/>
      </c>
      <c r="AJ273" s="664" t="str">
        <f t="shared" si="66"/>
        <v/>
      </c>
      <c r="AK273" s="664" t="str">
        <f>IF(AJ273="","",VLOOKUP(AJ273,リスト!BW:BX,2,0))</f>
        <v/>
      </c>
      <c r="AL273" s="664" t="str">
        <f>IF(AF273="","",IF(S273&gt;【１】経営概要!$G$27,調査年-1,調査年)-R273)</f>
        <v/>
      </c>
      <c r="AM273" s="665" t="str">
        <f t="shared" si="80"/>
        <v/>
      </c>
      <c r="AN273" s="665" t="str">
        <f t="shared" si="81"/>
        <v/>
      </c>
      <c r="AO273" s="666" t="str">
        <f t="shared" si="82"/>
        <v/>
      </c>
      <c r="AP273" s="666" t="str">
        <f t="shared" si="83"/>
        <v/>
      </c>
      <c r="AQ273" s="666" t="str">
        <f t="shared" si="84"/>
        <v/>
      </c>
      <c r="AR273" s="666" t="str">
        <f t="shared" si="67"/>
        <v/>
      </c>
      <c r="AS273" s="666" t="str">
        <f t="shared" si="85"/>
        <v/>
      </c>
      <c r="AT273" s="666" t="str">
        <f t="shared" si="68"/>
        <v/>
      </c>
      <c r="AU273" s="666" t="str">
        <f t="shared" si="69"/>
        <v/>
      </c>
      <c r="AV273" s="666" t="str">
        <f>IF(X273="","",IF(OR(R273=IF(S273&gt;【１】経営概要!$G$27,調査年-1,調査年),AN273=""),"",ROUND(AN273*X273%,0)))</f>
        <v/>
      </c>
      <c r="AW273" s="666" t="str">
        <f t="shared" si="86"/>
        <v/>
      </c>
      <c r="AX273" s="666" t="str">
        <f t="shared" si="87"/>
        <v/>
      </c>
      <c r="AY273" s="666" t="str">
        <f t="shared" si="88"/>
        <v/>
      </c>
      <c r="AZ273" s="666" t="str">
        <f>IF(OR(X273="",AND(OR(R273&lt;&gt;IF(S273&gt;【１】経営概要!$G$27,調査年-1,調査年),AG273=0),V273="",AR273="",W273="")),"",
SUM(
IF(AND(R273=IF(S273&gt;【１】経営概要!$G$27,調査年-1,調査年),AG273=1),ROUND(T273*X273%,0),),
ROUND(V273*X273%,0),
ROUND(SUM(AR273)*X273%,0),
))</f>
        <v/>
      </c>
      <c r="BA273" s="666" t="str">
        <f t="shared" si="89"/>
        <v/>
      </c>
    </row>
    <row r="274" spans="2:53" s="4" customFormat="1" ht="28.15" hidden="1" customHeight="1" outlineLevel="1">
      <c r="C274" s="722">
        <v>258</v>
      </c>
      <c r="D274" s="1569"/>
      <c r="E274" s="1570"/>
      <c r="F274" s="1570"/>
      <c r="G274" s="1570"/>
      <c r="H274" s="1570"/>
      <c r="I274" s="1570"/>
      <c r="J274" s="1570"/>
      <c r="K274" s="1571"/>
      <c r="L274" s="668" t="str">
        <f>IF(M274&gt;0,IF(COUNTIF(リスト!建築物種類コード,M274),"建築物","構築物"),"")</f>
        <v/>
      </c>
      <c r="M274" s="680"/>
      <c r="N274" s="681"/>
      <c r="O274" s="201"/>
      <c r="P274" s="682"/>
      <c r="Q274" s="683"/>
      <c r="R274" s="683"/>
      <c r="S274" s="684"/>
      <c r="T274" s="685"/>
      <c r="U274" s="685"/>
      <c r="V274" s="685"/>
      <c r="W274" s="685"/>
      <c r="X274" s="1045"/>
      <c r="Y274" s="686"/>
      <c r="Z274" s="687"/>
      <c r="AA274" s="661"/>
      <c r="AB274" s="662"/>
      <c r="AC274" s="279"/>
      <c r="AD274" s="61"/>
      <c r="AE274" s="61"/>
      <c r="AF274" s="663" t="str">
        <f t="shared" ref="AF274:AF337" si="90">IF(AND(M274="",N274=""),"","["&amp;RIGHT(LEFT(M274,3),2)&amp;RIGHT(LEFT(N274,FIND("]",N274)-1),IF(FIND("]",N274)-1&gt;2,2,1))&amp;"]")</f>
        <v/>
      </c>
      <c r="AG274" s="664" t="str">
        <f t="shared" ref="AG274:AG1016" si="91">IF(AF274="","",IF(T274+U274&lt;100000,1,0))</f>
        <v/>
      </c>
      <c r="AH274" s="664" t="str">
        <f t="shared" ref="AH274:AH1016" si="92">IF(AF274="","",IF(AND(AG274=0,T274+U274&lt;200000),1,))</f>
        <v/>
      </c>
      <c r="AI274" s="664" t="str">
        <f>IF(AF274="","",VLOOKUP(AF274,リスト!BD:BE,2,0))</f>
        <v/>
      </c>
      <c r="AJ274" s="664" t="str">
        <f t="shared" ref="AJ274:AJ1016" si="93">IF(AH274=1,3,IF(P274="2：中古",MIN(AI274,Q274),IF(N274="[8]その他",MIN(AI274,Q274),AI274)))</f>
        <v/>
      </c>
      <c r="AK274" s="664" t="str">
        <f>IF(AJ274="","",VLOOKUP(AJ274,リスト!BW:BX,2,0))</f>
        <v/>
      </c>
      <c r="AL274" s="664" t="str">
        <f>IF(AF274="","",IF(S274&gt;【１】経営概要!$G$27,調査年-1,調査年)-R274)</f>
        <v/>
      </c>
      <c r="AM274" s="665" t="str">
        <f t="shared" si="80"/>
        <v/>
      </c>
      <c r="AN274" s="665" t="str">
        <f t="shared" si="81"/>
        <v/>
      </c>
      <c r="AO274" s="666" t="str">
        <f t="shared" si="82"/>
        <v/>
      </c>
      <c r="AP274" s="666" t="str">
        <f t="shared" si="83"/>
        <v/>
      </c>
      <c r="AQ274" s="666" t="str">
        <f t="shared" si="84"/>
        <v/>
      </c>
      <c r="AR274" s="666" t="str">
        <f t="shared" ref="AR274:AR337" si="94">IF(OR(AF274="",AG274=1),IF(AND(AG274=1,AL274=0),U274,""),
IF(AND(AJ274&gt;0,AL274&lt;AJ274,SUM(AQ274)&gt;0,AQ274&lt;=ROUND(U274*AK274,0)),ROUND(AQ274*IF(Y274="2：部分取り壊し",IFERROR(1-(AC274/O274),1),1),),
IF(AND(AJ274&gt;0,AL274&lt;AJ274,SUM(U274)&gt;0),ROUND(U274*AK274*IF(Y274="2：部分取り壊し",IFERROR(1-(AC274/O274),1),1),0),"")))</f>
        <v/>
      </c>
      <c r="AS274" s="666" t="str">
        <f t="shared" si="85"/>
        <v/>
      </c>
      <c r="AT274" s="666" t="str">
        <f t="shared" si="68"/>
        <v/>
      </c>
      <c r="AU274" s="666" t="str">
        <f t="shared" si="69"/>
        <v/>
      </c>
      <c r="AV274" s="666" t="str">
        <f>IF(X274="","",IF(OR(R274=IF(S274&gt;【１】経営概要!$G$27,調査年-1,調査年),AN274=""),"",ROUND(AN274*X274%,0)))</f>
        <v/>
      </c>
      <c r="AW274" s="666" t="str">
        <f t="shared" si="86"/>
        <v/>
      </c>
      <c r="AX274" s="666" t="str">
        <f t="shared" si="87"/>
        <v/>
      </c>
      <c r="AY274" s="666" t="str">
        <f t="shared" si="88"/>
        <v/>
      </c>
      <c r="AZ274" s="666" t="str">
        <f>IF(OR(X274="",AND(OR(R274&lt;&gt;IF(S274&gt;【１】経営概要!$G$27,調査年-1,調査年),AG274=0),V274="",AR274="",W274="")),"",
SUM(
IF(AND(R274=IF(S274&gt;【１】経営概要!$G$27,調査年-1,調査年),AG274=1),ROUND(T274*X274%,0),),
ROUND(V274*X274%,0),
ROUND(SUM(AR274)*X274%,0),
))</f>
        <v/>
      </c>
      <c r="BA274" s="666" t="str">
        <f t="shared" si="89"/>
        <v/>
      </c>
    </row>
    <row r="275" spans="2:53" s="4" customFormat="1" ht="28.15" hidden="1" customHeight="1" outlineLevel="1">
      <c r="C275" s="722">
        <v>259</v>
      </c>
      <c r="D275" s="1572"/>
      <c r="E275" s="1573"/>
      <c r="F275" s="1573"/>
      <c r="G275" s="1573"/>
      <c r="H275" s="1573"/>
      <c r="I275" s="1573"/>
      <c r="J275" s="1573"/>
      <c r="K275" s="1574"/>
      <c r="L275" s="668" t="str">
        <f>IF(M275&gt;0,IF(COUNTIF(リスト!建築物種類コード,M275),"建築物","構築物"),"")</f>
        <v/>
      </c>
      <c r="M275" s="688"/>
      <c r="N275" s="681"/>
      <c r="O275" s="201"/>
      <c r="P275" s="682"/>
      <c r="Q275" s="683"/>
      <c r="R275" s="683"/>
      <c r="S275" s="684"/>
      <c r="T275" s="685"/>
      <c r="U275" s="685"/>
      <c r="V275" s="685"/>
      <c r="W275" s="685"/>
      <c r="X275" s="1045"/>
      <c r="Y275" s="686"/>
      <c r="Z275" s="687"/>
      <c r="AA275" s="661"/>
      <c r="AB275" s="662"/>
      <c r="AC275" s="279"/>
      <c r="AD275" s="61"/>
      <c r="AE275" s="61"/>
      <c r="AF275" s="663" t="str">
        <f t="shared" si="90"/>
        <v/>
      </c>
      <c r="AG275" s="664" t="str">
        <f t="shared" si="91"/>
        <v/>
      </c>
      <c r="AH275" s="664" t="str">
        <f t="shared" si="92"/>
        <v/>
      </c>
      <c r="AI275" s="664" t="str">
        <f>IF(AF275="","",VLOOKUP(AF275,リスト!BD:BE,2,0))</f>
        <v/>
      </c>
      <c r="AJ275" s="664" t="str">
        <f t="shared" si="93"/>
        <v/>
      </c>
      <c r="AK275" s="664" t="str">
        <f>IF(AJ275="","",VLOOKUP(AJ275,リスト!BW:BX,2,0))</f>
        <v/>
      </c>
      <c r="AL275" s="664" t="str">
        <f>IF(AF275="","",IF(S275&gt;【１】経営概要!$G$27,調査年-1,調査年)-R275)</f>
        <v/>
      </c>
      <c r="AM275" s="665" t="str">
        <f t="shared" si="80"/>
        <v/>
      </c>
      <c r="AN275" s="665" t="str">
        <f t="shared" si="81"/>
        <v/>
      </c>
      <c r="AO275" s="666" t="str">
        <f t="shared" si="82"/>
        <v/>
      </c>
      <c r="AP275" s="666" t="str">
        <f t="shared" si="83"/>
        <v/>
      </c>
      <c r="AQ275" s="666" t="str">
        <f t="shared" si="84"/>
        <v/>
      </c>
      <c r="AR275" s="666" t="str">
        <f t="shared" si="94"/>
        <v/>
      </c>
      <c r="AS275" s="666" t="str">
        <f t="shared" si="85"/>
        <v/>
      </c>
      <c r="AT275" s="666" t="str">
        <f t="shared" ref="AT275:AT1016" si="95">IF(Y275="2：部分取り壊し",ROUND(T275*(1-(AC275/O275)),0),"")</f>
        <v/>
      </c>
      <c r="AU275" s="666" t="str">
        <f t="shared" ref="AU275:AU1016" si="96">IF(Y275="2：部分取り壊し",ROUND(U275*(1-(AC275/O275)),0),"")</f>
        <v/>
      </c>
      <c r="AV275" s="666" t="str">
        <f>IF(X275="","",IF(OR(R275=IF(S275&gt;【１】経営概要!$G$27,調査年-1,調査年),AN275=""),"",ROUND(AN275*X275%,0)))</f>
        <v/>
      </c>
      <c r="AW275" s="666" t="str">
        <f t="shared" si="86"/>
        <v/>
      </c>
      <c r="AX275" s="666" t="str">
        <f t="shared" si="87"/>
        <v/>
      </c>
      <c r="AY275" s="666" t="str">
        <f t="shared" si="88"/>
        <v/>
      </c>
      <c r="AZ275" s="666" t="str">
        <f>IF(OR(X275="",AND(OR(R275&lt;&gt;IF(S275&gt;【１】経営概要!$G$27,調査年-1,調査年),AG275=0),V275="",AR275="",W275="")),"",
SUM(
IF(AND(R275=IF(S275&gt;【１】経営概要!$G$27,調査年-1,調査年),AG275=1),ROUND(T275*X275%,0),),
ROUND(V275*X275%,0),
ROUND(SUM(AR275)*X275%,0),
))</f>
        <v/>
      </c>
      <c r="BA275" s="666" t="str">
        <f t="shared" si="89"/>
        <v/>
      </c>
    </row>
    <row r="276" spans="2:53" s="4" customFormat="1" ht="28.15" hidden="1" customHeight="1" outlineLevel="1">
      <c r="C276" s="722">
        <v>260</v>
      </c>
      <c r="D276" s="1569"/>
      <c r="E276" s="1570"/>
      <c r="F276" s="1570"/>
      <c r="G276" s="1570"/>
      <c r="H276" s="1570"/>
      <c r="I276" s="1570"/>
      <c r="J276" s="1570"/>
      <c r="K276" s="1571"/>
      <c r="L276" s="668" t="str">
        <f>IF(M276&gt;0,IF(COUNTIF(リスト!建築物種類コード,M276),"建築物","構築物"),"")</f>
        <v/>
      </c>
      <c r="M276" s="680"/>
      <c r="N276" s="681"/>
      <c r="O276" s="201"/>
      <c r="P276" s="682"/>
      <c r="Q276" s="683"/>
      <c r="R276" s="683"/>
      <c r="S276" s="684"/>
      <c r="T276" s="685"/>
      <c r="U276" s="685"/>
      <c r="V276" s="685"/>
      <c r="W276" s="685"/>
      <c r="X276" s="1045"/>
      <c r="Y276" s="686"/>
      <c r="Z276" s="687"/>
      <c r="AA276" s="661"/>
      <c r="AB276" s="662"/>
      <c r="AC276" s="279"/>
      <c r="AD276" s="61"/>
      <c r="AE276" s="61"/>
      <c r="AF276" s="663" t="str">
        <f t="shared" si="90"/>
        <v/>
      </c>
      <c r="AG276" s="664" t="str">
        <f t="shared" si="91"/>
        <v/>
      </c>
      <c r="AH276" s="664" t="str">
        <f t="shared" si="92"/>
        <v/>
      </c>
      <c r="AI276" s="664" t="str">
        <f>IF(AF276="","",VLOOKUP(AF276,リスト!BD:BE,2,0))</f>
        <v/>
      </c>
      <c r="AJ276" s="664" t="str">
        <f t="shared" si="93"/>
        <v/>
      </c>
      <c r="AK276" s="664" t="str">
        <f>IF(AJ276="","",VLOOKUP(AJ276,リスト!BW:BX,2,0))</f>
        <v/>
      </c>
      <c r="AL276" s="664" t="str">
        <f>IF(AF276="","",IF(S276&gt;【１】経営概要!$G$27,調査年-1,調査年)-R276)</f>
        <v/>
      </c>
      <c r="AM276" s="665" t="str">
        <f t="shared" si="80"/>
        <v/>
      </c>
      <c r="AN276" s="665" t="str">
        <f t="shared" si="81"/>
        <v/>
      </c>
      <c r="AO276" s="666" t="str">
        <f t="shared" si="82"/>
        <v/>
      </c>
      <c r="AP276" s="666" t="str">
        <f t="shared" si="83"/>
        <v/>
      </c>
      <c r="AQ276" s="666" t="str">
        <f t="shared" si="84"/>
        <v/>
      </c>
      <c r="AR276" s="666" t="str">
        <f t="shared" si="94"/>
        <v/>
      </c>
      <c r="AS276" s="666" t="str">
        <f t="shared" si="85"/>
        <v/>
      </c>
      <c r="AT276" s="666" t="str">
        <f t="shared" si="95"/>
        <v/>
      </c>
      <c r="AU276" s="666" t="str">
        <f t="shared" si="96"/>
        <v/>
      </c>
      <c r="AV276" s="666" t="str">
        <f>IF(X276="","",IF(OR(R276=IF(S276&gt;【１】経営概要!$G$27,調査年-1,調査年),AN276=""),"",ROUND(AN276*X276%,0)))</f>
        <v/>
      </c>
      <c r="AW276" s="666" t="str">
        <f t="shared" si="86"/>
        <v/>
      </c>
      <c r="AX276" s="666" t="str">
        <f t="shared" si="87"/>
        <v/>
      </c>
      <c r="AY276" s="666" t="str">
        <f t="shared" si="88"/>
        <v/>
      </c>
      <c r="AZ276" s="666" t="str">
        <f>IF(OR(X276="",AND(OR(R276&lt;&gt;IF(S276&gt;【１】経営概要!$G$27,調査年-1,調査年),AG276=0),V276="",AR276="",W276="")),"",
SUM(
IF(AND(R276=IF(S276&gt;【１】経営概要!$G$27,調査年-1,調査年),AG276=1),ROUND(T276*X276%,0),),
ROUND(V276*X276%,0),
ROUND(SUM(AR276)*X276%,0),
))</f>
        <v/>
      </c>
      <c r="BA276" s="666" t="str">
        <f t="shared" si="89"/>
        <v/>
      </c>
    </row>
    <row r="277" spans="2:53" s="4" customFormat="1" ht="28.15" hidden="1" customHeight="1" outlineLevel="1">
      <c r="C277" s="722">
        <v>261</v>
      </c>
      <c r="D277" s="1569"/>
      <c r="E277" s="1570"/>
      <c r="F277" s="1570"/>
      <c r="G277" s="1570"/>
      <c r="H277" s="1570"/>
      <c r="I277" s="1570"/>
      <c r="J277" s="1570"/>
      <c r="K277" s="1571"/>
      <c r="L277" s="668" t="str">
        <f>IF(M277&gt;0,IF(COUNTIF(リスト!建築物種類コード,M277),"建築物","構築物"),"")</f>
        <v/>
      </c>
      <c r="M277" s="680"/>
      <c r="N277" s="681"/>
      <c r="O277" s="201"/>
      <c r="P277" s="682"/>
      <c r="Q277" s="683"/>
      <c r="R277" s="683"/>
      <c r="S277" s="684"/>
      <c r="T277" s="685"/>
      <c r="U277" s="685"/>
      <c r="V277" s="685"/>
      <c r="W277" s="685"/>
      <c r="X277" s="1045"/>
      <c r="Y277" s="686"/>
      <c r="Z277" s="687"/>
      <c r="AA277" s="661"/>
      <c r="AB277" s="662"/>
      <c r="AC277" s="279"/>
      <c r="AD277" s="61"/>
      <c r="AE277" s="61"/>
      <c r="AF277" s="663" t="str">
        <f t="shared" si="90"/>
        <v/>
      </c>
      <c r="AG277" s="664" t="str">
        <f t="shared" si="91"/>
        <v/>
      </c>
      <c r="AH277" s="664" t="str">
        <f t="shared" si="92"/>
        <v/>
      </c>
      <c r="AI277" s="664" t="str">
        <f>IF(AF277="","",VLOOKUP(AF277,リスト!BD:BE,2,0))</f>
        <v/>
      </c>
      <c r="AJ277" s="664" t="str">
        <f t="shared" si="93"/>
        <v/>
      </c>
      <c r="AK277" s="664" t="str">
        <f>IF(AJ277="","",VLOOKUP(AJ277,リスト!BW:BX,2,0))</f>
        <v/>
      </c>
      <c r="AL277" s="664" t="str">
        <f>IF(AF277="","",IF(S277&gt;【１】経営概要!$G$27,調査年-1,調査年)-R277)</f>
        <v/>
      </c>
      <c r="AM277" s="665" t="str">
        <f t="shared" si="80"/>
        <v/>
      </c>
      <c r="AN277" s="665" t="str">
        <f t="shared" si="81"/>
        <v/>
      </c>
      <c r="AO277" s="666" t="str">
        <f t="shared" si="82"/>
        <v/>
      </c>
      <c r="AP277" s="666" t="str">
        <f t="shared" si="83"/>
        <v/>
      </c>
      <c r="AQ277" s="666" t="str">
        <f t="shared" si="84"/>
        <v/>
      </c>
      <c r="AR277" s="666" t="str">
        <f t="shared" si="94"/>
        <v/>
      </c>
      <c r="AS277" s="666" t="str">
        <f t="shared" si="85"/>
        <v/>
      </c>
      <c r="AT277" s="666" t="str">
        <f t="shared" si="95"/>
        <v/>
      </c>
      <c r="AU277" s="666" t="str">
        <f t="shared" si="96"/>
        <v/>
      </c>
      <c r="AV277" s="666" t="str">
        <f>IF(X277="","",IF(OR(R277=IF(S277&gt;【１】経営概要!$G$27,調査年-1,調査年),AN277=""),"",ROUND(AN277*X277%,0)))</f>
        <v/>
      </c>
      <c r="AW277" s="666" t="str">
        <f t="shared" si="86"/>
        <v/>
      </c>
      <c r="AX277" s="666" t="str">
        <f t="shared" si="87"/>
        <v/>
      </c>
      <c r="AY277" s="666" t="str">
        <f t="shared" si="88"/>
        <v/>
      </c>
      <c r="AZ277" s="666" t="str">
        <f>IF(OR(X277="",AND(OR(R277&lt;&gt;IF(S277&gt;【１】経営概要!$G$27,調査年-1,調査年),AG277=0),V277="",AR277="",W277="")),"",
SUM(
IF(AND(R277=IF(S277&gt;【１】経営概要!$G$27,調査年-1,調査年),AG277=1),ROUND(T277*X277%,0),),
ROUND(V277*X277%,0),
ROUND(SUM(AR277)*X277%,0),
))</f>
        <v/>
      </c>
      <c r="BA277" s="666" t="str">
        <f t="shared" si="89"/>
        <v/>
      </c>
    </row>
    <row r="278" spans="2:53" s="4" customFormat="1" ht="28.15" hidden="1" customHeight="1" outlineLevel="1">
      <c r="C278" s="722">
        <v>262</v>
      </c>
      <c r="D278" s="1569"/>
      <c r="E278" s="1570"/>
      <c r="F278" s="1570"/>
      <c r="G278" s="1570"/>
      <c r="H278" s="1570"/>
      <c r="I278" s="1570"/>
      <c r="J278" s="1570"/>
      <c r="K278" s="1571"/>
      <c r="L278" s="668" t="str">
        <f>IF(M278&gt;0,IF(COUNTIF(リスト!建築物種類コード,M278),"建築物","構築物"),"")</f>
        <v/>
      </c>
      <c r="M278" s="680"/>
      <c r="N278" s="681"/>
      <c r="O278" s="201"/>
      <c r="P278" s="682"/>
      <c r="Q278" s="683"/>
      <c r="R278" s="683"/>
      <c r="S278" s="684"/>
      <c r="T278" s="685"/>
      <c r="U278" s="685"/>
      <c r="V278" s="685"/>
      <c r="W278" s="685"/>
      <c r="X278" s="1045"/>
      <c r="Y278" s="686"/>
      <c r="Z278" s="687"/>
      <c r="AA278" s="661"/>
      <c r="AB278" s="662"/>
      <c r="AC278" s="279"/>
      <c r="AD278" s="61"/>
      <c r="AE278" s="61"/>
      <c r="AF278" s="663" t="str">
        <f t="shared" si="90"/>
        <v/>
      </c>
      <c r="AG278" s="664" t="str">
        <f t="shared" si="91"/>
        <v/>
      </c>
      <c r="AH278" s="664" t="str">
        <f t="shared" si="92"/>
        <v/>
      </c>
      <c r="AI278" s="664" t="str">
        <f>IF(AF278="","",VLOOKUP(AF278,リスト!BD:BE,2,0))</f>
        <v/>
      </c>
      <c r="AJ278" s="664" t="str">
        <f t="shared" si="93"/>
        <v/>
      </c>
      <c r="AK278" s="664" t="str">
        <f>IF(AJ278="","",VLOOKUP(AJ278,リスト!BW:BX,2,0))</f>
        <v/>
      </c>
      <c r="AL278" s="664" t="str">
        <f>IF(AF278="","",IF(S278&gt;【１】経営概要!$G$27,調査年-1,調査年)-R278)</f>
        <v/>
      </c>
      <c r="AM278" s="665" t="str">
        <f t="shared" si="80"/>
        <v/>
      </c>
      <c r="AN278" s="665" t="str">
        <f t="shared" si="81"/>
        <v/>
      </c>
      <c r="AO278" s="666" t="str">
        <f t="shared" si="82"/>
        <v/>
      </c>
      <c r="AP278" s="666" t="str">
        <f t="shared" si="83"/>
        <v/>
      </c>
      <c r="AQ278" s="666" t="str">
        <f t="shared" si="84"/>
        <v/>
      </c>
      <c r="AR278" s="666" t="str">
        <f t="shared" si="94"/>
        <v/>
      </c>
      <c r="AS278" s="666" t="str">
        <f t="shared" si="85"/>
        <v/>
      </c>
      <c r="AT278" s="666" t="str">
        <f t="shared" si="95"/>
        <v/>
      </c>
      <c r="AU278" s="666" t="str">
        <f t="shared" si="96"/>
        <v/>
      </c>
      <c r="AV278" s="666" t="str">
        <f>IF(X278="","",IF(OR(R278=IF(S278&gt;【１】経営概要!$G$27,調査年-1,調査年),AN278=""),"",ROUND(AN278*X278%,0)))</f>
        <v/>
      </c>
      <c r="AW278" s="666" t="str">
        <f t="shared" si="86"/>
        <v/>
      </c>
      <c r="AX278" s="666" t="str">
        <f t="shared" si="87"/>
        <v/>
      </c>
      <c r="AY278" s="666" t="str">
        <f t="shared" si="88"/>
        <v/>
      </c>
      <c r="AZ278" s="666" t="str">
        <f>IF(OR(X278="",AND(OR(R278&lt;&gt;IF(S278&gt;【１】経営概要!$G$27,調査年-1,調査年),AG278=0),V278="",AR278="",W278="")),"",
SUM(
IF(AND(R278=IF(S278&gt;【１】経営概要!$G$27,調査年-1,調査年),AG278=1),ROUND(T278*X278%,0),),
ROUND(V278*X278%,0),
ROUND(SUM(AR278)*X278%,0),
))</f>
        <v/>
      </c>
      <c r="BA278" s="666" t="str">
        <f t="shared" si="89"/>
        <v/>
      </c>
    </row>
    <row r="279" spans="2:53" s="4" customFormat="1" ht="28.15" hidden="1" customHeight="1" outlineLevel="1">
      <c r="C279" s="722">
        <v>263</v>
      </c>
      <c r="D279" s="1569"/>
      <c r="E279" s="1570"/>
      <c r="F279" s="1570"/>
      <c r="G279" s="1570"/>
      <c r="H279" s="1570"/>
      <c r="I279" s="1570"/>
      <c r="J279" s="1570"/>
      <c r="K279" s="1571"/>
      <c r="L279" s="668" t="str">
        <f>IF(M279&gt;0,IF(COUNTIF(リスト!建築物種類コード,M279),"建築物","構築物"),"")</f>
        <v/>
      </c>
      <c r="M279" s="680"/>
      <c r="N279" s="681"/>
      <c r="O279" s="201"/>
      <c r="P279" s="682"/>
      <c r="Q279" s="683"/>
      <c r="R279" s="683"/>
      <c r="S279" s="684"/>
      <c r="T279" s="685"/>
      <c r="U279" s="685"/>
      <c r="V279" s="685"/>
      <c r="W279" s="685"/>
      <c r="X279" s="1045"/>
      <c r="Y279" s="686"/>
      <c r="Z279" s="687"/>
      <c r="AA279" s="661"/>
      <c r="AB279" s="662"/>
      <c r="AC279" s="279"/>
      <c r="AD279" s="61"/>
      <c r="AE279" s="61"/>
      <c r="AF279" s="663" t="str">
        <f t="shared" si="90"/>
        <v/>
      </c>
      <c r="AG279" s="664" t="str">
        <f t="shared" si="91"/>
        <v/>
      </c>
      <c r="AH279" s="664" t="str">
        <f t="shared" si="92"/>
        <v/>
      </c>
      <c r="AI279" s="664" t="str">
        <f>IF(AF279="","",VLOOKUP(AF279,リスト!BD:BE,2,0))</f>
        <v/>
      </c>
      <c r="AJ279" s="664" t="str">
        <f t="shared" si="93"/>
        <v/>
      </c>
      <c r="AK279" s="664" t="str">
        <f>IF(AJ279="","",VLOOKUP(AJ279,リスト!BW:BX,2,0))</f>
        <v/>
      </c>
      <c r="AL279" s="664" t="str">
        <f>IF(AF279="","",IF(S279&gt;【１】経営概要!$G$27,調査年-1,調査年)-R279)</f>
        <v/>
      </c>
      <c r="AM279" s="665" t="str">
        <f t="shared" si="80"/>
        <v/>
      </c>
      <c r="AN279" s="665" t="str">
        <f t="shared" si="81"/>
        <v/>
      </c>
      <c r="AO279" s="666" t="str">
        <f t="shared" si="82"/>
        <v/>
      </c>
      <c r="AP279" s="666" t="str">
        <f t="shared" si="83"/>
        <v/>
      </c>
      <c r="AQ279" s="666" t="str">
        <f t="shared" si="84"/>
        <v/>
      </c>
      <c r="AR279" s="666" t="str">
        <f t="shared" si="94"/>
        <v/>
      </c>
      <c r="AS279" s="666" t="str">
        <f t="shared" si="85"/>
        <v/>
      </c>
      <c r="AT279" s="666" t="str">
        <f t="shared" si="95"/>
        <v/>
      </c>
      <c r="AU279" s="666" t="str">
        <f t="shared" si="96"/>
        <v/>
      </c>
      <c r="AV279" s="666" t="str">
        <f>IF(X279="","",IF(OR(R279=IF(S279&gt;【１】経営概要!$G$27,調査年-1,調査年),AN279=""),"",ROUND(AN279*X279%,0)))</f>
        <v/>
      </c>
      <c r="AW279" s="666" t="str">
        <f t="shared" si="86"/>
        <v/>
      </c>
      <c r="AX279" s="666" t="str">
        <f t="shared" si="87"/>
        <v/>
      </c>
      <c r="AY279" s="666" t="str">
        <f t="shared" si="88"/>
        <v/>
      </c>
      <c r="AZ279" s="666" t="str">
        <f>IF(OR(X279="",AND(OR(R279&lt;&gt;IF(S279&gt;【１】経営概要!$G$27,調査年-1,調査年),AG279=0),V279="",AR279="",W279="")),"",
SUM(
IF(AND(R279=IF(S279&gt;【１】経営概要!$G$27,調査年-1,調査年),AG279=1),ROUND(T279*X279%,0),),
ROUND(V279*X279%,0),
ROUND(SUM(AR279)*X279%,0),
))</f>
        <v/>
      </c>
      <c r="BA279" s="666" t="str">
        <f t="shared" si="89"/>
        <v/>
      </c>
    </row>
    <row r="280" spans="2:53" s="4" customFormat="1" ht="28.15" hidden="1" customHeight="1" outlineLevel="1">
      <c r="C280" s="722">
        <v>264</v>
      </c>
      <c r="D280" s="1569"/>
      <c r="E280" s="1570"/>
      <c r="F280" s="1570"/>
      <c r="G280" s="1570"/>
      <c r="H280" s="1570"/>
      <c r="I280" s="1570"/>
      <c r="J280" s="1570"/>
      <c r="K280" s="1571"/>
      <c r="L280" s="668" t="str">
        <f>IF(M280&gt;0,IF(COUNTIF(リスト!建築物種類コード,M280),"建築物","構築物"),"")</f>
        <v/>
      </c>
      <c r="M280" s="680"/>
      <c r="N280" s="681"/>
      <c r="O280" s="201"/>
      <c r="P280" s="682"/>
      <c r="Q280" s="683"/>
      <c r="R280" s="683"/>
      <c r="S280" s="684"/>
      <c r="T280" s="685"/>
      <c r="U280" s="685"/>
      <c r="V280" s="685"/>
      <c r="W280" s="685"/>
      <c r="X280" s="1045"/>
      <c r="Y280" s="686"/>
      <c r="Z280" s="687"/>
      <c r="AA280" s="661"/>
      <c r="AB280" s="662"/>
      <c r="AC280" s="279"/>
      <c r="AD280" s="61"/>
      <c r="AE280" s="61"/>
      <c r="AF280" s="663" t="str">
        <f t="shared" si="90"/>
        <v/>
      </c>
      <c r="AG280" s="664" t="str">
        <f t="shared" si="91"/>
        <v/>
      </c>
      <c r="AH280" s="664" t="str">
        <f t="shared" si="92"/>
        <v/>
      </c>
      <c r="AI280" s="664" t="str">
        <f>IF(AF280="","",VLOOKUP(AF280,リスト!BD:BE,2,0))</f>
        <v/>
      </c>
      <c r="AJ280" s="664" t="str">
        <f t="shared" si="93"/>
        <v/>
      </c>
      <c r="AK280" s="664" t="str">
        <f>IF(AJ280="","",VLOOKUP(AJ280,リスト!BW:BX,2,0))</f>
        <v/>
      </c>
      <c r="AL280" s="664" t="str">
        <f>IF(AF280="","",IF(S280&gt;【１】経営概要!$G$27,調査年-1,調査年)-R280)</f>
        <v/>
      </c>
      <c r="AM280" s="665" t="str">
        <f t="shared" si="80"/>
        <v/>
      </c>
      <c r="AN280" s="665" t="str">
        <f t="shared" si="81"/>
        <v/>
      </c>
      <c r="AO280" s="666" t="str">
        <f t="shared" si="82"/>
        <v/>
      </c>
      <c r="AP280" s="666" t="str">
        <f t="shared" si="83"/>
        <v/>
      </c>
      <c r="AQ280" s="666" t="str">
        <f t="shared" si="84"/>
        <v/>
      </c>
      <c r="AR280" s="666" t="str">
        <f t="shared" si="94"/>
        <v/>
      </c>
      <c r="AS280" s="666" t="str">
        <f t="shared" si="85"/>
        <v/>
      </c>
      <c r="AT280" s="666" t="str">
        <f t="shared" si="95"/>
        <v/>
      </c>
      <c r="AU280" s="666" t="str">
        <f t="shared" si="96"/>
        <v/>
      </c>
      <c r="AV280" s="666" t="str">
        <f>IF(X280="","",IF(OR(R280=IF(S280&gt;【１】経営概要!$G$27,調査年-1,調査年),AN280=""),"",ROUND(AN280*X280%,0)))</f>
        <v/>
      </c>
      <c r="AW280" s="666" t="str">
        <f t="shared" si="86"/>
        <v/>
      </c>
      <c r="AX280" s="666" t="str">
        <f t="shared" si="87"/>
        <v/>
      </c>
      <c r="AY280" s="666" t="str">
        <f t="shared" si="88"/>
        <v/>
      </c>
      <c r="AZ280" s="666" t="str">
        <f>IF(OR(X280="",AND(OR(R280&lt;&gt;IF(S280&gt;【１】経営概要!$G$27,調査年-1,調査年),AG280=0),V280="",AR280="",W280="")),"",
SUM(
IF(AND(R280=IF(S280&gt;【１】経営概要!$G$27,調査年-1,調査年),AG280=1),ROUND(T280*X280%,0),),
ROUND(V280*X280%,0),
ROUND(SUM(AR280)*X280%,0),
))</f>
        <v/>
      </c>
      <c r="BA280" s="666" t="str">
        <f t="shared" si="89"/>
        <v/>
      </c>
    </row>
    <row r="281" spans="2:53" s="4" customFormat="1" ht="28.15" hidden="1" customHeight="1" outlineLevel="1">
      <c r="C281" s="722">
        <v>265</v>
      </c>
      <c r="D281" s="1569"/>
      <c r="E281" s="1570"/>
      <c r="F281" s="1570"/>
      <c r="G281" s="1570"/>
      <c r="H281" s="1570"/>
      <c r="I281" s="1570"/>
      <c r="J281" s="1570"/>
      <c r="K281" s="1571"/>
      <c r="L281" s="668" t="str">
        <f>IF(M281&gt;0,IF(COUNTIF(リスト!建築物種類コード,M281),"建築物","構築物"),"")</f>
        <v/>
      </c>
      <c r="M281" s="680"/>
      <c r="N281" s="681"/>
      <c r="O281" s="201"/>
      <c r="P281" s="682"/>
      <c r="Q281" s="683"/>
      <c r="R281" s="683"/>
      <c r="S281" s="684"/>
      <c r="T281" s="685"/>
      <c r="U281" s="685"/>
      <c r="V281" s="685"/>
      <c r="W281" s="685"/>
      <c r="X281" s="1045"/>
      <c r="Y281" s="686"/>
      <c r="Z281" s="687"/>
      <c r="AA281" s="661"/>
      <c r="AB281" s="662"/>
      <c r="AC281" s="279"/>
      <c r="AD281" s="61"/>
      <c r="AE281" s="61"/>
      <c r="AF281" s="663" t="str">
        <f t="shared" si="90"/>
        <v/>
      </c>
      <c r="AG281" s="664" t="str">
        <f t="shared" si="91"/>
        <v/>
      </c>
      <c r="AH281" s="664" t="str">
        <f t="shared" si="92"/>
        <v/>
      </c>
      <c r="AI281" s="664" t="str">
        <f>IF(AF281="","",VLOOKUP(AF281,リスト!BD:BE,2,0))</f>
        <v/>
      </c>
      <c r="AJ281" s="664" t="str">
        <f t="shared" si="93"/>
        <v/>
      </c>
      <c r="AK281" s="664" t="str">
        <f>IF(AJ281="","",VLOOKUP(AJ281,リスト!BW:BX,2,0))</f>
        <v/>
      </c>
      <c r="AL281" s="664" t="str">
        <f>IF(AF281="","",IF(S281&gt;【１】経営概要!$G$27,調査年-1,調査年)-R281)</f>
        <v/>
      </c>
      <c r="AM281" s="665" t="str">
        <f t="shared" si="80"/>
        <v/>
      </c>
      <c r="AN281" s="665" t="str">
        <f t="shared" si="81"/>
        <v/>
      </c>
      <c r="AO281" s="666" t="str">
        <f t="shared" si="82"/>
        <v/>
      </c>
      <c r="AP281" s="666" t="str">
        <f t="shared" si="83"/>
        <v/>
      </c>
      <c r="AQ281" s="666" t="str">
        <f t="shared" si="84"/>
        <v/>
      </c>
      <c r="AR281" s="666" t="str">
        <f t="shared" si="94"/>
        <v/>
      </c>
      <c r="AS281" s="666" t="str">
        <f t="shared" si="85"/>
        <v/>
      </c>
      <c r="AT281" s="666" t="str">
        <f t="shared" si="95"/>
        <v/>
      </c>
      <c r="AU281" s="666" t="str">
        <f t="shared" si="96"/>
        <v/>
      </c>
      <c r="AV281" s="666" t="str">
        <f>IF(X281="","",IF(OR(R281=IF(S281&gt;【１】経営概要!$G$27,調査年-1,調査年),AN281=""),"",ROUND(AN281*X281%,0)))</f>
        <v/>
      </c>
      <c r="AW281" s="666" t="str">
        <f t="shared" si="86"/>
        <v/>
      </c>
      <c r="AX281" s="666" t="str">
        <f t="shared" si="87"/>
        <v/>
      </c>
      <c r="AY281" s="666" t="str">
        <f t="shared" si="88"/>
        <v/>
      </c>
      <c r="AZ281" s="666" t="str">
        <f>IF(OR(X281="",AND(OR(R281&lt;&gt;IF(S281&gt;【１】経営概要!$G$27,調査年-1,調査年),AG281=0),V281="",AR281="",W281="")),"",
SUM(
IF(AND(R281=IF(S281&gt;【１】経営概要!$G$27,調査年-1,調査年),AG281=1),ROUND(T281*X281%,0),),
ROUND(V281*X281%,0),
ROUND(SUM(AR281)*X281%,0),
))</f>
        <v/>
      </c>
      <c r="BA281" s="666" t="str">
        <f t="shared" si="89"/>
        <v/>
      </c>
    </row>
    <row r="282" spans="2:53" s="4" customFormat="1" ht="28.15" hidden="1" customHeight="1" outlineLevel="1">
      <c r="C282" s="722">
        <v>266</v>
      </c>
      <c r="D282" s="1569"/>
      <c r="E282" s="1570"/>
      <c r="F282" s="1570"/>
      <c r="G282" s="1570"/>
      <c r="H282" s="1570"/>
      <c r="I282" s="1570"/>
      <c r="J282" s="1570"/>
      <c r="K282" s="1571"/>
      <c r="L282" s="668" t="str">
        <f>IF(M282&gt;0,IF(COUNTIF(リスト!建築物種類コード,M282),"建築物","構築物"),"")</f>
        <v/>
      </c>
      <c r="M282" s="680"/>
      <c r="N282" s="681"/>
      <c r="O282" s="201"/>
      <c r="P282" s="682"/>
      <c r="Q282" s="683"/>
      <c r="R282" s="683"/>
      <c r="S282" s="684"/>
      <c r="T282" s="685"/>
      <c r="U282" s="685"/>
      <c r="V282" s="685"/>
      <c r="W282" s="685"/>
      <c r="X282" s="1045"/>
      <c r="Y282" s="686"/>
      <c r="Z282" s="687"/>
      <c r="AA282" s="661"/>
      <c r="AB282" s="662"/>
      <c r="AC282" s="279"/>
      <c r="AD282" s="61"/>
      <c r="AE282" s="61"/>
      <c r="AF282" s="663" t="str">
        <f t="shared" si="90"/>
        <v/>
      </c>
      <c r="AG282" s="664" t="str">
        <f t="shared" si="91"/>
        <v/>
      </c>
      <c r="AH282" s="664" t="str">
        <f t="shared" si="92"/>
        <v/>
      </c>
      <c r="AI282" s="664" t="str">
        <f>IF(AF282="","",VLOOKUP(AF282,リスト!BD:BE,2,0))</f>
        <v/>
      </c>
      <c r="AJ282" s="664" t="str">
        <f t="shared" si="93"/>
        <v/>
      </c>
      <c r="AK282" s="664" t="str">
        <f>IF(AJ282="","",VLOOKUP(AJ282,リスト!BW:BX,2,0))</f>
        <v/>
      </c>
      <c r="AL282" s="664" t="str">
        <f>IF(AF282="","",IF(S282&gt;【１】経営概要!$G$27,調査年-1,調査年)-R282)</f>
        <v/>
      </c>
      <c r="AM282" s="665" t="str">
        <f t="shared" si="80"/>
        <v/>
      </c>
      <c r="AN282" s="665" t="str">
        <f t="shared" si="81"/>
        <v/>
      </c>
      <c r="AO282" s="666" t="str">
        <f t="shared" si="82"/>
        <v/>
      </c>
      <c r="AP282" s="666" t="str">
        <f t="shared" si="83"/>
        <v/>
      </c>
      <c r="AQ282" s="666" t="str">
        <f t="shared" si="84"/>
        <v/>
      </c>
      <c r="AR282" s="666" t="str">
        <f t="shared" si="94"/>
        <v/>
      </c>
      <c r="AS282" s="666" t="str">
        <f t="shared" si="85"/>
        <v/>
      </c>
      <c r="AT282" s="666" t="str">
        <f t="shared" si="95"/>
        <v/>
      </c>
      <c r="AU282" s="666" t="str">
        <f t="shared" si="96"/>
        <v/>
      </c>
      <c r="AV282" s="666" t="str">
        <f>IF(X282="","",IF(OR(R282=IF(S282&gt;【１】経営概要!$G$27,調査年-1,調査年),AN282=""),"",ROUND(AN282*X282%,0)))</f>
        <v/>
      </c>
      <c r="AW282" s="666" t="str">
        <f t="shared" si="86"/>
        <v/>
      </c>
      <c r="AX282" s="666" t="str">
        <f t="shared" si="87"/>
        <v/>
      </c>
      <c r="AY282" s="666" t="str">
        <f t="shared" si="88"/>
        <v/>
      </c>
      <c r="AZ282" s="666" t="str">
        <f>IF(OR(X282="",AND(OR(R282&lt;&gt;IF(S282&gt;【１】経営概要!$G$27,調査年-1,調査年),AG282=0),V282="",AR282="",W282="")),"",
SUM(
IF(AND(R282=IF(S282&gt;【１】経営概要!$G$27,調査年-1,調査年),AG282=1),ROUND(T282*X282%,0),),
ROUND(V282*X282%,0),
ROUND(SUM(AR282)*X282%,0),
))</f>
        <v/>
      </c>
      <c r="BA282" s="666" t="str">
        <f t="shared" si="89"/>
        <v/>
      </c>
    </row>
    <row r="283" spans="2:53" s="4" customFormat="1" ht="28.15" hidden="1" customHeight="1" outlineLevel="1">
      <c r="C283" s="722">
        <v>267</v>
      </c>
      <c r="D283" s="1569"/>
      <c r="E283" s="1570"/>
      <c r="F283" s="1570"/>
      <c r="G283" s="1570"/>
      <c r="H283" s="1570"/>
      <c r="I283" s="1570"/>
      <c r="J283" s="1570"/>
      <c r="K283" s="1571"/>
      <c r="L283" s="668" t="str">
        <f>IF(M283&gt;0,IF(COUNTIF(リスト!建築物種類コード,M283),"建築物","構築物"),"")</f>
        <v/>
      </c>
      <c r="M283" s="680"/>
      <c r="N283" s="681"/>
      <c r="O283" s="201"/>
      <c r="P283" s="682"/>
      <c r="Q283" s="683"/>
      <c r="R283" s="683"/>
      <c r="S283" s="684"/>
      <c r="T283" s="685"/>
      <c r="U283" s="685"/>
      <c r="V283" s="685"/>
      <c r="W283" s="685"/>
      <c r="X283" s="1045"/>
      <c r="Y283" s="686"/>
      <c r="Z283" s="687"/>
      <c r="AA283" s="661"/>
      <c r="AB283" s="662"/>
      <c r="AC283" s="279"/>
      <c r="AD283" s="61"/>
      <c r="AE283" s="61"/>
      <c r="AF283" s="663" t="str">
        <f t="shared" si="90"/>
        <v/>
      </c>
      <c r="AG283" s="664" t="str">
        <f t="shared" si="91"/>
        <v/>
      </c>
      <c r="AH283" s="664" t="str">
        <f t="shared" si="92"/>
        <v/>
      </c>
      <c r="AI283" s="664" t="str">
        <f>IF(AF283="","",VLOOKUP(AF283,リスト!BD:BE,2,0))</f>
        <v/>
      </c>
      <c r="AJ283" s="664" t="str">
        <f t="shared" si="93"/>
        <v/>
      </c>
      <c r="AK283" s="664" t="str">
        <f>IF(AJ283="","",VLOOKUP(AJ283,リスト!BW:BX,2,0))</f>
        <v/>
      </c>
      <c r="AL283" s="664" t="str">
        <f>IF(AF283="","",IF(S283&gt;【１】経営概要!$G$27,調査年-1,調査年)-R283)</f>
        <v/>
      </c>
      <c r="AM283" s="665" t="str">
        <f t="shared" si="80"/>
        <v/>
      </c>
      <c r="AN283" s="665" t="str">
        <f t="shared" si="81"/>
        <v/>
      </c>
      <c r="AO283" s="666" t="str">
        <f t="shared" si="82"/>
        <v/>
      </c>
      <c r="AP283" s="666" t="str">
        <f t="shared" si="83"/>
        <v/>
      </c>
      <c r="AQ283" s="666" t="str">
        <f t="shared" si="84"/>
        <v/>
      </c>
      <c r="AR283" s="666" t="str">
        <f t="shared" si="94"/>
        <v/>
      </c>
      <c r="AS283" s="666" t="str">
        <f t="shared" si="85"/>
        <v/>
      </c>
      <c r="AT283" s="666" t="str">
        <f t="shared" si="95"/>
        <v/>
      </c>
      <c r="AU283" s="666" t="str">
        <f t="shared" si="96"/>
        <v/>
      </c>
      <c r="AV283" s="666" t="str">
        <f>IF(X283="","",IF(OR(R283=IF(S283&gt;【１】経営概要!$G$27,調査年-1,調査年),AN283=""),"",ROUND(AN283*X283%,0)))</f>
        <v/>
      </c>
      <c r="AW283" s="666" t="str">
        <f t="shared" si="86"/>
        <v/>
      </c>
      <c r="AX283" s="666" t="str">
        <f t="shared" si="87"/>
        <v/>
      </c>
      <c r="AY283" s="666" t="str">
        <f t="shared" si="88"/>
        <v/>
      </c>
      <c r="AZ283" s="666" t="str">
        <f>IF(OR(X283="",AND(OR(R283&lt;&gt;IF(S283&gt;【１】経営概要!$G$27,調査年-1,調査年),AG283=0),V283="",AR283="",W283="")),"",
SUM(
IF(AND(R283=IF(S283&gt;【１】経営概要!$G$27,調査年-1,調査年),AG283=1),ROUND(T283*X283%,0),),
ROUND(V283*X283%,0),
ROUND(SUM(AR283)*X283%,0),
))</f>
        <v/>
      </c>
      <c r="BA283" s="666" t="str">
        <f t="shared" si="89"/>
        <v/>
      </c>
    </row>
    <row r="284" spans="2:53" s="4" customFormat="1" ht="28.15" hidden="1" customHeight="1" outlineLevel="1">
      <c r="C284" s="722">
        <v>268</v>
      </c>
      <c r="D284" s="1569"/>
      <c r="E284" s="1570"/>
      <c r="F284" s="1570"/>
      <c r="G284" s="1570"/>
      <c r="H284" s="1570"/>
      <c r="I284" s="1570"/>
      <c r="J284" s="1570"/>
      <c r="K284" s="1571"/>
      <c r="L284" s="668" t="str">
        <f>IF(M284&gt;0,IF(COUNTIF(リスト!建築物種類コード,M284),"建築物","構築物"),"")</f>
        <v/>
      </c>
      <c r="M284" s="688"/>
      <c r="N284" s="681"/>
      <c r="O284" s="201"/>
      <c r="P284" s="682"/>
      <c r="Q284" s="683"/>
      <c r="R284" s="683"/>
      <c r="S284" s="684"/>
      <c r="T284" s="685"/>
      <c r="U284" s="685"/>
      <c r="V284" s="685"/>
      <c r="W284" s="685"/>
      <c r="X284" s="1045"/>
      <c r="Y284" s="686"/>
      <c r="Z284" s="687"/>
      <c r="AA284" s="661"/>
      <c r="AB284" s="662"/>
      <c r="AC284" s="279"/>
      <c r="AD284" s="61"/>
      <c r="AE284" s="61"/>
      <c r="AF284" s="663" t="str">
        <f t="shared" si="90"/>
        <v/>
      </c>
      <c r="AG284" s="664" t="str">
        <f t="shared" si="91"/>
        <v/>
      </c>
      <c r="AH284" s="664" t="str">
        <f t="shared" si="92"/>
        <v/>
      </c>
      <c r="AI284" s="664" t="str">
        <f>IF(AF284="","",VLOOKUP(AF284,リスト!BD:BE,2,0))</f>
        <v/>
      </c>
      <c r="AJ284" s="664" t="str">
        <f t="shared" si="93"/>
        <v/>
      </c>
      <c r="AK284" s="664" t="str">
        <f>IF(AJ284="","",VLOOKUP(AJ284,リスト!BW:BX,2,0))</f>
        <v/>
      </c>
      <c r="AL284" s="664" t="str">
        <f>IF(AF284="","",IF(S284&gt;【１】経営概要!$G$27,調査年-1,調査年)-R284)</f>
        <v/>
      </c>
      <c r="AM284" s="665" t="str">
        <f t="shared" si="80"/>
        <v/>
      </c>
      <c r="AN284" s="665" t="str">
        <f t="shared" si="81"/>
        <v/>
      </c>
      <c r="AO284" s="666" t="str">
        <f t="shared" si="82"/>
        <v/>
      </c>
      <c r="AP284" s="666" t="str">
        <f t="shared" si="83"/>
        <v/>
      </c>
      <c r="AQ284" s="666" t="str">
        <f t="shared" si="84"/>
        <v/>
      </c>
      <c r="AR284" s="666" t="str">
        <f t="shared" si="94"/>
        <v/>
      </c>
      <c r="AS284" s="666" t="str">
        <f t="shared" si="85"/>
        <v/>
      </c>
      <c r="AT284" s="666" t="str">
        <f t="shared" si="95"/>
        <v/>
      </c>
      <c r="AU284" s="666" t="str">
        <f t="shared" si="96"/>
        <v/>
      </c>
      <c r="AV284" s="666" t="str">
        <f>IF(X284="","",IF(OR(R284=IF(S284&gt;【１】経営概要!$G$27,調査年-1,調査年),AN284=""),"",ROUND(AN284*X284%,0)))</f>
        <v/>
      </c>
      <c r="AW284" s="666" t="str">
        <f t="shared" si="86"/>
        <v/>
      </c>
      <c r="AX284" s="666" t="str">
        <f t="shared" si="87"/>
        <v/>
      </c>
      <c r="AY284" s="666" t="str">
        <f t="shared" si="88"/>
        <v/>
      </c>
      <c r="AZ284" s="666" t="str">
        <f>IF(OR(X284="",AND(OR(R284&lt;&gt;IF(S284&gt;【１】経営概要!$G$27,調査年-1,調査年),AG284=0),V284="",AR284="",W284="")),"",
SUM(
IF(AND(R284=IF(S284&gt;【１】経営概要!$G$27,調査年-1,調査年),AG284=1),ROUND(T284*X284%,0),),
ROUND(V284*X284%,0),
ROUND(SUM(AR284)*X284%,0),
))</f>
        <v/>
      </c>
      <c r="BA284" s="666" t="str">
        <f t="shared" si="89"/>
        <v/>
      </c>
    </row>
    <row r="285" spans="2:53" s="4" customFormat="1" ht="28.5" hidden="1" customHeight="1" outlineLevel="1">
      <c r="B285" s="49"/>
      <c r="C285" s="722">
        <v>269</v>
      </c>
      <c r="D285" s="1569"/>
      <c r="E285" s="1570"/>
      <c r="F285" s="1570"/>
      <c r="G285" s="1570"/>
      <c r="H285" s="1570"/>
      <c r="I285" s="1570"/>
      <c r="J285" s="1570"/>
      <c r="K285" s="1571"/>
      <c r="L285" s="668" t="str">
        <f>IF(M285&gt;0,IF(COUNTIF(リスト!建築物種類コード,M285),"建築物","構築物"),"")</f>
        <v/>
      </c>
      <c r="M285" s="680"/>
      <c r="N285" s="681"/>
      <c r="O285" s="201"/>
      <c r="P285" s="682"/>
      <c r="Q285" s="683"/>
      <c r="R285" s="683"/>
      <c r="S285" s="684"/>
      <c r="T285" s="685"/>
      <c r="U285" s="685"/>
      <c r="V285" s="685"/>
      <c r="W285" s="685"/>
      <c r="X285" s="1045"/>
      <c r="Y285" s="686"/>
      <c r="Z285" s="687"/>
      <c r="AA285" s="661"/>
      <c r="AB285" s="662"/>
      <c r="AC285" s="279"/>
      <c r="AD285" s="61"/>
      <c r="AE285" s="61"/>
      <c r="AF285" s="663" t="str">
        <f t="shared" si="90"/>
        <v/>
      </c>
      <c r="AG285" s="664" t="str">
        <f t="shared" si="91"/>
        <v/>
      </c>
      <c r="AH285" s="664" t="str">
        <f t="shared" si="92"/>
        <v/>
      </c>
      <c r="AI285" s="664" t="str">
        <f>IF(AF285="","",VLOOKUP(AF285,リスト!BD:BE,2,0))</f>
        <v/>
      </c>
      <c r="AJ285" s="664" t="str">
        <f t="shared" si="93"/>
        <v/>
      </c>
      <c r="AK285" s="664" t="str">
        <f>IF(AJ285="","",VLOOKUP(AJ285,リスト!BW:BX,2,0))</f>
        <v/>
      </c>
      <c r="AL285" s="664" t="str">
        <f>IF(AF285="","",IF(S285&gt;【１】経営概要!$G$27,調査年-1,調査年)-R285)</f>
        <v/>
      </c>
      <c r="AM285" s="665" t="str">
        <f t="shared" si="80"/>
        <v/>
      </c>
      <c r="AN285" s="665" t="str">
        <f t="shared" si="81"/>
        <v/>
      </c>
      <c r="AO285" s="666" t="str">
        <f t="shared" si="82"/>
        <v/>
      </c>
      <c r="AP285" s="666" t="str">
        <f t="shared" si="83"/>
        <v/>
      </c>
      <c r="AQ285" s="666" t="str">
        <f t="shared" si="84"/>
        <v/>
      </c>
      <c r="AR285" s="666" t="str">
        <f t="shared" si="94"/>
        <v/>
      </c>
      <c r="AS285" s="666" t="str">
        <f t="shared" si="85"/>
        <v/>
      </c>
      <c r="AT285" s="666" t="str">
        <f t="shared" si="95"/>
        <v/>
      </c>
      <c r="AU285" s="666" t="str">
        <f t="shared" si="96"/>
        <v/>
      </c>
      <c r="AV285" s="666" t="str">
        <f>IF(X285="","",IF(OR(R285=IF(S285&gt;【１】経営概要!$G$27,調査年-1,調査年),AN285=""),"",ROUND(AN285*X285%,0)))</f>
        <v/>
      </c>
      <c r="AW285" s="666" t="str">
        <f t="shared" si="86"/>
        <v/>
      </c>
      <c r="AX285" s="666" t="str">
        <f t="shared" si="87"/>
        <v/>
      </c>
      <c r="AY285" s="666" t="str">
        <f t="shared" si="88"/>
        <v/>
      </c>
      <c r="AZ285" s="666" t="str">
        <f>IF(OR(X285="",AND(OR(R285&lt;&gt;IF(S285&gt;【１】経営概要!$G$27,調査年-1,調査年),AG285=0),V285="",AR285="",W285="")),"",
SUM(
IF(AND(R285=IF(S285&gt;【１】経営概要!$G$27,調査年-1,調査年),AG285=1),ROUND(T285*X285%,0),),
ROUND(V285*X285%,0),
ROUND(SUM(AR285)*X285%,0),
))</f>
        <v/>
      </c>
      <c r="BA285" s="666" t="str">
        <f t="shared" si="89"/>
        <v/>
      </c>
    </row>
    <row r="286" spans="2:53" ht="28.5" hidden="1" customHeight="1" outlineLevel="1">
      <c r="B286" s="49"/>
      <c r="C286" s="722">
        <v>270</v>
      </c>
      <c r="D286" s="1572"/>
      <c r="E286" s="1573"/>
      <c r="F286" s="1573"/>
      <c r="G286" s="1573"/>
      <c r="H286" s="1573"/>
      <c r="I286" s="1573"/>
      <c r="J286" s="1573"/>
      <c r="K286" s="1574"/>
      <c r="L286" s="668" t="str">
        <f>IF(M286&gt;0,IF(COUNTIF(リスト!建築物種類コード,M286),"建築物","構築物"),"")</f>
        <v/>
      </c>
      <c r="M286" s="688"/>
      <c r="N286" s="681"/>
      <c r="O286" s="201"/>
      <c r="P286" s="682"/>
      <c r="Q286" s="683"/>
      <c r="R286" s="683"/>
      <c r="S286" s="684"/>
      <c r="T286" s="685"/>
      <c r="U286" s="685"/>
      <c r="V286" s="685"/>
      <c r="W286" s="685"/>
      <c r="X286" s="1045"/>
      <c r="Y286" s="686"/>
      <c r="Z286" s="687"/>
      <c r="AA286" s="661"/>
      <c r="AB286" s="662"/>
      <c r="AC286" s="279"/>
      <c r="AF286" s="663" t="str">
        <f t="shared" si="90"/>
        <v/>
      </c>
      <c r="AG286" s="664" t="str">
        <f t="shared" si="91"/>
        <v/>
      </c>
      <c r="AH286" s="664" t="str">
        <f t="shared" si="92"/>
        <v/>
      </c>
      <c r="AI286" s="664" t="str">
        <f>IF(AF286="","",VLOOKUP(AF286,リスト!BD:BE,2,0))</f>
        <v/>
      </c>
      <c r="AJ286" s="664" t="str">
        <f t="shared" si="93"/>
        <v/>
      </c>
      <c r="AK286" s="664" t="str">
        <f>IF(AJ286="","",VLOOKUP(AJ286,リスト!BW:BX,2,0))</f>
        <v/>
      </c>
      <c r="AL286" s="664" t="str">
        <f>IF(AF286="","",IF(S286&gt;【１】経営概要!$G$27,調査年-1,調査年)-R286)</f>
        <v/>
      </c>
      <c r="AM286" s="665" t="str">
        <f t="shared" si="80"/>
        <v/>
      </c>
      <c r="AN286" s="665" t="str">
        <f t="shared" si="81"/>
        <v/>
      </c>
      <c r="AO286" s="666" t="str">
        <f t="shared" si="82"/>
        <v/>
      </c>
      <c r="AP286" s="666" t="str">
        <f t="shared" si="83"/>
        <v/>
      </c>
      <c r="AQ286" s="666" t="str">
        <f t="shared" si="84"/>
        <v/>
      </c>
      <c r="AR286" s="666" t="str">
        <f t="shared" si="94"/>
        <v/>
      </c>
      <c r="AS286" s="666" t="str">
        <f t="shared" si="85"/>
        <v/>
      </c>
      <c r="AT286" s="666" t="str">
        <f t="shared" si="95"/>
        <v/>
      </c>
      <c r="AU286" s="666" t="str">
        <f t="shared" si="96"/>
        <v/>
      </c>
      <c r="AV286" s="666" t="str">
        <f>IF(X286="","",IF(OR(R286=IF(S286&gt;【１】経営概要!$G$27,調査年-1,調査年),AN286=""),"",ROUND(AN286*X286%,0)))</f>
        <v/>
      </c>
      <c r="AW286" s="666" t="str">
        <f t="shared" si="86"/>
        <v/>
      </c>
      <c r="AX286" s="666" t="str">
        <f t="shared" si="87"/>
        <v/>
      </c>
      <c r="AY286" s="666" t="str">
        <f t="shared" si="88"/>
        <v/>
      </c>
      <c r="AZ286" s="666" t="str">
        <f>IF(OR(X286="",AND(OR(R286&lt;&gt;IF(S286&gt;【１】経営概要!$G$27,調査年-1,調査年),AG286=0),V286="",AR286="",W286="")),"",
SUM(
IF(AND(R286=IF(S286&gt;【１】経営概要!$G$27,調査年-1,調査年),AG286=1),ROUND(T286*X286%,0),),
ROUND(V286*X286%,0),
ROUND(SUM(AR286)*X286%,0),
))</f>
        <v/>
      </c>
      <c r="BA286" s="666" t="str">
        <f t="shared" si="89"/>
        <v/>
      </c>
    </row>
    <row r="287" spans="2:53" s="42" customFormat="1" ht="28.5" hidden="1" customHeight="1" outlineLevel="1">
      <c r="B287" s="49"/>
      <c r="C287" s="722">
        <v>271</v>
      </c>
      <c r="D287" s="1569"/>
      <c r="E287" s="1570"/>
      <c r="F287" s="1570"/>
      <c r="G287" s="1570"/>
      <c r="H287" s="1570"/>
      <c r="I287" s="1570"/>
      <c r="J287" s="1570"/>
      <c r="K287" s="1571"/>
      <c r="L287" s="668" t="str">
        <f>IF(M287&gt;0,IF(COUNTIF(リスト!建築物種類コード,M287),"建築物","構築物"),"")</f>
        <v/>
      </c>
      <c r="M287" s="680"/>
      <c r="N287" s="681"/>
      <c r="O287" s="201"/>
      <c r="P287" s="682"/>
      <c r="Q287" s="683"/>
      <c r="R287" s="683"/>
      <c r="S287" s="684"/>
      <c r="T287" s="685"/>
      <c r="U287" s="685"/>
      <c r="V287" s="685"/>
      <c r="W287" s="685"/>
      <c r="X287" s="1045"/>
      <c r="Y287" s="686"/>
      <c r="Z287" s="687"/>
      <c r="AA287" s="661"/>
      <c r="AB287" s="662"/>
      <c r="AC287" s="279"/>
      <c r="AD287" s="61"/>
      <c r="AE287" s="61"/>
      <c r="AF287" s="663" t="str">
        <f t="shared" si="90"/>
        <v/>
      </c>
      <c r="AG287" s="664" t="str">
        <f t="shared" si="91"/>
        <v/>
      </c>
      <c r="AH287" s="664" t="str">
        <f t="shared" si="92"/>
        <v/>
      </c>
      <c r="AI287" s="664" t="str">
        <f>IF(AF287="","",VLOOKUP(AF287,リスト!BD:BE,2,0))</f>
        <v/>
      </c>
      <c r="AJ287" s="664" t="str">
        <f t="shared" si="93"/>
        <v/>
      </c>
      <c r="AK287" s="664" t="str">
        <f>IF(AJ287="","",VLOOKUP(AJ287,リスト!BW:BX,2,0))</f>
        <v/>
      </c>
      <c r="AL287" s="664" t="str">
        <f>IF(AF287="","",IF(S287&gt;【１】経営概要!$G$27,調査年-1,調査年)-R287)</f>
        <v/>
      </c>
      <c r="AM287" s="665" t="str">
        <f t="shared" si="80"/>
        <v/>
      </c>
      <c r="AN287" s="665" t="str">
        <f t="shared" si="81"/>
        <v/>
      </c>
      <c r="AO287" s="666" t="str">
        <f t="shared" si="82"/>
        <v/>
      </c>
      <c r="AP287" s="666" t="str">
        <f t="shared" si="83"/>
        <v/>
      </c>
      <c r="AQ287" s="666" t="str">
        <f t="shared" si="84"/>
        <v/>
      </c>
      <c r="AR287" s="666" t="str">
        <f t="shared" si="94"/>
        <v/>
      </c>
      <c r="AS287" s="666" t="str">
        <f t="shared" si="85"/>
        <v/>
      </c>
      <c r="AT287" s="666" t="str">
        <f t="shared" si="95"/>
        <v/>
      </c>
      <c r="AU287" s="666" t="str">
        <f t="shared" si="96"/>
        <v/>
      </c>
      <c r="AV287" s="666" t="str">
        <f>IF(X287="","",IF(OR(R287=IF(S287&gt;【１】経営概要!$G$27,調査年-1,調査年),AN287=""),"",ROUND(AN287*X287%,0)))</f>
        <v/>
      </c>
      <c r="AW287" s="666" t="str">
        <f t="shared" si="86"/>
        <v/>
      </c>
      <c r="AX287" s="666" t="str">
        <f t="shared" si="87"/>
        <v/>
      </c>
      <c r="AY287" s="666" t="str">
        <f t="shared" si="88"/>
        <v/>
      </c>
      <c r="AZ287" s="666" t="str">
        <f>IF(OR(X287="",AND(OR(R287&lt;&gt;IF(S287&gt;【１】経営概要!$G$27,調査年-1,調査年),AG287=0),V287="",AR287="",W287="")),"",
SUM(
IF(AND(R287=IF(S287&gt;【１】経営概要!$G$27,調査年-1,調査年),AG287=1),ROUND(T287*X287%,0),),
ROUND(V287*X287%,0),
ROUND(SUM(AR287)*X287%,0),
))</f>
        <v/>
      </c>
      <c r="BA287" s="666" t="str">
        <f t="shared" si="89"/>
        <v/>
      </c>
    </row>
    <row r="288" spans="2:53" s="4" customFormat="1" ht="28.5" hidden="1" customHeight="1" outlineLevel="1">
      <c r="C288" s="722">
        <v>272</v>
      </c>
      <c r="D288" s="1569"/>
      <c r="E288" s="1570"/>
      <c r="F288" s="1570"/>
      <c r="G288" s="1570"/>
      <c r="H288" s="1570"/>
      <c r="I288" s="1570"/>
      <c r="J288" s="1570"/>
      <c r="K288" s="1571"/>
      <c r="L288" s="668" t="str">
        <f>IF(M288&gt;0,IF(COUNTIF(リスト!建築物種類コード,M288),"建築物","構築物"),"")</f>
        <v/>
      </c>
      <c r="M288" s="680"/>
      <c r="N288" s="681"/>
      <c r="O288" s="201"/>
      <c r="P288" s="682"/>
      <c r="Q288" s="683"/>
      <c r="R288" s="683"/>
      <c r="S288" s="684"/>
      <c r="T288" s="685"/>
      <c r="U288" s="685"/>
      <c r="V288" s="685"/>
      <c r="W288" s="685"/>
      <c r="X288" s="1045"/>
      <c r="Y288" s="686"/>
      <c r="Z288" s="687"/>
      <c r="AA288" s="661"/>
      <c r="AB288" s="662"/>
      <c r="AC288" s="279"/>
      <c r="AD288" s="61"/>
      <c r="AE288" s="61"/>
      <c r="AF288" s="663" t="str">
        <f t="shared" si="90"/>
        <v/>
      </c>
      <c r="AG288" s="664" t="str">
        <f t="shared" si="91"/>
        <v/>
      </c>
      <c r="AH288" s="664" t="str">
        <f t="shared" si="92"/>
        <v/>
      </c>
      <c r="AI288" s="664" t="str">
        <f>IF(AF288="","",VLOOKUP(AF288,リスト!BD:BE,2,0))</f>
        <v/>
      </c>
      <c r="AJ288" s="664" t="str">
        <f t="shared" si="93"/>
        <v/>
      </c>
      <c r="AK288" s="664" t="str">
        <f>IF(AJ288="","",VLOOKUP(AJ288,リスト!BW:BX,2,0))</f>
        <v/>
      </c>
      <c r="AL288" s="664" t="str">
        <f>IF(AF288="","",IF(S288&gt;【１】経営概要!$G$27,調査年-1,調査年)-R288)</f>
        <v/>
      </c>
      <c r="AM288" s="665" t="str">
        <f t="shared" si="1"/>
        <v/>
      </c>
      <c r="AN288" s="665" t="str">
        <f t="shared" si="2"/>
        <v/>
      </c>
      <c r="AO288" s="666" t="str">
        <f t="shared" si="3"/>
        <v/>
      </c>
      <c r="AP288" s="666" t="str">
        <f t="shared" si="4"/>
        <v/>
      </c>
      <c r="AQ288" s="666" t="str">
        <f t="shared" si="5"/>
        <v/>
      </c>
      <c r="AR288" s="666" t="str">
        <f t="shared" si="94"/>
        <v/>
      </c>
      <c r="AS288" s="666" t="str">
        <f t="shared" si="6"/>
        <v/>
      </c>
      <c r="AT288" s="666" t="str">
        <f t="shared" si="95"/>
        <v/>
      </c>
      <c r="AU288" s="666" t="str">
        <f t="shared" si="96"/>
        <v/>
      </c>
      <c r="AV288" s="666" t="str">
        <f>IF(X288="","",IF(OR(R288=IF(S288&gt;【１】経営概要!$G$27,調査年-1,調査年),AN288=""),"",ROUND(AN288*X288%,0)))</f>
        <v/>
      </c>
      <c r="AW288" s="666" t="str">
        <f t="shared" si="7"/>
        <v/>
      </c>
      <c r="AX288" s="666" t="str">
        <f t="shared" si="8"/>
        <v/>
      </c>
      <c r="AY288" s="666" t="str">
        <f t="shared" si="9"/>
        <v/>
      </c>
      <c r="AZ288" s="666" t="str">
        <f>IF(OR(X288="",AND(OR(R288&lt;&gt;IF(S288&gt;【１】経営概要!$G$27,調査年-1,調査年),AG288=0),V288="",AR288="",W288="")),"",
SUM(
IF(AND(R288=IF(S288&gt;【１】経営概要!$G$27,調査年-1,調査年),AG288=1),ROUND(T288*X288%,0),),
ROUND(V288*X288%,0),
ROUND(SUM(AR288)*X288%,0),
))</f>
        <v/>
      </c>
      <c r="BA288" s="666" t="str">
        <f t="shared" si="10"/>
        <v/>
      </c>
    </row>
    <row r="289" spans="2:53" s="4" customFormat="1" ht="27.75" hidden="1" customHeight="1" outlineLevel="1">
      <c r="C289" s="722">
        <v>273</v>
      </c>
      <c r="D289" s="1572"/>
      <c r="E289" s="1573"/>
      <c r="F289" s="1573"/>
      <c r="G289" s="1573"/>
      <c r="H289" s="1573"/>
      <c r="I289" s="1573"/>
      <c r="J289" s="1573"/>
      <c r="K289" s="1574"/>
      <c r="L289" s="668" t="str">
        <f>IF(M289&gt;0,IF(COUNTIF(リスト!建築物種類コード,M289),"建築物","構築物"),"")</f>
        <v/>
      </c>
      <c r="M289" s="688"/>
      <c r="N289" s="681"/>
      <c r="O289" s="201"/>
      <c r="P289" s="682"/>
      <c r="Q289" s="683"/>
      <c r="R289" s="683"/>
      <c r="S289" s="684"/>
      <c r="T289" s="685"/>
      <c r="U289" s="685"/>
      <c r="V289" s="685"/>
      <c r="W289" s="685"/>
      <c r="X289" s="1045"/>
      <c r="Y289" s="686"/>
      <c r="Z289" s="687"/>
      <c r="AA289" s="661"/>
      <c r="AB289" s="662"/>
      <c r="AC289" s="279"/>
      <c r="AD289" s="61"/>
      <c r="AE289" s="61"/>
      <c r="AF289" s="663" t="str">
        <f t="shared" si="90"/>
        <v/>
      </c>
      <c r="AG289" s="664" t="str">
        <f t="shared" si="91"/>
        <v/>
      </c>
      <c r="AH289" s="664" t="str">
        <f t="shared" si="92"/>
        <v/>
      </c>
      <c r="AI289" s="664" t="str">
        <f>IF(AF289="","",VLOOKUP(AF289,リスト!BD:BE,2,0))</f>
        <v/>
      </c>
      <c r="AJ289" s="664" t="str">
        <f t="shared" si="93"/>
        <v/>
      </c>
      <c r="AK289" s="664" t="str">
        <f>IF(AJ289="","",VLOOKUP(AJ289,リスト!BW:BX,2,0))</f>
        <v/>
      </c>
      <c r="AL289" s="664" t="str">
        <f>IF(AF289="","",IF(S289&gt;【１】経営概要!$G$27,調査年-1,調査年)-R289)</f>
        <v/>
      </c>
      <c r="AM289" s="665" t="str">
        <f t="shared" si="1"/>
        <v/>
      </c>
      <c r="AN289" s="665" t="str">
        <f t="shared" si="2"/>
        <v/>
      </c>
      <c r="AO289" s="666" t="str">
        <f t="shared" si="3"/>
        <v/>
      </c>
      <c r="AP289" s="666" t="str">
        <f t="shared" si="4"/>
        <v/>
      </c>
      <c r="AQ289" s="666" t="str">
        <f t="shared" si="5"/>
        <v/>
      </c>
      <c r="AR289" s="666" t="str">
        <f t="shared" si="94"/>
        <v/>
      </c>
      <c r="AS289" s="666" t="str">
        <f t="shared" si="6"/>
        <v/>
      </c>
      <c r="AT289" s="666" t="str">
        <f t="shared" si="95"/>
        <v/>
      </c>
      <c r="AU289" s="666" t="str">
        <f t="shared" si="96"/>
        <v/>
      </c>
      <c r="AV289" s="666" t="str">
        <f>IF(X289="","",IF(OR(R289=IF(S289&gt;【１】経営概要!$G$27,調査年-1,調査年),AN289=""),"",ROUND(AN289*X289%,0)))</f>
        <v/>
      </c>
      <c r="AW289" s="666" t="str">
        <f t="shared" si="7"/>
        <v/>
      </c>
      <c r="AX289" s="666" t="str">
        <f t="shared" si="8"/>
        <v/>
      </c>
      <c r="AY289" s="666" t="str">
        <f t="shared" si="9"/>
        <v/>
      </c>
      <c r="AZ289" s="666" t="str">
        <f>IF(OR(X289="",AND(OR(R289&lt;&gt;IF(S289&gt;【１】経営概要!$G$27,調査年-1,調査年),AG289=0),V289="",AR289="",W289="")),"",
SUM(
IF(AND(R289=IF(S289&gt;【１】経営概要!$G$27,調査年-1,調査年),AG289=1),ROUND(T289*X289%,0),),
ROUND(V289*X289%,0),
ROUND(SUM(AR289)*X289%,0),
))</f>
        <v/>
      </c>
      <c r="BA289" s="666" t="str">
        <f t="shared" si="10"/>
        <v/>
      </c>
    </row>
    <row r="290" spans="2:53" s="4" customFormat="1" ht="28.15" hidden="1" customHeight="1" outlineLevel="1">
      <c r="C290" s="722">
        <v>274</v>
      </c>
      <c r="D290" s="1569"/>
      <c r="E290" s="1570"/>
      <c r="F290" s="1570"/>
      <c r="G290" s="1570"/>
      <c r="H290" s="1570"/>
      <c r="I290" s="1570"/>
      <c r="J290" s="1570"/>
      <c r="K290" s="1571"/>
      <c r="L290" s="668" t="str">
        <f>IF(M290&gt;0,IF(COUNTIF(リスト!建築物種類コード,M290),"建築物","構築物"),"")</f>
        <v/>
      </c>
      <c r="M290" s="680"/>
      <c r="N290" s="681"/>
      <c r="O290" s="201"/>
      <c r="P290" s="682"/>
      <c r="Q290" s="683"/>
      <c r="R290" s="683"/>
      <c r="S290" s="684"/>
      <c r="T290" s="685"/>
      <c r="U290" s="685"/>
      <c r="V290" s="685"/>
      <c r="W290" s="685"/>
      <c r="X290" s="1045"/>
      <c r="Y290" s="686"/>
      <c r="Z290" s="687"/>
      <c r="AA290" s="661"/>
      <c r="AB290" s="662"/>
      <c r="AC290" s="279"/>
      <c r="AD290" s="61"/>
      <c r="AE290" s="61"/>
      <c r="AF290" s="663" t="str">
        <f t="shared" si="90"/>
        <v/>
      </c>
      <c r="AG290" s="664" t="str">
        <f t="shared" si="91"/>
        <v/>
      </c>
      <c r="AH290" s="664" t="str">
        <f t="shared" si="92"/>
        <v/>
      </c>
      <c r="AI290" s="664" t="str">
        <f>IF(AF290="","",VLOOKUP(AF290,リスト!BD:BE,2,0))</f>
        <v/>
      </c>
      <c r="AJ290" s="664" t="str">
        <f t="shared" si="93"/>
        <v/>
      </c>
      <c r="AK290" s="664" t="str">
        <f>IF(AJ290="","",VLOOKUP(AJ290,リスト!BW:BX,2,0))</f>
        <v/>
      </c>
      <c r="AL290" s="664" t="str">
        <f>IF(AF290="","",IF(S290&gt;【１】経営概要!$G$27,調査年-1,調査年)-R290)</f>
        <v/>
      </c>
      <c r="AM290" s="665" t="str">
        <f t="shared" si="1"/>
        <v/>
      </c>
      <c r="AN290" s="665" t="str">
        <f t="shared" si="2"/>
        <v/>
      </c>
      <c r="AO290" s="666" t="str">
        <f t="shared" si="3"/>
        <v/>
      </c>
      <c r="AP290" s="666" t="str">
        <f t="shared" si="4"/>
        <v/>
      </c>
      <c r="AQ290" s="666" t="str">
        <f t="shared" si="5"/>
        <v/>
      </c>
      <c r="AR290" s="666" t="str">
        <f t="shared" si="94"/>
        <v/>
      </c>
      <c r="AS290" s="666" t="str">
        <f t="shared" si="6"/>
        <v/>
      </c>
      <c r="AT290" s="666" t="str">
        <f t="shared" si="95"/>
        <v/>
      </c>
      <c r="AU290" s="666" t="str">
        <f t="shared" si="96"/>
        <v/>
      </c>
      <c r="AV290" s="666" t="str">
        <f>IF(X290="","",IF(OR(R290=IF(S290&gt;【１】経営概要!$G$27,調査年-1,調査年),AN290=""),"",ROUND(AN290*X290%,0)))</f>
        <v/>
      </c>
      <c r="AW290" s="666" t="str">
        <f t="shared" si="7"/>
        <v/>
      </c>
      <c r="AX290" s="666" t="str">
        <f t="shared" si="8"/>
        <v/>
      </c>
      <c r="AY290" s="666" t="str">
        <f t="shared" si="9"/>
        <v/>
      </c>
      <c r="AZ290" s="666" t="str">
        <f>IF(OR(X290="",AND(OR(R290&lt;&gt;IF(S290&gt;【１】経営概要!$G$27,調査年-1,調査年),AG290=0),V290="",AR290="",W290="")),"",
SUM(
IF(AND(R290=IF(S290&gt;【１】経営概要!$G$27,調査年-1,調査年),AG290=1),ROUND(T290*X290%,0),),
ROUND(V290*X290%,0),
ROUND(SUM(AR290)*X290%,0),
))</f>
        <v/>
      </c>
      <c r="BA290" s="666" t="str">
        <f t="shared" si="10"/>
        <v/>
      </c>
    </row>
    <row r="291" spans="2:53" s="4" customFormat="1" ht="28.15" hidden="1" customHeight="1" outlineLevel="1">
      <c r="C291" s="722">
        <v>275</v>
      </c>
      <c r="D291" s="1572"/>
      <c r="E291" s="1573"/>
      <c r="F291" s="1573"/>
      <c r="G291" s="1573"/>
      <c r="H291" s="1573"/>
      <c r="I291" s="1573"/>
      <c r="J291" s="1573"/>
      <c r="K291" s="1574"/>
      <c r="L291" s="668" t="str">
        <f>IF(M291&gt;0,IF(COUNTIF(リスト!建築物種類コード,M291),"建築物","構築物"),"")</f>
        <v/>
      </c>
      <c r="M291" s="688"/>
      <c r="N291" s="681"/>
      <c r="O291" s="201"/>
      <c r="P291" s="682"/>
      <c r="Q291" s="683"/>
      <c r="R291" s="683"/>
      <c r="S291" s="684"/>
      <c r="T291" s="685"/>
      <c r="U291" s="685"/>
      <c r="V291" s="685"/>
      <c r="W291" s="685"/>
      <c r="X291" s="1045"/>
      <c r="Y291" s="686"/>
      <c r="Z291" s="687"/>
      <c r="AA291" s="661"/>
      <c r="AB291" s="662"/>
      <c r="AC291" s="279"/>
      <c r="AD291" s="61"/>
      <c r="AE291" s="61"/>
      <c r="AF291" s="663" t="str">
        <f t="shared" si="90"/>
        <v/>
      </c>
      <c r="AG291" s="664" t="str">
        <f t="shared" si="91"/>
        <v/>
      </c>
      <c r="AH291" s="664" t="str">
        <f t="shared" si="92"/>
        <v/>
      </c>
      <c r="AI291" s="664" t="str">
        <f>IF(AF291="","",VLOOKUP(AF291,リスト!BD:BE,2,0))</f>
        <v/>
      </c>
      <c r="AJ291" s="664" t="str">
        <f t="shared" si="93"/>
        <v/>
      </c>
      <c r="AK291" s="664" t="str">
        <f>IF(AJ291="","",VLOOKUP(AJ291,リスト!BW:BX,2,0))</f>
        <v/>
      </c>
      <c r="AL291" s="664" t="str">
        <f>IF(AF291="","",IF(S291&gt;【１】経営概要!$G$27,調査年-1,調査年)-R291)</f>
        <v/>
      </c>
      <c r="AM291" s="665" t="str">
        <f t="shared" si="1"/>
        <v/>
      </c>
      <c r="AN291" s="665" t="str">
        <f t="shared" si="2"/>
        <v/>
      </c>
      <c r="AO291" s="666" t="str">
        <f t="shared" si="3"/>
        <v/>
      </c>
      <c r="AP291" s="666" t="str">
        <f t="shared" si="4"/>
        <v/>
      </c>
      <c r="AQ291" s="666" t="str">
        <f t="shared" si="5"/>
        <v/>
      </c>
      <c r="AR291" s="666" t="str">
        <f t="shared" si="94"/>
        <v/>
      </c>
      <c r="AS291" s="666" t="str">
        <f t="shared" si="6"/>
        <v/>
      </c>
      <c r="AT291" s="666" t="str">
        <f t="shared" si="95"/>
        <v/>
      </c>
      <c r="AU291" s="666" t="str">
        <f t="shared" si="96"/>
        <v/>
      </c>
      <c r="AV291" s="666" t="str">
        <f>IF(X291="","",IF(OR(R291=IF(S291&gt;【１】経営概要!$G$27,調査年-1,調査年),AN291=""),"",ROUND(AN291*X291%,0)))</f>
        <v/>
      </c>
      <c r="AW291" s="666" t="str">
        <f t="shared" si="7"/>
        <v/>
      </c>
      <c r="AX291" s="666" t="str">
        <f t="shared" si="8"/>
        <v/>
      </c>
      <c r="AY291" s="666" t="str">
        <f t="shared" si="9"/>
        <v/>
      </c>
      <c r="AZ291" s="666" t="str">
        <f>IF(OR(X291="",AND(OR(R291&lt;&gt;IF(S291&gt;【１】経営概要!$G$27,調査年-1,調査年),AG291=0),V291="",AR291="",W291="")),"",
SUM(
IF(AND(R291=IF(S291&gt;【１】経営概要!$G$27,調査年-1,調査年),AG291=1),ROUND(T291*X291%,0),),
ROUND(V291*X291%,0),
ROUND(SUM(AR291)*X291%,0),
))</f>
        <v/>
      </c>
      <c r="BA291" s="666" t="str">
        <f t="shared" si="10"/>
        <v/>
      </c>
    </row>
    <row r="292" spans="2:53" s="4" customFormat="1" ht="28.15" hidden="1" customHeight="1" outlineLevel="1">
      <c r="C292" s="722">
        <v>276</v>
      </c>
      <c r="D292" s="1569"/>
      <c r="E292" s="1570"/>
      <c r="F292" s="1570"/>
      <c r="G292" s="1570"/>
      <c r="H292" s="1570"/>
      <c r="I292" s="1570"/>
      <c r="J292" s="1570"/>
      <c r="K292" s="1571"/>
      <c r="L292" s="668" t="str">
        <f>IF(M292&gt;0,IF(COUNTIF(リスト!建築物種類コード,M292),"建築物","構築物"),"")</f>
        <v/>
      </c>
      <c r="M292" s="680"/>
      <c r="N292" s="681"/>
      <c r="O292" s="201"/>
      <c r="P292" s="682"/>
      <c r="Q292" s="683"/>
      <c r="R292" s="683"/>
      <c r="S292" s="684"/>
      <c r="T292" s="685"/>
      <c r="U292" s="685"/>
      <c r="V292" s="685"/>
      <c r="W292" s="685"/>
      <c r="X292" s="1045"/>
      <c r="Y292" s="686"/>
      <c r="Z292" s="687"/>
      <c r="AA292" s="661"/>
      <c r="AB292" s="662"/>
      <c r="AC292" s="279"/>
      <c r="AD292" s="61"/>
      <c r="AE292" s="61"/>
      <c r="AF292" s="663" t="str">
        <f t="shared" si="90"/>
        <v/>
      </c>
      <c r="AG292" s="664" t="str">
        <f t="shared" si="91"/>
        <v/>
      </c>
      <c r="AH292" s="664" t="str">
        <f t="shared" si="92"/>
        <v/>
      </c>
      <c r="AI292" s="664" t="str">
        <f>IF(AF292="","",VLOOKUP(AF292,リスト!BD:BE,2,0))</f>
        <v/>
      </c>
      <c r="AJ292" s="664" t="str">
        <f t="shared" si="93"/>
        <v/>
      </c>
      <c r="AK292" s="664" t="str">
        <f>IF(AJ292="","",VLOOKUP(AJ292,リスト!BW:BX,2,0))</f>
        <v/>
      </c>
      <c r="AL292" s="664" t="str">
        <f>IF(AF292="","",IF(S292&gt;【１】経営概要!$G$27,調査年-1,調査年)-R292)</f>
        <v/>
      </c>
      <c r="AM292" s="665" t="str">
        <f t="shared" si="1"/>
        <v/>
      </c>
      <c r="AN292" s="665" t="str">
        <f t="shared" si="2"/>
        <v/>
      </c>
      <c r="AO292" s="666" t="str">
        <f t="shared" si="3"/>
        <v/>
      </c>
      <c r="AP292" s="666" t="str">
        <f t="shared" si="4"/>
        <v/>
      </c>
      <c r="AQ292" s="666" t="str">
        <f t="shared" si="5"/>
        <v/>
      </c>
      <c r="AR292" s="666" t="str">
        <f t="shared" si="94"/>
        <v/>
      </c>
      <c r="AS292" s="666" t="str">
        <f t="shared" si="6"/>
        <v/>
      </c>
      <c r="AT292" s="666" t="str">
        <f t="shared" si="95"/>
        <v/>
      </c>
      <c r="AU292" s="666" t="str">
        <f t="shared" si="96"/>
        <v/>
      </c>
      <c r="AV292" s="666" t="str">
        <f>IF(X292="","",IF(OR(R292=IF(S292&gt;【１】経営概要!$G$27,調査年-1,調査年),AN292=""),"",ROUND(AN292*X292%,0)))</f>
        <v/>
      </c>
      <c r="AW292" s="666" t="str">
        <f t="shared" si="7"/>
        <v/>
      </c>
      <c r="AX292" s="666" t="str">
        <f t="shared" si="8"/>
        <v/>
      </c>
      <c r="AY292" s="666" t="str">
        <f t="shared" si="9"/>
        <v/>
      </c>
      <c r="AZ292" s="666" t="str">
        <f>IF(OR(X292="",AND(OR(R292&lt;&gt;IF(S292&gt;【１】経営概要!$G$27,調査年-1,調査年),AG292=0),V292="",AR292="",W292="")),"",
SUM(
IF(AND(R292=IF(S292&gt;【１】経営概要!$G$27,調査年-1,調査年),AG292=1),ROUND(T292*X292%,0),),
ROUND(V292*X292%,0),
ROUND(SUM(AR292)*X292%,0),
))</f>
        <v/>
      </c>
      <c r="BA292" s="666" t="str">
        <f t="shared" si="10"/>
        <v/>
      </c>
    </row>
    <row r="293" spans="2:53" s="4" customFormat="1" ht="28.15" hidden="1" customHeight="1" outlineLevel="1">
      <c r="C293" s="722">
        <v>277</v>
      </c>
      <c r="D293" s="1572"/>
      <c r="E293" s="1573"/>
      <c r="F293" s="1573"/>
      <c r="G293" s="1573"/>
      <c r="H293" s="1573"/>
      <c r="I293" s="1573"/>
      <c r="J293" s="1573"/>
      <c r="K293" s="1574"/>
      <c r="L293" s="668" t="str">
        <f>IF(M293&gt;0,IF(COUNTIF(リスト!建築物種類コード,M293),"建築物","構築物"),"")</f>
        <v/>
      </c>
      <c r="M293" s="688"/>
      <c r="N293" s="681"/>
      <c r="O293" s="201"/>
      <c r="P293" s="682"/>
      <c r="Q293" s="683"/>
      <c r="R293" s="683"/>
      <c r="S293" s="684"/>
      <c r="T293" s="685"/>
      <c r="U293" s="685"/>
      <c r="V293" s="685"/>
      <c r="W293" s="685"/>
      <c r="X293" s="1045"/>
      <c r="Y293" s="686"/>
      <c r="Z293" s="687"/>
      <c r="AA293" s="661"/>
      <c r="AB293" s="662"/>
      <c r="AC293" s="279"/>
      <c r="AD293" s="61"/>
      <c r="AE293" s="61"/>
      <c r="AF293" s="663" t="str">
        <f t="shared" si="90"/>
        <v/>
      </c>
      <c r="AG293" s="664" t="str">
        <f t="shared" si="91"/>
        <v/>
      </c>
      <c r="AH293" s="664" t="str">
        <f t="shared" si="92"/>
        <v/>
      </c>
      <c r="AI293" s="664" t="str">
        <f>IF(AF293="","",VLOOKUP(AF293,リスト!BD:BE,2,0))</f>
        <v/>
      </c>
      <c r="AJ293" s="664" t="str">
        <f t="shared" si="93"/>
        <v/>
      </c>
      <c r="AK293" s="664" t="str">
        <f>IF(AJ293="","",VLOOKUP(AJ293,リスト!BW:BX,2,0))</f>
        <v/>
      </c>
      <c r="AL293" s="664" t="str">
        <f>IF(AF293="","",IF(S293&gt;【１】経営概要!$G$27,調査年-1,調査年)-R293)</f>
        <v/>
      </c>
      <c r="AM293" s="665" t="str">
        <f t="shared" si="1"/>
        <v/>
      </c>
      <c r="AN293" s="665" t="str">
        <f t="shared" si="2"/>
        <v/>
      </c>
      <c r="AO293" s="666" t="str">
        <f t="shared" si="3"/>
        <v/>
      </c>
      <c r="AP293" s="666" t="str">
        <f t="shared" si="4"/>
        <v/>
      </c>
      <c r="AQ293" s="666" t="str">
        <f t="shared" si="5"/>
        <v/>
      </c>
      <c r="AR293" s="666" t="str">
        <f t="shared" si="94"/>
        <v/>
      </c>
      <c r="AS293" s="666" t="str">
        <f t="shared" si="6"/>
        <v/>
      </c>
      <c r="AT293" s="666" t="str">
        <f t="shared" si="95"/>
        <v/>
      </c>
      <c r="AU293" s="666" t="str">
        <f t="shared" si="96"/>
        <v/>
      </c>
      <c r="AV293" s="666" t="str">
        <f>IF(X293="","",IF(OR(R293=IF(S293&gt;【１】経営概要!$G$27,調査年-1,調査年),AN293=""),"",ROUND(AN293*X293%,0)))</f>
        <v/>
      </c>
      <c r="AW293" s="666" t="str">
        <f t="shared" si="7"/>
        <v/>
      </c>
      <c r="AX293" s="666" t="str">
        <f t="shared" si="8"/>
        <v/>
      </c>
      <c r="AY293" s="666" t="str">
        <f t="shared" si="9"/>
        <v/>
      </c>
      <c r="AZ293" s="666" t="str">
        <f>IF(OR(X293="",AND(OR(R293&lt;&gt;IF(S293&gt;【１】経営概要!$G$27,調査年-1,調査年),AG293=0),V293="",AR293="",W293="")),"",
SUM(
IF(AND(R293=IF(S293&gt;【１】経営概要!$G$27,調査年-1,調査年),AG293=1),ROUND(T293*X293%,0),),
ROUND(V293*X293%,0),
ROUND(SUM(AR293)*X293%,0),
))</f>
        <v/>
      </c>
      <c r="BA293" s="666" t="str">
        <f t="shared" si="10"/>
        <v/>
      </c>
    </row>
    <row r="294" spans="2:53" s="4" customFormat="1" ht="28.15" hidden="1" customHeight="1" outlineLevel="1">
      <c r="C294" s="722">
        <v>278</v>
      </c>
      <c r="D294" s="1569"/>
      <c r="E294" s="1570"/>
      <c r="F294" s="1570"/>
      <c r="G294" s="1570"/>
      <c r="H294" s="1570"/>
      <c r="I294" s="1570"/>
      <c r="J294" s="1570"/>
      <c r="K294" s="1571"/>
      <c r="L294" s="668" t="str">
        <f>IF(M294&gt;0,IF(COUNTIF(リスト!建築物種類コード,M294),"建築物","構築物"),"")</f>
        <v/>
      </c>
      <c r="M294" s="680"/>
      <c r="N294" s="681"/>
      <c r="O294" s="201"/>
      <c r="P294" s="682"/>
      <c r="Q294" s="683"/>
      <c r="R294" s="683"/>
      <c r="S294" s="684"/>
      <c r="T294" s="685"/>
      <c r="U294" s="685"/>
      <c r="V294" s="685"/>
      <c r="W294" s="685"/>
      <c r="X294" s="1045"/>
      <c r="Y294" s="686"/>
      <c r="Z294" s="687"/>
      <c r="AA294" s="661"/>
      <c r="AB294" s="662"/>
      <c r="AC294" s="279"/>
      <c r="AD294" s="61"/>
      <c r="AE294" s="61"/>
      <c r="AF294" s="663" t="str">
        <f t="shared" si="90"/>
        <v/>
      </c>
      <c r="AG294" s="664" t="str">
        <f t="shared" si="91"/>
        <v/>
      </c>
      <c r="AH294" s="664" t="str">
        <f t="shared" si="92"/>
        <v/>
      </c>
      <c r="AI294" s="664" t="str">
        <f>IF(AF294="","",VLOOKUP(AF294,リスト!BD:BE,2,0))</f>
        <v/>
      </c>
      <c r="AJ294" s="664" t="str">
        <f t="shared" si="93"/>
        <v/>
      </c>
      <c r="AK294" s="664" t="str">
        <f>IF(AJ294="","",VLOOKUP(AJ294,リスト!BW:BX,2,0))</f>
        <v/>
      </c>
      <c r="AL294" s="664" t="str">
        <f>IF(AF294="","",IF(S294&gt;【１】経営概要!$G$27,調査年-1,調査年)-R294)</f>
        <v/>
      </c>
      <c r="AM294" s="665" t="str">
        <f t="shared" ref="AM294:AM305" si="97">IF(OR(AF294="",AG294=1),"",
IF(AND(AJ294&gt;0,AL294&lt;AJ294,AN294&lt;=ROUND((T294-1)*AK294,0)),ROUND(AN294*IF(Y294="2：部分取り壊し",IFERROR(1-(AC294/O294),1),1),0),
IF(AND(AJ294&gt;0,AL294&lt;AJ294),ROUND((T294-1)*AK294*IF(Y294="2：部分取り壊し",IFERROR(1-(AC294/O294),1),1),0),
"")))</f>
        <v/>
      </c>
      <c r="AN294" s="665" t="str">
        <f t="shared" ref="AN294:AN305" si="98">IF(OR(AF294="",AG294=1),"",
IF(AND(AJ294&gt;0,AL294&lt;AJ294),T294-ROUND((T294-1)*AK294*AL294,0),1
))</f>
        <v/>
      </c>
      <c r="AO294" s="666" t="str">
        <f t="shared" ref="AO294:AO305" si="99">IF(OR(AF294="",AG294=1),"",
IF(Y294="",AM294,
IF(Y294="1：取り壊し",SUM(AN294,Z294),
IF(Y294="3：売　却",AN294-Z294,
IF(AND(Y294="2：部分取り壊し",AN294&gt;1),SUM(ROUND(AN294*(AC294/O294),0),Z294,AM294),
IF(AND(Z294="",AM294=""),"",SUM(Z294,AM294)))))))</f>
        <v/>
      </c>
      <c r="AP294" s="666" t="str">
        <f t="shared" ref="AP294:AP305" si="100">IF(AND(AO294="",AM294=""),"",
IF(OR(Y294="1：取り壊し",Y294="2：部分取り壊し",Y294="3：売　却"),SUM(AO294)-SUM(AM294),""))</f>
        <v/>
      </c>
      <c r="AQ294" s="666" t="str">
        <f t="shared" ref="AQ294:AQ305" si="101">IF(OR(AG294=1,U294=""),"",
IF(AND(AJ294&gt;0,U294&gt;0,AL294&lt;AJ294),U294-ROUND(U294*AK294*AL294,0),""
))</f>
        <v/>
      </c>
      <c r="AR294" s="666" t="str">
        <f t="shared" si="94"/>
        <v/>
      </c>
      <c r="AS294" s="666" t="str">
        <f t="shared" ref="AS294:AS305" si="102">IF(Y294="2：部分取り壊し",O294-AC294,"")</f>
        <v/>
      </c>
      <c r="AT294" s="666" t="str">
        <f t="shared" si="95"/>
        <v/>
      </c>
      <c r="AU294" s="666" t="str">
        <f t="shared" si="96"/>
        <v/>
      </c>
      <c r="AV294" s="666" t="str">
        <f>IF(X294="","",IF(OR(R294=IF(S294&gt;【１】経営概要!$G$27,調査年-1,調査年),AN294=""),"",ROUND(AN294*X294%,0)))</f>
        <v/>
      </c>
      <c r="AW294" s="666" t="str">
        <f t="shared" ref="AW294:AW305" si="103">IF(X294="","",IF(AO294="","",ROUND(AO294*X294%,0)))</f>
        <v/>
      </c>
      <c r="AX294" s="666" t="str">
        <f t="shared" ref="AX294:AX305" si="104">IF(X294="","",IF(AP294="","",ROUND(AP294*X294%,0)))</f>
        <v/>
      </c>
      <c r="AY294" s="666" t="str">
        <f t="shared" ref="AY294:AY305" si="105">IF(X294="","",IF(AN294="","",ROUND(AN294*X294%,0)))</f>
        <v/>
      </c>
      <c r="AZ294" s="666" t="str">
        <f>IF(OR(X294="",AND(OR(R294&lt;&gt;IF(S294&gt;【１】経営概要!$G$27,調査年-1,調査年),AG294=0),V294="",AR294="",W294="")),"",
SUM(
IF(AND(R294=IF(S294&gt;【１】経営概要!$G$27,調査年-1,調査年),AG294=1),ROUND(T294*X294%,0),),
ROUND(V294*X294%,0),
ROUND(SUM(AR294)*X294%,0),
))</f>
        <v/>
      </c>
      <c r="BA294" s="666" t="str">
        <f t="shared" ref="BA294:BA305" si="106">IF(X294="","",IF(W294="","",ROUND(W294*X294%,0)))</f>
        <v/>
      </c>
    </row>
    <row r="295" spans="2:53" s="4" customFormat="1" ht="28.15" hidden="1" customHeight="1" outlineLevel="1">
      <c r="C295" s="722">
        <v>279</v>
      </c>
      <c r="D295" s="1569"/>
      <c r="E295" s="1570"/>
      <c r="F295" s="1570"/>
      <c r="G295" s="1570"/>
      <c r="H295" s="1570"/>
      <c r="I295" s="1570"/>
      <c r="J295" s="1570"/>
      <c r="K295" s="1571"/>
      <c r="L295" s="668" t="str">
        <f>IF(M295&gt;0,IF(COUNTIF(リスト!建築物種類コード,M295),"建築物","構築物"),"")</f>
        <v/>
      </c>
      <c r="M295" s="680"/>
      <c r="N295" s="681"/>
      <c r="O295" s="201"/>
      <c r="P295" s="682"/>
      <c r="Q295" s="683"/>
      <c r="R295" s="683"/>
      <c r="S295" s="684"/>
      <c r="T295" s="685"/>
      <c r="U295" s="685"/>
      <c r="V295" s="685"/>
      <c r="W295" s="685"/>
      <c r="X295" s="1045"/>
      <c r="Y295" s="686"/>
      <c r="Z295" s="687"/>
      <c r="AA295" s="661"/>
      <c r="AB295" s="662"/>
      <c r="AC295" s="279"/>
      <c r="AD295" s="61"/>
      <c r="AE295" s="61"/>
      <c r="AF295" s="663" t="str">
        <f t="shared" si="90"/>
        <v/>
      </c>
      <c r="AG295" s="664" t="str">
        <f t="shared" si="91"/>
        <v/>
      </c>
      <c r="AH295" s="664" t="str">
        <f t="shared" si="92"/>
        <v/>
      </c>
      <c r="AI295" s="664" t="str">
        <f>IF(AF295="","",VLOOKUP(AF295,リスト!BD:BE,2,0))</f>
        <v/>
      </c>
      <c r="AJ295" s="664" t="str">
        <f t="shared" si="93"/>
        <v/>
      </c>
      <c r="AK295" s="664" t="str">
        <f>IF(AJ295="","",VLOOKUP(AJ295,リスト!BW:BX,2,0))</f>
        <v/>
      </c>
      <c r="AL295" s="664" t="str">
        <f>IF(AF295="","",IF(S295&gt;【１】経営概要!$G$27,調査年-1,調査年)-R295)</f>
        <v/>
      </c>
      <c r="AM295" s="665" t="str">
        <f t="shared" si="97"/>
        <v/>
      </c>
      <c r="AN295" s="665" t="str">
        <f t="shared" si="98"/>
        <v/>
      </c>
      <c r="AO295" s="666" t="str">
        <f t="shared" si="99"/>
        <v/>
      </c>
      <c r="AP295" s="666" t="str">
        <f t="shared" si="100"/>
        <v/>
      </c>
      <c r="AQ295" s="666" t="str">
        <f t="shared" si="101"/>
        <v/>
      </c>
      <c r="AR295" s="666" t="str">
        <f t="shared" si="94"/>
        <v/>
      </c>
      <c r="AS295" s="666" t="str">
        <f t="shared" si="102"/>
        <v/>
      </c>
      <c r="AT295" s="666" t="str">
        <f t="shared" si="95"/>
        <v/>
      </c>
      <c r="AU295" s="666" t="str">
        <f t="shared" si="96"/>
        <v/>
      </c>
      <c r="AV295" s="666" t="str">
        <f>IF(X295="","",IF(OR(R295=IF(S295&gt;【１】経営概要!$G$27,調査年-1,調査年),AN295=""),"",ROUND(AN295*X295%,0)))</f>
        <v/>
      </c>
      <c r="AW295" s="666" t="str">
        <f t="shared" si="103"/>
        <v/>
      </c>
      <c r="AX295" s="666" t="str">
        <f t="shared" si="104"/>
        <v/>
      </c>
      <c r="AY295" s="666" t="str">
        <f t="shared" si="105"/>
        <v/>
      </c>
      <c r="AZ295" s="666" t="str">
        <f>IF(OR(X295="",AND(OR(R295&lt;&gt;IF(S295&gt;【１】経営概要!$G$27,調査年-1,調査年),AG295=0),V295="",AR295="",W295="")),"",
SUM(
IF(AND(R295=IF(S295&gt;【１】経営概要!$G$27,調査年-1,調査年),AG295=1),ROUND(T295*X295%,0),),
ROUND(V295*X295%,0),
ROUND(SUM(AR295)*X295%,0),
))</f>
        <v/>
      </c>
      <c r="BA295" s="666" t="str">
        <f t="shared" si="106"/>
        <v/>
      </c>
    </row>
    <row r="296" spans="2:53" s="4" customFormat="1" ht="28.15" hidden="1" customHeight="1" outlineLevel="1">
      <c r="C296" s="722">
        <v>280</v>
      </c>
      <c r="D296" s="1569"/>
      <c r="E296" s="1570"/>
      <c r="F296" s="1570"/>
      <c r="G296" s="1570"/>
      <c r="H296" s="1570"/>
      <c r="I296" s="1570"/>
      <c r="J296" s="1570"/>
      <c r="K296" s="1571"/>
      <c r="L296" s="668" t="str">
        <f>IF(M296&gt;0,IF(COUNTIF(リスト!建築物種類コード,M296),"建築物","構築物"),"")</f>
        <v/>
      </c>
      <c r="M296" s="680"/>
      <c r="N296" s="681"/>
      <c r="O296" s="201"/>
      <c r="P296" s="682"/>
      <c r="Q296" s="683"/>
      <c r="R296" s="683"/>
      <c r="S296" s="684"/>
      <c r="T296" s="685"/>
      <c r="U296" s="685"/>
      <c r="V296" s="685"/>
      <c r="W296" s="685"/>
      <c r="X296" s="1045"/>
      <c r="Y296" s="686"/>
      <c r="Z296" s="687"/>
      <c r="AA296" s="661"/>
      <c r="AB296" s="662"/>
      <c r="AC296" s="279"/>
      <c r="AD296" s="61"/>
      <c r="AE296" s="61"/>
      <c r="AF296" s="663" t="str">
        <f t="shared" si="90"/>
        <v/>
      </c>
      <c r="AG296" s="664" t="str">
        <f t="shared" si="91"/>
        <v/>
      </c>
      <c r="AH296" s="664" t="str">
        <f t="shared" si="92"/>
        <v/>
      </c>
      <c r="AI296" s="664" t="str">
        <f>IF(AF296="","",VLOOKUP(AF296,リスト!BD:BE,2,0))</f>
        <v/>
      </c>
      <c r="AJ296" s="664" t="str">
        <f t="shared" si="93"/>
        <v/>
      </c>
      <c r="AK296" s="664" t="str">
        <f>IF(AJ296="","",VLOOKUP(AJ296,リスト!BW:BX,2,0))</f>
        <v/>
      </c>
      <c r="AL296" s="664" t="str">
        <f>IF(AF296="","",IF(S296&gt;【１】経営概要!$G$27,調査年-1,調査年)-R296)</f>
        <v/>
      </c>
      <c r="AM296" s="665" t="str">
        <f t="shared" si="97"/>
        <v/>
      </c>
      <c r="AN296" s="665" t="str">
        <f t="shared" si="98"/>
        <v/>
      </c>
      <c r="AO296" s="666" t="str">
        <f t="shared" si="99"/>
        <v/>
      </c>
      <c r="AP296" s="666" t="str">
        <f t="shared" si="100"/>
        <v/>
      </c>
      <c r="AQ296" s="666" t="str">
        <f t="shared" si="101"/>
        <v/>
      </c>
      <c r="AR296" s="666" t="str">
        <f t="shared" si="94"/>
        <v/>
      </c>
      <c r="AS296" s="666" t="str">
        <f t="shared" si="102"/>
        <v/>
      </c>
      <c r="AT296" s="666" t="str">
        <f t="shared" si="95"/>
        <v/>
      </c>
      <c r="AU296" s="666" t="str">
        <f t="shared" si="96"/>
        <v/>
      </c>
      <c r="AV296" s="666" t="str">
        <f>IF(X296="","",IF(OR(R296=IF(S296&gt;【１】経営概要!$G$27,調査年-1,調査年),AN296=""),"",ROUND(AN296*X296%,0)))</f>
        <v/>
      </c>
      <c r="AW296" s="666" t="str">
        <f t="shared" si="103"/>
        <v/>
      </c>
      <c r="AX296" s="666" t="str">
        <f t="shared" si="104"/>
        <v/>
      </c>
      <c r="AY296" s="666" t="str">
        <f t="shared" si="105"/>
        <v/>
      </c>
      <c r="AZ296" s="666" t="str">
        <f>IF(OR(X296="",AND(OR(R296&lt;&gt;IF(S296&gt;【１】経営概要!$G$27,調査年-1,調査年),AG296=0),V296="",AR296="",W296="")),"",
SUM(
IF(AND(R296=IF(S296&gt;【１】経営概要!$G$27,調査年-1,調査年),AG296=1),ROUND(T296*X296%,0),),
ROUND(V296*X296%,0),
ROUND(SUM(AR296)*X296%,0),
))</f>
        <v/>
      </c>
      <c r="BA296" s="666" t="str">
        <f t="shared" si="106"/>
        <v/>
      </c>
    </row>
    <row r="297" spans="2:53" s="4" customFormat="1" ht="28.15" hidden="1" customHeight="1" outlineLevel="1">
      <c r="C297" s="722">
        <v>281</v>
      </c>
      <c r="D297" s="1569"/>
      <c r="E297" s="1570"/>
      <c r="F297" s="1570"/>
      <c r="G297" s="1570"/>
      <c r="H297" s="1570"/>
      <c r="I297" s="1570"/>
      <c r="J297" s="1570"/>
      <c r="K297" s="1571"/>
      <c r="L297" s="668" t="str">
        <f>IF(M297&gt;0,IF(COUNTIF(リスト!建築物種類コード,M297),"建築物","構築物"),"")</f>
        <v/>
      </c>
      <c r="M297" s="680"/>
      <c r="N297" s="681"/>
      <c r="O297" s="201"/>
      <c r="P297" s="682"/>
      <c r="Q297" s="683"/>
      <c r="R297" s="683"/>
      <c r="S297" s="684"/>
      <c r="T297" s="685"/>
      <c r="U297" s="685"/>
      <c r="V297" s="685"/>
      <c r="W297" s="685"/>
      <c r="X297" s="1045"/>
      <c r="Y297" s="686"/>
      <c r="Z297" s="687"/>
      <c r="AA297" s="661"/>
      <c r="AB297" s="662"/>
      <c r="AC297" s="279"/>
      <c r="AD297" s="61"/>
      <c r="AE297" s="61"/>
      <c r="AF297" s="663" t="str">
        <f t="shared" si="90"/>
        <v/>
      </c>
      <c r="AG297" s="664" t="str">
        <f t="shared" si="91"/>
        <v/>
      </c>
      <c r="AH297" s="664" t="str">
        <f t="shared" si="92"/>
        <v/>
      </c>
      <c r="AI297" s="664" t="str">
        <f>IF(AF297="","",VLOOKUP(AF297,リスト!BD:BE,2,0))</f>
        <v/>
      </c>
      <c r="AJ297" s="664" t="str">
        <f t="shared" si="93"/>
        <v/>
      </c>
      <c r="AK297" s="664" t="str">
        <f>IF(AJ297="","",VLOOKUP(AJ297,リスト!BW:BX,2,0))</f>
        <v/>
      </c>
      <c r="AL297" s="664" t="str">
        <f>IF(AF297="","",IF(S297&gt;【１】経営概要!$G$27,調査年-1,調査年)-R297)</f>
        <v/>
      </c>
      <c r="AM297" s="665" t="str">
        <f t="shared" si="97"/>
        <v/>
      </c>
      <c r="AN297" s="665" t="str">
        <f t="shared" si="98"/>
        <v/>
      </c>
      <c r="AO297" s="666" t="str">
        <f t="shared" si="99"/>
        <v/>
      </c>
      <c r="AP297" s="666" t="str">
        <f t="shared" si="100"/>
        <v/>
      </c>
      <c r="AQ297" s="666" t="str">
        <f t="shared" si="101"/>
        <v/>
      </c>
      <c r="AR297" s="666" t="str">
        <f t="shared" si="94"/>
        <v/>
      </c>
      <c r="AS297" s="666" t="str">
        <f t="shared" si="102"/>
        <v/>
      </c>
      <c r="AT297" s="666" t="str">
        <f t="shared" si="95"/>
        <v/>
      </c>
      <c r="AU297" s="666" t="str">
        <f t="shared" si="96"/>
        <v/>
      </c>
      <c r="AV297" s="666" t="str">
        <f>IF(X297="","",IF(OR(R297=IF(S297&gt;【１】経営概要!$G$27,調査年-1,調査年),AN297=""),"",ROUND(AN297*X297%,0)))</f>
        <v/>
      </c>
      <c r="AW297" s="666" t="str">
        <f t="shared" si="103"/>
        <v/>
      </c>
      <c r="AX297" s="666" t="str">
        <f t="shared" si="104"/>
        <v/>
      </c>
      <c r="AY297" s="666" t="str">
        <f t="shared" si="105"/>
        <v/>
      </c>
      <c r="AZ297" s="666" t="str">
        <f>IF(OR(X297="",AND(OR(R297&lt;&gt;IF(S297&gt;【１】経営概要!$G$27,調査年-1,調査年),AG297=0),V297="",AR297="",W297="")),"",
SUM(
IF(AND(R297=IF(S297&gt;【１】経営概要!$G$27,調査年-1,調査年),AG297=1),ROUND(T297*X297%,0),),
ROUND(V297*X297%,0),
ROUND(SUM(AR297)*X297%,0),
))</f>
        <v/>
      </c>
      <c r="BA297" s="666" t="str">
        <f t="shared" si="106"/>
        <v/>
      </c>
    </row>
    <row r="298" spans="2:53" s="4" customFormat="1" ht="28.15" hidden="1" customHeight="1" outlineLevel="1">
      <c r="C298" s="722">
        <v>282</v>
      </c>
      <c r="D298" s="1569"/>
      <c r="E298" s="1570"/>
      <c r="F298" s="1570"/>
      <c r="G298" s="1570"/>
      <c r="H298" s="1570"/>
      <c r="I298" s="1570"/>
      <c r="J298" s="1570"/>
      <c r="K298" s="1571"/>
      <c r="L298" s="668" t="str">
        <f>IF(M298&gt;0,IF(COUNTIF(リスト!建築物種類コード,M298),"建築物","構築物"),"")</f>
        <v/>
      </c>
      <c r="M298" s="680"/>
      <c r="N298" s="681"/>
      <c r="O298" s="201"/>
      <c r="P298" s="682"/>
      <c r="Q298" s="683"/>
      <c r="R298" s="683"/>
      <c r="S298" s="684"/>
      <c r="T298" s="685"/>
      <c r="U298" s="685"/>
      <c r="V298" s="685"/>
      <c r="W298" s="685"/>
      <c r="X298" s="1045"/>
      <c r="Y298" s="686"/>
      <c r="Z298" s="687"/>
      <c r="AA298" s="661"/>
      <c r="AB298" s="662"/>
      <c r="AC298" s="279"/>
      <c r="AD298" s="61"/>
      <c r="AE298" s="61"/>
      <c r="AF298" s="663" t="str">
        <f t="shared" si="90"/>
        <v/>
      </c>
      <c r="AG298" s="664" t="str">
        <f t="shared" si="91"/>
        <v/>
      </c>
      <c r="AH298" s="664" t="str">
        <f t="shared" si="92"/>
        <v/>
      </c>
      <c r="AI298" s="664" t="str">
        <f>IF(AF298="","",VLOOKUP(AF298,リスト!BD:BE,2,0))</f>
        <v/>
      </c>
      <c r="AJ298" s="664" t="str">
        <f t="shared" si="93"/>
        <v/>
      </c>
      <c r="AK298" s="664" t="str">
        <f>IF(AJ298="","",VLOOKUP(AJ298,リスト!BW:BX,2,0))</f>
        <v/>
      </c>
      <c r="AL298" s="664" t="str">
        <f>IF(AF298="","",IF(S298&gt;【１】経営概要!$G$27,調査年-1,調査年)-R298)</f>
        <v/>
      </c>
      <c r="AM298" s="665" t="str">
        <f t="shared" si="97"/>
        <v/>
      </c>
      <c r="AN298" s="665" t="str">
        <f t="shared" si="98"/>
        <v/>
      </c>
      <c r="AO298" s="666" t="str">
        <f t="shared" si="99"/>
        <v/>
      </c>
      <c r="AP298" s="666" t="str">
        <f t="shared" si="100"/>
        <v/>
      </c>
      <c r="AQ298" s="666" t="str">
        <f t="shared" si="101"/>
        <v/>
      </c>
      <c r="AR298" s="666" t="str">
        <f t="shared" si="94"/>
        <v/>
      </c>
      <c r="AS298" s="666" t="str">
        <f t="shared" si="102"/>
        <v/>
      </c>
      <c r="AT298" s="666" t="str">
        <f t="shared" si="95"/>
        <v/>
      </c>
      <c r="AU298" s="666" t="str">
        <f t="shared" si="96"/>
        <v/>
      </c>
      <c r="AV298" s="666" t="str">
        <f>IF(X298="","",IF(OR(R298=IF(S298&gt;【１】経営概要!$G$27,調査年-1,調査年),AN298=""),"",ROUND(AN298*X298%,0)))</f>
        <v/>
      </c>
      <c r="AW298" s="666" t="str">
        <f t="shared" si="103"/>
        <v/>
      </c>
      <c r="AX298" s="666" t="str">
        <f t="shared" si="104"/>
        <v/>
      </c>
      <c r="AY298" s="666" t="str">
        <f t="shared" si="105"/>
        <v/>
      </c>
      <c r="AZ298" s="666" t="str">
        <f>IF(OR(X298="",AND(OR(R298&lt;&gt;IF(S298&gt;【１】経営概要!$G$27,調査年-1,調査年),AG298=0),V298="",AR298="",W298="")),"",
SUM(
IF(AND(R298=IF(S298&gt;【１】経営概要!$G$27,調査年-1,調査年),AG298=1),ROUND(T298*X298%,0),),
ROUND(V298*X298%,0),
ROUND(SUM(AR298)*X298%,0),
))</f>
        <v/>
      </c>
      <c r="BA298" s="666" t="str">
        <f t="shared" si="106"/>
        <v/>
      </c>
    </row>
    <row r="299" spans="2:53" s="4" customFormat="1" ht="28.15" hidden="1" customHeight="1" outlineLevel="1">
      <c r="C299" s="722">
        <v>283</v>
      </c>
      <c r="D299" s="1569"/>
      <c r="E299" s="1570"/>
      <c r="F299" s="1570"/>
      <c r="G299" s="1570"/>
      <c r="H299" s="1570"/>
      <c r="I299" s="1570"/>
      <c r="J299" s="1570"/>
      <c r="K299" s="1571"/>
      <c r="L299" s="668" t="str">
        <f>IF(M299&gt;0,IF(COUNTIF(リスト!建築物種類コード,M299),"建築物","構築物"),"")</f>
        <v/>
      </c>
      <c r="M299" s="680"/>
      <c r="N299" s="681"/>
      <c r="O299" s="201"/>
      <c r="P299" s="682"/>
      <c r="Q299" s="683"/>
      <c r="R299" s="683"/>
      <c r="S299" s="684"/>
      <c r="T299" s="685"/>
      <c r="U299" s="685"/>
      <c r="V299" s="685"/>
      <c r="W299" s="685"/>
      <c r="X299" s="1045"/>
      <c r="Y299" s="686"/>
      <c r="Z299" s="687"/>
      <c r="AA299" s="661"/>
      <c r="AB299" s="662"/>
      <c r="AC299" s="279"/>
      <c r="AD299" s="61"/>
      <c r="AE299" s="61"/>
      <c r="AF299" s="663" t="str">
        <f t="shared" si="90"/>
        <v/>
      </c>
      <c r="AG299" s="664" t="str">
        <f t="shared" si="91"/>
        <v/>
      </c>
      <c r="AH299" s="664" t="str">
        <f t="shared" si="92"/>
        <v/>
      </c>
      <c r="AI299" s="664" t="str">
        <f>IF(AF299="","",VLOOKUP(AF299,リスト!BD:BE,2,0))</f>
        <v/>
      </c>
      <c r="AJ299" s="664" t="str">
        <f t="shared" si="93"/>
        <v/>
      </c>
      <c r="AK299" s="664" t="str">
        <f>IF(AJ299="","",VLOOKUP(AJ299,リスト!BW:BX,2,0))</f>
        <v/>
      </c>
      <c r="AL299" s="664" t="str">
        <f>IF(AF299="","",IF(S299&gt;【１】経営概要!$G$27,調査年-1,調査年)-R299)</f>
        <v/>
      </c>
      <c r="AM299" s="665" t="str">
        <f t="shared" si="97"/>
        <v/>
      </c>
      <c r="AN299" s="665" t="str">
        <f t="shared" si="98"/>
        <v/>
      </c>
      <c r="AO299" s="666" t="str">
        <f t="shared" si="99"/>
        <v/>
      </c>
      <c r="AP299" s="666" t="str">
        <f t="shared" si="100"/>
        <v/>
      </c>
      <c r="AQ299" s="666" t="str">
        <f t="shared" si="101"/>
        <v/>
      </c>
      <c r="AR299" s="666" t="str">
        <f t="shared" si="94"/>
        <v/>
      </c>
      <c r="AS299" s="666" t="str">
        <f t="shared" si="102"/>
        <v/>
      </c>
      <c r="AT299" s="666" t="str">
        <f t="shared" si="95"/>
        <v/>
      </c>
      <c r="AU299" s="666" t="str">
        <f t="shared" si="96"/>
        <v/>
      </c>
      <c r="AV299" s="666" t="str">
        <f>IF(X299="","",IF(OR(R299=IF(S299&gt;【１】経営概要!$G$27,調査年-1,調査年),AN299=""),"",ROUND(AN299*X299%,0)))</f>
        <v/>
      </c>
      <c r="AW299" s="666" t="str">
        <f t="shared" si="103"/>
        <v/>
      </c>
      <c r="AX299" s="666" t="str">
        <f t="shared" si="104"/>
        <v/>
      </c>
      <c r="AY299" s="666" t="str">
        <f t="shared" si="105"/>
        <v/>
      </c>
      <c r="AZ299" s="666" t="str">
        <f>IF(OR(X299="",AND(OR(R299&lt;&gt;IF(S299&gt;【１】経営概要!$G$27,調査年-1,調査年),AG299=0),V299="",AR299="",W299="")),"",
SUM(
IF(AND(R299=IF(S299&gt;【１】経営概要!$G$27,調査年-1,調査年),AG299=1),ROUND(T299*X299%,0),),
ROUND(V299*X299%,0),
ROUND(SUM(AR299)*X299%,0),
))</f>
        <v/>
      </c>
      <c r="BA299" s="666" t="str">
        <f t="shared" si="106"/>
        <v/>
      </c>
    </row>
    <row r="300" spans="2:53" s="4" customFormat="1" ht="28.15" hidden="1" customHeight="1" outlineLevel="1">
      <c r="C300" s="722">
        <v>284</v>
      </c>
      <c r="D300" s="1569"/>
      <c r="E300" s="1570"/>
      <c r="F300" s="1570"/>
      <c r="G300" s="1570"/>
      <c r="H300" s="1570"/>
      <c r="I300" s="1570"/>
      <c r="J300" s="1570"/>
      <c r="K300" s="1571"/>
      <c r="L300" s="668" t="str">
        <f>IF(M300&gt;0,IF(COUNTIF(リスト!建築物種類コード,M300),"建築物","構築物"),"")</f>
        <v/>
      </c>
      <c r="M300" s="680"/>
      <c r="N300" s="681"/>
      <c r="O300" s="201"/>
      <c r="P300" s="682"/>
      <c r="Q300" s="683"/>
      <c r="R300" s="683"/>
      <c r="S300" s="684"/>
      <c r="T300" s="685"/>
      <c r="U300" s="685"/>
      <c r="V300" s="685"/>
      <c r="W300" s="685"/>
      <c r="X300" s="1045"/>
      <c r="Y300" s="686"/>
      <c r="Z300" s="687"/>
      <c r="AA300" s="661"/>
      <c r="AB300" s="662"/>
      <c r="AC300" s="279"/>
      <c r="AD300" s="61"/>
      <c r="AE300" s="61"/>
      <c r="AF300" s="663" t="str">
        <f t="shared" si="90"/>
        <v/>
      </c>
      <c r="AG300" s="664" t="str">
        <f t="shared" si="91"/>
        <v/>
      </c>
      <c r="AH300" s="664" t="str">
        <f t="shared" si="92"/>
        <v/>
      </c>
      <c r="AI300" s="664" t="str">
        <f>IF(AF300="","",VLOOKUP(AF300,リスト!BD:BE,2,0))</f>
        <v/>
      </c>
      <c r="AJ300" s="664" t="str">
        <f t="shared" si="93"/>
        <v/>
      </c>
      <c r="AK300" s="664" t="str">
        <f>IF(AJ300="","",VLOOKUP(AJ300,リスト!BW:BX,2,0))</f>
        <v/>
      </c>
      <c r="AL300" s="664" t="str">
        <f>IF(AF300="","",IF(S300&gt;【１】経営概要!$G$27,調査年-1,調査年)-R300)</f>
        <v/>
      </c>
      <c r="AM300" s="665" t="str">
        <f t="shared" si="97"/>
        <v/>
      </c>
      <c r="AN300" s="665" t="str">
        <f t="shared" si="98"/>
        <v/>
      </c>
      <c r="AO300" s="666" t="str">
        <f t="shared" si="99"/>
        <v/>
      </c>
      <c r="AP300" s="666" t="str">
        <f t="shared" si="100"/>
        <v/>
      </c>
      <c r="AQ300" s="666" t="str">
        <f t="shared" si="101"/>
        <v/>
      </c>
      <c r="AR300" s="666" t="str">
        <f t="shared" si="94"/>
        <v/>
      </c>
      <c r="AS300" s="666" t="str">
        <f t="shared" si="102"/>
        <v/>
      </c>
      <c r="AT300" s="666" t="str">
        <f t="shared" si="95"/>
        <v/>
      </c>
      <c r="AU300" s="666" t="str">
        <f t="shared" si="96"/>
        <v/>
      </c>
      <c r="AV300" s="666" t="str">
        <f>IF(X300="","",IF(OR(R300=IF(S300&gt;【１】経営概要!$G$27,調査年-1,調査年),AN300=""),"",ROUND(AN300*X300%,0)))</f>
        <v/>
      </c>
      <c r="AW300" s="666" t="str">
        <f t="shared" si="103"/>
        <v/>
      </c>
      <c r="AX300" s="666" t="str">
        <f t="shared" si="104"/>
        <v/>
      </c>
      <c r="AY300" s="666" t="str">
        <f t="shared" si="105"/>
        <v/>
      </c>
      <c r="AZ300" s="666" t="str">
        <f>IF(OR(X300="",AND(OR(R300&lt;&gt;IF(S300&gt;【１】経営概要!$G$27,調査年-1,調査年),AG300=0),V300="",AR300="",W300="")),"",
SUM(
IF(AND(R300=IF(S300&gt;【１】経営概要!$G$27,調査年-1,調査年),AG300=1),ROUND(T300*X300%,0),),
ROUND(V300*X300%,0),
ROUND(SUM(AR300)*X300%,0),
))</f>
        <v/>
      </c>
      <c r="BA300" s="666" t="str">
        <f t="shared" si="106"/>
        <v/>
      </c>
    </row>
    <row r="301" spans="2:53" s="4" customFormat="1" ht="28.15" hidden="1" customHeight="1" outlineLevel="1">
      <c r="C301" s="722">
        <v>285</v>
      </c>
      <c r="D301" s="1569"/>
      <c r="E301" s="1570"/>
      <c r="F301" s="1570"/>
      <c r="G301" s="1570"/>
      <c r="H301" s="1570"/>
      <c r="I301" s="1570"/>
      <c r="J301" s="1570"/>
      <c r="K301" s="1571"/>
      <c r="L301" s="668" t="str">
        <f>IF(M301&gt;0,IF(COUNTIF(リスト!建築物種類コード,M301),"建築物","構築物"),"")</f>
        <v/>
      </c>
      <c r="M301" s="680"/>
      <c r="N301" s="681"/>
      <c r="O301" s="201"/>
      <c r="P301" s="682"/>
      <c r="Q301" s="683"/>
      <c r="R301" s="683"/>
      <c r="S301" s="684"/>
      <c r="T301" s="685"/>
      <c r="U301" s="685"/>
      <c r="V301" s="685"/>
      <c r="W301" s="685"/>
      <c r="X301" s="1045"/>
      <c r="Y301" s="686"/>
      <c r="Z301" s="687"/>
      <c r="AA301" s="661"/>
      <c r="AB301" s="662"/>
      <c r="AC301" s="279"/>
      <c r="AD301" s="61"/>
      <c r="AE301" s="61"/>
      <c r="AF301" s="663" t="str">
        <f t="shared" si="90"/>
        <v/>
      </c>
      <c r="AG301" s="664" t="str">
        <f t="shared" si="91"/>
        <v/>
      </c>
      <c r="AH301" s="664" t="str">
        <f t="shared" si="92"/>
        <v/>
      </c>
      <c r="AI301" s="664" t="str">
        <f>IF(AF301="","",VLOOKUP(AF301,リスト!BD:BE,2,0))</f>
        <v/>
      </c>
      <c r="AJ301" s="664" t="str">
        <f t="shared" si="93"/>
        <v/>
      </c>
      <c r="AK301" s="664" t="str">
        <f>IF(AJ301="","",VLOOKUP(AJ301,リスト!BW:BX,2,0))</f>
        <v/>
      </c>
      <c r="AL301" s="664" t="str">
        <f>IF(AF301="","",IF(S301&gt;【１】経営概要!$G$27,調査年-1,調査年)-R301)</f>
        <v/>
      </c>
      <c r="AM301" s="665" t="str">
        <f t="shared" si="97"/>
        <v/>
      </c>
      <c r="AN301" s="665" t="str">
        <f t="shared" si="98"/>
        <v/>
      </c>
      <c r="AO301" s="666" t="str">
        <f t="shared" si="99"/>
        <v/>
      </c>
      <c r="AP301" s="666" t="str">
        <f t="shared" si="100"/>
        <v/>
      </c>
      <c r="AQ301" s="666" t="str">
        <f t="shared" si="101"/>
        <v/>
      </c>
      <c r="AR301" s="666" t="str">
        <f t="shared" si="94"/>
        <v/>
      </c>
      <c r="AS301" s="666" t="str">
        <f t="shared" si="102"/>
        <v/>
      </c>
      <c r="AT301" s="666" t="str">
        <f t="shared" si="95"/>
        <v/>
      </c>
      <c r="AU301" s="666" t="str">
        <f t="shared" si="96"/>
        <v/>
      </c>
      <c r="AV301" s="666" t="str">
        <f>IF(X301="","",IF(OR(R301=IF(S301&gt;【１】経営概要!$G$27,調査年-1,調査年),AN301=""),"",ROUND(AN301*X301%,0)))</f>
        <v/>
      </c>
      <c r="AW301" s="666" t="str">
        <f t="shared" si="103"/>
        <v/>
      </c>
      <c r="AX301" s="666" t="str">
        <f t="shared" si="104"/>
        <v/>
      </c>
      <c r="AY301" s="666" t="str">
        <f t="shared" si="105"/>
        <v/>
      </c>
      <c r="AZ301" s="666" t="str">
        <f>IF(OR(X301="",AND(OR(R301&lt;&gt;IF(S301&gt;【１】経営概要!$G$27,調査年-1,調査年),AG301=0),V301="",AR301="",W301="")),"",
SUM(
IF(AND(R301=IF(S301&gt;【１】経営概要!$G$27,調査年-1,調査年),AG301=1),ROUND(T301*X301%,0),),
ROUND(V301*X301%,0),
ROUND(SUM(AR301)*X301%,0),
))</f>
        <v/>
      </c>
      <c r="BA301" s="666" t="str">
        <f t="shared" si="106"/>
        <v/>
      </c>
    </row>
    <row r="302" spans="2:53" s="4" customFormat="1" ht="28.15" hidden="1" customHeight="1" outlineLevel="1">
      <c r="C302" s="722">
        <v>286</v>
      </c>
      <c r="D302" s="1569"/>
      <c r="E302" s="1570"/>
      <c r="F302" s="1570"/>
      <c r="G302" s="1570"/>
      <c r="H302" s="1570"/>
      <c r="I302" s="1570"/>
      <c r="J302" s="1570"/>
      <c r="K302" s="1571"/>
      <c r="L302" s="668" t="str">
        <f>IF(M302&gt;0,IF(COUNTIF(リスト!建築物種類コード,M302),"建築物","構築物"),"")</f>
        <v/>
      </c>
      <c r="M302" s="688"/>
      <c r="N302" s="681"/>
      <c r="O302" s="201"/>
      <c r="P302" s="682"/>
      <c r="Q302" s="683"/>
      <c r="R302" s="683"/>
      <c r="S302" s="684"/>
      <c r="T302" s="685"/>
      <c r="U302" s="685"/>
      <c r="V302" s="685"/>
      <c r="W302" s="685"/>
      <c r="X302" s="1045"/>
      <c r="Y302" s="686"/>
      <c r="Z302" s="687"/>
      <c r="AA302" s="661"/>
      <c r="AB302" s="662"/>
      <c r="AC302" s="279"/>
      <c r="AD302" s="61"/>
      <c r="AE302" s="61"/>
      <c r="AF302" s="663" t="str">
        <f t="shared" si="90"/>
        <v/>
      </c>
      <c r="AG302" s="664" t="str">
        <f t="shared" si="91"/>
        <v/>
      </c>
      <c r="AH302" s="664" t="str">
        <f t="shared" si="92"/>
        <v/>
      </c>
      <c r="AI302" s="664" t="str">
        <f>IF(AF302="","",VLOOKUP(AF302,リスト!BD:BE,2,0))</f>
        <v/>
      </c>
      <c r="AJ302" s="664" t="str">
        <f t="shared" si="93"/>
        <v/>
      </c>
      <c r="AK302" s="664" t="str">
        <f>IF(AJ302="","",VLOOKUP(AJ302,リスト!BW:BX,2,0))</f>
        <v/>
      </c>
      <c r="AL302" s="664" t="str">
        <f>IF(AF302="","",IF(S302&gt;【１】経営概要!$G$27,調査年-1,調査年)-R302)</f>
        <v/>
      </c>
      <c r="AM302" s="665" t="str">
        <f t="shared" si="97"/>
        <v/>
      </c>
      <c r="AN302" s="665" t="str">
        <f t="shared" si="98"/>
        <v/>
      </c>
      <c r="AO302" s="666" t="str">
        <f t="shared" si="99"/>
        <v/>
      </c>
      <c r="AP302" s="666" t="str">
        <f t="shared" si="100"/>
        <v/>
      </c>
      <c r="AQ302" s="666" t="str">
        <f t="shared" si="101"/>
        <v/>
      </c>
      <c r="AR302" s="666" t="str">
        <f t="shared" si="94"/>
        <v/>
      </c>
      <c r="AS302" s="666" t="str">
        <f t="shared" si="102"/>
        <v/>
      </c>
      <c r="AT302" s="666" t="str">
        <f t="shared" si="95"/>
        <v/>
      </c>
      <c r="AU302" s="666" t="str">
        <f t="shared" si="96"/>
        <v/>
      </c>
      <c r="AV302" s="666" t="str">
        <f>IF(X302="","",IF(OR(R302=IF(S302&gt;【１】経営概要!$G$27,調査年-1,調査年),AN302=""),"",ROUND(AN302*X302%,0)))</f>
        <v/>
      </c>
      <c r="AW302" s="666" t="str">
        <f t="shared" si="103"/>
        <v/>
      </c>
      <c r="AX302" s="666" t="str">
        <f t="shared" si="104"/>
        <v/>
      </c>
      <c r="AY302" s="666" t="str">
        <f t="shared" si="105"/>
        <v/>
      </c>
      <c r="AZ302" s="666" t="str">
        <f>IF(OR(X302="",AND(OR(R302&lt;&gt;IF(S302&gt;【１】経営概要!$G$27,調査年-1,調査年),AG302=0),V302="",AR302="",W302="")),"",
SUM(
IF(AND(R302=IF(S302&gt;【１】経営概要!$G$27,調査年-1,調査年),AG302=1),ROUND(T302*X302%,0),),
ROUND(V302*X302%,0),
ROUND(SUM(AR302)*X302%,0),
))</f>
        <v/>
      </c>
      <c r="BA302" s="666" t="str">
        <f t="shared" si="106"/>
        <v/>
      </c>
    </row>
    <row r="303" spans="2:53" s="4" customFormat="1" ht="28.5" hidden="1" customHeight="1" outlineLevel="1">
      <c r="B303" s="49"/>
      <c r="C303" s="722">
        <v>287</v>
      </c>
      <c r="D303" s="1569"/>
      <c r="E303" s="1570"/>
      <c r="F303" s="1570"/>
      <c r="G303" s="1570"/>
      <c r="H303" s="1570"/>
      <c r="I303" s="1570"/>
      <c r="J303" s="1570"/>
      <c r="K303" s="1571"/>
      <c r="L303" s="668" t="str">
        <f>IF(M303&gt;0,IF(COUNTIF(リスト!建築物種類コード,M303),"建築物","構築物"),"")</f>
        <v/>
      </c>
      <c r="M303" s="680"/>
      <c r="N303" s="681"/>
      <c r="O303" s="201"/>
      <c r="P303" s="682"/>
      <c r="Q303" s="683"/>
      <c r="R303" s="683"/>
      <c r="S303" s="684"/>
      <c r="T303" s="685"/>
      <c r="U303" s="685"/>
      <c r="V303" s="685"/>
      <c r="W303" s="685"/>
      <c r="X303" s="1045"/>
      <c r="Y303" s="686"/>
      <c r="Z303" s="687"/>
      <c r="AA303" s="661"/>
      <c r="AB303" s="662"/>
      <c r="AC303" s="279"/>
      <c r="AD303" s="61"/>
      <c r="AE303" s="61"/>
      <c r="AF303" s="663" t="str">
        <f t="shared" si="90"/>
        <v/>
      </c>
      <c r="AG303" s="664" t="str">
        <f t="shared" si="91"/>
        <v/>
      </c>
      <c r="AH303" s="664" t="str">
        <f t="shared" si="92"/>
        <v/>
      </c>
      <c r="AI303" s="664" t="str">
        <f>IF(AF303="","",VLOOKUP(AF303,リスト!BD:BE,2,0))</f>
        <v/>
      </c>
      <c r="AJ303" s="664" t="str">
        <f t="shared" si="93"/>
        <v/>
      </c>
      <c r="AK303" s="664" t="str">
        <f>IF(AJ303="","",VLOOKUP(AJ303,リスト!BW:BX,2,0))</f>
        <v/>
      </c>
      <c r="AL303" s="664" t="str">
        <f>IF(AF303="","",IF(S303&gt;【１】経営概要!$G$27,調査年-1,調査年)-R303)</f>
        <v/>
      </c>
      <c r="AM303" s="665" t="str">
        <f t="shared" si="97"/>
        <v/>
      </c>
      <c r="AN303" s="665" t="str">
        <f t="shared" si="98"/>
        <v/>
      </c>
      <c r="AO303" s="666" t="str">
        <f t="shared" si="99"/>
        <v/>
      </c>
      <c r="AP303" s="666" t="str">
        <f t="shared" si="100"/>
        <v/>
      </c>
      <c r="AQ303" s="666" t="str">
        <f t="shared" si="101"/>
        <v/>
      </c>
      <c r="AR303" s="666" t="str">
        <f t="shared" si="94"/>
        <v/>
      </c>
      <c r="AS303" s="666" t="str">
        <f t="shared" si="102"/>
        <v/>
      </c>
      <c r="AT303" s="666" t="str">
        <f t="shared" si="95"/>
        <v/>
      </c>
      <c r="AU303" s="666" t="str">
        <f t="shared" si="96"/>
        <v/>
      </c>
      <c r="AV303" s="666" t="str">
        <f>IF(X303="","",IF(OR(R303=IF(S303&gt;【１】経営概要!$G$27,調査年-1,調査年),AN303=""),"",ROUND(AN303*X303%,0)))</f>
        <v/>
      </c>
      <c r="AW303" s="666" t="str">
        <f t="shared" si="103"/>
        <v/>
      </c>
      <c r="AX303" s="666" t="str">
        <f t="shared" si="104"/>
        <v/>
      </c>
      <c r="AY303" s="666" t="str">
        <f t="shared" si="105"/>
        <v/>
      </c>
      <c r="AZ303" s="666" t="str">
        <f>IF(OR(X303="",AND(OR(R303&lt;&gt;IF(S303&gt;【１】経営概要!$G$27,調査年-1,調査年),AG303=0),V303="",AR303="",W303="")),"",
SUM(
IF(AND(R303=IF(S303&gt;【１】経営概要!$G$27,調査年-1,調査年),AG303=1),ROUND(T303*X303%,0),),
ROUND(V303*X303%,0),
ROUND(SUM(AR303)*X303%,0),
))</f>
        <v/>
      </c>
      <c r="BA303" s="666" t="str">
        <f t="shared" si="106"/>
        <v/>
      </c>
    </row>
    <row r="304" spans="2:53" ht="28.5" hidden="1" customHeight="1" outlineLevel="1">
      <c r="B304" s="49"/>
      <c r="C304" s="722">
        <v>288</v>
      </c>
      <c r="D304" s="1572"/>
      <c r="E304" s="1573"/>
      <c r="F304" s="1573"/>
      <c r="G304" s="1573"/>
      <c r="H304" s="1573"/>
      <c r="I304" s="1573"/>
      <c r="J304" s="1573"/>
      <c r="K304" s="1574"/>
      <c r="L304" s="668" t="str">
        <f>IF(M304&gt;0,IF(COUNTIF(リスト!建築物種類コード,M304),"建築物","構築物"),"")</f>
        <v/>
      </c>
      <c r="M304" s="688"/>
      <c r="N304" s="681"/>
      <c r="O304" s="201"/>
      <c r="P304" s="682"/>
      <c r="Q304" s="683"/>
      <c r="R304" s="683"/>
      <c r="S304" s="684"/>
      <c r="T304" s="685"/>
      <c r="U304" s="685"/>
      <c r="V304" s="685"/>
      <c r="W304" s="685"/>
      <c r="X304" s="1045"/>
      <c r="Y304" s="686"/>
      <c r="Z304" s="687"/>
      <c r="AA304" s="661"/>
      <c r="AB304" s="662"/>
      <c r="AC304" s="279"/>
      <c r="AF304" s="663" t="str">
        <f t="shared" si="90"/>
        <v/>
      </c>
      <c r="AG304" s="664" t="str">
        <f t="shared" si="91"/>
        <v/>
      </c>
      <c r="AH304" s="664" t="str">
        <f t="shared" si="92"/>
        <v/>
      </c>
      <c r="AI304" s="664" t="str">
        <f>IF(AF304="","",VLOOKUP(AF304,リスト!BD:BE,2,0))</f>
        <v/>
      </c>
      <c r="AJ304" s="664" t="str">
        <f t="shared" si="93"/>
        <v/>
      </c>
      <c r="AK304" s="664" t="str">
        <f>IF(AJ304="","",VLOOKUP(AJ304,リスト!BW:BX,2,0))</f>
        <v/>
      </c>
      <c r="AL304" s="664" t="str">
        <f>IF(AF304="","",IF(S304&gt;【１】経営概要!$G$27,調査年-1,調査年)-R304)</f>
        <v/>
      </c>
      <c r="AM304" s="665" t="str">
        <f t="shared" si="97"/>
        <v/>
      </c>
      <c r="AN304" s="665" t="str">
        <f t="shared" si="98"/>
        <v/>
      </c>
      <c r="AO304" s="666" t="str">
        <f t="shared" si="99"/>
        <v/>
      </c>
      <c r="AP304" s="666" t="str">
        <f t="shared" si="100"/>
        <v/>
      </c>
      <c r="AQ304" s="666" t="str">
        <f t="shared" si="101"/>
        <v/>
      </c>
      <c r="AR304" s="666" t="str">
        <f t="shared" si="94"/>
        <v/>
      </c>
      <c r="AS304" s="666" t="str">
        <f t="shared" si="102"/>
        <v/>
      </c>
      <c r="AT304" s="666" t="str">
        <f t="shared" si="95"/>
        <v/>
      </c>
      <c r="AU304" s="666" t="str">
        <f t="shared" si="96"/>
        <v/>
      </c>
      <c r="AV304" s="666" t="str">
        <f>IF(X304="","",IF(OR(R304=IF(S304&gt;【１】経営概要!$G$27,調査年-1,調査年),AN304=""),"",ROUND(AN304*X304%,0)))</f>
        <v/>
      </c>
      <c r="AW304" s="666" t="str">
        <f t="shared" si="103"/>
        <v/>
      </c>
      <c r="AX304" s="666" t="str">
        <f t="shared" si="104"/>
        <v/>
      </c>
      <c r="AY304" s="666" t="str">
        <f t="shared" si="105"/>
        <v/>
      </c>
      <c r="AZ304" s="666" t="str">
        <f>IF(OR(X304="",AND(OR(R304&lt;&gt;IF(S304&gt;【１】経営概要!$G$27,調査年-1,調査年),AG304=0),V304="",AR304="",W304="")),"",
SUM(
IF(AND(R304=IF(S304&gt;【１】経営概要!$G$27,調査年-1,調査年),AG304=1),ROUND(T304*X304%,0),),
ROUND(V304*X304%,0),
ROUND(SUM(AR304)*X304%,0),
))</f>
        <v/>
      </c>
      <c r="BA304" s="666" t="str">
        <f t="shared" si="106"/>
        <v/>
      </c>
    </row>
    <row r="305" spans="2:53" s="42" customFormat="1" ht="28.5" hidden="1" customHeight="1" outlineLevel="1">
      <c r="B305" s="49"/>
      <c r="C305" s="722">
        <v>289</v>
      </c>
      <c r="D305" s="1569"/>
      <c r="E305" s="1570"/>
      <c r="F305" s="1570"/>
      <c r="G305" s="1570"/>
      <c r="H305" s="1570"/>
      <c r="I305" s="1570"/>
      <c r="J305" s="1570"/>
      <c r="K305" s="1571"/>
      <c r="L305" s="668" t="str">
        <f>IF(M305&gt;0,IF(COUNTIF(リスト!建築物種類コード,M305),"建築物","構築物"),"")</f>
        <v/>
      </c>
      <c r="M305" s="680"/>
      <c r="N305" s="681"/>
      <c r="O305" s="201"/>
      <c r="P305" s="682"/>
      <c r="Q305" s="683"/>
      <c r="R305" s="683"/>
      <c r="S305" s="684"/>
      <c r="T305" s="685"/>
      <c r="U305" s="685"/>
      <c r="V305" s="685"/>
      <c r="W305" s="685"/>
      <c r="X305" s="1045"/>
      <c r="Y305" s="686"/>
      <c r="Z305" s="687"/>
      <c r="AA305" s="661"/>
      <c r="AB305" s="662"/>
      <c r="AC305" s="279"/>
      <c r="AD305" s="61"/>
      <c r="AE305" s="61"/>
      <c r="AF305" s="663" t="str">
        <f t="shared" si="90"/>
        <v/>
      </c>
      <c r="AG305" s="664" t="str">
        <f t="shared" si="91"/>
        <v/>
      </c>
      <c r="AH305" s="664" t="str">
        <f t="shared" si="92"/>
        <v/>
      </c>
      <c r="AI305" s="664" t="str">
        <f>IF(AF305="","",VLOOKUP(AF305,リスト!BD:BE,2,0))</f>
        <v/>
      </c>
      <c r="AJ305" s="664" t="str">
        <f t="shared" si="93"/>
        <v/>
      </c>
      <c r="AK305" s="664" t="str">
        <f>IF(AJ305="","",VLOOKUP(AJ305,リスト!BW:BX,2,0))</f>
        <v/>
      </c>
      <c r="AL305" s="664" t="str">
        <f>IF(AF305="","",IF(S305&gt;【１】経営概要!$G$27,調査年-1,調査年)-R305)</f>
        <v/>
      </c>
      <c r="AM305" s="665" t="str">
        <f t="shared" si="97"/>
        <v/>
      </c>
      <c r="AN305" s="665" t="str">
        <f t="shared" si="98"/>
        <v/>
      </c>
      <c r="AO305" s="666" t="str">
        <f t="shared" si="99"/>
        <v/>
      </c>
      <c r="AP305" s="666" t="str">
        <f t="shared" si="100"/>
        <v/>
      </c>
      <c r="AQ305" s="666" t="str">
        <f t="shared" si="101"/>
        <v/>
      </c>
      <c r="AR305" s="666" t="str">
        <f t="shared" si="94"/>
        <v/>
      </c>
      <c r="AS305" s="666" t="str">
        <f t="shared" si="102"/>
        <v/>
      </c>
      <c r="AT305" s="666" t="str">
        <f t="shared" si="95"/>
        <v/>
      </c>
      <c r="AU305" s="666" t="str">
        <f t="shared" si="96"/>
        <v/>
      </c>
      <c r="AV305" s="666" t="str">
        <f>IF(X305="","",IF(OR(R305=IF(S305&gt;【１】経営概要!$G$27,調査年-1,調査年),AN305=""),"",ROUND(AN305*X305%,0)))</f>
        <v/>
      </c>
      <c r="AW305" s="666" t="str">
        <f t="shared" si="103"/>
        <v/>
      </c>
      <c r="AX305" s="666" t="str">
        <f t="shared" si="104"/>
        <v/>
      </c>
      <c r="AY305" s="666" t="str">
        <f t="shared" si="105"/>
        <v/>
      </c>
      <c r="AZ305" s="666" t="str">
        <f>IF(OR(X305="",AND(OR(R305&lt;&gt;IF(S305&gt;【１】経営概要!$G$27,調査年-1,調査年),AG305=0),V305="",AR305="",W305="")),"",
SUM(
IF(AND(R305=IF(S305&gt;【１】経営概要!$G$27,調査年-1,調査年),AG305=1),ROUND(T305*X305%,0),),
ROUND(V305*X305%,0),
ROUND(SUM(AR305)*X305%,0),
))</f>
        <v/>
      </c>
      <c r="BA305" s="666" t="str">
        <f t="shared" si="106"/>
        <v/>
      </c>
    </row>
    <row r="306" spans="2:53" s="4" customFormat="1" ht="28.15" hidden="1" customHeight="1" outlineLevel="1">
      <c r="C306" s="722">
        <v>290</v>
      </c>
      <c r="D306" s="1569"/>
      <c r="E306" s="1570"/>
      <c r="F306" s="1570"/>
      <c r="G306" s="1570"/>
      <c r="H306" s="1570"/>
      <c r="I306" s="1570"/>
      <c r="J306" s="1570"/>
      <c r="K306" s="1571"/>
      <c r="L306" s="668" t="str">
        <f>IF(M306&gt;0,IF(COUNTIF(リスト!建築物種類コード,M306),"建築物","構築物"),"")</f>
        <v/>
      </c>
      <c r="M306" s="680"/>
      <c r="N306" s="681"/>
      <c r="O306" s="201"/>
      <c r="P306" s="682"/>
      <c r="Q306" s="683"/>
      <c r="R306" s="683"/>
      <c r="S306" s="684"/>
      <c r="T306" s="685"/>
      <c r="U306" s="685"/>
      <c r="V306" s="685"/>
      <c r="W306" s="685"/>
      <c r="X306" s="1045"/>
      <c r="Y306" s="686"/>
      <c r="Z306" s="687"/>
      <c r="AA306" s="661"/>
      <c r="AB306" s="662"/>
      <c r="AC306" s="279"/>
      <c r="AD306" s="61"/>
      <c r="AE306" s="61"/>
      <c r="AF306" s="663" t="str">
        <f t="shared" si="90"/>
        <v/>
      </c>
      <c r="AG306" s="664" t="str">
        <f t="shared" si="91"/>
        <v/>
      </c>
      <c r="AH306" s="664" t="str">
        <f t="shared" si="92"/>
        <v/>
      </c>
      <c r="AI306" s="664" t="str">
        <f>IF(AF306="","",VLOOKUP(AF306,リスト!BD:BE,2,0))</f>
        <v/>
      </c>
      <c r="AJ306" s="664" t="str">
        <f t="shared" si="93"/>
        <v/>
      </c>
      <c r="AK306" s="664" t="str">
        <f>IF(AJ306="","",VLOOKUP(AJ306,リスト!BW:BX,2,0))</f>
        <v/>
      </c>
      <c r="AL306" s="664" t="str">
        <f>IF(AF306="","",IF(S306&gt;【１】経営概要!$G$27,調査年-1,調査年)-R306)</f>
        <v/>
      </c>
      <c r="AM306" s="665" t="str">
        <f t="shared" si="1"/>
        <v/>
      </c>
      <c r="AN306" s="665" t="str">
        <f t="shared" si="2"/>
        <v/>
      </c>
      <c r="AO306" s="666" t="str">
        <f t="shared" si="3"/>
        <v/>
      </c>
      <c r="AP306" s="666" t="str">
        <f t="shared" si="4"/>
        <v/>
      </c>
      <c r="AQ306" s="666" t="str">
        <f t="shared" si="5"/>
        <v/>
      </c>
      <c r="AR306" s="666" t="str">
        <f t="shared" si="94"/>
        <v/>
      </c>
      <c r="AS306" s="666" t="str">
        <f t="shared" si="6"/>
        <v/>
      </c>
      <c r="AT306" s="666" t="str">
        <f t="shared" si="95"/>
        <v/>
      </c>
      <c r="AU306" s="666" t="str">
        <f t="shared" si="96"/>
        <v/>
      </c>
      <c r="AV306" s="666" t="str">
        <f>IF(X306="","",IF(OR(R306=IF(S306&gt;【１】経営概要!$G$27,調査年-1,調査年),AN306=""),"",ROUND(AN306*X306%,0)))</f>
        <v/>
      </c>
      <c r="AW306" s="666" t="str">
        <f t="shared" si="7"/>
        <v/>
      </c>
      <c r="AX306" s="666" t="str">
        <f t="shared" si="8"/>
        <v/>
      </c>
      <c r="AY306" s="666" t="str">
        <f t="shared" si="9"/>
        <v/>
      </c>
      <c r="AZ306" s="666" t="str">
        <f>IF(OR(X306="",AND(OR(R306&lt;&gt;IF(S306&gt;【１】経営概要!$G$27,調査年-1,調査年),AG306=0),V306="",AR306="",W306="")),"",
SUM(
IF(AND(R306=IF(S306&gt;【１】経営概要!$G$27,調査年-1,調査年),AG306=1),ROUND(T306*X306%,0),),
ROUND(V306*X306%,0),
ROUND(SUM(AR306)*X306%,0),
))</f>
        <v/>
      </c>
      <c r="BA306" s="666" t="str">
        <f t="shared" si="10"/>
        <v/>
      </c>
    </row>
    <row r="307" spans="2:53" s="4" customFormat="1" ht="28.15" hidden="1" customHeight="1" outlineLevel="1">
      <c r="C307" s="722">
        <v>291</v>
      </c>
      <c r="D307" s="1569"/>
      <c r="E307" s="1570"/>
      <c r="F307" s="1570"/>
      <c r="G307" s="1570"/>
      <c r="H307" s="1570"/>
      <c r="I307" s="1570"/>
      <c r="J307" s="1570"/>
      <c r="K307" s="1571"/>
      <c r="L307" s="668" t="str">
        <f>IF(M307&gt;0,IF(COUNTIF(リスト!建築物種類コード,M307),"建築物","構築物"),"")</f>
        <v/>
      </c>
      <c r="M307" s="680"/>
      <c r="N307" s="681"/>
      <c r="O307" s="201"/>
      <c r="P307" s="682"/>
      <c r="Q307" s="683"/>
      <c r="R307" s="683"/>
      <c r="S307" s="684"/>
      <c r="T307" s="685"/>
      <c r="U307" s="685"/>
      <c r="V307" s="685"/>
      <c r="W307" s="685"/>
      <c r="X307" s="1045"/>
      <c r="Y307" s="686"/>
      <c r="Z307" s="687"/>
      <c r="AA307" s="661"/>
      <c r="AB307" s="662"/>
      <c r="AC307" s="279"/>
      <c r="AD307" s="61"/>
      <c r="AE307" s="61"/>
      <c r="AF307" s="663" t="str">
        <f t="shared" si="90"/>
        <v/>
      </c>
      <c r="AG307" s="664" t="str">
        <f t="shared" si="91"/>
        <v/>
      </c>
      <c r="AH307" s="664" t="str">
        <f t="shared" si="92"/>
        <v/>
      </c>
      <c r="AI307" s="664" t="str">
        <f>IF(AF307="","",VLOOKUP(AF307,リスト!BD:BE,2,0))</f>
        <v/>
      </c>
      <c r="AJ307" s="664" t="str">
        <f t="shared" si="93"/>
        <v/>
      </c>
      <c r="AK307" s="664" t="str">
        <f>IF(AJ307="","",VLOOKUP(AJ307,リスト!BW:BX,2,0))</f>
        <v/>
      </c>
      <c r="AL307" s="664" t="str">
        <f>IF(AF307="","",IF(S307&gt;【１】経営概要!$G$27,調査年-1,調査年)-R307)</f>
        <v/>
      </c>
      <c r="AM307" s="665" t="str">
        <f t="shared" si="1"/>
        <v/>
      </c>
      <c r="AN307" s="665" t="str">
        <f t="shared" si="2"/>
        <v/>
      </c>
      <c r="AO307" s="666" t="str">
        <f t="shared" si="3"/>
        <v/>
      </c>
      <c r="AP307" s="666" t="str">
        <f t="shared" si="4"/>
        <v/>
      </c>
      <c r="AQ307" s="666" t="str">
        <f t="shared" si="5"/>
        <v/>
      </c>
      <c r="AR307" s="666" t="str">
        <f t="shared" si="94"/>
        <v/>
      </c>
      <c r="AS307" s="666" t="str">
        <f t="shared" si="6"/>
        <v/>
      </c>
      <c r="AT307" s="666" t="str">
        <f t="shared" si="95"/>
        <v/>
      </c>
      <c r="AU307" s="666" t="str">
        <f t="shared" si="96"/>
        <v/>
      </c>
      <c r="AV307" s="666" t="str">
        <f>IF(X307="","",IF(OR(R307=IF(S307&gt;【１】経営概要!$G$27,調査年-1,調査年),AN307=""),"",ROUND(AN307*X307%,0)))</f>
        <v/>
      </c>
      <c r="AW307" s="666" t="str">
        <f t="shared" si="7"/>
        <v/>
      </c>
      <c r="AX307" s="666" t="str">
        <f t="shared" si="8"/>
        <v/>
      </c>
      <c r="AY307" s="666" t="str">
        <f t="shared" si="9"/>
        <v/>
      </c>
      <c r="AZ307" s="666" t="str">
        <f>IF(OR(X307="",AND(OR(R307&lt;&gt;IF(S307&gt;【１】経営概要!$G$27,調査年-1,調査年),AG307=0),V307="",AR307="",W307="")),"",
SUM(
IF(AND(R307=IF(S307&gt;【１】経営概要!$G$27,調査年-1,調査年),AG307=1),ROUND(T307*X307%,0),),
ROUND(V307*X307%,0),
ROUND(SUM(AR307)*X307%,0),
))</f>
        <v/>
      </c>
      <c r="BA307" s="666" t="str">
        <f t="shared" si="10"/>
        <v/>
      </c>
    </row>
    <row r="308" spans="2:53" s="4" customFormat="1" ht="28.15" hidden="1" customHeight="1" outlineLevel="1">
      <c r="C308" s="722">
        <v>292</v>
      </c>
      <c r="D308" s="1569"/>
      <c r="E308" s="1570"/>
      <c r="F308" s="1570"/>
      <c r="G308" s="1570"/>
      <c r="H308" s="1570"/>
      <c r="I308" s="1570"/>
      <c r="J308" s="1570"/>
      <c r="K308" s="1571"/>
      <c r="L308" s="668" t="str">
        <f>IF(M308&gt;0,IF(COUNTIF(リスト!建築物種類コード,M308),"建築物","構築物"),"")</f>
        <v/>
      </c>
      <c r="M308" s="680"/>
      <c r="N308" s="681"/>
      <c r="O308" s="201"/>
      <c r="P308" s="682"/>
      <c r="Q308" s="683"/>
      <c r="R308" s="683"/>
      <c r="S308" s="684"/>
      <c r="T308" s="685"/>
      <c r="U308" s="685"/>
      <c r="V308" s="685"/>
      <c r="W308" s="685"/>
      <c r="X308" s="1045"/>
      <c r="Y308" s="686"/>
      <c r="Z308" s="687"/>
      <c r="AA308" s="661"/>
      <c r="AB308" s="662"/>
      <c r="AC308" s="279"/>
      <c r="AD308" s="61"/>
      <c r="AE308" s="61"/>
      <c r="AF308" s="663" t="str">
        <f t="shared" si="90"/>
        <v/>
      </c>
      <c r="AG308" s="664" t="str">
        <f t="shared" si="91"/>
        <v/>
      </c>
      <c r="AH308" s="664" t="str">
        <f t="shared" si="92"/>
        <v/>
      </c>
      <c r="AI308" s="664" t="str">
        <f>IF(AF308="","",VLOOKUP(AF308,リスト!BD:BE,2,0))</f>
        <v/>
      </c>
      <c r="AJ308" s="664" t="str">
        <f t="shared" si="93"/>
        <v/>
      </c>
      <c r="AK308" s="664" t="str">
        <f>IF(AJ308="","",VLOOKUP(AJ308,リスト!BW:BX,2,0))</f>
        <v/>
      </c>
      <c r="AL308" s="664" t="str">
        <f>IF(AF308="","",IF(S308&gt;【１】経営概要!$G$27,調査年-1,調査年)-R308)</f>
        <v/>
      </c>
      <c r="AM308" s="665" t="str">
        <f t="shared" si="1"/>
        <v/>
      </c>
      <c r="AN308" s="665" t="str">
        <f t="shared" si="2"/>
        <v/>
      </c>
      <c r="AO308" s="666" t="str">
        <f t="shared" si="3"/>
        <v/>
      </c>
      <c r="AP308" s="666" t="str">
        <f t="shared" si="4"/>
        <v/>
      </c>
      <c r="AQ308" s="666" t="str">
        <f t="shared" si="5"/>
        <v/>
      </c>
      <c r="AR308" s="666" t="str">
        <f t="shared" si="94"/>
        <v/>
      </c>
      <c r="AS308" s="666" t="str">
        <f t="shared" si="6"/>
        <v/>
      </c>
      <c r="AT308" s="666" t="str">
        <f t="shared" si="95"/>
        <v/>
      </c>
      <c r="AU308" s="666" t="str">
        <f t="shared" si="96"/>
        <v/>
      </c>
      <c r="AV308" s="666" t="str">
        <f>IF(X308="","",IF(OR(R308=IF(S308&gt;【１】経営概要!$G$27,調査年-1,調査年),AN308=""),"",ROUND(AN308*X308%,0)))</f>
        <v/>
      </c>
      <c r="AW308" s="666" t="str">
        <f t="shared" si="7"/>
        <v/>
      </c>
      <c r="AX308" s="666" t="str">
        <f t="shared" si="8"/>
        <v/>
      </c>
      <c r="AY308" s="666" t="str">
        <f t="shared" si="9"/>
        <v/>
      </c>
      <c r="AZ308" s="666" t="str">
        <f>IF(OR(X308="",AND(OR(R308&lt;&gt;IF(S308&gt;【１】経営概要!$G$27,調査年-1,調査年),AG308=0),V308="",AR308="",W308="")),"",
SUM(
IF(AND(R308=IF(S308&gt;【１】経営概要!$G$27,調査年-1,調査年),AG308=1),ROUND(T308*X308%,0),),
ROUND(V308*X308%,0),
ROUND(SUM(AR308)*X308%,0),
))</f>
        <v/>
      </c>
      <c r="BA308" s="666" t="str">
        <f t="shared" si="10"/>
        <v/>
      </c>
    </row>
    <row r="309" spans="2:53" s="4" customFormat="1" ht="28.15" hidden="1" customHeight="1" outlineLevel="1">
      <c r="C309" s="722">
        <v>293</v>
      </c>
      <c r="D309" s="1569"/>
      <c r="E309" s="1570"/>
      <c r="F309" s="1570"/>
      <c r="G309" s="1570"/>
      <c r="H309" s="1570"/>
      <c r="I309" s="1570"/>
      <c r="J309" s="1570"/>
      <c r="K309" s="1571"/>
      <c r="L309" s="668" t="str">
        <f>IF(M309&gt;0,IF(COUNTIF(リスト!建築物種類コード,M309),"建築物","構築物"),"")</f>
        <v/>
      </c>
      <c r="M309" s="680"/>
      <c r="N309" s="681"/>
      <c r="O309" s="201"/>
      <c r="P309" s="682"/>
      <c r="Q309" s="683"/>
      <c r="R309" s="683"/>
      <c r="S309" s="684"/>
      <c r="T309" s="685"/>
      <c r="U309" s="685"/>
      <c r="V309" s="685"/>
      <c r="W309" s="685"/>
      <c r="X309" s="1045"/>
      <c r="Y309" s="686"/>
      <c r="Z309" s="687"/>
      <c r="AA309" s="661"/>
      <c r="AB309" s="662"/>
      <c r="AC309" s="279"/>
      <c r="AD309" s="61"/>
      <c r="AE309" s="61"/>
      <c r="AF309" s="663" t="str">
        <f t="shared" si="90"/>
        <v/>
      </c>
      <c r="AG309" s="664" t="str">
        <f t="shared" si="91"/>
        <v/>
      </c>
      <c r="AH309" s="664" t="str">
        <f t="shared" si="92"/>
        <v/>
      </c>
      <c r="AI309" s="664" t="str">
        <f>IF(AF309="","",VLOOKUP(AF309,リスト!BD:BE,2,0))</f>
        <v/>
      </c>
      <c r="AJ309" s="664" t="str">
        <f t="shared" si="93"/>
        <v/>
      </c>
      <c r="AK309" s="664" t="str">
        <f>IF(AJ309="","",VLOOKUP(AJ309,リスト!BW:BX,2,0))</f>
        <v/>
      </c>
      <c r="AL309" s="664" t="str">
        <f>IF(AF309="","",IF(S309&gt;【１】経営概要!$G$27,調査年-1,調査年)-R309)</f>
        <v/>
      </c>
      <c r="AM309" s="665" t="str">
        <f t="shared" si="1"/>
        <v/>
      </c>
      <c r="AN309" s="665" t="str">
        <f t="shared" si="2"/>
        <v/>
      </c>
      <c r="AO309" s="666" t="str">
        <f t="shared" si="3"/>
        <v/>
      </c>
      <c r="AP309" s="666" t="str">
        <f t="shared" si="4"/>
        <v/>
      </c>
      <c r="AQ309" s="666" t="str">
        <f t="shared" si="5"/>
        <v/>
      </c>
      <c r="AR309" s="666" t="str">
        <f t="shared" si="94"/>
        <v/>
      </c>
      <c r="AS309" s="666" t="str">
        <f t="shared" si="6"/>
        <v/>
      </c>
      <c r="AT309" s="666" t="str">
        <f t="shared" si="95"/>
        <v/>
      </c>
      <c r="AU309" s="666" t="str">
        <f t="shared" si="96"/>
        <v/>
      </c>
      <c r="AV309" s="666" t="str">
        <f>IF(X309="","",IF(OR(R309=IF(S309&gt;【１】経営概要!$G$27,調査年-1,調査年),AN309=""),"",ROUND(AN309*X309%,0)))</f>
        <v/>
      </c>
      <c r="AW309" s="666" t="str">
        <f t="shared" si="7"/>
        <v/>
      </c>
      <c r="AX309" s="666" t="str">
        <f t="shared" si="8"/>
        <v/>
      </c>
      <c r="AY309" s="666" t="str">
        <f t="shared" si="9"/>
        <v/>
      </c>
      <c r="AZ309" s="666" t="str">
        <f>IF(OR(X309="",AND(OR(R309&lt;&gt;IF(S309&gt;【１】経営概要!$G$27,調査年-1,調査年),AG309=0),V309="",AR309="",W309="")),"",
SUM(
IF(AND(R309=IF(S309&gt;【１】経営概要!$G$27,調査年-1,調査年),AG309=1),ROUND(T309*X309%,0),),
ROUND(V309*X309%,0),
ROUND(SUM(AR309)*X309%,0),
))</f>
        <v/>
      </c>
      <c r="BA309" s="666" t="str">
        <f t="shared" si="10"/>
        <v/>
      </c>
    </row>
    <row r="310" spans="2:53" s="4" customFormat="1" ht="28.15" hidden="1" customHeight="1" outlineLevel="1">
      <c r="C310" s="722">
        <v>294</v>
      </c>
      <c r="D310" s="1569"/>
      <c r="E310" s="1570"/>
      <c r="F310" s="1570"/>
      <c r="G310" s="1570"/>
      <c r="H310" s="1570"/>
      <c r="I310" s="1570"/>
      <c r="J310" s="1570"/>
      <c r="K310" s="1571"/>
      <c r="L310" s="668" t="str">
        <f>IF(M310&gt;0,IF(COUNTIF(リスト!建築物種類コード,M310),"建築物","構築物"),"")</f>
        <v/>
      </c>
      <c r="M310" s="680"/>
      <c r="N310" s="681"/>
      <c r="O310" s="201"/>
      <c r="P310" s="682"/>
      <c r="Q310" s="683"/>
      <c r="R310" s="683"/>
      <c r="S310" s="684"/>
      <c r="T310" s="685"/>
      <c r="U310" s="685"/>
      <c r="V310" s="685"/>
      <c r="W310" s="685"/>
      <c r="X310" s="1045"/>
      <c r="Y310" s="686"/>
      <c r="Z310" s="687"/>
      <c r="AA310" s="661"/>
      <c r="AB310" s="662"/>
      <c r="AC310" s="279"/>
      <c r="AD310" s="61"/>
      <c r="AE310" s="61"/>
      <c r="AF310" s="663" t="str">
        <f t="shared" si="90"/>
        <v/>
      </c>
      <c r="AG310" s="664" t="str">
        <f t="shared" si="91"/>
        <v/>
      </c>
      <c r="AH310" s="664" t="str">
        <f t="shared" si="92"/>
        <v/>
      </c>
      <c r="AI310" s="664" t="str">
        <f>IF(AF310="","",VLOOKUP(AF310,リスト!BD:BE,2,0))</f>
        <v/>
      </c>
      <c r="AJ310" s="664" t="str">
        <f t="shared" si="93"/>
        <v/>
      </c>
      <c r="AK310" s="664" t="str">
        <f>IF(AJ310="","",VLOOKUP(AJ310,リスト!BW:BX,2,0))</f>
        <v/>
      </c>
      <c r="AL310" s="664" t="str">
        <f>IF(AF310="","",IF(S310&gt;【１】経営概要!$G$27,調査年-1,調査年)-R310)</f>
        <v/>
      </c>
      <c r="AM310" s="665" t="str">
        <f t="shared" si="1"/>
        <v/>
      </c>
      <c r="AN310" s="665" t="str">
        <f t="shared" si="2"/>
        <v/>
      </c>
      <c r="AO310" s="666" t="str">
        <f t="shared" si="3"/>
        <v/>
      </c>
      <c r="AP310" s="666" t="str">
        <f t="shared" si="4"/>
        <v/>
      </c>
      <c r="AQ310" s="666" t="str">
        <f t="shared" si="5"/>
        <v/>
      </c>
      <c r="AR310" s="666" t="str">
        <f t="shared" si="94"/>
        <v/>
      </c>
      <c r="AS310" s="666" t="str">
        <f t="shared" si="6"/>
        <v/>
      </c>
      <c r="AT310" s="666" t="str">
        <f t="shared" si="95"/>
        <v/>
      </c>
      <c r="AU310" s="666" t="str">
        <f t="shared" si="96"/>
        <v/>
      </c>
      <c r="AV310" s="666" t="str">
        <f>IF(X310="","",IF(OR(R310=IF(S310&gt;【１】経営概要!$G$27,調査年-1,調査年),AN310=""),"",ROUND(AN310*X310%,0)))</f>
        <v/>
      </c>
      <c r="AW310" s="666" t="str">
        <f t="shared" si="7"/>
        <v/>
      </c>
      <c r="AX310" s="666" t="str">
        <f t="shared" si="8"/>
        <v/>
      </c>
      <c r="AY310" s="666" t="str">
        <f t="shared" si="9"/>
        <v/>
      </c>
      <c r="AZ310" s="666" t="str">
        <f>IF(OR(X310="",AND(OR(R310&lt;&gt;IF(S310&gt;【１】経営概要!$G$27,調査年-1,調査年),AG310=0),V310="",AR310="",W310="")),"",
SUM(
IF(AND(R310=IF(S310&gt;【１】経営概要!$G$27,調査年-1,調査年),AG310=1),ROUND(T310*X310%,0),),
ROUND(V310*X310%,0),
ROUND(SUM(AR310)*X310%,0),
))</f>
        <v/>
      </c>
      <c r="BA310" s="666" t="str">
        <f t="shared" si="10"/>
        <v/>
      </c>
    </row>
    <row r="311" spans="2:53" s="4" customFormat="1" ht="28.15" hidden="1" customHeight="1" outlineLevel="1">
      <c r="C311" s="722">
        <v>295</v>
      </c>
      <c r="D311" s="1569"/>
      <c r="E311" s="1570"/>
      <c r="F311" s="1570"/>
      <c r="G311" s="1570"/>
      <c r="H311" s="1570"/>
      <c r="I311" s="1570"/>
      <c r="J311" s="1570"/>
      <c r="K311" s="1571"/>
      <c r="L311" s="668" t="str">
        <f>IF(M311&gt;0,IF(COUNTIF(リスト!建築物種類コード,M311),"建築物","構築物"),"")</f>
        <v/>
      </c>
      <c r="M311" s="680"/>
      <c r="N311" s="681"/>
      <c r="O311" s="201"/>
      <c r="P311" s="682"/>
      <c r="Q311" s="683"/>
      <c r="R311" s="683"/>
      <c r="S311" s="684"/>
      <c r="T311" s="685"/>
      <c r="U311" s="685"/>
      <c r="V311" s="685"/>
      <c r="W311" s="685"/>
      <c r="X311" s="1045"/>
      <c r="Y311" s="686"/>
      <c r="Z311" s="687"/>
      <c r="AA311" s="661"/>
      <c r="AB311" s="662"/>
      <c r="AC311" s="279"/>
      <c r="AD311" s="61"/>
      <c r="AE311" s="61"/>
      <c r="AF311" s="663" t="str">
        <f t="shared" si="90"/>
        <v/>
      </c>
      <c r="AG311" s="664" t="str">
        <f t="shared" si="91"/>
        <v/>
      </c>
      <c r="AH311" s="664" t="str">
        <f t="shared" si="92"/>
        <v/>
      </c>
      <c r="AI311" s="664" t="str">
        <f>IF(AF311="","",VLOOKUP(AF311,リスト!BD:BE,2,0))</f>
        <v/>
      </c>
      <c r="AJ311" s="664" t="str">
        <f t="shared" si="93"/>
        <v/>
      </c>
      <c r="AK311" s="664" t="str">
        <f>IF(AJ311="","",VLOOKUP(AJ311,リスト!BW:BX,2,0))</f>
        <v/>
      </c>
      <c r="AL311" s="664" t="str">
        <f>IF(AF311="","",IF(S311&gt;【１】経営概要!$G$27,調査年-1,調査年)-R311)</f>
        <v/>
      </c>
      <c r="AM311" s="665" t="str">
        <f t="shared" si="1"/>
        <v/>
      </c>
      <c r="AN311" s="665" t="str">
        <f t="shared" si="2"/>
        <v/>
      </c>
      <c r="AO311" s="666" t="str">
        <f t="shared" si="3"/>
        <v/>
      </c>
      <c r="AP311" s="666" t="str">
        <f t="shared" si="4"/>
        <v/>
      </c>
      <c r="AQ311" s="666" t="str">
        <f t="shared" si="5"/>
        <v/>
      </c>
      <c r="AR311" s="666" t="str">
        <f t="shared" si="94"/>
        <v/>
      </c>
      <c r="AS311" s="666" t="str">
        <f t="shared" si="6"/>
        <v/>
      </c>
      <c r="AT311" s="666" t="str">
        <f t="shared" si="95"/>
        <v/>
      </c>
      <c r="AU311" s="666" t="str">
        <f t="shared" si="96"/>
        <v/>
      </c>
      <c r="AV311" s="666" t="str">
        <f>IF(X311="","",IF(OR(R311=IF(S311&gt;【１】経営概要!$G$27,調査年-1,調査年),AN311=""),"",ROUND(AN311*X311%,0)))</f>
        <v/>
      </c>
      <c r="AW311" s="666" t="str">
        <f t="shared" si="7"/>
        <v/>
      </c>
      <c r="AX311" s="666" t="str">
        <f t="shared" si="8"/>
        <v/>
      </c>
      <c r="AY311" s="666" t="str">
        <f t="shared" si="9"/>
        <v/>
      </c>
      <c r="AZ311" s="666" t="str">
        <f>IF(OR(X311="",AND(OR(R311&lt;&gt;IF(S311&gt;【１】経営概要!$G$27,調査年-1,調査年),AG311=0),V311="",AR311="",W311="")),"",
SUM(
IF(AND(R311=IF(S311&gt;【１】経営概要!$G$27,調査年-1,調査年),AG311=1),ROUND(T311*X311%,0),),
ROUND(V311*X311%,0),
ROUND(SUM(AR311)*X311%,0),
))</f>
        <v/>
      </c>
      <c r="BA311" s="666" t="str">
        <f t="shared" si="10"/>
        <v/>
      </c>
    </row>
    <row r="312" spans="2:53" s="4" customFormat="1" ht="28.15" hidden="1" customHeight="1" outlineLevel="1">
      <c r="C312" s="722">
        <v>296</v>
      </c>
      <c r="D312" s="1569"/>
      <c r="E312" s="1570"/>
      <c r="F312" s="1570"/>
      <c r="G312" s="1570"/>
      <c r="H312" s="1570"/>
      <c r="I312" s="1570"/>
      <c r="J312" s="1570"/>
      <c r="K312" s="1571"/>
      <c r="L312" s="668" t="str">
        <f>IF(M312&gt;0,IF(COUNTIF(リスト!建築物種類コード,M312),"建築物","構築物"),"")</f>
        <v/>
      </c>
      <c r="M312" s="680"/>
      <c r="N312" s="681"/>
      <c r="O312" s="201"/>
      <c r="P312" s="682"/>
      <c r="Q312" s="683"/>
      <c r="R312" s="683"/>
      <c r="S312" s="684"/>
      <c r="T312" s="685"/>
      <c r="U312" s="685"/>
      <c r="V312" s="685"/>
      <c r="W312" s="685"/>
      <c r="X312" s="1045"/>
      <c r="Y312" s="686"/>
      <c r="Z312" s="687"/>
      <c r="AA312" s="661"/>
      <c r="AB312" s="662"/>
      <c r="AC312" s="279"/>
      <c r="AD312" s="61"/>
      <c r="AE312" s="61"/>
      <c r="AF312" s="663" t="str">
        <f t="shared" si="90"/>
        <v/>
      </c>
      <c r="AG312" s="664" t="str">
        <f t="shared" si="91"/>
        <v/>
      </c>
      <c r="AH312" s="664" t="str">
        <f t="shared" si="92"/>
        <v/>
      </c>
      <c r="AI312" s="664" t="str">
        <f>IF(AF312="","",VLOOKUP(AF312,リスト!BD:BE,2,0))</f>
        <v/>
      </c>
      <c r="AJ312" s="664" t="str">
        <f t="shared" si="93"/>
        <v/>
      </c>
      <c r="AK312" s="664" t="str">
        <f>IF(AJ312="","",VLOOKUP(AJ312,リスト!BW:BX,2,0))</f>
        <v/>
      </c>
      <c r="AL312" s="664" t="str">
        <f>IF(AF312="","",IF(S312&gt;【１】経営概要!$G$27,調査年-1,調査年)-R312)</f>
        <v/>
      </c>
      <c r="AM312" s="665" t="str">
        <f t="shared" si="1"/>
        <v/>
      </c>
      <c r="AN312" s="665" t="str">
        <f t="shared" si="2"/>
        <v/>
      </c>
      <c r="AO312" s="666" t="str">
        <f t="shared" si="3"/>
        <v/>
      </c>
      <c r="AP312" s="666" t="str">
        <f t="shared" si="4"/>
        <v/>
      </c>
      <c r="AQ312" s="666" t="str">
        <f t="shared" si="5"/>
        <v/>
      </c>
      <c r="AR312" s="666" t="str">
        <f t="shared" si="94"/>
        <v/>
      </c>
      <c r="AS312" s="666" t="str">
        <f t="shared" si="6"/>
        <v/>
      </c>
      <c r="AT312" s="666" t="str">
        <f t="shared" si="95"/>
        <v/>
      </c>
      <c r="AU312" s="666" t="str">
        <f t="shared" si="96"/>
        <v/>
      </c>
      <c r="AV312" s="666" t="str">
        <f>IF(X312="","",IF(OR(R312=IF(S312&gt;【１】経営概要!$G$27,調査年-1,調査年),AN312=""),"",ROUND(AN312*X312%,0)))</f>
        <v/>
      </c>
      <c r="AW312" s="666" t="str">
        <f t="shared" si="7"/>
        <v/>
      </c>
      <c r="AX312" s="666" t="str">
        <f t="shared" si="8"/>
        <v/>
      </c>
      <c r="AY312" s="666" t="str">
        <f t="shared" si="9"/>
        <v/>
      </c>
      <c r="AZ312" s="666" t="str">
        <f>IF(OR(X312="",AND(OR(R312&lt;&gt;IF(S312&gt;【１】経営概要!$G$27,調査年-1,調査年),AG312=0),V312="",AR312="",W312="")),"",
SUM(
IF(AND(R312=IF(S312&gt;【１】経営概要!$G$27,調査年-1,調査年),AG312=1),ROUND(T312*X312%,0),),
ROUND(V312*X312%,0),
ROUND(SUM(AR312)*X312%,0),
))</f>
        <v/>
      </c>
      <c r="BA312" s="666" t="str">
        <f t="shared" si="10"/>
        <v/>
      </c>
    </row>
    <row r="313" spans="2:53" s="4" customFormat="1" ht="28.15" hidden="1" customHeight="1" outlineLevel="1">
      <c r="C313" s="722">
        <v>297</v>
      </c>
      <c r="D313" s="1569"/>
      <c r="E313" s="1570"/>
      <c r="F313" s="1570"/>
      <c r="G313" s="1570"/>
      <c r="H313" s="1570"/>
      <c r="I313" s="1570"/>
      <c r="J313" s="1570"/>
      <c r="K313" s="1571"/>
      <c r="L313" s="668" t="str">
        <f>IF(M313&gt;0,IF(COUNTIF(リスト!建築物種類コード,M313),"建築物","構築物"),"")</f>
        <v/>
      </c>
      <c r="M313" s="680"/>
      <c r="N313" s="681"/>
      <c r="O313" s="201"/>
      <c r="P313" s="682"/>
      <c r="Q313" s="683"/>
      <c r="R313" s="683"/>
      <c r="S313" s="684"/>
      <c r="T313" s="685"/>
      <c r="U313" s="685"/>
      <c r="V313" s="685"/>
      <c r="W313" s="685"/>
      <c r="X313" s="1045"/>
      <c r="Y313" s="686"/>
      <c r="Z313" s="687"/>
      <c r="AA313" s="661"/>
      <c r="AB313" s="662"/>
      <c r="AC313" s="279"/>
      <c r="AD313" s="61"/>
      <c r="AE313" s="61"/>
      <c r="AF313" s="663" t="str">
        <f t="shared" si="90"/>
        <v/>
      </c>
      <c r="AG313" s="664" t="str">
        <f t="shared" si="91"/>
        <v/>
      </c>
      <c r="AH313" s="664" t="str">
        <f t="shared" si="92"/>
        <v/>
      </c>
      <c r="AI313" s="664" t="str">
        <f>IF(AF313="","",VLOOKUP(AF313,リスト!BD:BE,2,0))</f>
        <v/>
      </c>
      <c r="AJ313" s="664" t="str">
        <f t="shared" si="93"/>
        <v/>
      </c>
      <c r="AK313" s="664" t="str">
        <f>IF(AJ313="","",VLOOKUP(AJ313,リスト!BW:BX,2,0))</f>
        <v/>
      </c>
      <c r="AL313" s="664" t="str">
        <f>IF(AF313="","",IF(S313&gt;【１】経営概要!$G$27,調査年-1,調査年)-R313)</f>
        <v/>
      </c>
      <c r="AM313" s="665" t="str">
        <f t="shared" si="1"/>
        <v/>
      </c>
      <c r="AN313" s="665" t="str">
        <f t="shared" si="2"/>
        <v/>
      </c>
      <c r="AO313" s="666" t="str">
        <f t="shared" si="3"/>
        <v/>
      </c>
      <c r="AP313" s="666" t="str">
        <f t="shared" si="4"/>
        <v/>
      </c>
      <c r="AQ313" s="666" t="str">
        <f t="shared" si="5"/>
        <v/>
      </c>
      <c r="AR313" s="666" t="str">
        <f t="shared" si="94"/>
        <v/>
      </c>
      <c r="AS313" s="666" t="str">
        <f t="shared" si="6"/>
        <v/>
      </c>
      <c r="AT313" s="666" t="str">
        <f t="shared" si="95"/>
        <v/>
      </c>
      <c r="AU313" s="666" t="str">
        <f t="shared" si="96"/>
        <v/>
      </c>
      <c r="AV313" s="666" t="str">
        <f>IF(X313="","",IF(OR(R313=IF(S313&gt;【１】経営概要!$G$27,調査年-1,調査年),AN313=""),"",ROUND(AN313*X313%,0)))</f>
        <v/>
      </c>
      <c r="AW313" s="666" t="str">
        <f t="shared" si="7"/>
        <v/>
      </c>
      <c r="AX313" s="666" t="str">
        <f t="shared" si="8"/>
        <v/>
      </c>
      <c r="AY313" s="666" t="str">
        <f t="shared" si="9"/>
        <v/>
      </c>
      <c r="AZ313" s="666" t="str">
        <f>IF(OR(X313="",AND(OR(R313&lt;&gt;IF(S313&gt;【１】経営概要!$G$27,調査年-1,調査年),AG313=0),V313="",AR313="",W313="")),"",
SUM(
IF(AND(R313=IF(S313&gt;【１】経営概要!$G$27,調査年-1,調査年),AG313=1),ROUND(T313*X313%,0),),
ROUND(V313*X313%,0),
ROUND(SUM(AR313)*X313%,0),
))</f>
        <v/>
      </c>
      <c r="BA313" s="666" t="str">
        <f t="shared" si="10"/>
        <v/>
      </c>
    </row>
    <row r="314" spans="2:53" s="4" customFormat="1" ht="28.15" hidden="1" customHeight="1" outlineLevel="1">
      <c r="C314" s="722">
        <v>298</v>
      </c>
      <c r="D314" s="1569"/>
      <c r="E314" s="1570"/>
      <c r="F314" s="1570"/>
      <c r="G314" s="1570"/>
      <c r="H314" s="1570"/>
      <c r="I314" s="1570"/>
      <c r="J314" s="1570"/>
      <c r="K314" s="1571"/>
      <c r="L314" s="668" t="str">
        <f>IF(M314&gt;0,IF(COUNTIF(リスト!建築物種類コード,M314),"建築物","構築物"),"")</f>
        <v/>
      </c>
      <c r="M314" s="688"/>
      <c r="N314" s="681"/>
      <c r="O314" s="201"/>
      <c r="P314" s="682"/>
      <c r="Q314" s="683"/>
      <c r="R314" s="683"/>
      <c r="S314" s="684"/>
      <c r="T314" s="685"/>
      <c r="U314" s="685"/>
      <c r="V314" s="685"/>
      <c r="W314" s="685"/>
      <c r="X314" s="1045"/>
      <c r="Y314" s="686"/>
      <c r="Z314" s="687"/>
      <c r="AA314" s="661"/>
      <c r="AB314" s="662"/>
      <c r="AC314" s="279"/>
      <c r="AD314" s="61"/>
      <c r="AE314" s="61"/>
      <c r="AF314" s="663" t="str">
        <f t="shared" si="90"/>
        <v/>
      </c>
      <c r="AG314" s="664" t="str">
        <f>IF(AF314="","",IF(T314+U314&lt;100000,1,0))</f>
        <v/>
      </c>
      <c r="AH314" s="664" t="str">
        <f>IF(AF314="","",IF(AND(AG314=0,T314+U314&lt;200000),1,))</f>
        <v/>
      </c>
      <c r="AI314" s="664" t="str">
        <f>IF(AF314="","",VLOOKUP(AF314,リスト!BD:BE,2,0))</f>
        <v/>
      </c>
      <c r="AJ314" s="664" t="str">
        <f t="shared" si="93"/>
        <v/>
      </c>
      <c r="AK314" s="664" t="str">
        <f>IF(AJ314="","",VLOOKUP(AJ314,リスト!BW:BX,2,0))</f>
        <v/>
      </c>
      <c r="AL314" s="664" t="str">
        <f>IF(AF314="","",IF(S314&gt;【１】経営概要!$G$27,調査年-1,調査年)-R314)</f>
        <v/>
      </c>
      <c r="AM314" s="665" t="str">
        <f t="shared" si="1"/>
        <v/>
      </c>
      <c r="AN314" s="665" t="str">
        <f t="shared" si="2"/>
        <v/>
      </c>
      <c r="AO314" s="666" t="str">
        <f t="shared" si="3"/>
        <v/>
      </c>
      <c r="AP314" s="666" t="str">
        <f t="shared" si="4"/>
        <v/>
      </c>
      <c r="AQ314" s="666" t="str">
        <f t="shared" si="5"/>
        <v/>
      </c>
      <c r="AR314" s="666" t="str">
        <f t="shared" si="94"/>
        <v/>
      </c>
      <c r="AS314" s="666" t="str">
        <f t="shared" si="6"/>
        <v/>
      </c>
      <c r="AT314" s="666" t="str">
        <f t="shared" si="95"/>
        <v/>
      </c>
      <c r="AU314" s="666" t="str">
        <f t="shared" si="96"/>
        <v/>
      </c>
      <c r="AV314" s="666" t="str">
        <f>IF(X314="","",IF(OR(R314=IF(S314&gt;【１】経営概要!$G$27,調査年-1,調査年),AN314=""),"",ROUND(AN314*X314%,0)))</f>
        <v/>
      </c>
      <c r="AW314" s="666" t="str">
        <f t="shared" si="7"/>
        <v/>
      </c>
      <c r="AX314" s="666" t="str">
        <f t="shared" si="8"/>
        <v/>
      </c>
      <c r="AY314" s="666" t="str">
        <f t="shared" si="9"/>
        <v/>
      </c>
      <c r="AZ314" s="666" t="str">
        <f>IF(OR(X314="",AND(OR(R314&lt;&gt;IF(S314&gt;【１】経営概要!$G$27,調査年-1,調査年),AG314=0),V314="",AR314="",W314="")),"",
SUM(
IF(AND(R314=IF(S314&gt;【１】経営概要!$G$27,調査年-1,調査年),AG314=1),ROUND(T314*X314%,0),),
ROUND(V314*X314%,0),
ROUND(SUM(AR314)*X314%,0),
))</f>
        <v/>
      </c>
      <c r="BA314" s="666" t="str">
        <f t="shared" si="10"/>
        <v/>
      </c>
    </row>
    <row r="315" spans="2:53" s="4" customFormat="1" ht="28.5" hidden="1" customHeight="1" outlineLevel="1">
      <c r="B315" s="49"/>
      <c r="C315" s="722">
        <v>299</v>
      </c>
      <c r="D315" s="1569"/>
      <c r="E315" s="1570"/>
      <c r="F315" s="1570"/>
      <c r="G315" s="1570"/>
      <c r="H315" s="1570"/>
      <c r="I315" s="1570"/>
      <c r="J315" s="1570"/>
      <c r="K315" s="1571"/>
      <c r="L315" s="668" t="str">
        <f>IF(M315&gt;0,IF(COUNTIF(リスト!建築物種類コード,M315),"建築物","構築物"),"")</f>
        <v/>
      </c>
      <c r="M315" s="680"/>
      <c r="N315" s="681"/>
      <c r="O315" s="201"/>
      <c r="P315" s="682"/>
      <c r="Q315" s="683"/>
      <c r="R315" s="683"/>
      <c r="S315" s="684"/>
      <c r="T315" s="685"/>
      <c r="U315" s="685"/>
      <c r="V315" s="685"/>
      <c r="W315" s="685"/>
      <c r="X315" s="1045"/>
      <c r="Y315" s="686"/>
      <c r="Z315" s="687"/>
      <c r="AA315" s="661"/>
      <c r="AB315" s="662"/>
      <c r="AC315" s="279"/>
      <c r="AD315" s="61"/>
      <c r="AE315" s="61"/>
      <c r="AF315" s="663" t="str">
        <f t="shared" si="90"/>
        <v/>
      </c>
      <c r="AG315" s="664" t="str">
        <f t="shared" si="91"/>
        <v/>
      </c>
      <c r="AH315" s="664" t="str">
        <f t="shared" si="92"/>
        <v/>
      </c>
      <c r="AI315" s="664" t="str">
        <f>IF(AF315="","",VLOOKUP(AF315,リスト!BD:BE,2,0))</f>
        <v/>
      </c>
      <c r="AJ315" s="664" t="str">
        <f t="shared" si="93"/>
        <v/>
      </c>
      <c r="AK315" s="664" t="str">
        <f>IF(AJ315="","",VLOOKUP(AJ315,リスト!BW:BX,2,0))</f>
        <v/>
      </c>
      <c r="AL315" s="664" t="str">
        <f>IF(AF315="","",IF(S315&gt;【１】経営概要!$G$27,調査年-1,調査年)-R315)</f>
        <v/>
      </c>
      <c r="AM315" s="665" t="str">
        <f t="shared" si="1"/>
        <v/>
      </c>
      <c r="AN315" s="665" t="str">
        <f t="shared" si="2"/>
        <v/>
      </c>
      <c r="AO315" s="666" t="str">
        <f t="shared" si="3"/>
        <v/>
      </c>
      <c r="AP315" s="666" t="str">
        <f t="shared" si="4"/>
        <v/>
      </c>
      <c r="AQ315" s="666" t="str">
        <f t="shared" si="5"/>
        <v/>
      </c>
      <c r="AR315" s="666" t="str">
        <f t="shared" si="94"/>
        <v/>
      </c>
      <c r="AS315" s="666" t="str">
        <f t="shared" si="6"/>
        <v/>
      </c>
      <c r="AT315" s="666" t="str">
        <f t="shared" si="95"/>
        <v/>
      </c>
      <c r="AU315" s="666" t="str">
        <f t="shared" si="96"/>
        <v/>
      </c>
      <c r="AV315" s="666" t="str">
        <f>IF(X315="","",IF(OR(R315=IF(S315&gt;【１】経営概要!$G$27,調査年-1,調査年),AN315=""),"",ROUND(AN315*X315%,0)))</f>
        <v/>
      </c>
      <c r="AW315" s="666" t="str">
        <f t="shared" si="7"/>
        <v/>
      </c>
      <c r="AX315" s="666" t="str">
        <f t="shared" si="8"/>
        <v/>
      </c>
      <c r="AY315" s="666" t="str">
        <f t="shared" si="9"/>
        <v/>
      </c>
      <c r="AZ315" s="666" t="str">
        <f>IF(OR(X315="",AND(OR(R315&lt;&gt;IF(S315&gt;【１】経営概要!$G$27,調査年-1,調査年),AG315=0),V315="",AR315="",W315="")),"",
SUM(
IF(AND(R315=IF(S315&gt;【１】経営概要!$G$27,調査年-1,調査年),AG315=1),ROUND(T315*X315%,0),),
ROUND(V315*X315%,0),
ROUND(SUM(AR315)*X315%,0),
))</f>
        <v/>
      </c>
      <c r="BA315" s="666" t="str">
        <f t="shared" si="10"/>
        <v/>
      </c>
    </row>
    <row r="316" spans="2:53" s="4" customFormat="1" ht="28.15" hidden="1" customHeight="1" outlineLevel="1">
      <c r="C316" s="722">
        <v>300</v>
      </c>
      <c r="D316" s="1569"/>
      <c r="E316" s="1570"/>
      <c r="F316" s="1570"/>
      <c r="G316" s="1570"/>
      <c r="H316" s="1570"/>
      <c r="I316" s="1570"/>
      <c r="J316" s="1570"/>
      <c r="K316" s="1571"/>
      <c r="L316" s="668" t="str">
        <f>IF(M316&gt;0,IF(COUNTIF(リスト!建築物種類コード,M316),"建築物","構築物"),"")</f>
        <v/>
      </c>
      <c r="M316" s="680"/>
      <c r="N316" s="681"/>
      <c r="O316" s="201"/>
      <c r="P316" s="682"/>
      <c r="Q316" s="683"/>
      <c r="R316" s="683"/>
      <c r="S316" s="684"/>
      <c r="T316" s="685"/>
      <c r="U316" s="685"/>
      <c r="V316" s="685"/>
      <c r="W316" s="685"/>
      <c r="X316" s="1045"/>
      <c r="Y316" s="686"/>
      <c r="Z316" s="687"/>
      <c r="AA316" s="661"/>
      <c r="AB316" s="662"/>
      <c r="AC316" s="279"/>
      <c r="AD316" s="61"/>
      <c r="AE316" s="61"/>
      <c r="AF316" s="663" t="str">
        <f t="shared" si="90"/>
        <v/>
      </c>
      <c r="AG316" s="664" t="str">
        <f t="shared" si="91"/>
        <v/>
      </c>
      <c r="AH316" s="664" t="str">
        <f t="shared" si="92"/>
        <v/>
      </c>
      <c r="AI316" s="664" t="str">
        <f>IF(AF316="","",VLOOKUP(AF316,リスト!BD:BE,2,0))</f>
        <v/>
      </c>
      <c r="AJ316" s="664" t="str">
        <f t="shared" si="93"/>
        <v/>
      </c>
      <c r="AK316" s="664" t="str">
        <f>IF(AJ316="","",VLOOKUP(AJ316,リスト!BW:BX,2,0))</f>
        <v/>
      </c>
      <c r="AL316" s="664" t="str">
        <f>IF(AF316="","",IF(S316&gt;【１】経営概要!$G$27,調査年-1,調査年)-R316)</f>
        <v/>
      </c>
      <c r="AM316" s="665" t="str">
        <f t="shared" ref="AM316:AM570" si="107">IF(OR(AF316="",AG316=1),"",
IF(AND(AJ316&gt;0,AL316&lt;AJ316,AN316&lt;=ROUND((T316-1)*AK316,0)),ROUND(AN316*IF(Y316="2：部分取り壊し",IFERROR(1-(AC316/O316),1),1),0),
IF(AND(AJ316&gt;0,AL316&lt;AJ316),ROUND((T316-1)*AK316*IF(Y316="2：部分取り壊し",IFERROR(1-(AC316/O316),1),1),0),
"")))</f>
        <v/>
      </c>
      <c r="AN316" s="665" t="str">
        <f t="shared" ref="AN316:AN570" si="108">IF(OR(AF316="",AG316=1),"",
IF(AND(AJ316&gt;0,AL316&lt;AJ316),T316-ROUND((T316-1)*AK316*AL316,0),1
))</f>
        <v/>
      </c>
      <c r="AO316" s="666" t="str">
        <f t="shared" ref="AO316:AO570" si="109">IF(OR(AF316="",AG316=1),"",
IF(Y316="",AM316,
IF(Y316="1：取り壊し",SUM(AN316,Z316),
IF(Y316="3：売　却",AN316-Z316,
IF(AND(Y316="2：部分取り壊し",AN316&gt;1),SUM(ROUND(AN316*(AC316/O316),0),Z316,AM316),
IF(AND(Z316="",AM316=""),"",SUM(Z316,AM316)))))))</f>
        <v/>
      </c>
      <c r="AP316" s="666" t="str">
        <f t="shared" ref="AP316:AP570" si="110">IF(AND(AO316="",AM316=""),"",
IF(OR(Y316="1：取り壊し",Y316="2：部分取り壊し",Y316="3：売　却"),SUM(AO316)-SUM(AM316),""))</f>
        <v/>
      </c>
      <c r="AQ316" s="666" t="str">
        <f t="shared" ref="AQ316:AQ570" si="111">IF(OR(AG316=1,U316=""),"",
IF(AND(AJ316&gt;0,U316&gt;0,AL316&lt;AJ316),U316-ROUND(U316*AK316*AL316,0),""
))</f>
        <v/>
      </c>
      <c r="AR316" s="666" t="str">
        <f t="shared" si="94"/>
        <v/>
      </c>
      <c r="AS316" s="666" t="str">
        <f t="shared" ref="AS316:AS570" si="112">IF(Y316="2：部分取り壊し",O316-AC316,"")</f>
        <v/>
      </c>
      <c r="AT316" s="666" t="str">
        <f t="shared" si="95"/>
        <v/>
      </c>
      <c r="AU316" s="666" t="str">
        <f t="shared" si="96"/>
        <v/>
      </c>
      <c r="AV316" s="666" t="str">
        <f>IF(X316="","",IF(OR(R316=IF(S316&gt;【１】経営概要!$G$27,調査年-1,調査年),AN316=""),"",ROUND(AN316*X316%,0)))</f>
        <v/>
      </c>
      <c r="AW316" s="666" t="str">
        <f t="shared" ref="AW316:AW570" si="113">IF(X316="","",IF(AO316="","",ROUND(AO316*X316%,0)))</f>
        <v/>
      </c>
      <c r="AX316" s="666" t="str">
        <f t="shared" ref="AX316:AX570" si="114">IF(X316="","",IF(AP316="","",ROUND(AP316*X316%,0)))</f>
        <v/>
      </c>
      <c r="AY316" s="666" t="str">
        <f t="shared" ref="AY316:AY570" si="115">IF(X316="","",IF(AN316="","",ROUND(AN316*X316%,0)))</f>
        <v/>
      </c>
      <c r="AZ316" s="666" t="str">
        <f>IF(OR(X316="",AND(OR(R316&lt;&gt;IF(S316&gt;【１】経営概要!$G$27,調査年-1,調査年),AG316=0),V316="",AR316="",W316="")),"",
SUM(
IF(AND(R316=IF(S316&gt;【１】経営概要!$G$27,調査年-1,調査年),AG316=1),ROUND(T316*X316%,0),),
ROUND(V316*X316%,0),
ROUND(SUM(AR316)*X316%,0),
))</f>
        <v/>
      </c>
      <c r="BA316" s="666" t="str">
        <f t="shared" ref="BA316:BA570" si="116">IF(X316="","",IF(W316="","",ROUND(W316*X316%,0)))</f>
        <v/>
      </c>
    </row>
    <row r="317" spans="2:53" s="4" customFormat="1" ht="28.15" hidden="1" customHeight="1" outlineLevel="1">
      <c r="C317" s="722">
        <v>301</v>
      </c>
      <c r="D317" s="1572"/>
      <c r="E317" s="1573"/>
      <c r="F317" s="1573"/>
      <c r="G317" s="1573"/>
      <c r="H317" s="1573"/>
      <c r="I317" s="1573"/>
      <c r="J317" s="1573"/>
      <c r="K317" s="1574"/>
      <c r="L317" s="668" t="str">
        <f>IF(M317&gt;0,IF(COUNTIF(リスト!建築物種類コード,M317),"建築物","構築物"),"")</f>
        <v/>
      </c>
      <c r="M317" s="688"/>
      <c r="N317" s="681"/>
      <c r="O317" s="201"/>
      <c r="P317" s="682"/>
      <c r="Q317" s="683"/>
      <c r="R317" s="683"/>
      <c r="S317" s="684"/>
      <c r="T317" s="685"/>
      <c r="U317" s="685"/>
      <c r="V317" s="685"/>
      <c r="W317" s="685"/>
      <c r="X317" s="1045"/>
      <c r="Y317" s="686"/>
      <c r="Z317" s="687"/>
      <c r="AA317" s="661"/>
      <c r="AB317" s="662"/>
      <c r="AC317" s="279"/>
      <c r="AD317" s="61"/>
      <c r="AE317" s="61"/>
      <c r="AF317" s="663" t="str">
        <f t="shared" si="90"/>
        <v/>
      </c>
      <c r="AG317" s="664" t="str">
        <f t="shared" si="91"/>
        <v/>
      </c>
      <c r="AH317" s="664" t="str">
        <f t="shared" si="92"/>
        <v/>
      </c>
      <c r="AI317" s="664" t="str">
        <f>IF(AF317="","",VLOOKUP(AF317,リスト!BD:BE,2,0))</f>
        <v/>
      </c>
      <c r="AJ317" s="664" t="str">
        <f t="shared" si="93"/>
        <v/>
      </c>
      <c r="AK317" s="664" t="str">
        <f>IF(AJ317="","",VLOOKUP(AJ317,リスト!BW:BX,2,0))</f>
        <v/>
      </c>
      <c r="AL317" s="664" t="str">
        <f>IF(AF317="","",IF(S317&gt;【１】経営概要!$G$27,調査年-1,調査年)-R317)</f>
        <v/>
      </c>
      <c r="AM317" s="665" t="str">
        <f t="shared" si="107"/>
        <v/>
      </c>
      <c r="AN317" s="665" t="str">
        <f t="shared" si="108"/>
        <v/>
      </c>
      <c r="AO317" s="666" t="str">
        <f t="shared" si="109"/>
        <v/>
      </c>
      <c r="AP317" s="666" t="str">
        <f t="shared" si="110"/>
        <v/>
      </c>
      <c r="AQ317" s="666" t="str">
        <f t="shared" si="111"/>
        <v/>
      </c>
      <c r="AR317" s="666" t="str">
        <f t="shared" si="94"/>
        <v/>
      </c>
      <c r="AS317" s="666" t="str">
        <f t="shared" si="112"/>
        <v/>
      </c>
      <c r="AT317" s="666" t="str">
        <f t="shared" si="95"/>
        <v/>
      </c>
      <c r="AU317" s="666" t="str">
        <f t="shared" si="96"/>
        <v/>
      </c>
      <c r="AV317" s="666" t="str">
        <f>IF(X317="","",IF(OR(R317=IF(S317&gt;【１】経営概要!$G$27,調査年-1,調査年),AN317=""),"",ROUND(AN317*X317%,0)))</f>
        <v/>
      </c>
      <c r="AW317" s="666" t="str">
        <f t="shared" si="113"/>
        <v/>
      </c>
      <c r="AX317" s="666" t="str">
        <f t="shared" si="114"/>
        <v/>
      </c>
      <c r="AY317" s="666" t="str">
        <f t="shared" si="115"/>
        <v/>
      </c>
      <c r="AZ317" s="666" t="str">
        <f>IF(OR(X317="",AND(OR(R317&lt;&gt;IF(S317&gt;【１】経営概要!$G$27,調査年-1,調査年),AG317=0),V317="",AR317="",W317="")),"",
SUM(
IF(AND(R317=IF(S317&gt;【１】経営概要!$G$27,調査年-1,調査年),AG317=1),ROUND(T317*X317%,0),),
ROUND(V317*X317%,0),
ROUND(SUM(AR317)*X317%,0),
))</f>
        <v/>
      </c>
      <c r="BA317" s="666" t="str">
        <f t="shared" si="116"/>
        <v/>
      </c>
    </row>
    <row r="318" spans="2:53" s="4" customFormat="1" ht="28.15" hidden="1" customHeight="1" outlineLevel="1">
      <c r="C318" s="722">
        <v>302</v>
      </c>
      <c r="D318" s="1569"/>
      <c r="E318" s="1570"/>
      <c r="F318" s="1570"/>
      <c r="G318" s="1570"/>
      <c r="H318" s="1570"/>
      <c r="I318" s="1570"/>
      <c r="J318" s="1570"/>
      <c r="K318" s="1571"/>
      <c r="L318" s="668" t="str">
        <f>IF(M318&gt;0,IF(COUNTIF(リスト!建築物種類コード,M318),"建築物","構築物"),"")</f>
        <v/>
      </c>
      <c r="M318" s="680"/>
      <c r="N318" s="681"/>
      <c r="O318" s="201"/>
      <c r="P318" s="682"/>
      <c r="Q318" s="683"/>
      <c r="R318" s="683"/>
      <c r="S318" s="684"/>
      <c r="T318" s="685"/>
      <c r="U318" s="685"/>
      <c r="V318" s="685"/>
      <c r="W318" s="685"/>
      <c r="X318" s="1045"/>
      <c r="Y318" s="686"/>
      <c r="Z318" s="687"/>
      <c r="AA318" s="661"/>
      <c r="AB318" s="662"/>
      <c r="AC318" s="279"/>
      <c r="AD318" s="61"/>
      <c r="AE318" s="61"/>
      <c r="AF318" s="663" t="str">
        <f t="shared" si="90"/>
        <v/>
      </c>
      <c r="AG318" s="664" t="str">
        <f t="shared" si="91"/>
        <v/>
      </c>
      <c r="AH318" s="664" t="str">
        <f t="shared" si="92"/>
        <v/>
      </c>
      <c r="AI318" s="664" t="str">
        <f>IF(AF318="","",VLOOKUP(AF318,リスト!BD:BE,2,0))</f>
        <v/>
      </c>
      <c r="AJ318" s="664" t="str">
        <f t="shared" si="93"/>
        <v/>
      </c>
      <c r="AK318" s="664" t="str">
        <f>IF(AJ318="","",VLOOKUP(AJ318,リスト!BW:BX,2,0))</f>
        <v/>
      </c>
      <c r="AL318" s="664" t="str">
        <f>IF(AF318="","",IF(S318&gt;【１】経営概要!$G$27,調査年-1,調査年)-R318)</f>
        <v/>
      </c>
      <c r="AM318" s="665" t="str">
        <f t="shared" si="107"/>
        <v/>
      </c>
      <c r="AN318" s="665" t="str">
        <f t="shared" si="108"/>
        <v/>
      </c>
      <c r="AO318" s="666" t="str">
        <f t="shared" si="109"/>
        <v/>
      </c>
      <c r="AP318" s="666" t="str">
        <f t="shared" si="110"/>
        <v/>
      </c>
      <c r="AQ318" s="666" t="str">
        <f t="shared" si="111"/>
        <v/>
      </c>
      <c r="AR318" s="666" t="str">
        <f t="shared" si="94"/>
        <v/>
      </c>
      <c r="AS318" s="666" t="str">
        <f t="shared" si="112"/>
        <v/>
      </c>
      <c r="AT318" s="666" t="str">
        <f t="shared" si="95"/>
        <v/>
      </c>
      <c r="AU318" s="666" t="str">
        <f t="shared" si="96"/>
        <v/>
      </c>
      <c r="AV318" s="666" t="str">
        <f>IF(X318="","",IF(OR(R318=IF(S318&gt;【１】経営概要!$G$27,調査年-1,調査年),AN318=""),"",ROUND(AN318*X318%,0)))</f>
        <v/>
      </c>
      <c r="AW318" s="666" t="str">
        <f t="shared" si="113"/>
        <v/>
      </c>
      <c r="AX318" s="666" t="str">
        <f t="shared" si="114"/>
        <v/>
      </c>
      <c r="AY318" s="666" t="str">
        <f t="shared" si="115"/>
        <v/>
      </c>
      <c r="AZ318" s="666" t="str">
        <f>IF(OR(X318="",AND(OR(R318&lt;&gt;IF(S318&gt;【１】経営概要!$G$27,調査年-1,調査年),AG318=0),V318="",AR318="",W318="")),"",
SUM(
IF(AND(R318=IF(S318&gt;【１】経営概要!$G$27,調査年-1,調査年),AG318=1),ROUND(T318*X318%,0),),
ROUND(V318*X318%,0),
ROUND(SUM(AR318)*X318%,0),
))</f>
        <v/>
      </c>
      <c r="BA318" s="666" t="str">
        <f t="shared" si="116"/>
        <v/>
      </c>
    </row>
    <row r="319" spans="2:53" s="4" customFormat="1" ht="28.15" hidden="1" customHeight="1" outlineLevel="1">
      <c r="C319" s="722">
        <v>303</v>
      </c>
      <c r="D319" s="1572"/>
      <c r="E319" s="1573"/>
      <c r="F319" s="1573"/>
      <c r="G319" s="1573"/>
      <c r="H319" s="1573"/>
      <c r="I319" s="1573"/>
      <c r="J319" s="1573"/>
      <c r="K319" s="1574"/>
      <c r="L319" s="668" t="str">
        <f>IF(M319&gt;0,IF(COUNTIF(リスト!建築物種類コード,M319),"建築物","構築物"),"")</f>
        <v/>
      </c>
      <c r="M319" s="688"/>
      <c r="N319" s="681"/>
      <c r="O319" s="201"/>
      <c r="P319" s="682"/>
      <c r="Q319" s="683"/>
      <c r="R319" s="683"/>
      <c r="S319" s="684"/>
      <c r="T319" s="685"/>
      <c r="U319" s="685"/>
      <c r="V319" s="685"/>
      <c r="W319" s="685"/>
      <c r="X319" s="1045"/>
      <c r="Y319" s="686"/>
      <c r="Z319" s="687"/>
      <c r="AA319" s="661"/>
      <c r="AB319" s="662"/>
      <c r="AC319" s="279"/>
      <c r="AD319" s="61"/>
      <c r="AE319" s="61"/>
      <c r="AF319" s="663" t="str">
        <f t="shared" si="90"/>
        <v/>
      </c>
      <c r="AG319" s="664" t="str">
        <f t="shared" si="91"/>
        <v/>
      </c>
      <c r="AH319" s="664" t="str">
        <f t="shared" si="92"/>
        <v/>
      </c>
      <c r="AI319" s="664" t="str">
        <f>IF(AF319="","",VLOOKUP(AF319,リスト!BD:BE,2,0))</f>
        <v/>
      </c>
      <c r="AJ319" s="664" t="str">
        <f t="shared" si="93"/>
        <v/>
      </c>
      <c r="AK319" s="664" t="str">
        <f>IF(AJ319="","",VLOOKUP(AJ319,リスト!BW:BX,2,0))</f>
        <v/>
      </c>
      <c r="AL319" s="664" t="str">
        <f>IF(AF319="","",IF(S319&gt;【１】経営概要!$G$27,調査年-1,調査年)-R319)</f>
        <v/>
      </c>
      <c r="AM319" s="665" t="str">
        <f t="shared" si="107"/>
        <v/>
      </c>
      <c r="AN319" s="665" t="str">
        <f t="shared" si="108"/>
        <v/>
      </c>
      <c r="AO319" s="666" t="str">
        <f t="shared" si="109"/>
        <v/>
      </c>
      <c r="AP319" s="666" t="str">
        <f t="shared" si="110"/>
        <v/>
      </c>
      <c r="AQ319" s="666" t="str">
        <f t="shared" si="111"/>
        <v/>
      </c>
      <c r="AR319" s="666" t="str">
        <f t="shared" si="94"/>
        <v/>
      </c>
      <c r="AS319" s="666" t="str">
        <f t="shared" si="112"/>
        <v/>
      </c>
      <c r="AT319" s="666" t="str">
        <f t="shared" si="95"/>
        <v/>
      </c>
      <c r="AU319" s="666" t="str">
        <f t="shared" si="96"/>
        <v/>
      </c>
      <c r="AV319" s="666" t="str">
        <f>IF(X319="","",IF(OR(R319=IF(S319&gt;【１】経営概要!$G$27,調査年-1,調査年),AN319=""),"",ROUND(AN319*X319%,0)))</f>
        <v/>
      </c>
      <c r="AW319" s="666" t="str">
        <f t="shared" si="113"/>
        <v/>
      </c>
      <c r="AX319" s="666" t="str">
        <f t="shared" si="114"/>
        <v/>
      </c>
      <c r="AY319" s="666" t="str">
        <f t="shared" si="115"/>
        <v/>
      </c>
      <c r="AZ319" s="666" t="str">
        <f>IF(OR(X319="",AND(OR(R319&lt;&gt;IF(S319&gt;【１】経営概要!$G$27,調査年-1,調査年),AG319=0),V319="",AR319="",W319="")),"",
SUM(
IF(AND(R319=IF(S319&gt;【１】経営概要!$G$27,調査年-1,調査年),AG319=1),ROUND(T319*X319%,0),),
ROUND(V319*X319%,0),
ROUND(SUM(AR319)*X319%,0),
))</f>
        <v/>
      </c>
      <c r="BA319" s="666" t="str">
        <f t="shared" si="116"/>
        <v/>
      </c>
    </row>
    <row r="320" spans="2:53" s="4" customFormat="1" ht="28.15" hidden="1" customHeight="1" outlineLevel="1">
      <c r="C320" s="722">
        <v>304</v>
      </c>
      <c r="D320" s="1569"/>
      <c r="E320" s="1570"/>
      <c r="F320" s="1570"/>
      <c r="G320" s="1570"/>
      <c r="H320" s="1570"/>
      <c r="I320" s="1570"/>
      <c r="J320" s="1570"/>
      <c r="K320" s="1571"/>
      <c r="L320" s="668" t="str">
        <f>IF(M320&gt;0,IF(COUNTIF(リスト!建築物種類コード,M320),"建築物","構築物"),"")</f>
        <v/>
      </c>
      <c r="M320" s="680"/>
      <c r="N320" s="681"/>
      <c r="O320" s="201"/>
      <c r="P320" s="682"/>
      <c r="Q320" s="683"/>
      <c r="R320" s="683"/>
      <c r="S320" s="684"/>
      <c r="T320" s="685"/>
      <c r="U320" s="685"/>
      <c r="V320" s="685"/>
      <c r="W320" s="685"/>
      <c r="X320" s="1045"/>
      <c r="Y320" s="686"/>
      <c r="Z320" s="687"/>
      <c r="AA320" s="661"/>
      <c r="AB320" s="662"/>
      <c r="AC320" s="279"/>
      <c r="AD320" s="61"/>
      <c r="AE320" s="61"/>
      <c r="AF320" s="663" t="str">
        <f t="shared" si="90"/>
        <v/>
      </c>
      <c r="AG320" s="664" t="str">
        <f t="shared" si="91"/>
        <v/>
      </c>
      <c r="AH320" s="664" t="str">
        <f t="shared" si="92"/>
        <v/>
      </c>
      <c r="AI320" s="664" t="str">
        <f>IF(AF320="","",VLOOKUP(AF320,リスト!BD:BE,2,0))</f>
        <v/>
      </c>
      <c r="AJ320" s="664" t="str">
        <f t="shared" si="93"/>
        <v/>
      </c>
      <c r="AK320" s="664" t="str">
        <f>IF(AJ320="","",VLOOKUP(AJ320,リスト!BW:BX,2,0))</f>
        <v/>
      </c>
      <c r="AL320" s="664" t="str">
        <f>IF(AF320="","",IF(S320&gt;【１】経営概要!$G$27,調査年-1,調査年)-R320)</f>
        <v/>
      </c>
      <c r="AM320" s="665" t="str">
        <f t="shared" si="107"/>
        <v/>
      </c>
      <c r="AN320" s="665" t="str">
        <f t="shared" si="108"/>
        <v/>
      </c>
      <c r="AO320" s="666" t="str">
        <f t="shared" si="109"/>
        <v/>
      </c>
      <c r="AP320" s="666" t="str">
        <f t="shared" si="110"/>
        <v/>
      </c>
      <c r="AQ320" s="666" t="str">
        <f t="shared" si="111"/>
        <v/>
      </c>
      <c r="AR320" s="666" t="str">
        <f t="shared" si="94"/>
        <v/>
      </c>
      <c r="AS320" s="666" t="str">
        <f t="shared" si="112"/>
        <v/>
      </c>
      <c r="AT320" s="666" t="str">
        <f t="shared" si="95"/>
        <v/>
      </c>
      <c r="AU320" s="666" t="str">
        <f t="shared" si="96"/>
        <v/>
      </c>
      <c r="AV320" s="666" t="str">
        <f>IF(X320="","",IF(OR(R320=IF(S320&gt;【１】経営概要!$G$27,調査年-1,調査年),AN320=""),"",ROUND(AN320*X320%,0)))</f>
        <v/>
      </c>
      <c r="AW320" s="666" t="str">
        <f t="shared" si="113"/>
        <v/>
      </c>
      <c r="AX320" s="666" t="str">
        <f t="shared" si="114"/>
        <v/>
      </c>
      <c r="AY320" s="666" t="str">
        <f t="shared" si="115"/>
        <v/>
      </c>
      <c r="AZ320" s="666" t="str">
        <f>IF(OR(X320="",AND(OR(R320&lt;&gt;IF(S320&gt;【１】経営概要!$G$27,調査年-1,調査年),AG320=0),V320="",AR320="",W320="")),"",
SUM(
IF(AND(R320=IF(S320&gt;【１】経営概要!$G$27,調査年-1,調査年),AG320=1),ROUND(T320*X320%,0),),
ROUND(V320*X320%,0),
ROUND(SUM(AR320)*X320%,0),
))</f>
        <v/>
      </c>
      <c r="BA320" s="666" t="str">
        <f t="shared" si="116"/>
        <v/>
      </c>
    </row>
    <row r="321" spans="2:53" s="4" customFormat="1" ht="28.15" hidden="1" customHeight="1" outlineLevel="1">
      <c r="C321" s="722">
        <v>305</v>
      </c>
      <c r="D321" s="1569"/>
      <c r="E321" s="1570"/>
      <c r="F321" s="1570"/>
      <c r="G321" s="1570"/>
      <c r="H321" s="1570"/>
      <c r="I321" s="1570"/>
      <c r="J321" s="1570"/>
      <c r="K321" s="1571"/>
      <c r="L321" s="668" t="str">
        <f>IF(M321&gt;0,IF(COUNTIF(リスト!建築物種類コード,M321),"建築物","構築物"),"")</f>
        <v/>
      </c>
      <c r="M321" s="680"/>
      <c r="N321" s="681"/>
      <c r="O321" s="201"/>
      <c r="P321" s="682"/>
      <c r="Q321" s="683"/>
      <c r="R321" s="683"/>
      <c r="S321" s="684"/>
      <c r="T321" s="685"/>
      <c r="U321" s="685"/>
      <c r="V321" s="685"/>
      <c r="W321" s="685"/>
      <c r="X321" s="1045"/>
      <c r="Y321" s="686"/>
      <c r="Z321" s="687"/>
      <c r="AA321" s="661"/>
      <c r="AB321" s="662"/>
      <c r="AC321" s="279"/>
      <c r="AD321" s="61"/>
      <c r="AE321" s="61"/>
      <c r="AF321" s="663" t="str">
        <f t="shared" si="90"/>
        <v/>
      </c>
      <c r="AG321" s="664" t="str">
        <f t="shared" si="91"/>
        <v/>
      </c>
      <c r="AH321" s="664" t="str">
        <f t="shared" si="92"/>
        <v/>
      </c>
      <c r="AI321" s="664" t="str">
        <f>IF(AF321="","",VLOOKUP(AF321,リスト!BD:BE,2,0))</f>
        <v/>
      </c>
      <c r="AJ321" s="664" t="str">
        <f t="shared" si="93"/>
        <v/>
      </c>
      <c r="AK321" s="664" t="str">
        <f>IF(AJ321="","",VLOOKUP(AJ321,リスト!BW:BX,2,0))</f>
        <v/>
      </c>
      <c r="AL321" s="664" t="str">
        <f>IF(AF321="","",IF(S321&gt;【１】経営概要!$G$27,調査年-1,調査年)-R321)</f>
        <v/>
      </c>
      <c r="AM321" s="665" t="str">
        <f t="shared" si="107"/>
        <v/>
      </c>
      <c r="AN321" s="665" t="str">
        <f t="shared" si="108"/>
        <v/>
      </c>
      <c r="AO321" s="666" t="str">
        <f t="shared" si="109"/>
        <v/>
      </c>
      <c r="AP321" s="666" t="str">
        <f t="shared" si="110"/>
        <v/>
      </c>
      <c r="AQ321" s="666" t="str">
        <f t="shared" si="111"/>
        <v/>
      </c>
      <c r="AR321" s="666" t="str">
        <f t="shared" si="94"/>
        <v/>
      </c>
      <c r="AS321" s="666" t="str">
        <f t="shared" si="112"/>
        <v/>
      </c>
      <c r="AT321" s="666" t="str">
        <f t="shared" si="95"/>
        <v/>
      </c>
      <c r="AU321" s="666" t="str">
        <f t="shared" si="96"/>
        <v/>
      </c>
      <c r="AV321" s="666" t="str">
        <f>IF(X321="","",IF(OR(R321=IF(S321&gt;【１】経営概要!$G$27,調査年-1,調査年),AN321=""),"",ROUND(AN321*X321%,0)))</f>
        <v/>
      </c>
      <c r="AW321" s="666" t="str">
        <f t="shared" si="113"/>
        <v/>
      </c>
      <c r="AX321" s="666" t="str">
        <f t="shared" si="114"/>
        <v/>
      </c>
      <c r="AY321" s="666" t="str">
        <f t="shared" si="115"/>
        <v/>
      </c>
      <c r="AZ321" s="666" t="str">
        <f>IF(OR(X321="",AND(OR(R321&lt;&gt;IF(S321&gt;【１】経営概要!$G$27,調査年-1,調査年),AG321=0),V321="",AR321="",W321="")),"",
SUM(
IF(AND(R321=IF(S321&gt;【１】経営概要!$G$27,調査年-1,調査年),AG321=1),ROUND(T321*X321%,0),),
ROUND(V321*X321%,0),
ROUND(SUM(AR321)*X321%,0),
))</f>
        <v/>
      </c>
      <c r="BA321" s="666" t="str">
        <f t="shared" si="116"/>
        <v/>
      </c>
    </row>
    <row r="322" spans="2:53" s="4" customFormat="1" ht="28.15" hidden="1" customHeight="1" outlineLevel="1">
      <c r="C322" s="722">
        <v>306</v>
      </c>
      <c r="D322" s="1569"/>
      <c r="E322" s="1570"/>
      <c r="F322" s="1570"/>
      <c r="G322" s="1570"/>
      <c r="H322" s="1570"/>
      <c r="I322" s="1570"/>
      <c r="J322" s="1570"/>
      <c r="K322" s="1571"/>
      <c r="L322" s="668" t="str">
        <f>IF(M322&gt;0,IF(COUNTIF(リスト!建築物種類コード,M322),"建築物","構築物"),"")</f>
        <v/>
      </c>
      <c r="M322" s="680"/>
      <c r="N322" s="681"/>
      <c r="O322" s="201"/>
      <c r="P322" s="682"/>
      <c r="Q322" s="683"/>
      <c r="R322" s="683"/>
      <c r="S322" s="684"/>
      <c r="T322" s="685"/>
      <c r="U322" s="685"/>
      <c r="V322" s="685"/>
      <c r="W322" s="685"/>
      <c r="X322" s="1045"/>
      <c r="Y322" s="686"/>
      <c r="Z322" s="687"/>
      <c r="AA322" s="661"/>
      <c r="AB322" s="662"/>
      <c r="AC322" s="279"/>
      <c r="AD322" s="61"/>
      <c r="AE322" s="61"/>
      <c r="AF322" s="663" t="str">
        <f t="shared" si="90"/>
        <v/>
      </c>
      <c r="AG322" s="664" t="str">
        <f t="shared" si="91"/>
        <v/>
      </c>
      <c r="AH322" s="664" t="str">
        <f t="shared" si="92"/>
        <v/>
      </c>
      <c r="AI322" s="664" t="str">
        <f>IF(AF322="","",VLOOKUP(AF322,リスト!BD:BE,2,0))</f>
        <v/>
      </c>
      <c r="AJ322" s="664" t="str">
        <f t="shared" si="93"/>
        <v/>
      </c>
      <c r="AK322" s="664" t="str">
        <f>IF(AJ322="","",VLOOKUP(AJ322,リスト!BW:BX,2,0))</f>
        <v/>
      </c>
      <c r="AL322" s="664" t="str">
        <f>IF(AF322="","",IF(S322&gt;【１】経営概要!$G$27,調査年-1,調査年)-R322)</f>
        <v/>
      </c>
      <c r="AM322" s="665" t="str">
        <f t="shared" si="107"/>
        <v/>
      </c>
      <c r="AN322" s="665" t="str">
        <f t="shared" si="108"/>
        <v/>
      </c>
      <c r="AO322" s="666" t="str">
        <f t="shared" si="109"/>
        <v/>
      </c>
      <c r="AP322" s="666" t="str">
        <f t="shared" si="110"/>
        <v/>
      </c>
      <c r="AQ322" s="666" t="str">
        <f t="shared" si="111"/>
        <v/>
      </c>
      <c r="AR322" s="666" t="str">
        <f t="shared" si="94"/>
        <v/>
      </c>
      <c r="AS322" s="666" t="str">
        <f t="shared" si="112"/>
        <v/>
      </c>
      <c r="AT322" s="666" t="str">
        <f t="shared" si="95"/>
        <v/>
      </c>
      <c r="AU322" s="666" t="str">
        <f t="shared" si="96"/>
        <v/>
      </c>
      <c r="AV322" s="666" t="str">
        <f>IF(X322="","",IF(OR(R322=IF(S322&gt;【１】経営概要!$G$27,調査年-1,調査年),AN322=""),"",ROUND(AN322*X322%,0)))</f>
        <v/>
      </c>
      <c r="AW322" s="666" t="str">
        <f t="shared" si="113"/>
        <v/>
      </c>
      <c r="AX322" s="666" t="str">
        <f t="shared" si="114"/>
        <v/>
      </c>
      <c r="AY322" s="666" t="str">
        <f t="shared" si="115"/>
        <v/>
      </c>
      <c r="AZ322" s="666" t="str">
        <f>IF(OR(X322="",AND(OR(R322&lt;&gt;IF(S322&gt;【１】経営概要!$G$27,調査年-1,調査年),AG322=0),V322="",AR322="",W322="")),"",
SUM(
IF(AND(R322=IF(S322&gt;【１】経営概要!$G$27,調査年-1,調査年),AG322=1),ROUND(T322*X322%,0),),
ROUND(V322*X322%,0),
ROUND(SUM(AR322)*X322%,0),
))</f>
        <v/>
      </c>
      <c r="BA322" s="666" t="str">
        <f t="shared" si="116"/>
        <v/>
      </c>
    </row>
    <row r="323" spans="2:53" s="4" customFormat="1" ht="28.15" hidden="1" customHeight="1" outlineLevel="1">
      <c r="C323" s="722">
        <v>307</v>
      </c>
      <c r="D323" s="1569"/>
      <c r="E323" s="1570"/>
      <c r="F323" s="1570"/>
      <c r="G323" s="1570"/>
      <c r="H323" s="1570"/>
      <c r="I323" s="1570"/>
      <c r="J323" s="1570"/>
      <c r="K323" s="1571"/>
      <c r="L323" s="668" t="str">
        <f>IF(M323&gt;0,IF(COUNTIF(リスト!建築物種類コード,M323),"建築物","構築物"),"")</f>
        <v/>
      </c>
      <c r="M323" s="680"/>
      <c r="N323" s="681"/>
      <c r="O323" s="201"/>
      <c r="P323" s="682"/>
      <c r="Q323" s="683"/>
      <c r="R323" s="683"/>
      <c r="S323" s="684"/>
      <c r="T323" s="685"/>
      <c r="U323" s="685"/>
      <c r="V323" s="685"/>
      <c r="W323" s="685"/>
      <c r="X323" s="1045"/>
      <c r="Y323" s="686"/>
      <c r="Z323" s="687"/>
      <c r="AA323" s="661"/>
      <c r="AB323" s="662"/>
      <c r="AC323" s="279"/>
      <c r="AD323" s="61"/>
      <c r="AE323" s="61"/>
      <c r="AF323" s="663" t="str">
        <f t="shared" si="90"/>
        <v/>
      </c>
      <c r="AG323" s="664" t="str">
        <f t="shared" si="91"/>
        <v/>
      </c>
      <c r="AH323" s="664" t="str">
        <f t="shared" si="92"/>
        <v/>
      </c>
      <c r="AI323" s="664" t="str">
        <f>IF(AF323="","",VLOOKUP(AF323,リスト!BD:BE,2,0))</f>
        <v/>
      </c>
      <c r="AJ323" s="664" t="str">
        <f t="shared" si="93"/>
        <v/>
      </c>
      <c r="AK323" s="664" t="str">
        <f>IF(AJ323="","",VLOOKUP(AJ323,リスト!BW:BX,2,0))</f>
        <v/>
      </c>
      <c r="AL323" s="664" t="str">
        <f>IF(AF323="","",IF(S323&gt;【１】経営概要!$G$27,調査年-1,調査年)-R323)</f>
        <v/>
      </c>
      <c r="AM323" s="665" t="str">
        <f t="shared" si="107"/>
        <v/>
      </c>
      <c r="AN323" s="665" t="str">
        <f t="shared" si="108"/>
        <v/>
      </c>
      <c r="AO323" s="666" t="str">
        <f t="shared" si="109"/>
        <v/>
      </c>
      <c r="AP323" s="666" t="str">
        <f t="shared" si="110"/>
        <v/>
      </c>
      <c r="AQ323" s="666" t="str">
        <f t="shared" si="111"/>
        <v/>
      </c>
      <c r="AR323" s="666" t="str">
        <f t="shared" si="94"/>
        <v/>
      </c>
      <c r="AS323" s="666" t="str">
        <f t="shared" si="112"/>
        <v/>
      </c>
      <c r="AT323" s="666" t="str">
        <f t="shared" si="95"/>
        <v/>
      </c>
      <c r="AU323" s="666" t="str">
        <f t="shared" si="96"/>
        <v/>
      </c>
      <c r="AV323" s="666" t="str">
        <f>IF(X323="","",IF(OR(R323=IF(S323&gt;【１】経営概要!$G$27,調査年-1,調査年),AN323=""),"",ROUND(AN323*X323%,0)))</f>
        <v/>
      </c>
      <c r="AW323" s="666" t="str">
        <f t="shared" si="113"/>
        <v/>
      </c>
      <c r="AX323" s="666" t="str">
        <f t="shared" si="114"/>
        <v/>
      </c>
      <c r="AY323" s="666" t="str">
        <f t="shared" si="115"/>
        <v/>
      </c>
      <c r="AZ323" s="666" t="str">
        <f>IF(OR(X323="",AND(OR(R323&lt;&gt;IF(S323&gt;【１】経営概要!$G$27,調査年-1,調査年),AG323=0),V323="",AR323="",W323="")),"",
SUM(
IF(AND(R323=IF(S323&gt;【１】経営概要!$G$27,調査年-1,調査年),AG323=1),ROUND(T323*X323%,0),),
ROUND(V323*X323%,0),
ROUND(SUM(AR323)*X323%,0),
))</f>
        <v/>
      </c>
      <c r="BA323" s="666" t="str">
        <f t="shared" si="116"/>
        <v/>
      </c>
    </row>
    <row r="324" spans="2:53" s="4" customFormat="1" ht="28.15" hidden="1" customHeight="1" outlineLevel="1">
      <c r="C324" s="722">
        <v>308</v>
      </c>
      <c r="D324" s="1569"/>
      <c r="E324" s="1570"/>
      <c r="F324" s="1570"/>
      <c r="G324" s="1570"/>
      <c r="H324" s="1570"/>
      <c r="I324" s="1570"/>
      <c r="J324" s="1570"/>
      <c r="K324" s="1571"/>
      <c r="L324" s="668" t="str">
        <f>IF(M324&gt;0,IF(COUNTIF(リスト!建築物種類コード,M324),"建築物","構築物"),"")</f>
        <v/>
      </c>
      <c r="M324" s="680"/>
      <c r="N324" s="681"/>
      <c r="O324" s="201"/>
      <c r="P324" s="682"/>
      <c r="Q324" s="683"/>
      <c r="R324" s="683"/>
      <c r="S324" s="684"/>
      <c r="T324" s="685"/>
      <c r="U324" s="685"/>
      <c r="V324" s="685"/>
      <c r="W324" s="685"/>
      <c r="X324" s="1045"/>
      <c r="Y324" s="686"/>
      <c r="Z324" s="687"/>
      <c r="AA324" s="661"/>
      <c r="AB324" s="662"/>
      <c r="AC324" s="279"/>
      <c r="AD324" s="61"/>
      <c r="AE324" s="61"/>
      <c r="AF324" s="663" t="str">
        <f t="shared" si="90"/>
        <v/>
      </c>
      <c r="AG324" s="664" t="str">
        <f t="shared" si="91"/>
        <v/>
      </c>
      <c r="AH324" s="664" t="str">
        <f t="shared" si="92"/>
        <v/>
      </c>
      <c r="AI324" s="664" t="str">
        <f>IF(AF324="","",VLOOKUP(AF324,リスト!BD:BE,2,0))</f>
        <v/>
      </c>
      <c r="AJ324" s="664" t="str">
        <f t="shared" si="93"/>
        <v/>
      </c>
      <c r="AK324" s="664" t="str">
        <f>IF(AJ324="","",VLOOKUP(AJ324,リスト!BW:BX,2,0))</f>
        <v/>
      </c>
      <c r="AL324" s="664" t="str">
        <f>IF(AF324="","",IF(S324&gt;【１】経営概要!$G$27,調査年-1,調査年)-R324)</f>
        <v/>
      </c>
      <c r="AM324" s="665" t="str">
        <f t="shared" si="107"/>
        <v/>
      </c>
      <c r="AN324" s="665" t="str">
        <f t="shared" si="108"/>
        <v/>
      </c>
      <c r="AO324" s="666" t="str">
        <f t="shared" si="109"/>
        <v/>
      </c>
      <c r="AP324" s="666" t="str">
        <f t="shared" si="110"/>
        <v/>
      </c>
      <c r="AQ324" s="666" t="str">
        <f t="shared" si="111"/>
        <v/>
      </c>
      <c r="AR324" s="666" t="str">
        <f t="shared" si="94"/>
        <v/>
      </c>
      <c r="AS324" s="666" t="str">
        <f t="shared" si="112"/>
        <v/>
      </c>
      <c r="AT324" s="666" t="str">
        <f t="shared" si="95"/>
        <v/>
      </c>
      <c r="AU324" s="666" t="str">
        <f t="shared" si="96"/>
        <v/>
      </c>
      <c r="AV324" s="666" t="str">
        <f>IF(X324="","",IF(OR(R324=IF(S324&gt;【１】経営概要!$G$27,調査年-1,調査年),AN324=""),"",ROUND(AN324*X324%,0)))</f>
        <v/>
      </c>
      <c r="AW324" s="666" t="str">
        <f t="shared" si="113"/>
        <v/>
      </c>
      <c r="AX324" s="666" t="str">
        <f t="shared" si="114"/>
        <v/>
      </c>
      <c r="AY324" s="666" t="str">
        <f t="shared" si="115"/>
        <v/>
      </c>
      <c r="AZ324" s="666" t="str">
        <f>IF(OR(X324="",AND(OR(R324&lt;&gt;IF(S324&gt;【１】経営概要!$G$27,調査年-1,調査年),AG324=0),V324="",AR324="",W324="")),"",
SUM(
IF(AND(R324=IF(S324&gt;【１】経営概要!$G$27,調査年-1,調査年),AG324=1),ROUND(T324*X324%,0),),
ROUND(V324*X324%,0),
ROUND(SUM(AR324)*X324%,0),
))</f>
        <v/>
      </c>
      <c r="BA324" s="666" t="str">
        <f t="shared" si="116"/>
        <v/>
      </c>
    </row>
    <row r="325" spans="2:53" s="4" customFormat="1" ht="28.15" hidden="1" customHeight="1" outlineLevel="1">
      <c r="C325" s="722">
        <v>309</v>
      </c>
      <c r="D325" s="1569"/>
      <c r="E325" s="1570"/>
      <c r="F325" s="1570"/>
      <c r="G325" s="1570"/>
      <c r="H325" s="1570"/>
      <c r="I325" s="1570"/>
      <c r="J325" s="1570"/>
      <c r="K325" s="1571"/>
      <c r="L325" s="668" t="str">
        <f>IF(M325&gt;0,IF(COUNTIF(リスト!建築物種類コード,M325),"建築物","構築物"),"")</f>
        <v/>
      </c>
      <c r="M325" s="680"/>
      <c r="N325" s="681"/>
      <c r="O325" s="201"/>
      <c r="P325" s="682"/>
      <c r="Q325" s="683"/>
      <c r="R325" s="683"/>
      <c r="S325" s="684"/>
      <c r="T325" s="685"/>
      <c r="U325" s="685"/>
      <c r="V325" s="685"/>
      <c r="W325" s="685"/>
      <c r="X325" s="1045"/>
      <c r="Y325" s="686"/>
      <c r="Z325" s="687"/>
      <c r="AA325" s="661"/>
      <c r="AB325" s="662"/>
      <c r="AC325" s="279"/>
      <c r="AD325" s="61"/>
      <c r="AE325" s="61"/>
      <c r="AF325" s="663" t="str">
        <f t="shared" si="90"/>
        <v/>
      </c>
      <c r="AG325" s="664" t="str">
        <f t="shared" si="91"/>
        <v/>
      </c>
      <c r="AH325" s="664" t="str">
        <f t="shared" si="92"/>
        <v/>
      </c>
      <c r="AI325" s="664" t="str">
        <f>IF(AF325="","",VLOOKUP(AF325,リスト!BD:BE,2,0))</f>
        <v/>
      </c>
      <c r="AJ325" s="664" t="str">
        <f t="shared" si="93"/>
        <v/>
      </c>
      <c r="AK325" s="664" t="str">
        <f>IF(AJ325="","",VLOOKUP(AJ325,リスト!BW:BX,2,0))</f>
        <v/>
      </c>
      <c r="AL325" s="664" t="str">
        <f>IF(AF325="","",IF(S325&gt;【１】経営概要!$G$27,調査年-1,調査年)-R325)</f>
        <v/>
      </c>
      <c r="AM325" s="665" t="str">
        <f t="shared" si="107"/>
        <v/>
      </c>
      <c r="AN325" s="665" t="str">
        <f t="shared" si="108"/>
        <v/>
      </c>
      <c r="AO325" s="666" t="str">
        <f t="shared" si="109"/>
        <v/>
      </c>
      <c r="AP325" s="666" t="str">
        <f t="shared" si="110"/>
        <v/>
      </c>
      <c r="AQ325" s="666" t="str">
        <f t="shared" si="111"/>
        <v/>
      </c>
      <c r="AR325" s="666" t="str">
        <f t="shared" si="94"/>
        <v/>
      </c>
      <c r="AS325" s="666" t="str">
        <f t="shared" si="112"/>
        <v/>
      </c>
      <c r="AT325" s="666" t="str">
        <f t="shared" si="95"/>
        <v/>
      </c>
      <c r="AU325" s="666" t="str">
        <f t="shared" si="96"/>
        <v/>
      </c>
      <c r="AV325" s="666" t="str">
        <f>IF(X325="","",IF(OR(R325=IF(S325&gt;【１】経営概要!$G$27,調査年-1,調査年),AN325=""),"",ROUND(AN325*X325%,0)))</f>
        <v/>
      </c>
      <c r="AW325" s="666" t="str">
        <f t="shared" si="113"/>
        <v/>
      </c>
      <c r="AX325" s="666" t="str">
        <f t="shared" si="114"/>
        <v/>
      </c>
      <c r="AY325" s="666" t="str">
        <f t="shared" si="115"/>
        <v/>
      </c>
      <c r="AZ325" s="666" t="str">
        <f>IF(OR(X325="",AND(OR(R325&lt;&gt;IF(S325&gt;【１】経営概要!$G$27,調査年-1,調査年),AG325=0),V325="",AR325="",W325="")),"",
SUM(
IF(AND(R325=IF(S325&gt;【１】経営概要!$G$27,調査年-1,調査年),AG325=1),ROUND(T325*X325%,0),),
ROUND(V325*X325%,0),
ROUND(SUM(AR325)*X325%,0),
))</f>
        <v/>
      </c>
      <c r="BA325" s="666" t="str">
        <f t="shared" si="116"/>
        <v/>
      </c>
    </row>
    <row r="326" spans="2:53" s="4" customFormat="1" ht="28.15" hidden="1" customHeight="1" outlineLevel="1">
      <c r="C326" s="722">
        <v>310</v>
      </c>
      <c r="D326" s="1569"/>
      <c r="E326" s="1570"/>
      <c r="F326" s="1570"/>
      <c r="G326" s="1570"/>
      <c r="H326" s="1570"/>
      <c r="I326" s="1570"/>
      <c r="J326" s="1570"/>
      <c r="K326" s="1571"/>
      <c r="L326" s="668" t="str">
        <f>IF(M326&gt;0,IF(COUNTIF(リスト!建築物種類コード,M326),"建築物","構築物"),"")</f>
        <v/>
      </c>
      <c r="M326" s="680"/>
      <c r="N326" s="681"/>
      <c r="O326" s="201"/>
      <c r="P326" s="682"/>
      <c r="Q326" s="683"/>
      <c r="R326" s="683"/>
      <c r="S326" s="684"/>
      <c r="T326" s="685"/>
      <c r="U326" s="685"/>
      <c r="V326" s="685"/>
      <c r="W326" s="685"/>
      <c r="X326" s="1045"/>
      <c r="Y326" s="686"/>
      <c r="Z326" s="687"/>
      <c r="AA326" s="661"/>
      <c r="AB326" s="662"/>
      <c r="AC326" s="279"/>
      <c r="AD326" s="61"/>
      <c r="AE326" s="61"/>
      <c r="AF326" s="663" t="str">
        <f t="shared" si="90"/>
        <v/>
      </c>
      <c r="AG326" s="664" t="str">
        <f t="shared" si="91"/>
        <v/>
      </c>
      <c r="AH326" s="664" t="str">
        <f t="shared" si="92"/>
        <v/>
      </c>
      <c r="AI326" s="664" t="str">
        <f>IF(AF326="","",VLOOKUP(AF326,リスト!BD:BE,2,0))</f>
        <v/>
      </c>
      <c r="AJ326" s="664" t="str">
        <f t="shared" si="93"/>
        <v/>
      </c>
      <c r="AK326" s="664" t="str">
        <f>IF(AJ326="","",VLOOKUP(AJ326,リスト!BW:BX,2,0))</f>
        <v/>
      </c>
      <c r="AL326" s="664" t="str">
        <f>IF(AF326="","",IF(S326&gt;【１】経営概要!$G$27,調査年-1,調査年)-R326)</f>
        <v/>
      </c>
      <c r="AM326" s="665" t="str">
        <f t="shared" si="107"/>
        <v/>
      </c>
      <c r="AN326" s="665" t="str">
        <f t="shared" si="108"/>
        <v/>
      </c>
      <c r="AO326" s="666" t="str">
        <f t="shared" si="109"/>
        <v/>
      </c>
      <c r="AP326" s="666" t="str">
        <f t="shared" si="110"/>
        <v/>
      </c>
      <c r="AQ326" s="666" t="str">
        <f t="shared" si="111"/>
        <v/>
      </c>
      <c r="AR326" s="666" t="str">
        <f t="shared" si="94"/>
        <v/>
      </c>
      <c r="AS326" s="666" t="str">
        <f t="shared" si="112"/>
        <v/>
      </c>
      <c r="AT326" s="666" t="str">
        <f t="shared" si="95"/>
        <v/>
      </c>
      <c r="AU326" s="666" t="str">
        <f t="shared" si="96"/>
        <v/>
      </c>
      <c r="AV326" s="666" t="str">
        <f>IF(X326="","",IF(OR(R326=IF(S326&gt;【１】経営概要!$G$27,調査年-1,調査年),AN326=""),"",ROUND(AN326*X326%,0)))</f>
        <v/>
      </c>
      <c r="AW326" s="666" t="str">
        <f t="shared" si="113"/>
        <v/>
      </c>
      <c r="AX326" s="666" t="str">
        <f t="shared" si="114"/>
        <v/>
      </c>
      <c r="AY326" s="666" t="str">
        <f t="shared" si="115"/>
        <v/>
      </c>
      <c r="AZ326" s="666" t="str">
        <f>IF(OR(X326="",AND(OR(R326&lt;&gt;IF(S326&gt;【１】経営概要!$G$27,調査年-1,調査年),AG326=0),V326="",AR326="",W326="")),"",
SUM(
IF(AND(R326=IF(S326&gt;【１】経営概要!$G$27,調査年-1,調査年),AG326=1),ROUND(T326*X326%,0),),
ROUND(V326*X326%,0),
ROUND(SUM(AR326)*X326%,0),
))</f>
        <v/>
      </c>
      <c r="BA326" s="666" t="str">
        <f t="shared" si="116"/>
        <v/>
      </c>
    </row>
    <row r="327" spans="2:53" s="4" customFormat="1" ht="28.15" hidden="1" customHeight="1" outlineLevel="1">
      <c r="C327" s="722">
        <v>311</v>
      </c>
      <c r="D327" s="1569"/>
      <c r="E327" s="1570"/>
      <c r="F327" s="1570"/>
      <c r="G327" s="1570"/>
      <c r="H327" s="1570"/>
      <c r="I327" s="1570"/>
      <c r="J327" s="1570"/>
      <c r="K327" s="1571"/>
      <c r="L327" s="668" t="str">
        <f>IF(M327&gt;0,IF(COUNTIF(リスト!建築物種類コード,M327),"建築物","構築物"),"")</f>
        <v/>
      </c>
      <c r="M327" s="680"/>
      <c r="N327" s="681"/>
      <c r="O327" s="201"/>
      <c r="P327" s="682"/>
      <c r="Q327" s="683"/>
      <c r="R327" s="683"/>
      <c r="S327" s="684"/>
      <c r="T327" s="685"/>
      <c r="U327" s="685"/>
      <c r="V327" s="685"/>
      <c r="W327" s="685"/>
      <c r="X327" s="1045"/>
      <c r="Y327" s="686"/>
      <c r="Z327" s="687"/>
      <c r="AA327" s="661"/>
      <c r="AB327" s="662"/>
      <c r="AC327" s="279"/>
      <c r="AD327" s="61"/>
      <c r="AE327" s="61"/>
      <c r="AF327" s="663" t="str">
        <f t="shared" si="90"/>
        <v/>
      </c>
      <c r="AG327" s="664" t="str">
        <f t="shared" si="91"/>
        <v/>
      </c>
      <c r="AH327" s="664" t="str">
        <f t="shared" si="92"/>
        <v/>
      </c>
      <c r="AI327" s="664" t="str">
        <f>IF(AF327="","",VLOOKUP(AF327,リスト!BD:BE,2,0))</f>
        <v/>
      </c>
      <c r="AJ327" s="664" t="str">
        <f t="shared" si="93"/>
        <v/>
      </c>
      <c r="AK327" s="664" t="str">
        <f>IF(AJ327="","",VLOOKUP(AJ327,リスト!BW:BX,2,0))</f>
        <v/>
      </c>
      <c r="AL327" s="664" t="str">
        <f>IF(AF327="","",IF(S327&gt;【１】経営概要!$G$27,調査年-1,調査年)-R327)</f>
        <v/>
      </c>
      <c r="AM327" s="665" t="str">
        <f t="shared" si="107"/>
        <v/>
      </c>
      <c r="AN327" s="665" t="str">
        <f t="shared" si="108"/>
        <v/>
      </c>
      <c r="AO327" s="666" t="str">
        <f t="shared" si="109"/>
        <v/>
      </c>
      <c r="AP327" s="666" t="str">
        <f t="shared" si="110"/>
        <v/>
      </c>
      <c r="AQ327" s="666" t="str">
        <f t="shared" si="111"/>
        <v/>
      </c>
      <c r="AR327" s="666" t="str">
        <f t="shared" si="94"/>
        <v/>
      </c>
      <c r="AS327" s="666" t="str">
        <f t="shared" si="112"/>
        <v/>
      </c>
      <c r="AT327" s="666" t="str">
        <f t="shared" si="95"/>
        <v/>
      </c>
      <c r="AU327" s="666" t="str">
        <f t="shared" si="96"/>
        <v/>
      </c>
      <c r="AV327" s="666" t="str">
        <f>IF(X327="","",IF(OR(R327=IF(S327&gt;【１】経営概要!$G$27,調査年-1,調査年),AN327=""),"",ROUND(AN327*X327%,0)))</f>
        <v/>
      </c>
      <c r="AW327" s="666" t="str">
        <f t="shared" si="113"/>
        <v/>
      </c>
      <c r="AX327" s="666" t="str">
        <f t="shared" si="114"/>
        <v/>
      </c>
      <c r="AY327" s="666" t="str">
        <f t="shared" si="115"/>
        <v/>
      </c>
      <c r="AZ327" s="666" t="str">
        <f>IF(OR(X327="",AND(OR(R327&lt;&gt;IF(S327&gt;【１】経営概要!$G$27,調査年-1,調査年),AG327=0),V327="",AR327="",W327="")),"",
SUM(
IF(AND(R327=IF(S327&gt;【１】経営概要!$G$27,調査年-1,調査年),AG327=1),ROUND(T327*X327%,0),),
ROUND(V327*X327%,0),
ROUND(SUM(AR327)*X327%,0),
))</f>
        <v/>
      </c>
      <c r="BA327" s="666" t="str">
        <f t="shared" si="116"/>
        <v/>
      </c>
    </row>
    <row r="328" spans="2:53" s="4" customFormat="1" ht="28.15" hidden="1" customHeight="1" outlineLevel="1">
      <c r="C328" s="722">
        <v>312</v>
      </c>
      <c r="D328" s="1569"/>
      <c r="E328" s="1570"/>
      <c r="F328" s="1570"/>
      <c r="G328" s="1570"/>
      <c r="H328" s="1570"/>
      <c r="I328" s="1570"/>
      <c r="J328" s="1570"/>
      <c r="K328" s="1571"/>
      <c r="L328" s="668" t="str">
        <f>IF(M328&gt;0,IF(COUNTIF(リスト!建築物種類コード,M328),"建築物","構築物"),"")</f>
        <v/>
      </c>
      <c r="M328" s="688"/>
      <c r="N328" s="681"/>
      <c r="O328" s="201"/>
      <c r="P328" s="682"/>
      <c r="Q328" s="683"/>
      <c r="R328" s="683"/>
      <c r="S328" s="684"/>
      <c r="T328" s="685"/>
      <c r="U328" s="685"/>
      <c r="V328" s="685"/>
      <c r="W328" s="685"/>
      <c r="X328" s="1045"/>
      <c r="Y328" s="686"/>
      <c r="Z328" s="687"/>
      <c r="AA328" s="661"/>
      <c r="AB328" s="662"/>
      <c r="AC328" s="279"/>
      <c r="AD328" s="61"/>
      <c r="AE328" s="61"/>
      <c r="AF328" s="663" t="str">
        <f t="shared" si="90"/>
        <v/>
      </c>
      <c r="AG328" s="664" t="str">
        <f t="shared" si="91"/>
        <v/>
      </c>
      <c r="AH328" s="664" t="str">
        <f t="shared" si="92"/>
        <v/>
      </c>
      <c r="AI328" s="664" t="str">
        <f>IF(AF328="","",VLOOKUP(AF328,リスト!BD:BE,2,0))</f>
        <v/>
      </c>
      <c r="AJ328" s="664" t="str">
        <f t="shared" si="93"/>
        <v/>
      </c>
      <c r="AK328" s="664" t="str">
        <f>IF(AJ328="","",VLOOKUP(AJ328,リスト!BW:BX,2,0))</f>
        <v/>
      </c>
      <c r="AL328" s="664" t="str">
        <f>IF(AF328="","",IF(S328&gt;【１】経営概要!$G$27,調査年-1,調査年)-R328)</f>
        <v/>
      </c>
      <c r="AM328" s="665" t="str">
        <f t="shared" si="107"/>
        <v/>
      </c>
      <c r="AN328" s="665" t="str">
        <f t="shared" si="108"/>
        <v/>
      </c>
      <c r="AO328" s="666" t="str">
        <f t="shared" si="109"/>
        <v/>
      </c>
      <c r="AP328" s="666" t="str">
        <f t="shared" si="110"/>
        <v/>
      </c>
      <c r="AQ328" s="666" t="str">
        <f t="shared" si="111"/>
        <v/>
      </c>
      <c r="AR328" s="666" t="str">
        <f t="shared" si="94"/>
        <v/>
      </c>
      <c r="AS328" s="666" t="str">
        <f t="shared" si="112"/>
        <v/>
      </c>
      <c r="AT328" s="666" t="str">
        <f t="shared" si="95"/>
        <v/>
      </c>
      <c r="AU328" s="666" t="str">
        <f t="shared" si="96"/>
        <v/>
      </c>
      <c r="AV328" s="666" t="str">
        <f>IF(X328="","",IF(OR(R328=IF(S328&gt;【１】経営概要!$G$27,調査年-1,調査年),AN328=""),"",ROUND(AN328*X328%,0)))</f>
        <v/>
      </c>
      <c r="AW328" s="666" t="str">
        <f t="shared" si="113"/>
        <v/>
      </c>
      <c r="AX328" s="666" t="str">
        <f t="shared" si="114"/>
        <v/>
      </c>
      <c r="AY328" s="666" t="str">
        <f t="shared" si="115"/>
        <v/>
      </c>
      <c r="AZ328" s="666" t="str">
        <f>IF(OR(X328="",AND(OR(R328&lt;&gt;IF(S328&gt;【１】経営概要!$G$27,調査年-1,調査年),AG328=0),V328="",AR328="",W328="")),"",
SUM(
IF(AND(R328=IF(S328&gt;【１】経営概要!$G$27,調査年-1,調査年),AG328=1),ROUND(T328*X328%,0),),
ROUND(V328*X328%,0),
ROUND(SUM(AR328)*X328%,0),
))</f>
        <v/>
      </c>
      <c r="BA328" s="666" t="str">
        <f t="shared" si="116"/>
        <v/>
      </c>
    </row>
    <row r="329" spans="2:53" s="4" customFormat="1" ht="28.5" hidden="1" customHeight="1" outlineLevel="1">
      <c r="B329" s="49"/>
      <c r="C329" s="722">
        <v>313</v>
      </c>
      <c r="D329" s="1569"/>
      <c r="E329" s="1570"/>
      <c r="F329" s="1570"/>
      <c r="G329" s="1570"/>
      <c r="H329" s="1570"/>
      <c r="I329" s="1570"/>
      <c r="J329" s="1570"/>
      <c r="K329" s="1571"/>
      <c r="L329" s="668" t="str">
        <f>IF(M329&gt;0,IF(COUNTIF(リスト!建築物種類コード,M329),"建築物","構築物"),"")</f>
        <v/>
      </c>
      <c r="M329" s="680"/>
      <c r="N329" s="681"/>
      <c r="O329" s="201"/>
      <c r="P329" s="682"/>
      <c r="Q329" s="683"/>
      <c r="R329" s="683"/>
      <c r="S329" s="684"/>
      <c r="T329" s="685"/>
      <c r="U329" s="685"/>
      <c r="V329" s="685"/>
      <c r="W329" s="685"/>
      <c r="X329" s="1045"/>
      <c r="Y329" s="686"/>
      <c r="Z329" s="687"/>
      <c r="AA329" s="661"/>
      <c r="AB329" s="662"/>
      <c r="AC329" s="279"/>
      <c r="AD329" s="61"/>
      <c r="AE329" s="61"/>
      <c r="AF329" s="663" t="str">
        <f t="shared" si="90"/>
        <v/>
      </c>
      <c r="AG329" s="664" t="str">
        <f t="shared" si="91"/>
        <v/>
      </c>
      <c r="AH329" s="664" t="str">
        <f t="shared" si="92"/>
        <v/>
      </c>
      <c r="AI329" s="664" t="str">
        <f>IF(AF329="","",VLOOKUP(AF329,リスト!BD:BE,2,0))</f>
        <v/>
      </c>
      <c r="AJ329" s="664" t="str">
        <f t="shared" si="93"/>
        <v/>
      </c>
      <c r="AK329" s="664" t="str">
        <f>IF(AJ329="","",VLOOKUP(AJ329,リスト!BW:BX,2,0))</f>
        <v/>
      </c>
      <c r="AL329" s="664" t="str">
        <f>IF(AF329="","",IF(S329&gt;【１】経営概要!$G$27,調査年-1,調査年)-R329)</f>
        <v/>
      </c>
      <c r="AM329" s="665" t="str">
        <f t="shared" si="107"/>
        <v/>
      </c>
      <c r="AN329" s="665" t="str">
        <f t="shared" si="108"/>
        <v/>
      </c>
      <c r="AO329" s="666" t="str">
        <f t="shared" si="109"/>
        <v/>
      </c>
      <c r="AP329" s="666" t="str">
        <f t="shared" si="110"/>
        <v/>
      </c>
      <c r="AQ329" s="666" t="str">
        <f t="shared" si="111"/>
        <v/>
      </c>
      <c r="AR329" s="666" t="str">
        <f t="shared" si="94"/>
        <v/>
      </c>
      <c r="AS329" s="666" t="str">
        <f t="shared" si="112"/>
        <v/>
      </c>
      <c r="AT329" s="666" t="str">
        <f t="shared" si="95"/>
        <v/>
      </c>
      <c r="AU329" s="666" t="str">
        <f t="shared" si="96"/>
        <v/>
      </c>
      <c r="AV329" s="666" t="str">
        <f>IF(X329="","",IF(OR(R329=IF(S329&gt;【１】経営概要!$G$27,調査年-1,調査年),AN329=""),"",ROUND(AN329*X329%,0)))</f>
        <v/>
      </c>
      <c r="AW329" s="666" t="str">
        <f t="shared" si="113"/>
        <v/>
      </c>
      <c r="AX329" s="666" t="str">
        <f t="shared" si="114"/>
        <v/>
      </c>
      <c r="AY329" s="666" t="str">
        <f t="shared" si="115"/>
        <v/>
      </c>
      <c r="AZ329" s="666" t="str">
        <f>IF(OR(X329="",AND(OR(R329&lt;&gt;IF(S329&gt;【１】経営概要!$G$27,調査年-1,調査年),AG329=0),V329="",AR329="",W329="")),"",
SUM(
IF(AND(R329=IF(S329&gt;【１】経営概要!$G$27,調査年-1,調査年),AG329=1),ROUND(T329*X329%,0),),
ROUND(V329*X329%,0),
ROUND(SUM(AR329)*X329%,0),
))</f>
        <v/>
      </c>
      <c r="BA329" s="666" t="str">
        <f t="shared" si="116"/>
        <v/>
      </c>
    </row>
    <row r="330" spans="2:53" ht="28.5" hidden="1" customHeight="1" outlineLevel="1">
      <c r="B330" s="49"/>
      <c r="C330" s="722">
        <v>314</v>
      </c>
      <c r="D330" s="1572"/>
      <c r="E330" s="1573"/>
      <c r="F330" s="1573"/>
      <c r="G330" s="1573"/>
      <c r="H330" s="1573"/>
      <c r="I330" s="1573"/>
      <c r="J330" s="1573"/>
      <c r="K330" s="1574"/>
      <c r="L330" s="668" t="str">
        <f>IF(M330&gt;0,IF(COUNTIF(リスト!建築物種類コード,M330),"建築物","構築物"),"")</f>
        <v/>
      </c>
      <c r="M330" s="688"/>
      <c r="N330" s="681"/>
      <c r="O330" s="201"/>
      <c r="P330" s="682"/>
      <c r="Q330" s="683"/>
      <c r="R330" s="683"/>
      <c r="S330" s="684"/>
      <c r="T330" s="685"/>
      <c r="U330" s="685"/>
      <c r="V330" s="685"/>
      <c r="W330" s="685"/>
      <c r="X330" s="1045"/>
      <c r="Y330" s="686"/>
      <c r="Z330" s="687"/>
      <c r="AA330" s="661"/>
      <c r="AB330" s="662"/>
      <c r="AC330" s="279"/>
      <c r="AF330" s="663" t="str">
        <f t="shared" si="90"/>
        <v/>
      </c>
      <c r="AG330" s="664" t="str">
        <f t="shared" si="91"/>
        <v/>
      </c>
      <c r="AH330" s="664" t="str">
        <f t="shared" si="92"/>
        <v/>
      </c>
      <c r="AI330" s="664" t="str">
        <f>IF(AF330="","",VLOOKUP(AF330,リスト!BD:BE,2,0))</f>
        <v/>
      </c>
      <c r="AJ330" s="664" t="str">
        <f t="shared" si="93"/>
        <v/>
      </c>
      <c r="AK330" s="664" t="str">
        <f>IF(AJ330="","",VLOOKUP(AJ330,リスト!BW:BX,2,0))</f>
        <v/>
      </c>
      <c r="AL330" s="664" t="str">
        <f>IF(AF330="","",IF(S330&gt;【１】経営概要!$G$27,調査年-1,調査年)-R330)</f>
        <v/>
      </c>
      <c r="AM330" s="665" t="str">
        <f t="shared" si="107"/>
        <v/>
      </c>
      <c r="AN330" s="665" t="str">
        <f t="shared" si="108"/>
        <v/>
      </c>
      <c r="AO330" s="666" t="str">
        <f t="shared" si="109"/>
        <v/>
      </c>
      <c r="AP330" s="666" t="str">
        <f t="shared" si="110"/>
        <v/>
      </c>
      <c r="AQ330" s="666" t="str">
        <f t="shared" si="111"/>
        <v/>
      </c>
      <c r="AR330" s="666" t="str">
        <f t="shared" si="94"/>
        <v/>
      </c>
      <c r="AS330" s="666" t="str">
        <f t="shared" si="112"/>
        <v/>
      </c>
      <c r="AT330" s="666" t="str">
        <f t="shared" si="95"/>
        <v/>
      </c>
      <c r="AU330" s="666" t="str">
        <f t="shared" si="96"/>
        <v/>
      </c>
      <c r="AV330" s="666" t="str">
        <f>IF(X330="","",IF(OR(R330=IF(S330&gt;【１】経営概要!$G$27,調査年-1,調査年),AN330=""),"",ROUND(AN330*X330%,0)))</f>
        <v/>
      </c>
      <c r="AW330" s="666" t="str">
        <f t="shared" si="113"/>
        <v/>
      </c>
      <c r="AX330" s="666" t="str">
        <f t="shared" si="114"/>
        <v/>
      </c>
      <c r="AY330" s="666" t="str">
        <f t="shared" si="115"/>
        <v/>
      </c>
      <c r="AZ330" s="666" t="str">
        <f>IF(OR(X330="",AND(OR(R330&lt;&gt;IF(S330&gt;【１】経営概要!$G$27,調査年-1,調査年),AG330=0),V330="",AR330="",W330="")),"",
SUM(
IF(AND(R330=IF(S330&gt;【１】経営概要!$G$27,調査年-1,調査年),AG330=1),ROUND(T330*X330%,0),),
ROUND(V330*X330%,0),
ROUND(SUM(AR330)*X330%,0),
))</f>
        <v/>
      </c>
      <c r="BA330" s="666" t="str">
        <f t="shared" si="116"/>
        <v/>
      </c>
    </row>
    <row r="331" spans="2:53" s="42" customFormat="1" ht="28.5" hidden="1" customHeight="1" outlineLevel="1">
      <c r="B331" s="49"/>
      <c r="C331" s="722">
        <v>315</v>
      </c>
      <c r="D331" s="1569"/>
      <c r="E331" s="1570"/>
      <c r="F331" s="1570"/>
      <c r="G331" s="1570"/>
      <c r="H331" s="1570"/>
      <c r="I331" s="1570"/>
      <c r="J331" s="1570"/>
      <c r="K331" s="1571"/>
      <c r="L331" s="668" t="str">
        <f>IF(M331&gt;0,IF(COUNTIF(リスト!建築物種類コード,M331),"建築物","構築物"),"")</f>
        <v/>
      </c>
      <c r="M331" s="680"/>
      <c r="N331" s="681"/>
      <c r="O331" s="201"/>
      <c r="P331" s="682"/>
      <c r="Q331" s="683"/>
      <c r="R331" s="683"/>
      <c r="S331" s="684"/>
      <c r="T331" s="685"/>
      <c r="U331" s="685"/>
      <c r="V331" s="685"/>
      <c r="W331" s="685"/>
      <c r="X331" s="1045"/>
      <c r="Y331" s="686"/>
      <c r="Z331" s="687"/>
      <c r="AA331" s="661"/>
      <c r="AB331" s="662"/>
      <c r="AC331" s="279"/>
      <c r="AD331" s="61"/>
      <c r="AE331" s="61"/>
      <c r="AF331" s="663" t="str">
        <f t="shared" si="90"/>
        <v/>
      </c>
      <c r="AG331" s="664" t="str">
        <f t="shared" si="91"/>
        <v/>
      </c>
      <c r="AH331" s="664" t="str">
        <f t="shared" si="92"/>
        <v/>
      </c>
      <c r="AI331" s="664" t="str">
        <f>IF(AF331="","",VLOOKUP(AF331,リスト!BD:BE,2,0))</f>
        <v/>
      </c>
      <c r="AJ331" s="664" t="str">
        <f t="shared" si="93"/>
        <v/>
      </c>
      <c r="AK331" s="664" t="str">
        <f>IF(AJ331="","",VLOOKUP(AJ331,リスト!BW:BX,2,0))</f>
        <v/>
      </c>
      <c r="AL331" s="664" t="str">
        <f>IF(AF331="","",IF(S331&gt;【１】経営概要!$G$27,調査年-1,調査年)-R331)</f>
        <v/>
      </c>
      <c r="AM331" s="665" t="str">
        <f t="shared" si="107"/>
        <v/>
      </c>
      <c r="AN331" s="665" t="str">
        <f t="shared" si="108"/>
        <v/>
      </c>
      <c r="AO331" s="666" t="str">
        <f t="shared" si="109"/>
        <v/>
      </c>
      <c r="AP331" s="666" t="str">
        <f t="shared" si="110"/>
        <v/>
      </c>
      <c r="AQ331" s="666" t="str">
        <f t="shared" si="111"/>
        <v/>
      </c>
      <c r="AR331" s="666" t="str">
        <f t="shared" si="94"/>
        <v/>
      </c>
      <c r="AS331" s="666" t="str">
        <f t="shared" si="112"/>
        <v/>
      </c>
      <c r="AT331" s="666" t="str">
        <f t="shared" si="95"/>
        <v/>
      </c>
      <c r="AU331" s="666" t="str">
        <f t="shared" si="96"/>
        <v/>
      </c>
      <c r="AV331" s="666" t="str">
        <f>IF(X331="","",IF(OR(R331=IF(S331&gt;【１】経営概要!$G$27,調査年-1,調査年),AN331=""),"",ROUND(AN331*X331%,0)))</f>
        <v/>
      </c>
      <c r="AW331" s="666" t="str">
        <f t="shared" si="113"/>
        <v/>
      </c>
      <c r="AX331" s="666" t="str">
        <f t="shared" si="114"/>
        <v/>
      </c>
      <c r="AY331" s="666" t="str">
        <f t="shared" si="115"/>
        <v/>
      </c>
      <c r="AZ331" s="666" t="str">
        <f>IF(OR(X331="",AND(OR(R331&lt;&gt;IF(S331&gt;【１】経営概要!$G$27,調査年-1,調査年),AG331=0),V331="",AR331="",W331="")),"",
SUM(
IF(AND(R331=IF(S331&gt;【１】経営概要!$G$27,調査年-1,調査年),AG331=1),ROUND(T331*X331%,0),),
ROUND(V331*X331%,0),
ROUND(SUM(AR331)*X331%,0),
))</f>
        <v/>
      </c>
      <c r="BA331" s="666" t="str">
        <f t="shared" si="116"/>
        <v/>
      </c>
    </row>
    <row r="332" spans="2:53" s="4" customFormat="1" ht="28.5" hidden="1" customHeight="1" outlineLevel="1">
      <c r="C332" s="722">
        <v>316</v>
      </c>
      <c r="D332" s="1569"/>
      <c r="E332" s="1570"/>
      <c r="F332" s="1570"/>
      <c r="G332" s="1570"/>
      <c r="H332" s="1570"/>
      <c r="I332" s="1570"/>
      <c r="J332" s="1570"/>
      <c r="K332" s="1571"/>
      <c r="L332" s="668" t="str">
        <f>IF(M332&gt;0,IF(COUNTIF(リスト!建築物種類コード,M332),"建築物","構築物"),"")</f>
        <v/>
      </c>
      <c r="M332" s="680"/>
      <c r="N332" s="681"/>
      <c r="O332" s="201"/>
      <c r="P332" s="682"/>
      <c r="Q332" s="683"/>
      <c r="R332" s="683"/>
      <c r="S332" s="684"/>
      <c r="T332" s="685"/>
      <c r="U332" s="685"/>
      <c r="V332" s="685"/>
      <c r="W332" s="685"/>
      <c r="X332" s="1045"/>
      <c r="Y332" s="686"/>
      <c r="Z332" s="687"/>
      <c r="AA332" s="661"/>
      <c r="AB332" s="662"/>
      <c r="AC332" s="279"/>
      <c r="AD332" s="61"/>
      <c r="AE332" s="61"/>
      <c r="AF332" s="663" t="str">
        <f t="shared" si="90"/>
        <v/>
      </c>
      <c r="AG332" s="664" t="str">
        <f t="shared" si="91"/>
        <v/>
      </c>
      <c r="AH332" s="664" t="str">
        <f t="shared" si="92"/>
        <v/>
      </c>
      <c r="AI332" s="664" t="str">
        <f>IF(AF332="","",VLOOKUP(AF332,リスト!BD:BE,2,0))</f>
        <v/>
      </c>
      <c r="AJ332" s="664" t="str">
        <f t="shared" si="93"/>
        <v/>
      </c>
      <c r="AK332" s="664" t="str">
        <f>IF(AJ332="","",VLOOKUP(AJ332,リスト!BW:BX,2,0))</f>
        <v/>
      </c>
      <c r="AL332" s="664" t="str">
        <f>IF(AF332="","",IF(S332&gt;【１】経営概要!$G$27,調査年-1,調査年)-R332)</f>
        <v/>
      </c>
      <c r="AM332" s="665" t="str">
        <f t="shared" si="107"/>
        <v/>
      </c>
      <c r="AN332" s="665" t="str">
        <f t="shared" si="108"/>
        <v/>
      </c>
      <c r="AO332" s="666" t="str">
        <f t="shared" si="109"/>
        <v/>
      </c>
      <c r="AP332" s="666" t="str">
        <f t="shared" si="110"/>
        <v/>
      </c>
      <c r="AQ332" s="666" t="str">
        <f t="shared" si="111"/>
        <v/>
      </c>
      <c r="AR332" s="666" t="str">
        <f t="shared" si="94"/>
        <v/>
      </c>
      <c r="AS332" s="666" t="str">
        <f t="shared" si="112"/>
        <v/>
      </c>
      <c r="AT332" s="666" t="str">
        <f t="shared" si="95"/>
        <v/>
      </c>
      <c r="AU332" s="666" t="str">
        <f t="shared" si="96"/>
        <v/>
      </c>
      <c r="AV332" s="666" t="str">
        <f>IF(X332="","",IF(OR(R332=IF(S332&gt;【１】経営概要!$G$27,調査年-1,調査年),AN332=""),"",ROUND(AN332*X332%,0)))</f>
        <v/>
      </c>
      <c r="AW332" s="666" t="str">
        <f t="shared" si="113"/>
        <v/>
      </c>
      <c r="AX332" s="666" t="str">
        <f t="shared" si="114"/>
        <v/>
      </c>
      <c r="AY332" s="666" t="str">
        <f t="shared" si="115"/>
        <v/>
      </c>
      <c r="AZ332" s="666" t="str">
        <f>IF(OR(X332="",AND(OR(R332&lt;&gt;IF(S332&gt;【１】経営概要!$G$27,調査年-1,調査年),AG332=0),V332="",AR332="",W332="")),"",
SUM(
IF(AND(R332=IF(S332&gt;【１】経営概要!$G$27,調査年-1,調査年),AG332=1),ROUND(T332*X332%,0),),
ROUND(V332*X332%,0),
ROUND(SUM(AR332)*X332%,0),
))</f>
        <v/>
      </c>
      <c r="BA332" s="666" t="str">
        <f t="shared" si="116"/>
        <v/>
      </c>
    </row>
    <row r="333" spans="2:53" s="4" customFormat="1" ht="27.75" hidden="1" customHeight="1" outlineLevel="1">
      <c r="C333" s="722">
        <v>317</v>
      </c>
      <c r="D333" s="1572"/>
      <c r="E333" s="1573"/>
      <c r="F333" s="1573"/>
      <c r="G333" s="1573"/>
      <c r="H333" s="1573"/>
      <c r="I333" s="1573"/>
      <c r="J333" s="1573"/>
      <c r="K333" s="1574"/>
      <c r="L333" s="668" t="str">
        <f>IF(M333&gt;0,IF(COUNTIF(リスト!建築物種類コード,M333),"建築物","構築物"),"")</f>
        <v/>
      </c>
      <c r="M333" s="688"/>
      <c r="N333" s="681"/>
      <c r="O333" s="201"/>
      <c r="P333" s="682"/>
      <c r="Q333" s="683"/>
      <c r="R333" s="683"/>
      <c r="S333" s="684"/>
      <c r="T333" s="685"/>
      <c r="U333" s="685"/>
      <c r="V333" s="685"/>
      <c r="W333" s="685"/>
      <c r="X333" s="1045"/>
      <c r="Y333" s="686"/>
      <c r="Z333" s="687"/>
      <c r="AA333" s="661"/>
      <c r="AB333" s="662"/>
      <c r="AC333" s="279"/>
      <c r="AD333" s="61"/>
      <c r="AE333" s="61"/>
      <c r="AF333" s="663" t="str">
        <f t="shared" si="90"/>
        <v/>
      </c>
      <c r="AG333" s="664" t="str">
        <f t="shared" si="91"/>
        <v/>
      </c>
      <c r="AH333" s="664" t="str">
        <f t="shared" si="92"/>
        <v/>
      </c>
      <c r="AI333" s="664" t="str">
        <f>IF(AF333="","",VLOOKUP(AF333,リスト!BD:BE,2,0))</f>
        <v/>
      </c>
      <c r="AJ333" s="664" t="str">
        <f t="shared" si="93"/>
        <v/>
      </c>
      <c r="AK333" s="664" t="str">
        <f>IF(AJ333="","",VLOOKUP(AJ333,リスト!BW:BX,2,0))</f>
        <v/>
      </c>
      <c r="AL333" s="664" t="str">
        <f>IF(AF333="","",IF(S333&gt;【１】経営概要!$G$27,調査年-1,調査年)-R333)</f>
        <v/>
      </c>
      <c r="AM333" s="665" t="str">
        <f t="shared" si="107"/>
        <v/>
      </c>
      <c r="AN333" s="665" t="str">
        <f t="shared" si="108"/>
        <v/>
      </c>
      <c r="AO333" s="666" t="str">
        <f t="shared" si="109"/>
        <v/>
      </c>
      <c r="AP333" s="666" t="str">
        <f t="shared" si="110"/>
        <v/>
      </c>
      <c r="AQ333" s="666" t="str">
        <f t="shared" si="111"/>
        <v/>
      </c>
      <c r="AR333" s="666" t="str">
        <f t="shared" si="94"/>
        <v/>
      </c>
      <c r="AS333" s="666" t="str">
        <f t="shared" si="112"/>
        <v/>
      </c>
      <c r="AT333" s="666" t="str">
        <f t="shared" si="95"/>
        <v/>
      </c>
      <c r="AU333" s="666" t="str">
        <f t="shared" si="96"/>
        <v/>
      </c>
      <c r="AV333" s="666" t="str">
        <f>IF(X333="","",IF(OR(R333=IF(S333&gt;【１】経営概要!$G$27,調査年-1,調査年),AN333=""),"",ROUND(AN333*X333%,0)))</f>
        <v/>
      </c>
      <c r="AW333" s="666" t="str">
        <f t="shared" si="113"/>
        <v/>
      </c>
      <c r="AX333" s="666" t="str">
        <f t="shared" si="114"/>
        <v/>
      </c>
      <c r="AY333" s="666" t="str">
        <f t="shared" si="115"/>
        <v/>
      </c>
      <c r="AZ333" s="666" t="str">
        <f>IF(OR(X333="",AND(OR(R333&lt;&gt;IF(S333&gt;【１】経営概要!$G$27,調査年-1,調査年),AG333=0),V333="",AR333="",W333="")),"",
SUM(
IF(AND(R333=IF(S333&gt;【１】経営概要!$G$27,調査年-1,調査年),AG333=1),ROUND(T333*X333%,0),),
ROUND(V333*X333%,0),
ROUND(SUM(AR333)*X333%,0),
))</f>
        <v/>
      </c>
      <c r="BA333" s="666" t="str">
        <f t="shared" si="116"/>
        <v/>
      </c>
    </row>
    <row r="334" spans="2:53" s="4" customFormat="1" ht="28.15" hidden="1" customHeight="1" outlineLevel="1">
      <c r="C334" s="722">
        <v>318</v>
      </c>
      <c r="D334" s="1569"/>
      <c r="E334" s="1570"/>
      <c r="F334" s="1570"/>
      <c r="G334" s="1570"/>
      <c r="H334" s="1570"/>
      <c r="I334" s="1570"/>
      <c r="J334" s="1570"/>
      <c r="K334" s="1571"/>
      <c r="L334" s="668" t="str">
        <f>IF(M334&gt;0,IF(COUNTIF(リスト!建築物種類コード,M334),"建築物","構築物"),"")</f>
        <v/>
      </c>
      <c r="M334" s="680"/>
      <c r="N334" s="681"/>
      <c r="O334" s="201"/>
      <c r="P334" s="682"/>
      <c r="Q334" s="683"/>
      <c r="R334" s="683"/>
      <c r="S334" s="684"/>
      <c r="T334" s="685"/>
      <c r="U334" s="685"/>
      <c r="V334" s="685"/>
      <c r="W334" s="685"/>
      <c r="X334" s="1045"/>
      <c r="Y334" s="686"/>
      <c r="Z334" s="687"/>
      <c r="AA334" s="661"/>
      <c r="AB334" s="662"/>
      <c r="AC334" s="279"/>
      <c r="AD334" s="61"/>
      <c r="AE334" s="61"/>
      <c r="AF334" s="663" t="str">
        <f t="shared" si="90"/>
        <v/>
      </c>
      <c r="AG334" s="664" t="str">
        <f t="shared" si="91"/>
        <v/>
      </c>
      <c r="AH334" s="664" t="str">
        <f t="shared" si="92"/>
        <v/>
      </c>
      <c r="AI334" s="664" t="str">
        <f>IF(AF334="","",VLOOKUP(AF334,リスト!BD:BE,2,0))</f>
        <v/>
      </c>
      <c r="AJ334" s="664" t="str">
        <f t="shared" si="93"/>
        <v/>
      </c>
      <c r="AK334" s="664" t="str">
        <f>IF(AJ334="","",VLOOKUP(AJ334,リスト!BW:BX,2,0))</f>
        <v/>
      </c>
      <c r="AL334" s="664" t="str">
        <f>IF(AF334="","",IF(S334&gt;【１】経営概要!$G$27,調査年-1,調査年)-R334)</f>
        <v/>
      </c>
      <c r="AM334" s="665" t="str">
        <f t="shared" si="107"/>
        <v/>
      </c>
      <c r="AN334" s="665" t="str">
        <f t="shared" si="108"/>
        <v/>
      </c>
      <c r="AO334" s="666" t="str">
        <f t="shared" si="109"/>
        <v/>
      </c>
      <c r="AP334" s="666" t="str">
        <f t="shared" si="110"/>
        <v/>
      </c>
      <c r="AQ334" s="666" t="str">
        <f t="shared" si="111"/>
        <v/>
      </c>
      <c r="AR334" s="666" t="str">
        <f t="shared" si="94"/>
        <v/>
      </c>
      <c r="AS334" s="666" t="str">
        <f t="shared" si="112"/>
        <v/>
      </c>
      <c r="AT334" s="666" t="str">
        <f t="shared" si="95"/>
        <v/>
      </c>
      <c r="AU334" s="666" t="str">
        <f t="shared" si="96"/>
        <v/>
      </c>
      <c r="AV334" s="666" t="str">
        <f>IF(X334="","",IF(OR(R334=IF(S334&gt;【１】経営概要!$G$27,調査年-1,調査年),AN334=""),"",ROUND(AN334*X334%,0)))</f>
        <v/>
      </c>
      <c r="AW334" s="666" t="str">
        <f t="shared" si="113"/>
        <v/>
      </c>
      <c r="AX334" s="666" t="str">
        <f t="shared" si="114"/>
        <v/>
      </c>
      <c r="AY334" s="666" t="str">
        <f t="shared" si="115"/>
        <v/>
      </c>
      <c r="AZ334" s="666" t="str">
        <f>IF(OR(X334="",AND(OR(R334&lt;&gt;IF(S334&gt;【１】経営概要!$G$27,調査年-1,調査年),AG334=0),V334="",AR334="",W334="")),"",
SUM(
IF(AND(R334=IF(S334&gt;【１】経営概要!$G$27,調査年-1,調査年),AG334=1),ROUND(T334*X334%,0),),
ROUND(V334*X334%,0),
ROUND(SUM(AR334)*X334%,0),
))</f>
        <v/>
      </c>
      <c r="BA334" s="666" t="str">
        <f t="shared" si="116"/>
        <v/>
      </c>
    </row>
    <row r="335" spans="2:53" s="4" customFormat="1" ht="28.15" hidden="1" customHeight="1" outlineLevel="1">
      <c r="C335" s="722">
        <v>319</v>
      </c>
      <c r="D335" s="1572"/>
      <c r="E335" s="1573"/>
      <c r="F335" s="1573"/>
      <c r="G335" s="1573"/>
      <c r="H335" s="1573"/>
      <c r="I335" s="1573"/>
      <c r="J335" s="1573"/>
      <c r="K335" s="1574"/>
      <c r="L335" s="668" t="str">
        <f>IF(M335&gt;0,IF(COUNTIF(リスト!建築物種類コード,M335),"建築物","構築物"),"")</f>
        <v/>
      </c>
      <c r="M335" s="688"/>
      <c r="N335" s="681"/>
      <c r="O335" s="201"/>
      <c r="P335" s="682"/>
      <c r="Q335" s="683"/>
      <c r="R335" s="683"/>
      <c r="S335" s="684"/>
      <c r="T335" s="685"/>
      <c r="U335" s="685"/>
      <c r="V335" s="685"/>
      <c r="W335" s="685"/>
      <c r="X335" s="1045"/>
      <c r="Y335" s="686"/>
      <c r="Z335" s="687"/>
      <c r="AA335" s="661"/>
      <c r="AB335" s="662"/>
      <c r="AC335" s="279"/>
      <c r="AD335" s="61"/>
      <c r="AE335" s="61"/>
      <c r="AF335" s="663" t="str">
        <f t="shared" si="90"/>
        <v/>
      </c>
      <c r="AG335" s="664" t="str">
        <f t="shared" si="91"/>
        <v/>
      </c>
      <c r="AH335" s="664" t="str">
        <f t="shared" si="92"/>
        <v/>
      </c>
      <c r="AI335" s="664" t="str">
        <f>IF(AF335="","",VLOOKUP(AF335,リスト!BD:BE,2,0))</f>
        <v/>
      </c>
      <c r="AJ335" s="664" t="str">
        <f t="shared" si="93"/>
        <v/>
      </c>
      <c r="AK335" s="664" t="str">
        <f>IF(AJ335="","",VLOOKUP(AJ335,リスト!BW:BX,2,0))</f>
        <v/>
      </c>
      <c r="AL335" s="664" t="str">
        <f>IF(AF335="","",IF(S335&gt;【１】経営概要!$G$27,調査年-1,調査年)-R335)</f>
        <v/>
      </c>
      <c r="AM335" s="665" t="str">
        <f t="shared" si="107"/>
        <v/>
      </c>
      <c r="AN335" s="665" t="str">
        <f t="shared" si="108"/>
        <v/>
      </c>
      <c r="AO335" s="666" t="str">
        <f t="shared" si="109"/>
        <v/>
      </c>
      <c r="AP335" s="666" t="str">
        <f t="shared" si="110"/>
        <v/>
      </c>
      <c r="AQ335" s="666" t="str">
        <f t="shared" si="111"/>
        <v/>
      </c>
      <c r="AR335" s="666" t="str">
        <f t="shared" si="94"/>
        <v/>
      </c>
      <c r="AS335" s="666" t="str">
        <f t="shared" si="112"/>
        <v/>
      </c>
      <c r="AT335" s="666" t="str">
        <f t="shared" si="95"/>
        <v/>
      </c>
      <c r="AU335" s="666" t="str">
        <f t="shared" si="96"/>
        <v/>
      </c>
      <c r="AV335" s="666" t="str">
        <f>IF(X335="","",IF(OR(R335=IF(S335&gt;【１】経営概要!$G$27,調査年-1,調査年),AN335=""),"",ROUND(AN335*X335%,0)))</f>
        <v/>
      </c>
      <c r="AW335" s="666" t="str">
        <f t="shared" si="113"/>
        <v/>
      </c>
      <c r="AX335" s="666" t="str">
        <f t="shared" si="114"/>
        <v/>
      </c>
      <c r="AY335" s="666" t="str">
        <f t="shared" si="115"/>
        <v/>
      </c>
      <c r="AZ335" s="666" t="str">
        <f>IF(OR(X335="",AND(OR(R335&lt;&gt;IF(S335&gt;【１】経営概要!$G$27,調査年-1,調査年),AG335=0),V335="",AR335="",W335="")),"",
SUM(
IF(AND(R335=IF(S335&gt;【１】経営概要!$G$27,調査年-1,調査年),AG335=1),ROUND(T335*X335%,0),),
ROUND(V335*X335%,0),
ROUND(SUM(AR335)*X335%,0),
))</f>
        <v/>
      </c>
      <c r="BA335" s="666" t="str">
        <f t="shared" si="116"/>
        <v/>
      </c>
    </row>
    <row r="336" spans="2:53" s="4" customFormat="1" ht="28.15" hidden="1" customHeight="1" outlineLevel="1">
      <c r="C336" s="722">
        <v>320</v>
      </c>
      <c r="D336" s="1569"/>
      <c r="E336" s="1570"/>
      <c r="F336" s="1570"/>
      <c r="G336" s="1570"/>
      <c r="H336" s="1570"/>
      <c r="I336" s="1570"/>
      <c r="J336" s="1570"/>
      <c r="K336" s="1571"/>
      <c r="L336" s="668" t="str">
        <f>IF(M336&gt;0,IF(COUNTIF(リスト!建築物種類コード,M336),"建築物","構築物"),"")</f>
        <v/>
      </c>
      <c r="M336" s="680"/>
      <c r="N336" s="681"/>
      <c r="O336" s="201"/>
      <c r="P336" s="682"/>
      <c r="Q336" s="683"/>
      <c r="R336" s="683"/>
      <c r="S336" s="684"/>
      <c r="T336" s="685"/>
      <c r="U336" s="685"/>
      <c r="V336" s="685"/>
      <c r="W336" s="685"/>
      <c r="X336" s="1045"/>
      <c r="Y336" s="686"/>
      <c r="Z336" s="687"/>
      <c r="AA336" s="661"/>
      <c r="AB336" s="662"/>
      <c r="AC336" s="279"/>
      <c r="AD336" s="61"/>
      <c r="AE336" s="61"/>
      <c r="AF336" s="663" t="str">
        <f t="shared" si="90"/>
        <v/>
      </c>
      <c r="AG336" s="664" t="str">
        <f t="shared" si="91"/>
        <v/>
      </c>
      <c r="AH336" s="664" t="str">
        <f t="shared" si="92"/>
        <v/>
      </c>
      <c r="AI336" s="664" t="str">
        <f>IF(AF336="","",VLOOKUP(AF336,リスト!BD:BE,2,0))</f>
        <v/>
      </c>
      <c r="AJ336" s="664" t="str">
        <f t="shared" si="93"/>
        <v/>
      </c>
      <c r="AK336" s="664" t="str">
        <f>IF(AJ336="","",VLOOKUP(AJ336,リスト!BW:BX,2,0))</f>
        <v/>
      </c>
      <c r="AL336" s="664" t="str">
        <f>IF(AF336="","",IF(S336&gt;【１】経営概要!$G$27,調査年-1,調査年)-R336)</f>
        <v/>
      </c>
      <c r="AM336" s="665" t="str">
        <f t="shared" si="107"/>
        <v/>
      </c>
      <c r="AN336" s="665" t="str">
        <f t="shared" si="108"/>
        <v/>
      </c>
      <c r="AO336" s="666" t="str">
        <f t="shared" si="109"/>
        <v/>
      </c>
      <c r="AP336" s="666" t="str">
        <f t="shared" si="110"/>
        <v/>
      </c>
      <c r="AQ336" s="666" t="str">
        <f t="shared" si="111"/>
        <v/>
      </c>
      <c r="AR336" s="666" t="str">
        <f t="shared" si="94"/>
        <v/>
      </c>
      <c r="AS336" s="666" t="str">
        <f t="shared" si="112"/>
        <v/>
      </c>
      <c r="AT336" s="666" t="str">
        <f t="shared" si="95"/>
        <v/>
      </c>
      <c r="AU336" s="666" t="str">
        <f t="shared" si="96"/>
        <v/>
      </c>
      <c r="AV336" s="666" t="str">
        <f>IF(X336="","",IF(OR(R336=IF(S336&gt;【１】経営概要!$G$27,調査年-1,調査年),AN336=""),"",ROUND(AN336*X336%,0)))</f>
        <v/>
      </c>
      <c r="AW336" s="666" t="str">
        <f t="shared" si="113"/>
        <v/>
      </c>
      <c r="AX336" s="666" t="str">
        <f t="shared" si="114"/>
        <v/>
      </c>
      <c r="AY336" s="666" t="str">
        <f t="shared" si="115"/>
        <v/>
      </c>
      <c r="AZ336" s="666" t="str">
        <f>IF(OR(X336="",AND(OR(R336&lt;&gt;IF(S336&gt;【１】経営概要!$G$27,調査年-1,調査年),AG336=0),V336="",AR336="",W336="")),"",
SUM(
IF(AND(R336=IF(S336&gt;【１】経営概要!$G$27,調査年-1,調査年),AG336=1),ROUND(T336*X336%,0),),
ROUND(V336*X336%,0),
ROUND(SUM(AR336)*X336%,0),
))</f>
        <v/>
      </c>
      <c r="BA336" s="666" t="str">
        <f t="shared" si="116"/>
        <v/>
      </c>
    </row>
    <row r="337" spans="2:53" s="4" customFormat="1" ht="28.15" hidden="1" customHeight="1" outlineLevel="1">
      <c r="C337" s="722">
        <v>321</v>
      </c>
      <c r="D337" s="1572"/>
      <c r="E337" s="1573"/>
      <c r="F337" s="1573"/>
      <c r="G337" s="1573"/>
      <c r="H337" s="1573"/>
      <c r="I337" s="1573"/>
      <c r="J337" s="1573"/>
      <c r="K337" s="1574"/>
      <c r="L337" s="668" t="str">
        <f>IF(M337&gt;0,IF(COUNTIF(リスト!建築物種類コード,M337),"建築物","構築物"),"")</f>
        <v/>
      </c>
      <c r="M337" s="688"/>
      <c r="N337" s="681"/>
      <c r="O337" s="201"/>
      <c r="P337" s="682"/>
      <c r="Q337" s="683"/>
      <c r="R337" s="683"/>
      <c r="S337" s="684"/>
      <c r="T337" s="685"/>
      <c r="U337" s="685"/>
      <c r="V337" s="685"/>
      <c r="W337" s="685"/>
      <c r="X337" s="1045"/>
      <c r="Y337" s="686"/>
      <c r="Z337" s="687"/>
      <c r="AA337" s="661"/>
      <c r="AB337" s="662"/>
      <c r="AC337" s="279"/>
      <c r="AD337" s="61"/>
      <c r="AE337" s="61"/>
      <c r="AF337" s="663" t="str">
        <f t="shared" si="90"/>
        <v/>
      </c>
      <c r="AG337" s="664" t="str">
        <f t="shared" si="91"/>
        <v/>
      </c>
      <c r="AH337" s="664" t="str">
        <f t="shared" si="92"/>
        <v/>
      </c>
      <c r="AI337" s="664" t="str">
        <f>IF(AF337="","",VLOOKUP(AF337,リスト!BD:BE,2,0))</f>
        <v/>
      </c>
      <c r="AJ337" s="664" t="str">
        <f t="shared" si="93"/>
        <v/>
      </c>
      <c r="AK337" s="664" t="str">
        <f>IF(AJ337="","",VLOOKUP(AJ337,リスト!BW:BX,2,0))</f>
        <v/>
      </c>
      <c r="AL337" s="664" t="str">
        <f>IF(AF337="","",IF(S337&gt;【１】経営概要!$G$27,調査年-1,調査年)-R337)</f>
        <v/>
      </c>
      <c r="AM337" s="665" t="str">
        <f t="shared" si="107"/>
        <v/>
      </c>
      <c r="AN337" s="665" t="str">
        <f t="shared" si="108"/>
        <v/>
      </c>
      <c r="AO337" s="666" t="str">
        <f t="shared" si="109"/>
        <v/>
      </c>
      <c r="AP337" s="666" t="str">
        <f t="shared" si="110"/>
        <v/>
      </c>
      <c r="AQ337" s="666" t="str">
        <f t="shared" si="111"/>
        <v/>
      </c>
      <c r="AR337" s="666" t="str">
        <f t="shared" si="94"/>
        <v/>
      </c>
      <c r="AS337" s="666" t="str">
        <f t="shared" si="112"/>
        <v/>
      </c>
      <c r="AT337" s="666" t="str">
        <f t="shared" si="95"/>
        <v/>
      </c>
      <c r="AU337" s="666" t="str">
        <f t="shared" si="96"/>
        <v/>
      </c>
      <c r="AV337" s="666" t="str">
        <f>IF(X337="","",IF(OR(R337=IF(S337&gt;【１】経営概要!$G$27,調査年-1,調査年),AN337=""),"",ROUND(AN337*X337%,0)))</f>
        <v/>
      </c>
      <c r="AW337" s="666" t="str">
        <f t="shared" si="113"/>
        <v/>
      </c>
      <c r="AX337" s="666" t="str">
        <f t="shared" si="114"/>
        <v/>
      </c>
      <c r="AY337" s="666" t="str">
        <f t="shared" si="115"/>
        <v/>
      </c>
      <c r="AZ337" s="666" t="str">
        <f>IF(OR(X337="",AND(OR(R337&lt;&gt;IF(S337&gt;【１】経営概要!$G$27,調査年-1,調査年),AG337=0),V337="",AR337="",W337="")),"",
SUM(
IF(AND(R337=IF(S337&gt;【１】経営概要!$G$27,調査年-1,調査年),AG337=1),ROUND(T337*X337%,0),),
ROUND(V337*X337%,0),
ROUND(SUM(AR337)*X337%,0),
))</f>
        <v/>
      </c>
      <c r="BA337" s="666" t="str">
        <f t="shared" si="116"/>
        <v/>
      </c>
    </row>
    <row r="338" spans="2:53" s="4" customFormat="1" ht="28.15" hidden="1" customHeight="1" outlineLevel="1">
      <c r="C338" s="722">
        <v>322</v>
      </c>
      <c r="D338" s="1569"/>
      <c r="E338" s="1570"/>
      <c r="F338" s="1570"/>
      <c r="G338" s="1570"/>
      <c r="H338" s="1570"/>
      <c r="I338" s="1570"/>
      <c r="J338" s="1570"/>
      <c r="K338" s="1571"/>
      <c r="L338" s="668" t="str">
        <f>IF(M338&gt;0,IF(COUNTIF(リスト!建築物種類コード,M338),"建築物","構築物"),"")</f>
        <v/>
      </c>
      <c r="M338" s="680"/>
      <c r="N338" s="681"/>
      <c r="O338" s="201"/>
      <c r="P338" s="682"/>
      <c r="Q338" s="683"/>
      <c r="R338" s="683"/>
      <c r="S338" s="684"/>
      <c r="T338" s="685"/>
      <c r="U338" s="685"/>
      <c r="V338" s="685"/>
      <c r="W338" s="685"/>
      <c r="X338" s="1045"/>
      <c r="Y338" s="686"/>
      <c r="Z338" s="687"/>
      <c r="AA338" s="661"/>
      <c r="AB338" s="662"/>
      <c r="AC338" s="279"/>
      <c r="AD338" s="61"/>
      <c r="AE338" s="61"/>
      <c r="AF338" s="663" t="str">
        <f t="shared" ref="AF338:AF401" si="117">IF(AND(M338="",N338=""),"","["&amp;RIGHT(LEFT(M338,3),2)&amp;RIGHT(LEFT(N338,FIND("]",N338)-1),IF(FIND("]",N338)-1&gt;2,2,1))&amp;"]")</f>
        <v/>
      </c>
      <c r="AG338" s="664" t="str">
        <f t="shared" si="91"/>
        <v/>
      </c>
      <c r="AH338" s="664" t="str">
        <f t="shared" si="92"/>
        <v/>
      </c>
      <c r="AI338" s="664" t="str">
        <f>IF(AF338="","",VLOOKUP(AF338,リスト!BD:BE,2,0))</f>
        <v/>
      </c>
      <c r="AJ338" s="664" t="str">
        <f t="shared" si="93"/>
        <v/>
      </c>
      <c r="AK338" s="664" t="str">
        <f>IF(AJ338="","",VLOOKUP(AJ338,リスト!BW:BX,2,0))</f>
        <v/>
      </c>
      <c r="AL338" s="664" t="str">
        <f>IF(AF338="","",IF(S338&gt;【１】経営概要!$G$27,調査年-1,調査年)-R338)</f>
        <v/>
      </c>
      <c r="AM338" s="665" t="str">
        <f t="shared" si="107"/>
        <v/>
      </c>
      <c r="AN338" s="665" t="str">
        <f t="shared" si="108"/>
        <v/>
      </c>
      <c r="AO338" s="666" t="str">
        <f t="shared" si="109"/>
        <v/>
      </c>
      <c r="AP338" s="666" t="str">
        <f t="shared" si="110"/>
        <v/>
      </c>
      <c r="AQ338" s="666" t="str">
        <f t="shared" si="111"/>
        <v/>
      </c>
      <c r="AR338" s="666" t="str">
        <f t="shared" ref="AR338:AR401" si="118">IF(OR(AF338="",AG338=1),IF(AND(AG338=1,AL338=0),U338,""),
IF(AND(AJ338&gt;0,AL338&lt;AJ338,SUM(AQ338)&gt;0,AQ338&lt;=ROUND(U338*AK338,0)),ROUND(AQ338*IF(Y338="2：部分取り壊し",IFERROR(1-(AC338/O338),1),1),),
IF(AND(AJ338&gt;0,AL338&lt;AJ338,SUM(U338)&gt;0),ROUND(U338*AK338*IF(Y338="2：部分取り壊し",IFERROR(1-(AC338/O338),1),1),0),"")))</f>
        <v/>
      </c>
      <c r="AS338" s="666" t="str">
        <f t="shared" si="112"/>
        <v/>
      </c>
      <c r="AT338" s="666" t="str">
        <f t="shared" si="95"/>
        <v/>
      </c>
      <c r="AU338" s="666" t="str">
        <f t="shared" si="96"/>
        <v/>
      </c>
      <c r="AV338" s="666" t="str">
        <f>IF(X338="","",IF(OR(R338=IF(S338&gt;【１】経営概要!$G$27,調査年-1,調査年),AN338=""),"",ROUND(AN338*X338%,0)))</f>
        <v/>
      </c>
      <c r="AW338" s="666" t="str">
        <f t="shared" si="113"/>
        <v/>
      </c>
      <c r="AX338" s="666" t="str">
        <f t="shared" si="114"/>
        <v/>
      </c>
      <c r="AY338" s="666" t="str">
        <f t="shared" si="115"/>
        <v/>
      </c>
      <c r="AZ338" s="666" t="str">
        <f>IF(OR(X338="",AND(OR(R338&lt;&gt;IF(S338&gt;【１】経営概要!$G$27,調査年-1,調査年),AG338=0),V338="",AR338="",W338="")),"",
SUM(
IF(AND(R338=IF(S338&gt;【１】経営概要!$G$27,調査年-1,調査年),AG338=1),ROUND(T338*X338%,0),),
ROUND(V338*X338%,0),
ROUND(SUM(AR338)*X338%,0),
))</f>
        <v/>
      </c>
      <c r="BA338" s="666" t="str">
        <f t="shared" si="116"/>
        <v/>
      </c>
    </row>
    <row r="339" spans="2:53" s="4" customFormat="1" ht="28.15" hidden="1" customHeight="1" outlineLevel="1">
      <c r="C339" s="722">
        <v>323</v>
      </c>
      <c r="D339" s="1569"/>
      <c r="E339" s="1570"/>
      <c r="F339" s="1570"/>
      <c r="G339" s="1570"/>
      <c r="H339" s="1570"/>
      <c r="I339" s="1570"/>
      <c r="J339" s="1570"/>
      <c r="K339" s="1571"/>
      <c r="L339" s="668" t="str">
        <f>IF(M339&gt;0,IF(COUNTIF(リスト!建築物種類コード,M339),"建築物","構築物"),"")</f>
        <v/>
      </c>
      <c r="M339" s="680"/>
      <c r="N339" s="681"/>
      <c r="O339" s="201"/>
      <c r="P339" s="682"/>
      <c r="Q339" s="683"/>
      <c r="R339" s="683"/>
      <c r="S339" s="684"/>
      <c r="T339" s="685"/>
      <c r="U339" s="685"/>
      <c r="V339" s="685"/>
      <c r="W339" s="685"/>
      <c r="X339" s="1045"/>
      <c r="Y339" s="686"/>
      <c r="Z339" s="687"/>
      <c r="AA339" s="661"/>
      <c r="AB339" s="662"/>
      <c r="AC339" s="279"/>
      <c r="AD339" s="61"/>
      <c r="AE339" s="61"/>
      <c r="AF339" s="663" t="str">
        <f t="shared" si="117"/>
        <v/>
      </c>
      <c r="AG339" s="664" t="str">
        <f t="shared" si="91"/>
        <v/>
      </c>
      <c r="AH339" s="664" t="str">
        <f t="shared" si="92"/>
        <v/>
      </c>
      <c r="AI339" s="664" t="str">
        <f>IF(AF339="","",VLOOKUP(AF339,リスト!BD:BE,2,0))</f>
        <v/>
      </c>
      <c r="AJ339" s="664" t="str">
        <f t="shared" si="93"/>
        <v/>
      </c>
      <c r="AK339" s="664" t="str">
        <f>IF(AJ339="","",VLOOKUP(AJ339,リスト!BW:BX,2,0))</f>
        <v/>
      </c>
      <c r="AL339" s="664" t="str">
        <f>IF(AF339="","",IF(S339&gt;【１】経営概要!$G$27,調査年-1,調査年)-R339)</f>
        <v/>
      </c>
      <c r="AM339" s="665" t="str">
        <f t="shared" si="107"/>
        <v/>
      </c>
      <c r="AN339" s="665" t="str">
        <f t="shared" si="108"/>
        <v/>
      </c>
      <c r="AO339" s="666" t="str">
        <f t="shared" si="109"/>
        <v/>
      </c>
      <c r="AP339" s="666" t="str">
        <f t="shared" si="110"/>
        <v/>
      </c>
      <c r="AQ339" s="666" t="str">
        <f t="shared" si="111"/>
        <v/>
      </c>
      <c r="AR339" s="666" t="str">
        <f t="shared" si="118"/>
        <v/>
      </c>
      <c r="AS339" s="666" t="str">
        <f t="shared" si="112"/>
        <v/>
      </c>
      <c r="AT339" s="666" t="str">
        <f t="shared" si="95"/>
        <v/>
      </c>
      <c r="AU339" s="666" t="str">
        <f t="shared" si="96"/>
        <v/>
      </c>
      <c r="AV339" s="666" t="str">
        <f>IF(X339="","",IF(OR(R339=IF(S339&gt;【１】経営概要!$G$27,調査年-1,調査年),AN339=""),"",ROUND(AN339*X339%,0)))</f>
        <v/>
      </c>
      <c r="AW339" s="666" t="str">
        <f t="shared" si="113"/>
        <v/>
      </c>
      <c r="AX339" s="666" t="str">
        <f t="shared" si="114"/>
        <v/>
      </c>
      <c r="AY339" s="666" t="str">
        <f t="shared" si="115"/>
        <v/>
      </c>
      <c r="AZ339" s="666" t="str">
        <f>IF(OR(X339="",AND(OR(R339&lt;&gt;IF(S339&gt;【１】経営概要!$G$27,調査年-1,調査年),AG339=0),V339="",AR339="",W339="")),"",
SUM(
IF(AND(R339=IF(S339&gt;【１】経営概要!$G$27,調査年-1,調査年),AG339=1),ROUND(T339*X339%,0),),
ROUND(V339*X339%,0),
ROUND(SUM(AR339)*X339%,0),
))</f>
        <v/>
      </c>
      <c r="BA339" s="666" t="str">
        <f t="shared" si="116"/>
        <v/>
      </c>
    </row>
    <row r="340" spans="2:53" s="4" customFormat="1" ht="28.15" hidden="1" customHeight="1" outlineLevel="1">
      <c r="C340" s="722">
        <v>324</v>
      </c>
      <c r="D340" s="1569"/>
      <c r="E340" s="1570"/>
      <c r="F340" s="1570"/>
      <c r="G340" s="1570"/>
      <c r="H340" s="1570"/>
      <c r="I340" s="1570"/>
      <c r="J340" s="1570"/>
      <c r="K340" s="1571"/>
      <c r="L340" s="668" t="str">
        <f>IF(M340&gt;0,IF(COUNTIF(リスト!建築物種類コード,M340),"建築物","構築物"),"")</f>
        <v/>
      </c>
      <c r="M340" s="680"/>
      <c r="N340" s="681"/>
      <c r="O340" s="201"/>
      <c r="P340" s="682"/>
      <c r="Q340" s="683"/>
      <c r="R340" s="683"/>
      <c r="S340" s="684"/>
      <c r="T340" s="685"/>
      <c r="U340" s="685"/>
      <c r="V340" s="685"/>
      <c r="W340" s="685"/>
      <c r="X340" s="1045"/>
      <c r="Y340" s="686"/>
      <c r="Z340" s="687"/>
      <c r="AA340" s="661"/>
      <c r="AB340" s="662"/>
      <c r="AC340" s="279"/>
      <c r="AD340" s="61"/>
      <c r="AE340" s="61"/>
      <c r="AF340" s="663" t="str">
        <f t="shared" si="117"/>
        <v/>
      </c>
      <c r="AG340" s="664" t="str">
        <f t="shared" si="91"/>
        <v/>
      </c>
      <c r="AH340" s="664" t="str">
        <f t="shared" si="92"/>
        <v/>
      </c>
      <c r="AI340" s="664" t="str">
        <f>IF(AF340="","",VLOOKUP(AF340,リスト!BD:BE,2,0))</f>
        <v/>
      </c>
      <c r="AJ340" s="664" t="str">
        <f t="shared" si="93"/>
        <v/>
      </c>
      <c r="AK340" s="664" t="str">
        <f>IF(AJ340="","",VLOOKUP(AJ340,リスト!BW:BX,2,0))</f>
        <v/>
      </c>
      <c r="AL340" s="664" t="str">
        <f>IF(AF340="","",IF(S340&gt;【１】経営概要!$G$27,調査年-1,調査年)-R340)</f>
        <v/>
      </c>
      <c r="AM340" s="665" t="str">
        <f t="shared" si="107"/>
        <v/>
      </c>
      <c r="AN340" s="665" t="str">
        <f t="shared" si="108"/>
        <v/>
      </c>
      <c r="AO340" s="666" t="str">
        <f t="shared" si="109"/>
        <v/>
      </c>
      <c r="AP340" s="666" t="str">
        <f t="shared" si="110"/>
        <v/>
      </c>
      <c r="AQ340" s="666" t="str">
        <f t="shared" si="111"/>
        <v/>
      </c>
      <c r="AR340" s="666" t="str">
        <f t="shared" si="118"/>
        <v/>
      </c>
      <c r="AS340" s="666" t="str">
        <f t="shared" si="112"/>
        <v/>
      </c>
      <c r="AT340" s="666" t="str">
        <f t="shared" si="95"/>
        <v/>
      </c>
      <c r="AU340" s="666" t="str">
        <f t="shared" si="96"/>
        <v/>
      </c>
      <c r="AV340" s="666" t="str">
        <f>IF(X340="","",IF(OR(R340=IF(S340&gt;【１】経営概要!$G$27,調査年-1,調査年),AN340=""),"",ROUND(AN340*X340%,0)))</f>
        <v/>
      </c>
      <c r="AW340" s="666" t="str">
        <f t="shared" si="113"/>
        <v/>
      </c>
      <c r="AX340" s="666" t="str">
        <f t="shared" si="114"/>
        <v/>
      </c>
      <c r="AY340" s="666" t="str">
        <f t="shared" si="115"/>
        <v/>
      </c>
      <c r="AZ340" s="666" t="str">
        <f>IF(OR(X340="",AND(OR(R340&lt;&gt;IF(S340&gt;【１】経営概要!$G$27,調査年-1,調査年),AG340=0),V340="",AR340="",W340="")),"",
SUM(
IF(AND(R340=IF(S340&gt;【１】経営概要!$G$27,調査年-1,調査年),AG340=1),ROUND(T340*X340%,0),),
ROUND(V340*X340%,0),
ROUND(SUM(AR340)*X340%,0),
))</f>
        <v/>
      </c>
      <c r="BA340" s="666" t="str">
        <f t="shared" si="116"/>
        <v/>
      </c>
    </row>
    <row r="341" spans="2:53" s="4" customFormat="1" ht="28.15" hidden="1" customHeight="1" outlineLevel="1">
      <c r="C341" s="722">
        <v>325</v>
      </c>
      <c r="D341" s="1569"/>
      <c r="E341" s="1570"/>
      <c r="F341" s="1570"/>
      <c r="G341" s="1570"/>
      <c r="H341" s="1570"/>
      <c r="I341" s="1570"/>
      <c r="J341" s="1570"/>
      <c r="K341" s="1571"/>
      <c r="L341" s="668" t="str">
        <f>IF(M341&gt;0,IF(COUNTIF(リスト!建築物種類コード,M341),"建築物","構築物"),"")</f>
        <v/>
      </c>
      <c r="M341" s="680"/>
      <c r="N341" s="681"/>
      <c r="O341" s="201"/>
      <c r="P341" s="682"/>
      <c r="Q341" s="683"/>
      <c r="R341" s="683"/>
      <c r="S341" s="684"/>
      <c r="T341" s="685"/>
      <c r="U341" s="685"/>
      <c r="V341" s="685"/>
      <c r="W341" s="685"/>
      <c r="X341" s="1045"/>
      <c r="Y341" s="686"/>
      <c r="Z341" s="687"/>
      <c r="AA341" s="661"/>
      <c r="AB341" s="662"/>
      <c r="AC341" s="279"/>
      <c r="AD341" s="61"/>
      <c r="AE341" s="61"/>
      <c r="AF341" s="663" t="str">
        <f t="shared" si="117"/>
        <v/>
      </c>
      <c r="AG341" s="664" t="str">
        <f t="shared" si="91"/>
        <v/>
      </c>
      <c r="AH341" s="664" t="str">
        <f t="shared" si="92"/>
        <v/>
      </c>
      <c r="AI341" s="664" t="str">
        <f>IF(AF341="","",VLOOKUP(AF341,リスト!BD:BE,2,0))</f>
        <v/>
      </c>
      <c r="AJ341" s="664" t="str">
        <f t="shared" si="93"/>
        <v/>
      </c>
      <c r="AK341" s="664" t="str">
        <f>IF(AJ341="","",VLOOKUP(AJ341,リスト!BW:BX,2,0))</f>
        <v/>
      </c>
      <c r="AL341" s="664" t="str">
        <f>IF(AF341="","",IF(S341&gt;【１】経営概要!$G$27,調査年-1,調査年)-R341)</f>
        <v/>
      </c>
      <c r="AM341" s="665" t="str">
        <f t="shared" si="107"/>
        <v/>
      </c>
      <c r="AN341" s="665" t="str">
        <f t="shared" si="108"/>
        <v/>
      </c>
      <c r="AO341" s="666" t="str">
        <f t="shared" si="109"/>
        <v/>
      </c>
      <c r="AP341" s="666" t="str">
        <f t="shared" si="110"/>
        <v/>
      </c>
      <c r="AQ341" s="666" t="str">
        <f t="shared" si="111"/>
        <v/>
      </c>
      <c r="AR341" s="666" t="str">
        <f t="shared" si="118"/>
        <v/>
      </c>
      <c r="AS341" s="666" t="str">
        <f t="shared" si="112"/>
        <v/>
      </c>
      <c r="AT341" s="666" t="str">
        <f t="shared" si="95"/>
        <v/>
      </c>
      <c r="AU341" s="666" t="str">
        <f t="shared" si="96"/>
        <v/>
      </c>
      <c r="AV341" s="666" t="str">
        <f>IF(X341="","",IF(OR(R341=IF(S341&gt;【１】経営概要!$G$27,調査年-1,調査年),AN341=""),"",ROUND(AN341*X341%,0)))</f>
        <v/>
      </c>
      <c r="AW341" s="666" t="str">
        <f t="shared" si="113"/>
        <v/>
      </c>
      <c r="AX341" s="666" t="str">
        <f t="shared" si="114"/>
        <v/>
      </c>
      <c r="AY341" s="666" t="str">
        <f t="shared" si="115"/>
        <v/>
      </c>
      <c r="AZ341" s="666" t="str">
        <f>IF(OR(X341="",AND(OR(R341&lt;&gt;IF(S341&gt;【１】経営概要!$G$27,調査年-1,調査年),AG341=0),V341="",AR341="",W341="")),"",
SUM(
IF(AND(R341=IF(S341&gt;【１】経営概要!$G$27,調査年-1,調査年),AG341=1),ROUND(T341*X341%,0),),
ROUND(V341*X341%,0),
ROUND(SUM(AR341)*X341%,0),
))</f>
        <v/>
      </c>
      <c r="BA341" s="666" t="str">
        <f t="shared" si="116"/>
        <v/>
      </c>
    </row>
    <row r="342" spans="2:53" s="4" customFormat="1" ht="28.15" hidden="1" customHeight="1" outlineLevel="1">
      <c r="C342" s="722">
        <v>326</v>
      </c>
      <c r="D342" s="1569"/>
      <c r="E342" s="1570"/>
      <c r="F342" s="1570"/>
      <c r="G342" s="1570"/>
      <c r="H342" s="1570"/>
      <c r="I342" s="1570"/>
      <c r="J342" s="1570"/>
      <c r="K342" s="1571"/>
      <c r="L342" s="668" t="str">
        <f>IF(M342&gt;0,IF(COUNTIF(リスト!建築物種類コード,M342),"建築物","構築物"),"")</f>
        <v/>
      </c>
      <c r="M342" s="680"/>
      <c r="N342" s="681"/>
      <c r="O342" s="201"/>
      <c r="P342" s="682"/>
      <c r="Q342" s="683"/>
      <c r="R342" s="683"/>
      <c r="S342" s="684"/>
      <c r="T342" s="685"/>
      <c r="U342" s="685"/>
      <c r="V342" s="685"/>
      <c r="W342" s="685"/>
      <c r="X342" s="1045"/>
      <c r="Y342" s="686"/>
      <c r="Z342" s="687"/>
      <c r="AA342" s="661"/>
      <c r="AB342" s="662"/>
      <c r="AC342" s="279"/>
      <c r="AD342" s="61"/>
      <c r="AE342" s="61"/>
      <c r="AF342" s="663" t="str">
        <f t="shared" si="117"/>
        <v/>
      </c>
      <c r="AG342" s="664" t="str">
        <f t="shared" si="91"/>
        <v/>
      </c>
      <c r="AH342" s="664" t="str">
        <f t="shared" si="92"/>
        <v/>
      </c>
      <c r="AI342" s="664" t="str">
        <f>IF(AF342="","",VLOOKUP(AF342,リスト!BD:BE,2,0))</f>
        <v/>
      </c>
      <c r="AJ342" s="664" t="str">
        <f t="shared" si="93"/>
        <v/>
      </c>
      <c r="AK342" s="664" t="str">
        <f>IF(AJ342="","",VLOOKUP(AJ342,リスト!BW:BX,2,0))</f>
        <v/>
      </c>
      <c r="AL342" s="664" t="str">
        <f>IF(AF342="","",IF(S342&gt;【１】経営概要!$G$27,調査年-1,調査年)-R342)</f>
        <v/>
      </c>
      <c r="AM342" s="665" t="str">
        <f t="shared" si="107"/>
        <v/>
      </c>
      <c r="AN342" s="665" t="str">
        <f t="shared" si="108"/>
        <v/>
      </c>
      <c r="AO342" s="666" t="str">
        <f t="shared" si="109"/>
        <v/>
      </c>
      <c r="AP342" s="666" t="str">
        <f t="shared" si="110"/>
        <v/>
      </c>
      <c r="AQ342" s="666" t="str">
        <f t="shared" si="111"/>
        <v/>
      </c>
      <c r="AR342" s="666" t="str">
        <f t="shared" si="118"/>
        <v/>
      </c>
      <c r="AS342" s="666" t="str">
        <f t="shared" si="112"/>
        <v/>
      </c>
      <c r="AT342" s="666" t="str">
        <f t="shared" si="95"/>
        <v/>
      </c>
      <c r="AU342" s="666" t="str">
        <f t="shared" si="96"/>
        <v/>
      </c>
      <c r="AV342" s="666" t="str">
        <f>IF(X342="","",IF(OR(R342=IF(S342&gt;【１】経営概要!$G$27,調査年-1,調査年),AN342=""),"",ROUND(AN342*X342%,0)))</f>
        <v/>
      </c>
      <c r="AW342" s="666" t="str">
        <f t="shared" si="113"/>
        <v/>
      </c>
      <c r="AX342" s="666" t="str">
        <f t="shared" si="114"/>
        <v/>
      </c>
      <c r="AY342" s="666" t="str">
        <f t="shared" si="115"/>
        <v/>
      </c>
      <c r="AZ342" s="666" t="str">
        <f>IF(OR(X342="",AND(OR(R342&lt;&gt;IF(S342&gt;【１】経営概要!$G$27,調査年-1,調査年),AG342=0),V342="",AR342="",W342="")),"",
SUM(
IF(AND(R342=IF(S342&gt;【１】経営概要!$G$27,調査年-1,調査年),AG342=1),ROUND(T342*X342%,0),),
ROUND(V342*X342%,0),
ROUND(SUM(AR342)*X342%,0),
))</f>
        <v/>
      </c>
      <c r="BA342" s="666" t="str">
        <f t="shared" si="116"/>
        <v/>
      </c>
    </row>
    <row r="343" spans="2:53" s="4" customFormat="1" ht="28.15" hidden="1" customHeight="1" outlineLevel="1">
      <c r="C343" s="722">
        <v>327</v>
      </c>
      <c r="D343" s="1569"/>
      <c r="E343" s="1570"/>
      <c r="F343" s="1570"/>
      <c r="G343" s="1570"/>
      <c r="H343" s="1570"/>
      <c r="I343" s="1570"/>
      <c r="J343" s="1570"/>
      <c r="K343" s="1571"/>
      <c r="L343" s="668" t="str">
        <f>IF(M343&gt;0,IF(COUNTIF(リスト!建築物種類コード,M343),"建築物","構築物"),"")</f>
        <v/>
      </c>
      <c r="M343" s="680"/>
      <c r="N343" s="681"/>
      <c r="O343" s="201"/>
      <c r="P343" s="682"/>
      <c r="Q343" s="683"/>
      <c r="R343" s="683"/>
      <c r="S343" s="684"/>
      <c r="T343" s="685"/>
      <c r="U343" s="685"/>
      <c r="V343" s="685"/>
      <c r="W343" s="685"/>
      <c r="X343" s="1045"/>
      <c r="Y343" s="686"/>
      <c r="Z343" s="687"/>
      <c r="AA343" s="661"/>
      <c r="AB343" s="662"/>
      <c r="AC343" s="279"/>
      <c r="AD343" s="61"/>
      <c r="AE343" s="61"/>
      <c r="AF343" s="663" t="str">
        <f t="shared" si="117"/>
        <v/>
      </c>
      <c r="AG343" s="664" t="str">
        <f t="shared" si="91"/>
        <v/>
      </c>
      <c r="AH343" s="664" t="str">
        <f t="shared" si="92"/>
        <v/>
      </c>
      <c r="AI343" s="664" t="str">
        <f>IF(AF343="","",VLOOKUP(AF343,リスト!BD:BE,2,0))</f>
        <v/>
      </c>
      <c r="AJ343" s="664" t="str">
        <f t="shared" si="93"/>
        <v/>
      </c>
      <c r="AK343" s="664" t="str">
        <f>IF(AJ343="","",VLOOKUP(AJ343,リスト!BW:BX,2,0))</f>
        <v/>
      </c>
      <c r="AL343" s="664" t="str">
        <f>IF(AF343="","",IF(S343&gt;【１】経営概要!$G$27,調査年-1,調査年)-R343)</f>
        <v/>
      </c>
      <c r="AM343" s="665" t="str">
        <f t="shared" si="107"/>
        <v/>
      </c>
      <c r="AN343" s="665" t="str">
        <f t="shared" si="108"/>
        <v/>
      </c>
      <c r="AO343" s="666" t="str">
        <f t="shared" si="109"/>
        <v/>
      </c>
      <c r="AP343" s="666" t="str">
        <f t="shared" si="110"/>
        <v/>
      </c>
      <c r="AQ343" s="666" t="str">
        <f t="shared" si="111"/>
        <v/>
      </c>
      <c r="AR343" s="666" t="str">
        <f t="shared" si="118"/>
        <v/>
      </c>
      <c r="AS343" s="666" t="str">
        <f t="shared" si="112"/>
        <v/>
      </c>
      <c r="AT343" s="666" t="str">
        <f t="shared" si="95"/>
        <v/>
      </c>
      <c r="AU343" s="666" t="str">
        <f t="shared" si="96"/>
        <v/>
      </c>
      <c r="AV343" s="666" t="str">
        <f>IF(X343="","",IF(OR(R343=IF(S343&gt;【１】経営概要!$G$27,調査年-1,調査年),AN343=""),"",ROUND(AN343*X343%,0)))</f>
        <v/>
      </c>
      <c r="AW343" s="666" t="str">
        <f t="shared" si="113"/>
        <v/>
      </c>
      <c r="AX343" s="666" t="str">
        <f t="shared" si="114"/>
        <v/>
      </c>
      <c r="AY343" s="666" t="str">
        <f t="shared" si="115"/>
        <v/>
      </c>
      <c r="AZ343" s="666" t="str">
        <f>IF(OR(X343="",AND(OR(R343&lt;&gt;IF(S343&gt;【１】経営概要!$G$27,調査年-1,調査年),AG343=0),V343="",AR343="",W343="")),"",
SUM(
IF(AND(R343=IF(S343&gt;【１】経営概要!$G$27,調査年-1,調査年),AG343=1),ROUND(T343*X343%,0),),
ROUND(V343*X343%,0),
ROUND(SUM(AR343)*X343%,0),
))</f>
        <v/>
      </c>
      <c r="BA343" s="666" t="str">
        <f t="shared" si="116"/>
        <v/>
      </c>
    </row>
    <row r="344" spans="2:53" s="4" customFormat="1" ht="28.15" hidden="1" customHeight="1" outlineLevel="1">
      <c r="C344" s="722">
        <v>328</v>
      </c>
      <c r="D344" s="1569"/>
      <c r="E344" s="1570"/>
      <c r="F344" s="1570"/>
      <c r="G344" s="1570"/>
      <c r="H344" s="1570"/>
      <c r="I344" s="1570"/>
      <c r="J344" s="1570"/>
      <c r="K344" s="1571"/>
      <c r="L344" s="668" t="str">
        <f>IF(M344&gt;0,IF(COUNTIF(リスト!建築物種類コード,M344),"建築物","構築物"),"")</f>
        <v/>
      </c>
      <c r="M344" s="680"/>
      <c r="N344" s="681"/>
      <c r="O344" s="201"/>
      <c r="P344" s="682"/>
      <c r="Q344" s="683"/>
      <c r="R344" s="683"/>
      <c r="S344" s="684"/>
      <c r="T344" s="685"/>
      <c r="U344" s="685"/>
      <c r="V344" s="685"/>
      <c r="W344" s="685"/>
      <c r="X344" s="1045"/>
      <c r="Y344" s="686"/>
      <c r="Z344" s="687"/>
      <c r="AA344" s="661"/>
      <c r="AB344" s="662"/>
      <c r="AC344" s="279"/>
      <c r="AD344" s="61"/>
      <c r="AE344" s="61"/>
      <c r="AF344" s="663" t="str">
        <f t="shared" si="117"/>
        <v/>
      </c>
      <c r="AG344" s="664" t="str">
        <f t="shared" si="91"/>
        <v/>
      </c>
      <c r="AH344" s="664" t="str">
        <f t="shared" si="92"/>
        <v/>
      </c>
      <c r="AI344" s="664" t="str">
        <f>IF(AF344="","",VLOOKUP(AF344,リスト!BD:BE,2,0))</f>
        <v/>
      </c>
      <c r="AJ344" s="664" t="str">
        <f t="shared" si="93"/>
        <v/>
      </c>
      <c r="AK344" s="664" t="str">
        <f>IF(AJ344="","",VLOOKUP(AJ344,リスト!BW:BX,2,0))</f>
        <v/>
      </c>
      <c r="AL344" s="664" t="str">
        <f>IF(AF344="","",IF(S344&gt;【１】経営概要!$G$27,調査年-1,調査年)-R344)</f>
        <v/>
      </c>
      <c r="AM344" s="665" t="str">
        <f t="shared" si="107"/>
        <v/>
      </c>
      <c r="AN344" s="665" t="str">
        <f t="shared" si="108"/>
        <v/>
      </c>
      <c r="AO344" s="666" t="str">
        <f t="shared" si="109"/>
        <v/>
      </c>
      <c r="AP344" s="666" t="str">
        <f t="shared" si="110"/>
        <v/>
      </c>
      <c r="AQ344" s="666" t="str">
        <f t="shared" si="111"/>
        <v/>
      </c>
      <c r="AR344" s="666" t="str">
        <f t="shared" si="118"/>
        <v/>
      </c>
      <c r="AS344" s="666" t="str">
        <f t="shared" si="112"/>
        <v/>
      </c>
      <c r="AT344" s="666" t="str">
        <f t="shared" si="95"/>
        <v/>
      </c>
      <c r="AU344" s="666" t="str">
        <f t="shared" si="96"/>
        <v/>
      </c>
      <c r="AV344" s="666" t="str">
        <f>IF(X344="","",IF(OR(R344=IF(S344&gt;【１】経営概要!$G$27,調査年-1,調査年),AN344=""),"",ROUND(AN344*X344%,0)))</f>
        <v/>
      </c>
      <c r="AW344" s="666" t="str">
        <f t="shared" si="113"/>
        <v/>
      </c>
      <c r="AX344" s="666" t="str">
        <f t="shared" si="114"/>
        <v/>
      </c>
      <c r="AY344" s="666" t="str">
        <f t="shared" si="115"/>
        <v/>
      </c>
      <c r="AZ344" s="666" t="str">
        <f>IF(OR(X344="",AND(OR(R344&lt;&gt;IF(S344&gt;【１】経営概要!$G$27,調査年-1,調査年),AG344=0),V344="",AR344="",W344="")),"",
SUM(
IF(AND(R344=IF(S344&gt;【１】経営概要!$G$27,調査年-1,調査年),AG344=1),ROUND(T344*X344%,0),),
ROUND(V344*X344%,0),
ROUND(SUM(AR344)*X344%,0),
))</f>
        <v/>
      </c>
      <c r="BA344" s="666" t="str">
        <f t="shared" si="116"/>
        <v/>
      </c>
    </row>
    <row r="345" spans="2:53" s="4" customFormat="1" ht="28.15" hidden="1" customHeight="1" outlineLevel="1">
      <c r="C345" s="722">
        <v>329</v>
      </c>
      <c r="D345" s="1569"/>
      <c r="E345" s="1570"/>
      <c r="F345" s="1570"/>
      <c r="G345" s="1570"/>
      <c r="H345" s="1570"/>
      <c r="I345" s="1570"/>
      <c r="J345" s="1570"/>
      <c r="K345" s="1571"/>
      <c r="L345" s="668" t="str">
        <f>IF(M345&gt;0,IF(COUNTIF(リスト!建築物種類コード,M345),"建築物","構築物"),"")</f>
        <v/>
      </c>
      <c r="M345" s="680"/>
      <c r="N345" s="681"/>
      <c r="O345" s="201"/>
      <c r="P345" s="682"/>
      <c r="Q345" s="683"/>
      <c r="R345" s="683"/>
      <c r="S345" s="684"/>
      <c r="T345" s="685"/>
      <c r="U345" s="685"/>
      <c r="V345" s="685"/>
      <c r="W345" s="685"/>
      <c r="X345" s="1045"/>
      <c r="Y345" s="686"/>
      <c r="Z345" s="687"/>
      <c r="AA345" s="661"/>
      <c r="AB345" s="662"/>
      <c r="AC345" s="279"/>
      <c r="AD345" s="61"/>
      <c r="AE345" s="61"/>
      <c r="AF345" s="663" t="str">
        <f t="shared" si="117"/>
        <v/>
      </c>
      <c r="AG345" s="664" t="str">
        <f t="shared" si="91"/>
        <v/>
      </c>
      <c r="AH345" s="664" t="str">
        <f t="shared" si="92"/>
        <v/>
      </c>
      <c r="AI345" s="664" t="str">
        <f>IF(AF345="","",VLOOKUP(AF345,リスト!BD:BE,2,0))</f>
        <v/>
      </c>
      <c r="AJ345" s="664" t="str">
        <f t="shared" si="93"/>
        <v/>
      </c>
      <c r="AK345" s="664" t="str">
        <f>IF(AJ345="","",VLOOKUP(AJ345,リスト!BW:BX,2,0))</f>
        <v/>
      </c>
      <c r="AL345" s="664" t="str">
        <f>IF(AF345="","",IF(S345&gt;【１】経営概要!$G$27,調査年-1,調査年)-R345)</f>
        <v/>
      </c>
      <c r="AM345" s="665" t="str">
        <f t="shared" si="107"/>
        <v/>
      </c>
      <c r="AN345" s="665" t="str">
        <f t="shared" si="108"/>
        <v/>
      </c>
      <c r="AO345" s="666" t="str">
        <f t="shared" si="109"/>
        <v/>
      </c>
      <c r="AP345" s="666" t="str">
        <f t="shared" si="110"/>
        <v/>
      </c>
      <c r="AQ345" s="666" t="str">
        <f t="shared" si="111"/>
        <v/>
      </c>
      <c r="AR345" s="666" t="str">
        <f t="shared" si="118"/>
        <v/>
      </c>
      <c r="AS345" s="666" t="str">
        <f t="shared" si="112"/>
        <v/>
      </c>
      <c r="AT345" s="666" t="str">
        <f t="shared" si="95"/>
        <v/>
      </c>
      <c r="AU345" s="666" t="str">
        <f t="shared" si="96"/>
        <v/>
      </c>
      <c r="AV345" s="666" t="str">
        <f>IF(X345="","",IF(OR(R345=IF(S345&gt;【１】経営概要!$G$27,調査年-1,調査年),AN345=""),"",ROUND(AN345*X345%,0)))</f>
        <v/>
      </c>
      <c r="AW345" s="666" t="str">
        <f t="shared" si="113"/>
        <v/>
      </c>
      <c r="AX345" s="666" t="str">
        <f t="shared" si="114"/>
        <v/>
      </c>
      <c r="AY345" s="666" t="str">
        <f t="shared" si="115"/>
        <v/>
      </c>
      <c r="AZ345" s="666" t="str">
        <f>IF(OR(X345="",AND(OR(R345&lt;&gt;IF(S345&gt;【１】経営概要!$G$27,調査年-1,調査年),AG345=0),V345="",AR345="",W345="")),"",
SUM(
IF(AND(R345=IF(S345&gt;【１】経営概要!$G$27,調査年-1,調査年),AG345=1),ROUND(T345*X345%,0),),
ROUND(V345*X345%,0),
ROUND(SUM(AR345)*X345%,0),
))</f>
        <v/>
      </c>
      <c r="BA345" s="666" t="str">
        <f t="shared" si="116"/>
        <v/>
      </c>
    </row>
    <row r="346" spans="2:53" s="4" customFormat="1" ht="28.15" hidden="1" customHeight="1" outlineLevel="1">
      <c r="C346" s="722">
        <v>330</v>
      </c>
      <c r="D346" s="1569"/>
      <c r="E346" s="1570"/>
      <c r="F346" s="1570"/>
      <c r="G346" s="1570"/>
      <c r="H346" s="1570"/>
      <c r="I346" s="1570"/>
      <c r="J346" s="1570"/>
      <c r="K346" s="1571"/>
      <c r="L346" s="668" t="str">
        <f>IF(M346&gt;0,IF(COUNTIF(リスト!建築物種類コード,M346),"建築物","構築物"),"")</f>
        <v/>
      </c>
      <c r="M346" s="688"/>
      <c r="N346" s="681"/>
      <c r="O346" s="201"/>
      <c r="P346" s="682"/>
      <c r="Q346" s="683"/>
      <c r="R346" s="683"/>
      <c r="S346" s="684"/>
      <c r="T346" s="685"/>
      <c r="U346" s="685"/>
      <c r="V346" s="685"/>
      <c r="W346" s="685"/>
      <c r="X346" s="1045"/>
      <c r="Y346" s="686"/>
      <c r="Z346" s="687"/>
      <c r="AA346" s="661"/>
      <c r="AB346" s="662"/>
      <c r="AC346" s="279"/>
      <c r="AD346" s="61"/>
      <c r="AE346" s="61"/>
      <c r="AF346" s="663" t="str">
        <f t="shared" si="117"/>
        <v/>
      </c>
      <c r="AG346" s="664" t="str">
        <f t="shared" si="91"/>
        <v/>
      </c>
      <c r="AH346" s="664" t="str">
        <f t="shared" si="92"/>
        <v/>
      </c>
      <c r="AI346" s="664" t="str">
        <f>IF(AF346="","",VLOOKUP(AF346,リスト!BD:BE,2,0))</f>
        <v/>
      </c>
      <c r="AJ346" s="664" t="str">
        <f t="shared" si="93"/>
        <v/>
      </c>
      <c r="AK346" s="664" t="str">
        <f>IF(AJ346="","",VLOOKUP(AJ346,リスト!BW:BX,2,0))</f>
        <v/>
      </c>
      <c r="AL346" s="664" t="str">
        <f>IF(AF346="","",IF(S346&gt;【１】経営概要!$G$27,調査年-1,調査年)-R346)</f>
        <v/>
      </c>
      <c r="AM346" s="665" t="str">
        <f t="shared" si="107"/>
        <v/>
      </c>
      <c r="AN346" s="665" t="str">
        <f t="shared" si="108"/>
        <v/>
      </c>
      <c r="AO346" s="666" t="str">
        <f t="shared" si="109"/>
        <v/>
      </c>
      <c r="AP346" s="666" t="str">
        <f t="shared" si="110"/>
        <v/>
      </c>
      <c r="AQ346" s="666" t="str">
        <f t="shared" si="111"/>
        <v/>
      </c>
      <c r="AR346" s="666" t="str">
        <f t="shared" si="118"/>
        <v/>
      </c>
      <c r="AS346" s="666" t="str">
        <f t="shared" si="112"/>
        <v/>
      </c>
      <c r="AT346" s="666" t="str">
        <f t="shared" si="95"/>
        <v/>
      </c>
      <c r="AU346" s="666" t="str">
        <f t="shared" si="96"/>
        <v/>
      </c>
      <c r="AV346" s="666" t="str">
        <f>IF(X346="","",IF(OR(R346=IF(S346&gt;【１】経営概要!$G$27,調査年-1,調査年),AN346=""),"",ROUND(AN346*X346%,0)))</f>
        <v/>
      </c>
      <c r="AW346" s="666" t="str">
        <f t="shared" si="113"/>
        <v/>
      </c>
      <c r="AX346" s="666" t="str">
        <f t="shared" si="114"/>
        <v/>
      </c>
      <c r="AY346" s="666" t="str">
        <f t="shared" si="115"/>
        <v/>
      </c>
      <c r="AZ346" s="666" t="str">
        <f>IF(OR(X346="",AND(OR(R346&lt;&gt;IF(S346&gt;【１】経営概要!$G$27,調査年-1,調査年),AG346=0),V346="",AR346="",W346="")),"",
SUM(
IF(AND(R346=IF(S346&gt;【１】経営概要!$G$27,調査年-1,調査年),AG346=1),ROUND(T346*X346%,0),),
ROUND(V346*X346%,0),
ROUND(SUM(AR346)*X346%,0),
))</f>
        <v/>
      </c>
      <c r="BA346" s="666" t="str">
        <f t="shared" si="116"/>
        <v/>
      </c>
    </row>
    <row r="347" spans="2:53" s="4" customFormat="1" ht="28.5" hidden="1" customHeight="1" outlineLevel="1">
      <c r="B347" s="49"/>
      <c r="C347" s="722">
        <v>331</v>
      </c>
      <c r="D347" s="1569"/>
      <c r="E347" s="1570"/>
      <c r="F347" s="1570"/>
      <c r="G347" s="1570"/>
      <c r="H347" s="1570"/>
      <c r="I347" s="1570"/>
      <c r="J347" s="1570"/>
      <c r="K347" s="1571"/>
      <c r="L347" s="668" t="str">
        <f>IF(M347&gt;0,IF(COUNTIF(リスト!建築物種類コード,M347),"建築物","構築物"),"")</f>
        <v/>
      </c>
      <c r="M347" s="680"/>
      <c r="N347" s="681"/>
      <c r="O347" s="201"/>
      <c r="P347" s="682"/>
      <c r="Q347" s="683"/>
      <c r="R347" s="683"/>
      <c r="S347" s="684"/>
      <c r="T347" s="685"/>
      <c r="U347" s="685"/>
      <c r="V347" s="685"/>
      <c r="W347" s="685"/>
      <c r="X347" s="1045"/>
      <c r="Y347" s="686"/>
      <c r="Z347" s="687"/>
      <c r="AA347" s="661"/>
      <c r="AB347" s="662"/>
      <c r="AC347" s="279"/>
      <c r="AD347" s="61"/>
      <c r="AE347" s="61"/>
      <c r="AF347" s="663" t="str">
        <f t="shared" si="117"/>
        <v/>
      </c>
      <c r="AG347" s="664" t="str">
        <f t="shared" si="91"/>
        <v/>
      </c>
      <c r="AH347" s="664" t="str">
        <f t="shared" si="92"/>
        <v/>
      </c>
      <c r="AI347" s="664" t="str">
        <f>IF(AF347="","",VLOOKUP(AF347,リスト!BD:BE,2,0))</f>
        <v/>
      </c>
      <c r="AJ347" s="664" t="str">
        <f t="shared" si="93"/>
        <v/>
      </c>
      <c r="AK347" s="664" t="str">
        <f>IF(AJ347="","",VLOOKUP(AJ347,リスト!BW:BX,2,0))</f>
        <v/>
      </c>
      <c r="AL347" s="664" t="str">
        <f>IF(AF347="","",IF(S347&gt;【１】経営概要!$G$27,調査年-1,調査年)-R347)</f>
        <v/>
      </c>
      <c r="AM347" s="665" t="str">
        <f t="shared" si="107"/>
        <v/>
      </c>
      <c r="AN347" s="665" t="str">
        <f t="shared" si="108"/>
        <v/>
      </c>
      <c r="AO347" s="666" t="str">
        <f t="shared" si="109"/>
        <v/>
      </c>
      <c r="AP347" s="666" t="str">
        <f t="shared" si="110"/>
        <v/>
      </c>
      <c r="AQ347" s="666" t="str">
        <f t="shared" si="111"/>
        <v/>
      </c>
      <c r="AR347" s="666" t="str">
        <f t="shared" si="118"/>
        <v/>
      </c>
      <c r="AS347" s="666" t="str">
        <f t="shared" si="112"/>
        <v/>
      </c>
      <c r="AT347" s="666" t="str">
        <f t="shared" si="95"/>
        <v/>
      </c>
      <c r="AU347" s="666" t="str">
        <f t="shared" si="96"/>
        <v/>
      </c>
      <c r="AV347" s="666" t="str">
        <f>IF(X347="","",IF(OR(R347=IF(S347&gt;【１】経営概要!$G$27,調査年-1,調査年),AN347=""),"",ROUND(AN347*X347%,0)))</f>
        <v/>
      </c>
      <c r="AW347" s="666" t="str">
        <f t="shared" si="113"/>
        <v/>
      </c>
      <c r="AX347" s="666" t="str">
        <f t="shared" si="114"/>
        <v/>
      </c>
      <c r="AY347" s="666" t="str">
        <f t="shared" si="115"/>
        <v/>
      </c>
      <c r="AZ347" s="666" t="str">
        <f>IF(OR(X347="",AND(OR(R347&lt;&gt;IF(S347&gt;【１】経営概要!$G$27,調査年-1,調査年),AG347=0),V347="",AR347="",W347="")),"",
SUM(
IF(AND(R347=IF(S347&gt;【１】経営概要!$G$27,調査年-1,調査年),AG347=1),ROUND(T347*X347%,0),),
ROUND(V347*X347%,0),
ROUND(SUM(AR347)*X347%,0),
))</f>
        <v/>
      </c>
      <c r="BA347" s="666" t="str">
        <f t="shared" si="116"/>
        <v/>
      </c>
    </row>
    <row r="348" spans="2:53" ht="28.5" hidden="1" customHeight="1" outlineLevel="1">
      <c r="B348" s="49"/>
      <c r="C348" s="722">
        <v>332</v>
      </c>
      <c r="D348" s="1572"/>
      <c r="E348" s="1573"/>
      <c r="F348" s="1573"/>
      <c r="G348" s="1573"/>
      <c r="H348" s="1573"/>
      <c r="I348" s="1573"/>
      <c r="J348" s="1573"/>
      <c r="K348" s="1574"/>
      <c r="L348" s="668" t="str">
        <f>IF(M348&gt;0,IF(COUNTIF(リスト!建築物種類コード,M348),"建築物","構築物"),"")</f>
        <v/>
      </c>
      <c r="M348" s="688"/>
      <c r="N348" s="681"/>
      <c r="O348" s="201"/>
      <c r="P348" s="682"/>
      <c r="Q348" s="683"/>
      <c r="R348" s="683"/>
      <c r="S348" s="684"/>
      <c r="T348" s="685"/>
      <c r="U348" s="685"/>
      <c r="V348" s="685"/>
      <c r="W348" s="685"/>
      <c r="X348" s="1045"/>
      <c r="Y348" s="686"/>
      <c r="Z348" s="687"/>
      <c r="AA348" s="661"/>
      <c r="AB348" s="662"/>
      <c r="AC348" s="279"/>
      <c r="AF348" s="663" t="str">
        <f t="shared" si="117"/>
        <v/>
      </c>
      <c r="AG348" s="664" t="str">
        <f t="shared" si="91"/>
        <v/>
      </c>
      <c r="AH348" s="664" t="str">
        <f t="shared" si="92"/>
        <v/>
      </c>
      <c r="AI348" s="664" t="str">
        <f>IF(AF348="","",VLOOKUP(AF348,リスト!BD:BE,2,0))</f>
        <v/>
      </c>
      <c r="AJ348" s="664" t="str">
        <f t="shared" si="93"/>
        <v/>
      </c>
      <c r="AK348" s="664" t="str">
        <f>IF(AJ348="","",VLOOKUP(AJ348,リスト!BW:BX,2,0))</f>
        <v/>
      </c>
      <c r="AL348" s="664" t="str">
        <f>IF(AF348="","",IF(S348&gt;【１】経営概要!$G$27,調査年-1,調査年)-R348)</f>
        <v/>
      </c>
      <c r="AM348" s="665" t="str">
        <f t="shared" si="107"/>
        <v/>
      </c>
      <c r="AN348" s="665" t="str">
        <f t="shared" si="108"/>
        <v/>
      </c>
      <c r="AO348" s="666" t="str">
        <f t="shared" si="109"/>
        <v/>
      </c>
      <c r="AP348" s="666" t="str">
        <f t="shared" si="110"/>
        <v/>
      </c>
      <c r="AQ348" s="666" t="str">
        <f t="shared" si="111"/>
        <v/>
      </c>
      <c r="AR348" s="666" t="str">
        <f t="shared" si="118"/>
        <v/>
      </c>
      <c r="AS348" s="666" t="str">
        <f t="shared" si="112"/>
        <v/>
      </c>
      <c r="AT348" s="666" t="str">
        <f t="shared" si="95"/>
        <v/>
      </c>
      <c r="AU348" s="666" t="str">
        <f t="shared" si="96"/>
        <v/>
      </c>
      <c r="AV348" s="666" t="str">
        <f>IF(X348="","",IF(OR(R348=IF(S348&gt;【１】経営概要!$G$27,調査年-1,調査年),AN348=""),"",ROUND(AN348*X348%,0)))</f>
        <v/>
      </c>
      <c r="AW348" s="666" t="str">
        <f t="shared" si="113"/>
        <v/>
      </c>
      <c r="AX348" s="666" t="str">
        <f t="shared" si="114"/>
        <v/>
      </c>
      <c r="AY348" s="666" t="str">
        <f t="shared" si="115"/>
        <v/>
      </c>
      <c r="AZ348" s="666" t="str">
        <f>IF(OR(X348="",AND(OR(R348&lt;&gt;IF(S348&gt;【１】経営概要!$G$27,調査年-1,調査年),AG348=0),V348="",AR348="",W348="")),"",
SUM(
IF(AND(R348=IF(S348&gt;【１】経営概要!$G$27,調査年-1,調査年),AG348=1),ROUND(T348*X348%,0),),
ROUND(V348*X348%,0),
ROUND(SUM(AR348)*X348%,0),
))</f>
        <v/>
      </c>
      <c r="BA348" s="666" t="str">
        <f t="shared" si="116"/>
        <v/>
      </c>
    </row>
    <row r="349" spans="2:53" s="42" customFormat="1" ht="28.5" hidden="1" customHeight="1" outlineLevel="1">
      <c r="B349" s="49"/>
      <c r="C349" s="722">
        <v>333</v>
      </c>
      <c r="D349" s="1569"/>
      <c r="E349" s="1570"/>
      <c r="F349" s="1570"/>
      <c r="G349" s="1570"/>
      <c r="H349" s="1570"/>
      <c r="I349" s="1570"/>
      <c r="J349" s="1570"/>
      <c r="K349" s="1571"/>
      <c r="L349" s="668" t="str">
        <f>IF(M349&gt;0,IF(COUNTIF(リスト!建築物種類コード,M349),"建築物","構築物"),"")</f>
        <v/>
      </c>
      <c r="M349" s="680"/>
      <c r="N349" s="681"/>
      <c r="O349" s="201"/>
      <c r="P349" s="682"/>
      <c r="Q349" s="683"/>
      <c r="R349" s="683"/>
      <c r="S349" s="684"/>
      <c r="T349" s="685"/>
      <c r="U349" s="685"/>
      <c r="V349" s="685"/>
      <c r="W349" s="685"/>
      <c r="X349" s="1045"/>
      <c r="Y349" s="686"/>
      <c r="Z349" s="687"/>
      <c r="AA349" s="661"/>
      <c r="AB349" s="662"/>
      <c r="AC349" s="279"/>
      <c r="AD349" s="61"/>
      <c r="AE349" s="61"/>
      <c r="AF349" s="663" t="str">
        <f t="shared" si="117"/>
        <v/>
      </c>
      <c r="AG349" s="664" t="str">
        <f t="shared" si="91"/>
        <v/>
      </c>
      <c r="AH349" s="664" t="str">
        <f t="shared" si="92"/>
        <v/>
      </c>
      <c r="AI349" s="664" t="str">
        <f>IF(AF349="","",VLOOKUP(AF349,リスト!BD:BE,2,0))</f>
        <v/>
      </c>
      <c r="AJ349" s="664" t="str">
        <f t="shared" si="93"/>
        <v/>
      </c>
      <c r="AK349" s="664" t="str">
        <f>IF(AJ349="","",VLOOKUP(AJ349,リスト!BW:BX,2,0))</f>
        <v/>
      </c>
      <c r="AL349" s="664" t="str">
        <f>IF(AF349="","",IF(S349&gt;【１】経営概要!$G$27,調査年-1,調査年)-R349)</f>
        <v/>
      </c>
      <c r="AM349" s="665" t="str">
        <f t="shared" si="107"/>
        <v/>
      </c>
      <c r="AN349" s="665" t="str">
        <f t="shared" si="108"/>
        <v/>
      </c>
      <c r="AO349" s="666" t="str">
        <f t="shared" si="109"/>
        <v/>
      </c>
      <c r="AP349" s="666" t="str">
        <f t="shared" si="110"/>
        <v/>
      </c>
      <c r="AQ349" s="666" t="str">
        <f t="shared" si="111"/>
        <v/>
      </c>
      <c r="AR349" s="666" t="str">
        <f t="shared" si="118"/>
        <v/>
      </c>
      <c r="AS349" s="666" t="str">
        <f t="shared" si="112"/>
        <v/>
      </c>
      <c r="AT349" s="666" t="str">
        <f t="shared" si="95"/>
        <v/>
      </c>
      <c r="AU349" s="666" t="str">
        <f t="shared" si="96"/>
        <v/>
      </c>
      <c r="AV349" s="666" t="str">
        <f>IF(X349="","",IF(OR(R349=IF(S349&gt;【１】経営概要!$G$27,調査年-1,調査年),AN349=""),"",ROUND(AN349*X349%,0)))</f>
        <v/>
      </c>
      <c r="AW349" s="666" t="str">
        <f t="shared" si="113"/>
        <v/>
      </c>
      <c r="AX349" s="666" t="str">
        <f t="shared" si="114"/>
        <v/>
      </c>
      <c r="AY349" s="666" t="str">
        <f t="shared" si="115"/>
        <v/>
      </c>
      <c r="AZ349" s="666" t="str">
        <f>IF(OR(X349="",AND(OR(R349&lt;&gt;IF(S349&gt;【１】経営概要!$G$27,調査年-1,調査年),AG349=0),V349="",AR349="",W349="")),"",
SUM(
IF(AND(R349=IF(S349&gt;【１】経営概要!$G$27,調査年-1,調査年),AG349=1),ROUND(T349*X349%,0),),
ROUND(V349*X349%,0),
ROUND(SUM(AR349)*X349%,0),
))</f>
        <v/>
      </c>
      <c r="BA349" s="666" t="str">
        <f t="shared" si="116"/>
        <v/>
      </c>
    </row>
    <row r="350" spans="2:53" s="4" customFormat="1" ht="28.5" hidden="1" customHeight="1" outlineLevel="1">
      <c r="C350" s="722">
        <v>334</v>
      </c>
      <c r="D350" s="1569"/>
      <c r="E350" s="1570"/>
      <c r="F350" s="1570"/>
      <c r="G350" s="1570"/>
      <c r="H350" s="1570"/>
      <c r="I350" s="1570"/>
      <c r="J350" s="1570"/>
      <c r="K350" s="1571"/>
      <c r="L350" s="668" t="str">
        <f>IF(M350&gt;0,IF(COUNTIF(リスト!建築物種類コード,M350),"建築物","構築物"),"")</f>
        <v/>
      </c>
      <c r="M350" s="680"/>
      <c r="N350" s="681"/>
      <c r="O350" s="201"/>
      <c r="P350" s="682"/>
      <c r="Q350" s="683"/>
      <c r="R350" s="683"/>
      <c r="S350" s="684"/>
      <c r="T350" s="685"/>
      <c r="U350" s="685"/>
      <c r="V350" s="685"/>
      <c r="W350" s="685"/>
      <c r="X350" s="1045"/>
      <c r="Y350" s="686"/>
      <c r="Z350" s="687"/>
      <c r="AA350" s="661"/>
      <c r="AB350" s="662"/>
      <c r="AC350" s="279"/>
      <c r="AD350" s="61"/>
      <c r="AE350" s="61"/>
      <c r="AF350" s="663" t="str">
        <f t="shared" si="117"/>
        <v/>
      </c>
      <c r="AG350" s="664" t="str">
        <f t="shared" si="91"/>
        <v/>
      </c>
      <c r="AH350" s="664" t="str">
        <f t="shared" si="92"/>
        <v/>
      </c>
      <c r="AI350" s="664" t="str">
        <f>IF(AF350="","",VLOOKUP(AF350,リスト!BD:BE,2,0))</f>
        <v/>
      </c>
      <c r="AJ350" s="664" t="str">
        <f t="shared" si="93"/>
        <v/>
      </c>
      <c r="AK350" s="664" t="str">
        <f>IF(AJ350="","",VLOOKUP(AJ350,リスト!BW:BX,2,0))</f>
        <v/>
      </c>
      <c r="AL350" s="664" t="str">
        <f>IF(AF350="","",IF(S350&gt;【１】経営概要!$G$27,調査年-1,調査年)-R350)</f>
        <v/>
      </c>
      <c r="AM350" s="665" t="str">
        <f t="shared" si="107"/>
        <v/>
      </c>
      <c r="AN350" s="665" t="str">
        <f t="shared" si="108"/>
        <v/>
      </c>
      <c r="AO350" s="666" t="str">
        <f t="shared" si="109"/>
        <v/>
      </c>
      <c r="AP350" s="666" t="str">
        <f t="shared" si="110"/>
        <v/>
      </c>
      <c r="AQ350" s="666" t="str">
        <f t="shared" si="111"/>
        <v/>
      </c>
      <c r="AR350" s="666" t="str">
        <f t="shared" si="118"/>
        <v/>
      </c>
      <c r="AS350" s="666" t="str">
        <f t="shared" si="112"/>
        <v/>
      </c>
      <c r="AT350" s="666" t="str">
        <f t="shared" si="95"/>
        <v/>
      </c>
      <c r="AU350" s="666" t="str">
        <f t="shared" si="96"/>
        <v/>
      </c>
      <c r="AV350" s="666" t="str">
        <f>IF(X350="","",IF(OR(R350=IF(S350&gt;【１】経営概要!$G$27,調査年-1,調査年),AN350=""),"",ROUND(AN350*X350%,0)))</f>
        <v/>
      </c>
      <c r="AW350" s="666" t="str">
        <f t="shared" si="113"/>
        <v/>
      </c>
      <c r="AX350" s="666" t="str">
        <f t="shared" si="114"/>
        <v/>
      </c>
      <c r="AY350" s="666" t="str">
        <f t="shared" si="115"/>
        <v/>
      </c>
      <c r="AZ350" s="666" t="str">
        <f>IF(OR(X350="",AND(OR(R350&lt;&gt;IF(S350&gt;【１】経営概要!$G$27,調査年-1,調査年),AG350=0),V350="",AR350="",W350="")),"",
SUM(
IF(AND(R350=IF(S350&gt;【１】経営概要!$G$27,調査年-1,調査年),AG350=1),ROUND(T350*X350%,0),),
ROUND(V350*X350%,0),
ROUND(SUM(AR350)*X350%,0),
))</f>
        <v/>
      </c>
      <c r="BA350" s="666" t="str">
        <f t="shared" si="116"/>
        <v/>
      </c>
    </row>
    <row r="351" spans="2:53" s="4" customFormat="1" ht="27.75" hidden="1" customHeight="1" outlineLevel="1">
      <c r="C351" s="722">
        <v>335</v>
      </c>
      <c r="D351" s="1572"/>
      <c r="E351" s="1573"/>
      <c r="F351" s="1573"/>
      <c r="G351" s="1573"/>
      <c r="H351" s="1573"/>
      <c r="I351" s="1573"/>
      <c r="J351" s="1573"/>
      <c r="K351" s="1574"/>
      <c r="L351" s="668" t="str">
        <f>IF(M351&gt;0,IF(COUNTIF(リスト!建築物種類コード,M351),"建築物","構築物"),"")</f>
        <v/>
      </c>
      <c r="M351" s="688"/>
      <c r="N351" s="681"/>
      <c r="O351" s="201"/>
      <c r="P351" s="682"/>
      <c r="Q351" s="683"/>
      <c r="R351" s="683"/>
      <c r="S351" s="684"/>
      <c r="T351" s="685"/>
      <c r="U351" s="685"/>
      <c r="V351" s="685"/>
      <c r="W351" s="685"/>
      <c r="X351" s="1045"/>
      <c r="Y351" s="686"/>
      <c r="Z351" s="687"/>
      <c r="AA351" s="661"/>
      <c r="AB351" s="662"/>
      <c r="AC351" s="279"/>
      <c r="AD351" s="61"/>
      <c r="AE351" s="61"/>
      <c r="AF351" s="663" t="str">
        <f t="shared" si="117"/>
        <v/>
      </c>
      <c r="AG351" s="664" t="str">
        <f t="shared" si="91"/>
        <v/>
      </c>
      <c r="AH351" s="664" t="str">
        <f t="shared" si="92"/>
        <v/>
      </c>
      <c r="AI351" s="664" t="str">
        <f>IF(AF351="","",VLOOKUP(AF351,リスト!BD:BE,2,0))</f>
        <v/>
      </c>
      <c r="AJ351" s="664" t="str">
        <f t="shared" si="93"/>
        <v/>
      </c>
      <c r="AK351" s="664" t="str">
        <f>IF(AJ351="","",VLOOKUP(AJ351,リスト!BW:BX,2,0))</f>
        <v/>
      </c>
      <c r="AL351" s="664" t="str">
        <f>IF(AF351="","",IF(S351&gt;【１】経営概要!$G$27,調査年-1,調査年)-R351)</f>
        <v/>
      </c>
      <c r="AM351" s="665" t="str">
        <f t="shared" si="107"/>
        <v/>
      </c>
      <c r="AN351" s="665" t="str">
        <f t="shared" si="108"/>
        <v/>
      </c>
      <c r="AO351" s="666" t="str">
        <f t="shared" si="109"/>
        <v/>
      </c>
      <c r="AP351" s="666" t="str">
        <f t="shared" si="110"/>
        <v/>
      </c>
      <c r="AQ351" s="666" t="str">
        <f t="shared" si="111"/>
        <v/>
      </c>
      <c r="AR351" s="666" t="str">
        <f t="shared" si="118"/>
        <v/>
      </c>
      <c r="AS351" s="666" t="str">
        <f t="shared" si="112"/>
        <v/>
      </c>
      <c r="AT351" s="666" t="str">
        <f t="shared" si="95"/>
        <v/>
      </c>
      <c r="AU351" s="666" t="str">
        <f t="shared" si="96"/>
        <v/>
      </c>
      <c r="AV351" s="666" t="str">
        <f>IF(X351="","",IF(OR(R351=IF(S351&gt;【１】経営概要!$G$27,調査年-1,調査年),AN351=""),"",ROUND(AN351*X351%,0)))</f>
        <v/>
      </c>
      <c r="AW351" s="666" t="str">
        <f t="shared" si="113"/>
        <v/>
      </c>
      <c r="AX351" s="666" t="str">
        <f t="shared" si="114"/>
        <v/>
      </c>
      <c r="AY351" s="666" t="str">
        <f t="shared" si="115"/>
        <v/>
      </c>
      <c r="AZ351" s="666" t="str">
        <f>IF(OR(X351="",AND(OR(R351&lt;&gt;IF(S351&gt;【１】経営概要!$G$27,調査年-1,調査年),AG351=0),V351="",AR351="",W351="")),"",
SUM(
IF(AND(R351=IF(S351&gt;【１】経営概要!$G$27,調査年-1,調査年),AG351=1),ROUND(T351*X351%,0),),
ROUND(V351*X351%,0),
ROUND(SUM(AR351)*X351%,0),
))</f>
        <v/>
      </c>
      <c r="BA351" s="666" t="str">
        <f t="shared" si="116"/>
        <v/>
      </c>
    </row>
    <row r="352" spans="2:53" s="4" customFormat="1" ht="28.15" hidden="1" customHeight="1" outlineLevel="1">
      <c r="C352" s="722">
        <v>336</v>
      </c>
      <c r="D352" s="1569"/>
      <c r="E352" s="1570"/>
      <c r="F352" s="1570"/>
      <c r="G352" s="1570"/>
      <c r="H352" s="1570"/>
      <c r="I352" s="1570"/>
      <c r="J352" s="1570"/>
      <c r="K352" s="1571"/>
      <c r="L352" s="668" t="str">
        <f>IF(M352&gt;0,IF(COUNTIF(リスト!建築物種類コード,M352),"建築物","構築物"),"")</f>
        <v/>
      </c>
      <c r="M352" s="680"/>
      <c r="N352" s="681"/>
      <c r="O352" s="201"/>
      <c r="P352" s="682"/>
      <c r="Q352" s="683"/>
      <c r="R352" s="683"/>
      <c r="S352" s="684"/>
      <c r="T352" s="685"/>
      <c r="U352" s="685"/>
      <c r="V352" s="685"/>
      <c r="W352" s="685"/>
      <c r="X352" s="1045"/>
      <c r="Y352" s="686"/>
      <c r="Z352" s="687"/>
      <c r="AA352" s="661"/>
      <c r="AB352" s="662"/>
      <c r="AC352" s="279"/>
      <c r="AD352" s="61"/>
      <c r="AE352" s="61"/>
      <c r="AF352" s="663" t="str">
        <f t="shared" si="117"/>
        <v/>
      </c>
      <c r="AG352" s="664" t="str">
        <f t="shared" si="91"/>
        <v/>
      </c>
      <c r="AH352" s="664" t="str">
        <f t="shared" si="92"/>
        <v/>
      </c>
      <c r="AI352" s="664" t="str">
        <f>IF(AF352="","",VLOOKUP(AF352,リスト!BD:BE,2,0))</f>
        <v/>
      </c>
      <c r="AJ352" s="664" t="str">
        <f t="shared" si="93"/>
        <v/>
      </c>
      <c r="AK352" s="664" t="str">
        <f>IF(AJ352="","",VLOOKUP(AJ352,リスト!BW:BX,2,0))</f>
        <v/>
      </c>
      <c r="AL352" s="664" t="str">
        <f>IF(AF352="","",IF(S352&gt;【１】経営概要!$G$27,調査年-1,調査年)-R352)</f>
        <v/>
      </c>
      <c r="AM352" s="665" t="str">
        <f t="shared" si="107"/>
        <v/>
      </c>
      <c r="AN352" s="665" t="str">
        <f t="shared" si="108"/>
        <v/>
      </c>
      <c r="AO352" s="666" t="str">
        <f t="shared" si="109"/>
        <v/>
      </c>
      <c r="AP352" s="666" t="str">
        <f t="shared" si="110"/>
        <v/>
      </c>
      <c r="AQ352" s="666" t="str">
        <f t="shared" si="111"/>
        <v/>
      </c>
      <c r="AR352" s="666" t="str">
        <f t="shared" si="118"/>
        <v/>
      </c>
      <c r="AS352" s="666" t="str">
        <f t="shared" si="112"/>
        <v/>
      </c>
      <c r="AT352" s="666" t="str">
        <f t="shared" si="95"/>
        <v/>
      </c>
      <c r="AU352" s="666" t="str">
        <f t="shared" si="96"/>
        <v/>
      </c>
      <c r="AV352" s="666" t="str">
        <f>IF(X352="","",IF(OR(R352=IF(S352&gt;【１】経営概要!$G$27,調査年-1,調査年),AN352=""),"",ROUND(AN352*X352%,0)))</f>
        <v/>
      </c>
      <c r="AW352" s="666" t="str">
        <f t="shared" si="113"/>
        <v/>
      </c>
      <c r="AX352" s="666" t="str">
        <f t="shared" si="114"/>
        <v/>
      </c>
      <c r="AY352" s="666" t="str">
        <f t="shared" si="115"/>
        <v/>
      </c>
      <c r="AZ352" s="666" t="str">
        <f>IF(OR(X352="",AND(OR(R352&lt;&gt;IF(S352&gt;【１】経営概要!$G$27,調査年-1,調査年),AG352=0),V352="",AR352="",W352="")),"",
SUM(
IF(AND(R352=IF(S352&gt;【１】経営概要!$G$27,調査年-1,調査年),AG352=1),ROUND(T352*X352%,0),),
ROUND(V352*X352%,0),
ROUND(SUM(AR352)*X352%,0),
))</f>
        <v/>
      </c>
      <c r="BA352" s="666" t="str">
        <f t="shared" si="116"/>
        <v/>
      </c>
    </row>
    <row r="353" spans="2:53" s="4" customFormat="1" ht="28.15" hidden="1" customHeight="1" outlineLevel="1">
      <c r="C353" s="722">
        <v>337</v>
      </c>
      <c r="D353" s="1572"/>
      <c r="E353" s="1573"/>
      <c r="F353" s="1573"/>
      <c r="G353" s="1573"/>
      <c r="H353" s="1573"/>
      <c r="I353" s="1573"/>
      <c r="J353" s="1573"/>
      <c r="K353" s="1574"/>
      <c r="L353" s="668" t="str">
        <f>IF(M353&gt;0,IF(COUNTIF(リスト!建築物種類コード,M353),"建築物","構築物"),"")</f>
        <v/>
      </c>
      <c r="M353" s="688"/>
      <c r="N353" s="681"/>
      <c r="O353" s="201"/>
      <c r="P353" s="682"/>
      <c r="Q353" s="683"/>
      <c r="R353" s="683"/>
      <c r="S353" s="684"/>
      <c r="T353" s="685"/>
      <c r="U353" s="685"/>
      <c r="V353" s="685"/>
      <c r="W353" s="685"/>
      <c r="X353" s="1045"/>
      <c r="Y353" s="686"/>
      <c r="Z353" s="687"/>
      <c r="AA353" s="661"/>
      <c r="AB353" s="662"/>
      <c r="AC353" s="279"/>
      <c r="AD353" s="61"/>
      <c r="AE353" s="61"/>
      <c r="AF353" s="663" t="str">
        <f t="shared" si="117"/>
        <v/>
      </c>
      <c r="AG353" s="664" t="str">
        <f t="shared" si="91"/>
        <v/>
      </c>
      <c r="AH353" s="664" t="str">
        <f t="shared" si="92"/>
        <v/>
      </c>
      <c r="AI353" s="664" t="str">
        <f>IF(AF353="","",VLOOKUP(AF353,リスト!BD:BE,2,0))</f>
        <v/>
      </c>
      <c r="AJ353" s="664" t="str">
        <f t="shared" si="93"/>
        <v/>
      </c>
      <c r="AK353" s="664" t="str">
        <f>IF(AJ353="","",VLOOKUP(AJ353,リスト!BW:BX,2,0))</f>
        <v/>
      </c>
      <c r="AL353" s="664" t="str">
        <f>IF(AF353="","",IF(S353&gt;【１】経営概要!$G$27,調査年-1,調査年)-R353)</f>
        <v/>
      </c>
      <c r="AM353" s="665" t="str">
        <f t="shared" si="107"/>
        <v/>
      </c>
      <c r="AN353" s="665" t="str">
        <f t="shared" si="108"/>
        <v/>
      </c>
      <c r="AO353" s="666" t="str">
        <f t="shared" si="109"/>
        <v/>
      </c>
      <c r="AP353" s="666" t="str">
        <f t="shared" si="110"/>
        <v/>
      </c>
      <c r="AQ353" s="666" t="str">
        <f t="shared" si="111"/>
        <v/>
      </c>
      <c r="AR353" s="666" t="str">
        <f t="shared" si="118"/>
        <v/>
      </c>
      <c r="AS353" s="666" t="str">
        <f t="shared" si="112"/>
        <v/>
      </c>
      <c r="AT353" s="666" t="str">
        <f t="shared" si="95"/>
        <v/>
      </c>
      <c r="AU353" s="666" t="str">
        <f t="shared" si="96"/>
        <v/>
      </c>
      <c r="AV353" s="666" t="str">
        <f>IF(X353="","",IF(OR(R353=IF(S353&gt;【１】経営概要!$G$27,調査年-1,調査年),AN353=""),"",ROUND(AN353*X353%,0)))</f>
        <v/>
      </c>
      <c r="AW353" s="666" t="str">
        <f t="shared" si="113"/>
        <v/>
      </c>
      <c r="AX353" s="666" t="str">
        <f t="shared" si="114"/>
        <v/>
      </c>
      <c r="AY353" s="666" t="str">
        <f t="shared" si="115"/>
        <v/>
      </c>
      <c r="AZ353" s="666" t="str">
        <f>IF(OR(X353="",AND(OR(R353&lt;&gt;IF(S353&gt;【１】経営概要!$G$27,調査年-1,調査年),AG353=0),V353="",AR353="",W353="")),"",
SUM(
IF(AND(R353=IF(S353&gt;【１】経営概要!$G$27,調査年-1,調査年),AG353=1),ROUND(T353*X353%,0),),
ROUND(V353*X353%,0),
ROUND(SUM(AR353)*X353%,0),
))</f>
        <v/>
      </c>
      <c r="BA353" s="666" t="str">
        <f t="shared" si="116"/>
        <v/>
      </c>
    </row>
    <row r="354" spans="2:53" s="4" customFormat="1" ht="28.15" hidden="1" customHeight="1" outlineLevel="1">
      <c r="C354" s="722">
        <v>338</v>
      </c>
      <c r="D354" s="1569"/>
      <c r="E354" s="1570"/>
      <c r="F354" s="1570"/>
      <c r="G354" s="1570"/>
      <c r="H354" s="1570"/>
      <c r="I354" s="1570"/>
      <c r="J354" s="1570"/>
      <c r="K354" s="1571"/>
      <c r="L354" s="668" t="str">
        <f>IF(M354&gt;0,IF(COUNTIF(リスト!建築物種類コード,M354),"建築物","構築物"),"")</f>
        <v/>
      </c>
      <c r="M354" s="680"/>
      <c r="N354" s="681"/>
      <c r="O354" s="201"/>
      <c r="P354" s="682"/>
      <c r="Q354" s="683"/>
      <c r="R354" s="683"/>
      <c r="S354" s="684"/>
      <c r="T354" s="685"/>
      <c r="U354" s="685"/>
      <c r="V354" s="685"/>
      <c r="W354" s="685"/>
      <c r="X354" s="1045"/>
      <c r="Y354" s="686"/>
      <c r="Z354" s="687"/>
      <c r="AA354" s="661"/>
      <c r="AB354" s="662"/>
      <c r="AC354" s="279"/>
      <c r="AD354" s="61"/>
      <c r="AE354" s="61"/>
      <c r="AF354" s="663" t="str">
        <f t="shared" si="117"/>
        <v/>
      </c>
      <c r="AG354" s="664" t="str">
        <f t="shared" si="91"/>
        <v/>
      </c>
      <c r="AH354" s="664" t="str">
        <f t="shared" si="92"/>
        <v/>
      </c>
      <c r="AI354" s="664" t="str">
        <f>IF(AF354="","",VLOOKUP(AF354,リスト!BD:BE,2,0))</f>
        <v/>
      </c>
      <c r="AJ354" s="664" t="str">
        <f t="shared" si="93"/>
        <v/>
      </c>
      <c r="AK354" s="664" t="str">
        <f>IF(AJ354="","",VLOOKUP(AJ354,リスト!BW:BX,2,0))</f>
        <v/>
      </c>
      <c r="AL354" s="664" t="str">
        <f>IF(AF354="","",IF(S354&gt;【１】経営概要!$G$27,調査年-1,調査年)-R354)</f>
        <v/>
      </c>
      <c r="AM354" s="665" t="str">
        <f t="shared" si="107"/>
        <v/>
      </c>
      <c r="AN354" s="665" t="str">
        <f t="shared" si="108"/>
        <v/>
      </c>
      <c r="AO354" s="666" t="str">
        <f t="shared" si="109"/>
        <v/>
      </c>
      <c r="AP354" s="666" t="str">
        <f t="shared" si="110"/>
        <v/>
      </c>
      <c r="AQ354" s="666" t="str">
        <f t="shared" si="111"/>
        <v/>
      </c>
      <c r="AR354" s="666" t="str">
        <f t="shared" si="118"/>
        <v/>
      </c>
      <c r="AS354" s="666" t="str">
        <f t="shared" si="112"/>
        <v/>
      </c>
      <c r="AT354" s="666" t="str">
        <f t="shared" si="95"/>
        <v/>
      </c>
      <c r="AU354" s="666" t="str">
        <f t="shared" si="96"/>
        <v/>
      </c>
      <c r="AV354" s="666" t="str">
        <f>IF(X354="","",IF(OR(R354=IF(S354&gt;【１】経営概要!$G$27,調査年-1,調査年),AN354=""),"",ROUND(AN354*X354%,0)))</f>
        <v/>
      </c>
      <c r="AW354" s="666" t="str">
        <f t="shared" si="113"/>
        <v/>
      </c>
      <c r="AX354" s="666" t="str">
        <f t="shared" si="114"/>
        <v/>
      </c>
      <c r="AY354" s="666" t="str">
        <f t="shared" si="115"/>
        <v/>
      </c>
      <c r="AZ354" s="666" t="str">
        <f>IF(OR(X354="",AND(OR(R354&lt;&gt;IF(S354&gt;【１】経営概要!$G$27,調査年-1,調査年),AG354=0),V354="",AR354="",W354="")),"",
SUM(
IF(AND(R354=IF(S354&gt;【１】経営概要!$G$27,調査年-1,調査年),AG354=1),ROUND(T354*X354%,0),),
ROUND(V354*X354%,0),
ROUND(SUM(AR354)*X354%,0),
))</f>
        <v/>
      </c>
      <c r="BA354" s="666" t="str">
        <f t="shared" si="116"/>
        <v/>
      </c>
    </row>
    <row r="355" spans="2:53" s="4" customFormat="1" ht="28.15" hidden="1" customHeight="1" outlineLevel="1">
      <c r="C355" s="722">
        <v>339</v>
      </c>
      <c r="D355" s="1572"/>
      <c r="E355" s="1573"/>
      <c r="F355" s="1573"/>
      <c r="G355" s="1573"/>
      <c r="H355" s="1573"/>
      <c r="I355" s="1573"/>
      <c r="J355" s="1573"/>
      <c r="K355" s="1574"/>
      <c r="L355" s="668" t="str">
        <f>IF(M355&gt;0,IF(COUNTIF(リスト!建築物種類コード,M355),"建築物","構築物"),"")</f>
        <v/>
      </c>
      <c r="M355" s="688"/>
      <c r="N355" s="681"/>
      <c r="O355" s="201"/>
      <c r="P355" s="682"/>
      <c r="Q355" s="683"/>
      <c r="R355" s="683"/>
      <c r="S355" s="684"/>
      <c r="T355" s="685"/>
      <c r="U355" s="685"/>
      <c r="V355" s="685"/>
      <c r="W355" s="685"/>
      <c r="X355" s="1045"/>
      <c r="Y355" s="686"/>
      <c r="Z355" s="687"/>
      <c r="AA355" s="661"/>
      <c r="AB355" s="662"/>
      <c r="AC355" s="279"/>
      <c r="AD355" s="61"/>
      <c r="AE355" s="61"/>
      <c r="AF355" s="663" t="str">
        <f t="shared" si="117"/>
        <v/>
      </c>
      <c r="AG355" s="664" t="str">
        <f t="shared" si="91"/>
        <v/>
      </c>
      <c r="AH355" s="664" t="str">
        <f t="shared" si="92"/>
        <v/>
      </c>
      <c r="AI355" s="664" t="str">
        <f>IF(AF355="","",VLOOKUP(AF355,リスト!BD:BE,2,0))</f>
        <v/>
      </c>
      <c r="AJ355" s="664" t="str">
        <f t="shared" si="93"/>
        <v/>
      </c>
      <c r="AK355" s="664" t="str">
        <f>IF(AJ355="","",VLOOKUP(AJ355,リスト!BW:BX,2,0))</f>
        <v/>
      </c>
      <c r="AL355" s="664" t="str">
        <f>IF(AF355="","",IF(S355&gt;【１】経営概要!$G$27,調査年-1,調査年)-R355)</f>
        <v/>
      </c>
      <c r="AM355" s="665" t="str">
        <f t="shared" si="107"/>
        <v/>
      </c>
      <c r="AN355" s="665" t="str">
        <f t="shared" si="108"/>
        <v/>
      </c>
      <c r="AO355" s="666" t="str">
        <f t="shared" si="109"/>
        <v/>
      </c>
      <c r="AP355" s="666" t="str">
        <f t="shared" si="110"/>
        <v/>
      </c>
      <c r="AQ355" s="666" t="str">
        <f t="shared" si="111"/>
        <v/>
      </c>
      <c r="AR355" s="666" t="str">
        <f t="shared" si="118"/>
        <v/>
      </c>
      <c r="AS355" s="666" t="str">
        <f t="shared" si="112"/>
        <v/>
      </c>
      <c r="AT355" s="666" t="str">
        <f t="shared" si="95"/>
        <v/>
      </c>
      <c r="AU355" s="666" t="str">
        <f t="shared" si="96"/>
        <v/>
      </c>
      <c r="AV355" s="666" t="str">
        <f>IF(X355="","",IF(OR(R355=IF(S355&gt;【１】経営概要!$G$27,調査年-1,調査年),AN355=""),"",ROUND(AN355*X355%,0)))</f>
        <v/>
      </c>
      <c r="AW355" s="666" t="str">
        <f t="shared" si="113"/>
        <v/>
      </c>
      <c r="AX355" s="666" t="str">
        <f t="shared" si="114"/>
        <v/>
      </c>
      <c r="AY355" s="666" t="str">
        <f t="shared" si="115"/>
        <v/>
      </c>
      <c r="AZ355" s="666" t="str">
        <f>IF(OR(X355="",AND(OR(R355&lt;&gt;IF(S355&gt;【１】経営概要!$G$27,調査年-1,調査年),AG355=0),V355="",AR355="",W355="")),"",
SUM(
IF(AND(R355=IF(S355&gt;【１】経営概要!$G$27,調査年-1,調査年),AG355=1),ROUND(T355*X355%,0),),
ROUND(V355*X355%,0),
ROUND(SUM(AR355)*X355%,0),
))</f>
        <v/>
      </c>
      <c r="BA355" s="666" t="str">
        <f t="shared" si="116"/>
        <v/>
      </c>
    </row>
    <row r="356" spans="2:53" s="4" customFormat="1" ht="28.15" hidden="1" customHeight="1" outlineLevel="1">
      <c r="C356" s="722">
        <v>340</v>
      </c>
      <c r="D356" s="1569"/>
      <c r="E356" s="1570"/>
      <c r="F356" s="1570"/>
      <c r="G356" s="1570"/>
      <c r="H356" s="1570"/>
      <c r="I356" s="1570"/>
      <c r="J356" s="1570"/>
      <c r="K356" s="1571"/>
      <c r="L356" s="668" t="str">
        <f>IF(M356&gt;0,IF(COUNTIF(リスト!建築物種類コード,M356),"建築物","構築物"),"")</f>
        <v/>
      </c>
      <c r="M356" s="680"/>
      <c r="N356" s="681"/>
      <c r="O356" s="201"/>
      <c r="P356" s="682"/>
      <c r="Q356" s="683"/>
      <c r="R356" s="683"/>
      <c r="S356" s="684"/>
      <c r="T356" s="685"/>
      <c r="U356" s="685"/>
      <c r="V356" s="685"/>
      <c r="W356" s="685"/>
      <c r="X356" s="1045"/>
      <c r="Y356" s="686"/>
      <c r="Z356" s="687"/>
      <c r="AA356" s="661"/>
      <c r="AB356" s="662"/>
      <c r="AC356" s="279"/>
      <c r="AD356" s="61"/>
      <c r="AE356" s="61"/>
      <c r="AF356" s="663" t="str">
        <f t="shared" si="117"/>
        <v/>
      </c>
      <c r="AG356" s="664" t="str">
        <f t="shared" si="91"/>
        <v/>
      </c>
      <c r="AH356" s="664" t="str">
        <f t="shared" si="92"/>
        <v/>
      </c>
      <c r="AI356" s="664" t="str">
        <f>IF(AF356="","",VLOOKUP(AF356,リスト!BD:BE,2,0))</f>
        <v/>
      </c>
      <c r="AJ356" s="664" t="str">
        <f t="shared" si="93"/>
        <v/>
      </c>
      <c r="AK356" s="664" t="str">
        <f>IF(AJ356="","",VLOOKUP(AJ356,リスト!BW:BX,2,0))</f>
        <v/>
      </c>
      <c r="AL356" s="664" t="str">
        <f>IF(AF356="","",IF(S356&gt;【１】経営概要!$G$27,調査年-1,調査年)-R356)</f>
        <v/>
      </c>
      <c r="AM356" s="665" t="str">
        <f t="shared" si="107"/>
        <v/>
      </c>
      <c r="AN356" s="665" t="str">
        <f t="shared" si="108"/>
        <v/>
      </c>
      <c r="AO356" s="666" t="str">
        <f t="shared" si="109"/>
        <v/>
      </c>
      <c r="AP356" s="666" t="str">
        <f t="shared" si="110"/>
        <v/>
      </c>
      <c r="AQ356" s="666" t="str">
        <f t="shared" si="111"/>
        <v/>
      </c>
      <c r="AR356" s="666" t="str">
        <f t="shared" si="118"/>
        <v/>
      </c>
      <c r="AS356" s="666" t="str">
        <f t="shared" si="112"/>
        <v/>
      </c>
      <c r="AT356" s="666" t="str">
        <f t="shared" si="95"/>
        <v/>
      </c>
      <c r="AU356" s="666" t="str">
        <f t="shared" si="96"/>
        <v/>
      </c>
      <c r="AV356" s="666" t="str">
        <f>IF(X356="","",IF(OR(R356=IF(S356&gt;【１】経営概要!$G$27,調査年-1,調査年),AN356=""),"",ROUND(AN356*X356%,0)))</f>
        <v/>
      </c>
      <c r="AW356" s="666" t="str">
        <f t="shared" si="113"/>
        <v/>
      </c>
      <c r="AX356" s="666" t="str">
        <f t="shared" si="114"/>
        <v/>
      </c>
      <c r="AY356" s="666" t="str">
        <f t="shared" si="115"/>
        <v/>
      </c>
      <c r="AZ356" s="666" t="str">
        <f>IF(OR(X356="",AND(OR(R356&lt;&gt;IF(S356&gt;【１】経営概要!$G$27,調査年-1,調査年),AG356=0),V356="",AR356="",W356="")),"",
SUM(
IF(AND(R356=IF(S356&gt;【１】経営概要!$G$27,調査年-1,調査年),AG356=1),ROUND(T356*X356%,0),),
ROUND(V356*X356%,0),
ROUND(SUM(AR356)*X356%,0),
))</f>
        <v/>
      </c>
      <c r="BA356" s="666" t="str">
        <f t="shared" si="116"/>
        <v/>
      </c>
    </row>
    <row r="357" spans="2:53" s="4" customFormat="1" ht="28.15" hidden="1" customHeight="1" outlineLevel="1">
      <c r="C357" s="722">
        <v>341</v>
      </c>
      <c r="D357" s="1569"/>
      <c r="E357" s="1570"/>
      <c r="F357" s="1570"/>
      <c r="G357" s="1570"/>
      <c r="H357" s="1570"/>
      <c r="I357" s="1570"/>
      <c r="J357" s="1570"/>
      <c r="K357" s="1571"/>
      <c r="L357" s="668" t="str">
        <f>IF(M357&gt;0,IF(COUNTIF(リスト!建築物種類コード,M357),"建築物","構築物"),"")</f>
        <v/>
      </c>
      <c r="M357" s="680"/>
      <c r="N357" s="681"/>
      <c r="O357" s="201"/>
      <c r="P357" s="682"/>
      <c r="Q357" s="683"/>
      <c r="R357" s="683"/>
      <c r="S357" s="684"/>
      <c r="T357" s="685"/>
      <c r="U357" s="685"/>
      <c r="V357" s="685"/>
      <c r="W357" s="685"/>
      <c r="X357" s="1045"/>
      <c r="Y357" s="686"/>
      <c r="Z357" s="687"/>
      <c r="AA357" s="661"/>
      <c r="AB357" s="662"/>
      <c r="AC357" s="279"/>
      <c r="AD357" s="61"/>
      <c r="AE357" s="61"/>
      <c r="AF357" s="663" t="str">
        <f t="shared" si="117"/>
        <v/>
      </c>
      <c r="AG357" s="664" t="str">
        <f t="shared" si="91"/>
        <v/>
      </c>
      <c r="AH357" s="664" t="str">
        <f t="shared" si="92"/>
        <v/>
      </c>
      <c r="AI357" s="664" t="str">
        <f>IF(AF357="","",VLOOKUP(AF357,リスト!BD:BE,2,0))</f>
        <v/>
      </c>
      <c r="AJ357" s="664" t="str">
        <f t="shared" si="93"/>
        <v/>
      </c>
      <c r="AK357" s="664" t="str">
        <f>IF(AJ357="","",VLOOKUP(AJ357,リスト!BW:BX,2,0))</f>
        <v/>
      </c>
      <c r="AL357" s="664" t="str">
        <f>IF(AF357="","",IF(S357&gt;【１】経営概要!$G$27,調査年-1,調査年)-R357)</f>
        <v/>
      </c>
      <c r="AM357" s="665" t="str">
        <f t="shared" si="107"/>
        <v/>
      </c>
      <c r="AN357" s="665" t="str">
        <f t="shared" si="108"/>
        <v/>
      </c>
      <c r="AO357" s="666" t="str">
        <f t="shared" si="109"/>
        <v/>
      </c>
      <c r="AP357" s="666" t="str">
        <f t="shared" si="110"/>
        <v/>
      </c>
      <c r="AQ357" s="666" t="str">
        <f t="shared" si="111"/>
        <v/>
      </c>
      <c r="AR357" s="666" t="str">
        <f t="shared" si="118"/>
        <v/>
      </c>
      <c r="AS357" s="666" t="str">
        <f t="shared" si="112"/>
        <v/>
      </c>
      <c r="AT357" s="666" t="str">
        <f t="shared" si="95"/>
        <v/>
      </c>
      <c r="AU357" s="666" t="str">
        <f t="shared" si="96"/>
        <v/>
      </c>
      <c r="AV357" s="666" t="str">
        <f>IF(X357="","",IF(OR(R357=IF(S357&gt;【１】経営概要!$G$27,調査年-1,調査年),AN357=""),"",ROUND(AN357*X357%,0)))</f>
        <v/>
      </c>
      <c r="AW357" s="666" t="str">
        <f t="shared" si="113"/>
        <v/>
      </c>
      <c r="AX357" s="666" t="str">
        <f t="shared" si="114"/>
        <v/>
      </c>
      <c r="AY357" s="666" t="str">
        <f t="shared" si="115"/>
        <v/>
      </c>
      <c r="AZ357" s="666" t="str">
        <f>IF(OR(X357="",AND(OR(R357&lt;&gt;IF(S357&gt;【１】経営概要!$G$27,調査年-1,調査年),AG357=0),V357="",AR357="",W357="")),"",
SUM(
IF(AND(R357=IF(S357&gt;【１】経営概要!$G$27,調査年-1,調査年),AG357=1),ROUND(T357*X357%,0),),
ROUND(V357*X357%,0),
ROUND(SUM(AR357)*X357%,0),
))</f>
        <v/>
      </c>
      <c r="BA357" s="666" t="str">
        <f t="shared" si="116"/>
        <v/>
      </c>
    </row>
    <row r="358" spans="2:53" s="4" customFormat="1" ht="28.15" hidden="1" customHeight="1" outlineLevel="1">
      <c r="C358" s="722">
        <v>342</v>
      </c>
      <c r="D358" s="1569"/>
      <c r="E358" s="1570"/>
      <c r="F358" s="1570"/>
      <c r="G358" s="1570"/>
      <c r="H358" s="1570"/>
      <c r="I358" s="1570"/>
      <c r="J358" s="1570"/>
      <c r="K358" s="1571"/>
      <c r="L358" s="668" t="str">
        <f>IF(M358&gt;0,IF(COUNTIF(リスト!建築物種類コード,M358),"建築物","構築物"),"")</f>
        <v/>
      </c>
      <c r="M358" s="680"/>
      <c r="N358" s="681"/>
      <c r="O358" s="201"/>
      <c r="P358" s="682"/>
      <c r="Q358" s="683"/>
      <c r="R358" s="683"/>
      <c r="S358" s="684"/>
      <c r="T358" s="685"/>
      <c r="U358" s="685"/>
      <c r="V358" s="685"/>
      <c r="W358" s="685"/>
      <c r="X358" s="1045"/>
      <c r="Y358" s="686"/>
      <c r="Z358" s="687"/>
      <c r="AA358" s="661"/>
      <c r="AB358" s="662"/>
      <c r="AC358" s="279"/>
      <c r="AD358" s="61"/>
      <c r="AE358" s="61"/>
      <c r="AF358" s="663" t="str">
        <f t="shared" si="117"/>
        <v/>
      </c>
      <c r="AG358" s="664" t="str">
        <f t="shared" si="91"/>
        <v/>
      </c>
      <c r="AH358" s="664" t="str">
        <f t="shared" si="92"/>
        <v/>
      </c>
      <c r="AI358" s="664" t="str">
        <f>IF(AF358="","",VLOOKUP(AF358,リスト!BD:BE,2,0))</f>
        <v/>
      </c>
      <c r="AJ358" s="664" t="str">
        <f t="shared" si="93"/>
        <v/>
      </c>
      <c r="AK358" s="664" t="str">
        <f>IF(AJ358="","",VLOOKUP(AJ358,リスト!BW:BX,2,0))</f>
        <v/>
      </c>
      <c r="AL358" s="664" t="str">
        <f>IF(AF358="","",IF(S358&gt;【１】経営概要!$G$27,調査年-1,調査年)-R358)</f>
        <v/>
      </c>
      <c r="AM358" s="665" t="str">
        <f t="shared" si="107"/>
        <v/>
      </c>
      <c r="AN358" s="665" t="str">
        <f t="shared" si="108"/>
        <v/>
      </c>
      <c r="AO358" s="666" t="str">
        <f t="shared" si="109"/>
        <v/>
      </c>
      <c r="AP358" s="666" t="str">
        <f t="shared" si="110"/>
        <v/>
      </c>
      <c r="AQ358" s="666" t="str">
        <f t="shared" si="111"/>
        <v/>
      </c>
      <c r="AR358" s="666" t="str">
        <f t="shared" si="118"/>
        <v/>
      </c>
      <c r="AS358" s="666" t="str">
        <f t="shared" si="112"/>
        <v/>
      </c>
      <c r="AT358" s="666" t="str">
        <f t="shared" si="95"/>
        <v/>
      </c>
      <c r="AU358" s="666" t="str">
        <f t="shared" si="96"/>
        <v/>
      </c>
      <c r="AV358" s="666" t="str">
        <f>IF(X358="","",IF(OR(R358=IF(S358&gt;【１】経営概要!$G$27,調査年-1,調査年),AN358=""),"",ROUND(AN358*X358%,0)))</f>
        <v/>
      </c>
      <c r="AW358" s="666" t="str">
        <f t="shared" si="113"/>
        <v/>
      </c>
      <c r="AX358" s="666" t="str">
        <f t="shared" si="114"/>
        <v/>
      </c>
      <c r="AY358" s="666" t="str">
        <f t="shared" si="115"/>
        <v/>
      </c>
      <c r="AZ358" s="666" t="str">
        <f>IF(OR(X358="",AND(OR(R358&lt;&gt;IF(S358&gt;【１】経営概要!$G$27,調査年-1,調査年),AG358=0),V358="",AR358="",W358="")),"",
SUM(
IF(AND(R358=IF(S358&gt;【１】経営概要!$G$27,調査年-1,調査年),AG358=1),ROUND(T358*X358%,0),),
ROUND(V358*X358%,0),
ROUND(SUM(AR358)*X358%,0),
))</f>
        <v/>
      </c>
      <c r="BA358" s="666" t="str">
        <f t="shared" si="116"/>
        <v/>
      </c>
    </row>
    <row r="359" spans="2:53" s="4" customFormat="1" ht="28.15" hidden="1" customHeight="1" outlineLevel="1">
      <c r="C359" s="722">
        <v>343</v>
      </c>
      <c r="D359" s="1569"/>
      <c r="E359" s="1570"/>
      <c r="F359" s="1570"/>
      <c r="G359" s="1570"/>
      <c r="H359" s="1570"/>
      <c r="I359" s="1570"/>
      <c r="J359" s="1570"/>
      <c r="K359" s="1571"/>
      <c r="L359" s="668" t="str">
        <f>IF(M359&gt;0,IF(COUNTIF(リスト!建築物種類コード,M359),"建築物","構築物"),"")</f>
        <v/>
      </c>
      <c r="M359" s="680"/>
      <c r="N359" s="681"/>
      <c r="O359" s="201"/>
      <c r="P359" s="682"/>
      <c r="Q359" s="683"/>
      <c r="R359" s="683"/>
      <c r="S359" s="684"/>
      <c r="T359" s="685"/>
      <c r="U359" s="685"/>
      <c r="V359" s="685"/>
      <c r="W359" s="685"/>
      <c r="X359" s="1045"/>
      <c r="Y359" s="686"/>
      <c r="Z359" s="687"/>
      <c r="AA359" s="661"/>
      <c r="AB359" s="662"/>
      <c r="AC359" s="279"/>
      <c r="AD359" s="61"/>
      <c r="AE359" s="61"/>
      <c r="AF359" s="663" t="str">
        <f t="shared" si="117"/>
        <v/>
      </c>
      <c r="AG359" s="664" t="str">
        <f t="shared" si="91"/>
        <v/>
      </c>
      <c r="AH359" s="664" t="str">
        <f t="shared" si="92"/>
        <v/>
      </c>
      <c r="AI359" s="664" t="str">
        <f>IF(AF359="","",VLOOKUP(AF359,リスト!BD:BE,2,0))</f>
        <v/>
      </c>
      <c r="AJ359" s="664" t="str">
        <f t="shared" si="93"/>
        <v/>
      </c>
      <c r="AK359" s="664" t="str">
        <f>IF(AJ359="","",VLOOKUP(AJ359,リスト!BW:BX,2,0))</f>
        <v/>
      </c>
      <c r="AL359" s="664" t="str">
        <f>IF(AF359="","",IF(S359&gt;【１】経営概要!$G$27,調査年-1,調査年)-R359)</f>
        <v/>
      </c>
      <c r="AM359" s="665" t="str">
        <f t="shared" si="107"/>
        <v/>
      </c>
      <c r="AN359" s="665" t="str">
        <f t="shared" si="108"/>
        <v/>
      </c>
      <c r="AO359" s="666" t="str">
        <f t="shared" si="109"/>
        <v/>
      </c>
      <c r="AP359" s="666" t="str">
        <f t="shared" si="110"/>
        <v/>
      </c>
      <c r="AQ359" s="666" t="str">
        <f t="shared" si="111"/>
        <v/>
      </c>
      <c r="AR359" s="666" t="str">
        <f t="shared" si="118"/>
        <v/>
      </c>
      <c r="AS359" s="666" t="str">
        <f t="shared" si="112"/>
        <v/>
      </c>
      <c r="AT359" s="666" t="str">
        <f t="shared" si="95"/>
        <v/>
      </c>
      <c r="AU359" s="666" t="str">
        <f t="shared" si="96"/>
        <v/>
      </c>
      <c r="AV359" s="666" t="str">
        <f>IF(X359="","",IF(OR(R359=IF(S359&gt;【１】経営概要!$G$27,調査年-1,調査年),AN359=""),"",ROUND(AN359*X359%,0)))</f>
        <v/>
      </c>
      <c r="AW359" s="666" t="str">
        <f t="shared" si="113"/>
        <v/>
      </c>
      <c r="AX359" s="666" t="str">
        <f t="shared" si="114"/>
        <v/>
      </c>
      <c r="AY359" s="666" t="str">
        <f t="shared" si="115"/>
        <v/>
      </c>
      <c r="AZ359" s="666" t="str">
        <f>IF(OR(X359="",AND(OR(R359&lt;&gt;IF(S359&gt;【１】経営概要!$G$27,調査年-1,調査年),AG359=0),V359="",AR359="",W359="")),"",
SUM(
IF(AND(R359=IF(S359&gt;【１】経営概要!$G$27,調査年-1,調査年),AG359=1),ROUND(T359*X359%,0),),
ROUND(V359*X359%,0),
ROUND(SUM(AR359)*X359%,0),
))</f>
        <v/>
      </c>
      <c r="BA359" s="666" t="str">
        <f t="shared" si="116"/>
        <v/>
      </c>
    </row>
    <row r="360" spans="2:53" s="4" customFormat="1" ht="28.15" hidden="1" customHeight="1" outlineLevel="1">
      <c r="C360" s="722">
        <v>344</v>
      </c>
      <c r="D360" s="1569"/>
      <c r="E360" s="1570"/>
      <c r="F360" s="1570"/>
      <c r="G360" s="1570"/>
      <c r="H360" s="1570"/>
      <c r="I360" s="1570"/>
      <c r="J360" s="1570"/>
      <c r="K360" s="1571"/>
      <c r="L360" s="668" t="str">
        <f>IF(M360&gt;0,IF(COUNTIF(リスト!建築物種類コード,M360),"建築物","構築物"),"")</f>
        <v/>
      </c>
      <c r="M360" s="680"/>
      <c r="N360" s="681"/>
      <c r="O360" s="201"/>
      <c r="P360" s="682"/>
      <c r="Q360" s="683"/>
      <c r="R360" s="683"/>
      <c r="S360" s="684"/>
      <c r="T360" s="685"/>
      <c r="U360" s="685"/>
      <c r="V360" s="685"/>
      <c r="W360" s="685"/>
      <c r="X360" s="1045"/>
      <c r="Y360" s="686"/>
      <c r="Z360" s="687"/>
      <c r="AA360" s="661"/>
      <c r="AB360" s="662"/>
      <c r="AC360" s="279"/>
      <c r="AD360" s="61"/>
      <c r="AE360" s="61"/>
      <c r="AF360" s="663" t="str">
        <f t="shared" si="117"/>
        <v/>
      </c>
      <c r="AG360" s="664" t="str">
        <f t="shared" si="91"/>
        <v/>
      </c>
      <c r="AH360" s="664" t="str">
        <f t="shared" si="92"/>
        <v/>
      </c>
      <c r="AI360" s="664" t="str">
        <f>IF(AF360="","",VLOOKUP(AF360,リスト!BD:BE,2,0))</f>
        <v/>
      </c>
      <c r="AJ360" s="664" t="str">
        <f t="shared" si="93"/>
        <v/>
      </c>
      <c r="AK360" s="664" t="str">
        <f>IF(AJ360="","",VLOOKUP(AJ360,リスト!BW:BX,2,0))</f>
        <v/>
      </c>
      <c r="AL360" s="664" t="str">
        <f>IF(AF360="","",IF(S360&gt;【１】経営概要!$G$27,調査年-1,調査年)-R360)</f>
        <v/>
      </c>
      <c r="AM360" s="665" t="str">
        <f t="shared" si="107"/>
        <v/>
      </c>
      <c r="AN360" s="665" t="str">
        <f t="shared" si="108"/>
        <v/>
      </c>
      <c r="AO360" s="666" t="str">
        <f t="shared" si="109"/>
        <v/>
      </c>
      <c r="AP360" s="666" t="str">
        <f t="shared" si="110"/>
        <v/>
      </c>
      <c r="AQ360" s="666" t="str">
        <f t="shared" si="111"/>
        <v/>
      </c>
      <c r="AR360" s="666" t="str">
        <f t="shared" si="118"/>
        <v/>
      </c>
      <c r="AS360" s="666" t="str">
        <f t="shared" si="112"/>
        <v/>
      </c>
      <c r="AT360" s="666" t="str">
        <f t="shared" si="95"/>
        <v/>
      </c>
      <c r="AU360" s="666" t="str">
        <f t="shared" si="96"/>
        <v/>
      </c>
      <c r="AV360" s="666" t="str">
        <f>IF(X360="","",IF(OR(R360=IF(S360&gt;【１】経営概要!$G$27,調査年-1,調査年),AN360=""),"",ROUND(AN360*X360%,0)))</f>
        <v/>
      </c>
      <c r="AW360" s="666" t="str">
        <f t="shared" si="113"/>
        <v/>
      </c>
      <c r="AX360" s="666" t="str">
        <f t="shared" si="114"/>
        <v/>
      </c>
      <c r="AY360" s="666" t="str">
        <f t="shared" si="115"/>
        <v/>
      </c>
      <c r="AZ360" s="666" t="str">
        <f>IF(OR(X360="",AND(OR(R360&lt;&gt;IF(S360&gt;【１】経営概要!$G$27,調査年-1,調査年),AG360=0),V360="",AR360="",W360="")),"",
SUM(
IF(AND(R360=IF(S360&gt;【１】経営概要!$G$27,調査年-1,調査年),AG360=1),ROUND(T360*X360%,0),),
ROUND(V360*X360%,0),
ROUND(SUM(AR360)*X360%,0),
))</f>
        <v/>
      </c>
      <c r="BA360" s="666" t="str">
        <f t="shared" si="116"/>
        <v/>
      </c>
    </row>
    <row r="361" spans="2:53" s="4" customFormat="1" ht="28.15" hidden="1" customHeight="1" outlineLevel="1">
      <c r="C361" s="722">
        <v>345</v>
      </c>
      <c r="D361" s="1569"/>
      <c r="E361" s="1570"/>
      <c r="F361" s="1570"/>
      <c r="G361" s="1570"/>
      <c r="H361" s="1570"/>
      <c r="I361" s="1570"/>
      <c r="J361" s="1570"/>
      <c r="K361" s="1571"/>
      <c r="L361" s="668" t="str">
        <f>IF(M361&gt;0,IF(COUNTIF(リスト!建築物種類コード,M361),"建築物","構築物"),"")</f>
        <v/>
      </c>
      <c r="M361" s="680"/>
      <c r="N361" s="681"/>
      <c r="O361" s="201"/>
      <c r="P361" s="682"/>
      <c r="Q361" s="683"/>
      <c r="R361" s="683"/>
      <c r="S361" s="684"/>
      <c r="T361" s="685"/>
      <c r="U361" s="685"/>
      <c r="V361" s="685"/>
      <c r="W361" s="685"/>
      <c r="X361" s="1045"/>
      <c r="Y361" s="686"/>
      <c r="Z361" s="687"/>
      <c r="AA361" s="661"/>
      <c r="AB361" s="662"/>
      <c r="AC361" s="279"/>
      <c r="AD361" s="61"/>
      <c r="AE361" s="61"/>
      <c r="AF361" s="663" t="str">
        <f t="shared" si="117"/>
        <v/>
      </c>
      <c r="AG361" s="664" t="str">
        <f t="shared" si="91"/>
        <v/>
      </c>
      <c r="AH361" s="664" t="str">
        <f t="shared" si="92"/>
        <v/>
      </c>
      <c r="AI361" s="664" t="str">
        <f>IF(AF361="","",VLOOKUP(AF361,リスト!BD:BE,2,0))</f>
        <v/>
      </c>
      <c r="AJ361" s="664" t="str">
        <f t="shared" si="93"/>
        <v/>
      </c>
      <c r="AK361" s="664" t="str">
        <f>IF(AJ361="","",VLOOKUP(AJ361,リスト!BW:BX,2,0))</f>
        <v/>
      </c>
      <c r="AL361" s="664" t="str">
        <f>IF(AF361="","",IF(S361&gt;【１】経営概要!$G$27,調査年-1,調査年)-R361)</f>
        <v/>
      </c>
      <c r="AM361" s="665" t="str">
        <f t="shared" si="107"/>
        <v/>
      </c>
      <c r="AN361" s="665" t="str">
        <f t="shared" si="108"/>
        <v/>
      </c>
      <c r="AO361" s="666" t="str">
        <f t="shared" si="109"/>
        <v/>
      </c>
      <c r="AP361" s="666" t="str">
        <f t="shared" si="110"/>
        <v/>
      </c>
      <c r="AQ361" s="666" t="str">
        <f t="shared" si="111"/>
        <v/>
      </c>
      <c r="AR361" s="666" t="str">
        <f t="shared" si="118"/>
        <v/>
      </c>
      <c r="AS361" s="666" t="str">
        <f t="shared" si="112"/>
        <v/>
      </c>
      <c r="AT361" s="666" t="str">
        <f t="shared" si="95"/>
        <v/>
      </c>
      <c r="AU361" s="666" t="str">
        <f t="shared" si="96"/>
        <v/>
      </c>
      <c r="AV361" s="666" t="str">
        <f>IF(X361="","",IF(OR(R361=IF(S361&gt;【１】経営概要!$G$27,調査年-1,調査年),AN361=""),"",ROUND(AN361*X361%,0)))</f>
        <v/>
      </c>
      <c r="AW361" s="666" t="str">
        <f t="shared" si="113"/>
        <v/>
      </c>
      <c r="AX361" s="666" t="str">
        <f t="shared" si="114"/>
        <v/>
      </c>
      <c r="AY361" s="666" t="str">
        <f t="shared" si="115"/>
        <v/>
      </c>
      <c r="AZ361" s="666" t="str">
        <f>IF(OR(X361="",AND(OR(R361&lt;&gt;IF(S361&gt;【１】経営概要!$G$27,調査年-1,調査年),AG361=0),V361="",AR361="",W361="")),"",
SUM(
IF(AND(R361=IF(S361&gt;【１】経営概要!$G$27,調査年-1,調査年),AG361=1),ROUND(T361*X361%,0),),
ROUND(V361*X361%,0),
ROUND(SUM(AR361)*X361%,0),
))</f>
        <v/>
      </c>
      <c r="BA361" s="666" t="str">
        <f t="shared" si="116"/>
        <v/>
      </c>
    </row>
    <row r="362" spans="2:53" s="4" customFormat="1" ht="28.15" hidden="1" customHeight="1" outlineLevel="1">
      <c r="C362" s="722">
        <v>346</v>
      </c>
      <c r="D362" s="1569"/>
      <c r="E362" s="1570"/>
      <c r="F362" s="1570"/>
      <c r="G362" s="1570"/>
      <c r="H362" s="1570"/>
      <c r="I362" s="1570"/>
      <c r="J362" s="1570"/>
      <c r="K362" s="1571"/>
      <c r="L362" s="668" t="str">
        <f>IF(M362&gt;0,IF(COUNTIF(リスト!建築物種類コード,M362),"建築物","構築物"),"")</f>
        <v/>
      </c>
      <c r="M362" s="680"/>
      <c r="N362" s="681"/>
      <c r="O362" s="201"/>
      <c r="P362" s="682"/>
      <c r="Q362" s="683"/>
      <c r="R362" s="683"/>
      <c r="S362" s="684"/>
      <c r="T362" s="685"/>
      <c r="U362" s="685"/>
      <c r="V362" s="685"/>
      <c r="W362" s="685"/>
      <c r="X362" s="1045"/>
      <c r="Y362" s="686"/>
      <c r="Z362" s="687"/>
      <c r="AA362" s="661"/>
      <c r="AB362" s="662"/>
      <c r="AC362" s="279"/>
      <c r="AD362" s="61"/>
      <c r="AE362" s="61"/>
      <c r="AF362" s="663" t="str">
        <f t="shared" si="117"/>
        <v/>
      </c>
      <c r="AG362" s="664" t="str">
        <f t="shared" si="91"/>
        <v/>
      </c>
      <c r="AH362" s="664" t="str">
        <f t="shared" si="92"/>
        <v/>
      </c>
      <c r="AI362" s="664" t="str">
        <f>IF(AF362="","",VLOOKUP(AF362,リスト!BD:BE,2,0))</f>
        <v/>
      </c>
      <c r="AJ362" s="664" t="str">
        <f t="shared" si="93"/>
        <v/>
      </c>
      <c r="AK362" s="664" t="str">
        <f>IF(AJ362="","",VLOOKUP(AJ362,リスト!BW:BX,2,0))</f>
        <v/>
      </c>
      <c r="AL362" s="664" t="str">
        <f>IF(AF362="","",IF(S362&gt;【１】経営概要!$G$27,調査年-1,調査年)-R362)</f>
        <v/>
      </c>
      <c r="AM362" s="665" t="str">
        <f t="shared" si="107"/>
        <v/>
      </c>
      <c r="AN362" s="665" t="str">
        <f t="shared" si="108"/>
        <v/>
      </c>
      <c r="AO362" s="666" t="str">
        <f t="shared" si="109"/>
        <v/>
      </c>
      <c r="AP362" s="666" t="str">
        <f t="shared" si="110"/>
        <v/>
      </c>
      <c r="AQ362" s="666" t="str">
        <f t="shared" si="111"/>
        <v/>
      </c>
      <c r="AR362" s="666" t="str">
        <f t="shared" si="118"/>
        <v/>
      </c>
      <c r="AS362" s="666" t="str">
        <f t="shared" si="112"/>
        <v/>
      </c>
      <c r="AT362" s="666" t="str">
        <f t="shared" si="95"/>
        <v/>
      </c>
      <c r="AU362" s="666" t="str">
        <f t="shared" si="96"/>
        <v/>
      </c>
      <c r="AV362" s="666" t="str">
        <f>IF(X362="","",IF(OR(R362=IF(S362&gt;【１】経営概要!$G$27,調査年-1,調査年),AN362=""),"",ROUND(AN362*X362%,0)))</f>
        <v/>
      </c>
      <c r="AW362" s="666" t="str">
        <f t="shared" si="113"/>
        <v/>
      </c>
      <c r="AX362" s="666" t="str">
        <f t="shared" si="114"/>
        <v/>
      </c>
      <c r="AY362" s="666" t="str">
        <f t="shared" si="115"/>
        <v/>
      </c>
      <c r="AZ362" s="666" t="str">
        <f>IF(OR(X362="",AND(OR(R362&lt;&gt;IF(S362&gt;【１】経営概要!$G$27,調査年-1,調査年),AG362=0),V362="",AR362="",W362="")),"",
SUM(
IF(AND(R362=IF(S362&gt;【１】経営概要!$G$27,調査年-1,調査年),AG362=1),ROUND(T362*X362%,0),),
ROUND(V362*X362%,0),
ROUND(SUM(AR362)*X362%,0),
))</f>
        <v/>
      </c>
      <c r="BA362" s="666" t="str">
        <f t="shared" si="116"/>
        <v/>
      </c>
    </row>
    <row r="363" spans="2:53" s="4" customFormat="1" ht="28.15" hidden="1" customHeight="1" outlineLevel="1">
      <c r="C363" s="722">
        <v>347</v>
      </c>
      <c r="D363" s="1569"/>
      <c r="E363" s="1570"/>
      <c r="F363" s="1570"/>
      <c r="G363" s="1570"/>
      <c r="H363" s="1570"/>
      <c r="I363" s="1570"/>
      <c r="J363" s="1570"/>
      <c r="K363" s="1571"/>
      <c r="L363" s="668" t="str">
        <f>IF(M363&gt;0,IF(COUNTIF(リスト!建築物種類コード,M363),"建築物","構築物"),"")</f>
        <v/>
      </c>
      <c r="M363" s="680"/>
      <c r="N363" s="681"/>
      <c r="O363" s="201"/>
      <c r="P363" s="682"/>
      <c r="Q363" s="683"/>
      <c r="R363" s="683"/>
      <c r="S363" s="684"/>
      <c r="T363" s="685"/>
      <c r="U363" s="685"/>
      <c r="V363" s="685"/>
      <c r="W363" s="685"/>
      <c r="X363" s="1045"/>
      <c r="Y363" s="686"/>
      <c r="Z363" s="687"/>
      <c r="AA363" s="661"/>
      <c r="AB363" s="662"/>
      <c r="AC363" s="279"/>
      <c r="AD363" s="61"/>
      <c r="AE363" s="61"/>
      <c r="AF363" s="663" t="str">
        <f t="shared" si="117"/>
        <v/>
      </c>
      <c r="AG363" s="664" t="str">
        <f t="shared" si="91"/>
        <v/>
      </c>
      <c r="AH363" s="664" t="str">
        <f t="shared" si="92"/>
        <v/>
      </c>
      <c r="AI363" s="664" t="str">
        <f>IF(AF363="","",VLOOKUP(AF363,リスト!BD:BE,2,0))</f>
        <v/>
      </c>
      <c r="AJ363" s="664" t="str">
        <f t="shared" si="93"/>
        <v/>
      </c>
      <c r="AK363" s="664" t="str">
        <f>IF(AJ363="","",VLOOKUP(AJ363,リスト!BW:BX,2,0))</f>
        <v/>
      </c>
      <c r="AL363" s="664" t="str">
        <f>IF(AF363="","",IF(S363&gt;【１】経営概要!$G$27,調査年-1,調査年)-R363)</f>
        <v/>
      </c>
      <c r="AM363" s="665" t="str">
        <f t="shared" si="107"/>
        <v/>
      </c>
      <c r="AN363" s="665" t="str">
        <f t="shared" si="108"/>
        <v/>
      </c>
      <c r="AO363" s="666" t="str">
        <f t="shared" si="109"/>
        <v/>
      </c>
      <c r="AP363" s="666" t="str">
        <f t="shared" si="110"/>
        <v/>
      </c>
      <c r="AQ363" s="666" t="str">
        <f t="shared" si="111"/>
        <v/>
      </c>
      <c r="AR363" s="666" t="str">
        <f t="shared" si="118"/>
        <v/>
      </c>
      <c r="AS363" s="666" t="str">
        <f t="shared" si="112"/>
        <v/>
      </c>
      <c r="AT363" s="666" t="str">
        <f t="shared" si="95"/>
        <v/>
      </c>
      <c r="AU363" s="666" t="str">
        <f t="shared" si="96"/>
        <v/>
      </c>
      <c r="AV363" s="666" t="str">
        <f>IF(X363="","",IF(OR(R363=IF(S363&gt;【１】経営概要!$G$27,調査年-1,調査年),AN363=""),"",ROUND(AN363*X363%,0)))</f>
        <v/>
      </c>
      <c r="AW363" s="666" t="str">
        <f t="shared" si="113"/>
        <v/>
      </c>
      <c r="AX363" s="666" t="str">
        <f t="shared" si="114"/>
        <v/>
      </c>
      <c r="AY363" s="666" t="str">
        <f t="shared" si="115"/>
        <v/>
      </c>
      <c r="AZ363" s="666" t="str">
        <f>IF(OR(X363="",AND(OR(R363&lt;&gt;IF(S363&gt;【１】経営概要!$G$27,調査年-1,調査年),AG363=0),V363="",AR363="",W363="")),"",
SUM(
IF(AND(R363=IF(S363&gt;【１】経営概要!$G$27,調査年-1,調査年),AG363=1),ROUND(T363*X363%,0),),
ROUND(V363*X363%,0),
ROUND(SUM(AR363)*X363%,0),
))</f>
        <v/>
      </c>
      <c r="BA363" s="666" t="str">
        <f t="shared" si="116"/>
        <v/>
      </c>
    </row>
    <row r="364" spans="2:53" s="4" customFormat="1" ht="28.15" hidden="1" customHeight="1" outlineLevel="1">
      <c r="C364" s="722">
        <v>348</v>
      </c>
      <c r="D364" s="1569"/>
      <c r="E364" s="1570"/>
      <c r="F364" s="1570"/>
      <c r="G364" s="1570"/>
      <c r="H364" s="1570"/>
      <c r="I364" s="1570"/>
      <c r="J364" s="1570"/>
      <c r="K364" s="1571"/>
      <c r="L364" s="668" t="str">
        <f>IF(M364&gt;0,IF(COUNTIF(リスト!建築物種類コード,M364),"建築物","構築物"),"")</f>
        <v/>
      </c>
      <c r="M364" s="688"/>
      <c r="N364" s="681"/>
      <c r="O364" s="201"/>
      <c r="P364" s="682"/>
      <c r="Q364" s="683"/>
      <c r="R364" s="683"/>
      <c r="S364" s="684"/>
      <c r="T364" s="685"/>
      <c r="U364" s="685"/>
      <c r="V364" s="685"/>
      <c r="W364" s="685"/>
      <c r="X364" s="1045"/>
      <c r="Y364" s="686"/>
      <c r="Z364" s="687"/>
      <c r="AA364" s="661"/>
      <c r="AB364" s="662"/>
      <c r="AC364" s="279"/>
      <c r="AD364" s="61"/>
      <c r="AE364" s="61"/>
      <c r="AF364" s="663" t="str">
        <f t="shared" si="117"/>
        <v/>
      </c>
      <c r="AG364" s="664" t="str">
        <f t="shared" si="91"/>
        <v/>
      </c>
      <c r="AH364" s="664" t="str">
        <f t="shared" si="92"/>
        <v/>
      </c>
      <c r="AI364" s="664" t="str">
        <f>IF(AF364="","",VLOOKUP(AF364,リスト!BD:BE,2,0))</f>
        <v/>
      </c>
      <c r="AJ364" s="664" t="str">
        <f t="shared" si="93"/>
        <v/>
      </c>
      <c r="AK364" s="664" t="str">
        <f>IF(AJ364="","",VLOOKUP(AJ364,リスト!BW:BX,2,0))</f>
        <v/>
      </c>
      <c r="AL364" s="664" t="str">
        <f>IF(AF364="","",IF(S364&gt;【１】経営概要!$G$27,調査年-1,調査年)-R364)</f>
        <v/>
      </c>
      <c r="AM364" s="665" t="str">
        <f t="shared" si="107"/>
        <v/>
      </c>
      <c r="AN364" s="665" t="str">
        <f t="shared" si="108"/>
        <v/>
      </c>
      <c r="AO364" s="666" t="str">
        <f t="shared" si="109"/>
        <v/>
      </c>
      <c r="AP364" s="666" t="str">
        <f t="shared" si="110"/>
        <v/>
      </c>
      <c r="AQ364" s="666" t="str">
        <f t="shared" si="111"/>
        <v/>
      </c>
      <c r="AR364" s="666" t="str">
        <f t="shared" si="118"/>
        <v/>
      </c>
      <c r="AS364" s="666" t="str">
        <f t="shared" si="112"/>
        <v/>
      </c>
      <c r="AT364" s="666" t="str">
        <f t="shared" si="95"/>
        <v/>
      </c>
      <c r="AU364" s="666" t="str">
        <f t="shared" si="96"/>
        <v/>
      </c>
      <c r="AV364" s="666" t="str">
        <f>IF(X364="","",IF(OR(R364=IF(S364&gt;【１】経営概要!$G$27,調査年-1,調査年),AN364=""),"",ROUND(AN364*X364%,0)))</f>
        <v/>
      </c>
      <c r="AW364" s="666" t="str">
        <f t="shared" si="113"/>
        <v/>
      </c>
      <c r="AX364" s="666" t="str">
        <f t="shared" si="114"/>
        <v/>
      </c>
      <c r="AY364" s="666" t="str">
        <f t="shared" si="115"/>
        <v/>
      </c>
      <c r="AZ364" s="666" t="str">
        <f>IF(OR(X364="",AND(OR(R364&lt;&gt;IF(S364&gt;【１】経営概要!$G$27,調査年-1,調査年),AG364=0),V364="",AR364="",W364="")),"",
SUM(
IF(AND(R364=IF(S364&gt;【１】経営概要!$G$27,調査年-1,調査年),AG364=1),ROUND(T364*X364%,0),),
ROUND(V364*X364%,0),
ROUND(SUM(AR364)*X364%,0),
))</f>
        <v/>
      </c>
      <c r="BA364" s="666" t="str">
        <f t="shared" si="116"/>
        <v/>
      </c>
    </row>
    <row r="365" spans="2:53" s="4" customFormat="1" ht="28.5" hidden="1" customHeight="1" outlineLevel="1">
      <c r="B365" s="49"/>
      <c r="C365" s="722">
        <v>349</v>
      </c>
      <c r="D365" s="1569"/>
      <c r="E365" s="1570"/>
      <c r="F365" s="1570"/>
      <c r="G365" s="1570"/>
      <c r="H365" s="1570"/>
      <c r="I365" s="1570"/>
      <c r="J365" s="1570"/>
      <c r="K365" s="1571"/>
      <c r="L365" s="668" t="str">
        <f>IF(M365&gt;0,IF(COUNTIF(リスト!建築物種類コード,M365),"建築物","構築物"),"")</f>
        <v/>
      </c>
      <c r="M365" s="680"/>
      <c r="N365" s="681"/>
      <c r="O365" s="201"/>
      <c r="P365" s="682"/>
      <c r="Q365" s="683"/>
      <c r="R365" s="683"/>
      <c r="S365" s="684"/>
      <c r="T365" s="685"/>
      <c r="U365" s="685"/>
      <c r="V365" s="685"/>
      <c r="W365" s="685"/>
      <c r="X365" s="1045"/>
      <c r="Y365" s="686"/>
      <c r="Z365" s="687"/>
      <c r="AA365" s="661"/>
      <c r="AB365" s="662"/>
      <c r="AC365" s="279"/>
      <c r="AD365" s="61"/>
      <c r="AE365" s="61"/>
      <c r="AF365" s="663" t="str">
        <f t="shared" si="117"/>
        <v/>
      </c>
      <c r="AG365" s="664" t="str">
        <f t="shared" si="91"/>
        <v/>
      </c>
      <c r="AH365" s="664" t="str">
        <f t="shared" si="92"/>
        <v/>
      </c>
      <c r="AI365" s="664" t="str">
        <f>IF(AF365="","",VLOOKUP(AF365,リスト!BD:BE,2,0))</f>
        <v/>
      </c>
      <c r="AJ365" s="664" t="str">
        <f t="shared" si="93"/>
        <v/>
      </c>
      <c r="AK365" s="664" t="str">
        <f>IF(AJ365="","",VLOOKUP(AJ365,リスト!BW:BX,2,0))</f>
        <v/>
      </c>
      <c r="AL365" s="664" t="str">
        <f>IF(AF365="","",IF(S365&gt;【１】経営概要!$G$27,調査年-1,調査年)-R365)</f>
        <v/>
      </c>
      <c r="AM365" s="665" t="str">
        <f t="shared" si="107"/>
        <v/>
      </c>
      <c r="AN365" s="665" t="str">
        <f t="shared" si="108"/>
        <v/>
      </c>
      <c r="AO365" s="666" t="str">
        <f t="shared" si="109"/>
        <v/>
      </c>
      <c r="AP365" s="666" t="str">
        <f t="shared" si="110"/>
        <v/>
      </c>
      <c r="AQ365" s="666" t="str">
        <f t="shared" si="111"/>
        <v/>
      </c>
      <c r="AR365" s="666" t="str">
        <f t="shared" si="118"/>
        <v/>
      </c>
      <c r="AS365" s="666" t="str">
        <f t="shared" si="112"/>
        <v/>
      </c>
      <c r="AT365" s="666" t="str">
        <f t="shared" si="95"/>
        <v/>
      </c>
      <c r="AU365" s="666" t="str">
        <f t="shared" si="96"/>
        <v/>
      </c>
      <c r="AV365" s="666" t="str">
        <f>IF(X365="","",IF(OR(R365=IF(S365&gt;【１】経営概要!$G$27,調査年-1,調査年),AN365=""),"",ROUND(AN365*X365%,0)))</f>
        <v/>
      </c>
      <c r="AW365" s="666" t="str">
        <f t="shared" si="113"/>
        <v/>
      </c>
      <c r="AX365" s="666" t="str">
        <f t="shared" si="114"/>
        <v/>
      </c>
      <c r="AY365" s="666" t="str">
        <f t="shared" si="115"/>
        <v/>
      </c>
      <c r="AZ365" s="666" t="str">
        <f>IF(OR(X365="",AND(OR(R365&lt;&gt;IF(S365&gt;【１】経営概要!$G$27,調査年-1,調査年),AG365=0),V365="",AR365="",W365="")),"",
SUM(
IF(AND(R365=IF(S365&gt;【１】経営概要!$G$27,調査年-1,調査年),AG365=1),ROUND(T365*X365%,0),),
ROUND(V365*X365%,0),
ROUND(SUM(AR365)*X365%,0),
))</f>
        <v/>
      </c>
      <c r="BA365" s="666" t="str">
        <f t="shared" si="116"/>
        <v/>
      </c>
    </row>
    <row r="366" spans="2:53" ht="28.5" hidden="1" customHeight="1" outlineLevel="1">
      <c r="B366" s="49"/>
      <c r="C366" s="722">
        <v>350</v>
      </c>
      <c r="D366" s="1572"/>
      <c r="E366" s="1573"/>
      <c r="F366" s="1573"/>
      <c r="G366" s="1573"/>
      <c r="H366" s="1573"/>
      <c r="I366" s="1573"/>
      <c r="J366" s="1573"/>
      <c r="K366" s="1574"/>
      <c r="L366" s="668" t="str">
        <f>IF(M366&gt;0,IF(COUNTIF(リスト!建築物種類コード,M366),"建築物","構築物"),"")</f>
        <v/>
      </c>
      <c r="M366" s="688"/>
      <c r="N366" s="681"/>
      <c r="O366" s="201"/>
      <c r="P366" s="682"/>
      <c r="Q366" s="683"/>
      <c r="R366" s="683"/>
      <c r="S366" s="684"/>
      <c r="T366" s="685"/>
      <c r="U366" s="685"/>
      <c r="V366" s="685"/>
      <c r="W366" s="685"/>
      <c r="X366" s="1045"/>
      <c r="Y366" s="686"/>
      <c r="Z366" s="687"/>
      <c r="AA366" s="661"/>
      <c r="AB366" s="662"/>
      <c r="AC366" s="279"/>
      <c r="AF366" s="663" t="str">
        <f t="shared" si="117"/>
        <v/>
      </c>
      <c r="AG366" s="664" t="str">
        <f t="shared" si="91"/>
        <v/>
      </c>
      <c r="AH366" s="664" t="str">
        <f t="shared" si="92"/>
        <v/>
      </c>
      <c r="AI366" s="664" t="str">
        <f>IF(AF366="","",VLOOKUP(AF366,リスト!BD:BE,2,0))</f>
        <v/>
      </c>
      <c r="AJ366" s="664" t="str">
        <f t="shared" si="93"/>
        <v/>
      </c>
      <c r="AK366" s="664" t="str">
        <f>IF(AJ366="","",VLOOKUP(AJ366,リスト!BW:BX,2,0))</f>
        <v/>
      </c>
      <c r="AL366" s="664" t="str">
        <f>IF(AF366="","",IF(S366&gt;【１】経営概要!$G$27,調査年-1,調査年)-R366)</f>
        <v/>
      </c>
      <c r="AM366" s="665" t="str">
        <f t="shared" si="107"/>
        <v/>
      </c>
      <c r="AN366" s="665" t="str">
        <f t="shared" si="108"/>
        <v/>
      </c>
      <c r="AO366" s="666" t="str">
        <f t="shared" si="109"/>
        <v/>
      </c>
      <c r="AP366" s="666" t="str">
        <f t="shared" si="110"/>
        <v/>
      </c>
      <c r="AQ366" s="666" t="str">
        <f t="shared" si="111"/>
        <v/>
      </c>
      <c r="AR366" s="666" t="str">
        <f t="shared" si="118"/>
        <v/>
      </c>
      <c r="AS366" s="666" t="str">
        <f t="shared" si="112"/>
        <v/>
      </c>
      <c r="AT366" s="666" t="str">
        <f t="shared" si="95"/>
        <v/>
      </c>
      <c r="AU366" s="666" t="str">
        <f t="shared" si="96"/>
        <v/>
      </c>
      <c r="AV366" s="666" t="str">
        <f>IF(X366="","",IF(OR(R366=IF(S366&gt;【１】経営概要!$G$27,調査年-1,調査年),AN366=""),"",ROUND(AN366*X366%,0)))</f>
        <v/>
      </c>
      <c r="AW366" s="666" t="str">
        <f t="shared" si="113"/>
        <v/>
      </c>
      <c r="AX366" s="666" t="str">
        <f t="shared" si="114"/>
        <v/>
      </c>
      <c r="AY366" s="666" t="str">
        <f t="shared" si="115"/>
        <v/>
      </c>
      <c r="AZ366" s="666" t="str">
        <f>IF(OR(X366="",AND(OR(R366&lt;&gt;IF(S366&gt;【１】経営概要!$G$27,調査年-1,調査年),AG366=0),V366="",AR366="",W366="")),"",
SUM(
IF(AND(R366=IF(S366&gt;【１】経営概要!$G$27,調査年-1,調査年),AG366=1),ROUND(T366*X366%,0),),
ROUND(V366*X366%,0),
ROUND(SUM(AR366)*X366%,0),
))</f>
        <v/>
      </c>
      <c r="BA366" s="666" t="str">
        <f t="shared" si="116"/>
        <v/>
      </c>
    </row>
    <row r="367" spans="2:53" s="42" customFormat="1" ht="28.5" hidden="1" customHeight="1" outlineLevel="1">
      <c r="B367" s="49"/>
      <c r="C367" s="722">
        <v>351</v>
      </c>
      <c r="D367" s="1569"/>
      <c r="E367" s="1570"/>
      <c r="F367" s="1570"/>
      <c r="G367" s="1570"/>
      <c r="H367" s="1570"/>
      <c r="I367" s="1570"/>
      <c r="J367" s="1570"/>
      <c r="K367" s="1571"/>
      <c r="L367" s="668" t="str">
        <f>IF(M367&gt;0,IF(COUNTIF(リスト!建築物種類コード,M367),"建築物","構築物"),"")</f>
        <v/>
      </c>
      <c r="M367" s="680"/>
      <c r="N367" s="681"/>
      <c r="O367" s="201"/>
      <c r="P367" s="682"/>
      <c r="Q367" s="683"/>
      <c r="R367" s="683"/>
      <c r="S367" s="684"/>
      <c r="T367" s="685"/>
      <c r="U367" s="685"/>
      <c r="V367" s="685"/>
      <c r="W367" s="685"/>
      <c r="X367" s="1045"/>
      <c r="Y367" s="686"/>
      <c r="Z367" s="687"/>
      <c r="AA367" s="661"/>
      <c r="AB367" s="662"/>
      <c r="AC367" s="279"/>
      <c r="AD367" s="61"/>
      <c r="AE367" s="61"/>
      <c r="AF367" s="663" t="str">
        <f t="shared" si="117"/>
        <v/>
      </c>
      <c r="AG367" s="664" t="str">
        <f t="shared" si="91"/>
        <v/>
      </c>
      <c r="AH367" s="664" t="str">
        <f t="shared" si="92"/>
        <v/>
      </c>
      <c r="AI367" s="664" t="str">
        <f>IF(AF367="","",VLOOKUP(AF367,リスト!BD:BE,2,0))</f>
        <v/>
      </c>
      <c r="AJ367" s="664" t="str">
        <f t="shared" si="93"/>
        <v/>
      </c>
      <c r="AK367" s="664" t="str">
        <f>IF(AJ367="","",VLOOKUP(AJ367,リスト!BW:BX,2,0))</f>
        <v/>
      </c>
      <c r="AL367" s="664" t="str">
        <f>IF(AF367="","",IF(S367&gt;【１】経営概要!$G$27,調査年-1,調査年)-R367)</f>
        <v/>
      </c>
      <c r="AM367" s="665" t="str">
        <f t="shared" si="107"/>
        <v/>
      </c>
      <c r="AN367" s="665" t="str">
        <f t="shared" si="108"/>
        <v/>
      </c>
      <c r="AO367" s="666" t="str">
        <f t="shared" si="109"/>
        <v/>
      </c>
      <c r="AP367" s="666" t="str">
        <f t="shared" si="110"/>
        <v/>
      </c>
      <c r="AQ367" s="666" t="str">
        <f t="shared" si="111"/>
        <v/>
      </c>
      <c r="AR367" s="666" t="str">
        <f t="shared" si="118"/>
        <v/>
      </c>
      <c r="AS367" s="666" t="str">
        <f t="shared" si="112"/>
        <v/>
      </c>
      <c r="AT367" s="666" t="str">
        <f t="shared" si="95"/>
        <v/>
      </c>
      <c r="AU367" s="666" t="str">
        <f t="shared" si="96"/>
        <v/>
      </c>
      <c r="AV367" s="666" t="str">
        <f>IF(X367="","",IF(OR(R367=IF(S367&gt;【１】経営概要!$G$27,調査年-1,調査年),AN367=""),"",ROUND(AN367*X367%,0)))</f>
        <v/>
      </c>
      <c r="AW367" s="666" t="str">
        <f t="shared" si="113"/>
        <v/>
      </c>
      <c r="AX367" s="666" t="str">
        <f t="shared" si="114"/>
        <v/>
      </c>
      <c r="AY367" s="666" t="str">
        <f t="shared" si="115"/>
        <v/>
      </c>
      <c r="AZ367" s="666" t="str">
        <f>IF(OR(X367="",AND(OR(R367&lt;&gt;IF(S367&gt;【１】経営概要!$G$27,調査年-1,調査年),AG367=0),V367="",AR367="",W367="")),"",
SUM(
IF(AND(R367=IF(S367&gt;【１】経営概要!$G$27,調査年-1,調査年),AG367=1),ROUND(T367*X367%,0),),
ROUND(V367*X367%,0),
ROUND(SUM(AR367)*X367%,0),
))</f>
        <v/>
      </c>
      <c r="BA367" s="666" t="str">
        <f t="shared" si="116"/>
        <v/>
      </c>
    </row>
    <row r="368" spans="2:53" s="4" customFormat="1" ht="28.5" hidden="1" customHeight="1" outlineLevel="1">
      <c r="C368" s="722">
        <v>352</v>
      </c>
      <c r="D368" s="1569"/>
      <c r="E368" s="1570"/>
      <c r="F368" s="1570"/>
      <c r="G368" s="1570"/>
      <c r="H368" s="1570"/>
      <c r="I368" s="1570"/>
      <c r="J368" s="1570"/>
      <c r="K368" s="1571"/>
      <c r="L368" s="668" t="str">
        <f>IF(M368&gt;0,IF(COUNTIF(リスト!建築物種類コード,M368),"建築物","構築物"),"")</f>
        <v/>
      </c>
      <c r="M368" s="680"/>
      <c r="N368" s="681"/>
      <c r="O368" s="201"/>
      <c r="P368" s="682"/>
      <c r="Q368" s="683"/>
      <c r="R368" s="683"/>
      <c r="S368" s="684"/>
      <c r="T368" s="685"/>
      <c r="U368" s="685"/>
      <c r="V368" s="685"/>
      <c r="W368" s="685"/>
      <c r="X368" s="1045"/>
      <c r="Y368" s="686"/>
      <c r="Z368" s="687"/>
      <c r="AA368" s="661"/>
      <c r="AB368" s="662"/>
      <c r="AC368" s="279"/>
      <c r="AD368" s="61"/>
      <c r="AE368" s="61"/>
      <c r="AF368" s="663" t="str">
        <f t="shared" si="117"/>
        <v/>
      </c>
      <c r="AG368" s="664" t="str">
        <f t="shared" si="91"/>
        <v/>
      </c>
      <c r="AH368" s="664" t="str">
        <f t="shared" si="92"/>
        <v/>
      </c>
      <c r="AI368" s="664" t="str">
        <f>IF(AF368="","",VLOOKUP(AF368,リスト!BD:BE,2,0))</f>
        <v/>
      </c>
      <c r="AJ368" s="664" t="str">
        <f t="shared" si="93"/>
        <v/>
      </c>
      <c r="AK368" s="664" t="str">
        <f>IF(AJ368="","",VLOOKUP(AJ368,リスト!BW:BX,2,0))</f>
        <v/>
      </c>
      <c r="AL368" s="664" t="str">
        <f>IF(AF368="","",IF(S368&gt;【１】経営概要!$G$27,調査年-1,調査年)-R368)</f>
        <v/>
      </c>
      <c r="AM368" s="665" t="str">
        <f t="shared" si="107"/>
        <v/>
      </c>
      <c r="AN368" s="665" t="str">
        <f t="shared" si="108"/>
        <v/>
      </c>
      <c r="AO368" s="666" t="str">
        <f t="shared" si="109"/>
        <v/>
      </c>
      <c r="AP368" s="666" t="str">
        <f t="shared" si="110"/>
        <v/>
      </c>
      <c r="AQ368" s="666" t="str">
        <f t="shared" si="111"/>
        <v/>
      </c>
      <c r="AR368" s="666" t="str">
        <f t="shared" si="118"/>
        <v/>
      </c>
      <c r="AS368" s="666" t="str">
        <f t="shared" si="112"/>
        <v/>
      </c>
      <c r="AT368" s="666" t="str">
        <f t="shared" si="95"/>
        <v/>
      </c>
      <c r="AU368" s="666" t="str">
        <f t="shared" si="96"/>
        <v/>
      </c>
      <c r="AV368" s="666" t="str">
        <f>IF(X368="","",IF(OR(R368=IF(S368&gt;【１】経営概要!$G$27,調査年-1,調査年),AN368=""),"",ROUND(AN368*X368%,0)))</f>
        <v/>
      </c>
      <c r="AW368" s="666" t="str">
        <f t="shared" si="113"/>
        <v/>
      </c>
      <c r="AX368" s="666" t="str">
        <f t="shared" si="114"/>
        <v/>
      </c>
      <c r="AY368" s="666" t="str">
        <f t="shared" si="115"/>
        <v/>
      </c>
      <c r="AZ368" s="666" t="str">
        <f>IF(OR(X368="",AND(OR(R368&lt;&gt;IF(S368&gt;【１】経営概要!$G$27,調査年-1,調査年),AG368=0),V368="",AR368="",W368="")),"",
SUM(
IF(AND(R368=IF(S368&gt;【１】経営概要!$G$27,調査年-1,調査年),AG368=1),ROUND(T368*X368%,0),),
ROUND(V368*X368%,0),
ROUND(SUM(AR368)*X368%,0),
))</f>
        <v/>
      </c>
      <c r="BA368" s="666" t="str">
        <f t="shared" si="116"/>
        <v/>
      </c>
    </row>
    <row r="369" spans="2:53" s="4" customFormat="1" ht="27.75" hidden="1" customHeight="1" outlineLevel="1">
      <c r="C369" s="722">
        <v>353</v>
      </c>
      <c r="D369" s="1572"/>
      <c r="E369" s="1573"/>
      <c r="F369" s="1573"/>
      <c r="G369" s="1573"/>
      <c r="H369" s="1573"/>
      <c r="I369" s="1573"/>
      <c r="J369" s="1573"/>
      <c r="K369" s="1574"/>
      <c r="L369" s="668" t="str">
        <f>IF(M369&gt;0,IF(COUNTIF(リスト!建築物種類コード,M369),"建築物","構築物"),"")</f>
        <v/>
      </c>
      <c r="M369" s="688"/>
      <c r="N369" s="681"/>
      <c r="O369" s="201"/>
      <c r="P369" s="682"/>
      <c r="Q369" s="683"/>
      <c r="R369" s="683"/>
      <c r="S369" s="684"/>
      <c r="T369" s="685"/>
      <c r="U369" s="685"/>
      <c r="V369" s="685"/>
      <c r="W369" s="685"/>
      <c r="X369" s="1045"/>
      <c r="Y369" s="686"/>
      <c r="Z369" s="687"/>
      <c r="AA369" s="661"/>
      <c r="AB369" s="662"/>
      <c r="AC369" s="279"/>
      <c r="AD369" s="61"/>
      <c r="AE369" s="61"/>
      <c r="AF369" s="663" t="str">
        <f t="shared" si="117"/>
        <v/>
      </c>
      <c r="AG369" s="664" t="str">
        <f t="shared" si="91"/>
        <v/>
      </c>
      <c r="AH369" s="664" t="str">
        <f t="shared" si="92"/>
        <v/>
      </c>
      <c r="AI369" s="664" t="str">
        <f>IF(AF369="","",VLOOKUP(AF369,リスト!BD:BE,2,0))</f>
        <v/>
      </c>
      <c r="AJ369" s="664" t="str">
        <f t="shared" si="93"/>
        <v/>
      </c>
      <c r="AK369" s="664" t="str">
        <f>IF(AJ369="","",VLOOKUP(AJ369,リスト!BW:BX,2,0))</f>
        <v/>
      </c>
      <c r="AL369" s="664" t="str">
        <f>IF(AF369="","",IF(S369&gt;【１】経営概要!$G$27,調査年-1,調査年)-R369)</f>
        <v/>
      </c>
      <c r="AM369" s="665" t="str">
        <f t="shared" si="107"/>
        <v/>
      </c>
      <c r="AN369" s="665" t="str">
        <f t="shared" si="108"/>
        <v/>
      </c>
      <c r="AO369" s="666" t="str">
        <f t="shared" si="109"/>
        <v/>
      </c>
      <c r="AP369" s="666" t="str">
        <f t="shared" si="110"/>
        <v/>
      </c>
      <c r="AQ369" s="666" t="str">
        <f t="shared" si="111"/>
        <v/>
      </c>
      <c r="AR369" s="666" t="str">
        <f t="shared" si="118"/>
        <v/>
      </c>
      <c r="AS369" s="666" t="str">
        <f t="shared" si="112"/>
        <v/>
      </c>
      <c r="AT369" s="666" t="str">
        <f t="shared" si="95"/>
        <v/>
      </c>
      <c r="AU369" s="666" t="str">
        <f t="shared" si="96"/>
        <v/>
      </c>
      <c r="AV369" s="666" t="str">
        <f>IF(X369="","",IF(OR(R369=IF(S369&gt;【１】経営概要!$G$27,調査年-1,調査年),AN369=""),"",ROUND(AN369*X369%,0)))</f>
        <v/>
      </c>
      <c r="AW369" s="666" t="str">
        <f t="shared" si="113"/>
        <v/>
      </c>
      <c r="AX369" s="666" t="str">
        <f t="shared" si="114"/>
        <v/>
      </c>
      <c r="AY369" s="666" t="str">
        <f t="shared" si="115"/>
        <v/>
      </c>
      <c r="AZ369" s="666" t="str">
        <f>IF(OR(X369="",AND(OR(R369&lt;&gt;IF(S369&gt;【１】経営概要!$G$27,調査年-1,調査年),AG369=0),V369="",AR369="",W369="")),"",
SUM(
IF(AND(R369=IF(S369&gt;【１】経営概要!$G$27,調査年-1,調査年),AG369=1),ROUND(T369*X369%,0),),
ROUND(V369*X369%,0),
ROUND(SUM(AR369)*X369%,0),
))</f>
        <v/>
      </c>
      <c r="BA369" s="666" t="str">
        <f t="shared" si="116"/>
        <v/>
      </c>
    </row>
    <row r="370" spans="2:53" s="4" customFormat="1" ht="28.15" hidden="1" customHeight="1" outlineLevel="1">
      <c r="C370" s="722">
        <v>354</v>
      </c>
      <c r="D370" s="1569"/>
      <c r="E370" s="1570"/>
      <c r="F370" s="1570"/>
      <c r="G370" s="1570"/>
      <c r="H370" s="1570"/>
      <c r="I370" s="1570"/>
      <c r="J370" s="1570"/>
      <c r="K370" s="1571"/>
      <c r="L370" s="668" t="str">
        <f>IF(M370&gt;0,IF(COUNTIF(リスト!建築物種類コード,M370),"建築物","構築物"),"")</f>
        <v/>
      </c>
      <c r="M370" s="680"/>
      <c r="N370" s="681"/>
      <c r="O370" s="201"/>
      <c r="P370" s="682"/>
      <c r="Q370" s="683"/>
      <c r="R370" s="683"/>
      <c r="S370" s="684"/>
      <c r="T370" s="685"/>
      <c r="U370" s="685"/>
      <c r="V370" s="685"/>
      <c r="W370" s="685"/>
      <c r="X370" s="1045"/>
      <c r="Y370" s="686"/>
      <c r="Z370" s="687"/>
      <c r="AA370" s="661"/>
      <c r="AB370" s="662"/>
      <c r="AC370" s="279"/>
      <c r="AD370" s="61"/>
      <c r="AE370" s="61"/>
      <c r="AF370" s="663" t="str">
        <f t="shared" si="117"/>
        <v/>
      </c>
      <c r="AG370" s="664" t="str">
        <f t="shared" si="91"/>
        <v/>
      </c>
      <c r="AH370" s="664" t="str">
        <f t="shared" si="92"/>
        <v/>
      </c>
      <c r="AI370" s="664" t="str">
        <f>IF(AF370="","",VLOOKUP(AF370,リスト!BD:BE,2,0))</f>
        <v/>
      </c>
      <c r="AJ370" s="664" t="str">
        <f t="shared" si="93"/>
        <v/>
      </c>
      <c r="AK370" s="664" t="str">
        <f>IF(AJ370="","",VLOOKUP(AJ370,リスト!BW:BX,2,0))</f>
        <v/>
      </c>
      <c r="AL370" s="664" t="str">
        <f>IF(AF370="","",IF(S370&gt;【１】経営概要!$G$27,調査年-1,調査年)-R370)</f>
        <v/>
      </c>
      <c r="AM370" s="665" t="str">
        <f t="shared" si="107"/>
        <v/>
      </c>
      <c r="AN370" s="665" t="str">
        <f t="shared" si="108"/>
        <v/>
      </c>
      <c r="AO370" s="666" t="str">
        <f t="shared" si="109"/>
        <v/>
      </c>
      <c r="AP370" s="666" t="str">
        <f t="shared" si="110"/>
        <v/>
      </c>
      <c r="AQ370" s="666" t="str">
        <f t="shared" si="111"/>
        <v/>
      </c>
      <c r="AR370" s="666" t="str">
        <f t="shared" si="118"/>
        <v/>
      </c>
      <c r="AS370" s="666" t="str">
        <f t="shared" si="112"/>
        <v/>
      </c>
      <c r="AT370" s="666" t="str">
        <f t="shared" si="95"/>
        <v/>
      </c>
      <c r="AU370" s="666" t="str">
        <f t="shared" si="96"/>
        <v/>
      </c>
      <c r="AV370" s="666" t="str">
        <f>IF(X370="","",IF(OR(R370=IF(S370&gt;【１】経営概要!$G$27,調査年-1,調査年),AN370=""),"",ROUND(AN370*X370%,0)))</f>
        <v/>
      </c>
      <c r="AW370" s="666" t="str">
        <f t="shared" si="113"/>
        <v/>
      </c>
      <c r="AX370" s="666" t="str">
        <f t="shared" si="114"/>
        <v/>
      </c>
      <c r="AY370" s="666" t="str">
        <f t="shared" si="115"/>
        <v/>
      </c>
      <c r="AZ370" s="666" t="str">
        <f>IF(OR(X370="",AND(OR(R370&lt;&gt;IF(S370&gt;【１】経営概要!$G$27,調査年-1,調査年),AG370=0),V370="",AR370="",W370="")),"",
SUM(
IF(AND(R370=IF(S370&gt;【１】経営概要!$G$27,調査年-1,調査年),AG370=1),ROUND(T370*X370%,0),),
ROUND(V370*X370%,0),
ROUND(SUM(AR370)*X370%,0),
))</f>
        <v/>
      </c>
      <c r="BA370" s="666" t="str">
        <f t="shared" si="116"/>
        <v/>
      </c>
    </row>
    <row r="371" spans="2:53" s="4" customFormat="1" ht="28.15" hidden="1" customHeight="1" outlineLevel="1">
      <c r="C371" s="722">
        <v>355</v>
      </c>
      <c r="D371" s="1572"/>
      <c r="E371" s="1573"/>
      <c r="F371" s="1573"/>
      <c r="G371" s="1573"/>
      <c r="H371" s="1573"/>
      <c r="I371" s="1573"/>
      <c r="J371" s="1573"/>
      <c r="K371" s="1574"/>
      <c r="L371" s="668" t="str">
        <f>IF(M371&gt;0,IF(COUNTIF(リスト!建築物種類コード,M371),"建築物","構築物"),"")</f>
        <v/>
      </c>
      <c r="M371" s="688"/>
      <c r="N371" s="681"/>
      <c r="O371" s="201"/>
      <c r="P371" s="682"/>
      <c r="Q371" s="683"/>
      <c r="R371" s="683"/>
      <c r="S371" s="684"/>
      <c r="T371" s="685"/>
      <c r="U371" s="685"/>
      <c r="V371" s="685"/>
      <c r="W371" s="685"/>
      <c r="X371" s="1045"/>
      <c r="Y371" s="686"/>
      <c r="Z371" s="687"/>
      <c r="AA371" s="661"/>
      <c r="AB371" s="662"/>
      <c r="AC371" s="279"/>
      <c r="AD371" s="61"/>
      <c r="AE371" s="61"/>
      <c r="AF371" s="663" t="str">
        <f t="shared" si="117"/>
        <v/>
      </c>
      <c r="AG371" s="664" t="str">
        <f t="shared" si="91"/>
        <v/>
      </c>
      <c r="AH371" s="664" t="str">
        <f t="shared" si="92"/>
        <v/>
      </c>
      <c r="AI371" s="664" t="str">
        <f>IF(AF371="","",VLOOKUP(AF371,リスト!BD:BE,2,0))</f>
        <v/>
      </c>
      <c r="AJ371" s="664" t="str">
        <f t="shared" si="93"/>
        <v/>
      </c>
      <c r="AK371" s="664" t="str">
        <f>IF(AJ371="","",VLOOKUP(AJ371,リスト!BW:BX,2,0))</f>
        <v/>
      </c>
      <c r="AL371" s="664" t="str">
        <f>IF(AF371="","",IF(S371&gt;【１】経営概要!$G$27,調査年-1,調査年)-R371)</f>
        <v/>
      </c>
      <c r="AM371" s="665" t="str">
        <f t="shared" si="107"/>
        <v/>
      </c>
      <c r="AN371" s="665" t="str">
        <f t="shared" si="108"/>
        <v/>
      </c>
      <c r="AO371" s="666" t="str">
        <f t="shared" si="109"/>
        <v/>
      </c>
      <c r="AP371" s="666" t="str">
        <f t="shared" si="110"/>
        <v/>
      </c>
      <c r="AQ371" s="666" t="str">
        <f t="shared" si="111"/>
        <v/>
      </c>
      <c r="AR371" s="666" t="str">
        <f t="shared" si="118"/>
        <v/>
      </c>
      <c r="AS371" s="666" t="str">
        <f t="shared" si="112"/>
        <v/>
      </c>
      <c r="AT371" s="666" t="str">
        <f t="shared" si="95"/>
        <v/>
      </c>
      <c r="AU371" s="666" t="str">
        <f t="shared" si="96"/>
        <v/>
      </c>
      <c r="AV371" s="666" t="str">
        <f>IF(X371="","",IF(OR(R371=IF(S371&gt;【１】経営概要!$G$27,調査年-1,調査年),AN371=""),"",ROUND(AN371*X371%,0)))</f>
        <v/>
      </c>
      <c r="AW371" s="666" t="str">
        <f t="shared" si="113"/>
        <v/>
      </c>
      <c r="AX371" s="666" t="str">
        <f t="shared" si="114"/>
        <v/>
      </c>
      <c r="AY371" s="666" t="str">
        <f t="shared" si="115"/>
        <v/>
      </c>
      <c r="AZ371" s="666" t="str">
        <f>IF(OR(X371="",AND(OR(R371&lt;&gt;IF(S371&gt;【１】経営概要!$G$27,調査年-1,調査年),AG371=0),V371="",AR371="",W371="")),"",
SUM(
IF(AND(R371=IF(S371&gt;【１】経営概要!$G$27,調査年-1,調査年),AG371=1),ROUND(T371*X371%,0),),
ROUND(V371*X371%,0),
ROUND(SUM(AR371)*X371%,0),
))</f>
        <v/>
      </c>
      <c r="BA371" s="666" t="str">
        <f t="shared" si="116"/>
        <v/>
      </c>
    </row>
    <row r="372" spans="2:53" s="4" customFormat="1" ht="28.15" hidden="1" customHeight="1" outlineLevel="1">
      <c r="C372" s="722">
        <v>356</v>
      </c>
      <c r="D372" s="1569"/>
      <c r="E372" s="1570"/>
      <c r="F372" s="1570"/>
      <c r="G372" s="1570"/>
      <c r="H372" s="1570"/>
      <c r="I372" s="1570"/>
      <c r="J372" s="1570"/>
      <c r="K372" s="1571"/>
      <c r="L372" s="668" t="str">
        <f>IF(M372&gt;0,IF(COUNTIF(リスト!建築物種類コード,M372),"建築物","構築物"),"")</f>
        <v/>
      </c>
      <c r="M372" s="680"/>
      <c r="N372" s="681"/>
      <c r="O372" s="201"/>
      <c r="P372" s="682"/>
      <c r="Q372" s="683"/>
      <c r="R372" s="683"/>
      <c r="S372" s="684"/>
      <c r="T372" s="685"/>
      <c r="U372" s="685"/>
      <c r="V372" s="685"/>
      <c r="W372" s="685"/>
      <c r="X372" s="1045"/>
      <c r="Y372" s="686"/>
      <c r="Z372" s="687"/>
      <c r="AA372" s="661"/>
      <c r="AB372" s="662"/>
      <c r="AC372" s="279"/>
      <c r="AD372" s="61"/>
      <c r="AE372" s="61"/>
      <c r="AF372" s="663" t="str">
        <f t="shared" si="117"/>
        <v/>
      </c>
      <c r="AG372" s="664" t="str">
        <f t="shared" si="91"/>
        <v/>
      </c>
      <c r="AH372" s="664" t="str">
        <f t="shared" si="92"/>
        <v/>
      </c>
      <c r="AI372" s="664" t="str">
        <f>IF(AF372="","",VLOOKUP(AF372,リスト!BD:BE,2,0))</f>
        <v/>
      </c>
      <c r="AJ372" s="664" t="str">
        <f t="shared" si="93"/>
        <v/>
      </c>
      <c r="AK372" s="664" t="str">
        <f>IF(AJ372="","",VLOOKUP(AJ372,リスト!BW:BX,2,0))</f>
        <v/>
      </c>
      <c r="AL372" s="664" t="str">
        <f>IF(AF372="","",IF(S372&gt;【１】経営概要!$G$27,調査年-1,調査年)-R372)</f>
        <v/>
      </c>
      <c r="AM372" s="665" t="str">
        <f t="shared" si="107"/>
        <v/>
      </c>
      <c r="AN372" s="665" t="str">
        <f t="shared" si="108"/>
        <v/>
      </c>
      <c r="AO372" s="666" t="str">
        <f t="shared" si="109"/>
        <v/>
      </c>
      <c r="AP372" s="666" t="str">
        <f t="shared" si="110"/>
        <v/>
      </c>
      <c r="AQ372" s="666" t="str">
        <f t="shared" si="111"/>
        <v/>
      </c>
      <c r="AR372" s="666" t="str">
        <f t="shared" si="118"/>
        <v/>
      </c>
      <c r="AS372" s="666" t="str">
        <f t="shared" si="112"/>
        <v/>
      </c>
      <c r="AT372" s="666" t="str">
        <f t="shared" si="95"/>
        <v/>
      </c>
      <c r="AU372" s="666" t="str">
        <f t="shared" si="96"/>
        <v/>
      </c>
      <c r="AV372" s="666" t="str">
        <f>IF(X372="","",IF(OR(R372=IF(S372&gt;【１】経営概要!$G$27,調査年-1,調査年),AN372=""),"",ROUND(AN372*X372%,0)))</f>
        <v/>
      </c>
      <c r="AW372" s="666" t="str">
        <f t="shared" si="113"/>
        <v/>
      </c>
      <c r="AX372" s="666" t="str">
        <f t="shared" si="114"/>
        <v/>
      </c>
      <c r="AY372" s="666" t="str">
        <f t="shared" si="115"/>
        <v/>
      </c>
      <c r="AZ372" s="666" t="str">
        <f>IF(OR(X372="",AND(OR(R372&lt;&gt;IF(S372&gt;【１】経営概要!$G$27,調査年-1,調査年),AG372=0),V372="",AR372="",W372="")),"",
SUM(
IF(AND(R372=IF(S372&gt;【１】経営概要!$G$27,調査年-1,調査年),AG372=1),ROUND(T372*X372%,0),),
ROUND(V372*X372%,0),
ROUND(SUM(AR372)*X372%,0),
))</f>
        <v/>
      </c>
      <c r="BA372" s="666" t="str">
        <f t="shared" si="116"/>
        <v/>
      </c>
    </row>
    <row r="373" spans="2:53" s="4" customFormat="1" ht="28.15" hidden="1" customHeight="1" outlineLevel="1">
      <c r="C373" s="722">
        <v>357</v>
      </c>
      <c r="D373" s="1572"/>
      <c r="E373" s="1573"/>
      <c r="F373" s="1573"/>
      <c r="G373" s="1573"/>
      <c r="H373" s="1573"/>
      <c r="I373" s="1573"/>
      <c r="J373" s="1573"/>
      <c r="K373" s="1574"/>
      <c r="L373" s="668" t="str">
        <f>IF(M373&gt;0,IF(COUNTIF(リスト!建築物種類コード,M373),"建築物","構築物"),"")</f>
        <v/>
      </c>
      <c r="M373" s="688"/>
      <c r="N373" s="681"/>
      <c r="O373" s="201"/>
      <c r="P373" s="682"/>
      <c r="Q373" s="683"/>
      <c r="R373" s="683"/>
      <c r="S373" s="684"/>
      <c r="T373" s="685"/>
      <c r="U373" s="685"/>
      <c r="V373" s="685"/>
      <c r="W373" s="685"/>
      <c r="X373" s="1045"/>
      <c r="Y373" s="686"/>
      <c r="Z373" s="687"/>
      <c r="AA373" s="661"/>
      <c r="AB373" s="662"/>
      <c r="AC373" s="279"/>
      <c r="AD373" s="61"/>
      <c r="AE373" s="61"/>
      <c r="AF373" s="663" t="str">
        <f t="shared" si="117"/>
        <v/>
      </c>
      <c r="AG373" s="664" t="str">
        <f t="shared" si="91"/>
        <v/>
      </c>
      <c r="AH373" s="664" t="str">
        <f t="shared" si="92"/>
        <v/>
      </c>
      <c r="AI373" s="664" t="str">
        <f>IF(AF373="","",VLOOKUP(AF373,リスト!BD:BE,2,0))</f>
        <v/>
      </c>
      <c r="AJ373" s="664" t="str">
        <f t="shared" si="93"/>
        <v/>
      </c>
      <c r="AK373" s="664" t="str">
        <f>IF(AJ373="","",VLOOKUP(AJ373,リスト!BW:BX,2,0))</f>
        <v/>
      </c>
      <c r="AL373" s="664" t="str">
        <f>IF(AF373="","",IF(S373&gt;【１】経営概要!$G$27,調査年-1,調査年)-R373)</f>
        <v/>
      </c>
      <c r="AM373" s="665" t="str">
        <f t="shared" si="107"/>
        <v/>
      </c>
      <c r="AN373" s="665" t="str">
        <f t="shared" si="108"/>
        <v/>
      </c>
      <c r="AO373" s="666" t="str">
        <f t="shared" si="109"/>
        <v/>
      </c>
      <c r="AP373" s="666" t="str">
        <f t="shared" si="110"/>
        <v/>
      </c>
      <c r="AQ373" s="666" t="str">
        <f t="shared" si="111"/>
        <v/>
      </c>
      <c r="AR373" s="666" t="str">
        <f t="shared" si="118"/>
        <v/>
      </c>
      <c r="AS373" s="666" t="str">
        <f t="shared" si="112"/>
        <v/>
      </c>
      <c r="AT373" s="666" t="str">
        <f t="shared" si="95"/>
        <v/>
      </c>
      <c r="AU373" s="666" t="str">
        <f t="shared" si="96"/>
        <v/>
      </c>
      <c r="AV373" s="666" t="str">
        <f>IF(X373="","",IF(OR(R373=IF(S373&gt;【１】経営概要!$G$27,調査年-1,調査年),AN373=""),"",ROUND(AN373*X373%,0)))</f>
        <v/>
      </c>
      <c r="AW373" s="666" t="str">
        <f t="shared" si="113"/>
        <v/>
      </c>
      <c r="AX373" s="666" t="str">
        <f t="shared" si="114"/>
        <v/>
      </c>
      <c r="AY373" s="666" t="str">
        <f t="shared" si="115"/>
        <v/>
      </c>
      <c r="AZ373" s="666" t="str">
        <f>IF(OR(X373="",AND(OR(R373&lt;&gt;IF(S373&gt;【１】経営概要!$G$27,調査年-1,調査年),AG373=0),V373="",AR373="",W373="")),"",
SUM(
IF(AND(R373=IF(S373&gt;【１】経営概要!$G$27,調査年-1,調査年),AG373=1),ROUND(T373*X373%,0),),
ROUND(V373*X373%,0),
ROUND(SUM(AR373)*X373%,0),
))</f>
        <v/>
      </c>
      <c r="BA373" s="666" t="str">
        <f t="shared" si="116"/>
        <v/>
      </c>
    </row>
    <row r="374" spans="2:53" s="4" customFormat="1" ht="28.15" hidden="1" customHeight="1" outlineLevel="1">
      <c r="C374" s="722">
        <v>358</v>
      </c>
      <c r="D374" s="1569"/>
      <c r="E374" s="1570"/>
      <c r="F374" s="1570"/>
      <c r="G374" s="1570"/>
      <c r="H374" s="1570"/>
      <c r="I374" s="1570"/>
      <c r="J374" s="1570"/>
      <c r="K374" s="1571"/>
      <c r="L374" s="668" t="str">
        <f>IF(M374&gt;0,IF(COUNTIF(リスト!建築物種類コード,M374),"建築物","構築物"),"")</f>
        <v/>
      </c>
      <c r="M374" s="680"/>
      <c r="N374" s="681"/>
      <c r="O374" s="201"/>
      <c r="P374" s="682"/>
      <c r="Q374" s="683"/>
      <c r="R374" s="683"/>
      <c r="S374" s="684"/>
      <c r="T374" s="685"/>
      <c r="U374" s="685"/>
      <c r="V374" s="685"/>
      <c r="W374" s="685"/>
      <c r="X374" s="1045"/>
      <c r="Y374" s="686"/>
      <c r="Z374" s="687"/>
      <c r="AA374" s="661"/>
      <c r="AB374" s="662"/>
      <c r="AC374" s="279"/>
      <c r="AD374" s="61"/>
      <c r="AE374" s="61"/>
      <c r="AF374" s="663" t="str">
        <f t="shared" si="117"/>
        <v/>
      </c>
      <c r="AG374" s="664" t="str">
        <f t="shared" si="91"/>
        <v/>
      </c>
      <c r="AH374" s="664" t="str">
        <f t="shared" si="92"/>
        <v/>
      </c>
      <c r="AI374" s="664" t="str">
        <f>IF(AF374="","",VLOOKUP(AF374,リスト!BD:BE,2,0))</f>
        <v/>
      </c>
      <c r="AJ374" s="664" t="str">
        <f t="shared" si="93"/>
        <v/>
      </c>
      <c r="AK374" s="664" t="str">
        <f>IF(AJ374="","",VLOOKUP(AJ374,リスト!BW:BX,2,0))</f>
        <v/>
      </c>
      <c r="AL374" s="664" t="str">
        <f>IF(AF374="","",IF(S374&gt;【１】経営概要!$G$27,調査年-1,調査年)-R374)</f>
        <v/>
      </c>
      <c r="AM374" s="665" t="str">
        <f t="shared" si="107"/>
        <v/>
      </c>
      <c r="AN374" s="665" t="str">
        <f t="shared" si="108"/>
        <v/>
      </c>
      <c r="AO374" s="666" t="str">
        <f t="shared" si="109"/>
        <v/>
      </c>
      <c r="AP374" s="666" t="str">
        <f t="shared" si="110"/>
        <v/>
      </c>
      <c r="AQ374" s="666" t="str">
        <f t="shared" si="111"/>
        <v/>
      </c>
      <c r="AR374" s="666" t="str">
        <f t="shared" si="118"/>
        <v/>
      </c>
      <c r="AS374" s="666" t="str">
        <f t="shared" si="112"/>
        <v/>
      </c>
      <c r="AT374" s="666" t="str">
        <f t="shared" si="95"/>
        <v/>
      </c>
      <c r="AU374" s="666" t="str">
        <f t="shared" si="96"/>
        <v/>
      </c>
      <c r="AV374" s="666" t="str">
        <f>IF(X374="","",IF(OR(R374=IF(S374&gt;【１】経営概要!$G$27,調査年-1,調査年),AN374=""),"",ROUND(AN374*X374%,0)))</f>
        <v/>
      </c>
      <c r="AW374" s="666" t="str">
        <f t="shared" si="113"/>
        <v/>
      </c>
      <c r="AX374" s="666" t="str">
        <f t="shared" si="114"/>
        <v/>
      </c>
      <c r="AY374" s="666" t="str">
        <f t="shared" si="115"/>
        <v/>
      </c>
      <c r="AZ374" s="666" t="str">
        <f>IF(OR(X374="",AND(OR(R374&lt;&gt;IF(S374&gt;【１】経営概要!$G$27,調査年-1,調査年),AG374=0),V374="",AR374="",W374="")),"",
SUM(
IF(AND(R374=IF(S374&gt;【１】経営概要!$G$27,調査年-1,調査年),AG374=1),ROUND(T374*X374%,0),),
ROUND(V374*X374%,0),
ROUND(SUM(AR374)*X374%,0),
))</f>
        <v/>
      </c>
      <c r="BA374" s="666" t="str">
        <f t="shared" si="116"/>
        <v/>
      </c>
    </row>
    <row r="375" spans="2:53" s="4" customFormat="1" ht="28.15" hidden="1" customHeight="1" outlineLevel="1">
      <c r="C375" s="722">
        <v>359</v>
      </c>
      <c r="D375" s="1569"/>
      <c r="E375" s="1570"/>
      <c r="F375" s="1570"/>
      <c r="G375" s="1570"/>
      <c r="H375" s="1570"/>
      <c r="I375" s="1570"/>
      <c r="J375" s="1570"/>
      <c r="K375" s="1571"/>
      <c r="L375" s="668" t="str">
        <f>IF(M375&gt;0,IF(COUNTIF(リスト!建築物種類コード,M375),"建築物","構築物"),"")</f>
        <v/>
      </c>
      <c r="M375" s="680"/>
      <c r="N375" s="681"/>
      <c r="O375" s="201"/>
      <c r="P375" s="682"/>
      <c r="Q375" s="683"/>
      <c r="R375" s="683"/>
      <c r="S375" s="684"/>
      <c r="T375" s="685"/>
      <c r="U375" s="685"/>
      <c r="V375" s="685"/>
      <c r="W375" s="685"/>
      <c r="X375" s="1045"/>
      <c r="Y375" s="686"/>
      <c r="Z375" s="687"/>
      <c r="AA375" s="661"/>
      <c r="AB375" s="662"/>
      <c r="AC375" s="279"/>
      <c r="AD375" s="61"/>
      <c r="AE375" s="61"/>
      <c r="AF375" s="663" t="str">
        <f t="shared" si="117"/>
        <v/>
      </c>
      <c r="AG375" s="664" t="str">
        <f t="shared" si="91"/>
        <v/>
      </c>
      <c r="AH375" s="664" t="str">
        <f t="shared" si="92"/>
        <v/>
      </c>
      <c r="AI375" s="664" t="str">
        <f>IF(AF375="","",VLOOKUP(AF375,リスト!BD:BE,2,0))</f>
        <v/>
      </c>
      <c r="AJ375" s="664" t="str">
        <f t="shared" si="93"/>
        <v/>
      </c>
      <c r="AK375" s="664" t="str">
        <f>IF(AJ375="","",VLOOKUP(AJ375,リスト!BW:BX,2,0))</f>
        <v/>
      </c>
      <c r="AL375" s="664" t="str">
        <f>IF(AF375="","",IF(S375&gt;【１】経営概要!$G$27,調査年-1,調査年)-R375)</f>
        <v/>
      </c>
      <c r="AM375" s="665" t="str">
        <f t="shared" si="107"/>
        <v/>
      </c>
      <c r="AN375" s="665" t="str">
        <f t="shared" si="108"/>
        <v/>
      </c>
      <c r="AO375" s="666" t="str">
        <f t="shared" si="109"/>
        <v/>
      </c>
      <c r="AP375" s="666" t="str">
        <f t="shared" si="110"/>
        <v/>
      </c>
      <c r="AQ375" s="666" t="str">
        <f t="shared" si="111"/>
        <v/>
      </c>
      <c r="AR375" s="666" t="str">
        <f t="shared" si="118"/>
        <v/>
      </c>
      <c r="AS375" s="666" t="str">
        <f t="shared" si="112"/>
        <v/>
      </c>
      <c r="AT375" s="666" t="str">
        <f t="shared" si="95"/>
        <v/>
      </c>
      <c r="AU375" s="666" t="str">
        <f t="shared" si="96"/>
        <v/>
      </c>
      <c r="AV375" s="666" t="str">
        <f>IF(X375="","",IF(OR(R375=IF(S375&gt;【１】経営概要!$G$27,調査年-1,調査年),AN375=""),"",ROUND(AN375*X375%,0)))</f>
        <v/>
      </c>
      <c r="AW375" s="666" t="str">
        <f t="shared" si="113"/>
        <v/>
      </c>
      <c r="AX375" s="666" t="str">
        <f t="shared" si="114"/>
        <v/>
      </c>
      <c r="AY375" s="666" t="str">
        <f t="shared" si="115"/>
        <v/>
      </c>
      <c r="AZ375" s="666" t="str">
        <f>IF(OR(X375="",AND(OR(R375&lt;&gt;IF(S375&gt;【１】経営概要!$G$27,調査年-1,調査年),AG375=0),V375="",AR375="",W375="")),"",
SUM(
IF(AND(R375=IF(S375&gt;【１】経営概要!$G$27,調査年-1,調査年),AG375=1),ROUND(T375*X375%,0),),
ROUND(V375*X375%,0),
ROUND(SUM(AR375)*X375%,0),
))</f>
        <v/>
      </c>
      <c r="BA375" s="666" t="str">
        <f t="shared" si="116"/>
        <v/>
      </c>
    </row>
    <row r="376" spans="2:53" s="4" customFormat="1" ht="28.15" hidden="1" customHeight="1" outlineLevel="1">
      <c r="C376" s="722">
        <v>360</v>
      </c>
      <c r="D376" s="1569"/>
      <c r="E376" s="1570"/>
      <c r="F376" s="1570"/>
      <c r="G376" s="1570"/>
      <c r="H376" s="1570"/>
      <c r="I376" s="1570"/>
      <c r="J376" s="1570"/>
      <c r="K376" s="1571"/>
      <c r="L376" s="668" t="str">
        <f>IF(M376&gt;0,IF(COUNTIF(リスト!建築物種類コード,M376),"建築物","構築物"),"")</f>
        <v/>
      </c>
      <c r="M376" s="680"/>
      <c r="N376" s="681"/>
      <c r="O376" s="201"/>
      <c r="P376" s="682"/>
      <c r="Q376" s="683"/>
      <c r="R376" s="683"/>
      <c r="S376" s="684"/>
      <c r="T376" s="685"/>
      <c r="U376" s="685"/>
      <c r="V376" s="685"/>
      <c r="W376" s="685"/>
      <c r="X376" s="1045"/>
      <c r="Y376" s="686"/>
      <c r="Z376" s="687"/>
      <c r="AA376" s="661"/>
      <c r="AB376" s="662"/>
      <c r="AC376" s="279"/>
      <c r="AD376" s="61"/>
      <c r="AE376" s="61"/>
      <c r="AF376" s="663" t="str">
        <f t="shared" si="117"/>
        <v/>
      </c>
      <c r="AG376" s="664" t="str">
        <f t="shared" si="91"/>
        <v/>
      </c>
      <c r="AH376" s="664" t="str">
        <f t="shared" si="92"/>
        <v/>
      </c>
      <c r="AI376" s="664" t="str">
        <f>IF(AF376="","",VLOOKUP(AF376,リスト!BD:BE,2,0))</f>
        <v/>
      </c>
      <c r="AJ376" s="664" t="str">
        <f t="shared" si="93"/>
        <v/>
      </c>
      <c r="AK376" s="664" t="str">
        <f>IF(AJ376="","",VLOOKUP(AJ376,リスト!BW:BX,2,0))</f>
        <v/>
      </c>
      <c r="AL376" s="664" t="str">
        <f>IF(AF376="","",IF(S376&gt;【１】経営概要!$G$27,調査年-1,調査年)-R376)</f>
        <v/>
      </c>
      <c r="AM376" s="665" t="str">
        <f t="shared" si="107"/>
        <v/>
      </c>
      <c r="AN376" s="665" t="str">
        <f t="shared" si="108"/>
        <v/>
      </c>
      <c r="AO376" s="666" t="str">
        <f t="shared" si="109"/>
        <v/>
      </c>
      <c r="AP376" s="666" t="str">
        <f t="shared" si="110"/>
        <v/>
      </c>
      <c r="AQ376" s="666" t="str">
        <f t="shared" si="111"/>
        <v/>
      </c>
      <c r="AR376" s="666" t="str">
        <f t="shared" si="118"/>
        <v/>
      </c>
      <c r="AS376" s="666" t="str">
        <f t="shared" si="112"/>
        <v/>
      </c>
      <c r="AT376" s="666" t="str">
        <f t="shared" si="95"/>
        <v/>
      </c>
      <c r="AU376" s="666" t="str">
        <f t="shared" si="96"/>
        <v/>
      </c>
      <c r="AV376" s="666" t="str">
        <f>IF(X376="","",IF(OR(R376=IF(S376&gt;【１】経営概要!$G$27,調査年-1,調査年),AN376=""),"",ROUND(AN376*X376%,0)))</f>
        <v/>
      </c>
      <c r="AW376" s="666" t="str">
        <f t="shared" si="113"/>
        <v/>
      </c>
      <c r="AX376" s="666" t="str">
        <f t="shared" si="114"/>
        <v/>
      </c>
      <c r="AY376" s="666" t="str">
        <f t="shared" si="115"/>
        <v/>
      </c>
      <c r="AZ376" s="666" t="str">
        <f>IF(OR(X376="",AND(OR(R376&lt;&gt;IF(S376&gt;【１】経営概要!$G$27,調査年-1,調査年),AG376=0),V376="",AR376="",W376="")),"",
SUM(
IF(AND(R376=IF(S376&gt;【１】経営概要!$G$27,調査年-1,調査年),AG376=1),ROUND(T376*X376%,0),),
ROUND(V376*X376%,0),
ROUND(SUM(AR376)*X376%,0),
))</f>
        <v/>
      </c>
      <c r="BA376" s="666" t="str">
        <f t="shared" si="116"/>
        <v/>
      </c>
    </row>
    <row r="377" spans="2:53" s="4" customFormat="1" ht="28.15" hidden="1" customHeight="1" outlineLevel="1">
      <c r="C377" s="722">
        <v>361</v>
      </c>
      <c r="D377" s="1569"/>
      <c r="E377" s="1570"/>
      <c r="F377" s="1570"/>
      <c r="G377" s="1570"/>
      <c r="H377" s="1570"/>
      <c r="I377" s="1570"/>
      <c r="J377" s="1570"/>
      <c r="K377" s="1571"/>
      <c r="L377" s="668" t="str">
        <f>IF(M377&gt;0,IF(COUNTIF(リスト!建築物種類コード,M377),"建築物","構築物"),"")</f>
        <v/>
      </c>
      <c r="M377" s="680"/>
      <c r="N377" s="681"/>
      <c r="O377" s="201"/>
      <c r="P377" s="682"/>
      <c r="Q377" s="683"/>
      <c r="R377" s="683"/>
      <c r="S377" s="684"/>
      <c r="T377" s="685"/>
      <c r="U377" s="685"/>
      <c r="V377" s="685"/>
      <c r="W377" s="685"/>
      <c r="X377" s="1045"/>
      <c r="Y377" s="686"/>
      <c r="Z377" s="687"/>
      <c r="AA377" s="661"/>
      <c r="AB377" s="662"/>
      <c r="AC377" s="279"/>
      <c r="AD377" s="61"/>
      <c r="AE377" s="61"/>
      <c r="AF377" s="663" t="str">
        <f t="shared" si="117"/>
        <v/>
      </c>
      <c r="AG377" s="664" t="str">
        <f t="shared" si="91"/>
        <v/>
      </c>
      <c r="AH377" s="664" t="str">
        <f t="shared" si="92"/>
        <v/>
      </c>
      <c r="AI377" s="664" t="str">
        <f>IF(AF377="","",VLOOKUP(AF377,リスト!BD:BE,2,0))</f>
        <v/>
      </c>
      <c r="AJ377" s="664" t="str">
        <f t="shared" si="93"/>
        <v/>
      </c>
      <c r="AK377" s="664" t="str">
        <f>IF(AJ377="","",VLOOKUP(AJ377,リスト!BW:BX,2,0))</f>
        <v/>
      </c>
      <c r="AL377" s="664" t="str">
        <f>IF(AF377="","",IF(S377&gt;【１】経営概要!$G$27,調査年-1,調査年)-R377)</f>
        <v/>
      </c>
      <c r="AM377" s="665" t="str">
        <f t="shared" si="107"/>
        <v/>
      </c>
      <c r="AN377" s="665" t="str">
        <f t="shared" si="108"/>
        <v/>
      </c>
      <c r="AO377" s="666" t="str">
        <f t="shared" si="109"/>
        <v/>
      </c>
      <c r="AP377" s="666" t="str">
        <f t="shared" si="110"/>
        <v/>
      </c>
      <c r="AQ377" s="666" t="str">
        <f t="shared" si="111"/>
        <v/>
      </c>
      <c r="AR377" s="666" t="str">
        <f t="shared" si="118"/>
        <v/>
      </c>
      <c r="AS377" s="666" t="str">
        <f t="shared" si="112"/>
        <v/>
      </c>
      <c r="AT377" s="666" t="str">
        <f t="shared" si="95"/>
        <v/>
      </c>
      <c r="AU377" s="666" t="str">
        <f t="shared" si="96"/>
        <v/>
      </c>
      <c r="AV377" s="666" t="str">
        <f>IF(X377="","",IF(OR(R377=IF(S377&gt;【１】経営概要!$G$27,調査年-1,調査年),AN377=""),"",ROUND(AN377*X377%,0)))</f>
        <v/>
      </c>
      <c r="AW377" s="666" t="str">
        <f t="shared" si="113"/>
        <v/>
      </c>
      <c r="AX377" s="666" t="str">
        <f t="shared" si="114"/>
        <v/>
      </c>
      <c r="AY377" s="666" t="str">
        <f t="shared" si="115"/>
        <v/>
      </c>
      <c r="AZ377" s="666" t="str">
        <f>IF(OR(X377="",AND(OR(R377&lt;&gt;IF(S377&gt;【１】経営概要!$G$27,調査年-1,調査年),AG377=0),V377="",AR377="",W377="")),"",
SUM(
IF(AND(R377=IF(S377&gt;【１】経営概要!$G$27,調査年-1,調査年),AG377=1),ROUND(T377*X377%,0),),
ROUND(V377*X377%,0),
ROUND(SUM(AR377)*X377%,0),
))</f>
        <v/>
      </c>
      <c r="BA377" s="666" t="str">
        <f t="shared" si="116"/>
        <v/>
      </c>
    </row>
    <row r="378" spans="2:53" s="4" customFormat="1" ht="28.15" hidden="1" customHeight="1" outlineLevel="1">
      <c r="C378" s="722">
        <v>362</v>
      </c>
      <c r="D378" s="1569"/>
      <c r="E378" s="1570"/>
      <c r="F378" s="1570"/>
      <c r="G378" s="1570"/>
      <c r="H378" s="1570"/>
      <c r="I378" s="1570"/>
      <c r="J378" s="1570"/>
      <c r="K378" s="1571"/>
      <c r="L378" s="668" t="str">
        <f>IF(M378&gt;0,IF(COUNTIF(リスト!建築物種類コード,M378),"建築物","構築物"),"")</f>
        <v/>
      </c>
      <c r="M378" s="680"/>
      <c r="N378" s="681"/>
      <c r="O378" s="201"/>
      <c r="P378" s="682"/>
      <c r="Q378" s="683"/>
      <c r="R378" s="683"/>
      <c r="S378" s="684"/>
      <c r="T378" s="685"/>
      <c r="U378" s="685"/>
      <c r="V378" s="685"/>
      <c r="W378" s="685"/>
      <c r="X378" s="1045"/>
      <c r="Y378" s="686"/>
      <c r="Z378" s="687"/>
      <c r="AA378" s="661"/>
      <c r="AB378" s="662"/>
      <c r="AC378" s="279"/>
      <c r="AD378" s="61"/>
      <c r="AE378" s="61"/>
      <c r="AF378" s="663" t="str">
        <f t="shared" si="117"/>
        <v/>
      </c>
      <c r="AG378" s="664" t="str">
        <f t="shared" si="91"/>
        <v/>
      </c>
      <c r="AH378" s="664" t="str">
        <f t="shared" si="92"/>
        <v/>
      </c>
      <c r="AI378" s="664" t="str">
        <f>IF(AF378="","",VLOOKUP(AF378,リスト!BD:BE,2,0))</f>
        <v/>
      </c>
      <c r="AJ378" s="664" t="str">
        <f t="shared" si="93"/>
        <v/>
      </c>
      <c r="AK378" s="664" t="str">
        <f>IF(AJ378="","",VLOOKUP(AJ378,リスト!BW:BX,2,0))</f>
        <v/>
      </c>
      <c r="AL378" s="664" t="str">
        <f>IF(AF378="","",IF(S378&gt;【１】経営概要!$G$27,調査年-1,調査年)-R378)</f>
        <v/>
      </c>
      <c r="AM378" s="665" t="str">
        <f t="shared" si="107"/>
        <v/>
      </c>
      <c r="AN378" s="665" t="str">
        <f t="shared" si="108"/>
        <v/>
      </c>
      <c r="AO378" s="666" t="str">
        <f t="shared" si="109"/>
        <v/>
      </c>
      <c r="AP378" s="666" t="str">
        <f t="shared" si="110"/>
        <v/>
      </c>
      <c r="AQ378" s="666" t="str">
        <f t="shared" si="111"/>
        <v/>
      </c>
      <c r="AR378" s="666" t="str">
        <f t="shared" si="118"/>
        <v/>
      </c>
      <c r="AS378" s="666" t="str">
        <f t="shared" si="112"/>
        <v/>
      </c>
      <c r="AT378" s="666" t="str">
        <f t="shared" si="95"/>
        <v/>
      </c>
      <c r="AU378" s="666" t="str">
        <f t="shared" si="96"/>
        <v/>
      </c>
      <c r="AV378" s="666" t="str">
        <f>IF(X378="","",IF(OR(R378=IF(S378&gt;【１】経営概要!$G$27,調査年-1,調査年),AN378=""),"",ROUND(AN378*X378%,0)))</f>
        <v/>
      </c>
      <c r="AW378" s="666" t="str">
        <f t="shared" si="113"/>
        <v/>
      </c>
      <c r="AX378" s="666" t="str">
        <f t="shared" si="114"/>
        <v/>
      </c>
      <c r="AY378" s="666" t="str">
        <f t="shared" si="115"/>
        <v/>
      </c>
      <c r="AZ378" s="666" t="str">
        <f>IF(OR(X378="",AND(OR(R378&lt;&gt;IF(S378&gt;【１】経営概要!$G$27,調査年-1,調査年),AG378=0),V378="",AR378="",W378="")),"",
SUM(
IF(AND(R378=IF(S378&gt;【１】経営概要!$G$27,調査年-1,調査年),AG378=1),ROUND(T378*X378%,0),),
ROUND(V378*X378%,0),
ROUND(SUM(AR378)*X378%,0),
))</f>
        <v/>
      </c>
      <c r="BA378" s="666" t="str">
        <f t="shared" si="116"/>
        <v/>
      </c>
    </row>
    <row r="379" spans="2:53" s="4" customFormat="1" ht="28.15" hidden="1" customHeight="1" outlineLevel="1">
      <c r="C379" s="722">
        <v>363</v>
      </c>
      <c r="D379" s="1569"/>
      <c r="E379" s="1570"/>
      <c r="F379" s="1570"/>
      <c r="G379" s="1570"/>
      <c r="H379" s="1570"/>
      <c r="I379" s="1570"/>
      <c r="J379" s="1570"/>
      <c r="K379" s="1571"/>
      <c r="L379" s="668" t="str">
        <f>IF(M379&gt;0,IF(COUNTIF(リスト!建築物種類コード,M379),"建築物","構築物"),"")</f>
        <v/>
      </c>
      <c r="M379" s="680"/>
      <c r="N379" s="681"/>
      <c r="O379" s="201"/>
      <c r="P379" s="682"/>
      <c r="Q379" s="683"/>
      <c r="R379" s="683"/>
      <c r="S379" s="684"/>
      <c r="T379" s="685"/>
      <c r="U379" s="685"/>
      <c r="V379" s="685"/>
      <c r="W379" s="685"/>
      <c r="X379" s="1045"/>
      <c r="Y379" s="686"/>
      <c r="Z379" s="687"/>
      <c r="AA379" s="661"/>
      <c r="AB379" s="662"/>
      <c r="AC379" s="279"/>
      <c r="AD379" s="61"/>
      <c r="AE379" s="61"/>
      <c r="AF379" s="663" t="str">
        <f t="shared" si="117"/>
        <v/>
      </c>
      <c r="AG379" s="664" t="str">
        <f t="shared" si="91"/>
        <v/>
      </c>
      <c r="AH379" s="664" t="str">
        <f t="shared" si="92"/>
        <v/>
      </c>
      <c r="AI379" s="664" t="str">
        <f>IF(AF379="","",VLOOKUP(AF379,リスト!BD:BE,2,0))</f>
        <v/>
      </c>
      <c r="AJ379" s="664" t="str">
        <f t="shared" si="93"/>
        <v/>
      </c>
      <c r="AK379" s="664" t="str">
        <f>IF(AJ379="","",VLOOKUP(AJ379,リスト!BW:BX,2,0))</f>
        <v/>
      </c>
      <c r="AL379" s="664" t="str">
        <f>IF(AF379="","",IF(S379&gt;【１】経営概要!$G$27,調査年-1,調査年)-R379)</f>
        <v/>
      </c>
      <c r="AM379" s="665" t="str">
        <f t="shared" si="107"/>
        <v/>
      </c>
      <c r="AN379" s="665" t="str">
        <f t="shared" si="108"/>
        <v/>
      </c>
      <c r="AO379" s="666" t="str">
        <f t="shared" si="109"/>
        <v/>
      </c>
      <c r="AP379" s="666" t="str">
        <f t="shared" si="110"/>
        <v/>
      </c>
      <c r="AQ379" s="666" t="str">
        <f t="shared" si="111"/>
        <v/>
      </c>
      <c r="AR379" s="666" t="str">
        <f t="shared" si="118"/>
        <v/>
      </c>
      <c r="AS379" s="666" t="str">
        <f t="shared" si="112"/>
        <v/>
      </c>
      <c r="AT379" s="666" t="str">
        <f t="shared" si="95"/>
        <v/>
      </c>
      <c r="AU379" s="666" t="str">
        <f t="shared" si="96"/>
        <v/>
      </c>
      <c r="AV379" s="666" t="str">
        <f>IF(X379="","",IF(OR(R379=IF(S379&gt;【１】経営概要!$G$27,調査年-1,調査年),AN379=""),"",ROUND(AN379*X379%,0)))</f>
        <v/>
      </c>
      <c r="AW379" s="666" t="str">
        <f t="shared" si="113"/>
        <v/>
      </c>
      <c r="AX379" s="666" t="str">
        <f t="shared" si="114"/>
        <v/>
      </c>
      <c r="AY379" s="666" t="str">
        <f t="shared" si="115"/>
        <v/>
      </c>
      <c r="AZ379" s="666" t="str">
        <f>IF(OR(X379="",AND(OR(R379&lt;&gt;IF(S379&gt;【１】経営概要!$G$27,調査年-1,調査年),AG379=0),V379="",AR379="",W379="")),"",
SUM(
IF(AND(R379=IF(S379&gt;【１】経営概要!$G$27,調査年-1,調査年),AG379=1),ROUND(T379*X379%,0),),
ROUND(V379*X379%,0),
ROUND(SUM(AR379)*X379%,0),
))</f>
        <v/>
      </c>
      <c r="BA379" s="666" t="str">
        <f t="shared" si="116"/>
        <v/>
      </c>
    </row>
    <row r="380" spans="2:53" s="4" customFormat="1" ht="28.15" hidden="1" customHeight="1" outlineLevel="1">
      <c r="C380" s="722">
        <v>364</v>
      </c>
      <c r="D380" s="1569"/>
      <c r="E380" s="1570"/>
      <c r="F380" s="1570"/>
      <c r="G380" s="1570"/>
      <c r="H380" s="1570"/>
      <c r="I380" s="1570"/>
      <c r="J380" s="1570"/>
      <c r="K380" s="1571"/>
      <c r="L380" s="668" t="str">
        <f>IF(M380&gt;0,IF(COUNTIF(リスト!建築物種類コード,M380),"建築物","構築物"),"")</f>
        <v/>
      </c>
      <c r="M380" s="680"/>
      <c r="N380" s="681"/>
      <c r="O380" s="201"/>
      <c r="P380" s="682"/>
      <c r="Q380" s="683"/>
      <c r="R380" s="683"/>
      <c r="S380" s="684"/>
      <c r="T380" s="685"/>
      <c r="U380" s="685"/>
      <c r="V380" s="685"/>
      <c r="W380" s="685"/>
      <c r="X380" s="1045"/>
      <c r="Y380" s="686"/>
      <c r="Z380" s="687"/>
      <c r="AA380" s="661"/>
      <c r="AB380" s="662"/>
      <c r="AC380" s="279"/>
      <c r="AD380" s="61"/>
      <c r="AE380" s="61"/>
      <c r="AF380" s="663" t="str">
        <f t="shared" si="117"/>
        <v/>
      </c>
      <c r="AG380" s="664" t="str">
        <f t="shared" si="91"/>
        <v/>
      </c>
      <c r="AH380" s="664" t="str">
        <f t="shared" si="92"/>
        <v/>
      </c>
      <c r="AI380" s="664" t="str">
        <f>IF(AF380="","",VLOOKUP(AF380,リスト!BD:BE,2,0))</f>
        <v/>
      </c>
      <c r="AJ380" s="664" t="str">
        <f t="shared" si="93"/>
        <v/>
      </c>
      <c r="AK380" s="664" t="str">
        <f>IF(AJ380="","",VLOOKUP(AJ380,リスト!BW:BX,2,0))</f>
        <v/>
      </c>
      <c r="AL380" s="664" t="str">
        <f>IF(AF380="","",IF(S380&gt;【１】経営概要!$G$27,調査年-1,調査年)-R380)</f>
        <v/>
      </c>
      <c r="AM380" s="665" t="str">
        <f t="shared" si="107"/>
        <v/>
      </c>
      <c r="AN380" s="665" t="str">
        <f t="shared" si="108"/>
        <v/>
      </c>
      <c r="AO380" s="666" t="str">
        <f t="shared" si="109"/>
        <v/>
      </c>
      <c r="AP380" s="666" t="str">
        <f t="shared" si="110"/>
        <v/>
      </c>
      <c r="AQ380" s="666" t="str">
        <f t="shared" si="111"/>
        <v/>
      </c>
      <c r="AR380" s="666" t="str">
        <f t="shared" si="118"/>
        <v/>
      </c>
      <c r="AS380" s="666" t="str">
        <f t="shared" si="112"/>
        <v/>
      </c>
      <c r="AT380" s="666" t="str">
        <f t="shared" si="95"/>
        <v/>
      </c>
      <c r="AU380" s="666" t="str">
        <f t="shared" si="96"/>
        <v/>
      </c>
      <c r="AV380" s="666" t="str">
        <f>IF(X380="","",IF(OR(R380=IF(S380&gt;【１】経営概要!$G$27,調査年-1,調査年),AN380=""),"",ROUND(AN380*X380%,0)))</f>
        <v/>
      </c>
      <c r="AW380" s="666" t="str">
        <f t="shared" si="113"/>
        <v/>
      </c>
      <c r="AX380" s="666" t="str">
        <f t="shared" si="114"/>
        <v/>
      </c>
      <c r="AY380" s="666" t="str">
        <f t="shared" si="115"/>
        <v/>
      </c>
      <c r="AZ380" s="666" t="str">
        <f>IF(OR(X380="",AND(OR(R380&lt;&gt;IF(S380&gt;【１】経営概要!$G$27,調査年-1,調査年),AG380=0),V380="",AR380="",W380="")),"",
SUM(
IF(AND(R380=IF(S380&gt;【１】経営概要!$G$27,調査年-1,調査年),AG380=1),ROUND(T380*X380%,0),),
ROUND(V380*X380%,0),
ROUND(SUM(AR380)*X380%,0),
))</f>
        <v/>
      </c>
      <c r="BA380" s="666" t="str">
        <f t="shared" si="116"/>
        <v/>
      </c>
    </row>
    <row r="381" spans="2:53" s="4" customFormat="1" ht="28.15" hidden="1" customHeight="1" outlineLevel="1">
      <c r="C381" s="722">
        <v>365</v>
      </c>
      <c r="D381" s="1569"/>
      <c r="E381" s="1570"/>
      <c r="F381" s="1570"/>
      <c r="G381" s="1570"/>
      <c r="H381" s="1570"/>
      <c r="I381" s="1570"/>
      <c r="J381" s="1570"/>
      <c r="K381" s="1571"/>
      <c r="L381" s="668" t="str">
        <f>IF(M381&gt;0,IF(COUNTIF(リスト!建築物種類コード,M381),"建築物","構築物"),"")</f>
        <v/>
      </c>
      <c r="M381" s="680"/>
      <c r="N381" s="681"/>
      <c r="O381" s="201"/>
      <c r="P381" s="682"/>
      <c r="Q381" s="683"/>
      <c r="R381" s="683"/>
      <c r="S381" s="684"/>
      <c r="T381" s="685"/>
      <c r="U381" s="685"/>
      <c r="V381" s="685"/>
      <c r="W381" s="685"/>
      <c r="X381" s="1045"/>
      <c r="Y381" s="686"/>
      <c r="Z381" s="687"/>
      <c r="AA381" s="661"/>
      <c r="AB381" s="662"/>
      <c r="AC381" s="279"/>
      <c r="AD381" s="61"/>
      <c r="AE381" s="61"/>
      <c r="AF381" s="663" t="str">
        <f t="shared" si="117"/>
        <v/>
      </c>
      <c r="AG381" s="664" t="str">
        <f t="shared" si="91"/>
        <v/>
      </c>
      <c r="AH381" s="664" t="str">
        <f t="shared" si="92"/>
        <v/>
      </c>
      <c r="AI381" s="664" t="str">
        <f>IF(AF381="","",VLOOKUP(AF381,リスト!BD:BE,2,0))</f>
        <v/>
      </c>
      <c r="AJ381" s="664" t="str">
        <f t="shared" si="93"/>
        <v/>
      </c>
      <c r="AK381" s="664" t="str">
        <f>IF(AJ381="","",VLOOKUP(AJ381,リスト!BW:BX,2,0))</f>
        <v/>
      </c>
      <c r="AL381" s="664" t="str">
        <f>IF(AF381="","",IF(S381&gt;【１】経営概要!$G$27,調査年-1,調査年)-R381)</f>
        <v/>
      </c>
      <c r="AM381" s="665" t="str">
        <f t="shared" si="107"/>
        <v/>
      </c>
      <c r="AN381" s="665" t="str">
        <f t="shared" si="108"/>
        <v/>
      </c>
      <c r="AO381" s="666" t="str">
        <f t="shared" si="109"/>
        <v/>
      </c>
      <c r="AP381" s="666" t="str">
        <f t="shared" si="110"/>
        <v/>
      </c>
      <c r="AQ381" s="666" t="str">
        <f t="shared" si="111"/>
        <v/>
      </c>
      <c r="AR381" s="666" t="str">
        <f t="shared" si="118"/>
        <v/>
      </c>
      <c r="AS381" s="666" t="str">
        <f t="shared" si="112"/>
        <v/>
      </c>
      <c r="AT381" s="666" t="str">
        <f t="shared" si="95"/>
        <v/>
      </c>
      <c r="AU381" s="666" t="str">
        <f t="shared" si="96"/>
        <v/>
      </c>
      <c r="AV381" s="666" t="str">
        <f>IF(X381="","",IF(OR(R381=IF(S381&gt;【１】経営概要!$G$27,調査年-1,調査年),AN381=""),"",ROUND(AN381*X381%,0)))</f>
        <v/>
      </c>
      <c r="AW381" s="666" t="str">
        <f t="shared" si="113"/>
        <v/>
      </c>
      <c r="AX381" s="666" t="str">
        <f t="shared" si="114"/>
        <v/>
      </c>
      <c r="AY381" s="666" t="str">
        <f t="shared" si="115"/>
        <v/>
      </c>
      <c r="AZ381" s="666" t="str">
        <f>IF(OR(X381="",AND(OR(R381&lt;&gt;IF(S381&gt;【１】経営概要!$G$27,調査年-1,調査年),AG381=0),V381="",AR381="",W381="")),"",
SUM(
IF(AND(R381=IF(S381&gt;【１】経営概要!$G$27,調査年-1,調査年),AG381=1),ROUND(T381*X381%,0),),
ROUND(V381*X381%,0),
ROUND(SUM(AR381)*X381%,0),
))</f>
        <v/>
      </c>
      <c r="BA381" s="666" t="str">
        <f t="shared" si="116"/>
        <v/>
      </c>
    </row>
    <row r="382" spans="2:53" s="4" customFormat="1" ht="28.15" hidden="1" customHeight="1" outlineLevel="1">
      <c r="C382" s="722">
        <v>366</v>
      </c>
      <c r="D382" s="1569"/>
      <c r="E382" s="1570"/>
      <c r="F382" s="1570"/>
      <c r="G382" s="1570"/>
      <c r="H382" s="1570"/>
      <c r="I382" s="1570"/>
      <c r="J382" s="1570"/>
      <c r="K382" s="1571"/>
      <c r="L382" s="668" t="str">
        <f>IF(M382&gt;0,IF(COUNTIF(リスト!建築物種類コード,M382),"建築物","構築物"),"")</f>
        <v/>
      </c>
      <c r="M382" s="688"/>
      <c r="N382" s="681"/>
      <c r="O382" s="201"/>
      <c r="P382" s="682"/>
      <c r="Q382" s="683"/>
      <c r="R382" s="683"/>
      <c r="S382" s="684"/>
      <c r="T382" s="685"/>
      <c r="U382" s="685"/>
      <c r="V382" s="685"/>
      <c r="W382" s="685"/>
      <c r="X382" s="1045"/>
      <c r="Y382" s="686"/>
      <c r="Z382" s="687"/>
      <c r="AA382" s="661"/>
      <c r="AB382" s="662"/>
      <c r="AC382" s="279"/>
      <c r="AD382" s="61"/>
      <c r="AE382" s="61"/>
      <c r="AF382" s="663" t="str">
        <f t="shared" si="117"/>
        <v/>
      </c>
      <c r="AG382" s="664" t="str">
        <f t="shared" si="91"/>
        <v/>
      </c>
      <c r="AH382" s="664" t="str">
        <f t="shared" si="92"/>
        <v/>
      </c>
      <c r="AI382" s="664" t="str">
        <f>IF(AF382="","",VLOOKUP(AF382,リスト!BD:BE,2,0))</f>
        <v/>
      </c>
      <c r="AJ382" s="664" t="str">
        <f t="shared" si="93"/>
        <v/>
      </c>
      <c r="AK382" s="664" t="str">
        <f>IF(AJ382="","",VLOOKUP(AJ382,リスト!BW:BX,2,0))</f>
        <v/>
      </c>
      <c r="AL382" s="664" t="str">
        <f>IF(AF382="","",IF(S382&gt;【１】経営概要!$G$27,調査年-1,調査年)-R382)</f>
        <v/>
      </c>
      <c r="AM382" s="665" t="str">
        <f t="shared" si="107"/>
        <v/>
      </c>
      <c r="AN382" s="665" t="str">
        <f t="shared" si="108"/>
        <v/>
      </c>
      <c r="AO382" s="666" t="str">
        <f t="shared" si="109"/>
        <v/>
      </c>
      <c r="AP382" s="666" t="str">
        <f t="shared" si="110"/>
        <v/>
      </c>
      <c r="AQ382" s="666" t="str">
        <f t="shared" si="111"/>
        <v/>
      </c>
      <c r="AR382" s="666" t="str">
        <f t="shared" si="118"/>
        <v/>
      </c>
      <c r="AS382" s="666" t="str">
        <f t="shared" si="112"/>
        <v/>
      </c>
      <c r="AT382" s="666" t="str">
        <f t="shared" si="95"/>
        <v/>
      </c>
      <c r="AU382" s="666" t="str">
        <f t="shared" si="96"/>
        <v/>
      </c>
      <c r="AV382" s="666" t="str">
        <f>IF(X382="","",IF(OR(R382=IF(S382&gt;【１】経営概要!$G$27,調査年-1,調査年),AN382=""),"",ROUND(AN382*X382%,0)))</f>
        <v/>
      </c>
      <c r="AW382" s="666" t="str">
        <f t="shared" si="113"/>
        <v/>
      </c>
      <c r="AX382" s="666" t="str">
        <f t="shared" si="114"/>
        <v/>
      </c>
      <c r="AY382" s="666" t="str">
        <f t="shared" si="115"/>
        <v/>
      </c>
      <c r="AZ382" s="666" t="str">
        <f>IF(OR(X382="",AND(OR(R382&lt;&gt;IF(S382&gt;【１】経営概要!$G$27,調査年-1,調査年),AG382=0),V382="",AR382="",W382="")),"",
SUM(
IF(AND(R382=IF(S382&gt;【１】経営概要!$G$27,調査年-1,調査年),AG382=1),ROUND(T382*X382%,0),),
ROUND(V382*X382%,0),
ROUND(SUM(AR382)*X382%,0),
))</f>
        <v/>
      </c>
      <c r="BA382" s="666" t="str">
        <f t="shared" si="116"/>
        <v/>
      </c>
    </row>
    <row r="383" spans="2:53" s="4" customFormat="1" ht="28.5" hidden="1" customHeight="1" outlineLevel="1">
      <c r="B383" s="49"/>
      <c r="C383" s="722">
        <v>367</v>
      </c>
      <c r="D383" s="1569"/>
      <c r="E383" s="1570"/>
      <c r="F383" s="1570"/>
      <c r="G383" s="1570"/>
      <c r="H383" s="1570"/>
      <c r="I383" s="1570"/>
      <c r="J383" s="1570"/>
      <c r="K383" s="1571"/>
      <c r="L383" s="668" t="str">
        <f>IF(M383&gt;0,IF(COUNTIF(リスト!建築物種類コード,M383),"建築物","構築物"),"")</f>
        <v/>
      </c>
      <c r="M383" s="680"/>
      <c r="N383" s="681"/>
      <c r="O383" s="201"/>
      <c r="P383" s="682"/>
      <c r="Q383" s="683"/>
      <c r="R383" s="683"/>
      <c r="S383" s="684"/>
      <c r="T383" s="685"/>
      <c r="U383" s="685"/>
      <c r="V383" s="685"/>
      <c r="W383" s="685"/>
      <c r="X383" s="1045"/>
      <c r="Y383" s="686"/>
      <c r="Z383" s="687"/>
      <c r="AA383" s="661"/>
      <c r="AB383" s="662"/>
      <c r="AC383" s="279"/>
      <c r="AD383" s="61"/>
      <c r="AE383" s="61"/>
      <c r="AF383" s="663" t="str">
        <f t="shared" si="117"/>
        <v/>
      </c>
      <c r="AG383" s="664" t="str">
        <f t="shared" si="91"/>
        <v/>
      </c>
      <c r="AH383" s="664" t="str">
        <f t="shared" si="92"/>
        <v/>
      </c>
      <c r="AI383" s="664" t="str">
        <f>IF(AF383="","",VLOOKUP(AF383,リスト!BD:BE,2,0))</f>
        <v/>
      </c>
      <c r="AJ383" s="664" t="str">
        <f t="shared" si="93"/>
        <v/>
      </c>
      <c r="AK383" s="664" t="str">
        <f>IF(AJ383="","",VLOOKUP(AJ383,リスト!BW:BX,2,0))</f>
        <v/>
      </c>
      <c r="AL383" s="664" t="str">
        <f>IF(AF383="","",IF(S383&gt;【１】経営概要!$G$27,調査年-1,調査年)-R383)</f>
        <v/>
      </c>
      <c r="AM383" s="665" t="str">
        <f t="shared" si="107"/>
        <v/>
      </c>
      <c r="AN383" s="665" t="str">
        <f t="shared" si="108"/>
        <v/>
      </c>
      <c r="AO383" s="666" t="str">
        <f t="shared" si="109"/>
        <v/>
      </c>
      <c r="AP383" s="666" t="str">
        <f t="shared" si="110"/>
        <v/>
      </c>
      <c r="AQ383" s="666" t="str">
        <f t="shared" si="111"/>
        <v/>
      </c>
      <c r="AR383" s="666" t="str">
        <f t="shared" si="118"/>
        <v/>
      </c>
      <c r="AS383" s="666" t="str">
        <f t="shared" si="112"/>
        <v/>
      </c>
      <c r="AT383" s="666" t="str">
        <f t="shared" si="95"/>
        <v/>
      </c>
      <c r="AU383" s="666" t="str">
        <f t="shared" si="96"/>
        <v/>
      </c>
      <c r="AV383" s="666" t="str">
        <f>IF(X383="","",IF(OR(R383=IF(S383&gt;【１】経営概要!$G$27,調査年-1,調査年),AN383=""),"",ROUND(AN383*X383%,0)))</f>
        <v/>
      </c>
      <c r="AW383" s="666" t="str">
        <f t="shared" si="113"/>
        <v/>
      </c>
      <c r="AX383" s="666" t="str">
        <f t="shared" si="114"/>
        <v/>
      </c>
      <c r="AY383" s="666" t="str">
        <f t="shared" si="115"/>
        <v/>
      </c>
      <c r="AZ383" s="666" t="str">
        <f>IF(OR(X383="",AND(OR(R383&lt;&gt;IF(S383&gt;【１】経営概要!$G$27,調査年-1,調査年),AG383=0),V383="",AR383="",W383="")),"",
SUM(
IF(AND(R383=IF(S383&gt;【１】経営概要!$G$27,調査年-1,調査年),AG383=1),ROUND(T383*X383%,0),),
ROUND(V383*X383%,0),
ROUND(SUM(AR383)*X383%,0),
))</f>
        <v/>
      </c>
      <c r="BA383" s="666" t="str">
        <f t="shared" si="116"/>
        <v/>
      </c>
    </row>
    <row r="384" spans="2:53" ht="28.5" hidden="1" customHeight="1" outlineLevel="1">
      <c r="B384" s="49"/>
      <c r="C384" s="722">
        <v>368</v>
      </c>
      <c r="D384" s="1572"/>
      <c r="E384" s="1573"/>
      <c r="F384" s="1573"/>
      <c r="G384" s="1573"/>
      <c r="H384" s="1573"/>
      <c r="I384" s="1573"/>
      <c r="J384" s="1573"/>
      <c r="K384" s="1574"/>
      <c r="L384" s="668" t="str">
        <f>IF(M384&gt;0,IF(COUNTIF(リスト!建築物種類コード,M384),"建築物","構築物"),"")</f>
        <v/>
      </c>
      <c r="M384" s="688"/>
      <c r="N384" s="681"/>
      <c r="O384" s="201"/>
      <c r="P384" s="682"/>
      <c r="Q384" s="683"/>
      <c r="R384" s="683"/>
      <c r="S384" s="684"/>
      <c r="T384" s="685"/>
      <c r="U384" s="685"/>
      <c r="V384" s="685"/>
      <c r="W384" s="685"/>
      <c r="X384" s="1045"/>
      <c r="Y384" s="686"/>
      <c r="Z384" s="687"/>
      <c r="AA384" s="661"/>
      <c r="AB384" s="662"/>
      <c r="AC384" s="279"/>
      <c r="AF384" s="663" t="str">
        <f t="shared" si="117"/>
        <v/>
      </c>
      <c r="AG384" s="664" t="str">
        <f t="shared" si="91"/>
        <v/>
      </c>
      <c r="AH384" s="664" t="str">
        <f t="shared" si="92"/>
        <v/>
      </c>
      <c r="AI384" s="664" t="str">
        <f>IF(AF384="","",VLOOKUP(AF384,リスト!BD:BE,2,0))</f>
        <v/>
      </c>
      <c r="AJ384" s="664" t="str">
        <f t="shared" si="93"/>
        <v/>
      </c>
      <c r="AK384" s="664" t="str">
        <f>IF(AJ384="","",VLOOKUP(AJ384,リスト!BW:BX,2,0))</f>
        <v/>
      </c>
      <c r="AL384" s="664" t="str">
        <f>IF(AF384="","",IF(S384&gt;【１】経営概要!$G$27,調査年-1,調査年)-R384)</f>
        <v/>
      </c>
      <c r="AM384" s="665" t="str">
        <f t="shared" si="107"/>
        <v/>
      </c>
      <c r="AN384" s="665" t="str">
        <f t="shared" si="108"/>
        <v/>
      </c>
      <c r="AO384" s="666" t="str">
        <f t="shared" si="109"/>
        <v/>
      </c>
      <c r="AP384" s="666" t="str">
        <f t="shared" si="110"/>
        <v/>
      </c>
      <c r="AQ384" s="666" t="str">
        <f t="shared" si="111"/>
        <v/>
      </c>
      <c r="AR384" s="666" t="str">
        <f t="shared" si="118"/>
        <v/>
      </c>
      <c r="AS384" s="666" t="str">
        <f t="shared" si="112"/>
        <v/>
      </c>
      <c r="AT384" s="666" t="str">
        <f t="shared" si="95"/>
        <v/>
      </c>
      <c r="AU384" s="666" t="str">
        <f t="shared" si="96"/>
        <v/>
      </c>
      <c r="AV384" s="666" t="str">
        <f>IF(X384="","",IF(OR(R384=IF(S384&gt;【１】経営概要!$G$27,調査年-1,調査年),AN384=""),"",ROUND(AN384*X384%,0)))</f>
        <v/>
      </c>
      <c r="AW384" s="666" t="str">
        <f t="shared" si="113"/>
        <v/>
      </c>
      <c r="AX384" s="666" t="str">
        <f t="shared" si="114"/>
        <v/>
      </c>
      <c r="AY384" s="666" t="str">
        <f t="shared" si="115"/>
        <v/>
      </c>
      <c r="AZ384" s="666" t="str">
        <f>IF(OR(X384="",AND(OR(R384&lt;&gt;IF(S384&gt;【１】経営概要!$G$27,調査年-1,調査年),AG384=0),V384="",AR384="",W384="")),"",
SUM(
IF(AND(R384=IF(S384&gt;【１】経営概要!$G$27,調査年-1,調査年),AG384=1),ROUND(T384*X384%,0),),
ROUND(V384*X384%,0),
ROUND(SUM(AR384)*X384%,0),
))</f>
        <v/>
      </c>
      <c r="BA384" s="666" t="str">
        <f t="shared" si="116"/>
        <v/>
      </c>
    </row>
    <row r="385" spans="2:53" s="42" customFormat="1" ht="28.5" hidden="1" customHeight="1" outlineLevel="1">
      <c r="B385" s="49"/>
      <c r="C385" s="722">
        <v>369</v>
      </c>
      <c r="D385" s="1569"/>
      <c r="E385" s="1570"/>
      <c r="F385" s="1570"/>
      <c r="G385" s="1570"/>
      <c r="H385" s="1570"/>
      <c r="I385" s="1570"/>
      <c r="J385" s="1570"/>
      <c r="K385" s="1571"/>
      <c r="L385" s="668" t="str">
        <f>IF(M385&gt;0,IF(COUNTIF(リスト!建築物種類コード,M385),"建築物","構築物"),"")</f>
        <v/>
      </c>
      <c r="M385" s="680"/>
      <c r="N385" s="681"/>
      <c r="O385" s="201"/>
      <c r="P385" s="682"/>
      <c r="Q385" s="683"/>
      <c r="R385" s="683"/>
      <c r="S385" s="684"/>
      <c r="T385" s="685"/>
      <c r="U385" s="685"/>
      <c r="V385" s="685"/>
      <c r="W385" s="685"/>
      <c r="X385" s="1045"/>
      <c r="Y385" s="686"/>
      <c r="Z385" s="687"/>
      <c r="AA385" s="661"/>
      <c r="AB385" s="662"/>
      <c r="AC385" s="279"/>
      <c r="AD385" s="61"/>
      <c r="AE385" s="61"/>
      <c r="AF385" s="663" t="str">
        <f t="shared" si="117"/>
        <v/>
      </c>
      <c r="AG385" s="664" t="str">
        <f t="shared" si="91"/>
        <v/>
      </c>
      <c r="AH385" s="664" t="str">
        <f t="shared" si="92"/>
        <v/>
      </c>
      <c r="AI385" s="664" t="str">
        <f>IF(AF385="","",VLOOKUP(AF385,リスト!BD:BE,2,0))</f>
        <v/>
      </c>
      <c r="AJ385" s="664" t="str">
        <f t="shared" si="93"/>
        <v/>
      </c>
      <c r="AK385" s="664" t="str">
        <f>IF(AJ385="","",VLOOKUP(AJ385,リスト!BW:BX,2,0))</f>
        <v/>
      </c>
      <c r="AL385" s="664" t="str">
        <f>IF(AF385="","",IF(S385&gt;【１】経営概要!$G$27,調査年-1,調査年)-R385)</f>
        <v/>
      </c>
      <c r="AM385" s="665" t="str">
        <f t="shared" si="107"/>
        <v/>
      </c>
      <c r="AN385" s="665" t="str">
        <f t="shared" si="108"/>
        <v/>
      </c>
      <c r="AO385" s="666" t="str">
        <f t="shared" si="109"/>
        <v/>
      </c>
      <c r="AP385" s="666" t="str">
        <f t="shared" si="110"/>
        <v/>
      </c>
      <c r="AQ385" s="666" t="str">
        <f t="shared" si="111"/>
        <v/>
      </c>
      <c r="AR385" s="666" t="str">
        <f t="shared" si="118"/>
        <v/>
      </c>
      <c r="AS385" s="666" t="str">
        <f t="shared" si="112"/>
        <v/>
      </c>
      <c r="AT385" s="666" t="str">
        <f t="shared" si="95"/>
        <v/>
      </c>
      <c r="AU385" s="666" t="str">
        <f t="shared" si="96"/>
        <v/>
      </c>
      <c r="AV385" s="666" t="str">
        <f>IF(X385="","",IF(OR(R385=IF(S385&gt;【１】経営概要!$G$27,調査年-1,調査年),AN385=""),"",ROUND(AN385*X385%,0)))</f>
        <v/>
      </c>
      <c r="AW385" s="666" t="str">
        <f t="shared" si="113"/>
        <v/>
      </c>
      <c r="AX385" s="666" t="str">
        <f t="shared" si="114"/>
        <v/>
      </c>
      <c r="AY385" s="666" t="str">
        <f t="shared" si="115"/>
        <v/>
      </c>
      <c r="AZ385" s="666" t="str">
        <f>IF(OR(X385="",AND(OR(R385&lt;&gt;IF(S385&gt;【１】経営概要!$G$27,調査年-1,調査年),AG385=0),V385="",AR385="",W385="")),"",
SUM(
IF(AND(R385=IF(S385&gt;【１】経営概要!$G$27,調査年-1,調査年),AG385=1),ROUND(T385*X385%,0),),
ROUND(V385*X385%,0),
ROUND(SUM(AR385)*X385%,0),
))</f>
        <v/>
      </c>
      <c r="BA385" s="666" t="str">
        <f t="shared" si="116"/>
        <v/>
      </c>
    </row>
    <row r="386" spans="2:53" s="4" customFormat="1" ht="28.5" hidden="1" customHeight="1" outlineLevel="1">
      <c r="C386" s="722">
        <v>370</v>
      </c>
      <c r="D386" s="1569"/>
      <c r="E386" s="1570"/>
      <c r="F386" s="1570"/>
      <c r="G386" s="1570"/>
      <c r="H386" s="1570"/>
      <c r="I386" s="1570"/>
      <c r="J386" s="1570"/>
      <c r="K386" s="1571"/>
      <c r="L386" s="668" t="str">
        <f>IF(M386&gt;0,IF(COUNTIF(リスト!建築物種類コード,M386),"建築物","構築物"),"")</f>
        <v/>
      </c>
      <c r="M386" s="680"/>
      <c r="N386" s="681"/>
      <c r="O386" s="201"/>
      <c r="P386" s="682"/>
      <c r="Q386" s="683"/>
      <c r="R386" s="683"/>
      <c r="S386" s="684"/>
      <c r="T386" s="685"/>
      <c r="U386" s="685"/>
      <c r="V386" s="685"/>
      <c r="W386" s="685"/>
      <c r="X386" s="1045"/>
      <c r="Y386" s="686"/>
      <c r="Z386" s="687"/>
      <c r="AA386" s="661"/>
      <c r="AB386" s="662"/>
      <c r="AC386" s="279"/>
      <c r="AD386" s="61"/>
      <c r="AE386" s="61"/>
      <c r="AF386" s="663" t="str">
        <f t="shared" si="117"/>
        <v/>
      </c>
      <c r="AG386" s="664" t="str">
        <f t="shared" si="91"/>
        <v/>
      </c>
      <c r="AH386" s="664" t="str">
        <f t="shared" si="92"/>
        <v/>
      </c>
      <c r="AI386" s="664" t="str">
        <f>IF(AF386="","",VLOOKUP(AF386,リスト!BD:BE,2,0))</f>
        <v/>
      </c>
      <c r="AJ386" s="664" t="str">
        <f t="shared" si="93"/>
        <v/>
      </c>
      <c r="AK386" s="664" t="str">
        <f>IF(AJ386="","",VLOOKUP(AJ386,リスト!BW:BX,2,0))</f>
        <v/>
      </c>
      <c r="AL386" s="664" t="str">
        <f>IF(AF386="","",IF(S386&gt;【１】経営概要!$G$27,調査年-1,調査年)-R386)</f>
        <v/>
      </c>
      <c r="AM386" s="665" t="str">
        <f t="shared" si="107"/>
        <v/>
      </c>
      <c r="AN386" s="665" t="str">
        <f t="shared" si="108"/>
        <v/>
      </c>
      <c r="AO386" s="666" t="str">
        <f t="shared" si="109"/>
        <v/>
      </c>
      <c r="AP386" s="666" t="str">
        <f t="shared" si="110"/>
        <v/>
      </c>
      <c r="AQ386" s="666" t="str">
        <f t="shared" si="111"/>
        <v/>
      </c>
      <c r="AR386" s="666" t="str">
        <f t="shared" si="118"/>
        <v/>
      </c>
      <c r="AS386" s="666" t="str">
        <f t="shared" si="112"/>
        <v/>
      </c>
      <c r="AT386" s="666" t="str">
        <f t="shared" si="95"/>
        <v/>
      </c>
      <c r="AU386" s="666" t="str">
        <f t="shared" si="96"/>
        <v/>
      </c>
      <c r="AV386" s="666" t="str">
        <f>IF(X386="","",IF(OR(R386=IF(S386&gt;【１】経営概要!$G$27,調査年-1,調査年),AN386=""),"",ROUND(AN386*X386%,0)))</f>
        <v/>
      </c>
      <c r="AW386" s="666" t="str">
        <f t="shared" si="113"/>
        <v/>
      </c>
      <c r="AX386" s="666" t="str">
        <f t="shared" si="114"/>
        <v/>
      </c>
      <c r="AY386" s="666" t="str">
        <f t="shared" si="115"/>
        <v/>
      </c>
      <c r="AZ386" s="666" t="str">
        <f>IF(OR(X386="",AND(OR(R386&lt;&gt;IF(S386&gt;【１】経営概要!$G$27,調査年-1,調査年),AG386=0),V386="",AR386="",W386="")),"",
SUM(
IF(AND(R386=IF(S386&gt;【１】経営概要!$G$27,調査年-1,調査年),AG386=1),ROUND(T386*X386%,0),),
ROUND(V386*X386%,0),
ROUND(SUM(AR386)*X386%,0),
))</f>
        <v/>
      </c>
      <c r="BA386" s="666" t="str">
        <f t="shared" si="116"/>
        <v/>
      </c>
    </row>
    <row r="387" spans="2:53" s="4" customFormat="1" ht="27.75" hidden="1" customHeight="1" outlineLevel="1">
      <c r="C387" s="722">
        <v>371</v>
      </c>
      <c r="D387" s="1572"/>
      <c r="E387" s="1573"/>
      <c r="F387" s="1573"/>
      <c r="G387" s="1573"/>
      <c r="H387" s="1573"/>
      <c r="I387" s="1573"/>
      <c r="J387" s="1573"/>
      <c r="K387" s="1574"/>
      <c r="L387" s="668" t="str">
        <f>IF(M387&gt;0,IF(COUNTIF(リスト!建築物種類コード,M387),"建築物","構築物"),"")</f>
        <v/>
      </c>
      <c r="M387" s="688"/>
      <c r="N387" s="681"/>
      <c r="O387" s="201"/>
      <c r="P387" s="682"/>
      <c r="Q387" s="683"/>
      <c r="R387" s="683"/>
      <c r="S387" s="684"/>
      <c r="T387" s="685"/>
      <c r="U387" s="685"/>
      <c r="V387" s="685"/>
      <c r="W387" s="685"/>
      <c r="X387" s="1045"/>
      <c r="Y387" s="686"/>
      <c r="Z387" s="687"/>
      <c r="AA387" s="661"/>
      <c r="AB387" s="662"/>
      <c r="AC387" s="279"/>
      <c r="AD387" s="61"/>
      <c r="AE387" s="61"/>
      <c r="AF387" s="663" t="str">
        <f t="shared" si="117"/>
        <v/>
      </c>
      <c r="AG387" s="664" t="str">
        <f t="shared" si="91"/>
        <v/>
      </c>
      <c r="AH387" s="664" t="str">
        <f t="shared" si="92"/>
        <v/>
      </c>
      <c r="AI387" s="664" t="str">
        <f>IF(AF387="","",VLOOKUP(AF387,リスト!BD:BE,2,0))</f>
        <v/>
      </c>
      <c r="AJ387" s="664" t="str">
        <f t="shared" si="93"/>
        <v/>
      </c>
      <c r="AK387" s="664" t="str">
        <f>IF(AJ387="","",VLOOKUP(AJ387,リスト!BW:BX,2,0))</f>
        <v/>
      </c>
      <c r="AL387" s="664" t="str">
        <f>IF(AF387="","",IF(S387&gt;【１】経営概要!$G$27,調査年-1,調査年)-R387)</f>
        <v/>
      </c>
      <c r="AM387" s="665" t="str">
        <f t="shared" si="107"/>
        <v/>
      </c>
      <c r="AN387" s="665" t="str">
        <f t="shared" si="108"/>
        <v/>
      </c>
      <c r="AO387" s="666" t="str">
        <f t="shared" si="109"/>
        <v/>
      </c>
      <c r="AP387" s="666" t="str">
        <f t="shared" si="110"/>
        <v/>
      </c>
      <c r="AQ387" s="666" t="str">
        <f t="shared" si="111"/>
        <v/>
      </c>
      <c r="AR387" s="666" t="str">
        <f t="shared" si="118"/>
        <v/>
      </c>
      <c r="AS387" s="666" t="str">
        <f t="shared" si="112"/>
        <v/>
      </c>
      <c r="AT387" s="666" t="str">
        <f t="shared" si="95"/>
        <v/>
      </c>
      <c r="AU387" s="666" t="str">
        <f t="shared" si="96"/>
        <v/>
      </c>
      <c r="AV387" s="666" t="str">
        <f>IF(X387="","",IF(OR(R387=IF(S387&gt;【１】経営概要!$G$27,調査年-1,調査年),AN387=""),"",ROUND(AN387*X387%,0)))</f>
        <v/>
      </c>
      <c r="AW387" s="666" t="str">
        <f t="shared" si="113"/>
        <v/>
      </c>
      <c r="AX387" s="666" t="str">
        <f t="shared" si="114"/>
        <v/>
      </c>
      <c r="AY387" s="666" t="str">
        <f t="shared" si="115"/>
        <v/>
      </c>
      <c r="AZ387" s="666" t="str">
        <f>IF(OR(X387="",AND(OR(R387&lt;&gt;IF(S387&gt;【１】経営概要!$G$27,調査年-1,調査年),AG387=0),V387="",AR387="",W387="")),"",
SUM(
IF(AND(R387=IF(S387&gt;【１】経営概要!$G$27,調査年-1,調査年),AG387=1),ROUND(T387*X387%,0),),
ROUND(V387*X387%,0),
ROUND(SUM(AR387)*X387%,0),
))</f>
        <v/>
      </c>
      <c r="BA387" s="666" t="str">
        <f t="shared" si="116"/>
        <v/>
      </c>
    </row>
    <row r="388" spans="2:53" s="4" customFormat="1" ht="28.15" hidden="1" customHeight="1" outlineLevel="1">
      <c r="C388" s="722">
        <v>372</v>
      </c>
      <c r="D388" s="1569"/>
      <c r="E388" s="1570"/>
      <c r="F388" s="1570"/>
      <c r="G388" s="1570"/>
      <c r="H388" s="1570"/>
      <c r="I388" s="1570"/>
      <c r="J388" s="1570"/>
      <c r="K388" s="1571"/>
      <c r="L388" s="668" t="str">
        <f>IF(M388&gt;0,IF(COUNTIF(リスト!建築物種類コード,M388),"建築物","構築物"),"")</f>
        <v/>
      </c>
      <c r="M388" s="680"/>
      <c r="N388" s="681"/>
      <c r="O388" s="201"/>
      <c r="P388" s="682"/>
      <c r="Q388" s="683"/>
      <c r="R388" s="683"/>
      <c r="S388" s="684"/>
      <c r="T388" s="685"/>
      <c r="U388" s="685"/>
      <c r="V388" s="685"/>
      <c r="W388" s="685"/>
      <c r="X388" s="1045"/>
      <c r="Y388" s="686"/>
      <c r="Z388" s="687"/>
      <c r="AA388" s="661"/>
      <c r="AB388" s="662"/>
      <c r="AC388" s="279"/>
      <c r="AD388" s="61"/>
      <c r="AE388" s="61"/>
      <c r="AF388" s="663" t="str">
        <f t="shared" si="117"/>
        <v/>
      </c>
      <c r="AG388" s="664" t="str">
        <f t="shared" si="91"/>
        <v/>
      </c>
      <c r="AH388" s="664" t="str">
        <f t="shared" si="92"/>
        <v/>
      </c>
      <c r="AI388" s="664" t="str">
        <f>IF(AF388="","",VLOOKUP(AF388,リスト!BD:BE,2,0))</f>
        <v/>
      </c>
      <c r="AJ388" s="664" t="str">
        <f t="shared" si="93"/>
        <v/>
      </c>
      <c r="AK388" s="664" t="str">
        <f>IF(AJ388="","",VLOOKUP(AJ388,リスト!BW:BX,2,0))</f>
        <v/>
      </c>
      <c r="AL388" s="664" t="str">
        <f>IF(AF388="","",IF(S388&gt;【１】経営概要!$G$27,調査年-1,調査年)-R388)</f>
        <v/>
      </c>
      <c r="AM388" s="665" t="str">
        <f t="shared" si="107"/>
        <v/>
      </c>
      <c r="AN388" s="665" t="str">
        <f t="shared" si="108"/>
        <v/>
      </c>
      <c r="AO388" s="666" t="str">
        <f t="shared" si="109"/>
        <v/>
      </c>
      <c r="AP388" s="666" t="str">
        <f t="shared" si="110"/>
        <v/>
      </c>
      <c r="AQ388" s="666" t="str">
        <f t="shared" si="111"/>
        <v/>
      </c>
      <c r="AR388" s="666" t="str">
        <f t="shared" si="118"/>
        <v/>
      </c>
      <c r="AS388" s="666" t="str">
        <f t="shared" si="112"/>
        <v/>
      </c>
      <c r="AT388" s="666" t="str">
        <f t="shared" si="95"/>
        <v/>
      </c>
      <c r="AU388" s="666" t="str">
        <f t="shared" si="96"/>
        <v/>
      </c>
      <c r="AV388" s="666" t="str">
        <f>IF(X388="","",IF(OR(R388=IF(S388&gt;【１】経営概要!$G$27,調査年-1,調査年),AN388=""),"",ROUND(AN388*X388%,0)))</f>
        <v/>
      </c>
      <c r="AW388" s="666" t="str">
        <f t="shared" si="113"/>
        <v/>
      </c>
      <c r="AX388" s="666" t="str">
        <f t="shared" si="114"/>
        <v/>
      </c>
      <c r="AY388" s="666" t="str">
        <f t="shared" si="115"/>
        <v/>
      </c>
      <c r="AZ388" s="666" t="str">
        <f>IF(OR(X388="",AND(OR(R388&lt;&gt;IF(S388&gt;【１】経営概要!$G$27,調査年-1,調査年),AG388=0),V388="",AR388="",W388="")),"",
SUM(
IF(AND(R388=IF(S388&gt;【１】経営概要!$G$27,調査年-1,調査年),AG388=1),ROUND(T388*X388%,0),),
ROUND(V388*X388%,0),
ROUND(SUM(AR388)*X388%,0),
))</f>
        <v/>
      </c>
      <c r="BA388" s="666" t="str">
        <f t="shared" si="116"/>
        <v/>
      </c>
    </row>
    <row r="389" spans="2:53" s="4" customFormat="1" ht="28.15" hidden="1" customHeight="1" outlineLevel="1">
      <c r="C389" s="722">
        <v>373</v>
      </c>
      <c r="D389" s="1572"/>
      <c r="E389" s="1573"/>
      <c r="F389" s="1573"/>
      <c r="G389" s="1573"/>
      <c r="H389" s="1573"/>
      <c r="I389" s="1573"/>
      <c r="J389" s="1573"/>
      <c r="K389" s="1574"/>
      <c r="L389" s="668" t="str">
        <f>IF(M389&gt;0,IF(COUNTIF(リスト!建築物種類コード,M389),"建築物","構築物"),"")</f>
        <v/>
      </c>
      <c r="M389" s="688"/>
      <c r="N389" s="681"/>
      <c r="O389" s="201"/>
      <c r="P389" s="682"/>
      <c r="Q389" s="683"/>
      <c r="R389" s="683"/>
      <c r="S389" s="684"/>
      <c r="T389" s="685"/>
      <c r="U389" s="685"/>
      <c r="V389" s="685"/>
      <c r="W389" s="685"/>
      <c r="X389" s="1045"/>
      <c r="Y389" s="686"/>
      <c r="Z389" s="687"/>
      <c r="AA389" s="661"/>
      <c r="AB389" s="662"/>
      <c r="AC389" s="279"/>
      <c r="AD389" s="61"/>
      <c r="AE389" s="61"/>
      <c r="AF389" s="663" t="str">
        <f t="shared" si="117"/>
        <v/>
      </c>
      <c r="AG389" s="664" t="str">
        <f t="shared" si="91"/>
        <v/>
      </c>
      <c r="AH389" s="664" t="str">
        <f t="shared" si="92"/>
        <v/>
      </c>
      <c r="AI389" s="664" t="str">
        <f>IF(AF389="","",VLOOKUP(AF389,リスト!BD:BE,2,0))</f>
        <v/>
      </c>
      <c r="AJ389" s="664" t="str">
        <f t="shared" si="93"/>
        <v/>
      </c>
      <c r="AK389" s="664" t="str">
        <f>IF(AJ389="","",VLOOKUP(AJ389,リスト!BW:BX,2,0))</f>
        <v/>
      </c>
      <c r="AL389" s="664" t="str">
        <f>IF(AF389="","",IF(S389&gt;【１】経営概要!$G$27,調査年-1,調査年)-R389)</f>
        <v/>
      </c>
      <c r="AM389" s="665" t="str">
        <f t="shared" si="107"/>
        <v/>
      </c>
      <c r="AN389" s="665" t="str">
        <f t="shared" si="108"/>
        <v/>
      </c>
      <c r="AO389" s="666" t="str">
        <f t="shared" si="109"/>
        <v/>
      </c>
      <c r="AP389" s="666" t="str">
        <f t="shared" si="110"/>
        <v/>
      </c>
      <c r="AQ389" s="666" t="str">
        <f t="shared" si="111"/>
        <v/>
      </c>
      <c r="AR389" s="666" t="str">
        <f t="shared" si="118"/>
        <v/>
      </c>
      <c r="AS389" s="666" t="str">
        <f t="shared" si="112"/>
        <v/>
      </c>
      <c r="AT389" s="666" t="str">
        <f t="shared" si="95"/>
        <v/>
      </c>
      <c r="AU389" s="666" t="str">
        <f t="shared" si="96"/>
        <v/>
      </c>
      <c r="AV389" s="666" t="str">
        <f>IF(X389="","",IF(OR(R389=IF(S389&gt;【１】経営概要!$G$27,調査年-1,調査年),AN389=""),"",ROUND(AN389*X389%,0)))</f>
        <v/>
      </c>
      <c r="AW389" s="666" t="str">
        <f t="shared" si="113"/>
        <v/>
      </c>
      <c r="AX389" s="666" t="str">
        <f t="shared" si="114"/>
        <v/>
      </c>
      <c r="AY389" s="666" t="str">
        <f t="shared" si="115"/>
        <v/>
      </c>
      <c r="AZ389" s="666" t="str">
        <f>IF(OR(X389="",AND(OR(R389&lt;&gt;IF(S389&gt;【１】経営概要!$G$27,調査年-1,調査年),AG389=0),V389="",AR389="",W389="")),"",
SUM(
IF(AND(R389=IF(S389&gt;【１】経営概要!$G$27,調査年-1,調査年),AG389=1),ROUND(T389*X389%,0),),
ROUND(V389*X389%,0),
ROUND(SUM(AR389)*X389%,0),
))</f>
        <v/>
      </c>
      <c r="BA389" s="666" t="str">
        <f t="shared" si="116"/>
        <v/>
      </c>
    </row>
    <row r="390" spans="2:53" s="4" customFormat="1" ht="28.15" hidden="1" customHeight="1" outlineLevel="1">
      <c r="C390" s="722">
        <v>374</v>
      </c>
      <c r="D390" s="1569"/>
      <c r="E390" s="1570"/>
      <c r="F390" s="1570"/>
      <c r="G390" s="1570"/>
      <c r="H390" s="1570"/>
      <c r="I390" s="1570"/>
      <c r="J390" s="1570"/>
      <c r="K390" s="1571"/>
      <c r="L390" s="668" t="str">
        <f>IF(M390&gt;0,IF(COUNTIF(リスト!建築物種類コード,M390),"建築物","構築物"),"")</f>
        <v/>
      </c>
      <c r="M390" s="680"/>
      <c r="N390" s="681"/>
      <c r="O390" s="201"/>
      <c r="P390" s="682"/>
      <c r="Q390" s="683"/>
      <c r="R390" s="683"/>
      <c r="S390" s="684"/>
      <c r="T390" s="685"/>
      <c r="U390" s="685"/>
      <c r="V390" s="685"/>
      <c r="W390" s="685"/>
      <c r="X390" s="1045"/>
      <c r="Y390" s="686"/>
      <c r="Z390" s="687"/>
      <c r="AA390" s="661"/>
      <c r="AB390" s="662"/>
      <c r="AC390" s="279"/>
      <c r="AD390" s="61"/>
      <c r="AE390" s="61"/>
      <c r="AF390" s="663" t="str">
        <f t="shared" si="117"/>
        <v/>
      </c>
      <c r="AG390" s="664" t="str">
        <f t="shared" si="91"/>
        <v/>
      </c>
      <c r="AH390" s="664" t="str">
        <f t="shared" si="92"/>
        <v/>
      </c>
      <c r="AI390" s="664" t="str">
        <f>IF(AF390="","",VLOOKUP(AF390,リスト!BD:BE,2,0))</f>
        <v/>
      </c>
      <c r="AJ390" s="664" t="str">
        <f t="shared" si="93"/>
        <v/>
      </c>
      <c r="AK390" s="664" t="str">
        <f>IF(AJ390="","",VLOOKUP(AJ390,リスト!BW:BX,2,0))</f>
        <v/>
      </c>
      <c r="AL390" s="664" t="str">
        <f>IF(AF390="","",IF(S390&gt;【１】経営概要!$G$27,調査年-1,調査年)-R390)</f>
        <v/>
      </c>
      <c r="AM390" s="665" t="str">
        <f t="shared" si="107"/>
        <v/>
      </c>
      <c r="AN390" s="665" t="str">
        <f t="shared" si="108"/>
        <v/>
      </c>
      <c r="AO390" s="666" t="str">
        <f t="shared" si="109"/>
        <v/>
      </c>
      <c r="AP390" s="666" t="str">
        <f t="shared" si="110"/>
        <v/>
      </c>
      <c r="AQ390" s="666" t="str">
        <f t="shared" si="111"/>
        <v/>
      </c>
      <c r="AR390" s="666" t="str">
        <f t="shared" si="118"/>
        <v/>
      </c>
      <c r="AS390" s="666" t="str">
        <f t="shared" si="112"/>
        <v/>
      </c>
      <c r="AT390" s="666" t="str">
        <f t="shared" si="95"/>
        <v/>
      </c>
      <c r="AU390" s="666" t="str">
        <f t="shared" si="96"/>
        <v/>
      </c>
      <c r="AV390" s="666" t="str">
        <f>IF(X390="","",IF(OR(R390=IF(S390&gt;【１】経営概要!$G$27,調査年-1,調査年),AN390=""),"",ROUND(AN390*X390%,0)))</f>
        <v/>
      </c>
      <c r="AW390" s="666" t="str">
        <f t="shared" si="113"/>
        <v/>
      </c>
      <c r="AX390" s="666" t="str">
        <f t="shared" si="114"/>
        <v/>
      </c>
      <c r="AY390" s="666" t="str">
        <f t="shared" si="115"/>
        <v/>
      </c>
      <c r="AZ390" s="666" t="str">
        <f>IF(OR(X390="",AND(OR(R390&lt;&gt;IF(S390&gt;【１】経営概要!$G$27,調査年-1,調査年),AG390=0),V390="",AR390="",W390="")),"",
SUM(
IF(AND(R390=IF(S390&gt;【１】経営概要!$G$27,調査年-1,調査年),AG390=1),ROUND(T390*X390%,0),),
ROUND(V390*X390%,0),
ROUND(SUM(AR390)*X390%,0),
))</f>
        <v/>
      </c>
      <c r="BA390" s="666" t="str">
        <f t="shared" si="116"/>
        <v/>
      </c>
    </row>
    <row r="391" spans="2:53" s="4" customFormat="1" ht="28.15" hidden="1" customHeight="1" outlineLevel="1">
      <c r="C391" s="722">
        <v>375</v>
      </c>
      <c r="D391" s="1572"/>
      <c r="E391" s="1573"/>
      <c r="F391" s="1573"/>
      <c r="G391" s="1573"/>
      <c r="H391" s="1573"/>
      <c r="I391" s="1573"/>
      <c r="J391" s="1573"/>
      <c r="K391" s="1574"/>
      <c r="L391" s="668" t="str">
        <f>IF(M391&gt;0,IF(COUNTIF(リスト!建築物種類コード,M391),"建築物","構築物"),"")</f>
        <v/>
      </c>
      <c r="M391" s="688"/>
      <c r="N391" s="681"/>
      <c r="O391" s="201"/>
      <c r="P391" s="682"/>
      <c r="Q391" s="683"/>
      <c r="R391" s="683"/>
      <c r="S391" s="684"/>
      <c r="T391" s="685"/>
      <c r="U391" s="685"/>
      <c r="V391" s="685"/>
      <c r="W391" s="685"/>
      <c r="X391" s="1045"/>
      <c r="Y391" s="686"/>
      <c r="Z391" s="687"/>
      <c r="AA391" s="661"/>
      <c r="AB391" s="662"/>
      <c r="AC391" s="279"/>
      <c r="AD391" s="61"/>
      <c r="AE391" s="61"/>
      <c r="AF391" s="663" t="str">
        <f t="shared" si="117"/>
        <v/>
      </c>
      <c r="AG391" s="664" t="str">
        <f t="shared" si="91"/>
        <v/>
      </c>
      <c r="AH391" s="664" t="str">
        <f t="shared" si="92"/>
        <v/>
      </c>
      <c r="AI391" s="664" t="str">
        <f>IF(AF391="","",VLOOKUP(AF391,リスト!BD:BE,2,0))</f>
        <v/>
      </c>
      <c r="AJ391" s="664" t="str">
        <f t="shared" si="93"/>
        <v/>
      </c>
      <c r="AK391" s="664" t="str">
        <f>IF(AJ391="","",VLOOKUP(AJ391,リスト!BW:BX,2,0))</f>
        <v/>
      </c>
      <c r="AL391" s="664" t="str">
        <f>IF(AF391="","",IF(S391&gt;【１】経営概要!$G$27,調査年-1,調査年)-R391)</f>
        <v/>
      </c>
      <c r="AM391" s="665" t="str">
        <f t="shared" si="107"/>
        <v/>
      </c>
      <c r="AN391" s="665" t="str">
        <f t="shared" si="108"/>
        <v/>
      </c>
      <c r="AO391" s="666" t="str">
        <f t="shared" si="109"/>
        <v/>
      </c>
      <c r="AP391" s="666" t="str">
        <f t="shared" si="110"/>
        <v/>
      </c>
      <c r="AQ391" s="666" t="str">
        <f t="shared" si="111"/>
        <v/>
      </c>
      <c r="AR391" s="666" t="str">
        <f t="shared" si="118"/>
        <v/>
      </c>
      <c r="AS391" s="666" t="str">
        <f t="shared" si="112"/>
        <v/>
      </c>
      <c r="AT391" s="666" t="str">
        <f t="shared" si="95"/>
        <v/>
      </c>
      <c r="AU391" s="666" t="str">
        <f t="shared" si="96"/>
        <v/>
      </c>
      <c r="AV391" s="666" t="str">
        <f>IF(X391="","",IF(OR(R391=IF(S391&gt;【１】経営概要!$G$27,調査年-1,調査年),AN391=""),"",ROUND(AN391*X391%,0)))</f>
        <v/>
      </c>
      <c r="AW391" s="666" t="str">
        <f t="shared" si="113"/>
        <v/>
      </c>
      <c r="AX391" s="666" t="str">
        <f t="shared" si="114"/>
        <v/>
      </c>
      <c r="AY391" s="666" t="str">
        <f t="shared" si="115"/>
        <v/>
      </c>
      <c r="AZ391" s="666" t="str">
        <f>IF(OR(X391="",AND(OR(R391&lt;&gt;IF(S391&gt;【１】経営概要!$G$27,調査年-1,調査年),AG391=0),V391="",AR391="",W391="")),"",
SUM(
IF(AND(R391=IF(S391&gt;【１】経営概要!$G$27,調査年-1,調査年),AG391=1),ROUND(T391*X391%,0),),
ROUND(V391*X391%,0),
ROUND(SUM(AR391)*X391%,0),
))</f>
        <v/>
      </c>
      <c r="BA391" s="666" t="str">
        <f t="shared" si="116"/>
        <v/>
      </c>
    </row>
    <row r="392" spans="2:53" s="4" customFormat="1" ht="28.15" hidden="1" customHeight="1" outlineLevel="1">
      <c r="C392" s="722">
        <v>376</v>
      </c>
      <c r="D392" s="1569"/>
      <c r="E392" s="1570"/>
      <c r="F392" s="1570"/>
      <c r="G392" s="1570"/>
      <c r="H392" s="1570"/>
      <c r="I392" s="1570"/>
      <c r="J392" s="1570"/>
      <c r="K392" s="1571"/>
      <c r="L392" s="668" t="str">
        <f>IF(M392&gt;0,IF(COUNTIF(リスト!建築物種類コード,M392),"建築物","構築物"),"")</f>
        <v/>
      </c>
      <c r="M392" s="680"/>
      <c r="N392" s="681"/>
      <c r="O392" s="201"/>
      <c r="P392" s="682"/>
      <c r="Q392" s="683"/>
      <c r="R392" s="683"/>
      <c r="S392" s="684"/>
      <c r="T392" s="685"/>
      <c r="U392" s="685"/>
      <c r="V392" s="685"/>
      <c r="W392" s="685"/>
      <c r="X392" s="1045"/>
      <c r="Y392" s="686"/>
      <c r="Z392" s="687"/>
      <c r="AA392" s="661"/>
      <c r="AB392" s="662"/>
      <c r="AC392" s="279"/>
      <c r="AD392" s="61"/>
      <c r="AE392" s="61"/>
      <c r="AF392" s="663" t="str">
        <f t="shared" si="117"/>
        <v/>
      </c>
      <c r="AG392" s="664" t="str">
        <f t="shared" si="91"/>
        <v/>
      </c>
      <c r="AH392" s="664" t="str">
        <f t="shared" si="92"/>
        <v/>
      </c>
      <c r="AI392" s="664" t="str">
        <f>IF(AF392="","",VLOOKUP(AF392,リスト!BD:BE,2,0))</f>
        <v/>
      </c>
      <c r="AJ392" s="664" t="str">
        <f t="shared" si="93"/>
        <v/>
      </c>
      <c r="AK392" s="664" t="str">
        <f>IF(AJ392="","",VLOOKUP(AJ392,リスト!BW:BX,2,0))</f>
        <v/>
      </c>
      <c r="AL392" s="664" t="str">
        <f>IF(AF392="","",IF(S392&gt;【１】経営概要!$G$27,調査年-1,調査年)-R392)</f>
        <v/>
      </c>
      <c r="AM392" s="665" t="str">
        <f t="shared" si="107"/>
        <v/>
      </c>
      <c r="AN392" s="665" t="str">
        <f t="shared" si="108"/>
        <v/>
      </c>
      <c r="AO392" s="666" t="str">
        <f t="shared" si="109"/>
        <v/>
      </c>
      <c r="AP392" s="666" t="str">
        <f t="shared" si="110"/>
        <v/>
      </c>
      <c r="AQ392" s="666" t="str">
        <f t="shared" si="111"/>
        <v/>
      </c>
      <c r="AR392" s="666" t="str">
        <f t="shared" si="118"/>
        <v/>
      </c>
      <c r="AS392" s="666" t="str">
        <f t="shared" si="112"/>
        <v/>
      </c>
      <c r="AT392" s="666" t="str">
        <f t="shared" si="95"/>
        <v/>
      </c>
      <c r="AU392" s="666" t="str">
        <f t="shared" si="96"/>
        <v/>
      </c>
      <c r="AV392" s="666" t="str">
        <f>IF(X392="","",IF(OR(R392=IF(S392&gt;【１】経営概要!$G$27,調査年-1,調査年),AN392=""),"",ROUND(AN392*X392%,0)))</f>
        <v/>
      </c>
      <c r="AW392" s="666" t="str">
        <f t="shared" si="113"/>
        <v/>
      </c>
      <c r="AX392" s="666" t="str">
        <f t="shared" si="114"/>
        <v/>
      </c>
      <c r="AY392" s="666" t="str">
        <f t="shared" si="115"/>
        <v/>
      </c>
      <c r="AZ392" s="666" t="str">
        <f>IF(OR(X392="",AND(OR(R392&lt;&gt;IF(S392&gt;【１】経営概要!$G$27,調査年-1,調査年),AG392=0),V392="",AR392="",W392="")),"",
SUM(
IF(AND(R392=IF(S392&gt;【１】経営概要!$G$27,調査年-1,調査年),AG392=1),ROUND(T392*X392%,0),),
ROUND(V392*X392%,0),
ROUND(SUM(AR392)*X392%,0),
))</f>
        <v/>
      </c>
      <c r="BA392" s="666" t="str">
        <f t="shared" si="116"/>
        <v/>
      </c>
    </row>
    <row r="393" spans="2:53" s="4" customFormat="1" ht="28.15" hidden="1" customHeight="1" outlineLevel="1">
      <c r="C393" s="722">
        <v>377</v>
      </c>
      <c r="D393" s="1569"/>
      <c r="E393" s="1570"/>
      <c r="F393" s="1570"/>
      <c r="G393" s="1570"/>
      <c r="H393" s="1570"/>
      <c r="I393" s="1570"/>
      <c r="J393" s="1570"/>
      <c r="K393" s="1571"/>
      <c r="L393" s="668" t="str">
        <f>IF(M393&gt;0,IF(COUNTIF(リスト!建築物種類コード,M393),"建築物","構築物"),"")</f>
        <v/>
      </c>
      <c r="M393" s="680"/>
      <c r="N393" s="681"/>
      <c r="O393" s="201"/>
      <c r="P393" s="682"/>
      <c r="Q393" s="683"/>
      <c r="R393" s="683"/>
      <c r="S393" s="684"/>
      <c r="T393" s="685"/>
      <c r="U393" s="685"/>
      <c r="V393" s="685"/>
      <c r="W393" s="685"/>
      <c r="X393" s="1045"/>
      <c r="Y393" s="686"/>
      <c r="Z393" s="687"/>
      <c r="AA393" s="661"/>
      <c r="AB393" s="662"/>
      <c r="AC393" s="279"/>
      <c r="AD393" s="61"/>
      <c r="AE393" s="61"/>
      <c r="AF393" s="663" t="str">
        <f t="shared" si="117"/>
        <v/>
      </c>
      <c r="AG393" s="664" t="str">
        <f t="shared" si="91"/>
        <v/>
      </c>
      <c r="AH393" s="664" t="str">
        <f t="shared" si="92"/>
        <v/>
      </c>
      <c r="AI393" s="664" t="str">
        <f>IF(AF393="","",VLOOKUP(AF393,リスト!BD:BE,2,0))</f>
        <v/>
      </c>
      <c r="AJ393" s="664" t="str">
        <f t="shared" si="93"/>
        <v/>
      </c>
      <c r="AK393" s="664" t="str">
        <f>IF(AJ393="","",VLOOKUP(AJ393,リスト!BW:BX,2,0))</f>
        <v/>
      </c>
      <c r="AL393" s="664" t="str">
        <f>IF(AF393="","",IF(S393&gt;【１】経営概要!$G$27,調査年-1,調査年)-R393)</f>
        <v/>
      </c>
      <c r="AM393" s="665" t="str">
        <f t="shared" si="107"/>
        <v/>
      </c>
      <c r="AN393" s="665" t="str">
        <f t="shared" si="108"/>
        <v/>
      </c>
      <c r="AO393" s="666" t="str">
        <f t="shared" si="109"/>
        <v/>
      </c>
      <c r="AP393" s="666" t="str">
        <f t="shared" si="110"/>
        <v/>
      </c>
      <c r="AQ393" s="666" t="str">
        <f t="shared" si="111"/>
        <v/>
      </c>
      <c r="AR393" s="666" t="str">
        <f t="shared" si="118"/>
        <v/>
      </c>
      <c r="AS393" s="666" t="str">
        <f t="shared" si="112"/>
        <v/>
      </c>
      <c r="AT393" s="666" t="str">
        <f t="shared" si="95"/>
        <v/>
      </c>
      <c r="AU393" s="666" t="str">
        <f t="shared" si="96"/>
        <v/>
      </c>
      <c r="AV393" s="666" t="str">
        <f>IF(X393="","",IF(OR(R393=IF(S393&gt;【１】経営概要!$G$27,調査年-1,調査年),AN393=""),"",ROUND(AN393*X393%,0)))</f>
        <v/>
      </c>
      <c r="AW393" s="666" t="str">
        <f t="shared" si="113"/>
        <v/>
      </c>
      <c r="AX393" s="666" t="str">
        <f t="shared" si="114"/>
        <v/>
      </c>
      <c r="AY393" s="666" t="str">
        <f t="shared" si="115"/>
        <v/>
      </c>
      <c r="AZ393" s="666" t="str">
        <f>IF(OR(X393="",AND(OR(R393&lt;&gt;IF(S393&gt;【１】経営概要!$G$27,調査年-1,調査年),AG393=0),V393="",AR393="",W393="")),"",
SUM(
IF(AND(R393=IF(S393&gt;【１】経営概要!$G$27,調査年-1,調査年),AG393=1),ROUND(T393*X393%,0),),
ROUND(V393*X393%,0),
ROUND(SUM(AR393)*X393%,0),
))</f>
        <v/>
      </c>
      <c r="BA393" s="666" t="str">
        <f t="shared" si="116"/>
        <v/>
      </c>
    </row>
    <row r="394" spans="2:53" s="4" customFormat="1" ht="28.15" hidden="1" customHeight="1" outlineLevel="1">
      <c r="C394" s="722">
        <v>378</v>
      </c>
      <c r="D394" s="1569"/>
      <c r="E394" s="1570"/>
      <c r="F394" s="1570"/>
      <c r="G394" s="1570"/>
      <c r="H394" s="1570"/>
      <c r="I394" s="1570"/>
      <c r="J394" s="1570"/>
      <c r="K394" s="1571"/>
      <c r="L394" s="668" t="str">
        <f>IF(M394&gt;0,IF(COUNTIF(リスト!建築物種類コード,M394),"建築物","構築物"),"")</f>
        <v/>
      </c>
      <c r="M394" s="680"/>
      <c r="N394" s="681"/>
      <c r="O394" s="201"/>
      <c r="P394" s="682"/>
      <c r="Q394" s="683"/>
      <c r="R394" s="683"/>
      <c r="S394" s="684"/>
      <c r="T394" s="685"/>
      <c r="U394" s="685"/>
      <c r="V394" s="685"/>
      <c r="W394" s="685"/>
      <c r="X394" s="1045"/>
      <c r="Y394" s="686"/>
      <c r="Z394" s="687"/>
      <c r="AA394" s="661"/>
      <c r="AB394" s="662"/>
      <c r="AC394" s="279"/>
      <c r="AD394" s="61"/>
      <c r="AE394" s="61"/>
      <c r="AF394" s="663" t="str">
        <f t="shared" si="117"/>
        <v/>
      </c>
      <c r="AG394" s="664" t="str">
        <f t="shared" si="91"/>
        <v/>
      </c>
      <c r="AH394" s="664" t="str">
        <f t="shared" si="92"/>
        <v/>
      </c>
      <c r="AI394" s="664" t="str">
        <f>IF(AF394="","",VLOOKUP(AF394,リスト!BD:BE,2,0))</f>
        <v/>
      </c>
      <c r="AJ394" s="664" t="str">
        <f t="shared" si="93"/>
        <v/>
      </c>
      <c r="AK394" s="664" t="str">
        <f>IF(AJ394="","",VLOOKUP(AJ394,リスト!BW:BX,2,0))</f>
        <v/>
      </c>
      <c r="AL394" s="664" t="str">
        <f>IF(AF394="","",IF(S394&gt;【１】経営概要!$G$27,調査年-1,調査年)-R394)</f>
        <v/>
      </c>
      <c r="AM394" s="665" t="str">
        <f t="shared" si="107"/>
        <v/>
      </c>
      <c r="AN394" s="665" t="str">
        <f t="shared" si="108"/>
        <v/>
      </c>
      <c r="AO394" s="666" t="str">
        <f t="shared" si="109"/>
        <v/>
      </c>
      <c r="AP394" s="666" t="str">
        <f t="shared" si="110"/>
        <v/>
      </c>
      <c r="AQ394" s="666" t="str">
        <f t="shared" si="111"/>
        <v/>
      </c>
      <c r="AR394" s="666" t="str">
        <f t="shared" si="118"/>
        <v/>
      </c>
      <c r="AS394" s="666" t="str">
        <f t="shared" si="112"/>
        <v/>
      </c>
      <c r="AT394" s="666" t="str">
        <f t="shared" si="95"/>
        <v/>
      </c>
      <c r="AU394" s="666" t="str">
        <f t="shared" si="96"/>
        <v/>
      </c>
      <c r="AV394" s="666" t="str">
        <f>IF(X394="","",IF(OR(R394=IF(S394&gt;【１】経営概要!$G$27,調査年-1,調査年),AN394=""),"",ROUND(AN394*X394%,0)))</f>
        <v/>
      </c>
      <c r="AW394" s="666" t="str">
        <f t="shared" si="113"/>
        <v/>
      </c>
      <c r="AX394" s="666" t="str">
        <f t="shared" si="114"/>
        <v/>
      </c>
      <c r="AY394" s="666" t="str">
        <f t="shared" si="115"/>
        <v/>
      </c>
      <c r="AZ394" s="666" t="str">
        <f>IF(OR(X394="",AND(OR(R394&lt;&gt;IF(S394&gt;【１】経営概要!$G$27,調査年-1,調査年),AG394=0),V394="",AR394="",W394="")),"",
SUM(
IF(AND(R394=IF(S394&gt;【１】経営概要!$G$27,調査年-1,調査年),AG394=1),ROUND(T394*X394%,0),),
ROUND(V394*X394%,0),
ROUND(SUM(AR394)*X394%,0),
))</f>
        <v/>
      </c>
      <c r="BA394" s="666" t="str">
        <f t="shared" si="116"/>
        <v/>
      </c>
    </row>
    <row r="395" spans="2:53" s="4" customFormat="1" ht="28.15" hidden="1" customHeight="1" outlineLevel="1">
      <c r="C395" s="722">
        <v>379</v>
      </c>
      <c r="D395" s="1569"/>
      <c r="E395" s="1570"/>
      <c r="F395" s="1570"/>
      <c r="G395" s="1570"/>
      <c r="H395" s="1570"/>
      <c r="I395" s="1570"/>
      <c r="J395" s="1570"/>
      <c r="K395" s="1571"/>
      <c r="L395" s="668" t="str">
        <f>IF(M395&gt;0,IF(COUNTIF(リスト!建築物種類コード,M395),"建築物","構築物"),"")</f>
        <v/>
      </c>
      <c r="M395" s="680"/>
      <c r="N395" s="681"/>
      <c r="O395" s="201"/>
      <c r="P395" s="682"/>
      <c r="Q395" s="683"/>
      <c r="R395" s="683"/>
      <c r="S395" s="684"/>
      <c r="T395" s="685"/>
      <c r="U395" s="685"/>
      <c r="V395" s="685"/>
      <c r="W395" s="685"/>
      <c r="X395" s="1045"/>
      <c r="Y395" s="686"/>
      <c r="Z395" s="687"/>
      <c r="AA395" s="661"/>
      <c r="AB395" s="662"/>
      <c r="AC395" s="279"/>
      <c r="AD395" s="61"/>
      <c r="AE395" s="61"/>
      <c r="AF395" s="663" t="str">
        <f t="shared" si="117"/>
        <v/>
      </c>
      <c r="AG395" s="664" t="str">
        <f t="shared" si="91"/>
        <v/>
      </c>
      <c r="AH395" s="664" t="str">
        <f t="shared" si="92"/>
        <v/>
      </c>
      <c r="AI395" s="664" t="str">
        <f>IF(AF395="","",VLOOKUP(AF395,リスト!BD:BE,2,0))</f>
        <v/>
      </c>
      <c r="AJ395" s="664" t="str">
        <f t="shared" si="93"/>
        <v/>
      </c>
      <c r="AK395" s="664" t="str">
        <f>IF(AJ395="","",VLOOKUP(AJ395,リスト!BW:BX,2,0))</f>
        <v/>
      </c>
      <c r="AL395" s="664" t="str">
        <f>IF(AF395="","",IF(S395&gt;【１】経営概要!$G$27,調査年-1,調査年)-R395)</f>
        <v/>
      </c>
      <c r="AM395" s="665" t="str">
        <f t="shared" si="107"/>
        <v/>
      </c>
      <c r="AN395" s="665" t="str">
        <f t="shared" si="108"/>
        <v/>
      </c>
      <c r="AO395" s="666" t="str">
        <f t="shared" si="109"/>
        <v/>
      </c>
      <c r="AP395" s="666" t="str">
        <f t="shared" si="110"/>
        <v/>
      </c>
      <c r="AQ395" s="666" t="str">
        <f t="shared" si="111"/>
        <v/>
      </c>
      <c r="AR395" s="666" t="str">
        <f t="shared" si="118"/>
        <v/>
      </c>
      <c r="AS395" s="666" t="str">
        <f t="shared" si="112"/>
        <v/>
      </c>
      <c r="AT395" s="666" t="str">
        <f t="shared" si="95"/>
        <v/>
      </c>
      <c r="AU395" s="666" t="str">
        <f t="shared" si="96"/>
        <v/>
      </c>
      <c r="AV395" s="666" t="str">
        <f>IF(X395="","",IF(OR(R395=IF(S395&gt;【１】経営概要!$G$27,調査年-1,調査年),AN395=""),"",ROUND(AN395*X395%,0)))</f>
        <v/>
      </c>
      <c r="AW395" s="666" t="str">
        <f t="shared" si="113"/>
        <v/>
      </c>
      <c r="AX395" s="666" t="str">
        <f t="shared" si="114"/>
        <v/>
      </c>
      <c r="AY395" s="666" t="str">
        <f t="shared" si="115"/>
        <v/>
      </c>
      <c r="AZ395" s="666" t="str">
        <f>IF(OR(X395="",AND(OR(R395&lt;&gt;IF(S395&gt;【１】経営概要!$G$27,調査年-1,調査年),AG395=0),V395="",AR395="",W395="")),"",
SUM(
IF(AND(R395=IF(S395&gt;【１】経営概要!$G$27,調査年-1,調査年),AG395=1),ROUND(T395*X395%,0),),
ROUND(V395*X395%,0),
ROUND(SUM(AR395)*X395%,0),
))</f>
        <v/>
      </c>
      <c r="BA395" s="666" t="str">
        <f t="shared" si="116"/>
        <v/>
      </c>
    </row>
    <row r="396" spans="2:53" s="4" customFormat="1" ht="28.15" hidden="1" customHeight="1" outlineLevel="1">
      <c r="C396" s="722">
        <v>380</v>
      </c>
      <c r="D396" s="1569"/>
      <c r="E396" s="1570"/>
      <c r="F396" s="1570"/>
      <c r="G396" s="1570"/>
      <c r="H396" s="1570"/>
      <c r="I396" s="1570"/>
      <c r="J396" s="1570"/>
      <c r="K396" s="1571"/>
      <c r="L396" s="668" t="str">
        <f>IF(M396&gt;0,IF(COUNTIF(リスト!建築物種類コード,M396),"建築物","構築物"),"")</f>
        <v/>
      </c>
      <c r="M396" s="680"/>
      <c r="N396" s="681"/>
      <c r="O396" s="201"/>
      <c r="P396" s="682"/>
      <c r="Q396" s="683"/>
      <c r="R396" s="683"/>
      <c r="S396" s="684"/>
      <c r="T396" s="685"/>
      <c r="U396" s="685"/>
      <c r="V396" s="685"/>
      <c r="W396" s="685"/>
      <c r="X396" s="1045"/>
      <c r="Y396" s="686"/>
      <c r="Z396" s="687"/>
      <c r="AA396" s="661"/>
      <c r="AB396" s="662"/>
      <c r="AC396" s="279"/>
      <c r="AD396" s="61"/>
      <c r="AE396" s="61"/>
      <c r="AF396" s="663" t="str">
        <f t="shared" si="117"/>
        <v/>
      </c>
      <c r="AG396" s="664" t="str">
        <f t="shared" si="91"/>
        <v/>
      </c>
      <c r="AH396" s="664" t="str">
        <f t="shared" si="92"/>
        <v/>
      </c>
      <c r="AI396" s="664" t="str">
        <f>IF(AF396="","",VLOOKUP(AF396,リスト!BD:BE,2,0))</f>
        <v/>
      </c>
      <c r="AJ396" s="664" t="str">
        <f t="shared" si="93"/>
        <v/>
      </c>
      <c r="AK396" s="664" t="str">
        <f>IF(AJ396="","",VLOOKUP(AJ396,リスト!BW:BX,2,0))</f>
        <v/>
      </c>
      <c r="AL396" s="664" t="str">
        <f>IF(AF396="","",IF(S396&gt;【１】経営概要!$G$27,調査年-1,調査年)-R396)</f>
        <v/>
      </c>
      <c r="AM396" s="665" t="str">
        <f t="shared" si="107"/>
        <v/>
      </c>
      <c r="AN396" s="665" t="str">
        <f t="shared" si="108"/>
        <v/>
      </c>
      <c r="AO396" s="666" t="str">
        <f t="shared" si="109"/>
        <v/>
      </c>
      <c r="AP396" s="666" t="str">
        <f t="shared" si="110"/>
        <v/>
      </c>
      <c r="AQ396" s="666" t="str">
        <f t="shared" si="111"/>
        <v/>
      </c>
      <c r="AR396" s="666" t="str">
        <f t="shared" si="118"/>
        <v/>
      </c>
      <c r="AS396" s="666" t="str">
        <f t="shared" si="112"/>
        <v/>
      </c>
      <c r="AT396" s="666" t="str">
        <f t="shared" si="95"/>
        <v/>
      </c>
      <c r="AU396" s="666" t="str">
        <f t="shared" si="96"/>
        <v/>
      </c>
      <c r="AV396" s="666" t="str">
        <f>IF(X396="","",IF(OR(R396=IF(S396&gt;【１】経営概要!$G$27,調査年-1,調査年),AN396=""),"",ROUND(AN396*X396%,0)))</f>
        <v/>
      </c>
      <c r="AW396" s="666" t="str">
        <f t="shared" si="113"/>
        <v/>
      </c>
      <c r="AX396" s="666" t="str">
        <f t="shared" si="114"/>
        <v/>
      </c>
      <c r="AY396" s="666" t="str">
        <f t="shared" si="115"/>
        <v/>
      </c>
      <c r="AZ396" s="666" t="str">
        <f>IF(OR(X396="",AND(OR(R396&lt;&gt;IF(S396&gt;【１】経営概要!$G$27,調査年-1,調査年),AG396=0),V396="",AR396="",W396="")),"",
SUM(
IF(AND(R396=IF(S396&gt;【１】経営概要!$G$27,調査年-1,調査年),AG396=1),ROUND(T396*X396%,0),),
ROUND(V396*X396%,0),
ROUND(SUM(AR396)*X396%,0),
))</f>
        <v/>
      </c>
      <c r="BA396" s="666" t="str">
        <f t="shared" si="116"/>
        <v/>
      </c>
    </row>
    <row r="397" spans="2:53" s="4" customFormat="1" ht="28.15" hidden="1" customHeight="1" outlineLevel="1">
      <c r="C397" s="722">
        <v>381</v>
      </c>
      <c r="D397" s="1569"/>
      <c r="E397" s="1570"/>
      <c r="F397" s="1570"/>
      <c r="G397" s="1570"/>
      <c r="H397" s="1570"/>
      <c r="I397" s="1570"/>
      <c r="J397" s="1570"/>
      <c r="K397" s="1571"/>
      <c r="L397" s="668" t="str">
        <f>IF(M397&gt;0,IF(COUNTIF(リスト!建築物種類コード,M397),"建築物","構築物"),"")</f>
        <v/>
      </c>
      <c r="M397" s="680"/>
      <c r="N397" s="681"/>
      <c r="O397" s="201"/>
      <c r="P397" s="682"/>
      <c r="Q397" s="683"/>
      <c r="R397" s="683"/>
      <c r="S397" s="684"/>
      <c r="T397" s="685"/>
      <c r="U397" s="685"/>
      <c r="V397" s="685"/>
      <c r="W397" s="685"/>
      <c r="X397" s="1045"/>
      <c r="Y397" s="686"/>
      <c r="Z397" s="687"/>
      <c r="AA397" s="661"/>
      <c r="AB397" s="662"/>
      <c r="AC397" s="279"/>
      <c r="AD397" s="61"/>
      <c r="AE397" s="61"/>
      <c r="AF397" s="663" t="str">
        <f t="shared" si="117"/>
        <v/>
      </c>
      <c r="AG397" s="664" t="str">
        <f t="shared" si="91"/>
        <v/>
      </c>
      <c r="AH397" s="664" t="str">
        <f t="shared" si="92"/>
        <v/>
      </c>
      <c r="AI397" s="664" t="str">
        <f>IF(AF397="","",VLOOKUP(AF397,リスト!BD:BE,2,0))</f>
        <v/>
      </c>
      <c r="AJ397" s="664" t="str">
        <f t="shared" si="93"/>
        <v/>
      </c>
      <c r="AK397" s="664" t="str">
        <f>IF(AJ397="","",VLOOKUP(AJ397,リスト!BW:BX,2,0))</f>
        <v/>
      </c>
      <c r="AL397" s="664" t="str">
        <f>IF(AF397="","",IF(S397&gt;【１】経営概要!$G$27,調査年-1,調査年)-R397)</f>
        <v/>
      </c>
      <c r="AM397" s="665" t="str">
        <f t="shared" si="107"/>
        <v/>
      </c>
      <c r="AN397" s="665" t="str">
        <f t="shared" si="108"/>
        <v/>
      </c>
      <c r="AO397" s="666" t="str">
        <f t="shared" si="109"/>
        <v/>
      </c>
      <c r="AP397" s="666" t="str">
        <f t="shared" si="110"/>
        <v/>
      </c>
      <c r="AQ397" s="666" t="str">
        <f t="shared" si="111"/>
        <v/>
      </c>
      <c r="AR397" s="666" t="str">
        <f t="shared" si="118"/>
        <v/>
      </c>
      <c r="AS397" s="666" t="str">
        <f t="shared" si="112"/>
        <v/>
      </c>
      <c r="AT397" s="666" t="str">
        <f t="shared" si="95"/>
        <v/>
      </c>
      <c r="AU397" s="666" t="str">
        <f t="shared" si="96"/>
        <v/>
      </c>
      <c r="AV397" s="666" t="str">
        <f>IF(X397="","",IF(OR(R397=IF(S397&gt;【１】経営概要!$G$27,調査年-1,調査年),AN397=""),"",ROUND(AN397*X397%,0)))</f>
        <v/>
      </c>
      <c r="AW397" s="666" t="str">
        <f t="shared" si="113"/>
        <v/>
      </c>
      <c r="AX397" s="666" t="str">
        <f t="shared" si="114"/>
        <v/>
      </c>
      <c r="AY397" s="666" t="str">
        <f t="shared" si="115"/>
        <v/>
      </c>
      <c r="AZ397" s="666" t="str">
        <f>IF(OR(X397="",AND(OR(R397&lt;&gt;IF(S397&gt;【１】経営概要!$G$27,調査年-1,調査年),AG397=0),V397="",AR397="",W397="")),"",
SUM(
IF(AND(R397=IF(S397&gt;【１】経営概要!$G$27,調査年-1,調査年),AG397=1),ROUND(T397*X397%,0),),
ROUND(V397*X397%,0),
ROUND(SUM(AR397)*X397%,0),
))</f>
        <v/>
      </c>
      <c r="BA397" s="666" t="str">
        <f t="shared" si="116"/>
        <v/>
      </c>
    </row>
    <row r="398" spans="2:53" s="4" customFormat="1" ht="28.15" hidden="1" customHeight="1" outlineLevel="1">
      <c r="C398" s="722">
        <v>382</v>
      </c>
      <c r="D398" s="1569"/>
      <c r="E398" s="1570"/>
      <c r="F398" s="1570"/>
      <c r="G398" s="1570"/>
      <c r="H398" s="1570"/>
      <c r="I398" s="1570"/>
      <c r="J398" s="1570"/>
      <c r="K398" s="1571"/>
      <c r="L398" s="668" t="str">
        <f>IF(M398&gt;0,IF(COUNTIF(リスト!建築物種類コード,M398),"建築物","構築物"),"")</f>
        <v/>
      </c>
      <c r="M398" s="680"/>
      <c r="N398" s="681"/>
      <c r="O398" s="201"/>
      <c r="P398" s="682"/>
      <c r="Q398" s="683"/>
      <c r="R398" s="683"/>
      <c r="S398" s="684"/>
      <c r="T398" s="685"/>
      <c r="U398" s="685"/>
      <c r="V398" s="685"/>
      <c r="W398" s="685"/>
      <c r="X398" s="1045"/>
      <c r="Y398" s="686"/>
      <c r="Z398" s="687"/>
      <c r="AA398" s="661"/>
      <c r="AB398" s="662"/>
      <c r="AC398" s="279"/>
      <c r="AD398" s="61"/>
      <c r="AE398" s="61"/>
      <c r="AF398" s="663" t="str">
        <f t="shared" si="117"/>
        <v/>
      </c>
      <c r="AG398" s="664" t="str">
        <f t="shared" si="91"/>
        <v/>
      </c>
      <c r="AH398" s="664" t="str">
        <f t="shared" si="92"/>
        <v/>
      </c>
      <c r="AI398" s="664" t="str">
        <f>IF(AF398="","",VLOOKUP(AF398,リスト!BD:BE,2,0))</f>
        <v/>
      </c>
      <c r="AJ398" s="664" t="str">
        <f t="shared" si="93"/>
        <v/>
      </c>
      <c r="AK398" s="664" t="str">
        <f>IF(AJ398="","",VLOOKUP(AJ398,リスト!BW:BX,2,0))</f>
        <v/>
      </c>
      <c r="AL398" s="664" t="str">
        <f>IF(AF398="","",IF(S398&gt;【１】経営概要!$G$27,調査年-1,調査年)-R398)</f>
        <v/>
      </c>
      <c r="AM398" s="665" t="str">
        <f t="shared" si="107"/>
        <v/>
      </c>
      <c r="AN398" s="665" t="str">
        <f t="shared" si="108"/>
        <v/>
      </c>
      <c r="AO398" s="666" t="str">
        <f t="shared" si="109"/>
        <v/>
      </c>
      <c r="AP398" s="666" t="str">
        <f t="shared" si="110"/>
        <v/>
      </c>
      <c r="AQ398" s="666" t="str">
        <f t="shared" si="111"/>
        <v/>
      </c>
      <c r="AR398" s="666" t="str">
        <f t="shared" si="118"/>
        <v/>
      </c>
      <c r="AS398" s="666" t="str">
        <f t="shared" si="112"/>
        <v/>
      </c>
      <c r="AT398" s="666" t="str">
        <f t="shared" si="95"/>
        <v/>
      </c>
      <c r="AU398" s="666" t="str">
        <f t="shared" si="96"/>
        <v/>
      </c>
      <c r="AV398" s="666" t="str">
        <f>IF(X398="","",IF(OR(R398=IF(S398&gt;【１】経営概要!$G$27,調査年-1,調査年),AN398=""),"",ROUND(AN398*X398%,0)))</f>
        <v/>
      </c>
      <c r="AW398" s="666" t="str">
        <f t="shared" si="113"/>
        <v/>
      </c>
      <c r="AX398" s="666" t="str">
        <f t="shared" si="114"/>
        <v/>
      </c>
      <c r="AY398" s="666" t="str">
        <f t="shared" si="115"/>
        <v/>
      </c>
      <c r="AZ398" s="666" t="str">
        <f>IF(OR(X398="",AND(OR(R398&lt;&gt;IF(S398&gt;【１】経営概要!$G$27,調査年-1,調査年),AG398=0),V398="",AR398="",W398="")),"",
SUM(
IF(AND(R398=IF(S398&gt;【１】経営概要!$G$27,調査年-1,調査年),AG398=1),ROUND(T398*X398%,0),),
ROUND(V398*X398%,0),
ROUND(SUM(AR398)*X398%,0),
))</f>
        <v/>
      </c>
      <c r="BA398" s="666" t="str">
        <f t="shared" si="116"/>
        <v/>
      </c>
    </row>
    <row r="399" spans="2:53" s="4" customFormat="1" ht="28.15" hidden="1" customHeight="1" outlineLevel="1">
      <c r="C399" s="722">
        <v>383</v>
      </c>
      <c r="D399" s="1569"/>
      <c r="E399" s="1570"/>
      <c r="F399" s="1570"/>
      <c r="G399" s="1570"/>
      <c r="H399" s="1570"/>
      <c r="I399" s="1570"/>
      <c r="J399" s="1570"/>
      <c r="K399" s="1571"/>
      <c r="L399" s="668" t="str">
        <f>IF(M399&gt;0,IF(COUNTIF(リスト!建築物種類コード,M399),"建築物","構築物"),"")</f>
        <v/>
      </c>
      <c r="M399" s="680"/>
      <c r="N399" s="681"/>
      <c r="O399" s="201"/>
      <c r="P399" s="682"/>
      <c r="Q399" s="683"/>
      <c r="R399" s="683"/>
      <c r="S399" s="684"/>
      <c r="T399" s="685"/>
      <c r="U399" s="685"/>
      <c r="V399" s="685"/>
      <c r="W399" s="685"/>
      <c r="X399" s="1045"/>
      <c r="Y399" s="686"/>
      <c r="Z399" s="687"/>
      <c r="AA399" s="661"/>
      <c r="AB399" s="662"/>
      <c r="AC399" s="279"/>
      <c r="AD399" s="61"/>
      <c r="AE399" s="61"/>
      <c r="AF399" s="663" t="str">
        <f t="shared" si="117"/>
        <v/>
      </c>
      <c r="AG399" s="664" t="str">
        <f t="shared" si="91"/>
        <v/>
      </c>
      <c r="AH399" s="664" t="str">
        <f t="shared" si="92"/>
        <v/>
      </c>
      <c r="AI399" s="664" t="str">
        <f>IF(AF399="","",VLOOKUP(AF399,リスト!BD:BE,2,0))</f>
        <v/>
      </c>
      <c r="AJ399" s="664" t="str">
        <f t="shared" si="93"/>
        <v/>
      </c>
      <c r="AK399" s="664" t="str">
        <f>IF(AJ399="","",VLOOKUP(AJ399,リスト!BW:BX,2,0))</f>
        <v/>
      </c>
      <c r="AL399" s="664" t="str">
        <f>IF(AF399="","",IF(S399&gt;【１】経営概要!$G$27,調査年-1,調査年)-R399)</f>
        <v/>
      </c>
      <c r="AM399" s="665" t="str">
        <f t="shared" si="107"/>
        <v/>
      </c>
      <c r="AN399" s="665" t="str">
        <f t="shared" si="108"/>
        <v/>
      </c>
      <c r="AO399" s="666" t="str">
        <f t="shared" si="109"/>
        <v/>
      </c>
      <c r="AP399" s="666" t="str">
        <f t="shared" si="110"/>
        <v/>
      </c>
      <c r="AQ399" s="666" t="str">
        <f t="shared" si="111"/>
        <v/>
      </c>
      <c r="AR399" s="666" t="str">
        <f t="shared" si="118"/>
        <v/>
      </c>
      <c r="AS399" s="666" t="str">
        <f t="shared" si="112"/>
        <v/>
      </c>
      <c r="AT399" s="666" t="str">
        <f t="shared" si="95"/>
        <v/>
      </c>
      <c r="AU399" s="666" t="str">
        <f t="shared" si="96"/>
        <v/>
      </c>
      <c r="AV399" s="666" t="str">
        <f>IF(X399="","",IF(OR(R399=IF(S399&gt;【１】経営概要!$G$27,調査年-1,調査年),AN399=""),"",ROUND(AN399*X399%,0)))</f>
        <v/>
      </c>
      <c r="AW399" s="666" t="str">
        <f t="shared" si="113"/>
        <v/>
      </c>
      <c r="AX399" s="666" t="str">
        <f t="shared" si="114"/>
        <v/>
      </c>
      <c r="AY399" s="666" t="str">
        <f t="shared" si="115"/>
        <v/>
      </c>
      <c r="AZ399" s="666" t="str">
        <f>IF(OR(X399="",AND(OR(R399&lt;&gt;IF(S399&gt;【１】経営概要!$G$27,調査年-1,調査年),AG399=0),V399="",AR399="",W399="")),"",
SUM(
IF(AND(R399=IF(S399&gt;【１】経営概要!$G$27,調査年-1,調査年),AG399=1),ROUND(T399*X399%,0),),
ROUND(V399*X399%,0),
ROUND(SUM(AR399)*X399%,0),
))</f>
        <v/>
      </c>
      <c r="BA399" s="666" t="str">
        <f t="shared" si="116"/>
        <v/>
      </c>
    </row>
    <row r="400" spans="2:53" s="4" customFormat="1" ht="28.15" hidden="1" customHeight="1" outlineLevel="1">
      <c r="C400" s="722">
        <v>384</v>
      </c>
      <c r="D400" s="1569"/>
      <c r="E400" s="1570"/>
      <c r="F400" s="1570"/>
      <c r="G400" s="1570"/>
      <c r="H400" s="1570"/>
      <c r="I400" s="1570"/>
      <c r="J400" s="1570"/>
      <c r="K400" s="1571"/>
      <c r="L400" s="668" t="str">
        <f>IF(M400&gt;0,IF(COUNTIF(リスト!建築物種類コード,M400),"建築物","構築物"),"")</f>
        <v/>
      </c>
      <c r="M400" s="688"/>
      <c r="N400" s="681"/>
      <c r="O400" s="201"/>
      <c r="P400" s="682"/>
      <c r="Q400" s="683"/>
      <c r="R400" s="683"/>
      <c r="S400" s="684"/>
      <c r="T400" s="685"/>
      <c r="U400" s="685"/>
      <c r="V400" s="685"/>
      <c r="W400" s="685"/>
      <c r="X400" s="1045"/>
      <c r="Y400" s="686"/>
      <c r="Z400" s="687"/>
      <c r="AA400" s="661"/>
      <c r="AB400" s="662"/>
      <c r="AC400" s="279"/>
      <c r="AD400" s="61"/>
      <c r="AE400" s="61"/>
      <c r="AF400" s="663" t="str">
        <f t="shared" si="117"/>
        <v/>
      </c>
      <c r="AG400" s="664" t="str">
        <f t="shared" si="91"/>
        <v/>
      </c>
      <c r="AH400" s="664" t="str">
        <f t="shared" si="92"/>
        <v/>
      </c>
      <c r="AI400" s="664" t="str">
        <f>IF(AF400="","",VLOOKUP(AF400,リスト!BD:BE,2,0))</f>
        <v/>
      </c>
      <c r="AJ400" s="664" t="str">
        <f t="shared" si="93"/>
        <v/>
      </c>
      <c r="AK400" s="664" t="str">
        <f>IF(AJ400="","",VLOOKUP(AJ400,リスト!BW:BX,2,0))</f>
        <v/>
      </c>
      <c r="AL400" s="664" t="str">
        <f>IF(AF400="","",IF(S400&gt;【１】経営概要!$G$27,調査年-1,調査年)-R400)</f>
        <v/>
      </c>
      <c r="AM400" s="665" t="str">
        <f t="shared" si="107"/>
        <v/>
      </c>
      <c r="AN400" s="665" t="str">
        <f t="shared" si="108"/>
        <v/>
      </c>
      <c r="AO400" s="666" t="str">
        <f t="shared" si="109"/>
        <v/>
      </c>
      <c r="AP400" s="666" t="str">
        <f t="shared" si="110"/>
        <v/>
      </c>
      <c r="AQ400" s="666" t="str">
        <f t="shared" si="111"/>
        <v/>
      </c>
      <c r="AR400" s="666" t="str">
        <f t="shared" si="118"/>
        <v/>
      </c>
      <c r="AS400" s="666" t="str">
        <f t="shared" si="112"/>
        <v/>
      </c>
      <c r="AT400" s="666" t="str">
        <f t="shared" si="95"/>
        <v/>
      </c>
      <c r="AU400" s="666" t="str">
        <f t="shared" si="96"/>
        <v/>
      </c>
      <c r="AV400" s="666" t="str">
        <f>IF(X400="","",IF(OR(R400=IF(S400&gt;【１】経営概要!$G$27,調査年-1,調査年),AN400=""),"",ROUND(AN400*X400%,0)))</f>
        <v/>
      </c>
      <c r="AW400" s="666" t="str">
        <f t="shared" si="113"/>
        <v/>
      </c>
      <c r="AX400" s="666" t="str">
        <f t="shared" si="114"/>
        <v/>
      </c>
      <c r="AY400" s="666" t="str">
        <f t="shared" si="115"/>
        <v/>
      </c>
      <c r="AZ400" s="666" t="str">
        <f>IF(OR(X400="",AND(OR(R400&lt;&gt;IF(S400&gt;【１】経営概要!$G$27,調査年-1,調査年),AG400=0),V400="",AR400="",W400="")),"",
SUM(
IF(AND(R400=IF(S400&gt;【１】経営概要!$G$27,調査年-1,調査年),AG400=1),ROUND(T400*X400%,0),),
ROUND(V400*X400%,0),
ROUND(SUM(AR400)*X400%,0),
))</f>
        <v/>
      </c>
      <c r="BA400" s="666" t="str">
        <f t="shared" si="116"/>
        <v/>
      </c>
    </row>
    <row r="401" spans="2:53" s="4" customFormat="1" ht="28.5" hidden="1" customHeight="1" outlineLevel="1">
      <c r="B401" s="49"/>
      <c r="C401" s="722">
        <v>385</v>
      </c>
      <c r="D401" s="1569"/>
      <c r="E401" s="1570"/>
      <c r="F401" s="1570"/>
      <c r="G401" s="1570"/>
      <c r="H401" s="1570"/>
      <c r="I401" s="1570"/>
      <c r="J401" s="1570"/>
      <c r="K401" s="1571"/>
      <c r="L401" s="668" t="str">
        <f>IF(M401&gt;0,IF(COUNTIF(リスト!建築物種類コード,M401),"建築物","構築物"),"")</f>
        <v/>
      </c>
      <c r="M401" s="680"/>
      <c r="N401" s="681"/>
      <c r="O401" s="201"/>
      <c r="P401" s="682"/>
      <c r="Q401" s="683"/>
      <c r="R401" s="683"/>
      <c r="S401" s="684"/>
      <c r="T401" s="685"/>
      <c r="U401" s="685"/>
      <c r="V401" s="685"/>
      <c r="W401" s="685"/>
      <c r="X401" s="1045"/>
      <c r="Y401" s="686"/>
      <c r="Z401" s="687"/>
      <c r="AA401" s="661"/>
      <c r="AB401" s="662"/>
      <c r="AC401" s="279"/>
      <c r="AD401" s="61"/>
      <c r="AE401" s="61"/>
      <c r="AF401" s="663" t="str">
        <f t="shared" si="117"/>
        <v/>
      </c>
      <c r="AG401" s="664" t="str">
        <f t="shared" si="91"/>
        <v/>
      </c>
      <c r="AH401" s="664" t="str">
        <f t="shared" si="92"/>
        <v/>
      </c>
      <c r="AI401" s="664" t="str">
        <f>IF(AF401="","",VLOOKUP(AF401,リスト!BD:BE,2,0))</f>
        <v/>
      </c>
      <c r="AJ401" s="664" t="str">
        <f t="shared" si="93"/>
        <v/>
      </c>
      <c r="AK401" s="664" t="str">
        <f>IF(AJ401="","",VLOOKUP(AJ401,リスト!BW:BX,2,0))</f>
        <v/>
      </c>
      <c r="AL401" s="664" t="str">
        <f>IF(AF401="","",IF(S401&gt;【１】経営概要!$G$27,調査年-1,調査年)-R401)</f>
        <v/>
      </c>
      <c r="AM401" s="665" t="str">
        <f t="shared" si="107"/>
        <v/>
      </c>
      <c r="AN401" s="665" t="str">
        <f t="shared" si="108"/>
        <v/>
      </c>
      <c r="AO401" s="666" t="str">
        <f t="shared" si="109"/>
        <v/>
      </c>
      <c r="AP401" s="666" t="str">
        <f t="shared" si="110"/>
        <v/>
      </c>
      <c r="AQ401" s="666" t="str">
        <f t="shared" si="111"/>
        <v/>
      </c>
      <c r="AR401" s="666" t="str">
        <f t="shared" si="118"/>
        <v/>
      </c>
      <c r="AS401" s="666" t="str">
        <f t="shared" si="112"/>
        <v/>
      </c>
      <c r="AT401" s="666" t="str">
        <f t="shared" si="95"/>
        <v/>
      </c>
      <c r="AU401" s="666" t="str">
        <f t="shared" si="96"/>
        <v/>
      </c>
      <c r="AV401" s="666" t="str">
        <f>IF(X401="","",IF(OR(R401=IF(S401&gt;【１】経営概要!$G$27,調査年-1,調査年),AN401=""),"",ROUND(AN401*X401%,0)))</f>
        <v/>
      </c>
      <c r="AW401" s="666" t="str">
        <f t="shared" si="113"/>
        <v/>
      </c>
      <c r="AX401" s="666" t="str">
        <f t="shared" si="114"/>
        <v/>
      </c>
      <c r="AY401" s="666" t="str">
        <f t="shared" si="115"/>
        <v/>
      </c>
      <c r="AZ401" s="666" t="str">
        <f>IF(OR(X401="",AND(OR(R401&lt;&gt;IF(S401&gt;【１】経営概要!$G$27,調査年-1,調査年),AG401=0),V401="",AR401="",W401="")),"",
SUM(
IF(AND(R401=IF(S401&gt;【１】経営概要!$G$27,調査年-1,調査年),AG401=1),ROUND(T401*X401%,0),),
ROUND(V401*X401%,0),
ROUND(SUM(AR401)*X401%,0),
))</f>
        <v/>
      </c>
      <c r="BA401" s="666" t="str">
        <f t="shared" si="116"/>
        <v/>
      </c>
    </row>
    <row r="402" spans="2:53" ht="28.5" hidden="1" customHeight="1" outlineLevel="1">
      <c r="B402" s="49"/>
      <c r="C402" s="722">
        <v>386</v>
      </c>
      <c r="D402" s="1572"/>
      <c r="E402" s="1573"/>
      <c r="F402" s="1573"/>
      <c r="G402" s="1573"/>
      <c r="H402" s="1573"/>
      <c r="I402" s="1573"/>
      <c r="J402" s="1573"/>
      <c r="K402" s="1574"/>
      <c r="L402" s="668" t="str">
        <f>IF(M402&gt;0,IF(COUNTIF(リスト!建築物種類コード,M402),"建築物","構築物"),"")</f>
        <v/>
      </c>
      <c r="M402" s="688"/>
      <c r="N402" s="681"/>
      <c r="O402" s="201"/>
      <c r="P402" s="682"/>
      <c r="Q402" s="683"/>
      <c r="R402" s="683"/>
      <c r="S402" s="684"/>
      <c r="T402" s="685"/>
      <c r="U402" s="685"/>
      <c r="V402" s="685"/>
      <c r="W402" s="685"/>
      <c r="X402" s="1045"/>
      <c r="Y402" s="686"/>
      <c r="Z402" s="687"/>
      <c r="AA402" s="661"/>
      <c r="AB402" s="662"/>
      <c r="AC402" s="279"/>
      <c r="AF402" s="663" t="str">
        <f t="shared" ref="AF402:AF465" si="119">IF(AND(M402="",N402=""),"","["&amp;RIGHT(LEFT(M402,3),2)&amp;RIGHT(LEFT(N402,FIND("]",N402)-1),IF(FIND("]",N402)-1&gt;2,2,1))&amp;"]")</f>
        <v/>
      </c>
      <c r="AG402" s="664" t="str">
        <f t="shared" si="91"/>
        <v/>
      </c>
      <c r="AH402" s="664" t="str">
        <f t="shared" si="92"/>
        <v/>
      </c>
      <c r="AI402" s="664" t="str">
        <f>IF(AF402="","",VLOOKUP(AF402,リスト!BD:BE,2,0))</f>
        <v/>
      </c>
      <c r="AJ402" s="664" t="str">
        <f t="shared" si="93"/>
        <v/>
      </c>
      <c r="AK402" s="664" t="str">
        <f>IF(AJ402="","",VLOOKUP(AJ402,リスト!BW:BX,2,0))</f>
        <v/>
      </c>
      <c r="AL402" s="664" t="str">
        <f>IF(AF402="","",IF(S402&gt;【１】経営概要!$G$27,調査年-1,調査年)-R402)</f>
        <v/>
      </c>
      <c r="AM402" s="665" t="str">
        <f t="shared" si="107"/>
        <v/>
      </c>
      <c r="AN402" s="665" t="str">
        <f t="shared" si="108"/>
        <v/>
      </c>
      <c r="AO402" s="666" t="str">
        <f t="shared" si="109"/>
        <v/>
      </c>
      <c r="AP402" s="666" t="str">
        <f t="shared" si="110"/>
        <v/>
      </c>
      <c r="AQ402" s="666" t="str">
        <f t="shared" si="111"/>
        <v/>
      </c>
      <c r="AR402" s="666" t="str">
        <f t="shared" ref="AR402:AR465" si="120">IF(OR(AF402="",AG402=1),IF(AND(AG402=1,AL402=0),U402,""),
IF(AND(AJ402&gt;0,AL402&lt;AJ402,SUM(AQ402)&gt;0,AQ402&lt;=ROUND(U402*AK402,0)),ROUND(AQ402*IF(Y402="2：部分取り壊し",IFERROR(1-(AC402/O402),1),1),),
IF(AND(AJ402&gt;0,AL402&lt;AJ402,SUM(U402)&gt;0),ROUND(U402*AK402*IF(Y402="2：部分取り壊し",IFERROR(1-(AC402/O402),1),1),0),"")))</f>
        <v/>
      </c>
      <c r="AS402" s="666" t="str">
        <f t="shared" si="112"/>
        <v/>
      </c>
      <c r="AT402" s="666" t="str">
        <f t="shared" si="95"/>
        <v/>
      </c>
      <c r="AU402" s="666" t="str">
        <f t="shared" si="96"/>
        <v/>
      </c>
      <c r="AV402" s="666" t="str">
        <f>IF(X402="","",IF(OR(R402=IF(S402&gt;【１】経営概要!$G$27,調査年-1,調査年),AN402=""),"",ROUND(AN402*X402%,0)))</f>
        <v/>
      </c>
      <c r="AW402" s="666" t="str">
        <f t="shared" si="113"/>
        <v/>
      </c>
      <c r="AX402" s="666" t="str">
        <f t="shared" si="114"/>
        <v/>
      </c>
      <c r="AY402" s="666" t="str">
        <f t="shared" si="115"/>
        <v/>
      </c>
      <c r="AZ402" s="666" t="str">
        <f>IF(OR(X402="",AND(OR(R402&lt;&gt;IF(S402&gt;【１】経営概要!$G$27,調査年-1,調査年),AG402=0),V402="",AR402="",W402="")),"",
SUM(
IF(AND(R402=IF(S402&gt;【１】経営概要!$G$27,調査年-1,調査年),AG402=1),ROUND(T402*X402%,0),),
ROUND(V402*X402%,0),
ROUND(SUM(AR402)*X402%,0),
))</f>
        <v/>
      </c>
      <c r="BA402" s="666" t="str">
        <f t="shared" si="116"/>
        <v/>
      </c>
    </row>
    <row r="403" spans="2:53" s="42" customFormat="1" ht="28.5" hidden="1" customHeight="1" outlineLevel="1">
      <c r="B403" s="49"/>
      <c r="C403" s="722">
        <v>387</v>
      </c>
      <c r="D403" s="1569"/>
      <c r="E403" s="1570"/>
      <c r="F403" s="1570"/>
      <c r="G403" s="1570"/>
      <c r="H403" s="1570"/>
      <c r="I403" s="1570"/>
      <c r="J403" s="1570"/>
      <c r="K403" s="1571"/>
      <c r="L403" s="668" t="str">
        <f>IF(M403&gt;0,IF(COUNTIF(リスト!建築物種類コード,M403),"建築物","構築物"),"")</f>
        <v/>
      </c>
      <c r="M403" s="680"/>
      <c r="N403" s="681"/>
      <c r="O403" s="201"/>
      <c r="P403" s="682"/>
      <c r="Q403" s="683"/>
      <c r="R403" s="683"/>
      <c r="S403" s="684"/>
      <c r="T403" s="685"/>
      <c r="U403" s="685"/>
      <c r="V403" s="685"/>
      <c r="W403" s="685"/>
      <c r="X403" s="1045"/>
      <c r="Y403" s="686"/>
      <c r="Z403" s="687"/>
      <c r="AA403" s="661"/>
      <c r="AB403" s="662"/>
      <c r="AC403" s="279"/>
      <c r="AD403" s="61"/>
      <c r="AE403" s="61"/>
      <c r="AF403" s="663" t="str">
        <f t="shared" si="119"/>
        <v/>
      </c>
      <c r="AG403" s="664" t="str">
        <f t="shared" si="91"/>
        <v/>
      </c>
      <c r="AH403" s="664" t="str">
        <f t="shared" si="92"/>
        <v/>
      </c>
      <c r="AI403" s="664" t="str">
        <f>IF(AF403="","",VLOOKUP(AF403,リスト!BD:BE,2,0))</f>
        <v/>
      </c>
      <c r="AJ403" s="664" t="str">
        <f t="shared" si="93"/>
        <v/>
      </c>
      <c r="AK403" s="664" t="str">
        <f>IF(AJ403="","",VLOOKUP(AJ403,リスト!BW:BX,2,0))</f>
        <v/>
      </c>
      <c r="AL403" s="664" t="str">
        <f>IF(AF403="","",IF(S403&gt;【１】経営概要!$G$27,調査年-1,調査年)-R403)</f>
        <v/>
      </c>
      <c r="AM403" s="665" t="str">
        <f t="shared" si="107"/>
        <v/>
      </c>
      <c r="AN403" s="665" t="str">
        <f t="shared" si="108"/>
        <v/>
      </c>
      <c r="AO403" s="666" t="str">
        <f t="shared" si="109"/>
        <v/>
      </c>
      <c r="AP403" s="666" t="str">
        <f t="shared" si="110"/>
        <v/>
      </c>
      <c r="AQ403" s="666" t="str">
        <f t="shared" si="111"/>
        <v/>
      </c>
      <c r="AR403" s="666" t="str">
        <f t="shared" si="120"/>
        <v/>
      </c>
      <c r="AS403" s="666" t="str">
        <f t="shared" si="112"/>
        <v/>
      </c>
      <c r="AT403" s="666" t="str">
        <f t="shared" si="95"/>
        <v/>
      </c>
      <c r="AU403" s="666" t="str">
        <f t="shared" si="96"/>
        <v/>
      </c>
      <c r="AV403" s="666" t="str">
        <f>IF(X403="","",IF(OR(R403=IF(S403&gt;【１】経営概要!$G$27,調査年-1,調査年),AN403=""),"",ROUND(AN403*X403%,0)))</f>
        <v/>
      </c>
      <c r="AW403" s="666" t="str">
        <f t="shared" si="113"/>
        <v/>
      </c>
      <c r="AX403" s="666" t="str">
        <f t="shared" si="114"/>
        <v/>
      </c>
      <c r="AY403" s="666" t="str">
        <f t="shared" si="115"/>
        <v/>
      </c>
      <c r="AZ403" s="666" t="str">
        <f>IF(OR(X403="",AND(OR(R403&lt;&gt;IF(S403&gt;【１】経営概要!$G$27,調査年-1,調査年),AG403=0),V403="",AR403="",W403="")),"",
SUM(
IF(AND(R403=IF(S403&gt;【１】経営概要!$G$27,調査年-1,調査年),AG403=1),ROUND(T403*X403%,0),),
ROUND(V403*X403%,0),
ROUND(SUM(AR403)*X403%,0),
))</f>
        <v/>
      </c>
      <c r="BA403" s="666" t="str">
        <f t="shared" si="116"/>
        <v/>
      </c>
    </row>
    <row r="404" spans="2:53" s="4" customFormat="1" ht="28.5" hidden="1" customHeight="1" outlineLevel="1">
      <c r="C404" s="722">
        <v>388</v>
      </c>
      <c r="D404" s="1569"/>
      <c r="E404" s="1570"/>
      <c r="F404" s="1570"/>
      <c r="G404" s="1570"/>
      <c r="H404" s="1570"/>
      <c r="I404" s="1570"/>
      <c r="J404" s="1570"/>
      <c r="K404" s="1571"/>
      <c r="L404" s="668" t="str">
        <f>IF(M404&gt;0,IF(COUNTIF(リスト!建築物種類コード,M404),"建築物","構築物"),"")</f>
        <v/>
      </c>
      <c r="M404" s="680"/>
      <c r="N404" s="681"/>
      <c r="O404" s="201"/>
      <c r="P404" s="682"/>
      <c r="Q404" s="683"/>
      <c r="R404" s="683"/>
      <c r="S404" s="684"/>
      <c r="T404" s="685"/>
      <c r="U404" s="685"/>
      <c r="V404" s="685"/>
      <c r="W404" s="685"/>
      <c r="X404" s="1045"/>
      <c r="Y404" s="686"/>
      <c r="Z404" s="687"/>
      <c r="AA404" s="661"/>
      <c r="AB404" s="662"/>
      <c r="AC404" s="279"/>
      <c r="AD404" s="61"/>
      <c r="AE404" s="61"/>
      <c r="AF404" s="663" t="str">
        <f t="shared" si="119"/>
        <v/>
      </c>
      <c r="AG404" s="664" t="str">
        <f t="shared" si="91"/>
        <v/>
      </c>
      <c r="AH404" s="664" t="str">
        <f t="shared" si="92"/>
        <v/>
      </c>
      <c r="AI404" s="664" t="str">
        <f>IF(AF404="","",VLOOKUP(AF404,リスト!BD:BE,2,0))</f>
        <v/>
      </c>
      <c r="AJ404" s="664" t="str">
        <f t="shared" si="93"/>
        <v/>
      </c>
      <c r="AK404" s="664" t="str">
        <f>IF(AJ404="","",VLOOKUP(AJ404,リスト!BW:BX,2,0))</f>
        <v/>
      </c>
      <c r="AL404" s="664" t="str">
        <f>IF(AF404="","",IF(S404&gt;【１】経営概要!$G$27,調査年-1,調査年)-R404)</f>
        <v/>
      </c>
      <c r="AM404" s="665" t="str">
        <f t="shared" si="107"/>
        <v/>
      </c>
      <c r="AN404" s="665" t="str">
        <f t="shared" si="108"/>
        <v/>
      </c>
      <c r="AO404" s="666" t="str">
        <f t="shared" si="109"/>
        <v/>
      </c>
      <c r="AP404" s="666" t="str">
        <f t="shared" si="110"/>
        <v/>
      </c>
      <c r="AQ404" s="666" t="str">
        <f t="shared" si="111"/>
        <v/>
      </c>
      <c r="AR404" s="666" t="str">
        <f t="shared" si="120"/>
        <v/>
      </c>
      <c r="AS404" s="666" t="str">
        <f t="shared" si="112"/>
        <v/>
      </c>
      <c r="AT404" s="666" t="str">
        <f t="shared" si="95"/>
        <v/>
      </c>
      <c r="AU404" s="666" t="str">
        <f t="shared" si="96"/>
        <v/>
      </c>
      <c r="AV404" s="666" t="str">
        <f>IF(X404="","",IF(OR(R404=IF(S404&gt;【１】経営概要!$G$27,調査年-1,調査年),AN404=""),"",ROUND(AN404*X404%,0)))</f>
        <v/>
      </c>
      <c r="AW404" s="666" t="str">
        <f t="shared" si="113"/>
        <v/>
      </c>
      <c r="AX404" s="666" t="str">
        <f t="shared" si="114"/>
        <v/>
      </c>
      <c r="AY404" s="666" t="str">
        <f t="shared" si="115"/>
        <v/>
      </c>
      <c r="AZ404" s="666" t="str">
        <f>IF(OR(X404="",AND(OR(R404&lt;&gt;IF(S404&gt;【１】経営概要!$G$27,調査年-1,調査年),AG404=0),V404="",AR404="",W404="")),"",
SUM(
IF(AND(R404=IF(S404&gt;【１】経営概要!$G$27,調査年-1,調査年),AG404=1),ROUND(T404*X404%,0),),
ROUND(V404*X404%,0),
ROUND(SUM(AR404)*X404%,0),
))</f>
        <v/>
      </c>
      <c r="BA404" s="666" t="str">
        <f t="shared" si="116"/>
        <v/>
      </c>
    </row>
    <row r="405" spans="2:53" s="4" customFormat="1" ht="27.75" hidden="1" customHeight="1" outlineLevel="1">
      <c r="C405" s="722">
        <v>389</v>
      </c>
      <c r="D405" s="1572"/>
      <c r="E405" s="1573"/>
      <c r="F405" s="1573"/>
      <c r="G405" s="1573"/>
      <c r="H405" s="1573"/>
      <c r="I405" s="1573"/>
      <c r="J405" s="1573"/>
      <c r="K405" s="1574"/>
      <c r="L405" s="668" t="str">
        <f>IF(M405&gt;0,IF(COUNTIF(リスト!建築物種類コード,M405),"建築物","構築物"),"")</f>
        <v/>
      </c>
      <c r="M405" s="688"/>
      <c r="N405" s="681"/>
      <c r="O405" s="201"/>
      <c r="P405" s="682"/>
      <c r="Q405" s="683"/>
      <c r="R405" s="683"/>
      <c r="S405" s="684"/>
      <c r="T405" s="685"/>
      <c r="U405" s="685"/>
      <c r="V405" s="685"/>
      <c r="W405" s="685"/>
      <c r="X405" s="1045"/>
      <c r="Y405" s="686"/>
      <c r="Z405" s="687"/>
      <c r="AA405" s="661"/>
      <c r="AB405" s="662"/>
      <c r="AC405" s="279"/>
      <c r="AD405" s="61"/>
      <c r="AE405" s="61"/>
      <c r="AF405" s="663" t="str">
        <f t="shared" si="119"/>
        <v/>
      </c>
      <c r="AG405" s="664" t="str">
        <f t="shared" si="91"/>
        <v/>
      </c>
      <c r="AH405" s="664" t="str">
        <f t="shared" si="92"/>
        <v/>
      </c>
      <c r="AI405" s="664" t="str">
        <f>IF(AF405="","",VLOOKUP(AF405,リスト!BD:BE,2,0))</f>
        <v/>
      </c>
      <c r="AJ405" s="664" t="str">
        <f t="shared" si="93"/>
        <v/>
      </c>
      <c r="AK405" s="664" t="str">
        <f>IF(AJ405="","",VLOOKUP(AJ405,リスト!BW:BX,2,0))</f>
        <v/>
      </c>
      <c r="AL405" s="664" t="str">
        <f>IF(AF405="","",IF(S405&gt;【１】経営概要!$G$27,調査年-1,調査年)-R405)</f>
        <v/>
      </c>
      <c r="AM405" s="665" t="str">
        <f t="shared" si="107"/>
        <v/>
      </c>
      <c r="AN405" s="665" t="str">
        <f t="shared" si="108"/>
        <v/>
      </c>
      <c r="AO405" s="666" t="str">
        <f t="shared" si="109"/>
        <v/>
      </c>
      <c r="AP405" s="666" t="str">
        <f t="shared" si="110"/>
        <v/>
      </c>
      <c r="AQ405" s="666" t="str">
        <f t="shared" si="111"/>
        <v/>
      </c>
      <c r="AR405" s="666" t="str">
        <f t="shared" si="120"/>
        <v/>
      </c>
      <c r="AS405" s="666" t="str">
        <f t="shared" si="112"/>
        <v/>
      </c>
      <c r="AT405" s="666" t="str">
        <f t="shared" si="95"/>
        <v/>
      </c>
      <c r="AU405" s="666" t="str">
        <f t="shared" si="96"/>
        <v/>
      </c>
      <c r="AV405" s="666" t="str">
        <f>IF(X405="","",IF(OR(R405=IF(S405&gt;【１】経営概要!$G$27,調査年-1,調査年),AN405=""),"",ROUND(AN405*X405%,0)))</f>
        <v/>
      </c>
      <c r="AW405" s="666" t="str">
        <f t="shared" si="113"/>
        <v/>
      </c>
      <c r="AX405" s="666" t="str">
        <f t="shared" si="114"/>
        <v/>
      </c>
      <c r="AY405" s="666" t="str">
        <f t="shared" si="115"/>
        <v/>
      </c>
      <c r="AZ405" s="666" t="str">
        <f>IF(OR(X405="",AND(OR(R405&lt;&gt;IF(S405&gt;【１】経営概要!$G$27,調査年-1,調査年),AG405=0),V405="",AR405="",W405="")),"",
SUM(
IF(AND(R405=IF(S405&gt;【１】経営概要!$G$27,調査年-1,調査年),AG405=1),ROUND(T405*X405%,0),),
ROUND(V405*X405%,0),
ROUND(SUM(AR405)*X405%,0),
))</f>
        <v/>
      </c>
      <c r="BA405" s="666" t="str">
        <f t="shared" si="116"/>
        <v/>
      </c>
    </row>
    <row r="406" spans="2:53" s="4" customFormat="1" ht="28.15" hidden="1" customHeight="1" outlineLevel="1">
      <c r="C406" s="722">
        <v>390</v>
      </c>
      <c r="D406" s="1569"/>
      <c r="E406" s="1570"/>
      <c r="F406" s="1570"/>
      <c r="G406" s="1570"/>
      <c r="H406" s="1570"/>
      <c r="I406" s="1570"/>
      <c r="J406" s="1570"/>
      <c r="K406" s="1571"/>
      <c r="L406" s="668" t="str">
        <f>IF(M406&gt;0,IF(COUNTIF(リスト!建築物種類コード,M406),"建築物","構築物"),"")</f>
        <v/>
      </c>
      <c r="M406" s="680"/>
      <c r="N406" s="681"/>
      <c r="O406" s="201"/>
      <c r="P406" s="682"/>
      <c r="Q406" s="683"/>
      <c r="R406" s="683"/>
      <c r="S406" s="684"/>
      <c r="T406" s="685"/>
      <c r="U406" s="685"/>
      <c r="V406" s="685"/>
      <c r="W406" s="685"/>
      <c r="X406" s="1045"/>
      <c r="Y406" s="686"/>
      <c r="Z406" s="687"/>
      <c r="AA406" s="661"/>
      <c r="AB406" s="662"/>
      <c r="AC406" s="279"/>
      <c r="AD406" s="61"/>
      <c r="AE406" s="61"/>
      <c r="AF406" s="663" t="str">
        <f t="shared" si="119"/>
        <v/>
      </c>
      <c r="AG406" s="664" t="str">
        <f t="shared" si="91"/>
        <v/>
      </c>
      <c r="AH406" s="664" t="str">
        <f t="shared" si="92"/>
        <v/>
      </c>
      <c r="AI406" s="664" t="str">
        <f>IF(AF406="","",VLOOKUP(AF406,リスト!BD:BE,2,0))</f>
        <v/>
      </c>
      <c r="AJ406" s="664" t="str">
        <f t="shared" si="93"/>
        <v/>
      </c>
      <c r="AK406" s="664" t="str">
        <f>IF(AJ406="","",VLOOKUP(AJ406,リスト!BW:BX,2,0))</f>
        <v/>
      </c>
      <c r="AL406" s="664" t="str">
        <f>IF(AF406="","",IF(S406&gt;【１】経営概要!$G$27,調査年-1,調査年)-R406)</f>
        <v/>
      </c>
      <c r="AM406" s="665" t="str">
        <f t="shared" si="107"/>
        <v/>
      </c>
      <c r="AN406" s="665" t="str">
        <f t="shared" si="108"/>
        <v/>
      </c>
      <c r="AO406" s="666" t="str">
        <f t="shared" si="109"/>
        <v/>
      </c>
      <c r="AP406" s="666" t="str">
        <f t="shared" si="110"/>
        <v/>
      </c>
      <c r="AQ406" s="666" t="str">
        <f t="shared" si="111"/>
        <v/>
      </c>
      <c r="AR406" s="666" t="str">
        <f t="shared" si="120"/>
        <v/>
      </c>
      <c r="AS406" s="666" t="str">
        <f t="shared" si="112"/>
        <v/>
      </c>
      <c r="AT406" s="666" t="str">
        <f t="shared" si="95"/>
        <v/>
      </c>
      <c r="AU406" s="666" t="str">
        <f t="shared" si="96"/>
        <v/>
      </c>
      <c r="AV406" s="666" t="str">
        <f>IF(X406="","",IF(OR(R406=IF(S406&gt;【１】経営概要!$G$27,調査年-1,調査年),AN406=""),"",ROUND(AN406*X406%,0)))</f>
        <v/>
      </c>
      <c r="AW406" s="666" t="str">
        <f t="shared" si="113"/>
        <v/>
      </c>
      <c r="AX406" s="666" t="str">
        <f t="shared" si="114"/>
        <v/>
      </c>
      <c r="AY406" s="666" t="str">
        <f t="shared" si="115"/>
        <v/>
      </c>
      <c r="AZ406" s="666" t="str">
        <f>IF(OR(X406="",AND(OR(R406&lt;&gt;IF(S406&gt;【１】経営概要!$G$27,調査年-1,調査年),AG406=0),V406="",AR406="",W406="")),"",
SUM(
IF(AND(R406=IF(S406&gt;【１】経営概要!$G$27,調査年-1,調査年),AG406=1),ROUND(T406*X406%,0),),
ROUND(V406*X406%,0),
ROUND(SUM(AR406)*X406%,0),
))</f>
        <v/>
      </c>
      <c r="BA406" s="666" t="str">
        <f t="shared" si="116"/>
        <v/>
      </c>
    </row>
    <row r="407" spans="2:53" s="4" customFormat="1" ht="28.15" hidden="1" customHeight="1" outlineLevel="1">
      <c r="C407" s="722">
        <v>391</v>
      </c>
      <c r="D407" s="1572"/>
      <c r="E407" s="1573"/>
      <c r="F407" s="1573"/>
      <c r="G407" s="1573"/>
      <c r="H407" s="1573"/>
      <c r="I407" s="1573"/>
      <c r="J407" s="1573"/>
      <c r="K407" s="1574"/>
      <c r="L407" s="668" t="str">
        <f>IF(M407&gt;0,IF(COUNTIF(リスト!建築物種類コード,M407),"建築物","構築物"),"")</f>
        <v/>
      </c>
      <c r="M407" s="688"/>
      <c r="N407" s="681"/>
      <c r="O407" s="201"/>
      <c r="P407" s="682"/>
      <c r="Q407" s="683"/>
      <c r="R407" s="683"/>
      <c r="S407" s="684"/>
      <c r="T407" s="685"/>
      <c r="U407" s="685"/>
      <c r="V407" s="685"/>
      <c r="W407" s="685"/>
      <c r="X407" s="1045"/>
      <c r="Y407" s="686"/>
      <c r="Z407" s="687"/>
      <c r="AA407" s="661"/>
      <c r="AB407" s="662"/>
      <c r="AC407" s="279"/>
      <c r="AD407" s="61"/>
      <c r="AE407" s="61"/>
      <c r="AF407" s="663" t="str">
        <f t="shared" si="119"/>
        <v/>
      </c>
      <c r="AG407" s="664" t="str">
        <f t="shared" si="91"/>
        <v/>
      </c>
      <c r="AH407" s="664" t="str">
        <f t="shared" si="92"/>
        <v/>
      </c>
      <c r="AI407" s="664" t="str">
        <f>IF(AF407="","",VLOOKUP(AF407,リスト!BD:BE,2,0))</f>
        <v/>
      </c>
      <c r="AJ407" s="664" t="str">
        <f t="shared" si="93"/>
        <v/>
      </c>
      <c r="AK407" s="664" t="str">
        <f>IF(AJ407="","",VLOOKUP(AJ407,リスト!BW:BX,2,0))</f>
        <v/>
      </c>
      <c r="AL407" s="664" t="str">
        <f>IF(AF407="","",IF(S407&gt;【１】経営概要!$G$27,調査年-1,調査年)-R407)</f>
        <v/>
      </c>
      <c r="AM407" s="665" t="str">
        <f t="shared" si="107"/>
        <v/>
      </c>
      <c r="AN407" s="665" t="str">
        <f t="shared" si="108"/>
        <v/>
      </c>
      <c r="AO407" s="666" t="str">
        <f t="shared" si="109"/>
        <v/>
      </c>
      <c r="AP407" s="666" t="str">
        <f t="shared" si="110"/>
        <v/>
      </c>
      <c r="AQ407" s="666" t="str">
        <f t="shared" si="111"/>
        <v/>
      </c>
      <c r="AR407" s="666" t="str">
        <f t="shared" si="120"/>
        <v/>
      </c>
      <c r="AS407" s="666" t="str">
        <f t="shared" si="112"/>
        <v/>
      </c>
      <c r="AT407" s="666" t="str">
        <f t="shared" si="95"/>
        <v/>
      </c>
      <c r="AU407" s="666" t="str">
        <f t="shared" si="96"/>
        <v/>
      </c>
      <c r="AV407" s="666" t="str">
        <f>IF(X407="","",IF(OR(R407=IF(S407&gt;【１】経営概要!$G$27,調査年-1,調査年),AN407=""),"",ROUND(AN407*X407%,0)))</f>
        <v/>
      </c>
      <c r="AW407" s="666" t="str">
        <f t="shared" si="113"/>
        <v/>
      </c>
      <c r="AX407" s="666" t="str">
        <f t="shared" si="114"/>
        <v/>
      </c>
      <c r="AY407" s="666" t="str">
        <f t="shared" si="115"/>
        <v/>
      </c>
      <c r="AZ407" s="666" t="str">
        <f>IF(OR(X407="",AND(OR(R407&lt;&gt;IF(S407&gt;【１】経営概要!$G$27,調査年-1,調査年),AG407=0),V407="",AR407="",W407="")),"",
SUM(
IF(AND(R407=IF(S407&gt;【１】経営概要!$G$27,調査年-1,調査年),AG407=1),ROUND(T407*X407%,0),),
ROUND(V407*X407%,0),
ROUND(SUM(AR407)*X407%,0),
))</f>
        <v/>
      </c>
      <c r="BA407" s="666" t="str">
        <f t="shared" si="116"/>
        <v/>
      </c>
    </row>
    <row r="408" spans="2:53" s="4" customFormat="1" ht="28.15" hidden="1" customHeight="1" outlineLevel="1">
      <c r="C408" s="722">
        <v>392</v>
      </c>
      <c r="D408" s="1569"/>
      <c r="E408" s="1570"/>
      <c r="F408" s="1570"/>
      <c r="G408" s="1570"/>
      <c r="H408" s="1570"/>
      <c r="I408" s="1570"/>
      <c r="J408" s="1570"/>
      <c r="K408" s="1571"/>
      <c r="L408" s="668" t="str">
        <f>IF(M408&gt;0,IF(COUNTIF(リスト!建築物種類コード,M408),"建築物","構築物"),"")</f>
        <v/>
      </c>
      <c r="M408" s="680"/>
      <c r="N408" s="681"/>
      <c r="O408" s="201"/>
      <c r="P408" s="682"/>
      <c r="Q408" s="683"/>
      <c r="R408" s="683"/>
      <c r="S408" s="684"/>
      <c r="T408" s="685"/>
      <c r="U408" s="685"/>
      <c r="V408" s="685"/>
      <c r="W408" s="685"/>
      <c r="X408" s="1045"/>
      <c r="Y408" s="686"/>
      <c r="Z408" s="687"/>
      <c r="AA408" s="661"/>
      <c r="AB408" s="662"/>
      <c r="AC408" s="279"/>
      <c r="AD408" s="61"/>
      <c r="AE408" s="61"/>
      <c r="AF408" s="663" t="str">
        <f t="shared" si="119"/>
        <v/>
      </c>
      <c r="AG408" s="664" t="str">
        <f t="shared" si="91"/>
        <v/>
      </c>
      <c r="AH408" s="664" t="str">
        <f t="shared" si="92"/>
        <v/>
      </c>
      <c r="AI408" s="664" t="str">
        <f>IF(AF408="","",VLOOKUP(AF408,リスト!BD:BE,2,0))</f>
        <v/>
      </c>
      <c r="AJ408" s="664" t="str">
        <f t="shared" si="93"/>
        <v/>
      </c>
      <c r="AK408" s="664" t="str">
        <f>IF(AJ408="","",VLOOKUP(AJ408,リスト!BW:BX,2,0))</f>
        <v/>
      </c>
      <c r="AL408" s="664" t="str">
        <f>IF(AF408="","",IF(S408&gt;【１】経営概要!$G$27,調査年-1,調査年)-R408)</f>
        <v/>
      </c>
      <c r="AM408" s="665" t="str">
        <f t="shared" si="107"/>
        <v/>
      </c>
      <c r="AN408" s="665" t="str">
        <f t="shared" si="108"/>
        <v/>
      </c>
      <c r="AO408" s="666" t="str">
        <f t="shared" si="109"/>
        <v/>
      </c>
      <c r="AP408" s="666" t="str">
        <f t="shared" si="110"/>
        <v/>
      </c>
      <c r="AQ408" s="666" t="str">
        <f t="shared" si="111"/>
        <v/>
      </c>
      <c r="AR408" s="666" t="str">
        <f t="shared" si="120"/>
        <v/>
      </c>
      <c r="AS408" s="666" t="str">
        <f t="shared" si="112"/>
        <v/>
      </c>
      <c r="AT408" s="666" t="str">
        <f t="shared" si="95"/>
        <v/>
      </c>
      <c r="AU408" s="666" t="str">
        <f t="shared" si="96"/>
        <v/>
      </c>
      <c r="AV408" s="666" t="str">
        <f>IF(X408="","",IF(OR(R408=IF(S408&gt;【１】経営概要!$G$27,調査年-1,調査年),AN408=""),"",ROUND(AN408*X408%,0)))</f>
        <v/>
      </c>
      <c r="AW408" s="666" t="str">
        <f t="shared" si="113"/>
        <v/>
      </c>
      <c r="AX408" s="666" t="str">
        <f t="shared" si="114"/>
        <v/>
      </c>
      <c r="AY408" s="666" t="str">
        <f t="shared" si="115"/>
        <v/>
      </c>
      <c r="AZ408" s="666" t="str">
        <f>IF(OR(X408="",AND(OR(R408&lt;&gt;IF(S408&gt;【１】経営概要!$G$27,調査年-1,調査年),AG408=0),V408="",AR408="",W408="")),"",
SUM(
IF(AND(R408=IF(S408&gt;【１】経営概要!$G$27,調査年-1,調査年),AG408=1),ROUND(T408*X408%,0),),
ROUND(V408*X408%,0),
ROUND(SUM(AR408)*X408%,0),
))</f>
        <v/>
      </c>
      <c r="BA408" s="666" t="str">
        <f t="shared" si="116"/>
        <v/>
      </c>
    </row>
    <row r="409" spans="2:53" s="4" customFormat="1" ht="28.15" hidden="1" customHeight="1" outlineLevel="1">
      <c r="C409" s="722">
        <v>393</v>
      </c>
      <c r="D409" s="1572"/>
      <c r="E409" s="1573"/>
      <c r="F409" s="1573"/>
      <c r="G409" s="1573"/>
      <c r="H409" s="1573"/>
      <c r="I409" s="1573"/>
      <c r="J409" s="1573"/>
      <c r="K409" s="1574"/>
      <c r="L409" s="668" t="str">
        <f>IF(M409&gt;0,IF(COUNTIF(リスト!建築物種類コード,M409),"建築物","構築物"),"")</f>
        <v/>
      </c>
      <c r="M409" s="688"/>
      <c r="N409" s="681"/>
      <c r="O409" s="201"/>
      <c r="P409" s="682"/>
      <c r="Q409" s="683"/>
      <c r="R409" s="683"/>
      <c r="S409" s="684"/>
      <c r="T409" s="685"/>
      <c r="U409" s="685"/>
      <c r="V409" s="685"/>
      <c r="W409" s="685"/>
      <c r="X409" s="1045"/>
      <c r="Y409" s="686"/>
      <c r="Z409" s="687"/>
      <c r="AA409" s="661"/>
      <c r="AB409" s="662"/>
      <c r="AC409" s="279"/>
      <c r="AD409" s="61"/>
      <c r="AE409" s="61"/>
      <c r="AF409" s="663" t="str">
        <f t="shared" si="119"/>
        <v/>
      </c>
      <c r="AG409" s="664" t="str">
        <f t="shared" si="91"/>
        <v/>
      </c>
      <c r="AH409" s="664" t="str">
        <f t="shared" si="92"/>
        <v/>
      </c>
      <c r="AI409" s="664" t="str">
        <f>IF(AF409="","",VLOOKUP(AF409,リスト!BD:BE,2,0))</f>
        <v/>
      </c>
      <c r="AJ409" s="664" t="str">
        <f t="shared" si="93"/>
        <v/>
      </c>
      <c r="AK409" s="664" t="str">
        <f>IF(AJ409="","",VLOOKUP(AJ409,リスト!BW:BX,2,0))</f>
        <v/>
      </c>
      <c r="AL409" s="664" t="str">
        <f>IF(AF409="","",IF(S409&gt;【１】経営概要!$G$27,調査年-1,調査年)-R409)</f>
        <v/>
      </c>
      <c r="AM409" s="665" t="str">
        <f t="shared" si="107"/>
        <v/>
      </c>
      <c r="AN409" s="665" t="str">
        <f t="shared" si="108"/>
        <v/>
      </c>
      <c r="AO409" s="666" t="str">
        <f t="shared" si="109"/>
        <v/>
      </c>
      <c r="AP409" s="666" t="str">
        <f t="shared" si="110"/>
        <v/>
      </c>
      <c r="AQ409" s="666" t="str">
        <f t="shared" si="111"/>
        <v/>
      </c>
      <c r="AR409" s="666" t="str">
        <f t="shared" si="120"/>
        <v/>
      </c>
      <c r="AS409" s="666" t="str">
        <f t="shared" si="112"/>
        <v/>
      </c>
      <c r="AT409" s="666" t="str">
        <f t="shared" si="95"/>
        <v/>
      </c>
      <c r="AU409" s="666" t="str">
        <f t="shared" si="96"/>
        <v/>
      </c>
      <c r="AV409" s="666" t="str">
        <f>IF(X409="","",IF(OR(R409=IF(S409&gt;【１】経営概要!$G$27,調査年-1,調査年),AN409=""),"",ROUND(AN409*X409%,0)))</f>
        <v/>
      </c>
      <c r="AW409" s="666" t="str">
        <f t="shared" si="113"/>
        <v/>
      </c>
      <c r="AX409" s="666" t="str">
        <f t="shared" si="114"/>
        <v/>
      </c>
      <c r="AY409" s="666" t="str">
        <f t="shared" si="115"/>
        <v/>
      </c>
      <c r="AZ409" s="666" t="str">
        <f>IF(OR(X409="",AND(OR(R409&lt;&gt;IF(S409&gt;【１】経営概要!$G$27,調査年-1,調査年),AG409=0),V409="",AR409="",W409="")),"",
SUM(
IF(AND(R409=IF(S409&gt;【１】経営概要!$G$27,調査年-1,調査年),AG409=1),ROUND(T409*X409%,0),),
ROUND(V409*X409%,0),
ROUND(SUM(AR409)*X409%,0),
))</f>
        <v/>
      </c>
      <c r="BA409" s="666" t="str">
        <f t="shared" si="116"/>
        <v/>
      </c>
    </row>
    <row r="410" spans="2:53" s="4" customFormat="1" ht="28.15" hidden="1" customHeight="1" outlineLevel="1">
      <c r="C410" s="722">
        <v>394</v>
      </c>
      <c r="D410" s="1569"/>
      <c r="E410" s="1570"/>
      <c r="F410" s="1570"/>
      <c r="G410" s="1570"/>
      <c r="H410" s="1570"/>
      <c r="I410" s="1570"/>
      <c r="J410" s="1570"/>
      <c r="K410" s="1571"/>
      <c r="L410" s="668" t="str">
        <f>IF(M410&gt;0,IF(COUNTIF(リスト!建築物種類コード,M410),"建築物","構築物"),"")</f>
        <v/>
      </c>
      <c r="M410" s="680"/>
      <c r="N410" s="681"/>
      <c r="O410" s="201"/>
      <c r="P410" s="682"/>
      <c r="Q410" s="683"/>
      <c r="R410" s="683"/>
      <c r="S410" s="684"/>
      <c r="T410" s="685"/>
      <c r="U410" s="685"/>
      <c r="V410" s="685"/>
      <c r="W410" s="685"/>
      <c r="X410" s="1045"/>
      <c r="Y410" s="686"/>
      <c r="Z410" s="687"/>
      <c r="AA410" s="661"/>
      <c r="AB410" s="662"/>
      <c r="AC410" s="279"/>
      <c r="AD410" s="61"/>
      <c r="AE410" s="61"/>
      <c r="AF410" s="663" t="str">
        <f t="shared" si="119"/>
        <v/>
      </c>
      <c r="AG410" s="664" t="str">
        <f t="shared" si="91"/>
        <v/>
      </c>
      <c r="AH410" s="664" t="str">
        <f t="shared" si="92"/>
        <v/>
      </c>
      <c r="AI410" s="664" t="str">
        <f>IF(AF410="","",VLOOKUP(AF410,リスト!BD:BE,2,0))</f>
        <v/>
      </c>
      <c r="AJ410" s="664" t="str">
        <f t="shared" si="93"/>
        <v/>
      </c>
      <c r="AK410" s="664" t="str">
        <f>IF(AJ410="","",VLOOKUP(AJ410,リスト!BW:BX,2,0))</f>
        <v/>
      </c>
      <c r="AL410" s="664" t="str">
        <f>IF(AF410="","",IF(S410&gt;【１】経営概要!$G$27,調査年-1,調査年)-R410)</f>
        <v/>
      </c>
      <c r="AM410" s="665" t="str">
        <f t="shared" si="107"/>
        <v/>
      </c>
      <c r="AN410" s="665" t="str">
        <f t="shared" si="108"/>
        <v/>
      </c>
      <c r="AO410" s="666" t="str">
        <f t="shared" si="109"/>
        <v/>
      </c>
      <c r="AP410" s="666" t="str">
        <f t="shared" si="110"/>
        <v/>
      </c>
      <c r="AQ410" s="666" t="str">
        <f t="shared" si="111"/>
        <v/>
      </c>
      <c r="AR410" s="666" t="str">
        <f t="shared" si="120"/>
        <v/>
      </c>
      <c r="AS410" s="666" t="str">
        <f t="shared" si="112"/>
        <v/>
      </c>
      <c r="AT410" s="666" t="str">
        <f t="shared" si="95"/>
        <v/>
      </c>
      <c r="AU410" s="666" t="str">
        <f t="shared" si="96"/>
        <v/>
      </c>
      <c r="AV410" s="666" t="str">
        <f>IF(X410="","",IF(OR(R410=IF(S410&gt;【１】経営概要!$G$27,調査年-1,調査年),AN410=""),"",ROUND(AN410*X410%,0)))</f>
        <v/>
      </c>
      <c r="AW410" s="666" t="str">
        <f t="shared" si="113"/>
        <v/>
      </c>
      <c r="AX410" s="666" t="str">
        <f t="shared" si="114"/>
        <v/>
      </c>
      <c r="AY410" s="666" t="str">
        <f t="shared" si="115"/>
        <v/>
      </c>
      <c r="AZ410" s="666" t="str">
        <f>IF(OR(X410="",AND(OR(R410&lt;&gt;IF(S410&gt;【１】経営概要!$G$27,調査年-1,調査年),AG410=0),V410="",AR410="",W410="")),"",
SUM(
IF(AND(R410=IF(S410&gt;【１】経営概要!$G$27,調査年-1,調査年),AG410=1),ROUND(T410*X410%,0),),
ROUND(V410*X410%,0),
ROUND(SUM(AR410)*X410%,0),
))</f>
        <v/>
      </c>
      <c r="BA410" s="666" t="str">
        <f t="shared" si="116"/>
        <v/>
      </c>
    </row>
    <row r="411" spans="2:53" s="4" customFormat="1" ht="28.15" hidden="1" customHeight="1" outlineLevel="1">
      <c r="C411" s="722">
        <v>395</v>
      </c>
      <c r="D411" s="1569"/>
      <c r="E411" s="1570"/>
      <c r="F411" s="1570"/>
      <c r="G411" s="1570"/>
      <c r="H411" s="1570"/>
      <c r="I411" s="1570"/>
      <c r="J411" s="1570"/>
      <c r="K411" s="1571"/>
      <c r="L411" s="668" t="str">
        <f>IF(M411&gt;0,IF(COUNTIF(リスト!建築物種類コード,M411),"建築物","構築物"),"")</f>
        <v/>
      </c>
      <c r="M411" s="680"/>
      <c r="N411" s="681"/>
      <c r="O411" s="201"/>
      <c r="P411" s="682"/>
      <c r="Q411" s="683"/>
      <c r="R411" s="683"/>
      <c r="S411" s="684"/>
      <c r="T411" s="685"/>
      <c r="U411" s="685"/>
      <c r="V411" s="685"/>
      <c r="W411" s="685"/>
      <c r="X411" s="1045"/>
      <c r="Y411" s="686"/>
      <c r="Z411" s="687"/>
      <c r="AA411" s="661"/>
      <c r="AB411" s="662"/>
      <c r="AC411" s="279"/>
      <c r="AD411" s="61"/>
      <c r="AE411" s="61"/>
      <c r="AF411" s="663" t="str">
        <f t="shared" si="119"/>
        <v/>
      </c>
      <c r="AG411" s="664" t="str">
        <f t="shared" si="91"/>
        <v/>
      </c>
      <c r="AH411" s="664" t="str">
        <f t="shared" si="92"/>
        <v/>
      </c>
      <c r="AI411" s="664" t="str">
        <f>IF(AF411="","",VLOOKUP(AF411,リスト!BD:BE,2,0))</f>
        <v/>
      </c>
      <c r="AJ411" s="664" t="str">
        <f t="shared" si="93"/>
        <v/>
      </c>
      <c r="AK411" s="664" t="str">
        <f>IF(AJ411="","",VLOOKUP(AJ411,リスト!BW:BX,2,0))</f>
        <v/>
      </c>
      <c r="AL411" s="664" t="str">
        <f>IF(AF411="","",IF(S411&gt;【１】経営概要!$G$27,調査年-1,調査年)-R411)</f>
        <v/>
      </c>
      <c r="AM411" s="665" t="str">
        <f t="shared" si="107"/>
        <v/>
      </c>
      <c r="AN411" s="665" t="str">
        <f t="shared" si="108"/>
        <v/>
      </c>
      <c r="AO411" s="666" t="str">
        <f t="shared" si="109"/>
        <v/>
      </c>
      <c r="AP411" s="666" t="str">
        <f t="shared" si="110"/>
        <v/>
      </c>
      <c r="AQ411" s="666" t="str">
        <f t="shared" si="111"/>
        <v/>
      </c>
      <c r="AR411" s="666" t="str">
        <f t="shared" si="120"/>
        <v/>
      </c>
      <c r="AS411" s="666" t="str">
        <f t="shared" si="112"/>
        <v/>
      </c>
      <c r="AT411" s="666" t="str">
        <f t="shared" si="95"/>
        <v/>
      </c>
      <c r="AU411" s="666" t="str">
        <f t="shared" si="96"/>
        <v/>
      </c>
      <c r="AV411" s="666" t="str">
        <f>IF(X411="","",IF(OR(R411=IF(S411&gt;【１】経営概要!$G$27,調査年-1,調査年),AN411=""),"",ROUND(AN411*X411%,0)))</f>
        <v/>
      </c>
      <c r="AW411" s="666" t="str">
        <f t="shared" si="113"/>
        <v/>
      </c>
      <c r="AX411" s="666" t="str">
        <f t="shared" si="114"/>
        <v/>
      </c>
      <c r="AY411" s="666" t="str">
        <f t="shared" si="115"/>
        <v/>
      </c>
      <c r="AZ411" s="666" t="str">
        <f>IF(OR(X411="",AND(OR(R411&lt;&gt;IF(S411&gt;【１】経営概要!$G$27,調査年-1,調査年),AG411=0),V411="",AR411="",W411="")),"",
SUM(
IF(AND(R411=IF(S411&gt;【１】経営概要!$G$27,調査年-1,調査年),AG411=1),ROUND(T411*X411%,0),),
ROUND(V411*X411%,0),
ROUND(SUM(AR411)*X411%,0),
))</f>
        <v/>
      </c>
      <c r="BA411" s="666" t="str">
        <f t="shared" si="116"/>
        <v/>
      </c>
    </row>
    <row r="412" spans="2:53" s="4" customFormat="1" ht="28.15" hidden="1" customHeight="1" outlineLevel="1">
      <c r="C412" s="722">
        <v>396</v>
      </c>
      <c r="D412" s="1569"/>
      <c r="E412" s="1570"/>
      <c r="F412" s="1570"/>
      <c r="G412" s="1570"/>
      <c r="H412" s="1570"/>
      <c r="I412" s="1570"/>
      <c r="J412" s="1570"/>
      <c r="K412" s="1571"/>
      <c r="L412" s="668" t="str">
        <f>IF(M412&gt;0,IF(COUNTIF(リスト!建築物種類コード,M412),"建築物","構築物"),"")</f>
        <v/>
      </c>
      <c r="M412" s="680"/>
      <c r="N412" s="681"/>
      <c r="O412" s="201"/>
      <c r="P412" s="682"/>
      <c r="Q412" s="683"/>
      <c r="R412" s="683"/>
      <c r="S412" s="684"/>
      <c r="T412" s="685"/>
      <c r="U412" s="685"/>
      <c r="V412" s="685"/>
      <c r="W412" s="685"/>
      <c r="X412" s="1045"/>
      <c r="Y412" s="686"/>
      <c r="Z412" s="687"/>
      <c r="AA412" s="661"/>
      <c r="AB412" s="662"/>
      <c r="AC412" s="279"/>
      <c r="AD412" s="61"/>
      <c r="AE412" s="61"/>
      <c r="AF412" s="663" t="str">
        <f t="shared" si="119"/>
        <v/>
      </c>
      <c r="AG412" s="664" t="str">
        <f t="shared" si="91"/>
        <v/>
      </c>
      <c r="AH412" s="664" t="str">
        <f t="shared" si="92"/>
        <v/>
      </c>
      <c r="AI412" s="664" t="str">
        <f>IF(AF412="","",VLOOKUP(AF412,リスト!BD:BE,2,0))</f>
        <v/>
      </c>
      <c r="AJ412" s="664" t="str">
        <f t="shared" si="93"/>
        <v/>
      </c>
      <c r="AK412" s="664" t="str">
        <f>IF(AJ412="","",VLOOKUP(AJ412,リスト!BW:BX,2,0))</f>
        <v/>
      </c>
      <c r="AL412" s="664" t="str">
        <f>IF(AF412="","",IF(S412&gt;【１】経営概要!$G$27,調査年-1,調査年)-R412)</f>
        <v/>
      </c>
      <c r="AM412" s="665" t="str">
        <f t="shared" si="107"/>
        <v/>
      </c>
      <c r="AN412" s="665" t="str">
        <f t="shared" si="108"/>
        <v/>
      </c>
      <c r="AO412" s="666" t="str">
        <f t="shared" si="109"/>
        <v/>
      </c>
      <c r="AP412" s="666" t="str">
        <f t="shared" si="110"/>
        <v/>
      </c>
      <c r="AQ412" s="666" t="str">
        <f t="shared" si="111"/>
        <v/>
      </c>
      <c r="AR412" s="666" t="str">
        <f t="shared" si="120"/>
        <v/>
      </c>
      <c r="AS412" s="666" t="str">
        <f t="shared" si="112"/>
        <v/>
      </c>
      <c r="AT412" s="666" t="str">
        <f t="shared" si="95"/>
        <v/>
      </c>
      <c r="AU412" s="666" t="str">
        <f t="shared" si="96"/>
        <v/>
      </c>
      <c r="AV412" s="666" t="str">
        <f>IF(X412="","",IF(OR(R412=IF(S412&gt;【１】経営概要!$G$27,調査年-1,調査年),AN412=""),"",ROUND(AN412*X412%,0)))</f>
        <v/>
      </c>
      <c r="AW412" s="666" t="str">
        <f t="shared" si="113"/>
        <v/>
      </c>
      <c r="AX412" s="666" t="str">
        <f t="shared" si="114"/>
        <v/>
      </c>
      <c r="AY412" s="666" t="str">
        <f t="shared" si="115"/>
        <v/>
      </c>
      <c r="AZ412" s="666" t="str">
        <f>IF(OR(X412="",AND(OR(R412&lt;&gt;IF(S412&gt;【１】経営概要!$G$27,調査年-1,調査年),AG412=0),V412="",AR412="",W412="")),"",
SUM(
IF(AND(R412=IF(S412&gt;【１】経営概要!$G$27,調査年-1,調査年),AG412=1),ROUND(T412*X412%,0),),
ROUND(V412*X412%,0),
ROUND(SUM(AR412)*X412%,0),
))</f>
        <v/>
      </c>
      <c r="BA412" s="666" t="str">
        <f t="shared" si="116"/>
        <v/>
      </c>
    </row>
    <row r="413" spans="2:53" s="4" customFormat="1" ht="28.15" hidden="1" customHeight="1" outlineLevel="1">
      <c r="C413" s="722">
        <v>397</v>
      </c>
      <c r="D413" s="1569"/>
      <c r="E413" s="1570"/>
      <c r="F413" s="1570"/>
      <c r="G413" s="1570"/>
      <c r="H413" s="1570"/>
      <c r="I413" s="1570"/>
      <c r="J413" s="1570"/>
      <c r="K413" s="1571"/>
      <c r="L413" s="668" t="str">
        <f>IF(M413&gt;0,IF(COUNTIF(リスト!建築物種類コード,M413),"建築物","構築物"),"")</f>
        <v/>
      </c>
      <c r="M413" s="680"/>
      <c r="N413" s="681"/>
      <c r="O413" s="201"/>
      <c r="P413" s="682"/>
      <c r="Q413" s="683"/>
      <c r="R413" s="683"/>
      <c r="S413" s="684"/>
      <c r="T413" s="685"/>
      <c r="U413" s="685"/>
      <c r="V413" s="685"/>
      <c r="W413" s="685"/>
      <c r="X413" s="1045"/>
      <c r="Y413" s="686"/>
      <c r="Z413" s="687"/>
      <c r="AA413" s="661"/>
      <c r="AB413" s="662"/>
      <c r="AC413" s="279"/>
      <c r="AD413" s="61"/>
      <c r="AE413" s="61"/>
      <c r="AF413" s="663" t="str">
        <f t="shared" si="119"/>
        <v/>
      </c>
      <c r="AG413" s="664" t="str">
        <f t="shared" si="91"/>
        <v/>
      </c>
      <c r="AH413" s="664" t="str">
        <f t="shared" si="92"/>
        <v/>
      </c>
      <c r="AI413" s="664" t="str">
        <f>IF(AF413="","",VLOOKUP(AF413,リスト!BD:BE,2,0))</f>
        <v/>
      </c>
      <c r="AJ413" s="664" t="str">
        <f t="shared" si="93"/>
        <v/>
      </c>
      <c r="AK413" s="664" t="str">
        <f>IF(AJ413="","",VLOOKUP(AJ413,リスト!BW:BX,2,0))</f>
        <v/>
      </c>
      <c r="AL413" s="664" t="str">
        <f>IF(AF413="","",IF(S413&gt;【１】経営概要!$G$27,調査年-1,調査年)-R413)</f>
        <v/>
      </c>
      <c r="AM413" s="665" t="str">
        <f t="shared" si="107"/>
        <v/>
      </c>
      <c r="AN413" s="665" t="str">
        <f t="shared" si="108"/>
        <v/>
      </c>
      <c r="AO413" s="666" t="str">
        <f t="shared" si="109"/>
        <v/>
      </c>
      <c r="AP413" s="666" t="str">
        <f t="shared" si="110"/>
        <v/>
      </c>
      <c r="AQ413" s="666" t="str">
        <f t="shared" si="111"/>
        <v/>
      </c>
      <c r="AR413" s="666" t="str">
        <f t="shared" si="120"/>
        <v/>
      </c>
      <c r="AS413" s="666" t="str">
        <f t="shared" si="112"/>
        <v/>
      </c>
      <c r="AT413" s="666" t="str">
        <f t="shared" si="95"/>
        <v/>
      </c>
      <c r="AU413" s="666" t="str">
        <f t="shared" si="96"/>
        <v/>
      </c>
      <c r="AV413" s="666" t="str">
        <f>IF(X413="","",IF(OR(R413=IF(S413&gt;【１】経営概要!$G$27,調査年-1,調査年),AN413=""),"",ROUND(AN413*X413%,0)))</f>
        <v/>
      </c>
      <c r="AW413" s="666" t="str">
        <f t="shared" si="113"/>
        <v/>
      </c>
      <c r="AX413" s="666" t="str">
        <f t="shared" si="114"/>
        <v/>
      </c>
      <c r="AY413" s="666" t="str">
        <f t="shared" si="115"/>
        <v/>
      </c>
      <c r="AZ413" s="666" t="str">
        <f>IF(OR(X413="",AND(OR(R413&lt;&gt;IF(S413&gt;【１】経営概要!$G$27,調査年-1,調査年),AG413=0),V413="",AR413="",W413="")),"",
SUM(
IF(AND(R413=IF(S413&gt;【１】経営概要!$G$27,調査年-1,調査年),AG413=1),ROUND(T413*X413%,0),),
ROUND(V413*X413%,0),
ROUND(SUM(AR413)*X413%,0),
))</f>
        <v/>
      </c>
      <c r="BA413" s="666" t="str">
        <f t="shared" si="116"/>
        <v/>
      </c>
    </row>
    <row r="414" spans="2:53" s="4" customFormat="1" ht="28.15" hidden="1" customHeight="1" outlineLevel="1">
      <c r="C414" s="722">
        <v>398</v>
      </c>
      <c r="D414" s="1569"/>
      <c r="E414" s="1570"/>
      <c r="F414" s="1570"/>
      <c r="G414" s="1570"/>
      <c r="H414" s="1570"/>
      <c r="I414" s="1570"/>
      <c r="J414" s="1570"/>
      <c r="K414" s="1571"/>
      <c r="L414" s="668" t="str">
        <f>IF(M414&gt;0,IF(COUNTIF(リスト!建築物種類コード,M414),"建築物","構築物"),"")</f>
        <v/>
      </c>
      <c r="M414" s="680"/>
      <c r="N414" s="681"/>
      <c r="O414" s="201"/>
      <c r="P414" s="682"/>
      <c r="Q414" s="683"/>
      <c r="R414" s="683"/>
      <c r="S414" s="684"/>
      <c r="T414" s="685"/>
      <c r="U414" s="685"/>
      <c r="V414" s="685"/>
      <c r="W414" s="685"/>
      <c r="X414" s="1045"/>
      <c r="Y414" s="686"/>
      <c r="Z414" s="687"/>
      <c r="AA414" s="661"/>
      <c r="AB414" s="662"/>
      <c r="AC414" s="279"/>
      <c r="AD414" s="61"/>
      <c r="AE414" s="61"/>
      <c r="AF414" s="663" t="str">
        <f t="shared" si="119"/>
        <v/>
      </c>
      <c r="AG414" s="664" t="str">
        <f t="shared" si="91"/>
        <v/>
      </c>
      <c r="AH414" s="664" t="str">
        <f t="shared" si="92"/>
        <v/>
      </c>
      <c r="AI414" s="664" t="str">
        <f>IF(AF414="","",VLOOKUP(AF414,リスト!BD:BE,2,0))</f>
        <v/>
      </c>
      <c r="AJ414" s="664" t="str">
        <f t="shared" si="93"/>
        <v/>
      </c>
      <c r="AK414" s="664" t="str">
        <f>IF(AJ414="","",VLOOKUP(AJ414,リスト!BW:BX,2,0))</f>
        <v/>
      </c>
      <c r="AL414" s="664" t="str">
        <f>IF(AF414="","",IF(S414&gt;【１】経営概要!$G$27,調査年-1,調査年)-R414)</f>
        <v/>
      </c>
      <c r="AM414" s="665" t="str">
        <f t="shared" si="107"/>
        <v/>
      </c>
      <c r="AN414" s="665" t="str">
        <f t="shared" si="108"/>
        <v/>
      </c>
      <c r="AO414" s="666" t="str">
        <f t="shared" si="109"/>
        <v/>
      </c>
      <c r="AP414" s="666" t="str">
        <f t="shared" si="110"/>
        <v/>
      </c>
      <c r="AQ414" s="666" t="str">
        <f t="shared" si="111"/>
        <v/>
      </c>
      <c r="AR414" s="666" t="str">
        <f t="shared" si="120"/>
        <v/>
      </c>
      <c r="AS414" s="666" t="str">
        <f t="shared" si="112"/>
        <v/>
      </c>
      <c r="AT414" s="666" t="str">
        <f t="shared" si="95"/>
        <v/>
      </c>
      <c r="AU414" s="666" t="str">
        <f t="shared" si="96"/>
        <v/>
      </c>
      <c r="AV414" s="666" t="str">
        <f>IF(X414="","",IF(OR(R414=IF(S414&gt;【１】経営概要!$G$27,調査年-1,調査年),AN414=""),"",ROUND(AN414*X414%,0)))</f>
        <v/>
      </c>
      <c r="AW414" s="666" t="str">
        <f t="shared" si="113"/>
        <v/>
      </c>
      <c r="AX414" s="666" t="str">
        <f t="shared" si="114"/>
        <v/>
      </c>
      <c r="AY414" s="666" t="str">
        <f t="shared" si="115"/>
        <v/>
      </c>
      <c r="AZ414" s="666" t="str">
        <f>IF(OR(X414="",AND(OR(R414&lt;&gt;IF(S414&gt;【１】経営概要!$G$27,調査年-1,調査年),AG414=0),V414="",AR414="",W414="")),"",
SUM(
IF(AND(R414=IF(S414&gt;【１】経営概要!$G$27,調査年-1,調査年),AG414=1),ROUND(T414*X414%,0),),
ROUND(V414*X414%,0),
ROUND(SUM(AR414)*X414%,0),
))</f>
        <v/>
      </c>
      <c r="BA414" s="666" t="str">
        <f t="shared" si="116"/>
        <v/>
      </c>
    </row>
    <row r="415" spans="2:53" s="4" customFormat="1" ht="28.15" hidden="1" customHeight="1" outlineLevel="1">
      <c r="C415" s="722">
        <v>399</v>
      </c>
      <c r="D415" s="1569"/>
      <c r="E415" s="1570"/>
      <c r="F415" s="1570"/>
      <c r="G415" s="1570"/>
      <c r="H415" s="1570"/>
      <c r="I415" s="1570"/>
      <c r="J415" s="1570"/>
      <c r="K415" s="1571"/>
      <c r="L415" s="668" t="str">
        <f>IF(M415&gt;0,IF(COUNTIF(リスト!建築物種類コード,M415),"建築物","構築物"),"")</f>
        <v/>
      </c>
      <c r="M415" s="680"/>
      <c r="N415" s="681"/>
      <c r="O415" s="201"/>
      <c r="P415" s="682"/>
      <c r="Q415" s="683"/>
      <c r="R415" s="683"/>
      <c r="S415" s="684"/>
      <c r="T415" s="685"/>
      <c r="U415" s="685"/>
      <c r="V415" s="685"/>
      <c r="W415" s="685"/>
      <c r="X415" s="1045"/>
      <c r="Y415" s="686"/>
      <c r="Z415" s="687"/>
      <c r="AA415" s="661"/>
      <c r="AB415" s="662"/>
      <c r="AC415" s="279"/>
      <c r="AD415" s="61"/>
      <c r="AE415" s="61"/>
      <c r="AF415" s="663" t="str">
        <f t="shared" si="119"/>
        <v/>
      </c>
      <c r="AG415" s="664" t="str">
        <f t="shared" si="91"/>
        <v/>
      </c>
      <c r="AH415" s="664" t="str">
        <f t="shared" si="92"/>
        <v/>
      </c>
      <c r="AI415" s="664" t="str">
        <f>IF(AF415="","",VLOOKUP(AF415,リスト!BD:BE,2,0))</f>
        <v/>
      </c>
      <c r="AJ415" s="664" t="str">
        <f t="shared" si="93"/>
        <v/>
      </c>
      <c r="AK415" s="664" t="str">
        <f>IF(AJ415="","",VLOOKUP(AJ415,リスト!BW:BX,2,0))</f>
        <v/>
      </c>
      <c r="AL415" s="664" t="str">
        <f>IF(AF415="","",IF(S415&gt;【１】経営概要!$G$27,調査年-1,調査年)-R415)</f>
        <v/>
      </c>
      <c r="AM415" s="665" t="str">
        <f t="shared" si="107"/>
        <v/>
      </c>
      <c r="AN415" s="665" t="str">
        <f t="shared" si="108"/>
        <v/>
      </c>
      <c r="AO415" s="666" t="str">
        <f t="shared" si="109"/>
        <v/>
      </c>
      <c r="AP415" s="666" t="str">
        <f t="shared" si="110"/>
        <v/>
      </c>
      <c r="AQ415" s="666" t="str">
        <f t="shared" si="111"/>
        <v/>
      </c>
      <c r="AR415" s="666" t="str">
        <f t="shared" si="120"/>
        <v/>
      </c>
      <c r="AS415" s="666" t="str">
        <f t="shared" si="112"/>
        <v/>
      </c>
      <c r="AT415" s="666" t="str">
        <f t="shared" si="95"/>
        <v/>
      </c>
      <c r="AU415" s="666" t="str">
        <f t="shared" si="96"/>
        <v/>
      </c>
      <c r="AV415" s="666" t="str">
        <f>IF(X415="","",IF(OR(R415=IF(S415&gt;【１】経営概要!$G$27,調査年-1,調査年),AN415=""),"",ROUND(AN415*X415%,0)))</f>
        <v/>
      </c>
      <c r="AW415" s="666" t="str">
        <f t="shared" si="113"/>
        <v/>
      </c>
      <c r="AX415" s="666" t="str">
        <f t="shared" si="114"/>
        <v/>
      </c>
      <c r="AY415" s="666" t="str">
        <f t="shared" si="115"/>
        <v/>
      </c>
      <c r="AZ415" s="666" t="str">
        <f>IF(OR(X415="",AND(OR(R415&lt;&gt;IF(S415&gt;【１】経営概要!$G$27,調査年-1,調査年),AG415=0),V415="",AR415="",W415="")),"",
SUM(
IF(AND(R415=IF(S415&gt;【１】経営概要!$G$27,調査年-1,調査年),AG415=1),ROUND(T415*X415%,0),),
ROUND(V415*X415%,0),
ROUND(SUM(AR415)*X415%,0),
))</f>
        <v/>
      </c>
      <c r="BA415" s="666" t="str">
        <f t="shared" si="116"/>
        <v/>
      </c>
    </row>
    <row r="416" spans="2:53" s="4" customFormat="1" ht="28.15" hidden="1" customHeight="1" outlineLevel="1">
      <c r="C416" s="722">
        <v>400</v>
      </c>
      <c r="D416" s="1569"/>
      <c r="E416" s="1570"/>
      <c r="F416" s="1570"/>
      <c r="G416" s="1570"/>
      <c r="H416" s="1570"/>
      <c r="I416" s="1570"/>
      <c r="J416" s="1570"/>
      <c r="K416" s="1571"/>
      <c r="L416" s="668" t="str">
        <f>IF(M416&gt;0,IF(COUNTIF(リスト!建築物種類コード,M416),"建築物","構築物"),"")</f>
        <v/>
      </c>
      <c r="M416" s="680"/>
      <c r="N416" s="681"/>
      <c r="O416" s="201"/>
      <c r="P416" s="682"/>
      <c r="Q416" s="683"/>
      <c r="R416" s="683"/>
      <c r="S416" s="684"/>
      <c r="T416" s="685"/>
      <c r="U416" s="685"/>
      <c r="V416" s="685"/>
      <c r="W416" s="685"/>
      <c r="X416" s="1045"/>
      <c r="Y416" s="686"/>
      <c r="Z416" s="687"/>
      <c r="AA416" s="661"/>
      <c r="AB416" s="662"/>
      <c r="AC416" s="279"/>
      <c r="AD416" s="61"/>
      <c r="AE416" s="61"/>
      <c r="AF416" s="663" t="str">
        <f t="shared" si="119"/>
        <v/>
      </c>
      <c r="AG416" s="664" t="str">
        <f t="shared" si="91"/>
        <v/>
      </c>
      <c r="AH416" s="664" t="str">
        <f t="shared" si="92"/>
        <v/>
      </c>
      <c r="AI416" s="664" t="str">
        <f>IF(AF416="","",VLOOKUP(AF416,リスト!BD:BE,2,0))</f>
        <v/>
      </c>
      <c r="AJ416" s="664" t="str">
        <f t="shared" si="93"/>
        <v/>
      </c>
      <c r="AK416" s="664" t="str">
        <f>IF(AJ416="","",VLOOKUP(AJ416,リスト!BW:BX,2,0))</f>
        <v/>
      </c>
      <c r="AL416" s="664" t="str">
        <f>IF(AF416="","",IF(S416&gt;【１】経営概要!$G$27,調査年-1,調査年)-R416)</f>
        <v/>
      </c>
      <c r="AM416" s="665" t="str">
        <f t="shared" si="107"/>
        <v/>
      </c>
      <c r="AN416" s="665" t="str">
        <f t="shared" si="108"/>
        <v/>
      </c>
      <c r="AO416" s="666" t="str">
        <f t="shared" si="109"/>
        <v/>
      </c>
      <c r="AP416" s="666" t="str">
        <f t="shared" si="110"/>
        <v/>
      </c>
      <c r="AQ416" s="666" t="str">
        <f t="shared" si="111"/>
        <v/>
      </c>
      <c r="AR416" s="666" t="str">
        <f t="shared" si="120"/>
        <v/>
      </c>
      <c r="AS416" s="666" t="str">
        <f t="shared" si="112"/>
        <v/>
      </c>
      <c r="AT416" s="666" t="str">
        <f t="shared" si="95"/>
        <v/>
      </c>
      <c r="AU416" s="666" t="str">
        <f t="shared" si="96"/>
        <v/>
      </c>
      <c r="AV416" s="666" t="str">
        <f>IF(X416="","",IF(OR(R416=IF(S416&gt;【１】経営概要!$G$27,調査年-1,調査年),AN416=""),"",ROUND(AN416*X416%,0)))</f>
        <v/>
      </c>
      <c r="AW416" s="666" t="str">
        <f t="shared" si="113"/>
        <v/>
      </c>
      <c r="AX416" s="666" t="str">
        <f t="shared" si="114"/>
        <v/>
      </c>
      <c r="AY416" s="666" t="str">
        <f t="shared" si="115"/>
        <v/>
      </c>
      <c r="AZ416" s="666" t="str">
        <f>IF(OR(X416="",AND(OR(R416&lt;&gt;IF(S416&gt;【１】経営概要!$G$27,調査年-1,調査年),AG416=0),V416="",AR416="",W416="")),"",
SUM(
IF(AND(R416=IF(S416&gt;【１】経営概要!$G$27,調査年-1,調査年),AG416=1),ROUND(T416*X416%,0),),
ROUND(V416*X416%,0),
ROUND(SUM(AR416)*X416%,0),
))</f>
        <v/>
      </c>
      <c r="BA416" s="666" t="str">
        <f t="shared" si="116"/>
        <v/>
      </c>
    </row>
    <row r="417" spans="2:53" s="4" customFormat="1" ht="28.15" hidden="1" customHeight="1" outlineLevel="1">
      <c r="C417" s="722">
        <v>401</v>
      </c>
      <c r="D417" s="1569"/>
      <c r="E417" s="1570"/>
      <c r="F417" s="1570"/>
      <c r="G417" s="1570"/>
      <c r="H417" s="1570"/>
      <c r="I417" s="1570"/>
      <c r="J417" s="1570"/>
      <c r="K417" s="1571"/>
      <c r="L417" s="668" t="str">
        <f>IF(M417&gt;0,IF(COUNTIF(リスト!建築物種類コード,M417),"建築物","構築物"),"")</f>
        <v/>
      </c>
      <c r="M417" s="680"/>
      <c r="N417" s="681"/>
      <c r="O417" s="201"/>
      <c r="P417" s="682"/>
      <c r="Q417" s="683"/>
      <c r="R417" s="683"/>
      <c r="S417" s="684"/>
      <c r="T417" s="685"/>
      <c r="U417" s="685"/>
      <c r="V417" s="685"/>
      <c r="W417" s="685"/>
      <c r="X417" s="1045"/>
      <c r="Y417" s="686"/>
      <c r="Z417" s="687"/>
      <c r="AA417" s="661"/>
      <c r="AB417" s="662"/>
      <c r="AC417" s="279"/>
      <c r="AD417" s="61"/>
      <c r="AE417" s="61"/>
      <c r="AF417" s="663" t="str">
        <f t="shared" si="119"/>
        <v/>
      </c>
      <c r="AG417" s="664" t="str">
        <f t="shared" si="91"/>
        <v/>
      </c>
      <c r="AH417" s="664" t="str">
        <f t="shared" si="92"/>
        <v/>
      </c>
      <c r="AI417" s="664" t="str">
        <f>IF(AF417="","",VLOOKUP(AF417,リスト!BD:BE,2,0))</f>
        <v/>
      </c>
      <c r="AJ417" s="664" t="str">
        <f t="shared" si="93"/>
        <v/>
      </c>
      <c r="AK417" s="664" t="str">
        <f>IF(AJ417="","",VLOOKUP(AJ417,リスト!BW:BX,2,0))</f>
        <v/>
      </c>
      <c r="AL417" s="664" t="str">
        <f>IF(AF417="","",IF(S417&gt;【１】経営概要!$G$27,調査年-1,調査年)-R417)</f>
        <v/>
      </c>
      <c r="AM417" s="665" t="str">
        <f t="shared" si="107"/>
        <v/>
      </c>
      <c r="AN417" s="665" t="str">
        <f t="shared" si="108"/>
        <v/>
      </c>
      <c r="AO417" s="666" t="str">
        <f t="shared" si="109"/>
        <v/>
      </c>
      <c r="AP417" s="666" t="str">
        <f t="shared" si="110"/>
        <v/>
      </c>
      <c r="AQ417" s="666" t="str">
        <f t="shared" si="111"/>
        <v/>
      </c>
      <c r="AR417" s="666" t="str">
        <f t="shared" si="120"/>
        <v/>
      </c>
      <c r="AS417" s="666" t="str">
        <f t="shared" si="112"/>
        <v/>
      </c>
      <c r="AT417" s="666" t="str">
        <f t="shared" si="95"/>
        <v/>
      </c>
      <c r="AU417" s="666" t="str">
        <f t="shared" si="96"/>
        <v/>
      </c>
      <c r="AV417" s="666" t="str">
        <f>IF(X417="","",IF(OR(R417=IF(S417&gt;【１】経営概要!$G$27,調査年-1,調査年),AN417=""),"",ROUND(AN417*X417%,0)))</f>
        <v/>
      </c>
      <c r="AW417" s="666" t="str">
        <f t="shared" si="113"/>
        <v/>
      </c>
      <c r="AX417" s="666" t="str">
        <f t="shared" si="114"/>
        <v/>
      </c>
      <c r="AY417" s="666" t="str">
        <f t="shared" si="115"/>
        <v/>
      </c>
      <c r="AZ417" s="666" t="str">
        <f>IF(OR(X417="",AND(OR(R417&lt;&gt;IF(S417&gt;【１】経営概要!$G$27,調査年-1,調査年),AG417=0),V417="",AR417="",W417="")),"",
SUM(
IF(AND(R417=IF(S417&gt;【１】経営概要!$G$27,調査年-1,調査年),AG417=1),ROUND(T417*X417%,0),),
ROUND(V417*X417%,0),
ROUND(SUM(AR417)*X417%,0),
))</f>
        <v/>
      </c>
      <c r="BA417" s="666" t="str">
        <f t="shared" si="116"/>
        <v/>
      </c>
    </row>
    <row r="418" spans="2:53" s="4" customFormat="1" ht="28.15" hidden="1" customHeight="1" outlineLevel="1">
      <c r="C418" s="722">
        <v>402</v>
      </c>
      <c r="D418" s="1569"/>
      <c r="E418" s="1570"/>
      <c r="F418" s="1570"/>
      <c r="G418" s="1570"/>
      <c r="H418" s="1570"/>
      <c r="I418" s="1570"/>
      <c r="J418" s="1570"/>
      <c r="K418" s="1571"/>
      <c r="L418" s="668" t="str">
        <f>IF(M418&gt;0,IF(COUNTIF(リスト!建築物種類コード,M418),"建築物","構築物"),"")</f>
        <v/>
      </c>
      <c r="M418" s="688"/>
      <c r="N418" s="681"/>
      <c r="O418" s="201"/>
      <c r="P418" s="682"/>
      <c r="Q418" s="683"/>
      <c r="R418" s="683"/>
      <c r="S418" s="684"/>
      <c r="T418" s="685"/>
      <c r="U418" s="685"/>
      <c r="V418" s="685"/>
      <c r="W418" s="685"/>
      <c r="X418" s="1045"/>
      <c r="Y418" s="686"/>
      <c r="Z418" s="687"/>
      <c r="AA418" s="661"/>
      <c r="AB418" s="662"/>
      <c r="AC418" s="279"/>
      <c r="AD418" s="61"/>
      <c r="AE418" s="61"/>
      <c r="AF418" s="663" t="str">
        <f t="shared" si="119"/>
        <v/>
      </c>
      <c r="AG418" s="664" t="str">
        <f t="shared" si="91"/>
        <v/>
      </c>
      <c r="AH418" s="664" t="str">
        <f t="shared" si="92"/>
        <v/>
      </c>
      <c r="AI418" s="664" t="str">
        <f>IF(AF418="","",VLOOKUP(AF418,リスト!BD:BE,2,0))</f>
        <v/>
      </c>
      <c r="AJ418" s="664" t="str">
        <f t="shared" si="93"/>
        <v/>
      </c>
      <c r="AK418" s="664" t="str">
        <f>IF(AJ418="","",VLOOKUP(AJ418,リスト!BW:BX,2,0))</f>
        <v/>
      </c>
      <c r="AL418" s="664" t="str">
        <f>IF(AF418="","",IF(S418&gt;【１】経営概要!$G$27,調査年-1,調査年)-R418)</f>
        <v/>
      </c>
      <c r="AM418" s="665" t="str">
        <f t="shared" si="107"/>
        <v/>
      </c>
      <c r="AN418" s="665" t="str">
        <f t="shared" si="108"/>
        <v/>
      </c>
      <c r="AO418" s="666" t="str">
        <f t="shared" si="109"/>
        <v/>
      </c>
      <c r="AP418" s="666" t="str">
        <f t="shared" si="110"/>
        <v/>
      </c>
      <c r="AQ418" s="666" t="str">
        <f t="shared" si="111"/>
        <v/>
      </c>
      <c r="AR418" s="666" t="str">
        <f t="shared" si="120"/>
        <v/>
      </c>
      <c r="AS418" s="666" t="str">
        <f t="shared" si="112"/>
        <v/>
      </c>
      <c r="AT418" s="666" t="str">
        <f t="shared" si="95"/>
        <v/>
      </c>
      <c r="AU418" s="666" t="str">
        <f t="shared" si="96"/>
        <v/>
      </c>
      <c r="AV418" s="666" t="str">
        <f>IF(X418="","",IF(OR(R418=IF(S418&gt;【１】経営概要!$G$27,調査年-1,調査年),AN418=""),"",ROUND(AN418*X418%,0)))</f>
        <v/>
      </c>
      <c r="AW418" s="666" t="str">
        <f t="shared" si="113"/>
        <v/>
      </c>
      <c r="AX418" s="666" t="str">
        <f t="shared" si="114"/>
        <v/>
      </c>
      <c r="AY418" s="666" t="str">
        <f t="shared" si="115"/>
        <v/>
      </c>
      <c r="AZ418" s="666" t="str">
        <f>IF(OR(X418="",AND(OR(R418&lt;&gt;IF(S418&gt;【１】経営概要!$G$27,調査年-1,調査年),AG418=0),V418="",AR418="",W418="")),"",
SUM(
IF(AND(R418=IF(S418&gt;【１】経営概要!$G$27,調査年-1,調査年),AG418=1),ROUND(T418*X418%,0),),
ROUND(V418*X418%,0),
ROUND(SUM(AR418)*X418%,0),
))</f>
        <v/>
      </c>
      <c r="BA418" s="666" t="str">
        <f t="shared" si="116"/>
        <v/>
      </c>
    </row>
    <row r="419" spans="2:53" s="4" customFormat="1" ht="28.5" hidden="1" customHeight="1" outlineLevel="1">
      <c r="B419" s="49"/>
      <c r="C419" s="722">
        <v>403</v>
      </c>
      <c r="D419" s="1569"/>
      <c r="E419" s="1570"/>
      <c r="F419" s="1570"/>
      <c r="G419" s="1570"/>
      <c r="H419" s="1570"/>
      <c r="I419" s="1570"/>
      <c r="J419" s="1570"/>
      <c r="K419" s="1571"/>
      <c r="L419" s="668" t="str">
        <f>IF(M419&gt;0,IF(COUNTIF(リスト!建築物種類コード,M419),"建築物","構築物"),"")</f>
        <v/>
      </c>
      <c r="M419" s="680"/>
      <c r="N419" s="681"/>
      <c r="O419" s="201"/>
      <c r="P419" s="682"/>
      <c r="Q419" s="683"/>
      <c r="R419" s="683"/>
      <c r="S419" s="684"/>
      <c r="T419" s="685"/>
      <c r="U419" s="685"/>
      <c r="V419" s="685"/>
      <c r="W419" s="685"/>
      <c r="X419" s="1045"/>
      <c r="Y419" s="686"/>
      <c r="Z419" s="687"/>
      <c r="AA419" s="661"/>
      <c r="AB419" s="662"/>
      <c r="AC419" s="279"/>
      <c r="AD419" s="61"/>
      <c r="AE419" s="61"/>
      <c r="AF419" s="663" t="str">
        <f t="shared" si="119"/>
        <v/>
      </c>
      <c r="AG419" s="664" t="str">
        <f t="shared" si="91"/>
        <v/>
      </c>
      <c r="AH419" s="664" t="str">
        <f t="shared" si="92"/>
        <v/>
      </c>
      <c r="AI419" s="664" t="str">
        <f>IF(AF419="","",VLOOKUP(AF419,リスト!BD:BE,2,0))</f>
        <v/>
      </c>
      <c r="AJ419" s="664" t="str">
        <f t="shared" si="93"/>
        <v/>
      </c>
      <c r="AK419" s="664" t="str">
        <f>IF(AJ419="","",VLOOKUP(AJ419,リスト!BW:BX,2,0))</f>
        <v/>
      </c>
      <c r="AL419" s="664" t="str">
        <f>IF(AF419="","",IF(S419&gt;【１】経営概要!$G$27,調査年-1,調査年)-R419)</f>
        <v/>
      </c>
      <c r="AM419" s="665" t="str">
        <f t="shared" si="107"/>
        <v/>
      </c>
      <c r="AN419" s="665" t="str">
        <f t="shared" si="108"/>
        <v/>
      </c>
      <c r="AO419" s="666" t="str">
        <f t="shared" si="109"/>
        <v/>
      </c>
      <c r="AP419" s="666" t="str">
        <f t="shared" si="110"/>
        <v/>
      </c>
      <c r="AQ419" s="666" t="str">
        <f t="shared" si="111"/>
        <v/>
      </c>
      <c r="AR419" s="666" t="str">
        <f t="shared" si="120"/>
        <v/>
      </c>
      <c r="AS419" s="666" t="str">
        <f t="shared" si="112"/>
        <v/>
      </c>
      <c r="AT419" s="666" t="str">
        <f t="shared" si="95"/>
        <v/>
      </c>
      <c r="AU419" s="666" t="str">
        <f t="shared" si="96"/>
        <v/>
      </c>
      <c r="AV419" s="666" t="str">
        <f>IF(X419="","",IF(OR(R419=IF(S419&gt;【１】経営概要!$G$27,調査年-1,調査年),AN419=""),"",ROUND(AN419*X419%,0)))</f>
        <v/>
      </c>
      <c r="AW419" s="666" t="str">
        <f t="shared" si="113"/>
        <v/>
      </c>
      <c r="AX419" s="666" t="str">
        <f t="shared" si="114"/>
        <v/>
      </c>
      <c r="AY419" s="666" t="str">
        <f t="shared" si="115"/>
        <v/>
      </c>
      <c r="AZ419" s="666" t="str">
        <f>IF(OR(X419="",AND(OR(R419&lt;&gt;IF(S419&gt;【１】経営概要!$G$27,調査年-1,調査年),AG419=0),V419="",AR419="",W419="")),"",
SUM(
IF(AND(R419=IF(S419&gt;【１】経営概要!$G$27,調査年-1,調査年),AG419=1),ROUND(T419*X419%,0),),
ROUND(V419*X419%,0),
ROUND(SUM(AR419)*X419%,0),
))</f>
        <v/>
      </c>
      <c r="BA419" s="666" t="str">
        <f t="shared" si="116"/>
        <v/>
      </c>
    </row>
    <row r="420" spans="2:53" ht="28.5" hidden="1" customHeight="1" outlineLevel="1">
      <c r="B420" s="49"/>
      <c r="C420" s="722">
        <v>404</v>
      </c>
      <c r="D420" s="1572"/>
      <c r="E420" s="1573"/>
      <c r="F420" s="1573"/>
      <c r="G420" s="1573"/>
      <c r="H420" s="1573"/>
      <c r="I420" s="1573"/>
      <c r="J420" s="1573"/>
      <c r="K420" s="1574"/>
      <c r="L420" s="668" t="str">
        <f>IF(M420&gt;0,IF(COUNTIF(リスト!建築物種類コード,M420),"建築物","構築物"),"")</f>
        <v/>
      </c>
      <c r="M420" s="688"/>
      <c r="N420" s="681"/>
      <c r="O420" s="201"/>
      <c r="P420" s="682"/>
      <c r="Q420" s="683"/>
      <c r="R420" s="683"/>
      <c r="S420" s="684"/>
      <c r="T420" s="685"/>
      <c r="U420" s="685"/>
      <c r="V420" s="685"/>
      <c r="W420" s="685"/>
      <c r="X420" s="1045"/>
      <c r="Y420" s="686"/>
      <c r="Z420" s="687"/>
      <c r="AA420" s="661"/>
      <c r="AB420" s="662"/>
      <c r="AC420" s="279"/>
      <c r="AF420" s="663" t="str">
        <f t="shared" si="119"/>
        <v/>
      </c>
      <c r="AG420" s="664" t="str">
        <f t="shared" si="91"/>
        <v/>
      </c>
      <c r="AH420" s="664" t="str">
        <f t="shared" si="92"/>
        <v/>
      </c>
      <c r="AI420" s="664" t="str">
        <f>IF(AF420="","",VLOOKUP(AF420,リスト!BD:BE,2,0))</f>
        <v/>
      </c>
      <c r="AJ420" s="664" t="str">
        <f t="shared" si="93"/>
        <v/>
      </c>
      <c r="AK420" s="664" t="str">
        <f>IF(AJ420="","",VLOOKUP(AJ420,リスト!BW:BX,2,0))</f>
        <v/>
      </c>
      <c r="AL420" s="664" t="str">
        <f>IF(AF420="","",IF(S420&gt;【１】経営概要!$G$27,調査年-1,調査年)-R420)</f>
        <v/>
      </c>
      <c r="AM420" s="665" t="str">
        <f t="shared" si="107"/>
        <v/>
      </c>
      <c r="AN420" s="665" t="str">
        <f t="shared" si="108"/>
        <v/>
      </c>
      <c r="AO420" s="666" t="str">
        <f t="shared" si="109"/>
        <v/>
      </c>
      <c r="AP420" s="666" t="str">
        <f t="shared" si="110"/>
        <v/>
      </c>
      <c r="AQ420" s="666" t="str">
        <f t="shared" si="111"/>
        <v/>
      </c>
      <c r="AR420" s="666" t="str">
        <f t="shared" si="120"/>
        <v/>
      </c>
      <c r="AS420" s="666" t="str">
        <f t="shared" si="112"/>
        <v/>
      </c>
      <c r="AT420" s="666" t="str">
        <f t="shared" si="95"/>
        <v/>
      </c>
      <c r="AU420" s="666" t="str">
        <f t="shared" si="96"/>
        <v/>
      </c>
      <c r="AV420" s="666" t="str">
        <f>IF(X420="","",IF(OR(R420=IF(S420&gt;【１】経営概要!$G$27,調査年-1,調査年),AN420=""),"",ROUND(AN420*X420%,0)))</f>
        <v/>
      </c>
      <c r="AW420" s="666" t="str">
        <f t="shared" si="113"/>
        <v/>
      </c>
      <c r="AX420" s="666" t="str">
        <f t="shared" si="114"/>
        <v/>
      </c>
      <c r="AY420" s="666" t="str">
        <f t="shared" si="115"/>
        <v/>
      </c>
      <c r="AZ420" s="666" t="str">
        <f>IF(OR(X420="",AND(OR(R420&lt;&gt;IF(S420&gt;【１】経営概要!$G$27,調査年-1,調査年),AG420=0),V420="",AR420="",W420="")),"",
SUM(
IF(AND(R420=IF(S420&gt;【１】経営概要!$G$27,調査年-1,調査年),AG420=1),ROUND(T420*X420%,0),),
ROUND(V420*X420%,0),
ROUND(SUM(AR420)*X420%,0),
))</f>
        <v/>
      </c>
      <c r="BA420" s="666" t="str">
        <f t="shared" si="116"/>
        <v/>
      </c>
    </row>
    <row r="421" spans="2:53" s="42" customFormat="1" ht="28.5" hidden="1" customHeight="1" outlineLevel="1">
      <c r="B421" s="49"/>
      <c r="C421" s="722">
        <v>405</v>
      </c>
      <c r="D421" s="1569"/>
      <c r="E421" s="1570"/>
      <c r="F421" s="1570"/>
      <c r="G421" s="1570"/>
      <c r="H421" s="1570"/>
      <c r="I421" s="1570"/>
      <c r="J421" s="1570"/>
      <c r="K421" s="1571"/>
      <c r="L421" s="668" t="str">
        <f>IF(M421&gt;0,IF(COUNTIF(リスト!建築物種類コード,M421),"建築物","構築物"),"")</f>
        <v/>
      </c>
      <c r="M421" s="680"/>
      <c r="N421" s="681"/>
      <c r="O421" s="201"/>
      <c r="P421" s="682"/>
      <c r="Q421" s="683"/>
      <c r="R421" s="683"/>
      <c r="S421" s="684"/>
      <c r="T421" s="685"/>
      <c r="U421" s="685"/>
      <c r="V421" s="685"/>
      <c r="W421" s="685"/>
      <c r="X421" s="1045"/>
      <c r="Y421" s="686"/>
      <c r="Z421" s="687"/>
      <c r="AA421" s="661"/>
      <c r="AB421" s="662"/>
      <c r="AC421" s="279"/>
      <c r="AD421" s="61"/>
      <c r="AE421" s="61"/>
      <c r="AF421" s="663" t="str">
        <f t="shared" si="119"/>
        <v/>
      </c>
      <c r="AG421" s="664" t="str">
        <f t="shared" si="91"/>
        <v/>
      </c>
      <c r="AH421" s="664" t="str">
        <f t="shared" si="92"/>
        <v/>
      </c>
      <c r="AI421" s="664" t="str">
        <f>IF(AF421="","",VLOOKUP(AF421,リスト!BD:BE,2,0))</f>
        <v/>
      </c>
      <c r="AJ421" s="664" t="str">
        <f t="shared" si="93"/>
        <v/>
      </c>
      <c r="AK421" s="664" t="str">
        <f>IF(AJ421="","",VLOOKUP(AJ421,リスト!BW:BX,2,0))</f>
        <v/>
      </c>
      <c r="AL421" s="664" t="str">
        <f>IF(AF421="","",IF(S421&gt;【１】経営概要!$G$27,調査年-1,調査年)-R421)</f>
        <v/>
      </c>
      <c r="AM421" s="665" t="str">
        <f t="shared" si="107"/>
        <v/>
      </c>
      <c r="AN421" s="665" t="str">
        <f t="shared" si="108"/>
        <v/>
      </c>
      <c r="AO421" s="666" t="str">
        <f t="shared" si="109"/>
        <v/>
      </c>
      <c r="AP421" s="666" t="str">
        <f t="shared" si="110"/>
        <v/>
      </c>
      <c r="AQ421" s="666" t="str">
        <f t="shared" si="111"/>
        <v/>
      </c>
      <c r="AR421" s="666" t="str">
        <f t="shared" si="120"/>
        <v/>
      </c>
      <c r="AS421" s="666" t="str">
        <f t="shared" si="112"/>
        <v/>
      </c>
      <c r="AT421" s="666" t="str">
        <f t="shared" si="95"/>
        <v/>
      </c>
      <c r="AU421" s="666" t="str">
        <f t="shared" si="96"/>
        <v/>
      </c>
      <c r="AV421" s="666" t="str">
        <f>IF(X421="","",IF(OR(R421=IF(S421&gt;【１】経営概要!$G$27,調査年-1,調査年),AN421=""),"",ROUND(AN421*X421%,0)))</f>
        <v/>
      </c>
      <c r="AW421" s="666" t="str">
        <f t="shared" si="113"/>
        <v/>
      </c>
      <c r="AX421" s="666" t="str">
        <f t="shared" si="114"/>
        <v/>
      </c>
      <c r="AY421" s="666" t="str">
        <f t="shared" si="115"/>
        <v/>
      </c>
      <c r="AZ421" s="666" t="str">
        <f>IF(OR(X421="",AND(OR(R421&lt;&gt;IF(S421&gt;【１】経営概要!$G$27,調査年-1,調査年),AG421=0),V421="",AR421="",W421="")),"",
SUM(
IF(AND(R421=IF(S421&gt;【１】経営概要!$G$27,調査年-1,調査年),AG421=1),ROUND(T421*X421%,0),),
ROUND(V421*X421%,0),
ROUND(SUM(AR421)*X421%,0),
))</f>
        <v/>
      </c>
      <c r="BA421" s="666" t="str">
        <f t="shared" si="116"/>
        <v/>
      </c>
    </row>
    <row r="422" spans="2:53" s="4" customFormat="1" ht="28.5" hidden="1" customHeight="1" outlineLevel="1">
      <c r="C422" s="722">
        <v>406</v>
      </c>
      <c r="D422" s="1569"/>
      <c r="E422" s="1570"/>
      <c r="F422" s="1570"/>
      <c r="G422" s="1570"/>
      <c r="H422" s="1570"/>
      <c r="I422" s="1570"/>
      <c r="J422" s="1570"/>
      <c r="K422" s="1571"/>
      <c r="L422" s="668" t="str">
        <f>IF(M422&gt;0,IF(COUNTIF(リスト!建築物種類コード,M422),"建築物","構築物"),"")</f>
        <v/>
      </c>
      <c r="M422" s="680"/>
      <c r="N422" s="681"/>
      <c r="O422" s="201"/>
      <c r="P422" s="682"/>
      <c r="Q422" s="683"/>
      <c r="R422" s="683"/>
      <c r="S422" s="684"/>
      <c r="T422" s="685"/>
      <c r="U422" s="685"/>
      <c r="V422" s="685"/>
      <c r="W422" s="685"/>
      <c r="X422" s="1045"/>
      <c r="Y422" s="686"/>
      <c r="Z422" s="687"/>
      <c r="AA422" s="661"/>
      <c r="AB422" s="662"/>
      <c r="AC422" s="279"/>
      <c r="AD422" s="61"/>
      <c r="AE422" s="61"/>
      <c r="AF422" s="663" t="str">
        <f t="shared" si="119"/>
        <v/>
      </c>
      <c r="AG422" s="664" t="str">
        <f t="shared" si="91"/>
        <v/>
      </c>
      <c r="AH422" s="664" t="str">
        <f t="shared" si="92"/>
        <v/>
      </c>
      <c r="AI422" s="664" t="str">
        <f>IF(AF422="","",VLOOKUP(AF422,リスト!BD:BE,2,0))</f>
        <v/>
      </c>
      <c r="AJ422" s="664" t="str">
        <f t="shared" si="93"/>
        <v/>
      </c>
      <c r="AK422" s="664" t="str">
        <f>IF(AJ422="","",VLOOKUP(AJ422,リスト!BW:BX,2,0))</f>
        <v/>
      </c>
      <c r="AL422" s="664" t="str">
        <f>IF(AF422="","",IF(S422&gt;【１】経営概要!$G$27,調査年-1,調査年)-R422)</f>
        <v/>
      </c>
      <c r="AM422" s="665" t="str">
        <f t="shared" si="107"/>
        <v/>
      </c>
      <c r="AN422" s="665" t="str">
        <f t="shared" si="108"/>
        <v/>
      </c>
      <c r="AO422" s="666" t="str">
        <f t="shared" si="109"/>
        <v/>
      </c>
      <c r="AP422" s="666" t="str">
        <f t="shared" si="110"/>
        <v/>
      </c>
      <c r="AQ422" s="666" t="str">
        <f t="shared" si="111"/>
        <v/>
      </c>
      <c r="AR422" s="666" t="str">
        <f t="shared" si="120"/>
        <v/>
      </c>
      <c r="AS422" s="666" t="str">
        <f t="shared" si="112"/>
        <v/>
      </c>
      <c r="AT422" s="666" t="str">
        <f t="shared" si="95"/>
        <v/>
      </c>
      <c r="AU422" s="666" t="str">
        <f t="shared" si="96"/>
        <v/>
      </c>
      <c r="AV422" s="666" t="str">
        <f>IF(X422="","",IF(OR(R422=IF(S422&gt;【１】経営概要!$G$27,調査年-1,調査年),AN422=""),"",ROUND(AN422*X422%,0)))</f>
        <v/>
      </c>
      <c r="AW422" s="666" t="str">
        <f t="shared" si="113"/>
        <v/>
      </c>
      <c r="AX422" s="666" t="str">
        <f t="shared" si="114"/>
        <v/>
      </c>
      <c r="AY422" s="666" t="str">
        <f t="shared" si="115"/>
        <v/>
      </c>
      <c r="AZ422" s="666" t="str">
        <f>IF(OR(X422="",AND(OR(R422&lt;&gt;IF(S422&gt;【１】経営概要!$G$27,調査年-1,調査年),AG422=0),V422="",AR422="",W422="")),"",
SUM(
IF(AND(R422=IF(S422&gt;【１】経営概要!$G$27,調査年-1,調査年),AG422=1),ROUND(T422*X422%,0),),
ROUND(V422*X422%,0),
ROUND(SUM(AR422)*X422%,0),
))</f>
        <v/>
      </c>
      <c r="BA422" s="666" t="str">
        <f t="shared" si="116"/>
        <v/>
      </c>
    </row>
    <row r="423" spans="2:53" s="4" customFormat="1" ht="27.75" hidden="1" customHeight="1" outlineLevel="1">
      <c r="C423" s="722">
        <v>407</v>
      </c>
      <c r="D423" s="1572"/>
      <c r="E423" s="1573"/>
      <c r="F423" s="1573"/>
      <c r="G423" s="1573"/>
      <c r="H423" s="1573"/>
      <c r="I423" s="1573"/>
      <c r="J423" s="1573"/>
      <c r="K423" s="1574"/>
      <c r="L423" s="668" t="str">
        <f>IF(M423&gt;0,IF(COUNTIF(リスト!建築物種類コード,M423),"建築物","構築物"),"")</f>
        <v/>
      </c>
      <c r="M423" s="688"/>
      <c r="N423" s="681"/>
      <c r="O423" s="201"/>
      <c r="P423" s="682"/>
      <c r="Q423" s="683"/>
      <c r="R423" s="683"/>
      <c r="S423" s="684"/>
      <c r="T423" s="685"/>
      <c r="U423" s="685"/>
      <c r="V423" s="685"/>
      <c r="W423" s="685"/>
      <c r="X423" s="1045"/>
      <c r="Y423" s="686"/>
      <c r="Z423" s="687"/>
      <c r="AA423" s="661"/>
      <c r="AB423" s="662"/>
      <c r="AC423" s="279"/>
      <c r="AD423" s="61"/>
      <c r="AE423" s="61"/>
      <c r="AF423" s="663" t="str">
        <f t="shared" si="119"/>
        <v/>
      </c>
      <c r="AG423" s="664" t="str">
        <f t="shared" si="91"/>
        <v/>
      </c>
      <c r="AH423" s="664" t="str">
        <f t="shared" si="92"/>
        <v/>
      </c>
      <c r="AI423" s="664" t="str">
        <f>IF(AF423="","",VLOOKUP(AF423,リスト!BD:BE,2,0))</f>
        <v/>
      </c>
      <c r="AJ423" s="664" t="str">
        <f t="shared" si="93"/>
        <v/>
      </c>
      <c r="AK423" s="664" t="str">
        <f>IF(AJ423="","",VLOOKUP(AJ423,リスト!BW:BX,2,0))</f>
        <v/>
      </c>
      <c r="AL423" s="664" t="str">
        <f>IF(AF423="","",IF(S423&gt;【１】経営概要!$G$27,調査年-1,調査年)-R423)</f>
        <v/>
      </c>
      <c r="AM423" s="665" t="str">
        <f t="shared" si="107"/>
        <v/>
      </c>
      <c r="AN423" s="665" t="str">
        <f t="shared" si="108"/>
        <v/>
      </c>
      <c r="AO423" s="666" t="str">
        <f t="shared" si="109"/>
        <v/>
      </c>
      <c r="AP423" s="666" t="str">
        <f t="shared" si="110"/>
        <v/>
      </c>
      <c r="AQ423" s="666" t="str">
        <f t="shared" si="111"/>
        <v/>
      </c>
      <c r="AR423" s="666" t="str">
        <f t="shared" si="120"/>
        <v/>
      </c>
      <c r="AS423" s="666" t="str">
        <f t="shared" si="112"/>
        <v/>
      </c>
      <c r="AT423" s="666" t="str">
        <f t="shared" si="95"/>
        <v/>
      </c>
      <c r="AU423" s="666" t="str">
        <f t="shared" si="96"/>
        <v/>
      </c>
      <c r="AV423" s="666" t="str">
        <f>IF(X423="","",IF(OR(R423=IF(S423&gt;【１】経営概要!$G$27,調査年-1,調査年),AN423=""),"",ROUND(AN423*X423%,0)))</f>
        <v/>
      </c>
      <c r="AW423" s="666" t="str">
        <f t="shared" si="113"/>
        <v/>
      </c>
      <c r="AX423" s="666" t="str">
        <f t="shared" si="114"/>
        <v/>
      </c>
      <c r="AY423" s="666" t="str">
        <f t="shared" si="115"/>
        <v/>
      </c>
      <c r="AZ423" s="666" t="str">
        <f>IF(OR(X423="",AND(OR(R423&lt;&gt;IF(S423&gt;【１】経営概要!$G$27,調査年-1,調査年),AG423=0),V423="",AR423="",W423="")),"",
SUM(
IF(AND(R423=IF(S423&gt;【１】経営概要!$G$27,調査年-1,調査年),AG423=1),ROUND(T423*X423%,0),),
ROUND(V423*X423%,0),
ROUND(SUM(AR423)*X423%,0),
))</f>
        <v/>
      </c>
      <c r="BA423" s="666" t="str">
        <f t="shared" si="116"/>
        <v/>
      </c>
    </row>
    <row r="424" spans="2:53" s="4" customFormat="1" ht="28.15" hidden="1" customHeight="1" outlineLevel="1">
      <c r="C424" s="722">
        <v>408</v>
      </c>
      <c r="D424" s="1569"/>
      <c r="E424" s="1570"/>
      <c r="F424" s="1570"/>
      <c r="G424" s="1570"/>
      <c r="H424" s="1570"/>
      <c r="I424" s="1570"/>
      <c r="J424" s="1570"/>
      <c r="K424" s="1571"/>
      <c r="L424" s="668" t="str">
        <f>IF(M424&gt;0,IF(COUNTIF(リスト!建築物種類コード,M424),"建築物","構築物"),"")</f>
        <v/>
      </c>
      <c r="M424" s="680"/>
      <c r="N424" s="681"/>
      <c r="O424" s="201"/>
      <c r="P424" s="682"/>
      <c r="Q424" s="683"/>
      <c r="R424" s="683"/>
      <c r="S424" s="684"/>
      <c r="T424" s="685"/>
      <c r="U424" s="685"/>
      <c r="V424" s="685"/>
      <c r="W424" s="685"/>
      <c r="X424" s="1045"/>
      <c r="Y424" s="686"/>
      <c r="Z424" s="687"/>
      <c r="AA424" s="661"/>
      <c r="AB424" s="662"/>
      <c r="AC424" s="279"/>
      <c r="AD424" s="61"/>
      <c r="AE424" s="61"/>
      <c r="AF424" s="663" t="str">
        <f t="shared" si="119"/>
        <v/>
      </c>
      <c r="AG424" s="664" t="str">
        <f t="shared" si="91"/>
        <v/>
      </c>
      <c r="AH424" s="664" t="str">
        <f t="shared" si="92"/>
        <v/>
      </c>
      <c r="AI424" s="664" t="str">
        <f>IF(AF424="","",VLOOKUP(AF424,リスト!BD:BE,2,0))</f>
        <v/>
      </c>
      <c r="AJ424" s="664" t="str">
        <f t="shared" si="93"/>
        <v/>
      </c>
      <c r="AK424" s="664" t="str">
        <f>IF(AJ424="","",VLOOKUP(AJ424,リスト!BW:BX,2,0))</f>
        <v/>
      </c>
      <c r="AL424" s="664" t="str">
        <f>IF(AF424="","",IF(S424&gt;【１】経営概要!$G$27,調査年-1,調査年)-R424)</f>
        <v/>
      </c>
      <c r="AM424" s="665" t="str">
        <f t="shared" si="107"/>
        <v/>
      </c>
      <c r="AN424" s="665" t="str">
        <f t="shared" si="108"/>
        <v/>
      </c>
      <c r="AO424" s="666" t="str">
        <f t="shared" si="109"/>
        <v/>
      </c>
      <c r="AP424" s="666" t="str">
        <f t="shared" si="110"/>
        <v/>
      </c>
      <c r="AQ424" s="666" t="str">
        <f t="shared" si="111"/>
        <v/>
      </c>
      <c r="AR424" s="666" t="str">
        <f t="shared" si="120"/>
        <v/>
      </c>
      <c r="AS424" s="666" t="str">
        <f t="shared" si="112"/>
        <v/>
      </c>
      <c r="AT424" s="666" t="str">
        <f t="shared" si="95"/>
        <v/>
      </c>
      <c r="AU424" s="666" t="str">
        <f t="shared" si="96"/>
        <v/>
      </c>
      <c r="AV424" s="666" t="str">
        <f>IF(X424="","",IF(OR(R424=IF(S424&gt;【１】経営概要!$G$27,調査年-1,調査年),AN424=""),"",ROUND(AN424*X424%,0)))</f>
        <v/>
      </c>
      <c r="AW424" s="666" t="str">
        <f t="shared" si="113"/>
        <v/>
      </c>
      <c r="AX424" s="666" t="str">
        <f t="shared" si="114"/>
        <v/>
      </c>
      <c r="AY424" s="666" t="str">
        <f t="shared" si="115"/>
        <v/>
      </c>
      <c r="AZ424" s="666" t="str">
        <f>IF(OR(X424="",AND(OR(R424&lt;&gt;IF(S424&gt;【１】経営概要!$G$27,調査年-1,調査年),AG424=0),V424="",AR424="",W424="")),"",
SUM(
IF(AND(R424=IF(S424&gt;【１】経営概要!$G$27,調査年-1,調査年),AG424=1),ROUND(T424*X424%,0),),
ROUND(V424*X424%,0),
ROUND(SUM(AR424)*X424%,0),
))</f>
        <v/>
      </c>
      <c r="BA424" s="666" t="str">
        <f t="shared" si="116"/>
        <v/>
      </c>
    </row>
    <row r="425" spans="2:53" s="4" customFormat="1" ht="28.15" hidden="1" customHeight="1" outlineLevel="1">
      <c r="C425" s="722">
        <v>409</v>
      </c>
      <c r="D425" s="1572"/>
      <c r="E425" s="1573"/>
      <c r="F425" s="1573"/>
      <c r="G425" s="1573"/>
      <c r="H425" s="1573"/>
      <c r="I425" s="1573"/>
      <c r="J425" s="1573"/>
      <c r="K425" s="1574"/>
      <c r="L425" s="668" t="str">
        <f>IF(M425&gt;0,IF(COUNTIF(リスト!建築物種類コード,M425),"建築物","構築物"),"")</f>
        <v/>
      </c>
      <c r="M425" s="688"/>
      <c r="N425" s="681"/>
      <c r="O425" s="201"/>
      <c r="P425" s="682"/>
      <c r="Q425" s="683"/>
      <c r="R425" s="683"/>
      <c r="S425" s="684"/>
      <c r="T425" s="685"/>
      <c r="U425" s="685"/>
      <c r="V425" s="685"/>
      <c r="W425" s="685"/>
      <c r="X425" s="1045"/>
      <c r="Y425" s="686"/>
      <c r="Z425" s="687"/>
      <c r="AA425" s="661"/>
      <c r="AB425" s="662"/>
      <c r="AC425" s="279"/>
      <c r="AD425" s="61"/>
      <c r="AE425" s="61"/>
      <c r="AF425" s="663" t="str">
        <f t="shared" si="119"/>
        <v/>
      </c>
      <c r="AG425" s="664" t="str">
        <f t="shared" si="91"/>
        <v/>
      </c>
      <c r="AH425" s="664" t="str">
        <f t="shared" si="92"/>
        <v/>
      </c>
      <c r="AI425" s="664" t="str">
        <f>IF(AF425="","",VLOOKUP(AF425,リスト!BD:BE,2,0))</f>
        <v/>
      </c>
      <c r="AJ425" s="664" t="str">
        <f t="shared" si="93"/>
        <v/>
      </c>
      <c r="AK425" s="664" t="str">
        <f>IF(AJ425="","",VLOOKUP(AJ425,リスト!BW:BX,2,0))</f>
        <v/>
      </c>
      <c r="AL425" s="664" t="str">
        <f>IF(AF425="","",IF(S425&gt;【１】経営概要!$G$27,調査年-1,調査年)-R425)</f>
        <v/>
      </c>
      <c r="AM425" s="665" t="str">
        <f t="shared" si="107"/>
        <v/>
      </c>
      <c r="AN425" s="665" t="str">
        <f t="shared" si="108"/>
        <v/>
      </c>
      <c r="AO425" s="666" t="str">
        <f t="shared" si="109"/>
        <v/>
      </c>
      <c r="AP425" s="666" t="str">
        <f t="shared" si="110"/>
        <v/>
      </c>
      <c r="AQ425" s="666" t="str">
        <f t="shared" si="111"/>
        <v/>
      </c>
      <c r="AR425" s="666" t="str">
        <f t="shared" si="120"/>
        <v/>
      </c>
      <c r="AS425" s="666" t="str">
        <f t="shared" si="112"/>
        <v/>
      </c>
      <c r="AT425" s="666" t="str">
        <f t="shared" si="95"/>
        <v/>
      </c>
      <c r="AU425" s="666" t="str">
        <f t="shared" si="96"/>
        <v/>
      </c>
      <c r="AV425" s="666" t="str">
        <f>IF(X425="","",IF(OR(R425=IF(S425&gt;【１】経営概要!$G$27,調査年-1,調査年),AN425=""),"",ROUND(AN425*X425%,0)))</f>
        <v/>
      </c>
      <c r="AW425" s="666" t="str">
        <f t="shared" si="113"/>
        <v/>
      </c>
      <c r="AX425" s="666" t="str">
        <f t="shared" si="114"/>
        <v/>
      </c>
      <c r="AY425" s="666" t="str">
        <f t="shared" si="115"/>
        <v/>
      </c>
      <c r="AZ425" s="666" t="str">
        <f>IF(OR(X425="",AND(OR(R425&lt;&gt;IF(S425&gt;【１】経営概要!$G$27,調査年-1,調査年),AG425=0),V425="",AR425="",W425="")),"",
SUM(
IF(AND(R425=IF(S425&gt;【１】経営概要!$G$27,調査年-1,調査年),AG425=1),ROUND(T425*X425%,0),),
ROUND(V425*X425%,0),
ROUND(SUM(AR425)*X425%,0),
))</f>
        <v/>
      </c>
      <c r="BA425" s="666" t="str">
        <f t="shared" si="116"/>
        <v/>
      </c>
    </row>
    <row r="426" spans="2:53" s="4" customFormat="1" ht="28.15" hidden="1" customHeight="1" outlineLevel="1">
      <c r="C426" s="722">
        <v>410</v>
      </c>
      <c r="D426" s="1569"/>
      <c r="E426" s="1570"/>
      <c r="F426" s="1570"/>
      <c r="G426" s="1570"/>
      <c r="H426" s="1570"/>
      <c r="I426" s="1570"/>
      <c r="J426" s="1570"/>
      <c r="K426" s="1571"/>
      <c r="L426" s="668" t="str">
        <f>IF(M426&gt;0,IF(COUNTIF(リスト!建築物種類コード,M426),"建築物","構築物"),"")</f>
        <v/>
      </c>
      <c r="M426" s="680"/>
      <c r="N426" s="681"/>
      <c r="O426" s="201"/>
      <c r="P426" s="682"/>
      <c r="Q426" s="683"/>
      <c r="R426" s="683"/>
      <c r="S426" s="684"/>
      <c r="T426" s="685"/>
      <c r="U426" s="685"/>
      <c r="V426" s="685"/>
      <c r="W426" s="685"/>
      <c r="X426" s="1045"/>
      <c r="Y426" s="686"/>
      <c r="Z426" s="687"/>
      <c r="AA426" s="661"/>
      <c r="AB426" s="662"/>
      <c r="AC426" s="279"/>
      <c r="AD426" s="61"/>
      <c r="AE426" s="61"/>
      <c r="AF426" s="663" t="str">
        <f t="shared" si="119"/>
        <v/>
      </c>
      <c r="AG426" s="664" t="str">
        <f t="shared" si="91"/>
        <v/>
      </c>
      <c r="AH426" s="664" t="str">
        <f t="shared" si="92"/>
        <v/>
      </c>
      <c r="AI426" s="664" t="str">
        <f>IF(AF426="","",VLOOKUP(AF426,リスト!BD:BE,2,0))</f>
        <v/>
      </c>
      <c r="AJ426" s="664" t="str">
        <f t="shared" si="93"/>
        <v/>
      </c>
      <c r="AK426" s="664" t="str">
        <f>IF(AJ426="","",VLOOKUP(AJ426,リスト!BW:BX,2,0))</f>
        <v/>
      </c>
      <c r="AL426" s="664" t="str">
        <f>IF(AF426="","",IF(S426&gt;【１】経営概要!$G$27,調査年-1,調査年)-R426)</f>
        <v/>
      </c>
      <c r="AM426" s="665" t="str">
        <f t="shared" si="107"/>
        <v/>
      </c>
      <c r="AN426" s="665" t="str">
        <f t="shared" si="108"/>
        <v/>
      </c>
      <c r="AO426" s="666" t="str">
        <f t="shared" si="109"/>
        <v/>
      </c>
      <c r="AP426" s="666" t="str">
        <f t="shared" si="110"/>
        <v/>
      </c>
      <c r="AQ426" s="666" t="str">
        <f t="shared" si="111"/>
        <v/>
      </c>
      <c r="AR426" s="666" t="str">
        <f t="shared" si="120"/>
        <v/>
      </c>
      <c r="AS426" s="666" t="str">
        <f t="shared" si="112"/>
        <v/>
      </c>
      <c r="AT426" s="666" t="str">
        <f t="shared" si="95"/>
        <v/>
      </c>
      <c r="AU426" s="666" t="str">
        <f t="shared" si="96"/>
        <v/>
      </c>
      <c r="AV426" s="666" t="str">
        <f>IF(X426="","",IF(OR(R426=IF(S426&gt;【１】経営概要!$G$27,調査年-1,調査年),AN426=""),"",ROUND(AN426*X426%,0)))</f>
        <v/>
      </c>
      <c r="AW426" s="666" t="str">
        <f t="shared" si="113"/>
        <v/>
      </c>
      <c r="AX426" s="666" t="str">
        <f t="shared" si="114"/>
        <v/>
      </c>
      <c r="AY426" s="666" t="str">
        <f t="shared" si="115"/>
        <v/>
      </c>
      <c r="AZ426" s="666" t="str">
        <f>IF(OR(X426="",AND(OR(R426&lt;&gt;IF(S426&gt;【１】経営概要!$G$27,調査年-1,調査年),AG426=0),V426="",AR426="",W426="")),"",
SUM(
IF(AND(R426=IF(S426&gt;【１】経営概要!$G$27,調査年-1,調査年),AG426=1),ROUND(T426*X426%,0),),
ROUND(V426*X426%,0),
ROUND(SUM(AR426)*X426%,0),
))</f>
        <v/>
      </c>
      <c r="BA426" s="666" t="str">
        <f t="shared" si="116"/>
        <v/>
      </c>
    </row>
    <row r="427" spans="2:53" s="4" customFormat="1" ht="28.15" hidden="1" customHeight="1" outlineLevel="1">
      <c r="C427" s="722">
        <v>411</v>
      </c>
      <c r="D427" s="1572"/>
      <c r="E427" s="1573"/>
      <c r="F427" s="1573"/>
      <c r="G427" s="1573"/>
      <c r="H427" s="1573"/>
      <c r="I427" s="1573"/>
      <c r="J427" s="1573"/>
      <c r="K427" s="1574"/>
      <c r="L427" s="668" t="str">
        <f>IF(M427&gt;0,IF(COUNTIF(リスト!建築物種類コード,M427),"建築物","構築物"),"")</f>
        <v/>
      </c>
      <c r="M427" s="688"/>
      <c r="N427" s="681"/>
      <c r="O427" s="201"/>
      <c r="P427" s="682"/>
      <c r="Q427" s="683"/>
      <c r="R427" s="683"/>
      <c r="S427" s="684"/>
      <c r="T427" s="685"/>
      <c r="U427" s="685"/>
      <c r="V427" s="685"/>
      <c r="W427" s="685"/>
      <c r="X427" s="1045"/>
      <c r="Y427" s="686"/>
      <c r="Z427" s="687"/>
      <c r="AA427" s="661"/>
      <c r="AB427" s="662"/>
      <c r="AC427" s="279"/>
      <c r="AD427" s="61"/>
      <c r="AE427" s="61"/>
      <c r="AF427" s="663" t="str">
        <f t="shared" si="119"/>
        <v/>
      </c>
      <c r="AG427" s="664" t="str">
        <f t="shared" si="91"/>
        <v/>
      </c>
      <c r="AH427" s="664" t="str">
        <f t="shared" si="92"/>
        <v/>
      </c>
      <c r="AI427" s="664" t="str">
        <f>IF(AF427="","",VLOOKUP(AF427,リスト!BD:BE,2,0))</f>
        <v/>
      </c>
      <c r="AJ427" s="664" t="str">
        <f t="shared" si="93"/>
        <v/>
      </c>
      <c r="AK427" s="664" t="str">
        <f>IF(AJ427="","",VLOOKUP(AJ427,リスト!BW:BX,2,0))</f>
        <v/>
      </c>
      <c r="AL427" s="664" t="str">
        <f>IF(AF427="","",IF(S427&gt;【１】経営概要!$G$27,調査年-1,調査年)-R427)</f>
        <v/>
      </c>
      <c r="AM427" s="665" t="str">
        <f t="shared" si="107"/>
        <v/>
      </c>
      <c r="AN427" s="665" t="str">
        <f t="shared" si="108"/>
        <v/>
      </c>
      <c r="AO427" s="666" t="str">
        <f t="shared" si="109"/>
        <v/>
      </c>
      <c r="AP427" s="666" t="str">
        <f t="shared" si="110"/>
        <v/>
      </c>
      <c r="AQ427" s="666" t="str">
        <f t="shared" si="111"/>
        <v/>
      </c>
      <c r="AR427" s="666" t="str">
        <f t="shared" si="120"/>
        <v/>
      </c>
      <c r="AS427" s="666" t="str">
        <f t="shared" si="112"/>
        <v/>
      </c>
      <c r="AT427" s="666" t="str">
        <f t="shared" si="95"/>
        <v/>
      </c>
      <c r="AU427" s="666" t="str">
        <f t="shared" si="96"/>
        <v/>
      </c>
      <c r="AV427" s="666" t="str">
        <f>IF(X427="","",IF(OR(R427=IF(S427&gt;【１】経営概要!$G$27,調査年-1,調査年),AN427=""),"",ROUND(AN427*X427%,0)))</f>
        <v/>
      </c>
      <c r="AW427" s="666" t="str">
        <f t="shared" si="113"/>
        <v/>
      </c>
      <c r="AX427" s="666" t="str">
        <f t="shared" si="114"/>
        <v/>
      </c>
      <c r="AY427" s="666" t="str">
        <f t="shared" si="115"/>
        <v/>
      </c>
      <c r="AZ427" s="666" t="str">
        <f>IF(OR(X427="",AND(OR(R427&lt;&gt;IF(S427&gt;【１】経営概要!$G$27,調査年-1,調査年),AG427=0),V427="",AR427="",W427="")),"",
SUM(
IF(AND(R427=IF(S427&gt;【１】経営概要!$G$27,調査年-1,調査年),AG427=1),ROUND(T427*X427%,0),),
ROUND(V427*X427%,0),
ROUND(SUM(AR427)*X427%,0),
))</f>
        <v/>
      </c>
      <c r="BA427" s="666" t="str">
        <f t="shared" si="116"/>
        <v/>
      </c>
    </row>
    <row r="428" spans="2:53" s="4" customFormat="1" ht="28.15" hidden="1" customHeight="1" outlineLevel="1">
      <c r="C428" s="722">
        <v>412</v>
      </c>
      <c r="D428" s="1569"/>
      <c r="E428" s="1570"/>
      <c r="F428" s="1570"/>
      <c r="G428" s="1570"/>
      <c r="H428" s="1570"/>
      <c r="I428" s="1570"/>
      <c r="J428" s="1570"/>
      <c r="K428" s="1571"/>
      <c r="L428" s="668" t="str">
        <f>IF(M428&gt;0,IF(COUNTIF(リスト!建築物種類コード,M428),"建築物","構築物"),"")</f>
        <v/>
      </c>
      <c r="M428" s="680"/>
      <c r="N428" s="681"/>
      <c r="O428" s="201"/>
      <c r="P428" s="682"/>
      <c r="Q428" s="683"/>
      <c r="R428" s="683"/>
      <c r="S428" s="684"/>
      <c r="T428" s="685"/>
      <c r="U428" s="685"/>
      <c r="V428" s="685"/>
      <c r="W428" s="685"/>
      <c r="X428" s="1045"/>
      <c r="Y428" s="686"/>
      <c r="Z428" s="687"/>
      <c r="AA428" s="661"/>
      <c r="AB428" s="662"/>
      <c r="AC428" s="279"/>
      <c r="AD428" s="61"/>
      <c r="AE428" s="61"/>
      <c r="AF428" s="663" t="str">
        <f t="shared" si="119"/>
        <v/>
      </c>
      <c r="AG428" s="664" t="str">
        <f t="shared" si="91"/>
        <v/>
      </c>
      <c r="AH428" s="664" t="str">
        <f t="shared" si="92"/>
        <v/>
      </c>
      <c r="AI428" s="664" t="str">
        <f>IF(AF428="","",VLOOKUP(AF428,リスト!BD:BE,2,0))</f>
        <v/>
      </c>
      <c r="AJ428" s="664" t="str">
        <f t="shared" si="93"/>
        <v/>
      </c>
      <c r="AK428" s="664" t="str">
        <f>IF(AJ428="","",VLOOKUP(AJ428,リスト!BW:BX,2,0))</f>
        <v/>
      </c>
      <c r="AL428" s="664" t="str">
        <f>IF(AF428="","",IF(S428&gt;【１】経営概要!$G$27,調査年-1,調査年)-R428)</f>
        <v/>
      </c>
      <c r="AM428" s="665" t="str">
        <f t="shared" si="107"/>
        <v/>
      </c>
      <c r="AN428" s="665" t="str">
        <f t="shared" si="108"/>
        <v/>
      </c>
      <c r="AO428" s="666" t="str">
        <f t="shared" si="109"/>
        <v/>
      </c>
      <c r="AP428" s="666" t="str">
        <f t="shared" si="110"/>
        <v/>
      </c>
      <c r="AQ428" s="666" t="str">
        <f t="shared" si="111"/>
        <v/>
      </c>
      <c r="AR428" s="666" t="str">
        <f t="shared" si="120"/>
        <v/>
      </c>
      <c r="AS428" s="666" t="str">
        <f t="shared" si="112"/>
        <v/>
      </c>
      <c r="AT428" s="666" t="str">
        <f t="shared" si="95"/>
        <v/>
      </c>
      <c r="AU428" s="666" t="str">
        <f t="shared" si="96"/>
        <v/>
      </c>
      <c r="AV428" s="666" t="str">
        <f>IF(X428="","",IF(OR(R428=IF(S428&gt;【１】経営概要!$G$27,調査年-1,調査年),AN428=""),"",ROUND(AN428*X428%,0)))</f>
        <v/>
      </c>
      <c r="AW428" s="666" t="str">
        <f t="shared" si="113"/>
        <v/>
      </c>
      <c r="AX428" s="666" t="str">
        <f t="shared" si="114"/>
        <v/>
      </c>
      <c r="AY428" s="666" t="str">
        <f t="shared" si="115"/>
        <v/>
      </c>
      <c r="AZ428" s="666" t="str">
        <f>IF(OR(X428="",AND(OR(R428&lt;&gt;IF(S428&gt;【１】経営概要!$G$27,調査年-1,調査年),AG428=0),V428="",AR428="",W428="")),"",
SUM(
IF(AND(R428=IF(S428&gt;【１】経営概要!$G$27,調査年-1,調査年),AG428=1),ROUND(T428*X428%,0),),
ROUND(V428*X428%,0),
ROUND(SUM(AR428)*X428%,0),
))</f>
        <v/>
      </c>
      <c r="BA428" s="666" t="str">
        <f t="shared" si="116"/>
        <v/>
      </c>
    </row>
    <row r="429" spans="2:53" s="4" customFormat="1" ht="28.15" hidden="1" customHeight="1" outlineLevel="1">
      <c r="C429" s="722">
        <v>413</v>
      </c>
      <c r="D429" s="1569"/>
      <c r="E429" s="1570"/>
      <c r="F429" s="1570"/>
      <c r="G429" s="1570"/>
      <c r="H429" s="1570"/>
      <c r="I429" s="1570"/>
      <c r="J429" s="1570"/>
      <c r="K429" s="1571"/>
      <c r="L429" s="668" t="str">
        <f>IF(M429&gt;0,IF(COUNTIF(リスト!建築物種類コード,M429),"建築物","構築物"),"")</f>
        <v/>
      </c>
      <c r="M429" s="680"/>
      <c r="N429" s="681"/>
      <c r="O429" s="201"/>
      <c r="P429" s="682"/>
      <c r="Q429" s="683"/>
      <c r="R429" s="683"/>
      <c r="S429" s="684"/>
      <c r="T429" s="685"/>
      <c r="U429" s="685"/>
      <c r="V429" s="685"/>
      <c r="W429" s="685"/>
      <c r="X429" s="1045"/>
      <c r="Y429" s="686"/>
      <c r="Z429" s="687"/>
      <c r="AA429" s="661"/>
      <c r="AB429" s="662"/>
      <c r="AC429" s="279"/>
      <c r="AD429" s="61"/>
      <c r="AE429" s="61"/>
      <c r="AF429" s="663" t="str">
        <f t="shared" si="119"/>
        <v/>
      </c>
      <c r="AG429" s="664" t="str">
        <f t="shared" si="91"/>
        <v/>
      </c>
      <c r="AH429" s="664" t="str">
        <f t="shared" si="92"/>
        <v/>
      </c>
      <c r="AI429" s="664" t="str">
        <f>IF(AF429="","",VLOOKUP(AF429,リスト!BD:BE,2,0))</f>
        <v/>
      </c>
      <c r="AJ429" s="664" t="str">
        <f t="shared" si="93"/>
        <v/>
      </c>
      <c r="AK429" s="664" t="str">
        <f>IF(AJ429="","",VLOOKUP(AJ429,リスト!BW:BX,2,0))</f>
        <v/>
      </c>
      <c r="AL429" s="664" t="str">
        <f>IF(AF429="","",IF(S429&gt;【１】経営概要!$G$27,調査年-1,調査年)-R429)</f>
        <v/>
      </c>
      <c r="AM429" s="665" t="str">
        <f t="shared" si="107"/>
        <v/>
      </c>
      <c r="AN429" s="665" t="str">
        <f t="shared" si="108"/>
        <v/>
      </c>
      <c r="AO429" s="666" t="str">
        <f t="shared" si="109"/>
        <v/>
      </c>
      <c r="AP429" s="666" t="str">
        <f t="shared" si="110"/>
        <v/>
      </c>
      <c r="AQ429" s="666" t="str">
        <f t="shared" si="111"/>
        <v/>
      </c>
      <c r="AR429" s="666" t="str">
        <f t="shared" si="120"/>
        <v/>
      </c>
      <c r="AS429" s="666" t="str">
        <f t="shared" si="112"/>
        <v/>
      </c>
      <c r="AT429" s="666" t="str">
        <f t="shared" si="95"/>
        <v/>
      </c>
      <c r="AU429" s="666" t="str">
        <f t="shared" si="96"/>
        <v/>
      </c>
      <c r="AV429" s="666" t="str">
        <f>IF(X429="","",IF(OR(R429=IF(S429&gt;【１】経営概要!$G$27,調査年-1,調査年),AN429=""),"",ROUND(AN429*X429%,0)))</f>
        <v/>
      </c>
      <c r="AW429" s="666" t="str">
        <f t="shared" si="113"/>
        <v/>
      </c>
      <c r="AX429" s="666" t="str">
        <f t="shared" si="114"/>
        <v/>
      </c>
      <c r="AY429" s="666" t="str">
        <f t="shared" si="115"/>
        <v/>
      </c>
      <c r="AZ429" s="666" t="str">
        <f>IF(OR(X429="",AND(OR(R429&lt;&gt;IF(S429&gt;【１】経営概要!$G$27,調査年-1,調査年),AG429=0),V429="",AR429="",W429="")),"",
SUM(
IF(AND(R429=IF(S429&gt;【１】経営概要!$G$27,調査年-1,調査年),AG429=1),ROUND(T429*X429%,0),),
ROUND(V429*X429%,0),
ROUND(SUM(AR429)*X429%,0),
))</f>
        <v/>
      </c>
      <c r="BA429" s="666" t="str">
        <f t="shared" si="116"/>
        <v/>
      </c>
    </row>
    <row r="430" spans="2:53" s="4" customFormat="1" ht="28.15" hidden="1" customHeight="1" outlineLevel="1">
      <c r="C430" s="722">
        <v>414</v>
      </c>
      <c r="D430" s="1569"/>
      <c r="E430" s="1570"/>
      <c r="F430" s="1570"/>
      <c r="G430" s="1570"/>
      <c r="H430" s="1570"/>
      <c r="I430" s="1570"/>
      <c r="J430" s="1570"/>
      <c r="K430" s="1571"/>
      <c r="L430" s="668" t="str">
        <f>IF(M430&gt;0,IF(COUNTIF(リスト!建築物種類コード,M430),"建築物","構築物"),"")</f>
        <v/>
      </c>
      <c r="M430" s="680"/>
      <c r="N430" s="681"/>
      <c r="O430" s="201"/>
      <c r="P430" s="682"/>
      <c r="Q430" s="683"/>
      <c r="R430" s="683"/>
      <c r="S430" s="684"/>
      <c r="T430" s="685"/>
      <c r="U430" s="685"/>
      <c r="V430" s="685"/>
      <c r="W430" s="685"/>
      <c r="X430" s="1045"/>
      <c r="Y430" s="686"/>
      <c r="Z430" s="687"/>
      <c r="AA430" s="661"/>
      <c r="AB430" s="662"/>
      <c r="AC430" s="279"/>
      <c r="AD430" s="61"/>
      <c r="AE430" s="61"/>
      <c r="AF430" s="663" t="str">
        <f t="shared" si="119"/>
        <v/>
      </c>
      <c r="AG430" s="664" t="str">
        <f t="shared" si="91"/>
        <v/>
      </c>
      <c r="AH430" s="664" t="str">
        <f t="shared" si="92"/>
        <v/>
      </c>
      <c r="AI430" s="664" t="str">
        <f>IF(AF430="","",VLOOKUP(AF430,リスト!BD:BE,2,0))</f>
        <v/>
      </c>
      <c r="AJ430" s="664" t="str">
        <f t="shared" si="93"/>
        <v/>
      </c>
      <c r="AK430" s="664" t="str">
        <f>IF(AJ430="","",VLOOKUP(AJ430,リスト!BW:BX,2,0))</f>
        <v/>
      </c>
      <c r="AL430" s="664" t="str">
        <f>IF(AF430="","",IF(S430&gt;【１】経営概要!$G$27,調査年-1,調査年)-R430)</f>
        <v/>
      </c>
      <c r="AM430" s="665" t="str">
        <f t="shared" si="107"/>
        <v/>
      </c>
      <c r="AN430" s="665" t="str">
        <f t="shared" si="108"/>
        <v/>
      </c>
      <c r="AO430" s="666" t="str">
        <f t="shared" si="109"/>
        <v/>
      </c>
      <c r="AP430" s="666" t="str">
        <f t="shared" si="110"/>
        <v/>
      </c>
      <c r="AQ430" s="666" t="str">
        <f t="shared" si="111"/>
        <v/>
      </c>
      <c r="AR430" s="666" t="str">
        <f t="shared" si="120"/>
        <v/>
      </c>
      <c r="AS430" s="666" t="str">
        <f t="shared" si="112"/>
        <v/>
      </c>
      <c r="AT430" s="666" t="str">
        <f t="shared" si="95"/>
        <v/>
      </c>
      <c r="AU430" s="666" t="str">
        <f t="shared" si="96"/>
        <v/>
      </c>
      <c r="AV430" s="666" t="str">
        <f>IF(X430="","",IF(OR(R430=IF(S430&gt;【１】経営概要!$G$27,調査年-1,調査年),AN430=""),"",ROUND(AN430*X430%,0)))</f>
        <v/>
      </c>
      <c r="AW430" s="666" t="str">
        <f t="shared" si="113"/>
        <v/>
      </c>
      <c r="AX430" s="666" t="str">
        <f t="shared" si="114"/>
        <v/>
      </c>
      <c r="AY430" s="666" t="str">
        <f t="shared" si="115"/>
        <v/>
      </c>
      <c r="AZ430" s="666" t="str">
        <f>IF(OR(X430="",AND(OR(R430&lt;&gt;IF(S430&gt;【１】経営概要!$G$27,調査年-1,調査年),AG430=0),V430="",AR430="",W430="")),"",
SUM(
IF(AND(R430=IF(S430&gt;【１】経営概要!$G$27,調査年-1,調査年),AG430=1),ROUND(T430*X430%,0),),
ROUND(V430*X430%,0),
ROUND(SUM(AR430)*X430%,0),
))</f>
        <v/>
      </c>
      <c r="BA430" s="666" t="str">
        <f t="shared" si="116"/>
        <v/>
      </c>
    </row>
    <row r="431" spans="2:53" s="4" customFormat="1" ht="28.15" hidden="1" customHeight="1" outlineLevel="1">
      <c r="C431" s="722">
        <v>415</v>
      </c>
      <c r="D431" s="1569"/>
      <c r="E431" s="1570"/>
      <c r="F431" s="1570"/>
      <c r="G431" s="1570"/>
      <c r="H431" s="1570"/>
      <c r="I431" s="1570"/>
      <c r="J431" s="1570"/>
      <c r="K431" s="1571"/>
      <c r="L431" s="668" t="str">
        <f>IF(M431&gt;0,IF(COUNTIF(リスト!建築物種類コード,M431),"建築物","構築物"),"")</f>
        <v/>
      </c>
      <c r="M431" s="680"/>
      <c r="N431" s="681"/>
      <c r="O431" s="201"/>
      <c r="P431" s="682"/>
      <c r="Q431" s="683"/>
      <c r="R431" s="683"/>
      <c r="S431" s="684"/>
      <c r="T431" s="685"/>
      <c r="U431" s="685"/>
      <c r="V431" s="685"/>
      <c r="W431" s="685"/>
      <c r="X431" s="1045"/>
      <c r="Y431" s="686"/>
      <c r="Z431" s="687"/>
      <c r="AA431" s="661"/>
      <c r="AB431" s="662"/>
      <c r="AC431" s="279"/>
      <c r="AD431" s="61"/>
      <c r="AE431" s="61"/>
      <c r="AF431" s="663" t="str">
        <f t="shared" si="119"/>
        <v/>
      </c>
      <c r="AG431" s="664" t="str">
        <f t="shared" si="91"/>
        <v/>
      </c>
      <c r="AH431" s="664" t="str">
        <f t="shared" si="92"/>
        <v/>
      </c>
      <c r="AI431" s="664" t="str">
        <f>IF(AF431="","",VLOOKUP(AF431,リスト!BD:BE,2,0))</f>
        <v/>
      </c>
      <c r="AJ431" s="664" t="str">
        <f t="shared" si="93"/>
        <v/>
      </c>
      <c r="AK431" s="664" t="str">
        <f>IF(AJ431="","",VLOOKUP(AJ431,リスト!BW:BX,2,0))</f>
        <v/>
      </c>
      <c r="AL431" s="664" t="str">
        <f>IF(AF431="","",IF(S431&gt;【１】経営概要!$G$27,調査年-1,調査年)-R431)</f>
        <v/>
      </c>
      <c r="AM431" s="665" t="str">
        <f t="shared" si="107"/>
        <v/>
      </c>
      <c r="AN431" s="665" t="str">
        <f t="shared" si="108"/>
        <v/>
      </c>
      <c r="AO431" s="666" t="str">
        <f t="shared" si="109"/>
        <v/>
      </c>
      <c r="AP431" s="666" t="str">
        <f t="shared" si="110"/>
        <v/>
      </c>
      <c r="AQ431" s="666" t="str">
        <f t="shared" si="111"/>
        <v/>
      </c>
      <c r="AR431" s="666" t="str">
        <f t="shared" si="120"/>
        <v/>
      </c>
      <c r="AS431" s="666" t="str">
        <f t="shared" si="112"/>
        <v/>
      </c>
      <c r="AT431" s="666" t="str">
        <f t="shared" si="95"/>
        <v/>
      </c>
      <c r="AU431" s="666" t="str">
        <f t="shared" si="96"/>
        <v/>
      </c>
      <c r="AV431" s="666" t="str">
        <f>IF(X431="","",IF(OR(R431=IF(S431&gt;【１】経営概要!$G$27,調査年-1,調査年),AN431=""),"",ROUND(AN431*X431%,0)))</f>
        <v/>
      </c>
      <c r="AW431" s="666" t="str">
        <f t="shared" si="113"/>
        <v/>
      </c>
      <c r="AX431" s="666" t="str">
        <f t="shared" si="114"/>
        <v/>
      </c>
      <c r="AY431" s="666" t="str">
        <f t="shared" si="115"/>
        <v/>
      </c>
      <c r="AZ431" s="666" t="str">
        <f>IF(OR(X431="",AND(OR(R431&lt;&gt;IF(S431&gt;【１】経営概要!$G$27,調査年-1,調査年),AG431=0),V431="",AR431="",W431="")),"",
SUM(
IF(AND(R431=IF(S431&gt;【１】経営概要!$G$27,調査年-1,調査年),AG431=1),ROUND(T431*X431%,0),),
ROUND(V431*X431%,0),
ROUND(SUM(AR431)*X431%,0),
))</f>
        <v/>
      </c>
      <c r="BA431" s="666" t="str">
        <f t="shared" si="116"/>
        <v/>
      </c>
    </row>
    <row r="432" spans="2:53" s="4" customFormat="1" ht="28.15" hidden="1" customHeight="1" outlineLevel="1">
      <c r="C432" s="722">
        <v>416</v>
      </c>
      <c r="D432" s="1569"/>
      <c r="E432" s="1570"/>
      <c r="F432" s="1570"/>
      <c r="G432" s="1570"/>
      <c r="H432" s="1570"/>
      <c r="I432" s="1570"/>
      <c r="J432" s="1570"/>
      <c r="K432" s="1571"/>
      <c r="L432" s="668" t="str">
        <f>IF(M432&gt;0,IF(COUNTIF(リスト!建築物種類コード,M432),"建築物","構築物"),"")</f>
        <v/>
      </c>
      <c r="M432" s="680"/>
      <c r="N432" s="681"/>
      <c r="O432" s="201"/>
      <c r="P432" s="682"/>
      <c r="Q432" s="683"/>
      <c r="R432" s="683"/>
      <c r="S432" s="684"/>
      <c r="T432" s="685"/>
      <c r="U432" s="685"/>
      <c r="V432" s="685"/>
      <c r="W432" s="685"/>
      <c r="X432" s="1045"/>
      <c r="Y432" s="686"/>
      <c r="Z432" s="687"/>
      <c r="AA432" s="661"/>
      <c r="AB432" s="662"/>
      <c r="AC432" s="279"/>
      <c r="AD432" s="61"/>
      <c r="AE432" s="61"/>
      <c r="AF432" s="663" t="str">
        <f t="shared" si="119"/>
        <v/>
      </c>
      <c r="AG432" s="664" t="str">
        <f t="shared" si="91"/>
        <v/>
      </c>
      <c r="AH432" s="664" t="str">
        <f t="shared" si="92"/>
        <v/>
      </c>
      <c r="AI432" s="664" t="str">
        <f>IF(AF432="","",VLOOKUP(AF432,リスト!BD:BE,2,0))</f>
        <v/>
      </c>
      <c r="AJ432" s="664" t="str">
        <f t="shared" si="93"/>
        <v/>
      </c>
      <c r="AK432" s="664" t="str">
        <f>IF(AJ432="","",VLOOKUP(AJ432,リスト!BW:BX,2,0))</f>
        <v/>
      </c>
      <c r="AL432" s="664" t="str">
        <f>IF(AF432="","",IF(S432&gt;【１】経営概要!$G$27,調査年-1,調査年)-R432)</f>
        <v/>
      </c>
      <c r="AM432" s="665" t="str">
        <f t="shared" si="107"/>
        <v/>
      </c>
      <c r="AN432" s="665" t="str">
        <f t="shared" si="108"/>
        <v/>
      </c>
      <c r="AO432" s="666" t="str">
        <f t="shared" si="109"/>
        <v/>
      </c>
      <c r="AP432" s="666" t="str">
        <f t="shared" si="110"/>
        <v/>
      </c>
      <c r="AQ432" s="666" t="str">
        <f t="shared" si="111"/>
        <v/>
      </c>
      <c r="AR432" s="666" t="str">
        <f t="shared" si="120"/>
        <v/>
      </c>
      <c r="AS432" s="666" t="str">
        <f t="shared" si="112"/>
        <v/>
      </c>
      <c r="AT432" s="666" t="str">
        <f t="shared" si="95"/>
        <v/>
      </c>
      <c r="AU432" s="666" t="str">
        <f t="shared" si="96"/>
        <v/>
      </c>
      <c r="AV432" s="666" t="str">
        <f>IF(X432="","",IF(OR(R432=IF(S432&gt;【１】経営概要!$G$27,調査年-1,調査年),AN432=""),"",ROUND(AN432*X432%,0)))</f>
        <v/>
      </c>
      <c r="AW432" s="666" t="str">
        <f t="shared" si="113"/>
        <v/>
      </c>
      <c r="AX432" s="666" t="str">
        <f t="shared" si="114"/>
        <v/>
      </c>
      <c r="AY432" s="666" t="str">
        <f t="shared" si="115"/>
        <v/>
      </c>
      <c r="AZ432" s="666" t="str">
        <f>IF(OR(X432="",AND(OR(R432&lt;&gt;IF(S432&gt;【１】経営概要!$G$27,調査年-1,調査年),AG432=0),V432="",AR432="",W432="")),"",
SUM(
IF(AND(R432=IF(S432&gt;【１】経営概要!$G$27,調査年-1,調査年),AG432=1),ROUND(T432*X432%,0),),
ROUND(V432*X432%,0),
ROUND(SUM(AR432)*X432%,0),
))</f>
        <v/>
      </c>
      <c r="BA432" s="666" t="str">
        <f t="shared" si="116"/>
        <v/>
      </c>
    </row>
    <row r="433" spans="2:53" s="4" customFormat="1" ht="28.15" hidden="1" customHeight="1" outlineLevel="1">
      <c r="C433" s="722">
        <v>417</v>
      </c>
      <c r="D433" s="1569"/>
      <c r="E433" s="1570"/>
      <c r="F433" s="1570"/>
      <c r="G433" s="1570"/>
      <c r="H433" s="1570"/>
      <c r="I433" s="1570"/>
      <c r="J433" s="1570"/>
      <c r="K433" s="1571"/>
      <c r="L433" s="668" t="str">
        <f>IF(M433&gt;0,IF(COUNTIF(リスト!建築物種類コード,M433),"建築物","構築物"),"")</f>
        <v/>
      </c>
      <c r="M433" s="680"/>
      <c r="N433" s="681"/>
      <c r="O433" s="201"/>
      <c r="P433" s="682"/>
      <c r="Q433" s="683"/>
      <c r="R433" s="683"/>
      <c r="S433" s="684"/>
      <c r="T433" s="685"/>
      <c r="U433" s="685"/>
      <c r="V433" s="685"/>
      <c r="W433" s="685"/>
      <c r="X433" s="1045"/>
      <c r="Y433" s="686"/>
      <c r="Z433" s="687"/>
      <c r="AA433" s="661"/>
      <c r="AB433" s="662"/>
      <c r="AC433" s="279"/>
      <c r="AD433" s="61"/>
      <c r="AE433" s="61"/>
      <c r="AF433" s="663" t="str">
        <f t="shared" si="119"/>
        <v/>
      </c>
      <c r="AG433" s="664" t="str">
        <f t="shared" si="91"/>
        <v/>
      </c>
      <c r="AH433" s="664" t="str">
        <f t="shared" si="92"/>
        <v/>
      </c>
      <c r="AI433" s="664" t="str">
        <f>IF(AF433="","",VLOOKUP(AF433,リスト!BD:BE,2,0))</f>
        <v/>
      </c>
      <c r="AJ433" s="664" t="str">
        <f t="shared" si="93"/>
        <v/>
      </c>
      <c r="AK433" s="664" t="str">
        <f>IF(AJ433="","",VLOOKUP(AJ433,リスト!BW:BX,2,0))</f>
        <v/>
      </c>
      <c r="AL433" s="664" t="str">
        <f>IF(AF433="","",IF(S433&gt;【１】経営概要!$G$27,調査年-1,調査年)-R433)</f>
        <v/>
      </c>
      <c r="AM433" s="665" t="str">
        <f t="shared" si="107"/>
        <v/>
      </c>
      <c r="AN433" s="665" t="str">
        <f t="shared" si="108"/>
        <v/>
      </c>
      <c r="AO433" s="666" t="str">
        <f t="shared" si="109"/>
        <v/>
      </c>
      <c r="AP433" s="666" t="str">
        <f t="shared" si="110"/>
        <v/>
      </c>
      <c r="AQ433" s="666" t="str">
        <f t="shared" si="111"/>
        <v/>
      </c>
      <c r="AR433" s="666" t="str">
        <f t="shared" si="120"/>
        <v/>
      </c>
      <c r="AS433" s="666" t="str">
        <f t="shared" si="112"/>
        <v/>
      </c>
      <c r="AT433" s="666" t="str">
        <f t="shared" si="95"/>
        <v/>
      </c>
      <c r="AU433" s="666" t="str">
        <f t="shared" si="96"/>
        <v/>
      </c>
      <c r="AV433" s="666" t="str">
        <f>IF(X433="","",IF(OR(R433=IF(S433&gt;【１】経営概要!$G$27,調査年-1,調査年),AN433=""),"",ROUND(AN433*X433%,0)))</f>
        <v/>
      </c>
      <c r="AW433" s="666" t="str">
        <f t="shared" si="113"/>
        <v/>
      </c>
      <c r="AX433" s="666" t="str">
        <f t="shared" si="114"/>
        <v/>
      </c>
      <c r="AY433" s="666" t="str">
        <f t="shared" si="115"/>
        <v/>
      </c>
      <c r="AZ433" s="666" t="str">
        <f>IF(OR(X433="",AND(OR(R433&lt;&gt;IF(S433&gt;【１】経営概要!$G$27,調査年-1,調査年),AG433=0),V433="",AR433="",W433="")),"",
SUM(
IF(AND(R433=IF(S433&gt;【１】経営概要!$G$27,調査年-1,調査年),AG433=1),ROUND(T433*X433%,0),),
ROUND(V433*X433%,0),
ROUND(SUM(AR433)*X433%,0),
))</f>
        <v/>
      </c>
      <c r="BA433" s="666" t="str">
        <f t="shared" si="116"/>
        <v/>
      </c>
    </row>
    <row r="434" spans="2:53" s="4" customFormat="1" ht="28.15" hidden="1" customHeight="1" outlineLevel="1">
      <c r="C434" s="722">
        <v>418</v>
      </c>
      <c r="D434" s="1569"/>
      <c r="E434" s="1570"/>
      <c r="F434" s="1570"/>
      <c r="G434" s="1570"/>
      <c r="H434" s="1570"/>
      <c r="I434" s="1570"/>
      <c r="J434" s="1570"/>
      <c r="K434" s="1571"/>
      <c r="L434" s="668" t="str">
        <f>IF(M434&gt;0,IF(COUNTIF(リスト!建築物種類コード,M434),"建築物","構築物"),"")</f>
        <v/>
      </c>
      <c r="M434" s="680"/>
      <c r="N434" s="681"/>
      <c r="O434" s="201"/>
      <c r="P434" s="682"/>
      <c r="Q434" s="683"/>
      <c r="R434" s="683"/>
      <c r="S434" s="684"/>
      <c r="T434" s="685"/>
      <c r="U434" s="685"/>
      <c r="V434" s="685"/>
      <c r="W434" s="685"/>
      <c r="X434" s="1045"/>
      <c r="Y434" s="686"/>
      <c r="Z434" s="687"/>
      <c r="AA434" s="661"/>
      <c r="AB434" s="662"/>
      <c r="AC434" s="279"/>
      <c r="AD434" s="61"/>
      <c r="AE434" s="61"/>
      <c r="AF434" s="663" t="str">
        <f t="shared" si="119"/>
        <v/>
      </c>
      <c r="AG434" s="664" t="str">
        <f t="shared" si="91"/>
        <v/>
      </c>
      <c r="AH434" s="664" t="str">
        <f t="shared" si="92"/>
        <v/>
      </c>
      <c r="AI434" s="664" t="str">
        <f>IF(AF434="","",VLOOKUP(AF434,リスト!BD:BE,2,0))</f>
        <v/>
      </c>
      <c r="AJ434" s="664" t="str">
        <f t="shared" si="93"/>
        <v/>
      </c>
      <c r="AK434" s="664" t="str">
        <f>IF(AJ434="","",VLOOKUP(AJ434,リスト!BW:BX,2,0))</f>
        <v/>
      </c>
      <c r="AL434" s="664" t="str">
        <f>IF(AF434="","",IF(S434&gt;【１】経営概要!$G$27,調査年-1,調査年)-R434)</f>
        <v/>
      </c>
      <c r="AM434" s="665" t="str">
        <f t="shared" si="107"/>
        <v/>
      </c>
      <c r="AN434" s="665" t="str">
        <f t="shared" si="108"/>
        <v/>
      </c>
      <c r="AO434" s="666" t="str">
        <f t="shared" si="109"/>
        <v/>
      </c>
      <c r="AP434" s="666" t="str">
        <f t="shared" si="110"/>
        <v/>
      </c>
      <c r="AQ434" s="666" t="str">
        <f t="shared" si="111"/>
        <v/>
      </c>
      <c r="AR434" s="666" t="str">
        <f t="shared" si="120"/>
        <v/>
      </c>
      <c r="AS434" s="666" t="str">
        <f t="shared" si="112"/>
        <v/>
      </c>
      <c r="AT434" s="666" t="str">
        <f t="shared" si="95"/>
        <v/>
      </c>
      <c r="AU434" s="666" t="str">
        <f t="shared" si="96"/>
        <v/>
      </c>
      <c r="AV434" s="666" t="str">
        <f>IF(X434="","",IF(OR(R434=IF(S434&gt;【１】経営概要!$G$27,調査年-1,調査年),AN434=""),"",ROUND(AN434*X434%,0)))</f>
        <v/>
      </c>
      <c r="AW434" s="666" t="str">
        <f t="shared" si="113"/>
        <v/>
      </c>
      <c r="AX434" s="666" t="str">
        <f t="shared" si="114"/>
        <v/>
      </c>
      <c r="AY434" s="666" t="str">
        <f t="shared" si="115"/>
        <v/>
      </c>
      <c r="AZ434" s="666" t="str">
        <f>IF(OR(X434="",AND(OR(R434&lt;&gt;IF(S434&gt;【１】経営概要!$G$27,調査年-1,調査年),AG434=0),V434="",AR434="",W434="")),"",
SUM(
IF(AND(R434=IF(S434&gt;【１】経営概要!$G$27,調査年-1,調査年),AG434=1),ROUND(T434*X434%,0),),
ROUND(V434*X434%,0),
ROUND(SUM(AR434)*X434%,0),
))</f>
        <v/>
      </c>
      <c r="BA434" s="666" t="str">
        <f t="shared" si="116"/>
        <v/>
      </c>
    </row>
    <row r="435" spans="2:53" s="4" customFormat="1" ht="28.15" hidden="1" customHeight="1" outlineLevel="1">
      <c r="C435" s="722">
        <v>419</v>
      </c>
      <c r="D435" s="1569"/>
      <c r="E435" s="1570"/>
      <c r="F435" s="1570"/>
      <c r="G435" s="1570"/>
      <c r="H435" s="1570"/>
      <c r="I435" s="1570"/>
      <c r="J435" s="1570"/>
      <c r="K435" s="1571"/>
      <c r="L435" s="668" t="str">
        <f>IF(M435&gt;0,IF(COUNTIF(リスト!建築物種類コード,M435),"建築物","構築物"),"")</f>
        <v/>
      </c>
      <c r="M435" s="680"/>
      <c r="N435" s="681"/>
      <c r="O435" s="201"/>
      <c r="P435" s="682"/>
      <c r="Q435" s="683"/>
      <c r="R435" s="683"/>
      <c r="S435" s="684"/>
      <c r="T435" s="685"/>
      <c r="U435" s="685"/>
      <c r="V435" s="685"/>
      <c r="W435" s="685"/>
      <c r="X435" s="1045"/>
      <c r="Y435" s="686"/>
      <c r="Z435" s="687"/>
      <c r="AA435" s="661"/>
      <c r="AB435" s="662"/>
      <c r="AC435" s="279"/>
      <c r="AD435" s="61"/>
      <c r="AE435" s="61"/>
      <c r="AF435" s="663" t="str">
        <f t="shared" si="119"/>
        <v/>
      </c>
      <c r="AG435" s="664" t="str">
        <f t="shared" si="91"/>
        <v/>
      </c>
      <c r="AH435" s="664" t="str">
        <f t="shared" si="92"/>
        <v/>
      </c>
      <c r="AI435" s="664" t="str">
        <f>IF(AF435="","",VLOOKUP(AF435,リスト!BD:BE,2,0))</f>
        <v/>
      </c>
      <c r="AJ435" s="664" t="str">
        <f t="shared" si="93"/>
        <v/>
      </c>
      <c r="AK435" s="664" t="str">
        <f>IF(AJ435="","",VLOOKUP(AJ435,リスト!BW:BX,2,0))</f>
        <v/>
      </c>
      <c r="AL435" s="664" t="str">
        <f>IF(AF435="","",IF(S435&gt;【１】経営概要!$G$27,調査年-1,調査年)-R435)</f>
        <v/>
      </c>
      <c r="AM435" s="665" t="str">
        <f t="shared" si="107"/>
        <v/>
      </c>
      <c r="AN435" s="665" t="str">
        <f t="shared" si="108"/>
        <v/>
      </c>
      <c r="AO435" s="666" t="str">
        <f t="shared" si="109"/>
        <v/>
      </c>
      <c r="AP435" s="666" t="str">
        <f t="shared" si="110"/>
        <v/>
      </c>
      <c r="AQ435" s="666" t="str">
        <f t="shared" si="111"/>
        <v/>
      </c>
      <c r="AR435" s="666" t="str">
        <f t="shared" si="120"/>
        <v/>
      </c>
      <c r="AS435" s="666" t="str">
        <f t="shared" si="112"/>
        <v/>
      </c>
      <c r="AT435" s="666" t="str">
        <f t="shared" si="95"/>
        <v/>
      </c>
      <c r="AU435" s="666" t="str">
        <f t="shared" si="96"/>
        <v/>
      </c>
      <c r="AV435" s="666" t="str">
        <f>IF(X435="","",IF(OR(R435=IF(S435&gt;【１】経営概要!$G$27,調査年-1,調査年),AN435=""),"",ROUND(AN435*X435%,0)))</f>
        <v/>
      </c>
      <c r="AW435" s="666" t="str">
        <f t="shared" si="113"/>
        <v/>
      </c>
      <c r="AX435" s="666" t="str">
        <f t="shared" si="114"/>
        <v/>
      </c>
      <c r="AY435" s="666" t="str">
        <f t="shared" si="115"/>
        <v/>
      </c>
      <c r="AZ435" s="666" t="str">
        <f>IF(OR(X435="",AND(OR(R435&lt;&gt;IF(S435&gt;【１】経営概要!$G$27,調査年-1,調査年),AG435=0),V435="",AR435="",W435="")),"",
SUM(
IF(AND(R435=IF(S435&gt;【１】経営概要!$G$27,調査年-1,調査年),AG435=1),ROUND(T435*X435%,0),),
ROUND(V435*X435%,0),
ROUND(SUM(AR435)*X435%,0),
))</f>
        <v/>
      </c>
      <c r="BA435" s="666" t="str">
        <f t="shared" si="116"/>
        <v/>
      </c>
    </row>
    <row r="436" spans="2:53" s="4" customFormat="1" ht="28.15" hidden="1" customHeight="1" outlineLevel="1">
      <c r="C436" s="722">
        <v>420</v>
      </c>
      <c r="D436" s="1569"/>
      <c r="E436" s="1570"/>
      <c r="F436" s="1570"/>
      <c r="G436" s="1570"/>
      <c r="H436" s="1570"/>
      <c r="I436" s="1570"/>
      <c r="J436" s="1570"/>
      <c r="K436" s="1571"/>
      <c r="L436" s="668" t="str">
        <f>IF(M436&gt;0,IF(COUNTIF(リスト!建築物種類コード,M436),"建築物","構築物"),"")</f>
        <v/>
      </c>
      <c r="M436" s="688"/>
      <c r="N436" s="681"/>
      <c r="O436" s="201"/>
      <c r="P436" s="682"/>
      <c r="Q436" s="683"/>
      <c r="R436" s="683"/>
      <c r="S436" s="684"/>
      <c r="T436" s="685"/>
      <c r="U436" s="685"/>
      <c r="V436" s="685"/>
      <c r="W436" s="685"/>
      <c r="X436" s="1045"/>
      <c r="Y436" s="686"/>
      <c r="Z436" s="687"/>
      <c r="AA436" s="661"/>
      <c r="AB436" s="662"/>
      <c r="AC436" s="279"/>
      <c r="AD436" s="61"/>
      <c r="AE436" s="61"/>
      <c r="AF436" s="663" t="str">
        <f t="shared" si="119"/>
        <v/>
      </c>
      <c r="AG436" s="664" t="str">
        <f t="shared" si="91"/>
        <v/>
      </c>
      <c r="AH436" s="664" t="str">
        <f t="shared" si="92"/>
        <v/>
      </c>
      <c r="AI436" s="664" t="str">
        <f>IF(AF436="","",VLOOKUP(AF436,リスト!BD:BE,2,0))</f>
        <v/>
      </c>
      <c r="AJ436" s="664" t="str">
        <f t="shared" si="93"/>
        <v/>
      </c>
      <c r="AK436" s="664" t="str">
        <f>IF(AJ436="","",VLOOKUP(AJ436,リスト!BW:BX,2,0))</f>
        <v/>
      </c>
      <c r="AL436" s="664" t="str">
        <f>IF(AF436="","",IF(S436&gt;【１】経営概要!$G$27,調査年-1,調査年)-R436)</f>
        <v/>
      </c>
      <c r="AM436" s="665" t="str">
        <f t="shared" si="107"/>
        <v/>
      </c>
      <c r="AN436" s="665" t="str">
        <f t="shared" si="108"/>
        <v/>
      </c>
      <c r="AO436" s="666" t="str">
        <f t="shared" si="109"/>
        <v/>
      </c>
      <c r="AP436" s="666" t="str">
        <f t="shared" si="110"/>
        <v/>
      </c>
      <c r="AQ436" s="666" t="str">
        <f t="shared" si="111"/>
        <v/>
      </c>
      <c r="AR436" s="666" t="str">
        <f t="shared" si="120"/>
        <v/>
      </c>
      <c r="AS436" s="666" t="str">
        <f t="shared" si="112"/>
        <v/>
      </c>
      <c r="AT436" s="666" t="str">
        <f t="shared" si="95"/>
        <v/>
      </c>
      <c r="AU436" s="666" t="str">
        <f t="shared" si="96"/>
        <v/>
      </c>
      <c r="AV436" s="666" t="str">
        <f>IF(X436="","",IF(OR(R436=IF(S436&gt;【１】経営概要!$G$27,調査年-1,調査年),AN436=""),"",ROUND(AN436*X436%,0)))</f>
        <v/>
      </c>
      <c r="AW436" s="666" t="str">
        <f t="shared" si="113"/>
        <v/>
      </c>
      <c r="AX436" s="666" t="str">
        <f t="shared" si="114"/>
        <v/>
      </c>
      <c r="AY436" s="666" t="str">
        <f t="shared" si="115"/>
        <v/>
      </c>
      <c r="AZ436" s="666" t="str">
        <f>IF(OR(X436="",AND(OR(R436&lt;&gt;IF(S436&gt;【１】経営概要!$G$27,調査年-1,調査年),AG436=0),V436="",AR436="",W436="")),"",
SUM(
IF(AND(R436=IF(S436&gt;【１】経営概要!$G$27,調査年-1,調査年),AG436=1),ROUND(T436*X436%,0),),
ROUND(V436*X436%,0),
ROUND(SUM(AR436)*X436%,0),
))</f>
        <v/>
      </c>
      <c r="BA436" s="666" t="str">
        <f t="shared" si="116"/>
        <v/>
      </c>
    </row>
    <row r="437" spans="2:53" s="4" customFormat="1" ht="28.5" hidden="1" customHeight="1" outlineLevel="1">
      <c r="B437" s="49"/>
      <c r="C437" s="722">
        <v>421</v>
      </c>
      <c r="D437" s="1569"/>
      <c r="E437" s="1570"/>
      <c r="F437" s="1570"/>
      <c r="G437" s="1570"/>
      <c r="H437" s="1570"/>
      <c r="I437" s="1570"/>
      <c r="J437" s="1570"/>
      <c r="K437" s="1571"/>
      <c r="L437" s="668" t="str">
        <f>IF(M437&gt;0,IF(COUNTIF(リスト!建築物種類コード,M437),"建築物","構築物"),"")</f>
        <v/>
      </c>
      <c r="M437" s="680"/>
      <c r="N437" s="681"/>
      <c r="O437" s="201"/>
      <c r="P437" s="682"/>
      <c r="Q437" s="683"/>
      <c r="R437" s="683"/>
      <c r="S437" s="684"/>
      <c r="T437" s="685"/>
      <c r="U437" s="685"/>
      <c r="V437" s="685"/>
      <c r="W437" s="685"/>
      <c r="X437" s="1045"/>
      <c r="Y437" s="686"/>
      <c r="Z437" s="687"/>
      <c r="AA437" s="661"/>
      <c r="AB437" s="662"/>
      <c r="AC437" s="279"/>
      <c r="AD437" s="61"/>
      <c r="AE437" s="61"/>
      <c r="AF437" s="663" t="str">
        <f t="shared" si="119"/>
        <v/>
      </c>
      <c r="AG437" s="664" t="str">
        <f t="shared" si="91"/>
        <v/>
      </c>
      <c r="AH437" s="664" t="str">
        <f t="shared" si="92"/>
        <v/>
      </c>
      <c r="AI437" s="664" t="str">
        <f>IF(AF437="","",VLOOKUP(AF437,リスト!BD:BE,2,0))</f>
        <v/>
      </c>
      <c r="AJ437" s="664" t="str">
        <f t="shared" si="93"/>
        <v/>
      </c>
      <c r="AK437" s="664" t="str">
        <f>IF(AJ437="","",VLOOKUP(AJ437,リスト!BW:BX,2,0))</f>
        <v/>
      </c>
      <c r="AL437" s="664" t="str">
        <f>IF(AF437="","",IF(S437&gt;【１】経営概要!$G$27,調査年-1,調査年)-R437)</f>
        <v/>
      </c>
      <c r="AM437" s="665" t="str">
        <f t="shared" si="107"/>
        <v/>
      </c>
      <c r="AN437" s="665" t="str">
        <f t="shared" si="108"/>
        <v/>
      </c>
      <c r="AO437" s="666" t="str">
        <f t="shared" si="109"/>
        <v/>
      </c>
      <c r="AP437" s="666" t="str">
        <f t="shared" si="110"/>
        <v/>
      </c>
      <c r="AQ437" s="666" t="str">
        <f t="shared" si="111"/>
        <v/>
      </c>
      <c r="AR437" s="666" t="str">
        <f t="shared" si="120"/>
        <v/>
      </c>
      <c r="AS437" s="666" t="str">
        <f t="shared" si="112"/>
        <v/>
      </c>
      <c r="AT437" s="666" t="str">
        <f t="shared" si="95"/>
        <v/>
      </c>
      <c r="AU437" s="666" t="str">
        <f t="shared" si="96"/>
        <v/>
      </c>
      <c r="AV437" s="666" t="str">
        <f>IF(X437="","",IF(OR(R437=IF(S437&gt;【１】経営概要!$G$27,調査年-1,調査年),AN437=""),"",ROUND(AN437*X437%,0)))</f>
        <v/>
      </c>
      <c r="AW437" s="666" t="str">
        <f t="shared" si="113"/>
        <v/>
      </c>
      <c r="AX437" s="666" t="str">
        <f t="shared" si="114"/>
        <v/>
      </c>
      <c r="AY437" s="666" t="str">
        <f t="shared" si="115"/>
        <v/>
      </c>
      <c r="AZ437" s="666" t="str">
        <f>IF(OR(X437="",AND(OR(R437&lt;&gt;IF(S437&gt;【１】経営概要!$G$27,調査年-1,調査年),AG437=0),V437="",AR437="",W437="")),"",
SUM(
IF(AND(R437=IF(S437&gt;【１】経営概要!$G$27,調査年-1,調査年),AG437=1),ROUND(T437*X437%,0),),
ROUND(V437*X437%,0),
ROUND(SUM(AR437)*X437%,0),
))</f>
        <v/>
      </c>
      <c r="BA437" s="666" t="str">
        <f t="shared" si="116"/>
        <v/>
      </c>
    </row>
    <row r="438" spans="2:53" ht="28.5" hidden="1" customHeight="1" outlineLevel="1">
      <c r="B438" s="49"/>
      <c r="C438" s="722">
        <v>422</v>
      </c>
      <c r="D438" s="1572"/>
      <c r="E438" s="1573"/>
      <c r="F438" s="1573"/>
      <c r="G438" s="1573"/>
      <c r="H438" s="1573"/>
      <c r="I438" s="1573"/>
      <c r="J438" s="1573"/>
      <c r="K438" s="1574"/>
      <c r="L438" s="668" t="str">
        <f>IF(M438&gt;0,IF(COUNTIF(リスト!建築物種類コード,M438),"建築物","構築物"),"")</f>
        <v/>
      </c>
      <c r="M438" s="688"/>
      <c r="N438" s="681"/>
      <c r="O438" s="201"/>
      <c r="P438" s="682"/>
      <c r="Q438" s="683"/>
      <c r="R438" s="683"/>
      <c r="S438" s="684"/>
      <c r="T438" s="685"/>
      <c r="U438" s="685"/>
      <c r="V438" s="685"/>
      <c r="W438" s="685"/>
      <c r="X438" s="1045"/>
      <c r="Y438" s="686"/>
      <c r="Z438" s="687"/>
      <c r="AA438" s="661"/>
      <c r="AB438" s="662"/>
      <c r="AC438" s="279"/>
      <c r="AF438" s="663" t="str">
        <f t="shared" si="119"/>
        <v/>
      </c>
      <c r="AG438" s="664" t="str">
        <f t="shared" si="91"/>
        <v/>
      </c>
      <c r="AH438" s="664" t="str">
        <f t="shared" si="92"/>
        <v/>
      </c>
      <c r="AI438" s="664" t="str">
        <f>IF(AF438="","",VLOOKUP(AF438,リスト!BD:BE,2,0))</f>
        <v/>
      </c>
      <c r="AJ438" s="664" t="str">
        <f t="shared" si="93"/>
        <v/>
      </c>
      <c r="AK438" s="664" t="str">
        <f>IF(AJ438="","",VLOOKUP(AJ438,リスト!BW:BX,2,0))</f>
        <v/>
      </c>
      <c r="AL438" s="664" t="str">
        <f>IF(AF438="","",IF(S438&gt;【１】経営概要!$G$27,調査年-1,調査年)-R438)</f>
        <v/>
      </c>
      <c r="AM438" s="665" t="str">
        <f t="shared" si="107"/>
        <v/>
      </c>
      <c r="AN438" s="665" t="str">
        <f t="shared" si="108"/>
        <v/>
      </c>
      <c r="AO438" s="666" t="str">
        <f t="shared" si="109"/>
        <v/>
      </c>
      <c r="AP438" s="666" t="str">
        <f t="shared" si="110"/>
        <v/>
      </c>
      <c r="AQ438" s="666" t="str">
        <f t="shared" si="111"/>
        <v/>
      </c>
      <c r="AR438" s="666" t="str">
        <f t="shared" si="120"/>
        <v/>
      </c>
      <c r="AS438" s="666" t="str">
        <f t="shared" si="112"/>
        <v/>
      </c>
      <c r="AT438" s="666" t="str">
        <f t="shared" si="95"/>
        <v/>
      </c>
      <c r="AU438" s="666" t="str">
        <f t="shared" si="96"/>
        <v/>
      </c>
      <c r="AV438" s="666" t="str">
        <f>IF(X438="","",IF(OR(R438=IF(S438&gt;【１】経営概要!$G$27,調査年-1,調査年),AN438=""),"",ROUND(AN438*X438%,0)))</f>
        <v/>
      </c>
      <c r="AW438" s="666" t="str">
        <f t="shared" si="113"/>
        <v/>
      </c>
      <c r="AX438" s="666" t="str">
        <f t="shared" si="114"/>
        <v/>
      </c>
      <c r="AY438" s="666" t="str">
        <f t="shared" si="115"/>
        <v/>
      </c>
      <c r="AZ438" s="666" t="str">
        <f>IF(OR(X438="",AND(OR(R438&lt;&gt;IF(S438&gt;【１】経営概要!$G$27,調査年-1,調査年),AG438=0),V438="",AR438="",W438="")),"",
SUM(
IF(AND(R438=IF(S438&gt;【１】経営概要!$G$27,調査年-1,調査年),AG438=1),ROUND(T438*X438%,0),),
ROUND(V438*X438%,0),
ROUND(SUM(AR438)*X438%,0),
))</f>
        <v/>
      </c>
      <c r="BA438" s="666" t="str">
        <f t="shared" si="116"/>
        <v/>
      </c>
    </row>
    <row r="439" spans="2:53" s="42" customFormat="1" ht="28.5" hidden="1" customHeight="1" outlineLevel="1">
      <c r="B439" s="49"/>
      <c r="C439" s="722">
        <v>423</v>
      </c>
      <c r="D439" s="1569"/>
      <c r="E439" s="1570"/>
      <c r="F439" s="1570"/>
      <c r="G439" s="1570"/>
      <c r="H439" s="1570"/>
      <c r="I439" s="1570"/>
      <c r="J439" s="1570"/>
      <c r="K439" s="1571"/>
      <c r="L439" s="668" t="str">
        <f>IF(M439&gt;0,IF(COUNTIF(リスト!建築物種類コード,M439),"建築物","構築物"),"")</f>
        <v/>
      </c>
      <c r="M439" s="680"/>
      <c r="N439" s="681"/>
      <c r="O439" s="201"/>
      <c r="P439" s="682"/>
      <c r="Q439" s="683"/>
      <c r="R439" s="683"/>
      <c r="S439" s="684"/>
      <c r="T439" s="685"/>
      <c r="U439" s="685"/>
      <c r="V439" s="685"/>
      <c r="W439" s="685"/>
      <c r="X439" s="1045"/>
      <c r="Y439" s="686"/>
      <c r="Z439" s="687"/>
      <c r="AA439" s="661"/>
      <c r="AB439" s="662"/>
      <c r="AC439" s="279"/>
      <c r="AD439" s="61"/>
      <c r="AE439" s="61"/>
      <c r="AF439" s="663" t="str">
        <f t="shared" si="119"/>
        <v/>
      </c>
      <c r="AG439" s="664" t="str">
        <f t="shared" si="91"/>
        <v/>
      </c>
      <c r="AH439" s="664" t="str">
        <f t="shared" si="92"/>
        <v/>
      </c>
      <c r="AI439" s="664" t="str">
        <f>IF(AF439="","",VLOOKUP(AF439,リスト!BD:BE,2,0))</f>
        <v/>
      </c>
      <c r="AJ439" s="664" t="str">
        <f t="shared" si="93"/>
        <v/>
      </c>
      <c r="AK439" s="664" t="str">
        <f>IF(AJ439="","",VLOOKUP(AJ439,リスト!BW:BX,2,0))</f>
        <v/>
      </c>
      <c r="AL439" s="664" t="str">
        <f>IF(AF439="","",IF(S439&gt;【１】経営概要!$G$27,調査年-1,調査年)-R439)</f>
        <v/>
      </c>
      <c r="AM439" s="665" t="str">
        <f t="shared" si="107"/>
        <v/>
      </c>
      <c r="AN439" s="665" t="str">
        <f t="shared" si="108"/>
        <v/>
      </c>
      <c r="AO439" s="666" t="str">
        <f t="shared" si="109"/>
        <v/>
      </c>
      <c r="AP439" s="666" t="str">
        <f t="shared" si="110"/>
        <v/>
      </c>
      <c r="AQ439" s="666" t="str">
        <f t="shared" si="111"/>
        <v/>
      </c>
      <c r="AR439" s="666" t="str">
        <f t="shared" si="120"/>
        <v/>
      </c>
      <c r="AS439" s="666" t="str">
        <f t="shared" si="112"/>
        <v/>
      </c>
      <c r="AT439" s="666" t="str">
        <f t="shared" si="95"/>
        <v/>
      </c>
      <c r="AU439" s="666" t="str">
        <f t="shared" si="96"/>
        <v/>
      </c>
      <c r="AV439" s="666" t="str">
        <f>IF(X439="","",IF(OR(R439=IF(S439&gt;【１】経営概要!$G$27,調査年-1,調査年),AN439=""),"",ROUND(AN439*X439%,0)))</f>
        <v/>
      </c>
      <c r="AW439" s="666" t="str">
        <f t="shared" si="113"/>
        <v/>
      </c>
      <c r="AX439" s="666" t="str">
        <f t="shared" si="114"/>
        <v/>
      </c>
      <c r="AY439" s="666" t="str">
        <f t="shared" si="115"/>
        <v/>
      </c>
      <c r="AZ439" s="666" t="str">
        <f>IF(OR(X439="",AND(OR(R439&lt;&gt;IF(S439&gt;【１】経営概要!$G$27,調査年-1,調査年),AG439=0),V439="",AR439="",W439="")),"",
SUM(
IF(AND(R439=IF(S439&gt;【１】経営概要!$G$27,調査年-1,調査年),AG439=1),ROUND(T439*X439%,0),),
ROUND(V439*X439%,0),
ROUND(SUM(AR439)*X439%,0),
))</f>
        <v/>
      </c>
      <c r="BA439" s="666" t="str">
        <f t="shared" si="116"/>
        <v/>
      </c>
    </row>
    <row r="440" spans="2:53" s="4" customFormat="1" ht="28.5" hidden="1" customHeight="1" outlineLevel="1">
      <c r="C440" s="722">
        <v>424</v>
      </c>
      <c r="D440" s="1569"/>
      <c r="E440" s="1570"/>
      <c r="F440" s="1570"/>
      <c r="G440" s="1570"/>
      <c r="H440" s="1570"/>
      <c r="I440" s="1570"/>
      <c r="J440" s="1570"/>
      <c r="K440" s="1571"/>
      <c r="L440" s="668" t="str">
        <f>IF(M440&gt;0,IF(COUNTIF(リスト!建築物種類コード,M440),"建築物","構築物"),"")</f>
        <v/>
      </c>
      <c r="M440" s="680"/>
      <c r="N440" s="681"/>
      <c r="O440" s="201"/>
      <c r="P440" s="682"/>
      <c r="Q440" s="683"/>
      <c r="R440" s="683"/>
      <c r="S440" s="684"/>
      <c r="T440" s="685"/>
      <c r="U440" s="685"/>
      <c r="V440" s="685"/>
      <c r="W440" s="685"/>
      <c r="X440" s="1045"/>
      <c r="Y440" s="686"/>
      <c r="Z440" s="687"/>
      <c r="AA440" s="661"/>
      <c r="AB440" s="662"/>
      <c r="AC440" s="279"/>
      <c r="AD440" s="61"/>
      <c r="AE440" s="61"/>
      <c r="AF440" s="663" t="str">
        <f t="shared" si="119"/>
        <v/>
      </c>
      <c r="AG440" s="664" t="str">
        <f t="shared" si="91"/>
        <v/>
      </c>
      <c r="AH440" s="664" t="str">
        <f t="shared" si="92"/>
        <v/>
      </c>
      <c r="AI440" s="664" t="str">
        <f>IF(AF440="","",VLOOKUP(AF440,リスト!BD:BE,2,0))</f>
        <v/>
      </c>
      <c r="AJ440" s="664" t="str">
        <f t="shared" si="93"/>
        <v/>
      </c>
      <c r="AK440" s="664" t="str">
        <f>IF(AJ440="","",VLOOKUP(AJ440,リスト!BW:BX,2,0))</f>
        <v/>
      </c>
      <c r="AL440" s="664" t="str">
        <f>IF(AF440="","",IF(S440&gt;【１】経営概要!$G$27,調査年-1,調査年)-R440)</f>
        <v/>
      </c>
      <c r="AM440" s="665" t="str">
        <f t="shared" si="107"/>
        <v/>
      </c>
      <c r="AN440" s="665" t="str">
        <f t="shared" si="108"/>
        <v/>
      </c>
      <c r="AO440" s="666" t="str">
        <f t="shared" si="109"/>
        <v/>
      </c>
      <c r="AP440" s="666" t="str">
        <f t="shared" si="110"/>
        <v/>
      </c>
      <c r="AQ440" s="666" t="str">
        <f t="shared" si="111"/>
        <v/>
      </c>
      <c r="AR440" s="666" t="str">
        <f t="shared" si="120"/>
        <v/>
      </c>
      <c r="AS440" s="666" t="str">
        <f t="shared" si="112"/>
        <v/>
      </c>
      <c r="AT440" s="666" t="str">
        <f t="shared" si="95"/>
        <v/>
      </c>
      <c r="AU440" s="666" t="str">
        <f t="shared" si="96"/>
        <v/>
      </c>
      <c r="AV440" s="666" t="str">
        <f>IF(X440="","",IF(OR(R440=IF(S440&gt;【１】経営概要!$G$27,調査年-1,調査年),AN440=""),"",ROUND(AN440*X440%,0)))</f>
        <v/>
      </c>
      <c r="AW440" s="666" t="str">
        <f t="shared" si="113"/>
        <v/>
      </c>
      <c r="AX440" s="666" t="str">
        <f t="shared" si="114"/>
        <v/>
      </c>
      <c r="AY440" s="666" t="str">
        <f t="shared" si="115"/>
        <v/>
      </c>
      <c r="AZ440" s="666" t="str">
        <f>IF(OR(X440="",AND(OR(R440&lt;&gt;IF(S440&gt;【１】経営概要!$G$27,調査年-1,調査年),AG440=0),V440="",AR440="",W440="")),"",
SUM(
IF(AND(R440=IF(S440&gt;【１】経営概要!$G$27,調査年-1,調査年),AG440=1),ROUND(T440*X440%,0),),
ROUND(V440*X440%,0),
ROUND(SUM(AR440)*X440%,0),
))</f>
        <v/>
      </c>
      <c r="BA440" s="666" t="str">
        <f t="shared" si="116"/>
        <v/>
      </c>
    </row>
    <row r="441" spans="2:53" s="4" customFormat="1" ht="27.75" hidden="1" customHeight="1" outlineLevel="1">
      <c r="C441" s="722">
        <v>425</v>
      </c>
      <c r="D441" s="1572"/>
      <c r="E441" s="1573"/>
      <c r="F441" s="1573"/>
      <c r="G441" s="1573"/>
      <c r="H441" s="1573"/>
      <c r="I441" s="1573"/>
      <c r="J441" s="1573"/>
      <c r="K441" s="1574"/>
      <c r="L441" s="668" t="str">
        <f>IF(M441&gt;0,IF(COUNTIF(リスト!建築物種類コード,M441),"建築物","構築物"),"")</f>
        <v/>
      </c>
      <c r="M441" s="688"/>
      <c r="N441" s="681"/>
      <c r="O441" s="201"/>
      <c r="P441" s="682"/>
      <c r="Q441" s="683"/>
      <c r="R441" s="683"/>
      <c r="S441" s="684"/>
      <c r="T441" s="685"/>
      <c r="U441" s="685"/>
      <c r="V441" s="685"/>
      <c r="W441" s="685"/>
      <c r="X441" s="1045"/>
      <c r="Y441" s="686"/>
      <c r="Z441" s="687"/>
      <c r="AA441" s="661"/>
      <c r="AB441" s="662"/>
      <c r="AC441" s="279"/>
      <c r="AD441" s="61"/>
      <c r="AE441" s="61"/>
      <c r="AF441" s="663" t="str">
        <f t="shared" si="119"/>
        <v/>
      </c>
      <c r="AG441" s="664" t="str">
        <f t="shared" si="91"/>
        <v/>
      </c>
      <c r="AH441" s="664" t="str">
        <f t="shared" si="92"/>
        <v/>
      </c>
      <c r="AI441" s="664" t="str">
        <f>IF(AF441="","",VLOOKUP(AF441,リスト!BD:BE,2,0))</f>
        <v/>
      </c>
      <c r="AJ441" s="664" t="str">
        <f t="shared" si="93"/>
        <v/>
      </c>
      <c r="AK441" s="664" t="str">
        <f>IF(AJ441="","",VLOOKUP(AJ441,リスト!BW:BX,2,0))</f>
        <v/>
      </c>
      <c r="AL441" s="664" t="str">
        <f>IF(AF441="","",IF(S441&gt;【１】経営概要!$G$27,調査年-1,調査年)-R441)</f>
        <v/>
      </c>
      <c r="AM441" s="665" t="str">
        <f t="shared" si="107"/>
        <v/>
      </c>
      <c r="AN441" s="665" t="str">
        <f t="shared" si="108"/>
        <v/>
      </c>
      <c r="AO441" s="666" t="str">
        <f t="shared" si="109"/>
        <v/>
      </c>
      <c r="AP441" s="666" t="str">
        <f t="shared" si="110"/>
        <v/>
      </c>
      <c r="AQ441" s="666" t="str">
        <f t="shared" si="111"/>
        <v/>
      </c>
      <c r="AR441" s="666" t="str">
        <f t="shared" si="120"/>
        <v/>
      </c>
      <c r="AS441" s="666" t="str">
        <f t="shared" si="112"/>
        <v/>
      </c>
      <c r="AT441" s="666" t="str">
        <f t="shared" si="95"/>
        <v/>
      </c>
      <c r="AU441" s="666" t="str">
        <f t="shared" si="96"/>
        <v/>
      </c>
      <c r="AV441" s="666" t="str">
        <f>IF(X441="","",IF(OR(R441=IF(S441&gt;【１】経営概要!$G$27,調査年-1,調査年),AN441=""),"",ROUND(AN441*X441%,0)))</f>
        <v/>
      </c>
      <c r="AW441" s="666" t="str">
        <f t="shared" si="113"/>
        <v/>
      </c>
      <c r="AX441" s="666" t="str">
        <f t="shared" si="114"/>
        <v/>
      </c>
      <c r="AY441" s="666" t="str">
        <f t="shared" si="115"/>
        <v/>
      </c>
      <c r="AZ441" s="666" t="str">
        <f>IF(OR(X441="",AND(OR(R441&lt;&gt;IF(S441&gt;【１】経営概要!$G$27,調査年-1,調査年),AG441=0),V441="",AR441="",W441="")),"",
SUM(
IF(AND(R441=IF(S441&gt;【１】経営概要!$G$27,調査年-1,調査年),AG441=1),ROUND(T441*X441%,0),),
ROUND(V441*X441%,0),
ROUND(SUM(AR441)*X441%,0),
))</f>
        <v/>
      </c>
      <c r="BA441" s="666" t="str">
        <f t="shared" si="116"/>
        <v/>
      </c>
    </row>
    <row r="442" spans="2:53" s="4" customFormat="1" ht="28.15" hidden="1" customHeight="1" outlineLevel="1">
      <c r="C442" s="722">
        <v>426</v>
      </c>
      <c r="D442" s="1569"/>
      <c r="E442" s="1570"/>
      <c r="F442" s="1570"/>
      <c r="G442" s="1570"/>
      <c r="H442" s="1570"/>
      <c r="I442" s="1570"/>
      <c r="J442" s="1570"/>
      <c r="K442" s="1571"/>
      <c r="L442" s="668" t="str">
        <f>IF(M442&gt;0,IF(COUNTIF(リスト!建築物種類コード,M442),"建築物","構築物"),"")</f>
        <v/>
      </c>
      <c r="M442" s="680"/>
      <c r="N442" s="681"/>
      <c r="O442" s="201"/>
      <c r="P442" s="682"/>
      <c r="Q442" s="683"/>
      <c r="R442" s="683"/>
      <c r="S442" s="684"/>
      <c r="T442" s="685"/>
      <c r="U442" s="685"/>
      <c r="V442" s="685"/>
      <c r="W442" s="685"/>
      <c r="X442" s="1045"/>
      <c r="Y442" s="686"/>
      <c r="Z442" s="687"/>
      <c r="AA442" s="661"/>
      <c r="AB442" s="662"/>
      <c r="AC442" s="279"/>
      <c r="AD442" s="61"/>
      <c r="AE442" s="61"/>
      <c r="AF442" s="663" t="str">
        <f t="shared" si="119"/>
        <v/>
      </c>
      <c r="AG442" s="664" t="str">
        <f t="shared" si="91"/>
        <v/>
      </c>
      <c r="AH442" s="664" t="str">
        <f t="shared" si="92"/>
        <v/>
      </c>
      <c r="AI442" s="664" t="str">
        <f>IF(AF442="","",VLOOKUP(AF442,リスト!BD:BE,2,0))</f>
        <v/>
      </c>
      <c r="AJ442" s="664" t="str">
        <f t="shared" si="93"/>
        <v/>
      </c>
      <c r="AK442" s="664" t="str">
        <f>IF(AJ442="","",VLOOKUP(AJ442,リスト!BW:BX,2,0))</f>
        <v/>
      </c>
      <c r="AL442" s="664" t="str">
        <f>IF(AF442="","",IF(S442&gt;【１】経営概要!$G$27,調査年-1,調査年)-R442)</f>
        <v/>
      </c>
      <c r="AM442" s="665" t="str">
        <f t="shared" si="107"/>
        <v/>
      </c>
      <c r="AN442" s="665" t="str">
        <f t="shared" si="108"/>
        <v/>
      </c>
      <c r="AO442" s="666" t="str">
        <f t="shared" si="109"/>
        <v/>
      </c>
      <c r="AP442" s="666" t="str">
        <f t="shared" si="110"/>
        <v/>
      </c>
      <c r="AQ442" s="666" t="str">
        <f t="shared" si="111"/>
        <v/>
      </c>
      <c r="AR442" s="666" t="str">
        <f t="shared" si="120"/>
        <v/>
      </c>
      <c r="AS442" s="666" t="str">
        <f t="shared" si="112"/>
        <v/>
      </c>
      <c r="AT442" s="666" t="str">
        <f t="shared" si="95"/>
        <v/>
      </c>
      <c r="AU442" s="666" t="str">
        <f t="shared" si="96"/>
        <v/>
      </c>
      <c r="AV442" s="666" t="str">
        <f>IF(X442="","",IF(OR(R442=IF(S442&gt;【１】経営概要!$G$27,調査年-1,調査年),AN442=""),"",ROUND(AN442*X442%,0)))</f>
        <v/>
      </c>
      <c r="AW442" s="666" t="str">
        <f t="shared" si="113"/>
        <v/>
      </c>
      <c r="AX442" s="666" t="str">
        <f t="shared" si="114"/>
        <v/>
      </c>
      <c r="AY442" s="666" t="str">
        <f t="shared" si="115"/>
        <v/>
      </c>
      <c r="AZ442" s="666" t="str">
        <f>IF(OR(X442="",AND(OR(R442&lt;&gt;IF(S442&gt;【１】経営概要!$G$27,調査年-1,調査年),AG442=0),V442="",AR442="",W442="")),"",
SUM(
IF(AND(R442=IF(S442&gt;【１】経営概要!$G$27,調査年-1,調査年),AG442=1),ROUND(T442*X442%,0),),
ROUND(V442*X442%,0),
ROUND(SUM(AR442)*X442%,0),
))</f>
        <v/>
      </c>
      <c r="BA442" s="666" t="str">
        <f t="shared" si="116"/>
        <v/>
      </c>
    </row>
    <row r="443" spans="2:53" s="4" customFormat="1" ht="28.15" hidden="1" customHeight="1" outlineLevel="1">
      <c r="C443" s="722">
        <v>427</v>
      </c>
      <c r="D443" s="1572"/>
      <c r="E443" s="1573"/>
      <c r="F443" s="1573"/>
      <c r="G443" s="1573"/>
      <c r="H443" s="1573"/>
      <c r="I443" s="1573"/>
      <c r="J443" s="1573"/>
      <c r="K443" s="1574"/>
      <c r="L443" s="668" t="str">
        <f>IF(M443&gt;0,IF(COUNTIF(リスト!建築物種類コード,M443),"建築物","構築物"),"")</f>
        <v/>
      </c>
      <c r="M443" s="688"/>
      <c r="N443" s="681"/>
      <c r="O443" s="201"/>
      <c r="P443" s="682"/>
      <c r="Q443" s="683"/>
      <c r="R443" s="683"/>
      <c r="S443" s="684"/>
      <c r="T443" s="685"/>
      <c r="U443" s="685"/>
      <c r="V443" s="685"/>
      <c r="W443" s="685"/>
      <c r="X443" s="1045"/>
      <c r="Y443" s="686"/>
      <c r="Z443" s="687"/>
      <c r="AA443" s="661"/>
      <c r="AB443" s="662"/>
      <c r="AC443" s="279"/>
      <c r="AD443" s="61"/>
      <c r="AE443" s="61"/>
      <c r="AF443" s="663" t="str">
        <f t="shared" si="119"/>
        <v/>
      </c>
      <c r="AG443" s="664" t="str">
        <f t="shared" si="91"/>
        <v/>
      </c>
      <c r="AH443" s="664" t="str">
        <f t="shared" si="92"/>
        <v/>
      </c>
      <c r="AI443" s="664" t="str">
        <f>IF(AF443="","",VLOOKUP(AF443,リスト!BD:BE,2,0))</f>
        <v/>
      </c>
      <c r="AJ443" s="664" t="str">
        <f t="shared" si="93"/>
        <v/>
      </c>
      <c r="AK443" s="664" t="str">
        <f>IF(AJ443="","",VLOOKUP(AJ443,リスト!BW:BX,2,0))</f>
        <v/>
      </c>
      <c r="AL443" s="664" t="str">
        <f>IF(AF443="","",IF(S443&gt;【１】経営概要!$G$27,調査年-1,調査年)-R443)</f>
        <v/>
      </c>
      <c r="AM443" s="665" t="str">
        <f t="shared" si="107"/>
        <v/>
      </c>
      <c r="AN443" s="665" t="str">
        <f t="shared" si="108"/>
        <v/>
      </c>
      <c r="AO443" s="666" t="str">
        <f t="shared" si="109"/>
        <v/>
      </c>
      <c r="AP443" s="666" t="str">
        <f t="shared" si="110"/>
        <v/>
      </c>
      <c r="AQ443" s="666" t="str">
        <f t="shared" si="111"/>
        <v/>
      </c>
      <c r="AR443" s="666" t="str">
        <f t="shared" si="120"/>
        <v/>
      </c>
      <c r="AS443" s="666" t="str">
        <f t="shared" si="112"/>
        <v/>
      </c>
      <c r="AT443" s="666" t="str">
        <f t="shared" si="95"/>
        <v/>
      </c>
      <c r="AU443" s="666" t="str">
        <f t="shared" si="96"/>
        <v/>
      </c>
      <c r="AV443" s="666" t="str">
        <f>IF(X443="","",IF(OR(R443=IF(S443&gt;【１】経営概要!$G$27,調査年-1,調査年),AN443=""),"",ROUND(AN443*X443%,0)))</f>
        <v/>
      </c>
      <c r="AW443" s="666" t="str">
        <f t="shared" si="113"/>
        <v/>
      </c>
      <c r="AX443" s="666" t="str">
        <f t="shared" si="114"/>
        <v/>
      </c>
      <c r="AY443" s="666" t="str">
        <f t="shared" si="115"/>
        <v/>
      </c>
      <c r="AZ443" s="666" t="str">
        <f>IF(OR(X443="",AND(OR(R443&lt;&gt;IF(S443&gt;【１】経営概要!$G$27,調査年-1,調査年),AG443=0),V443="",AR443="",W443="")),"",
SUM(
IF(AND(R443=IF(S443&gt;【１】経営概要!$G$27,調査年-1,調査年),AG443=1),ROUND(T443*X443%,0),),
ROUND(V443*X443%,0),
ROUND(SUM(AR443)*X443%,0),
))</f>
        <v/>
      </c>
      <c r="BA443" s="666" t="str">
        <f t="shared" si="116"/>
        <v/>
      </c>
    </row>
    <row r="444" spans="2:53" s="4" customFormat="1" ht="28.15" hidden="1" customHeight="1" outlineLevel="1">
      <c r="C444" s="722">
        <v>428</v>
      </c>
      <c r="D444" s="1569"/>
      <c r="E444" s="1570"/>
      <c r="F444" s="1570"/>
      <c r="G444" s="1570"/>
      <c r="H444" s="1570"/>
      <c r="I444" s="1570"/>
      <c r="J444" s="1570"/>
      <c r="K444" s="1571"/>
      <c r="L444" s="668" t="str">
        <f>IF(M444&gt;0,IF(COUNTIF(リスト!建築物種類コード,M444),"建築物","構築物"),"")</f>
        <v/>
      </c>
      <c r="M444" s="680"/>
      <c r="N444" s="681"/>
      <c r="O444" s="201"/>
      <c r="P444" s="682"/>
      <c r="Q444" s="683"/>
      <c r="R444" s="683"/>
      <c r="S444" s="684"/>
      <c r="T444" s="685"/>
      <c r="U444" s="685"/>
      <c r="V444" s="685"/>
      <c r="W444" s="685"/>
      <c r="X444" s="1045"/>
      <c r="Y444" s="686"/>
      <c r="Z444" s="687"/>
      <c r="AA444" s="661"/>
      <c r="AB444" s="662"/>
      <c r="AC444" s="279"/>
      <c r="AD444" s="61"/>
      <c r="AE444" s="61"/>
      <c r="AF444" s="663" t="str">
        <f t="shared" si="119"/>
        <v/>
      </c>
      <c r="AG444" s="664" t="str">
        <f t="shared" si="91"/>
        <v/>
      </c>
      <c r="AH444" s="664" t="str">
        <f t="shared" si="92"/>
        <v/>
      </c>
      <c r="AI444" s="664" t="str">
        <f>IF(AF444="","",VLOOKUP(AF444,リスト!BD:BE,2,0))</f>
        <v/>
      </c>
      <c r="AJ444" s="664" t="str">
        <f t="shared" si="93"/>
        <v/>
      </c>
      <c r="AK444" s="664" t="str">
        <f>IF(AJ444="","",VLOOKUP(AJ444,リスト!BW:BX,2,0))</f>
        <v/>
      </c>
      <c r="AL444" s="664" t="str">
        <f>IF(AF444="","",IF(S444&gt;【１】経営概要!$G$27,調査年-1,調査年)-R444)</f>
        <v/>
      </c>
      <c r="AM444" s="665" t="str">
        <f t="shared" si="107"/>
        <v/>
      </c>
      <c r="AN444" s="665" t="str">
        <f t="shared" si="108"/>
        <v/>
      </c>
      <c r="AO444" s="666" t="str">
        <f t="shared" si="109"/>
        <v/>
      </c>
      <c r="AP444" s="666" t="str">
        <f t="shared" si="110"/>
        <v/>
      </c>
      <c r="AQ444" s="666" t="str">
        <f t="shared" si="111"/>
        <v/>
      </c>
      <c r="AR444" s="666" t="str">
        <f t="shared" si="120"/>
        <v/>
      </c>
      <c r="AS444" s="666" t="str">
        <f t="shared" si="112"/>
        <v/>
      </c>
      <c r="AT444" s="666" t="str">
        <f t="shared" si="95"/>
        <v/>
      </c>
      <c r="AU444" s="666" t="str">
        <f t="shared" si="96"/>
        <v/>
      </c>
      <c r="AV444" s="666" t="str">
        <f>IF(X444="","",IF(OR(R444=IF(S444&gt;【１】経営概要!$G$27,調査年-1,調査年),AN444=""),"",ROUND(AN444*X444%,0)))</f>
        <v/>
      </c>
      <c r="AW444" s="666" t="str">
        <f t="shared" si="113"/>
        <v/>
      </c>
      <c r="AX444" s="666" t="str">
        <f t="shared" si="114"/>
        <v/>
      </c>
      <c r="AY444" s="666" t="str">
        <f t="shared" si="115"/>
        <v/>
      </c>
      <c r="AZ444" s="666" t="str">
        <f>IF(OR(X444="",AND(OR(R444&lt;&gt;IF(S444&gt;【１】経営概要!$G$27,調査年-1,調査年),AG444=0),V444="",AR444="",W444="")),"",
SUM(
IF(AND(R444=IF(S444&gt;【１】経営概要!$G$27,調査年-1,調査年),AG444=1),ROUND(T444*X444%,0),),
ROUND(V444*X444%,0),
ROUND(SUM(AR444)*X444%,0),
))</f>
        <v/>
      </c>
      <c r="BA444" s="666" t="str">
        <f t="shared" si="116"/>
        <v/>
      </c>
    </row>
    <row r="445" spans="2:53" s="4" customFormat="1" ht="28.15" hidden="1" customHeight="1" outlineLevel="1">
      <c r="C445" s="722">
        <v>429</v>
      </c>
      <c r="D445" s="1572"/>
      <c r="E445" s="1573"/>
      <c r="F445" s="1573"/>
      <c r="G445" s="1573"/>
      <c r="H445" s="1573"/>
      <c r="I445" s="1573"/>
      <c r="J445" s="1573"/>
      <c r="K445" s="1574"/>
      <c r="L445" s="668" t="str">
        <f>IF(M445&gt;0,IF(COUNTIF(リスト!建築物種類コード,M445),"建築物","構築物"),"")</f>
        <v/>
      </c>
      <c r="M445" s="688"/>
      <c r="N445" s="681"/>
      <c r="O445" s="201"/>
      <c r="P445" s="682"/>
      <c r="Q445" s="683"/>
      <c r="R445" s="683"/>
      <c r="S445" s="684"/>
      <c r="T445" s="685"/>
      <c r="U445" s="685"/>
      <c r="V445" s="685"/>
      <c r="W445" s="685"/>
      <c r="X445" s="1045"/>
      <c r="Y445" s="686"/>
      <c r="Z445" s="687"/>
      <c r="AA445" s="661"/>
      <c r="AB445" s="662"/>
      <c r="AC445" s="279"/>
      <c r="AD445" s="61"/>
      <c r="AE445" s="61"/>
      <c r="AF445" s="663" t="str">
        <f t="shared" si="119"/>
        <v/>
      </c>
      <c r="AG445" s="664" t="str">
        <f t="shared" si="91"/>
        <v/>
      </c>
      <c r="AH445" s="664" t="str">
        <f t="shared" si="92"/>
        <v/>
      </c>
      <c r="AI445" s="664" t="str">
        <f>IF(AF445="","",VLOOKUP(AF445,リスト!BD:BE,2,0))</f>
        <v/>
      </c>
      <c r="AJ445" s="664" t="str">
        <f t="shared" si="93"/>
        <v/>
      </c>
      <c r="AK445" s="664" t="str">
        <f>IF(AJ445="","",VLOOKUP(AJ445,リスト!BW:BX,2,0))</f>
        <v/>
      </c>
      <c r="AL445" s="664" t="str">
        <f>IF(AF445="","",IF(S445&gt;【１】経営概要!$G$27,調査年-1,調査年)-R445)</f>
        <v/>
      </c>
      <c r="AM445" s="665" t="str">
        <f t="shared" si="107"/>
        <v/>
      </c>
      <c r="AN445" s="665" t="str">
        <f t="shared" si="108"/>
        <v/>
      </c>
      <c r="AO445" s="666" t="str">
        <f t="shared" si="109"/>
        <v/>
      </c>
      <c r="AP445" s="666" t="str">
        <f t="shared" si="110"/>
        <v/>
      </c>
      <c r="AQ445" s="666" t="str">
        <f t="shared" si="111"/>
        <v/>
      </c>
      <c r="AR445" s="666" t="str">
        <f t="shared" si="120"/>
        <v/>
      </c>
      <c r="AS445" s="666" t="str">
        <f t="shared" si="112"/>
        <v/>
      </c>
      <c r="AT445" s="666" t="str">
        <f t="shared" si="95"/>
        <v/>
      </c>
      <c r="AU445" s="666" t="str">
        <f t="shared" si="96"/>
        <v/>
      </c>
      <c r="AV445" s="666" t="str">
        <f>IF(X445="","",IF(OR(R445=IF(S445&gt;【１】経営概要!$G$27,調査年-1,調査年),AN445=""),"",ROUND(AN445*X445%,0)))</f>
        <v/>
      </c>
      <c r="AW445" s="666" t="str">
        <f t="shared" si="113"/>
        <v/>
      </c>
      <c r="AX445" s="666" t="str">
        <f t="shared" si="114"/>
        <v/>
      </c>
      <c r="AY445" s="666" t="str">
        <f t="shared" si="115"/>
        <v/>
      </c>
      <c r="AZ445" s="666" t="str">
        <f>IF(OR(X445="",AND(OR(R445&lt;&gt;IF(S445&gt;【１】経営概要!$G$27,調査年-1,調査年),AG445=0),V445="",AR445="",W445="")),"",
SUM(
IF(AND(R445=IF(S445&gt;【１】経営概要!$G$27,調査年-1,調査年),AG445=1),ROUND(T445*X445%,0),),
ROUND(V445*X445%,0),
ROUND(SUM(AR445)*X445%,0),
))</f>
        <v/>
      </c>
      <c r="BA445" s="666" t="str">
        <f t="shared" si="116"/>
        <v/>
      </c>
    </row>
    <row r="446" spans="2:53" s="4" customFormat="1" ht="28.15" hidden="1" customHeight="1" outlineLevel="1">
      <c r="C446" s="722">
        <v>430</v>
      </c>
      <c r="D446" s="1569"/>
      <c r="E446" s="1570"/>
      <c r="F446" s="1570"/>
      <c r="G446" s="1570"/>
      <c r="H446" s="1570"/>
      <c r="I446" s="1570"/>
      <c r="J446" s="1570"/>
      <c r="K446" s="1571"/>
      <c r="L446" s="668" t="str">
        <f>IF(M446&gt;0,IF(COUNTIF(リスト!建築物種類コード,M446),"建築物","構築物"),"")</f>
        <v/>
      </c>
      <c r="M446" s="680"/>
      <c r="N446" s="681"/>
      <c r="O446" s="201"/>
      <c r="P446" s="682"/>
      <c r="Q446" s="683"/>
      <c r="R446" s="683"/>
      <c r="S446" s="684"/>
      <c r="T446" s="685"/>
      <c r="U446" s="685"/>
      <c r="V446" s="685"/>
      <c r="W446" s="685"/>
      <c r="X446" s="1045"/>
      <c r="Y446" s="686"/>
      <c r="Z446" s="687"/>
      <c r="AA446" s="661"/>
      <c r="AB446" s="662"/>
      <c r="AC446" s="279"/>
      <c r="AD446" s="61"/>
      <c r="AE446" s="61"/>
      <c r="AF446" s="663" t="str">
        <f t="shared" si="119"/>
        <v/>
      </c>
      <c r="AG446" s="664" t="str">
        <f t="shared" si="91"/>
        <v/>
      </c>
      <c r="AH446" s="664" t="str">
        <f t="shared" si="92"/>
        <v/>
      </c>
      <c r="AI446" s="664" t="str">
        <f>IF(AF446="","",VLOOKUP(AF446,リスト!BD:BE,2,0))</f>
        <v/>
      </c>
      <c r="AJ446" s="664" t="str">
        <f t="shared" si="93"/>
        <v/>
      </c>
      <c r="AK446" s="664" t="str">
        <f>IF(AJ446="","",VLOOKUP(AJ446,リスト!BW:BX,2,0))</f>
        <v/>
      </c>
      <c r="AL446" s="664" t="str">
        <f>IF(AF446="","",IF(S446&gt;【１】経営概要!$G$27,調査年-1,調査年)-R446)</f>
        <v/>
      </c>
      <c r="AM446" s="665" t="str">
        <f t="shared" si="107"/>
        <v/>
      </c>
      <c r="AN446" s="665" t="str">
        <f t="shared" si="108"/>
        <v/>
      </c>
      <c r="AO446" s="666" t="str">
        <f t="shared" si="109"/>
        <v/>
      </c>
      <c r="AP446" s="666" t="str">
        <f t="shared" si="110"/>
        <v/>
      </c>
      <c r="AQ446" s="666" t="str">
        <f t="shared" si="111"/>
        <v/>
      </c>
      <c r="AR446" s="666" t="str">
        <f t="shared" si="120"/>
        <v/>
      </c>
      <c r="AS446" s="666" t="str">
        <f t="shared" si="112"/>
        <v/>
      </c>
      <c r="AT446" s="666" t="str">
        <f t="shared" si="95"/>
        <v/>
      </c>
      <c r="AU446" s="666" t="str">
        <f t="shared" si="96"/>
        <v/>
      </c>
      <c r="AV446" s="666" t="str">
        <f>IF(X446="","",IF(OR(R446=IF(S446&gt;【１】経営概要!$G$27,調査年-1,調査年),AN446=""),"",ROUND(AN446*X446%,0)))</f>
        <v/>
      </c>
      <c r="AW446" s="666" t="str">
        <f t="shared" si="113"/>
        <v/>
      </c>
      <c r="AX446" s="666" t="str">
        <f t="shared" si="114"/>
        <v/>
      </c>
      <c r="AY446" s="666" t="str">
        <f t="shared" si="115"/>
        <v/>
      </c>
      <c r="AZ446" s="666" t="str">
        <f>IF(OR(X446="",AND(OR(R446&lt;&gt;IF(S446&gt;【１】経営概要!$G$27,調査年-1,調査年),AG446=0),V446="",AR446="",W446="")),"",
SUM(
IF(AND(R446=IF(S446&gt;【１】経営概要!$G$27,調査年-1,調査年),AG446=1),ROUND(T446*X446%,0),),
ROUND(V446*X446%,0),
ROUND(SUM(AR446)*X446%,0),
))</f>
        <v/>
      </c>
      <c r="BA446" s="666" t="str">
        <f t="shared" si="116"/>
        <v/>
      </c>
    </row>
    <row r="447" spans="2:53" s="4" customFormat="1" ht="28.15" hidden="1" customHeight="1" outlineLevel="1">
      <c r="C447" s="722">
        <v>431</v>
      </c>
      <c r="D447" s="1569"/>
      <c r="E447" s="1570"/>
      <c r="F447" s="1570"/>
      <c r="G447" s="1570"/>
      <c r="H447" s="1570"/>
      <c r="I447" s="1570"/>
      <c r="J447" s="1570"/>
      <c r="K447" s="1571"/>
      <c r="L447" s="668" t="str">
        <f>IF(M447&gt;0,IF(COUNTIF(リスト!建築物種類コード,M447),"建築物","構築物"),"")</f>
        <v/>
      </c>
      <c r="M447" s="680"/>
      <c r="N447" s="681"/>
      <c r="O447" s="201"/>
      <c r="P447" s="682"/>
      <c r="Q447" s="683"/>
      <c r="R447" s="683"/>
      <c r="S447" s="684"/>
      <c r="T447" s="685"/>
      <c r="U447" s="685"/>
      <c r="V447" s="685"/>
      <c r="W447" s="685"/>
      <c r="X447" s="1045"/>
      <c r="Y447" s="686"/>
      <c r="Z447" s="687"/>
      <c r="AA447" s="661"/>
      <c r="AB447" s="662"/>
      <c r="AC447" s="279"/>
      <c r="AD447" s="61"/>
      <c r="AE447" s="61"/>
      <c r="AF447" s="663" t="str">
        <f t="shared" si="119"/>
        <v/>
      </c>
      <c r="AG447" s="664" t="str">
        <f t="shared" si="91"/>
        <v/>
      </c>
      <c r="AH447" s="664" t="str">
        <f t="shared" si="92"/>
        <v/>
      </c>
      <c r="AI447" s="664" t="str">
        <f>IF(AF447="","",VLOOKUP(AF447,リスト!BD:BE,2,0))</f>
        <v/>
      </c>
      <c r="AJ447" s="664" t="str">
        <f t="shared" si="93"/>
        <v/>
      </c>
      <c r="AK447" s="664" t="str">
        <f>IF(AJ447="","",VLOOKUP(AJ447,リスト!BW:BX,2,0))</f>
        <v/>
      </c>
      <c r="AL447" s="664" t="str">
        <f>IF(AF447="","",IF(S447&gt;【１】経営概要!$G$27,調査年-1,調査年)-R447)</f>
        <v/>
      </c>
      <c r="AM447" s="665" t="str">
        <f t="shared" si="107"/>
        <v/>
      </c>
      <c r="AN447" s="665" t="str">
        <f t="shared" si="108"/>
        <v/>
      </c>
      <c r="AO447" s="666" t="str">
        <f t="shared" si="109"/>
        <v/>
      </c>
      <c r="AP447" s="666" t="str">
        <f t="shared" si="110"/>
        <v/>
      </c>
      <c r="AQ447" s="666" t="str">
        <f t="shared" si="111"/>
        <v/>
      </c>
      <c r="AR447" s="666" t="str">
        <f t="shared" si="120"/>
        <v/>
      </c>
      <c r="AS447" s="666" t="str">
        <f t="shared" si="112"/>
        <v/>
      </c>
      <c r="AT447" s="666" t="str">
        <f t="shared" si="95"/>
        <v/>
      </c>
      <c r="AU447" s="666" t="str">
        <f t="shared" si="96"/>
        <v/>
      </c>
      <c r="AV447" s="666" t="str">
        <f>IF(X447="","",IF(OR(R447=IF(S447&gt;【１】経営概要!$G$27,調査年-1,調査年),AN447=""),"",ROUND(AN447*X447%,0)))</f>
        <v/>
      </c>
      <c r="AW447" s="666" t="str">
        <f t="shared" si="113"/>
        <v/>
      </c>
      <c r="AX447" s="666" t="str">
        <f t="shared" si="114"/>
        <v/>
      </c>
      <c r="AY447" s="666" t="str">
        <f t="shared" si="115"/>
        <v/>
      </c>
      <c r="AZ447" s="666" t="str">
        <f>IF(OR(X447="",AND(OR(R447&lt;&gt;IF(S447&gt;【１】経営概要!$G$27,調査年-1,調査年),AG447=0),V447="",AR447="",W447="")),"",
SUM(
IF(AND(R447=IF(S447&gt;【１】経営概要!$G$27,調査年-1,調査年),AG447=1),ROUND(T447*X447%,0),),
ROUND(V447*X447%,0),
ROUND(SUM(AR447)*X447%,0),
))</f>
        <v/>
      </c>
      <c r="BA447" s="666" t="str">
        <f t="shared" si="116"/>
        <v/>
      </c>
    </row>
    <row r="448" spans="2:53" s="4" customFormat="1" ht="28.15" hidden="1" customHeight="1" outlineLevel="1">
      <c r="C448" s="722">
        <v>432</v>
      </c>
      <c r="D448" s="1569"/>
      <c r="E448" s="1570"/>
      <c r="F448" s="1570"/>
      <c r="G448" s="1570"/>
      <c r="H448" s="1570"/>
      <c r="I448" s="1570"/>
      <c r="J448" s="1570"/>
      <c r="K448" s="1571"/>
      <c r="L448" s="668" t="str">
        <f>IF(M448&gt;0,IF(COUNTIF(リスト!建築物種類コード,M448),"建築物","構築物"),"")</f>
        <v/>
      </c>
      <c r="M448" s="680"/>
      <c r="N448" s="681"/>
      <c r="O448" s="201"/>
      <c r="P448" s="682"/>
      <c r="Q448" s="683"/>
      <c r="R448" s="683"/>
      <c r="S448" s="684"/>
      <c r="T448" s="685"/>
      <c r="U448" s="685"/>
      <c r="V448" s="685"/>
      <c r="W448" s="685"/>
      <c r="X448" s="1045"/>
      <c r="Y448" s="686"/>
      <c r="Z448" s="687"/>
      <c r="AA448" s="661"/>
      <c r="AB448" s="662"/>
      <c r="AC448" s="279"/>
      <c r="AD448" s="61"/>
      <c r="AE448" s="61"/>
      <c r="AF448" s="663" t="str">
        <f t="shared" si="119"/>
        <v/>
      </c>
      <c r="AG448" s="664" t="str">
        <f t="shared" si="91"/>
        <v/>
      </c>
      <c r="AH448" s="664" t="str">
        <f t="shared" si="92"/>
        <v/>
      </c>
      <c r="AI448" s="664" t="str">
        <f>IF(AF448="","",VLOOKUP(AF448,リスト!BD:BE,2,0))</f>
        <v/>
      </c>
      <c r="AJ448" s="664" t="str">
        <f t="shared" si="93"/>
        <v/>
      </c>
      <c r="AK448" s="664" t="str">
        <f>IF(AJ448="","",VLOOKUP(AJ448,リスト!BW:BX,2,0))</f>
        <v/>
      </c>
      <c r="AL448" s="664" t="str">
        <f>IF(AF448="","",IF(S448&gt;【１】経営概要!$G$27,調査年-1,調査年)-R448)</f>
        <v/>
      </c>
      <c r="AM448" s="665" t="str">
        <f t="shared" si="107"/>
        <v/>
      </c>
      <c r="AN448" s="665" t="str">
        <f t="shared" si="108"/>
        <v/>
      </c>
      <c r="AO448" s="666" t="str">
        <f t="shared" si="109"/>
        <v/>
      </c>
      <c r="AP448" s="666" t="str">
        <f t="shared" si="110"/>
        <v/>
      </c>
      <c r="AQ448" s="666" t="str">
        <f t="shared" si="111"/>
        <v/>
      </c>
      <c r="AR448" s="666" t="str">
        <f t="shared" si="120"/>
        <v/>
      </c>
      <c r="AS448" s="666" t="str">
        <f t="shared" si="112"/>
        <v/>
      </c>
      <c r="AT448" s="666" t="str">
        <f t="shared" si="95"/>
        <v/>
      </c>
      <c r="AU448" s="666" t="str">
        <f t="shared" si="96"/>
        <v/>
      </c>
      <c r="AV448" s="666" t="str">
        <f>IF(X448="","",IF(OR(R448=IF(S448&gt;【１】経営概要!$G$27,調査年-1,調査年),AN448=""),"",ROUND(AN448*X448%,0)))</f>
        <v/>
      </c>
      <c r="AW448" s="666" t="str">
        <f t="shared" si="113"/>
        <v/>
      </c>
      <c r="AX448" s="666" t="str">
        <f t="shared" si="114"/>
        <v/>
      </c>
      <c r="AY448" s="666" t="str">
        <f t="shared" si="115"/>
        <v/>
      </c>
      <c r="AZ448" s="666" t="str">
        <f>IF(OR(X448="",AND(OR(R448&lt;&gt;IF(S448&gt;【１】経営概要!$G$27,調査年-1,調査年),AG448=0),V448="",AR448="",W448="")),"",
SUM(
IF(AND(R448=IF(S448&gt;【１】経営概要!$G$27,調査年-1,調査年),AG448=1),ROUND(T448*X448%,0),),
ROUND(V448*X448%,0),
ROUND(SUM(AR448)*X448%,0),
))</f>
        <v/>
      </c>
      <c r="BA448" s="666" t="str">
        <f t="shared" si="116"/>
        <v/>
      </c>
    </row>
    <row r="449" spans="2:53" s="4" customFormat="1" ht="28.15" hidden="1" customHeight="1" outlineLevel="1">
      <c r="C449" s="722">
        <v>433</v>
      </c>
      <c r="D449" s="1569"/>
      <c r="E449" s="1570"/>
      <c r="F449" s="1570"/>
      <c r="G449" s="1570"/>
      <c r="H449" s="1570"/>
      <c r="I449" s="1570"/>
      <c r="J449" s="1570"/>
      <c r="K449" s="1571"/>
      <c r="L449" s="668" t="str">
        <f>IF(M449&gt;0,IF(COUNTIF(リスト!建築物種類コード,M449),"建築物","構築物"),"")</f>
        <v/>
      </c>
      <c r="M449" s="680"/>
      <c r="N449" s="681"/>
      <c r="O449" s="201"/>
      <c r="P449" s="682"/>
      <c r="Q449" s="683"/>
      <c r="R449" s="683"/>
      <c r="S449" s="684"/>
      <c r="T449" s="685"/>
      <c r="U449" s="685"/>
      <c r="V449" s="685"/>
      <c r="W449" s="685"/>
      <c r="X449" s="1045"/>
      <c r="Y449" s="686"/>
      <c r="Z449" s="687"/>
      <c r="AA449" s="661"/>
      <c r="AB449" s="662"/>
      <c r="AC449" s="279"/>
      <c r="AD449" s="61"/>
      <c r="AE449" s="61"/>
      <c r="AF449" s="663" t="str">
        <f t="shared" si="119"/>
        <v/>
      </c>
      <c r="AG449" s="664" t="str">
        <f t="shared" si="91"/>
        <v/>
      </c>
      <c r="AH449" s="664" t="str">
        <f t="shared" si="92"/>
        <v/>
      </c>
      <c r="AI449" s="664" t="str">
        <f>IF(AF449="","",VLOOKUP(AF449,リスト!BD:BE,2,0))</f>
        <v/>
      </c>
      <c r="AJ449" s="664" t="str">
        <f t="shared" si="93"/>
        <v/>
      </c>
      <c r="AK449" s="664" t="str">
        <f>IF(AJ449="","",VLOOKUP(AJ449,リスト!BW:BX,2,0))</f>
        <v/>
      </c>
      <c r="AL449" s="664" t="str">
        <f>IF(AF449="","",IF(S449&gt;【１】経営概要!$G$27,調査年-1,調査年)-R449)</f>
        <v/>
      </c>
      <c r="AM449" s="665" t="str">
        <f t="shared" si="107"/>
        <v/>
      </c>
      <c r="AN449" s="665" t="str">
        <f t="shared" si="108"/>
        <v/>
      </c>
      <c r="AO449" s="666" t="str">
        <f t="shared" si="109"/>
        <v/>
      </c>
      <c r="AP449" s="666" t="str">
        <f t="shared" si="110"/>
        <v/>
      </c>
      <c r="AQ449" s="666" t="str">
        <f t="shared" si="111"/>
        <v/>
      </c>
      <c r="AR449" s="666" t="str">
        <f t="shared" si="120"/>
        <v/>
      </c>
      <c r="AS449" s="666" t="str">
        <f t="shared" si="112"/>
        <v/>
      </c>
      <c r="AT449" s="666" t="str">
        <f t="shared" si="95"/>
        <v/>
      </c>
      <c r="AU449" s="666" t="str">
        <f t="shared" si="96"/>
        <v/>
      </c>
      <c r="AV449" s="666" t="str">
        <f>IF(X449="","",IF(OR(R449=IF(S449&gt;【１】経営概要!$G$27,調査年-1,調査年),AN449=""),"",ROUND(AN449*X449%,0)))</f>
        <v/>
      </c>
      <c r="AW449" s="666" t="str">
        <f t="shared" si="113"/>
        <v/>
      </c>
      <c r="AX449" s="666" t="str">
        <f t="shared" si="114"/>
        <v/>
      </c>
      <c r="AY449" s="666" t="str">
        <f t="shared" si="115"/>
        <v/>
      </c>
      <c r="AZ449" s="666" t="str">
        <f>IF(OR(X449="",AND(OR(R449&lt;&gt;IF(S449&gt;【１】経営概要!$G$27,調査年-1,調査年),AG449=0),V449="",AR449="",W449="")),"",
SUM(
IF(AND(R449=IF(S449&gt;【１】経営概要!$G$27,調査年-1,調査年),AG449=1),ROUND(T449*X449%,0),),
ROUND(V449*X449%,0),
ROUND(SUM(AR449)*X449%,0),
))</f>
        <v/>
      </c>
      <c r="BA449" s="666" t="str">
        <f t="shared" si="116"/>
        <v/>
      </c>
    </row>
    <row r="450" spans="2:53" s="4" customFormat="1" ht="28.15" hidden="1" customHeight="1" outlineLevel="1">
      <c r="C450" s="722">
        <v>434</v>
      </c>
      <c r="D450" s="1569"/>
      <c r="E450" s="1570"/>
      <c r="F450" s="1570"/>
      <c r="G450" s="1570"/>
      <c r="H450" s="1570"/>
      <c r="I450" s="1570"/>
      <c r="J450" s="1570"/>
      <c r="K450" s="1571"/>
      <c r="L450" s="668" t="str">
        <f>IF(M450&gt;0,IF(COUNTIF(リスト!建築物種類コード,M450),"建築物","構築物"),"")</f>
        <v/>
      </c>
      <c r="M450" s="680"/>
      <c r="N450" s="681"/>
      <c r="O450" s="201"/>
      <c r="P450" s="682"/>
      <c r="Q450" s="683"/>
      <c r="R450" s="683"/>
      <c r="S450" s="684"/>
      <c r="T450" s="685"/>
      <c r="U450" s="685"/>
      <c r="V450" s="685"/>
      <c r="W450" s="685"/>
      <c r="X450" s="1045"/>
      <c r="Y450" s="686"/>
      <c r="Z450" s="687"/>
      <c r="AA450" s="661"/>
      <c r="AB450" s="662"/>
      <c r="AC450" s="279"/>
      <c r="AD450" s="61"/>
      <c r="AE450" s="61"/>
      <c r="AF450" s="663" t="str">
        <f t="shared" si="119"/>
        <v/>
      </c>
      <c r="AG450" s="664" t="str">
        <f t="shared" si="91"/>
        <v/>
      </c>
      <c r="AH450" s="664" t="str">
        <f t="shared" si="92"/>
        <v/>
      </c>
      <c r="AI450" s="664" t="str">
        <f>IF(AF450="","",VLOOKUP(AF450,リスト!BD:BE,2,0))</f>
        <v/>
      </c>
      <c r="AJ450" s="664" t="str">
        <f t="shared" si="93"/>
        <v/>
      </c>
      <c r="AK450" s="664" t="str">
        <f>IF(AJ450="","",VLOOKUP(AJ450,リスト!BW:BX,2,0))</f>
        <v/>
      </c>
      <c r="AL450" s="664" t="str">
        <f>IF(AF450="","",IF(S450&gt;【１】経営概要!$G$27,調査年-1,調査年)-R450)</f>
        <v/>
      </c>
      <c r="AM450" s="665" t="str">
        <f t="shared" si="107"/>
        <v/>
      </c>
      <c r="AN450" s="665" t="str">
        <f t="shared" si="108"/>
        <v/>
      </c>
      <c r="AO450" s="666" t="str">
        <f t="shared" si="109"/>
        <v/>
      </c>
      <c r="AP450" s="666" t="str">
        <f t="shared" si="110"/>
        <v/>
      </c>
      <c r="AQ450" s="666" t="str">
        <f t="shared" si="111"/>
        <v/>
      </c>
      <c r="AR450" s="666" t="str">
        <f t="shared" si="120"/>
        <v/>
      </c>
      <c r="AS450" s="666" t="str">
        <f t="shared" si="112"/>
        <v/>
      </c>
      <c r="AT450" s="666" t="str">
        <f t="shared" si="95"/>
        <v/>
      </c>
      <c r="AU450" s="666" t="str">
        <f t="shared" si="96"/>
        <v/>
      </c>
      <c r="AV450" s="666" t="str">
        <f>IF(X450="","",IF(OR(R450=IF(S450&gt;【１】経営概要!$G$27,調査年-1,調査年),AN450=""),"",ROUND(AN450*X450%,0)))</f>
        <v/>
      </c>
      <c r="AW450" s="666" t="str">
        <f t="shared" si="113"/>
        <v/>
      </c>
      <c r="AX450" s="666" t="str">
        <f t="shared" si="114"/>
        <v/>
      </c>
      <c r="AY450" s="666" t="str">
        <f t="shared" si="115"/>
        <v/>
      </c>
      <c r="AZ450" s="666" t="str">
        <f>IF(OR(X450="",AND(OR(R450&lt;&gt;IF(S450&gt;【１】経営概要!$G$27,調査年-1,調査年),AG450=0),V450="",AR450="",W450="")),"",
SUM(
IF(AND(R450=IF(S450&gt;【１】経営概要!$G$27,調査年-1,調査年),AG450=1),ROUND(T450*X450%,0),),
ROUND(V450*X450%,0),
ROUND(SUM(AR450)*X450%,0),
))</f>
        <v/>
      </c>
      <c r="BA450" s="666" t="str">
        <f t="shared" si="116"/>
        <v/>
      </c>
    </row>
    <row r="451" spans="2:53" s="4" customFormat="1" ht="28.15" hidden="1" customHeight="1" outlineLevel="1">
      <c r="C451" s="722">
        <v>435</v>
      </c>
      <c r="D451" s="1569"/>
      <c r="E451" s="1570"/>
      <c r="F451" s="1570"/>
      <c r="G451" s="1570"/>
      <c r="H451" s="1570"/>
      <c r="I451" s="1570"/>
      <c r="J451" s="1570"/>
      <c r="K451" s="1571"/>
      <c r="L451" s="668" t="str">
        <f>IF(M451&gt;0,IF(COUNTIF(リスト!建築物種類コード,M451),"建築物","構築物"),"")</f>
        <v/>
      </c>
      <c r="M451" s="680"/>
      <c r="N451" s="681"/>
      <c r="O451" s="201"/>
      <c r="P451" s="682"/>
      <c r="Q451" s="683"/>
      <c r="R451" s="683"/>
      <c r="S451" s="684"/>
      <c r="T451" s="685"/>
      <c r="U451" s="685"/>
      <c r="V451" s="685"/>
      <c r="W451" s="685"/>
      <c r="X451" s="1045"/>
      <c r="Y451" s="686"/>
      <c r="Z451" s="687"/>
      <c r="AA451" s="661"/>
      <c r="AB451" s="662"/>
      <c r="AC451" s="279"/>
      <c r="AD451" s="61"/>
      <c r="AE451" s="61"/>
      <c r="AF451" s="663" t="str">
        <f t="shared" si="119"/>
        <v/>
      </c>
      <c r="AG451" s="664" t="str">
        <f t="shared" si="91"/>
        <v/>
      </c>
      <c r="AH451" s="664" t="str">
        <f t="shared" si="92"/>
        <v/>
      </c>
      <c r="AI451" s="664" t="str">
        <f>IF(AF451="","",VLOOKUP(AF451,リスト!BD:BE,2,0))</f>
        <v/>
      </c>
      <c r="AJ451" s="664" t="str">
        <f t="shared" si="93"/>
        <v/>
      </c>
      <c r="AK451" s="664" t="str">
        <f>IF(AJ451="","",VLOOKUP(AJ451,リスト!BW:BX,2,0))</f>
        <v/>
      </c>
      <c r="AL451" s="664" t="str">
        <f>IF(AF451="","",IF(S451&gt;【１】経営概要!$G$27,調査年-1,調査年)-R451)</f>
        <v/>
      </c>
      <c r="AM451" s="665" t="str">
        <f t="shared" si="107"/>
        <v/>
      </c>
      <c r="AN451" s="665" t="str">
        <f t="shared" si="108"/>
        <v/>
      </c>
      <c r="AO451" s="666" t="str">
        <f t="shared" si="109"/>
        <v/>
      </c>
      <c r="AP451" s="666" t="str">
        <f t="shared" si="110"/>
        <v/>
      </c>
      <c r="AQ451" s="666" t="str">
        <f t="shared" si="111"/>
        <v/>
      </c>
      <c r="AR451" s="666" t="str">
        <f t="shared" si="120"/>
        <v/>
      </c>
      <c r="AS451" s="666" t="str">
        <f t="shared" si="112"/>
        <v/>
      </c>
      <c r="AT451" s="666" t="str">
        <f t="shared" si="95"/>
        <v/>
      </c>
      <c r="AU451" s="666" t="str">
        <f t="shared" si="96"/>
        <v/>
      </c>
      <c r="AV451" s="666" t="str">
        <f>IF(X451="","",IF(OR(R451=IF(S451&gt;【１】経営概要!$G$27,調査年-1,調査年),AN451=""),"",ROUND(AN451*X451%,0)))</f>
        <v/>
      </c>
      <c r="AW451" s="666" t="str">
        <f t="shared" si="113"/>
        <v/>
      </c>
      <c r="AX451" s="666" t="str">
        <f t="shared" si="114"/>
        <v/>
      </c>
      <c r="AY451" s="666" t="str">
        <f t="shared" si="115"/>
        <v/>
      </c>
      <c r="AZ451" s="666" t="str">
        <f>IF(OR(X451="",AND(OR(R451&lt;&gt;IF(S451&gt;【１】経営概要!$G$27,調査年-1,調査年),AG451=0),V451="",AR451="",W451="")),"",
SUM(
IF(AND(R451=IF(S451&gt;【１】経営概要!$G$27,調査年-1,調査年),AG451=1),ROUND(T451*X451%,0),),
ROUND(V451*X451%,0),
ROUND(SUM(AR451)*X451%,0),
))</f>
        <v/>
      </c>
      <c r="BA451" s="666" t="str">
        <f t="shared" si="116"/>
        <v/>
      </c>
    </row>
    <row r="452" spans="2:53" s="4" customFormat="1" ht="28.15" hidden="1" customHeight="1" outlineLevel="1">
      <c r="C452" s="722">
        <v>436</v>
      </c>
      <c r="D452" s="1569"/>
      <c r="E452" s="1570"/>
      <c r="F452" s="1570"/>
      <c r="G452" s="1570"/>
      <c r="H452" s="1570"/>
      <c r="I452" s="1570"/>
      <c r="J452" s="1570"/>
      <c r="K452" s="1571"/>
      <c r="L452" s="668" t="str">
        <f>IF(M452&gt;0,IF(COUNTIF(リスト!建築物種類コード,M452),"建築物","構築物"),"")</f>
        <v/>
      </c>
      <c r="M452" s="680"/>
      <c r="N452" s="681"/>
      <c r="O452" s="201"/>
      <c r="P452" s="682"/>
      <c r="Q452" s="683"/>
      <c r="R452" s="683"/>
      <c r="S452" s="684"/>
      <c r="T452" s="685"/>
      <c r="U452" s="685"/>
      <c r="V452" s="685"/>
      <c r="W452" s="685"/>
      <c r="X452" s="1045"/>
      <c r="Y452" s="686"/>
      <c r="Z452" s="687"/>
      <c r="AA452" s="661"/>
      <c r="AB452" s="662"/>
      <c r="AC452" s="279"/>
      <c r="AD452" s="61"/>
      <c r="AE452" s="61"/>
      <c r="AF452" s="663" t="str">
        <f t="shared" si="119"/>
        <v/>
      </c>
      <c r="AG452" s="664" t="str">
        <f t="shared" si="91"/>
        <v/>
      </c>
      <c r="AH452" s="664" t="str">
        <f t="shared" si="92"/>
        <v/>
      </c>
      <c r="AI452" s="664" t="str">
        <f>IF(AF452="","",VLOOKUP(AF452,リスト!BD:BE,2,0))</f>
        <v/>
      </c>
      <c r="AJ452" s="664" t="str">
        <f t="shared" si="93"/>
        <v/>
      </c>
      <c r="AK452" s="664" t="str">
        <f>IF(AJ452="","",VLOOKUP(AJ452,リスト!BW:BX,2,0))</f>
        <v/>
      </c>
      <c r="AL452" s="664" t="str">
        <f>IF(AF452="","",IF(S452&gt;【１】経営概要!$G$27,調査年-1,調査年)-R452)</f>
        <v/>
      </c>
      <c r="AM452" s="665" t="str">
        <f t="shared" si="107"/>
        <v/>
      </c>
      <c r="AN452" s="665" t="str">
        <f t="shared" si="108"/>
        <v/>
      </c>
      <c r="AO452" s="666" t="str">
        <f t="shared" si="109"/>
        <v/>
      </c>
      <c r="AP452" s="666" t="str">
        <f t="shared" si="110"/>
        <v/>
      </c>
      <c r="AQ452" s="666" t="str">
        <f t="shared" si="111"/>
        <v/>
      </c>
      <c r="AR452" s="666" t="str">
        <f t="shared" si="120"/>
        <v/>
      </c>
      <c r="AS452" s="666" t="str">
        <f t="shared" si="112"/>
        <v/>
      </c>
      <c r="AT452" s="666" t="str">
        <f t="shared" si="95"/>
        <v/>
      </c>
      <c r="AU452" s="666" t="str">
        <f t="shared" si="96"/>
        <v/>
      </c>
      <c r="AV452" s="666" t="str">
        <f>IF(X452="","",IF(OR(R452=IF(S452&gt;【１】経営概要!$G$27,調査年-1,調査年),AN452=""),"",ROUND(AN452*X452%,0)))</f>
        <v/>
      </c>
      <c r="AW452" s="666" t="str">
        <f t="shared" si="113"/>
        <v/>
      </c>
      <c r="AX452" s="666" t="str">
        <f t="shared" si="114"/>
        <v/>
      </c>
      <c r="AY452" s="666" t="str">
        <f t="shared" si="115"/>
        <v/>
      </c>
      <c r="AZ452" s="666" t="str">
        <f>IF(OR(X452="",AND(OR(R452&lt;&gt;IF(S452&gt;【１】経営概要!$G$27,調査年-1,調査年),AG452=0),V452="",AR452="",W452="")),"",
SUM(
IF(AND(R452=IF(S452&gt;【１】経営概要!$G$27,調査年-1,調査年),AG452=1),ROUND(T452*X452%,0),),
ROUND(V452*X452%,0),
ROUND(SUM(AR452)*X452%,0),
))</f>
        <v/>
      </c>
      <c r="BA452" s="666" t="str">
        <f t="shared" si="116"/>
        <v/>
      </c>
    </row>
    <row r="453" spans="2:53" s="4" customFormat="1" ht="28.15" hidden="1" customHeight="1" outlineLevel="1">
      <c r="C453" s="722">
        <v>437</v>
      </c>
      <c r="D453" s="1569"/>
      <c r="E453" s="1570"/>
      <c r="F453" s="1570"/>
      <c r="G453" s="1570"/>
      <c r="H453" s="1570"/>
      <c r="I453" s="1570"/>
      <c r="J453" s="1570"/>
      <c r="K453" s="1571"/>
      <c r="L453" s="668" t="str">
        <f>IF(M453&gt;0,IF(COUNTIF(リスト!建築物種類コード,M453),"建築物","構築物"),"")</f>
        <v/>
      </c>
      <c r="M453" s="680"/>
      <c r="N453" s="681"/>
      <c r="O453" s="201"/>
      <c r="P453" s="682"/>
      <c r="Q453" s="683"/>
      <c r="R453" s="683"/>
      <c r="S453" s="684"/>
      <c r="T453" s="685"/>
      <c r="U453" s="685"/>
      <c r="V453" s="685"/>
      <c r="W453" s="685"/>
      <c r="X453" s="1045"/>
      <c r="Y453" s="686"/>
      <c r="Z453" s="687"/>
      <c r="AA453" s="661"/>
      <c r="AB453" s="662"/>
      <c r="AC453" s="279"/>
      <c r="AD453" s="61"/>
      <c r="AE453" s="61"/>
      <c r="AF453" s="663" t="str">
        <f t="shared" si="119"/>
        <v/>
      </c>
      <c r="AG453" s="664" t="str">
        <f t="shared" si="91"/>
        <v/>
      </c>
      <c r="AH453" s="664" t="str">
        <f t="shared" si="92"/>
        <v/>
      </c>
      <c r="AI453" s="664" t="str">
        <f>IF(AF453="","",VLOOKUP(AF453,リスト!BD:BE,2,0))</f>
        <v/>
      </c>
      <c r="AJ453" s="664" t="str">
        <f t="shared" si="93"/>
        <v/>
      </c>
      <c r="AK453" s="664" t="str">
        <f>IF(AJ453="","",VLOOKUP(AJ453,リスト!BW:BX,2,0))</f>
        <v/>
      </c>
      <c r="AL453" s="664" t="str">
        <f>IF(AF453="","",IF(S453&gt;【１】経営概要!$G$27,調査年-1,調査年)-R453)</f>
        <v/>
      </c>
      <c r="AM453" s="665" t="str">
        <f t="shared" si="107"/>
        <v/>
      </c>
      <c r="AN453" s="665" t="str">
        <f t="shared" si="108"/>
        <v/>
      </c>
      <c r="AO453" s="666" t="str">
        <f t="shared" si="109"/>
        <v/>
      </c>
      <c r="AP453" s="666" t="str">
        <f t="shared" si="110"/>
        <v/>
      </c>
      <c r="AQ453" s="666" t="str">
        <f t="shared" si="111"/>
        <v/>
      </c>
      <c r="AR453" s="666" t="str">
        <f t="shared" si="120"/>
        <v/>
      </c>
      <c r="AS453" s="666" t="str">
        <f t="shared" si="112"/>
        <v/>
      </c>
      <c r="AT453" s="666" t="str">
        <f t="shared" si="95"/>
        <v/>
      </c>
      <c r="AU453" s="666" t="str">
        <f t="shared" si="96"/>
        <v/>
      </c>
      <c r="AV453" s="666" t="str">
        <f>IF(X453="","",IF(OR(R453=IF(S453&gt;【１】経営概要!$G$27,調査年-1,調査年),AN453=""),"",ROUND(AN453*X453%,0)))</f>
        <v/>
      </c>
      <c r="AW453" s="666" t="str">
        <f t="shared" si="113"/>
        <v/>
      </c>
      <c r="AX453" s="666" t="str">
        <f t="shared" si="114"/>
        <v/>
      </c>
      <c r="AY453" s="666" t="str">
        <f t="shared" si="115"/>
        <v/>
      </c>
      <c r="AZ453" s="666" t="str">
        <f>IF(OR(X453="",AND(OR(R453&lt;&gt;IF(S453&gt;【１】経営概要!$G$27,調査年-1,調査年),AG453=0),V453="",AR453="",W453="")),"",
SUM(
IF(AND(R453=IF(S453&gt;【１】経営概要!$G$27,調査年-1,調査年),AG453=1),ROUND(T453*X453%,0),),
ROUND(V453*X453%,0),
ROUND(SUM(AR453)*X453%,0),
))</f>
        <v/>
      </c>
      <c r="BA453" s="666" t="str">
        <f t="shared" si="116"/>
        <v/>
      </c>
    </row>
    <row r="454" spans="2:53" s="4" customFormat="1" ht="28.15" hidden="1" customHeight="1" outlineLevel="1">
      <c r="C454" s="722">
        <v>438</v>
      </c>
      <c r="D454" s="1569"/>
      <c r="E454" s="1570"/>
      <c r="F454" s="1570"/>
      <c r="G454" s="1570"/>
      <c r="H454" s="1570"/>
      <c r="I454" s="1570"/>
      <c r="J454" s="1570"/>
      <c r="K454" s="1571"/>
      <c r="L454" s="668" t="str">
        <f>IF(M454&gt;0,IF(COUNTIF(リスト!建築物種類コード,M454),"建築物","構築物"),"")</f>
        <v/>
      </c>
      <c r="M454" s="688"/>
      <c r="N454" s="681"/>
      <c r="O454" s="201"/>
      <c r="P454" s="682"/>
      <c r="Q454" s="683"/>
      <c r="R454" s="683"/>
      <c r="S454" s="684"/>
      <c r="T454" s="685"/>
      <c r="U454" s="685"/>
      <c r="V454" s="685"/>
      <c r="W454" s="685"/>
      <c r="X454" s="1045"/>
      <c r="Y454" s="686"/>
      <c r="Z454" s="687"/>
      <c r="AA454" s="661"/>
      <c r="AB454" s="662"/>
      <c r="AC454" s="279"/>
      <c r="AD454" s="61"/>
      <c r="AE454" s="61"/>
      <c r="AF454" s="663" t="str">
        <f t="shared" si="119"/>
        <v/>
      </c>
      <c r="AG454" s="664" t="str">
        <f t="shared" si="91"/>
        <v/>
      </c>
      <c r="AH454" s="664" t="str">
        <f t="shared" si="92"/>
        <v/>
      </c>
      <c r="AI454" s="664" t="str">
        <f>IF(AF454="","",VLOOKUP(AF454,リスト!BD:BE,2,0))</f>
        <v/>
      </c>
      <c r="AJ454" s="664" t="str">
        <f t="shared" si="93"/>
        <v/>
      </c>
      <c r="AK454" s="664" t="str">
        <f>IF(AJ454="","",VLOOKUP(AJ454,リスト!BW:BX,2,0))</f>
        <v/>
      </c>
      <c r="AL454" s="664" t="str">
        <f>IF(AF454="","",IF(S454&gt;【１】経営概要!$G$27,調査年-1,調査年)-R454)</f>
        <v/>
      </c>
      <c r="AM454" s="665" t="str">
        <f t="shared" si="107"/>
        <v/>
      </c>
      <c r="AN454" s="665" t="str">
        <f t="shared" si="108"/>
        <v/>
      </c>
      <c r="AO454" s="666" t="str">
        <f t="shared" si="109"/>
        <v/>
      </c>
      <c r="AP454" s="666" t="str">
        <f t="shared" si="110"/>
        <v/>
      </c>
      <c r="AQ454" s="666" t="str">
        <f t="shared" si="111"/>
        <v/>
      </c>
      <c r="AR454" s="666" t="str">
        <f t="shared" si="120"/>
        <v/>
      </c>
      <c r="AS454" s="666" t="str">
        <f t="shared" si="112"/>
        <v/>
      </c>
      <c r="AT454" s="666" t="str">
        <f t="shared" si="95"/>
        <v/>
      </c>
      <c r="AU454" s="666" t="str">
        <f t="shared" si="96"/>
        <v/>
      </c>
      <c r="AV454" s="666" t="str">
        <f>IF(X454="","",IF(OR(R454=IF(S454&gt;【１】経営概要!$G$27,調査年-1,調査年),AN454=""),"",ROUND(AN454*X454%,0)))</f>
        <v/>
      </c>
      <c r="AW454" s="666" t="str">
        <f t="shared" si="113"/>
        <v/>
      </c>
      <c r="AX454" s="666" t="str">
        <f t="shared" si="114"/>
        <v/>
      </c>
      <c r="AY454" s="666" t="str">
        <f t="shared" si="115"/>
        <v/>
      </c>
      <c r="AZ454" s="666" t="str">
        <f>IF(OR(X454="",AND(OR(R454&lt;&gt;IF(S454&gt;【１】経営概要!$G$27,調査年-1,調査年),AG454=0),V454="",AR454="",W454="")),"",
SUM(
IF(AND(R454=IF(S454&gt;【１】経営概要!$G$27,調査年-1,調査年),AG454=1),ROUND(T454*X454%,0),),
ROUND(V454*X454%,0),
ROUND(SUM(AR454)*X454%,0),
))</f>
        <v/>
      </c>
      <c r="BA454" s="666" t="str">
        <f t="shared" si="116"/>
        <v/>
      </c>
    </row>
    <row r="455" spans="2:53" s="4" customFormat="1" ht="28.5" hidden="1" customHeight="1" outlineLevel="1">
      <c r="B455" s="49"/>
      <c r="C455" s="722">
        <v>439</v>
      </c>
      <c r="D455" s="1569"/>
      <c r="E455" s="1570"/>
      <c r="F455" s="1570"/>
      <c r="G455" s="1570"/>
      <c r="H455" s="1570"/>
      <c r="I455" s="1570"/>
      <c r="J455" s="1570"/>
      <c r="K455" s="1571"/>
      <c r="L455" s="668" t="str">
        <f>IF(M455&gt;0,IF(COUNTIF(リスト!建築物種類コード,M455),"建築物","構築物"),"")</f>
        <v/>
      </c>
      <c r="M455" s="680"/>
      <c r="N455" s="681"/>
      <c r="O455" s="201"/>
      <c r="P455" s="682"/>
      <c r="Q455" s="683"/>
      <c r="R455" s="683"/>
      <c r="S455" s="684"/>
      <c r="T455" s="685"/>
      <c r="U455" s="685"/>
      <c r="V455" s="685"/>
      <c r="W455" s="685"/>
      <c r="X455" s="1045"/>
      <c r="Y455" s="686"/>
      <c r="Z455" s="687"/>
      <c r="AA455" s="661"/>
      <c r="AB455" s="662"/>
      <c r="AC455" s="279"/>
      <c r="AD455" s="61"/>
      <c r="AE455" s="61"/>
      <c r="AF455" s="663" t="str">
        <f t="shared" si="119"/>
        <v/>
      </c>
      <c r="AG455" s="664" t="str">
        <f t="shared" si="91"/>
        <v/>
      </c>
      <c r="AH455" s="664" t="str">
        <f t="shared" si="92"/>
        <v/>
      </c>
      <c r="AI455" s="664" t="str">
        <f>IF(AF455="","",VLOOKUP(AF455,リスト!BD:BE,2,0))</f>
        <v/>
      </c>
      <c r="AJ455" s="664" t="str">
        <f t="shared" si="93"/>
        <v/>
      </c>
      <c r="AK455" s="664" t="str">
        <f>IF(AJ455="","",VLOOKUP(AJ455,リスト!BW:BX,2,0))</f>
        <v/>
      </c>
      <c r="AL455" s="664" t="str">
        <f>IF(AF455="","",IF(S455&gt;【１】経営概要!$G$27,調査年-1,調査年)-R455)</f>
        <v/>
      </c>
      <c r="AM455" s="665" t="str">
        <f t="shared" si="107"/>
        <v/>
      </c>
      <c r="AN455" s="665" t="str">
        <f t="shared" si="108"/>
        <v/>
      </c>
      <c r="AO455" s="666" t="str">
        <f t="shared" si="109"/>
        <v/>
      </c>
      <c r="AP455" s="666" t="str">
        <f t="shared" si="110"/>
        <v/>
      </c>
      <c r="AQ455" s="666" t="str">
        <f t="shared" si="111"/>
        <v/>
      </c>
      <c r="AR455" s="666" t="str">
        <f t="shared" si="120"/>
        <v/>
      </c>
      <c r="AS455" s="666" t="str">
        <f t="shared" si="112"/>
        <v/>
      </c>
      <c r="AT455" s="666" t="str">
        <f t="shared" si="95"/>
        <v/>
      </c>
      <c r="AU455" s="666" t="str">
        <f t="shared" si="96"/>
        <v/>
      </c>
      <c r="AV455" s="666" t="str">
        <f>IF(X455="","",IF(OR(R455=IF(S455&gt;【１】経営概要!$G$27,調査年-1,調査年),AN455=""),"",ROUND(AN455*X455%,0)))</f>
        <v/>
      </c>
      <c r="AW455" s="666" t="str">
        <f t="shared" si="113"/>
        <v/>
      </c>
      <c r="AX455" s="666" t="str">
        <f t="shared" si="114"/>
        <v/>
      </c>
      <c r="AY455" s="666" t="str">
        <f t="shared" si="115"/>
        <v/>
      </c>
      <c r="AZ455" s="666" t="str">
        <f>IF(OR(X455="",AND(OR(R455&lt;&gt;IF(S455&gt;【１】経営概要!$G$27,調査年-1,調査年),AG455=0),V455="",AR455="",W455="")),"",
SUM(
IF(AND(R455=IF(S455&gt;【１】経営概要!$G$27,調査年-1,調査年),AG455=1),ROUND(T455*X455%,0),),
ROUND(V455*X455%,0),
ROUND(SUM(AR455)*X455%,0),
))</f>
        <v/>
      </c>
      <c r="BA455" s="666" t="str">
        <f t="shared" si="116"/>
        <v/>
      </c>
    </row>
    <row r="456" spans="2:53" ht="28.5" hidden="1" customHeight="1" outlineLevel="1">
      <c r="B456" s="49"/>
      <c r="C456" s="722">
        <v>440</v>
      </c>
      <c r="D456" s="1572"/>
      <c r="E456" s="1573"/>
      <c r="F456" s="1573"/>
      <c r="G456" s="1573"/>
      <c r="H456" s="1573"/>
      <c r="I456" s="1573"/>
      <c r="J456" s="1573"/>
      <c r="K456" s="1574"/>
      <c r="L456" s="668" t="str">
        <f>IF(M456&gt;0,IF(COUNTIF(リスト!建築物種類コード,M456),"建築物","構築物"),"")</f>
        <v/>
      </c>
      <c r="M456" s="688"/>
      <c r="N456" s="681"/>
      <c r="O456" s="201"/>
      <c r="P456" s="682"/>
      <c r="Q456" s="683"/>
      <c r="R456" s="683"/>
      <c r="S456" s="684"/>
      <c r="T456" s="685"/>
      <c r="U456" s="685"/>
      <c r="V456" s="685"/>
      <c r="W456" s="685"/>
      <c r="X456" s="1045"/>
      <c r="Y456" s="686"/>
      <c r="Z456" s="687"/>
      <c r="AA456" s="661"/>
      <c r="AB456" s="662"/>
      <c r="AC456" s="279"/>
      <c r="AF456" s="663" t="str">
        <f t="shared" si="119"/>
        <v/>
      </c>
      <c r="AG456" s="664" t="str">
        <f t="shared" si="91"/>
        <v/>
      </c>
      <c r="AH456" s="664" t="str">
        <f t="shared" si="92"/>
        <v/>
      </c>
      <c r="AI456" s="664" t="str">
        <f>IF(AF456="","",VLOOKUP(AF456,リスト!BD:BE,2,0))</f>
        <v/>
      </c>
      <c r="AJ456" s="664" t="str">
        <f t="shared" si="93"/>
        <v/>
      </c>
      <c r="AK456" s="664" t="str">
        <f>IF(AJ456="","",VLOOKUP(AJ456,リスト!BW:BX,2,0))</f>
        <v/>
      </c>
      <c r="AL456" s="664" t="str">
        <f>IF(AF456="","",IF(S456&gt;【１】経営概要!$G$27,調査年-1,調査年)-R456)</f>
        <v/>
      </c>
      <c r="AM456" s="665" t="str">
        <f t="shared" si="107"/>
        <v/>
      </c>
      <c r="AN456" s="665" t="str">
        <f t="shared" si="108"/>
        <v/>
      </c>
      <c r="AO456" s="666" t="str">
        <f t="shared" si="109"/>
        <v/>
      </c>
      <c r="AP456" s="666" t="str">
        <f t="shared" si="110"/>
        <v/>
      </c>
      <c r="AQ456" s="666" t="str">
        <f t="shared" si="111"/>
        <v/>
      </c>
      <c r="AR456" s="666" t="str">
        <f t="shared" si="120"/>
        <v/>
      </c>
      <c r="AS456" s="666" t="str">
        <f t="shared" si="112"/>
        <v/>
      </c>
      <c r="AT456" s="666" t="str">
        <f t="shared" si="95"/>
        <v/>
      </c>
      <c r="AU456" s="666" t="str">
        <f t="shared" si="96"/>
        <v/>
      </c>
      <c r="AV456" s="666" t="str">
        <f>IF(X456="","",IF(OR(R456=IF(S456&gt;【１】経営概要!$G$27,調査年-1,調査年),AN456=""),"",ROUND(AN456*X456%,0)))</f>
        <v/>
      </c>
      <c r="AW456" s="666" t="str">
        <f t="shared" si="113"/>
        <v/>
      </c>
      <c r="AX456" s="666" t="str">
        <f t="shared" si="114"/>
        <v/>
      </c>
      <c r="AY456" s="666" t="str">
        <f t="shared" si="115"/>
        <v/>
      </c>
      <c r="AZ456" s="666" t="str">
        <f>IF(OR(X456="",AND(OR(R456&lt;&gt;IF(S456&gt;【１】経営概要!$G$27,調査年-1,調査年),AG456=0),V456="",AR456="",W456="")),"",
SUM(
IF(AND(R456=IF(S456&gt;【１】経営概要!$G$27,調査年-1,調査年),AG456=1),ROUND(T456*X456%,0),),
ROUND(V456*X456%,0),
ROUND(SUM(AR456)*X456%,0),
))</f>
        <v/>
      </c>
      <c r="BA456" s="666" t="str">
        <f t="shared" si="116"/>
        <v/>
      </c>
    </row>
    <row r="457" spans="2:53" s="42" customFormat="1" ht="28.5" hidden="1" customHeight="1" outlineLevel="1">
      <c r="B457" s="49"/>
      <c r="C457" s="722">
        <v>441</v>
      </c>
      <c r="D457" s="1569"/>
      <c r="E457" s="1570"/>
      <c r="F457" s="1570"/>
      <c r="G457" s="1570"/>
      <c r="H457" s="1570"/>
      <c r="I457" s="1570"/>
      <c r="J457" s="1570"/>
      <c r="K457" s="1571"/>
      <c r="L457" s="668" t="str">
        <f>IF(M457&gt;0,IF(COUNTIF(リスト!建築物種類コード,M457),"建築物","構築物"),"")</f>
        <v/>
      </c>
      <c r="M457" s="680"/>
      <c r="N457" s="681"/>
      <c r="O457" s="201"/>
      <c r="P457" s="682"/>
      <c r="Q457" s="683"/>
      <c r="R457" s="683"/>
      <c r="S457" s="684"/>
      <c r="T457" s="685"/>
      <c r="U457" s="685"/>
      <c r="V457" s="685"/>
      <c r="W457" s="685"/>
      <c r="X457" s="1045"/>
      <c r="Y457" s="686"/>
      <c r="Z457" s="687"/>
      <c r="AA457" s="661"/>
      <c r="AB457" s="662"/>
      <c r="AC457" s="279"/>
      <c r="AD457" s="61"/>
      <c r="AE457" s="61"/>
      <c r="AF457" s="663" t="str">
        <f t="shared" si="119"/>
        <v/>
      </c>
      <c r="AG457" s="664" t="str">
        <f t="shared" si="91"/>
        <v/>
      </c>
      <c r="AH457" s="664" t="str">
        <f t="shared" si="92"/>
        <v/>
      </c>
      <c r="AI457" s="664" t="str">
        <f>IF(AF457="","",VLOOKUP(AF457,リスト!BD:BE,2,0))</f>
        <v/>
      </c>
      <c r="AJ457" s="664" t="str">
        <f t="shared" si="93"/>
        <v/>
      </c>
      <c r="AK457" s="664" t="str">
        <f>IF(AJ457="","",VLOOKUP(AJ457,リスト!BW:BX,2,0))</f>
        <v/>
      </c>
      <c r="AL457" s="664" t="str">
        <f>IF(AF457="","",IF(S457&gt;【１】経営概要!$G$27,調査年-1,調査年)-R457)</f>
        <v/>
      </c>
      <c r="AM457" s="665" t="str">
        <f t="shared" si="107"/>
        <v/>
      </c>
      <c r="AN457" s="665" t="str">
        <f t="shared" si="108"/>
        <v/>
      </c>
      <c r="AO457" s="666" t="str">
        <f t="shared" si="109"/>
        <v/>
      </c>
      <c r="AP457" s="666" t="str">
        <f t="shared" si="110"/>
        <v/>
      </c>
      <c r="AQ457" s="666" t="str">
        <f t="shared" si="111"/>
        <v/>
      </c>
      <c r="AR457" s="666" t="str">
        <f t="shared" si="120"/>
        <v/>
      </c>
      <c r="AS457" s="666" t="str">
        <f t="shared" si="112"/>
        <v/>
      </c>
      <c r="AT457" s="666" t="str">
        <f t="shared" si="95"/>
        <v/>
      </c>
      <c r="AU457" s="666" t="str">
        <f t="shared" si="96"/>
        <v/>
      </c>
      <c r="AV457" s="666" t="str">
        <f>IF(X457="","",IF(OR(R457=IF(S457&gt;【１】経営概要!$G$27,調査年-1,調査年),AN457=""),"",ROUND(AN457*X457%,0)))</f>
        <v/>
      </c>
      <c r="AW457" s="666" t="str">
        <f t="shared" si="113"/>
        <v/>
      </c>
      <c r="AX457" s="666" t="str">
        <f t="shared" si="114"/>
        <v/>
      </c>
      <c r="AY457" s="666" t="str">
        <f t="shared" si="115"/>
        <v/>
      </c>
      <c r="AZ457" s="666" t="str">
        <f>IF(OR(X457="",AND(OR(R457&lt;&gt;IF(S457&gt;【１】経営概要!$G$27,調査年-1,調査年),AG457=0),V457="",AR457="",W457="")),"",
SUM(
IF(AND(R457=IF(S457&gt;【１】経営概要!$G$27,調査年-1,調査年),AG457=1),ROUND(T457*X457%,0),),
ROUND(V457*X457%,0),
ROUND(SUM(AR457)*X457%,0),
))</f>
        <v/>
      </c>
      <c r="BA457" s="666" t="str">
        <f t="shared" si="116"/>
        <v/>
      </c>
    </row>
    <row r="458" spans="2:53" s="4" customFormat="1" ht="28.5" hidden="1" customHeight="1" outlineLevel="1">
      <c r="C458" s="722">
        <v>442</v>
      </c>
      <c r="D458" s="1569"/>
      <c r="E458" s="1570"/>
      <c r="F458" s="1570"/>
      <c r="G458" s="1570"/>
      <c r="H458" s="1570"/>
      <c r="I458" s="1570"/>
      <c r="J458" s="1570"/>
      <c r="K458" s="1571"/>
      <c r="L458" s="668" t="str">
        <f>IF(M458&gt;0,IF(COUNTIF(リスト!建築物種類コード,M458),"建築物","構築物"),"")</f>
        <v/>
      </c>
      <c r="M458" s="680"/>
      <c r="N458" s="681"/>
      <c r="O458" s="201"/>
      <c r="P458" s="682"/>
      <c r="Q458" s="683"/>
      <c r="R458" s="683"/>
      <c r="S458" s="684"/>
      <c r="T458" s="685"/>
      <c r="U458" s="685"/>
      <c r="V458" s="685"/>
      <c r="W458" s="685"/>
      <c r="X458" s="1045"/>
      <c r="Y458" s="686"/>
      <c r="Z458" s="687"/>
      <c r="AA458" s="661"/>
      <c r="AB458" s="662"/>
      <c r="AC458" s="279"/>
      <c r="AD458" s="61"/>
      <c r="AE458" s="61"/>
      <c r="AF458" s="663" t="str">
        <f t="shared" si="119"/>
        <v/>
      </c>
      <c r="AG458" s="664" t="str">
        <f t="shared" si="91"/>
        <v/>
      </c>
      <c r="AH458" s="664" t="str">
        <f t="shared" si="92"/>
        <v/>
      </c>
      <c r="AI458" s="664" t="str">
        <f>IF(AF458="","",VLOOKUP(AF458,リスト!BD:BE,2,0))</f>
        <v/>
      </c>
      <c r="AJ458" s="664" t="str">
        <f t="shared" si="93"/>
        <v/>
      </c>
      <c r="AK458" s="664" t="str">
        <f>IF(AJ458="","",VLOOKUP(AJ458,リスト!BW:BX,2,0))</f>
        <v/>
      </c>
      <c r="AL458" s="664" t="str">
        <f>IF(AF458="","",IF(S458&gt;【１】経営概要!$G$27,調査年-1,調査年)-R458)</f>
        <v/>
      </c>
      <c r="AM458" s="665" t="str">
        <f t="shared" si="107"/>
        <v/>
      </c>
      <c r="AN458" s="665" t="str">
        <f t="shared" si="108"/>
        <v/>
      </c>
      <c r="AO458" s="666" t="str">
        <f t="shared" si="109"/>
        <v/>
      </c>
      <c r="AP458" s="666" t="str">
        <f t="shared" si="110"/>
        <v/>
      </c>
      <c r="AQ458" s="666" t="str">
        <f t="shared" si="111"/>
        <v/>
      </c>
      <c r="AR458" s="666" t="str">
        <f t="shared" si="120"/>
        <v/>
      </c>
      <c r="AS458" s="666" t="str">
        <f t="shared" si="112"/>
        <v/>
      </c>
      <c r="AT458" s="666" t="str">
        <f t="shared" si="95"/>
        <v/>
      </c>
      <c r="AU458" s="666" t="str">
        <f t="shared" si="96"/>
        <v/>
      </c>
      <c r="AV458" s="666" t="str">
        <f>IF(X458="","",IF(OR(R458=IF(S458&gt;【１】経営概要!$G$27,調査年-1,調査年),AN458=""),"",ROUND(AN458*X458%,0)))</f>
        <v/>
      </c>
      <c r="AW458" s="666" t="str">
        <f t="shared" si="113"/>
        <v/>
      </c>
      <c r="AX458" s="666" t="str">
        <f t="shared" si="114"/>
        <v/>
      </c>
      <c r="AY458" s="666" t="str">
        <f t="shared" si="115"/>
        <v/>
      </c>
      <c r="AZ458" s="666" t="str">
        <f>IF(OR(X458="",AND(OR(R458&lt;&gt;IF(S458&gt;【１】経営概要!$G$27,調査年-1,調査年),AG458=0),V458="",AR458="",W458="")),"",
SUM(
IF(AND(R458=IF(S458&gt;【１】経営概要!$G$27,調査年-1,調査年),AG458=1),ROUND(T458*X458%,0),),
ROUND(V458*X458%,0),
ROUND(SUM(AR458)*X458%,0),
))</f>
        <v/>
      </c>
      <c r="BA458" s="666" t="str">
        <f t="shared" si="116"/>
        <v/>
      </c>
    </row>
    <row r="459" spans="2:53" s="4" customFormat="1" ht="27.75" hidden="1" customHeight="1" outlineLevel="1">
      <c r="C459" s="722">
        <v>443</v>
      </c>
      <c r="D459" s="1572"/>
      <c r="E459" s="1573"/>
      <c r="F459" s="1573"/>
      <c r="G459" s="1573"/>
      <c r="H459" s="1573"/>
      <c r="I459" s="1573"/>
      <c r="J459" s="1573"/>
      <c r="K459" s="1574"/>
      <c r="L459" s="668" t="str">
        <f>IF(M459&gt;0,IF(COUNTIF(リスト!建築物種類コード,M459),"建築物","構築物"),"")</f>
        <v/>
      </c>
      <c r="M459" s="688"/>
      <c r="N459" s="681"/>
      <c r="O459" s="201"/>
      <c r="P459" s="682"/>
      <c r="Q459" s="683"/>
      <c r="R459" s="683"/>
      <c r="S459" s="684"/>
      <c r="T459" s="685"/>
      <c r="U459" s="685"/>
      <c r="V459" s="685"/>
      <c r="W459" s="685"/>
      <c r="X459" s="1045"/>
      <c r="Y459" s="686"/>
      <c r="Z459" s="687"/>
      <c r="AA459" s="661"/>
      <c r="AB459" s="662"/>
      <c r="AC459" s="279"/>
      <c r="AD459" s="61"/>
      <c r="AE459" s="61"/>
      <c r="AF459" s="663" t="str">
        <f t="shared" si="119"/>
        <v/>
      </c>
      <c r="AG459" s="664" t="str">
        <f t="shared" si="91"/>
        <v/>
      </c>
      <c r="AH459" s="664" t="str">
        <f t="shared" si="92"/>
        <v/>
      </c>
      <c r="AI459" s="664" t="str">
        <f>IF(AF459="","",VLOOKUP(AF459,リスト!BD:BE,2,0))</f>
        <v/>
      </c>
      <c r="AJ459" s="664" t="str">
        <f t="shared" si="93"/>
        <v/>
      </c>
      <c r="AK459" s="664" t="str">
        <f>IF(AJ459="","",VLOOKUP(AJ459,リスト!BW:BX,2,0))</f>
        <v/>
      </c>
      <c r="AL459" s="664" t="str">
        <f>IF(AF459="","",IF(S459&gt;【１】経営概要!$G$27,調査年-1,調査年)-R459)</f>
        <v/>
      </c>
      <c r="AM459" s="665" t="str">
        <f t="shared" si="107"/>
        <v/>
      </c>
      <c r="AN459" s="665" t="str">
        <f t="shared" si="108"/>
        <v/>
      </c>
      <c r="AO459" s="666" t="str">
        <f t="shared" si="109"/>
        <v/>
      </c>
      <c r="AP459" s="666" t="str">
        <f t="shared" si="110"/>
        <v/>
      </c>
      <c r="AQ459" s="666" t="str">
        <f t="shared" si="111"/>
        <v/>
      </c>
      <c r="AR459" s="666" t="str">
        <f t="shared" si="120"/>
        <v/>
      </c>
      <c r="AS459" s="666" t="str">
        <f t="shared" si="112"/>
        <v/>
      </c>
      <c r="AT459" s="666" t="str">
        <f t="shared" si="95"/>
        <v/>
      </c>
      <c r="AU459" s="666" t="str">
        <f t="shared" si="96"/>
        <v/>
      </c>
      <c r="AV459" s="666" t="str">
        <f>IF(X459="","",IF(OR(R459=IF(S459&gt;【１】経営概要!$G$27,調査年-1,調査年),AN459=""),"",ROUND(AN459*X459%,0)))</f>
        <v/>
      </c>
      <c r="AW459" s="666" t="str">
        <f t="shared" si="113"/>
        <v/>
      </c>
      <c r="AX459" s="666" t="str">
        <f t="shared" si="114"/>
        <v/>
      </c>
      <c r="AY459" s="666" t="str">
        <f t="shared" si="115"/>
        <v/>
      </c>
      <c r="AZ459" s="666" t="str">
        <f>IF(OR(X459="",AND(OR(R459&lt;&gt;IF(S459&gt;【１】経営概要!$G$27,調査年-1,調査年),AG459=0),V459="",AR459="",W459="")),"",
SUM(
IF(AND(R459=IF(S459&gt;【１】経営概要!$G$27,調査年-1,調査年),AG459=1),ROUND(T459*X459%,0),),
ROUND(V459*X459%,0),
ROUND(SUM(AR459)*X459%,0),
))</f>
        <v/>
      </c>
      <c r="BA459" s="666" t="str">
        <f t="shared" si="116"/>
        <v/>
      </c>
    </row>
    <row r="460" spans="2:53" s="4" customFormat="1" ht="28.15" hidden="1" customHeight="1" outlineLevel="1">
      <c r="C460" s="722">
        <v>444</v>
      </c>
      <c r="D460" s="1569"/>
      <c r="E460" s="1570"/>
      <c r="F460" s="1570"/>
      <c r="G460" s="1570"/>
      <c r="H460" s="1570"/>
      <c r="I460" s="1570"/>
      <c r="J460" s="1570"/>
      <c r="K460" s="1571"/>
      <c r="L460" s="668" t="str">
        <f>IF(M460&gt;0,IF(COUNTIF(リスト!建築物種類コード,M460),"建築物","構築物"),"")</f>
        <v/>
      </c>
      <c r="M460" s="680"/>
      <c r="N460" s="681"/>
      <c r="O460" s="201"/>
      <c r="P460" s="682"/>
      <c r="Q460" s="683"/>
      <c r="R460" s="683"/>
      <c r="S460" s="684"/>
      <c r="T460" s="685"/>
      <c r="U460" s="685"/>
      <c r="V460" s="685"/>
      <c r="W460" s="685"/>
      <c r="X460" s="1045"/>
      <c r="Y460" s="686"/>
      <c r="Z460" s="687"/>
      <c r="AA460" s="661"/>
      <c r="AB460" s="662"/>
      <c r="AC460" s="279"/>
      <c r="AD460" s="61"/>
      <c r="AE460" s="61"/>
      <c r="AF460" s="663" t="str">
        <f t="shared" si="119"/>
        <v/>
      </c>
      <c r="AG460" s="664" t="str">
        <f t="shared" si="91"/>
        <v/>
      </c>
      <c r="AH460" s="664" t="str">
        <f t="shared" si="92"/>
        <v/>
      </c>
      <c r="AI460" s="664" t="str">
        <f>IF(AF460="","",VLOOKUP(AF460,リスト!BD:BE,2,0))</f>
        <v/>
      </c>
      <c r="AJ460" s="664" t="str">
        <f t="shared" si="93"/>
        <v/>
      </c>
      <c r="AK460" s="664" t="str">
        <f>IF(AJ460="","",VLOOKUP(AJ460,リスト!BW:BX,2,0))</f>
        <v/>
      </c>
      <c r="AL460" s="664" t="str">
        <f>IF(AF460="","",IF(S460&gt;【１】経営概要!$G$27,調査年-1,調査年)-R460)</f>
        <v/>
      </c>
      <c r="AM460" s="665" t="str">
        <f t="shared" si="107"/>
        <v/>
      </c>
      <c r="AN460" s="665" t="str">
        <f t="shared" si="108"/>
        <v/>
      </c>
      <c r="AO460" s="666" t="str">
        <f t="shared" si="109"/>
        <v/>
      </c>
      <c r="AP460" s="666" t="str">
        <f t="shared" si="110"/>
        <v/>
      </c>
      <c r="AQ460" s="666" t="str">
        <f t="shared" si="111"/>
        <v/>
      </c>
      <c r="AR460" s="666" t="str">
        <f t="shared" si="120"/>
        <v/>
      </c>
      <c r="AS460" s="666" t="str">
        <f t="shared" si="112"/>
        <v/>
      </c>
      <c r="AT460" s="666" t="str">
        <f t="shared" si="95"/>
        <v/>
      </c>
      <c r="AU460" s="666" t="str">
        <f t="shared" si="96"/>
        <v/>
      </c>
      <c r="AV460" s="666" t="str">
        <f>IF(X460="","",IF(OR(R460=IF(S460&gt;【１】経営概要!$G$27,調査年-1,調査年),AN460=""),"",ROUND(AN460*X460%,0)))</f>
        <v/>
      </c>
      <c r="AW460" s="666" t="str">
        <f t="shared" si="113"/>
        <v/>
      </c>
      <c r="AX460" s="666" t="str">
        <f t="shared" si="114"/>
        <v/>
      </c>
      <c r="AY460" s="666" t="str">
        <f t="shared" si="115"/>
        <v/>
      </c>
      <c r="AZ460" s="666" t="str">
        <f>IF(OR(X460="",AND(OR(R460&lt;&gt;IF(S460&gt;【１】経営概要!$G$27,調査年-1,調査年),AG460=0),V460="",AR460="",W460="")),"",
SUM(
IF(AND(R460=IF(S460&gt;【１】経営概要!$G$27,調査年-1,調査年),AG460=1),ROUND(T460*X460%,0),),
ROUND(V460*X460%,0),
ROUND(SUM(AR460)*X460%,0),
))</f>
        <v/>
      </c>
      <c r="BA460" s="666" t="str">
        <f t="shared" si="116"/>
        <v/>
      </c>
    </row>
    <row r="461" spans="2:53" s="4" customFormat="1" ht="28.15" hidden="1" customHeight="1" outlineLevel="1">
      <c r="C461" s="722">
        <v>445</v>
      </c>
      <c r="D461" s="1572"/>
      <c r="E461" s="1573"/>
      <c r="F461" s="1573"/>
      <c r="G461" s="1573"/>
      <c r="H461" s="1573"/>
      <c r="I461" s="1573"/>
      <c r="J461" s="1573"/>
      <c r="K461" s="1574"/>
      <c r="L461" s="668" t="str">
        <f>IF(M461&gt;0,IF(COUNTIF(リスト!建築物種類コード,M461),"建築物","構築物"),"")</f>
        <v/>
      </c>
      <c r="M461" s="688"/>
      <c r="N461" s="681"/>
      <c r="O461" s="201"/>
      <c r="P461" s="682"/>
      <c r="Q461" s="683"/>
      <c r="R461" s="683"/>
      <c r="S461" s="684"/>
      <c r="T461" s="685"/>
      <c r="U461" s="685"/>
      <c r="V461" s="685"/>
      <c r="W461" s="685"/>
      <c r="X461" s="1045"/>
      <c r="Y461" s="686"/>
      <c r="Z461" s="687"/>
      <c r="AA461" s="661"/>
      <c r="AB461" s="662"/>
      <c r="AC461" s="279"/>
      <c r="AD461" s="61"/>
      <c r="AE461" s="61"/>
      <c r="AF461" s="663" t="str">
        <f t="shared" si="119"/>
        <v/>
      </c>
      <c r="AG461" s="664" t="str">
        <f t="shared" si="91"/>
        <v/>
      </c>
      <c r="AH461" s="664" t="str">
        <f t="shared" si="92"/>
        <v/>
      </c>
      <c r="AI461" s="664" t="str">
        <f>IF(AF461="","",VLOOKUP(AF461,リスト!BD:BE,2,0))</f>
        <v/>
      </c>
      <c r="AJ461" s="664" t="str">
        <f t="shared" si="93"/>
        <v/>
      </c>
      <c r="AK461" s="664" t="str">
        <f>IF(AJ461="","",VLOOKUP(AJ461,リスト!BW:BX,2,0))</f>
        <v/>
      </c>
      <c r="AL461" s="664" t="str">
        <f>IF(AF461="","",IF(S461&gt;【１】経営概要!$G$27,調査年-1,調査年)-R461)</f>
        <v/>
      </c>
      <c r="AM461" s="665" t="str">
        <f t="shared" si="107"/>
        <v/>
      </c>
      <c r="AN461" s="665" t="str">
        <f t="shared" si="108"/>
        <v/>
      </c>
      <c r="AO461" s="666" t="str">
        <f t="shared" si="109"/>
        <v/>
      </c>
      <c r="AP461" s="666" t="str">
        <f t="shared" si="110"/>
        <v/>
      </c>
      <c r="AQ461" s="666" t="str">
        <f t="shared" si="111"/>
        <v/>
      </c>
      <c r="AR461" s="666" t="str">
        <f t="shared" si="120"/>
        <v/>
      </c>
      <c r="AS461" s="666" t="str">
        <f t="shared" si="112"/>
        <v/>
      </c>
      <c r="AT461" s="666" t="str">
        <f t="shared" si="95"/>
        <v/>
      </c>
      <c r="AU461" s="666" t="str">
        <f t="shared" si="96"/>
        <v/>
      </c>
      <c r="AV461" s="666" t="str">
        <f>IF(X461="","",IF(OR(R461=IF(S461&gt;【１】経営概要!$G$27,調査年-1,調査年),AN461=""),"",ROUND(AN461*X461%,0)))</f>
        <v/>
      </c>
      <c r="AW461" s="666" t="str">
        <f t="shared" si="113"/>
        <v/>
      </c>
      <c r="AX461" s="666" t="str">
        <f t="shared" si="114"/>
        <v/>
      </c>
      <c r="AY461" s="666" t="str">
        <f t="shared" si="115"/>
        <v/>
      </c>
      <c r="AZ461" s="666" t="str">
        <f>IF(OR(X461="",AND(OR(R461&lt;&gt;IF(S461&gt;【１】経営概要!$G$27,調査年-1,調査年),AG461=0),V461="",AR461="",W461="")),"",
SUM(
IF(AND(R461=IF(S461&gt;【１】経営概要!$G$27,調査年-1,調査年),AG461=1),ROUND(T461*X461%,0),),
ROUND(V461*X461%,0),
ROUND(SUM(AR461)*X461%,0),
))</f>
        <v/>
      </c>
      <c r="BA461" s="666" t="str">
        <f t="shared" si="116"/>
        <v/>
      </c>
    </row>
    <row r="462" spans="2:53" s="4" customFormat="1" ht="28.15" hidden="1" customHeight="1" outlineLevel="1">
      <c r="C462" s="722">
        <v>446</v>
      </c>
      <c r="D462" s="1569"/>
      <c r="E462" s="1570"/>
      <c r="F462" s="1570"/>
      <c r="G462" s="1570"/>
      <c r="H462" s="1570"/>
      <c r="I462" s="1570"/>
      <c r="J462" s="1570"/>
      <c r="K462" s="1571"/>
      <c r="L462" s="668" t="str">
        <f>IF(M462&gt;0,IF(COUNTIF(リスト!建築物種類コード,M462),"建築物","構築物"),"")</f>
        <v/>
      </c>
      <c r="M462" s="680"/>
      <c r="N462" s="681"/>
      <c r="O462" s="201"/>
      <c r="P462" s="682"/>
      <c r="Q462" s="683"/>
      <c r="R462" s="683"/>
      <c r="S462" s="684"/>
      <c r="T462" s="685"/>
      <c r="U462" s="685"/>
      <c r="V462" s="685"/>
      <c r="W462" s="685"/>
      <c r="X462" s="1045"/>
      <c r="Y462" s="686"/>
      <c r="Z462" s="687"/>
      <c r="AA462" s="661"/>
      <c r="AB462" s="662"/>
      <c r="AC462" s="279"/>
      <c r="AD462" s="61"/>
      <c r="AE462" s="61"/>
      <c r="AF462" s="663" t="str">
        <f t="shared" si="119"/>
        <v/>
      </c>
      <c r="AG462" s="664" t="str">
        <f t="shared" si="91"/>
        <v/>
      </c>
      <c r="AH462" s="664" t="str">
        <f t="shared" si="92"/>
        <v/>
      </c>
      <c r="AI462" s="664" t="str">
        <f>IF(AF462="","",VLOOKUP(AF462,リスト!BD:BE,2,0))</f>
        <v/>
      </c>
      <c r="AJ462" s="664" t="str">
        <f t="shared" si="93"/>
        <v/>
      </c>
      <c r="AK462" s="664" t="str">
        <f>IF(AJ462="","",VLOOKUP(AJ462,リスト!BW:BX,2,0))</f>
        <v/>
      </c>
      <c r="AL462" s="664" t="str">
        <f>IF(AF462="","",IF(S462&gt;【１】経営概要!$G$27,調査年-1,調査年)-R462)</f>
        <v/>
      </c>
      <c r="AM462" s="665" t="str">
        <f t="shared" si="107"/>
        <v/>
      </c>
      <c r="AN462" s="665" t="str">
        <f t="shared" si="108"/>
        <v/>
      </c>
      <c r="AO462" s="666" t="str">
        <f t="shared" si="109"/>
        <v/>
      </c>
      <c r="AP462" s="666" t="str">
        <f t="shared" si="110"/>
        <v/>
      </c>
      <c r="AQ462" s="666" t="str">
        <f t="shared" si="111"/>
        <v/>
      </c>
      <c r="AR462" s="666" t="str">
        <f t="shared" si="120"/>
        <v/>
      </c>
      <c r="AS462" s="666" t="str">
        <f t="shared" si="112"/>
        <v/>
      </c>
      <c r="AT462" s="666" t="str">
        <f t="shared" si="95"/>
        <v/>
      </c>
      <c r="AU462" s="666" t="str">
        <f t="shared" si="96"/>
        <v/>
      </c>
      <c r="AV462" s="666" t="str">
        <f>IF(X462="","",IF(OR(R462=IF(S462&gt;【１】経営概要!$G$27,調査年-1,調査年),AN462=""),"",ROUND(AN462*X462%,0)))</f>
        <v/>
      </c>
      <c r="AW462" s="666" t="str">
        <f t="shared" si="113"/>
        <v/>
      </c>
      <c r="AX462" s="666" t="str">
        <f t="shared" si="114"/>
        <v/>
      </c>
      <c r="AY462" s="666" t="str">
        <f t="shared" si="115"/>
        <v/>
      </c>
      <c r="AZ462" s="666" t="str">
        <f>IF(OR(X462="",AND(OR(R462&lt;&gt;IF(S462&gt;【１】経営概要!$G$27,調査年-1,調査年),AG462=0),V462="",AR462="",W462="")),"",
SUM(
IF(AND(R462=IF(S462&gt;【１】経営概要!$G$27,調査年-1,調査年),AG462=1),ROUND(T462*X462%,0),),
ROUND(V462*X462%,0),
ROUND(SUM(AR462)*X462%,0),
))</f>
        <v/>
      </c>
      <c r="BA462" s="666" t="str">
        <f t="shared" si="116"/>
        <v/>
      </c>
    </row>
    <row r="463" spans="2:53" s="4" customFormat="1" ht="28.15" hidden="1" customHeight="1" outlineLevel="1">
      <c r="C463" s="722">
        <v>447</v>
      </c>
      <c r="D463" s="1572"/>
      <c r="E463" s="1573"/>
      <c r="F463" s="1573"/>
      <c r="G463" s="1573"/>
      <c r="H463" s="1573"/>
      <c r="I463" s="1573"/>
      <c r="J463" s="1573"/>
      <c r="K463" s="1574"/>
      <c r="L463" s="668" t="str">
        <f>IF(M463&gt;0,IF(COUNTIF(リスト!建築物種類コード,M463),"建築物","構築物"),"")</f>
        <v/>
      </c>
      <c r="M463" s="688"/>
      <c r="N463" s="681"/>
      <c r="O463" s="201"/>
      <c r="P463" s="682"/>
      <c r="Q463" s="683"/>
      <c r="R463" s="683"/>
      <c r="S463" s="684"/>
      <c r="T463" s="685"/>
      <c r="U463" s="685"/>
      <c r="V463" s="685"/>
      <c r="W463" s="685"/>
      <c r="X463" s="1045"/>
      <c r="Y463" s="686"/>
      <c r="Z463" s="687"/>
      <c r="AA463" s="661"/>
      <c r="AB463" s="662"/>
      <c r="AC463" s="279"/>
      <c r="AD463" s="61"/>
      <c r="AE463" s="61"/>
      <c r="AF463" s="663" t="str">
        <f t="shared" si="119"/>
        <v/>
      </c>
      <c r="AG463" s="664" t="str">
        <f t="shared" si="91"/>
        <v/>
      </c>
      <c r="AH463" s="664" t="str">
        <f t="shared" si="92"/>
        <v/>
      </c>
      <c r="AI463" s="664" t="str">
        <f>IF(AF463="","",VLOOKUP(AF463,リスト!BD:BE,2,0))</f>
        <v/>
      </c>
      <c r="AJ463" s="664" t="str">
        <f t="shared" si="93"/>
        <v/>
      </c>
      <c r="AK463" s="664" t="str">
        <f>IF(AJ463="","",VLOOKUP(AJ463,リスト!BW:BX,2,0))</f>
        <v/>
      </c>
      <c r="AL463" s="664" t="str">
        <f>IF(AF463="","",IF(S463&gt;【１】経営概要!$G$27,調査年-1,調査年)-R463)</f>
        <v/>
      </c>
      <c r="AM463" s="665" t="str">
        <f t="shared" si="107"/>
        <v/>
      </c>
      <c r="AN463" s="665" t="str">
        <f t="shared" si="108"/>
        <v/>
      </c>
      <c r="AO463" s="666" t="str">
        <f t="shared" si="109"/>
        <v/>
      </c>
      <c r="AP463" s="666" t="str">
        <f t="shared" si="110"/>
        <v/>
      </c>
      <c r="AQ463" s="666" t="str">
        <f t="shared" si="111"/>
        <v/>
      </c>
      <c r="AR463" s="666" t="str">
        <f t="shared" si="120"/>
        <v/>
      </c>
      <c r="AS463" s="666" t="str">
        <f t="shared" si="112"/>
        <v/>
      </c>
      <c r="AT463" s="666" t="str">
        <f t="shared" si="95"/>
        <v/>
      </c>
      <c r="AU463" s="666" t="str">
        <f t="shared" si="96"/>
        <v/>
      </c>
      <c r="AV463" s="666" t="str">
        <f>IF(X463="","",IF(OR(R463=IF(S463&gt;【１】経営概要!$G$27,調査年-1,調査年),AN463=""),"",ROUND(AN463*X463%,0)))</f>
        <v/>
      </c>
      <c r="AW463" s="666" t="str">
        <f t="shared" si="113"/>
        <v/>
      </c>
      <c r="AX463" s="666" t="str">
        <f t="shared" si="114"/>
        <v/>
      </c>
      <c r="AY463" s="666" t="str">
        <f t="shared" si="115"/>
        <v/>
      </c>
      <c r="AZ463" s="666" t="str">
        <f>IF(OR(X463="",AND(OR(R463&lt;&gt;IF(S463&gt;【１】経営概要!$G$27,調査年-1,調査年),AG463=0),V463="",AR463="",W463="")),"",
SUM(
IF(AND(R463=IF(S463&gt;【１】経営概要!$G$27,調査年-1,調査年),AG463=1),ROUND(T463*X463%,0),),
ROUND(V463*X463%,0),
ROUND(SUM(AR463)*X463%,0),
))</f>
        <v/>
      </c>
      <c r="BA463" s="666" t="str">
        <f t="shared" si="116"/>
        <v/>
      </c>
    </row>
    <row r="464" spans="2:53" s="4" customFormat="1" ht="28.15" hidden="1" customHeight="1" outlineLevel="1">
      <c r="C464" s="722">
        <v>448</v>
      </c>
      <c r="D464" s="1569"/>
      <c r="E464" s="1570"/>
      <c r="F464" s="1570"/>
      <c r="G464" s="1570"/>
      <c r="H464" s="1570"/>
      <c r="I464" s="1570"/>
      <c r="J464" s="1570"/>
      <c r="K464" s="1571"/>
      <c r="L464" s="668" t="str">
        <f>IF(M464&gt;0,IF(COUNTIF(リスト!建築物種類コード,M464),"建築物","構築物"),"")</f>
        <v/>
      </c>
      <c r="M464" s="680"/>
      <c r="N464" s="681"/>
      <c r="O464" s="201"/>
      <c r="P464" s="682"/>
      <c r="Q464" s="683"/>
      <c r="R464" s="683"/>
      <c r="S464" s="684"/>
      <c r="T464" s="685"/>
      <c r="U464" s="685"/>
      <c r="V464" s="685"/>
      <c r="W464" s="685"/>
      <c r="X464" s="1045"/>
      <c r="Y464" s="686"/>
      <c r="Z464" s="687"/>
      <c r="AA464" s="661"/>
      <c r="AB464" s="662"/>
      <c r="AC464" s="279"/>
      <c r="AD464" s="61"/>
      <c r="AE464" s="61"/>
      <c r="AF464" s="663" t="str">
        <f t="shared" si="119"/>
        <v/>
      </c>
      <c r="AG464" s="664" t="str">
        <f t="shared" si="91"/>
        <v/>
      </c>
      <c r="AH464" s="664" t="str">
        <f t="shared" si="92"/>
        <v/>
      </c>
      <c r="AI464" s="664" t="str">
        <f>IF(AF464="","",VLOOKUP(AF464,リスト!BD:BE,2,0))</f>
        <v/>
      </c>
      <c r="AJ464" s="664" t="str">
        <f t="shared" si="93"/>
        <v/>
      </c>
      <c r="AK464" s="664" t="str">
        <f>IF(AJ464="","",VLOOKUP(AJ464,リスト!BW:BX,2,0))</f>
        <v/>
      </c>
      <c r="AL464" s="664" t="str">
        <f>IF(AF464="","",IF(S464&gt;【１】経営概要!$G$27,調査年-1,調査年)-R464)</f>
        <v/>
      </c>
      <c r="AM464" s="665" t="str">
        <f t="shared" si="107"/>
        <v/>
      </c>
      <c r="AN464" s="665" t="str">
        <f t="shared" si="108"/>
        <v/>
      </c>
      <c r="AO464" s="666" t="str">
        <f t="shared" si="109"/>
        <v/>
      </c>
      <c r="AP464" s="666" t="str">
        <f t="shared" si="110"/>
        <v/>
      </c>
      <c r="AQ464" s="666" t="str">
        <f t="shared" si="111"/>
        <v/>
      </c>
      <c r="AR464" s="666" t="str">
        <f t="shared" si="120"/>
        <v/>
      </c>
      <c r="AS464" s="666" t="str">
        <f t="shared" si="112"/>
        <v/>
      </c>
      <c r="AT464" s="666" t="str">
        <f t="shared" si="95"/>
        <v/>
      </c>
      <c r="AU464" s="666" t="str">
        <f t="shared" si="96"/>
        <v/>
      </c>
      <c r="AV464" s="666" t="str">
        <f>IF(X464="","",IF(OR(R464=IF(S464&gt;【１】経営概要!$G$27,調査年-1,調査年),AN464=""),"",ROUND(AN464*X464%,0)))</f>
        <v/>
      </c>
      <c r="AW464" s="666" t="str">
        <f t="shared" si="113"/>
        <v/>
      </c>
      <c r="AX464" s="666" t="str">
        <f t="shared" si="114"/>
        <v/>
      </c>
      <c r="AY464" s="666" t="str">
        <f t="shared" si="115"/>
        <v/>
      </c>
      <c r="AZ464" s="666" t="str">
        <f>IF(OR(X464="",AND(OR(R464&lt;&gt;IF(S464&gt;【１】経営概要!$G$27,調査年-1,調査年),AG464=0),V464="",AR464="",W464="")),"",
SUM(
IF(AND(R464=IF(S464&gt;【１】経営概要!$G$27,調査年-1,調査年),AG464=1),ROUND(T464*X464%,0),),
ROUND(V464*X464%,0),
ROUND(SUM(AR464)*X464%,0),
))</f>
        <v/>
      </c>
      <c r="BA464" s="666" t="str">
        <f t="shared" si="116"/>
        <v/>
      </c>
    </row>
    <row r="465" spans="2:53" s="4" customFormat="1" ht="28.15" hidden="1" customHeight="1" outlineLevel="1">
      <c r="C465" s="722">
        <v>449</v>
      </c>
      <c r="D465" s="1569"/>
      <c r="E465" s="1570"/>
      <c r="F465" s="1570"/>
      <c r="G465" s="1570"/>
      <c r="H465" s="1570"/>
      <c r="I465" s="1570"/>
      <c r="J465" s="1570"/>
      <c r="K465" s="1571"/>
      <c r="L465" s="668" t="str">
        <f>IF(M465&gt;0,IF(COUNTIF(リスト!建築物種類コード,M465),"建築物","構築物"),"")</f>
        <v/>
      </c>
      <c r="M465" s="680"/>
      <c r="N465" s="681"/>
      <c r="O465" s="201"/>
      <c r="P465" s="682"/>
      <c r="Q465" s="683"/>
      <c r="R465" s="683"/>
      <c r="S465" s="684"/>
      <c r="T465" s="685"/>
      <c r="U465" s="685"/>
      <c r="V465" s="685"/>
      <c r="W465" s="685"/>
      <c r="X465" s="1045"/>
      <c r="Y465" s="686"/>
      <c r="Z465" s="687"/>
      <c r="AA465" s="661"/>
      <c r="AB465" s="662"/>
      <c r="AC465" s="279"/>
      <c r="AD465" s="61"/>
      <c r="AE465" s="61"/>
      <c r="AF465" s="663" t="str">
        <f t="shared" si="119"/>
        <v/>
      </c>
      <c r="AG465" s="664" t="str">
        <f t="shared" si="91"/>
        <v/>
      </c>
      <c r="AH465" s="664" t="str">
        <f t="shared" si="92"/>
        <v/>
      </c>
      <c r="AI465" s="664" t="str">
        <f>IF(AF465="","",VLOOKUP(AF465,リスト!BD:BE,2,0))</f>
        <v/>
      </c>
      <c r="AJ465" s="664" t="str">
        <f t="shared" si="93"/>
        <v/>
      </c>
      <c r="AK465" s="664" t="str">
        <f>IF(AJ465="","",VLOOKUP(AJ465,リスト!BW:BX,2,0))</f>
        <v/>
      </c>
      <c r="AL465" s="664" t="str">
        <f>IF(AF465="","",IF(S465&gt;【１】経営概要!$G$27,調査年-1,調査年)-R465)</f>
        <v/>
      </c>
      <c r="AM465" s="665" t="str">
        <f t="shared" si="107"/>
        <v/>
      </c>
      <c r="AN465" s="665" t="str">
        <f t="shared" si="108"/>
        <v/>
      </c>
      <c r="AO465" s="666" t="str">
        <f t="shared" si="109"/>
        <v/>
      </c>
      <c r="AP465" s="666" t="str">
        <f t="shared" si="110"/>
        <v/>
      </c>
      <c r="AQ465" s="666" t="str">
        <f t="shared" si="111"/>
        <v/>
      </c>
      <c r="AR465" s="666" t="str">
        <f t="shared" si="120"/>
        <v/>
      </c>
      <c r="AS465" s="666" t="str">
        <f t="shared" si="112"/>
        <v/>
      </c>
      <c r="AT465" s="666" t="str">
        <f t="shared" si="95"/>
        <v/>
      </c>
      <c r="AU465" s="666" t="str">
        <f t="shared" si="96"/>
        <v/>
      </c>
      <c r="AV465" s="666" t="str">
        <f>IF(X465="","",IF(OR(R465=IF(S465&gt;【１】経営概要!$G$27,調査年-1,調査年),AN465=""),"",ROUND(AN465*X465%,0)))</f>
        <v/>
      </c>
      <c r="AW465" s="666" t="str">
        <f t="shared" si="113"/>
        <v/>
      </c>
      <c r="AX465" s="666" t="str">
        <f t="shared" si="114"/>
        <v/>
      </c>
      <c r="AY465" s="666" t="str">
        <f t="shared" si="115"/>
        <v/>
      </c>
      <c r="AZ465" s="666" t="str">
        <f>IF(OR(X465="",AND(OR(R465&lt;&gt;IF(S465&gt;【１】経営概要!$G$27,調査年-1,調査年),AG465=0),V465="",AR465="",W465="")),"",
SUM(
IF(AND(R465=IF(S465&gt;【１】経営概要!$G$27,調査年-1,調査年),AG465=1),ROUND(T465*X465%,0),),
ROUND(V465*X465%,0),
ROUND(SUM(AR465)*X465%,0),
))</f>
        <v/>
      </c>
      <c r="BA465" s="666" t="str">
        <f t="shared" si="116"/>
        <v/>
      </c>
    </row>
    <row r="466" spans="2:53" s="4" customFormat="1" ht="28.15" hidden="1" customHeight="1" outlineLevel="1">
      <c r="C466" s="722">
        <v>450</v>
      </c>
      <c r="D466" s="1569"/>
      <c r="E466" s="1570"/>
      <c r="F466" s="1570"/>
      <c r="G466" s="1570"/>
      <c r="H466" s="1570"/>
      <c r="I466" s="1570"/>
      <c r="J466" s="1570"/>
      <c r="K466" s="1571"/>
      <c r="L466" s="668" t="str">
        <f>IF(M466&gt;0,IF(COUNTIF(リスト!建築物種類コード,M466),"建築物","構築物"),"")</f>
        <v/>
      </c>
      <c r="M466" s="680"/>
      <c r="N466" s="681"/>
      <c r="O466" s="201"/>
      <c r="P466" s="682"/>
      <c r="Q466" s="683"/>
      <c r="R466" s="683"/>
      <c r="S466" s="684"/>
      <c r="T466" s="685"/>
      <c r="U466" s="685"/>
      <c r="V466" s="685"/>
      <c r="W466" s="685"/>
      <c r="X466" s="1045"/>
      <c r="Y466" s="686"/>
      <c r="Z466" s="687"/>
      <c r="AA466" s="661"/>
      <c r="AB466" s="662"/>
      <c r="AC466" s="279"/>
      <c r="AD466" s="61"/>
      <c r="AE466" s="61"/>
      <c r="AF466" s="663" t="str">
        <f t="shared" ref="AF466:AF529" si="121">IF(AND(M466="",N466=""),"","["&amp;RIGHT(LEFT(M466,3),2)&amp;RIGHT(LEFT(N466,FIND("]",N466)-1),IF(FIND("]",N466)-1&gt;2,2,1))&amp;"]")</f>
        <v/>
      </c>
      <c r="AG466" s="664" t="str">
        <f t="shared" si="91"/>
        <v/>
      </c>
      <c r="AH466" s="664" t="str">
        <f t="shared" si="92"/>
        <v/>
      </c>
      <c r="AI466" s="664" t="str">
        <f>IF(AF466="","",VLOOKUP(AF466,リスト!BD:BE,2,0))</f>
        <v/>
      </c>
      <c r="AJ466" s="664" t="str">
        <f t="shared" si="93"/>
        <v/>
      </c>
      <c r="AK466" s="664" t="str">
        <f>IF(AJ466="","",VLOOKUP(AJ466,リスト!BW:BX,2,0))</f>
        <v/>
      </c>
      <c r="AL466" s="664" t="str">
        <f>IF(AF466="","",IF(S466&gt;【１】経営概要!$G$27,調査年-1,調査年)-R466)</f>
        <v/>
      </c>
      <c r="AM466" s="665" t="str">
        <f t="shared" si="107"/>
        <v/>
      </c>
      <c r="AN466" s="665" t="str">
        <f t="shared" si="108"/>
        <v/>
      </c>
      <c r="AO466" s="666" t="str">
        <f t="shared" si="109"/>
        <v/>
      </c>
      <c r="AP466" s="666" t="str">
        <f t="shared" si="110"/>
        <v/>
      </c>
      <c r="AQ466" s="666" t="str">
        <f t="shared" si="111"/>
        <v/>
      </c>
      <c r="AR466" s="666" t="str">
        <f t="shared" ref="AR466:AR529" si="122">IF(OR(AF466="",AG466=1),IF(AND(AG466=1,AL466=0),U466,""),
IF(AND(AJ466&gt;0,AL466&lt;AJ466,SUM(AQ466)&gt;0,AQ466&lt;=ROUND(U466*AK466,0)),ROUND(AQ466*IF(Y466="2：部分取り壊し",IFERROR(1-(AC466/O466),1),1),),
IF(AND(AJ466&gt;0,AL466&lt;AJ466,SUM(U466)&gt;0),ROUND(U466*AK466*IF(Y466="2：部分取り壊し",IFERROR(1-(AC466/O466),1),1),0),"")))</f>
        <v/>
      </c>
      <c r="AS466" s="666" t="str">
        <f t="shared" si="112"/>
        <v/>
      </c>
      <c r="AT466" s="666" t="str">
        <f t="shared" si="95"/>
        <v/>
      </c>
      <c r="AU466" s="666" t="str">
        <f t="shared" si="96"/>
        <v/>
      </c>
      <c r="AV466" s="666" t="str">
        <f>IF(X466="","",IF(OR(R466=IF(S466&gt;【１】経営概要!$G$27,調査年-1,調査年),AN466=""),"",ROUND(AN466*X466%,0)))</f>
        <v/>
      </c>
      <c r="AW466" s="666" t="str">
        <f t="shared" si="113"/>
        <v/>
      </c>
      <c r="AX466" s="666" t="str">
        <f t="shared" si="114"/>
        <v/>
      </c>
      <c r="AY466" s="666" t="str">
        <f t="shared" si="115"/>
        <v/>
      </c>
      <c r="AZ466" s="666" t="str">
        <f>IF(OR(X466="",AND(OR(R466&lt;&gt;IF(S466&gt;【１】経営概要!$G$27,調査年-1,調査年),AG466=0),V466="",AR466="",W466="")),"",
SUM(
IF(AND(R466=IF(S466&gt;【１】経営概要!$G$27,調査年-1,調査年),AG466=1),ROUND(T466*X466%,0),),
ROUND(V466*X466%,0),
ROUND(SUM(AR466)*X466%,0),
))</f>
        <v/>
      </c>
      <c r="BA466" s="666" t="str">
        <f t="shared" si="116"/>
        <v/>
      </c>
    </row>
    <row r="467" spans="2:53" s="4" customFormat="1" ht="28.15" hidden="1" customHeight="1" outlineLevel="1">
      <c r="C467" s="722">
        <v>451</v>
      </c>
      <c r="D467" s="1569"/>
      <c r="E467" s="1570"/>
      <c r="F467" s="1570"/>
      <c r="G467" s="1570"/>
      <c r="H467" s="1570"/>
      <c r="I467" s="1570"/>
      <c r="J467" s="1570"/>
      <c r="K467" s="1571"/>
      <c r="L467" s="668" t="str">
        <f>IF(M467&gt;0,IF(COUNTIF(リスト!建築物種類コード,M467),"建築物","構築物"),"")</f>
        <v/>
      </c>
      <c r="M467" s="680"/>
      <c r="N467" s="681"/>
      <c r="O467" s="201"/>
      <c r="P467" s="682"/>
      <c r="Q467" s="683"/>
      <c r="R467" s="683"/>
      <c r="S467" s="684"/>
      <c r="T467" s="685"/>
      <c r="U467" s="685"/>
      <c r="V467" s="685"/>
      <c r="W467" s="685"/>
      <c r="X467" s="1045"/>
      <c r="Y467" s="686"/>
      <c r="Z467" s="687"/>
      <c r="AA467" s="661"/>
      <c r="AB467" s="662"/>
      <c r="AC467" s="279"/>
      <c r="AD467" s="61"/>
      <c r="AE467" s="61"/>
      <c r="AF467" s="663" t="str">
        <f t="shared" si="121"/>
        <v/>
      </c>
      <c r="AG467" s="664" t="str">
        <f t="shared" si="91"/>
        <v/>
      </c>
      <c r="AH467" s="664" t="str">
        <f t="shared" si="92"/>
        <v/>
      </c>
      <c r="AI467" s="664" t="str">
        <f>IF(AF467="","",VLOOKUP(AF467,リスト!BD:BE,2,0))</f>
        <v/>
      </c>
      <c r="AJ467" s="664" t="str">
        <f t="shared" si="93"/>
        <v/>
      </c>
      <c r="AK467" s="664" t="str">
        <f>IF(AJ467="","",VLOOKUP(AJ467,リスト!BW:BX,2,0))</f>
        <v/>
      </c>
      <c r="AL467" s="664" t="str">
        <f>IF(AF467="","",IF(S467&gt;【１】経営概要!$G$27,調査年-1,調査年)-R467)</f>
        <v/>
      </c>
      <c r="AM467" s="665" t="str">
        <f t="shared" si="107"/>
        <v/>
      </c>
      <c r="AN467" s="665" t="str">
        <f t="shared" si="108"/>
        <v/>
      </c>
      <c r="AO467" s="666" t="str">
        <f t="shared" si="109"/>
        <v/>
      </c>
      <c r="AP467" s="666" t="str">
        <f t="shared" si="110"/>
        <v/>
      </c>
      <c r="AQ467" s="666" t="str">
        <f t="shared" si="111"/>
        <v/>
      </c>
      <c r="AR467" s="666" t="str">
        <f t="shared" si="122"/>
        <v/>
      </c>
      <c r="AS467" s="666" t="str">
        <f t="shared" si="112"/>
        <v/>
      </c>
      <c r="AT467" s="666" t="str">
        <f t="shared" si="95"/>
        <v/>
      </c>
      <c r="AU467" s="666" t="str">
        <f t="shared" si="96"/>
        <v/>
      </c>
      <c r="AV467" s="666" t="str">
        <f>IF(X467="","",IF(OR(R467=IF(S467&gt;【１】経営概要!$G$27,調査年-1,調査年),AN467=""),"",ROUND(AN467*X467%,0)))</f>
        <v/>
      </c>
      <c r="AW467" s="666" t="str">
        <f t="shared" si="113"/>
        <v/>
      </c>
      <c r="AX467" s="666" t="str">
        <f t="shared" si="114"/>
        <v/>
      </c>
      <c r="AY467" s="666" t="str">
        <f t="shared" si="115"/>
        <v/>
      </c>
      <c r="AZ467" s="666" t="str">
        <f>IF(OR(X467="",AND(OR(R467&lt;&gt;IF(S467&gt;【１】経営概要!$G$27,調査年-1,調査年),AG467=0),V467="",AR467="",W467="")),"",
SUM(
IF(AND(R467=IF(S467&gt;【１】経営概要!$G$27,調査年-1,調査年),AG467=1),ROUND(T467*X467%,0),),
ROUND(V467*X467%,0),
ROUND(SUM(AR467)*X467%,0),
))</f>
        <v/>
      </c>
      <c r="BA467" s="666" t="str">
        <f t="shared" si="116"/>
        <v/>
      </c>
    </row>
    <row r="468" spans="2:53" s="4" customFormat="1" ht="28.15" hidden="1" customHeight="1" outlineLevel="1">
      <c r="C468" s="722">
        <v>452</v>
      </c>
      <c r="D468" s="1569"/>
      <c r="E468" s="1570"/>
      <c r="F468" s="1570"/>
      <c r="G468" s="1570"/>
      <c r="H468" s="1570"/>
      <c r="I468" s="1570"/>
      <c r="J468" s="1570"/>
      <c r="K468" s="1571"/>
      <c r="L468" s="668" t="str">
        <f>IF(M468&gt;0,IF(COUNTIF(リスト!建築物種類コード,M468),"建築物","構築物"),"")</f>
        <v/>
      </c>
      <c r="M468" s="680"/>
      <c r="N468" s="681"/>
      <c r="O468" s="201"/>
      <c r="P468" s="682"/>
      <c r="Q468" s="683"/>
      <c r="R468" s="683"/>
      <c r="S468" s="684"/>
      <c r="T468" s="685"/>
      <c r="U468" s="685"/>
      <c r="V468" s="685"/>
      <c r="W468" s="685"/>
      <c r="X468" s="1045"/>
      <c r="Y468" s="686"/>
      <c r="Z468" s="687"/>
      <c r="AA468" s="661"/>
      <c r="AB468" s="662"/>
      <c r="AC468" s="279"/>
      <c r="AD468" s="61"/>
      <c r="AE468" s="61"/>
      <c r="AF468" s="663" t="str">
        <f t="shared" si="121"/>
        <v/>
      </c>
      <c r="AG468" s="664" t="str">
        <f t="shared" si="91"/>
        <v/>
      </c>
      <c r="AH468" s="664" t="str">
        <f t="shared" si="92"/>
        <v/>
      </c>
      <c r="AI468" s="664" t="str">
        <f>IF(AF468="","",VLOOKUP(AF468,リスト!BD:BE,2,0))</f>
        <v/>
      </c>
      <c r="AJ468" s="664" t="str">
        <f t="shared" si="93"/>
        <v/>
      </c>
      <c r="AK468" s="664" t="str">
        <f>IF(AJ468="","",VLOOKUP(AJ468,リスト!BW:BX,2,0))</f>
        <v/>
      </c>
      <c r="AL468" s="664" t="str">
        <f>IF(AF468="","",IF(S468&gt;【１】経営概要!$G$27,調査年-1,調査年)-R468)</f>
        <v/>
      </c>
      <c r="AM468" s="665" t="str">
        <f t="shared" si="107"/>
        <v/>
      </c>
      <c r="AN468" s="665" t="str">
        <f t="shared" si="108"/>
        <v/>
      </c>
      <c r="AO468" s="666" t="str">
        <f t="shared" si="109"/>
        <v/>
      </c>
      <c r="AP468" s="666" t="str">
        <f t="shared" si="110"/>
        <v/>
      </c>
      <c r="AQ468" s="666" t="str">
        <f t="shared" si="111"/>
        <v/>
      </c>
      <c r="AR468" s="666" t="str">
        <f t="shared" si="122"/>
        <v/>
      </c>
      <c r="AS468" s="666" t="str">
        <f t="shared" si="112"/>
        <v/>
      </c>
      <c r="AT468" s="666" t="str">
        <f t="shared" si="95"/>
        <v/>
      </c>
      <c r="AU468" s="666" t="str">
        <f t="shared" si="96"/>
        <v/>
      </c>
      <c r="AV468" s="666" t="str">
        <f>IF(X468="","",IF(OR(R468=IF(S468&gt;【１】経営概要!$G$27,調査年-1,調査年),AN468=""),"",ROUND(AN468*X468%,0)))</f>
        <v/>
      </c>
      <c r="AW468" s="666" t="str">
        <f t="shared" si="113"/>
        <v/>
      </c>
      <c r="AX468" s="666" t="str">
        <f t="shared" si="114"/>
        <v/>
      </c>
      <c r="AY468" s="666" t="str">
        <f t="shared" si="115"/>
        <v/>
      </c>
      <c r="AZ468" s="666" t="str">
        <f>IF(OR(X468="",AND(OR(R468&lt;&gt;IF(S468&gt;【１】経営概要!$G$27,調査年-1,調査年),AG468=0),V468="",AR468="",W468="")),"",
SUM(
IF(AND(R468=IF(S468&gt;【１】経営概要!$G$27,調査年-1,調査年),AG468=1),ROUND(T468*X468%,0),),
ROUND(V468*X468%,0),
ROUND(SUM(AR468)*X468%,0),
))</f>
        <v/>
      </c>
      <c r="BA468" s="666" t="str">
        <f t="shared" si="116"/>
        <v/>
      </c>
    </row>
    <row r="469" spans="2:53" s="4" customFormat="1" ht="28.15" hidden="1" customHeight="1" outlineLevel="1">
      <c r="C469" s="722">
        <v>453</v>
      </c>
      <c r="D469" s="1569"/>
      <c r="E469" s="1570"/>
      <c r="F469" s="1570"/>
      <c r="G469" s="1570"/>
      <c r="H469" s="1570"/>
      <c r="I469" s="1570"/>
      <c r="J469" s="1570"/>
      <c r="K469" s="1571"/>
      <c r="L469" s="668" t="str">
        <f>IF(M469&gt;0,IF(COUNTIF(リスト!建築物種類コード,M469),"建築物","構築物"),"")</f>
        <v/>
      </c>
      <c r="M469" s="680"/>
      <c r="N469" s="681"/>
      <c r="O469" s="201"/>
      <c r="P469" s="682"/>
      <c r="Q469" s="683"/>
      <c r="R469" s="683"/>
      <c r="S469" s="684"/>
      <c r="T469" s="685"/>
      <c r="U469" s="685"/>
      <c r="V469" s="685"/>
      <c r="W469" s="685"/>
      <c r="X469" s="1045"/>
      <c r="Y469" s="686"/>
      <c r="Z469" s="687"/>
      <c r="AA469" s="661"/>
      <c r="AB469" s="662"/>
      <c r="AC469" s="279"/>
      <c r="AD469" s="61"/>
      <c r="AE469" s="61"/>
      <c r="AF469" s="663" t="str">
        <f t="shared" si="121"/>
        <v/>
      </c>
      <c r="AG469" s="664" t="str">
        <f t="shared" si="91"/>
        <v/>
      </c>
      <c r="AH469" s="664" t="str">
        <f t="shared" si="92"/>
        <v/>
      </c>
      <c r="AI469" s="664" t="str">
        <f>IF(AF469="","",VLOOKUP(AF469,リスト!BD:BE,2,0))</f>
        <v/>
      </c>
      <c r="AJ469" s="664" t="str">
        <f t="shared" si="93"/>
        <v/>
      </c>
      <c r="AK469" s="664" t="str">
        <f>IF(AJ469="","",VLOOKUP(AJ469,リスト!BW:BX,2,0))</f>
        <v/>
      </c>
      <c r="AL469" s="664" t="str">
        <f>IF(AF469="","",IF(S469&gt;【１】経営概要!$G$27,調査年-1,調査年)-R469)</f>
        <v/>
      </c>
      <c r="AM469" s="665" t="str">
        <f t="shared" si="107"/>
        <v/>
      </c>
      <c r="AN469" s="665" t="str">
        <f t="shared" si="108"/>
        <v/>
      </c>
      <c r="AO469" s="666" t="str">
        <f t="shared" si="109"/>
        <v/>
      </c>
      <c r="AP469" s="666" t="str">
        <f t="shared" si="110"/>
        <v/>
      </c>
      <c r="AQ469" s="666" t="str">
        <f t="shared" si="111"/>
        <v/>
      </c>
      <c r="AR469" s="666" t="str">
        <f t="shared" si="122"/>
        <v/>
      </c>
      <c r="AS469" s="666" t="str">
        <f t="shared" si="112"/>
        <v/>
      </c>
      <c r="AT469" s="666" t="str">
        <f t="shared" si="95"/>
        <v/>
      </c>
      <c r="AU469" s="666" t="str">
        <f t="shared" si="96"/>
        <v/>
      </c>
      <c r="AV469" s="666" t="str">
        <f>IF(X469="","",IF(OR(R469=IF(S469&gt;【１】経営概要!$G$27,調査年-1,調査年),AN469=""),"",ROUND(AN469*X469%,0)))</f>
        <v/>
      </c>
      <c r="AW469" s="666" t="str">
        <f t="shared" si="113"/>
        <v/>
      </c>
      <c r="AX469" s="666" t="str">
        <f t="shared" si="114"/>
        <v/>
      </c>
      <c r="AY469" s="666" t="str">
        <f t="shared" si="115"/>
        <v/>
      </c>
      <c r="AZ469" s="666" t="str">
        <f>IF(OR(X469="",AND(OR(R469&lt;&gt;IF(S469&gt;【１】経営概要!$G$27,調査年-1,調査年),AG469=0),V469="",AR469="",W469="")),"",
SUM(
IF(AND(R469=IF(S469&gt;【１】経営概要!$G$27,調査年-1,調査年),AG469=1),ROUND(T469*X469%,0),),
ROUND(V469*X469%,0),
ROUND(SUM(AR469)*X469%,0),
))</f>
        <v/>
      </c>
      <c r="BA469" s="666" t="str">
        <f t="shared" si="116"/>
        <v/>
      </c>
    </row>
    <row r="470" spans="2:53" s="4" customFormat="1" ht="28.15" hidden="1" customHeight="1" outlineLevel="1">
      <c r="C470" s="722">
        <v>454</v>
      </c>
      <c r="D470" s="1569"/>
      <c r="E470" s="1570"/>
      <c r="F470" s="1570"/>
      <c r="G470" s="1570"/>
      <c r="H470" s="1570"/>
      <c r="I470" s="1570"/>
      <c r="J470" s="1570"/>
      <c r="K470" s="1571"/>
      <c r="L470" s="668" t="str">
        <f>IF(M470&gt;0,IF(COUNTIF(リスト!建築物種類コード,M470),"建築物","構築物"),"")</f>
        <v/>
      </c>
      <c r="M470" s="680"/>
      <c r="N470" s="681"/>
      <c r="O470" s="201"/>
      <c r="P470" s="682"/>
      <c r="Q470" s="683"/>
      <c r="R470" s="683"/>
      <c r="S470" s="684"/>
      <c r="T470" s="685"/>
      <c r="U470" s="685"/>
      <c r="V470" s="685"/>
      <c r="W470" s="685"/>
      <c r="X470" s="1045"/>
      <c r="Y470" s="686"/>
      <c r="Z470" s="687"/>
      <c r="AA470" s="661"/>
      <c r="AB470" s="662"/>
      <c r="AC470" s="279"/>
      <c r="AD470" s="61"/>
      <c r="AE470" s="61"/>
      <c r="AF470" s="663" t="str">
        <f t="shared" si="121"/>
        <v/>
      </c>
      <c r="AG470" s="664" t="str">
        <f t="shared" si="91"/>
        <v/>
      </c>
      <c r="AH470" s="664" t="str">
        <f t="shared" si="92"/>
        <v/>
      </c>
      <c r="AI470" s="664" t="str">
        <f>IF(AF470="","",VLOOKUP(AF470,リスト!BD:BE,2,0))</f>
        <v/>
      </c>
      <c r="AJ470" s="664" t="str">
        <f t="shared" si="93"/>
        <v/>
      </c>
      <c r="AK470" s="664" t="str">
        <f>IF(AJ470="","",VLOOKUP(AJ470,リスト!BW:BX,2,0))</f>
        <v/>
      </c>
      <c r="AL470" s="664" t="str">
        <f>IF(AF470="","",IF(S470&gt;【１】経営概要!$G$27,調査年-1,調査年)-R470)</f>
        <v/>
      </c>
      <c r="AM470" s="665" t="str">
        <f t="shared" si="107"/>
        <v/>
      </c>
      <c r="AN470" s="665" t="str">
        <f t="shared" si="108"/>
        <v/>
      </c>
      <c r="AO470" s="666" t="str">
        <f t="shared" si="109"/>
        <v/>
      </c>
      <c r="AP470" s="666" t="str">
        <f t="shared" si="110"/>
        <v/>
      </c>
      <c r="AQ470" s="666" t="str">
        <f t="shared" si="111"/>
        <v/>
      </c>
      <c r="AR470" s="666" t="str">
        <f t="shared" si="122"/>
        <v/>
      </c>
      <c r="AS470" s="666" t="str">
        <f t="shared" si="112"/>
        <v/>
      </c>
      <c r="AT470" s="666" t="str">
        <f t="shared" si="95"/>
        <v/>
      </c>
      <c r="AU470" s="666" t="str">
        <f t="shared" si="96"/>
        <v/>
      </c>
      <c r="AV470" s="666" t="str">
        <f>IF(X470="","",IF(OR(R470=IF(S470&gt;【１】経営概要!$G$27,調査年-1,調査年),AN470=""),"",ROUND(AN470*X470%,0)))</f>
        <v/>
      </c>
      <c r="AW470" s="666" t="str">
        <f t="shared" si="113"/>
        <v/>
      </c>
      <c r="AX470" s="666" t="str">
        <f t="shared" si="114"/>
        <v/>
      </c>
      <c r="AY470" s="666" t="str">
        <f t="shared" si="115"/>
        <v/>
      </c>
      <c r="AZ470" s="666" t="str">
        <f>IF(OR(X470="",AND(OR(R470&lt;&gt;IF(S470&gt;【１】経営概要!$G$27,調査年-1,調査年),AG470=0),V470="",AR470="",W470="")),"",
SUM(
IF(AND(R470=IF(S470&gt;【１】経営概要!$G$27,調査年-1,調査年),AG470=1),ROUND(T470*X470%,0),),
ROUND(V470*X470%,0),
ROUND(SUM(AR470)*X470%,0),
))</f>
        <v/>
      </c>
      <c r="BA470" s="666" t="str">
        <f t="shared" si="116"/>
        <v/>
      </c>
    </row>
    <row r="471" spans="2:53" s="4" customFormat="1" ht="28.15" hidden="1" customHeight="1" outlineLevel="1">
      <c r="C471" s="722">
        <v>455</v>
      </c>
      <c r="D471" s="1569"/>
      <c r="E471" s="1570"/>
      <c r="F471" s="1570"/>
      <c r="G471" s="1570"/>
      <c r="H471" s="1570"/>
      <c r="I471" s="1570"/>
      <c r="J471" s="1570"/>
      <c r="K471" s="1571"/>
      <c r="L471" s="668" t="str">
        <f>IF(M471&gt;0,IF(COUNTIF(リスト!建築物種類コード,M471),"建築物","構築物"),"")</f>
        <v/>
      </c>
      <c r="M471" s="680"/>
      <c r="N471" s="681"/>
      <c r="O471" s="201"/>
      <c r="P471" s="682"/>
      <c r="Q471" s="683"/>
      <c r="R471" s="683"/>
      <c r="S471" s="684"/>
      <c r="T471" s="685"/>
      <c r="U471" s="685"/>
      <c r="V471" s="685"/>
      <c r="W471" s="685"/>
      <c r="X471" s="1045"/>
      <c r="Y471" s="686"/>
      <c r="Z471" s="687"/>
      <c r="AA471" s="661"/>
      <c r="AB471" s="662"/>
      <c r="AC471" s="279"/>
      <c r="AD471" s="61"/>
      <c r="AE471" s="61"/>
      <c r="AF471" s="663" t="str">
        <f t="shared" si="121"/>
        <v/>
      </c>
      <c r="AG471" s="664" t="str">
        <f t="shared" si="91"/>
        <v/>
      </c>
      <c r="AH471" s="664" t="str">
        <f t="shared" si="92"/>
        <v/>
      </c>
      <c r="AI471" s="664" t="str">
        <f>IF(AF471="","",VLOOKUP(AF471,リスト!BD:BE,2,0))</f>
        <v/>
      </c>
      <c r="AJ471" s="664" t="str">
        <f t="shared" si="93"/>
        <v/>
      </c>
      <c r="AK471" s="664" t="str">
        <f>IF(AJ471="","",VLOOKUP(AJ471,リスト!BW:BX,2,0))</f>
        <v/>
      </c>
      <c r="AL471" s="664" t="str">
        <f>IF(AF471="","",IF(S471&gt;【１】経営概要!$G$27,調査年-1,調査年)-R471)</f>
        <v/>
      </c>
      <c r="AM471" s="665" t="str">
        <f t="shared" si="107"/>
        <v/>
      </c>
      <c r="AN471" s="665" t="str">
        <f t="shared" si="108"/>
        <v/>
      </c>
      <c r="AO471" s="666" t="str">
        <f t="shared" si="109"/>
        <v/>
      </c>
      <c r="AP471" s="666" t="str">
        <f t="shared" si="110"/>
        <v/>
      </c>
      <c r="AQ471" s="666" t="str">
        <f t="shared" si="111"/>
        <v/>
      </c>
      <c r="AR471" s="666" t="str">
        <f t="shared" si="122"/>
        <v/>
      </c>
      <c r="AS471" s="666" t="str">
        <f t="shared" si="112"/>
        <v/>
      </c>
      <c r="AT471" s="666" t="str">
        <f t="shared" si="95"/>
        <v/>
      </c>
      <c r="AU471" s="666" t="str">
        <f t="shared" si="96"/>
        <v/>
      </c>
      <c r="AV471" s="666" t="str">
        <f>IF(X471="","",IF(OR(R471=IF(S471&gt;【１】経営概要!$G$27,調査年-1,調査年),AN471=""),"",ROUND(AN471*X471%,0)))</f>
        <v/>
      </c>
      <c r="AW471" s="666" t="str">
        <f t="shared" si="113"/>
        <v/>
      </c>
      <c r="AX471" s="666" t="str">
        <f t="shared" si="114"/>
        <v/>
      </c>
      <c r="AY471" s="666" t="str">
        <f t="shared" si="115"/>
        <v/>
      </c>
      <c r="AZ471" s="666" t="str">
        <f>IF(OR(X471="",AND(OR(R471&lt;&gt;IF(S471&gt;【１】経営概要!$G$27,調査年-1,調査年),AG471=0),V471="",AR471="",W471="")),"",
SUM(
IF(AND(R471=IF(S471&gt;【１】経営概要!$G$27,調査年-1,調査年),AG471=1),ROUND(T471*X471%,0),),
ROUND(V471*X471%,0),
ROUND(SUM(AR471)*X471%,0),
))</f>
        <v/>
      </c>
      <c r="BA471" s="666" t="str">
        <f t="shared" si="116"/>
        <v/>
      </c>
    </row>
    <row r="472" spans="2:53" s="4" customFormat="1" ht="28.15" hidden="1" customHeight="1" outlineLevel="1">
      <c r="C472" s="722">
        <v>456</v>
      </c>
      <c r="D472" s="1569"/>
      <c r="E472" s="1570"/>
      <c r="F472" s="1570"/>
      <c r="G472" s="1570"/>
      <c r="H472" s="1570"/>
      <c r="I472" s="1570"/>
      <c r="J472" s="1570"/>
      <c r="K472" s="1571"/>
      <c r="L472" s="668" t="str">
        <f>IF(M472&gt;0,IF(COUNTIF(リスト!建築物種類コード,M472),"建築物","構築物"),"")</f>
        <v/>
      </c>
      <c r="M472" s="688"/>
      <c r="N472" s="681"/>
      <c r="O472" s="201"/>
      <c r="P472" s="682"/>
      <c r="Q472" s="683"/>
      <c r="R472" s="683"/>
      <c r="S472" s="684"/>
      <c r="T472" s="685"/>
      <c r="U472" s="685"/>
      <c r="V472" s="685"/>
      <c r="W472" s="685"/>
      <c r="X472" s="1045"/>
      <c r="Y472" s="686"/>
      <c r="Z472" s="687"/>
      <c r="AA472" s="661"/>
      <c r="AB472" s="662"/>
      <c r="AC472" s="279"/>
      <c r="AD472" s="61"/>
      <c r="AE472" s="61"/>
      <c r="AF472" s="663" t="str">
        <f t="shared" si="121"/>
        <v/>
      </c>
      <c r="AG472" s="664" t="str">
        <f t="shared" si="91"/>
        <v/>
      </c>
      <c r="AH472" s="664" t="str">
        <f t="shared" si="92"/>
        <v/>
      </c>
      <c r="AI472" s="664" t="str">
        <f>IF(AF472="","",VLOOKUP(AF472,リスト!BD:BE,2,0))</f>
        <v/>
      </c>
      <c r="AJ472" s="664" t="str">
        <f t="shared" si="93"/>
        <v/>
      </c>
      <c r="AK472" s="664" t="str">
        <f>IF(AJ472="","",VLOOKUP(AJ472,リスト!BW:BX,2,0))</f>
        <v/>
      </c>
      <c r="AL472" s="664" t="str">
        <f>IF(AF472="","",IF(S472&gt;【１】経営概要!$G$27,調査年-1,調査年)-R472)</f>
        <v/>
      </c>
      <c r="AM472" s="665" t="str">
        <f t="shared" si="107"/>
        <v/>
      </c>
      <c r="AN472" s="665" t="str">
        <f t="shared" si="108"/>
        <v/>
      </c>
      <c r="AO472" s="666" t="str">
        <f t="shared" si="109"/>
        <v/>
      </c>
      <c r="AP472" s="666" t="str">
        <f t="shared" si="110"/>
        <v/>
      </c>
      <c r="AQ472" s="666" t="str">
        <f t="shared" si="111"/>
        <v/>
      </c>
      <c r="AR472" s="666" t="str">
        <f t="shared" si="122"/>
        <v/>
      </c>
      <c r="AS472" s="666" t="str">
        <f t="shared" si="112"/>
        <v/>
      </c>
      <c r="AT472" s="666" t="str">
        <f t="shared" si="95"/>
        <v/>
      </c>
      <c r="AU472" s="666" t="str">
        <f t="shared" si="96"/>
        <v/>
      </c>
      <c r="AV472" s="666" t="str">
        <f>IF(X472="","",IF(OR(R472=IF(S472&gt;【１】経営概要!$G$27,調査年-1,調査年),AN472=""),"",ROUND(AN472*X472%,0)))</f>
        <v/>
      </c>
      <c r="AW472" s="666" t="str">
        <f t="shared" si="113"/>
        <v/>
      </c>
      <c r="AX472" s="666" t="str">
        <f t="shared" si="114"/>
        <v/>
      </c>
      <c r="AY472" s="666" t="str">
        <f t="shared" si="115"/>
        <v/>
      </c>
      <c r="AZ472" s="666" t="str">
        <f>IF(OR(X472="",AND(OR(R472&lt;&gt;IF(S472&gt;【１】経営概要!$G$27,調査年-1,調査年),AG472=0),V472="",AR472="",W472="")),"",
SUM(
IF(AND(R472=IF(S472&gt;【１】経営概要!$G$27,調査年-1,調査年),AG472=1),ROUND(T472*X472%,0),),
ROUND(V472*X472%,0),
ROUND(SUM(AR472)*X472%,0),
))</f>
        <v/>
      </c>
      <c r="BA472" s="666" t="str">
        <f t="shared" si="116"/>
        <v/>
      </c>
    </row>
    <row r="473" spans="2:53" s="4" customFormat="1" ht="28.5" hidden="1" customHeight="1" outlineLevel="1">
      <c r="B473" s="49"/>
      <c r="C473" s="722">
        <v>457</v>
      </c>
      <c r="D473" s="1569"/>
      <c r="E473" s="1570"/>
      <c r="F473" s="1570"/>
      <c r="G473" s="1570"/>
      <c r="H473" s="1570"/>
      <c r="I473" s="1570"/>
      <c r="J473" s="1570"/>
      <c r="K473" s="1571"/>
      <c r="L473" s="668" t="str">
        <f>IF(M473&gt;0,IF(COUNTIF(リスト!建築物種類コード,M473),"建築物","構築物"),"")</f>
        <v/>
      </c>
      <c r="M473" s="680"/>
      <c r="N473" s="681"/>
      <c r="O473" s="201"/>
      <c r="P473" s="682"/>
      <c r="Q473" s="683"/>
      <c r="R473" s="683"/>
      <c r="S473" s="684"/>
      <c r="T473" s="685"/>
      <c r="U473" s="685"/>
      <c r="V473" s="685"/>
      <c r="W473" s="685"/>
      <c r="X473" s="1045"/>
      <c r="Y473" s="686"/>
      <c r="Z473" s="687"/>
      <c r="AA473" s="661"/>
      <c r="AB473" s="662"/>
      <c r="AC473" s="279"/>
      <c r="AD473" s="61"/>
      <c r="AE473" s="61"/>
      <c r="AF473" s="663" t="str">
        <f t="shared" si="121"/>
        <v/>
      </c>
      <c r="AG473" s="664" t="str">
        <f t="shared" si="91"/>
        <v/>
      </c>
      <c r="AH473" s="664" t="str">
        <f t="shared" si="92"/>
        <v/>
      </c>
      <c r="AI473" s="664" t="str">
        <f>IF(AF473="","",VLOOKUP(AF473,リスト!BD:BE,2,0))</f>
        <v/>
      </c>
      <c r="AJ473" s="664" t="str">
        <f t="shared" si="93"/>
        <v/>
      </c>
      <c r="AK473" s="664" t="str">
        <f>IF(AJ473="","",VLOOKUP(AJ473,リスト!BW:BX,2,0))</f>
        <v/>
      </c>
      <c r="AL473" s="664" t="str">
        <f>IF(AF473="","",IF(S473&gt;【１】経営概要!$G$27,調査年-1,調査年)-R473)</f>
        <v/>
      </c>
      <c r="AM473" s="665" t="str">
        <f t="shared" si="107"/>
        <v/>
      </c>
      <c r="AN473" s="665" t="str">
        <f t="shared" si="108"/>
        <v/>
      </c>
      <c r="AO473" s="666" t="str">
        <f t="shared" si="109"/>
        <v/>
      </c>
      <c r="AP473" s="666" t="str">
        <f t="shared" si="110"/>
        <v/>
      </c>
      <c r="AQ473" s="666" t="str">
        <f t="shared" si="111"/>
        <v/>
      </c>
      <c r="AR473" s="666" t="str">
        <f t="shared" si="122"/>
        <v/>
      </c>
      <c r="AS473" s="666" t="str">
        <f t="shared" si="112"/>
        <v/>
      </c>
      <c r="AT473" s="666" t="str">
        <f t="shared" si="95"/>
        <v/>
      </c>
      <c r="AU473" s="666" t="str">
        <f t="shared" si="96"/>
        <v/>
      </c>
      <c r="AV473" s="666" t="str">
        <f>IF(X473="","",IF(OR(R473=IF(S473&gt;【１】経営概要!$G$27,調査年-1,調査年),AN473=""),"",ROUND(AN473*X473%,0)))</f>
        <v/>
      </c>
      <c r="AW473" s="666" t="str">
        <f t="shared" si="113"/>
        <v/>
      </c>
      <c r="AX473" s="666" t="str">
        <f t="shared" si="114"/>
        <v/>
      </c>
      <c r="AY473" s="666" t="str">
        <f t="shared" si="115"/>
        <v/>
      </c>
      <c r="AZ473" s="666" t="str">
        <f>IF(OR(X473="",AND(OR(R473&lt;&gt;IF(S473&gt;【１】経営概要!$G$27,調査年-1,調査年),AG473=0),V473="",AR473="",W473="")),"",
SUM(
IF(AND(R473=IF(S473&gt;【１】経営概要!$G$27,調査年-1,調査年),AG473=1),ROUND(T473*X473%,0),),
ROUND(V473*X473%,0),
ROUND(SUM(AR473)*X473%,0),
))</f>
        <v/>
      </c>
      <c r="BA473" s="666" t="str">
        <f t="shared" si="116"/>
        <v/>
      </c>
    </row>
    <row r="474" spans="2:53" ht="28.5" hidden="1" customHeight="1" outlineLevel="1">
      <c r="B474" s="49"/>
      <c r="C474" s="722">
        <v>458</v>
      </c>
      <c r="D474" s="1572"/>
      <c r="E474" s="1573"/>
      <c r="F474" s="1573"/>
      <c r="G474" s="1573"/>
      <c r="H474" s="1573"/>
      <c r="I474" s="1573"/>
      <c r="J474" s="1573"/>
      <c r="K474" s="1574"/>
      <c r="L474" s="668" t="str">
        <f>IF(M474&gt;0,IF(COUNTIF(リスト!建築物種類コード,M474),"建築物","構築物"),"")</f>
        <v/>
      </c>
      <c r="M474" s="688"/>
      <c r="N474" s="681"/>
      <c r="O474" s="201"/>
      <c r="P474" s="682"/>
      <c r="Q474" s="683"/>
      <c r="R474" s="683"/>
      <c r="S474" s="684"/>
      <c r="T474" s="685"/>
      <c r="U474" s="685"/>
      <c r="V474" s="685"/>
      <c r="W474" s="685"/>
      <c r="X474" s="1045"/>
      <c r="Y474" s="686"/>
      <c r="Z474" s="687"/>
      <c r="AA474" s="661"/>
      <c r="AB474" s="662"/>
      <c r="AC474" s="279"/>
      <c r="AF474" s="663" t="str">
        <f t="shared" si="121"/>
        <v/>
      </c>
      <c r="AG474" s="664" t="str">
        <f t="shared" si="91"/>
        <v/>
      </c>
      <c r="AH474" s="664" t="str">
        <f t="shared" si="92"/>
        <v/>
      </c>
      <c r="AI474" s="664" t="str">
        <f>IF(AF474="","",VLOOKUP(AF474,リスト!BD:BE,2,0))</f>
        <v/>
      </c>
      <c r="AJ474" s="664" t="str">
        <f t="shared" si="93"/>
        <v/>
      </c>
      <c r="AK474" s="664" t="str">
        <f>IF(AJ474="","",VLOOKUP(AJ474,リスト!BW:BX,2,0))</f>
        <v/>
      </c>
      <c r="AL474" s="664" t="str">
        <f>IF(AF474="","",IF(S474&gt;【１】経営概要!$G$27,調査年-1,調査年)-R474)</f>
        <v/>
      </c>
      <c r="AM474" s="665" t="str">
        <f t="shared" si="107"/>
        <v/>
      </c>
      <c r="AN474" s="665" t="str">
        <f t="shared" si="108"/>
        <v/>
      </c>
      <c r="AO474" s="666" t="str">
        <f t="shared" si="109"/>
        <v/>
      </c>
      <c r="AP474" s="666" t="str">
        <f t="shared" si="110"/>
        <v/>
      </c>
      <c r="AQ474" s="666" t="str">
        <f t="shared" si="111"/>
        <v/>
      </c>
      <c r="AR474" s="666" t="str">
        <f t="shared" si="122"/>
        <v/>
      </c>
      <c r="AS474" s="666" t="str">
        <f t="shared" si="112"/>
        <v/>
      </c>
      <c r="AT474" s="666" t="str">
        <f t="shared" si="95"/>
        <v/>
      </c>
      <c r="AU474" s="666" t="str">
        <f t="shared" si="96"/>
        <v/>
      </c>
      <c r="AV474" s="666" t="str">
        <f>IF(X474="","",IF(OR(R474=IF(S474&gt;【１】経営概要!$G$27,調査年-1,調査年),AN474=""),"",ROUND(AN474*X474%,0)))</f>
        <v/>
      </c>
      <c r="AW474" s="666" t="str">
        <f t="shared" si="113"/>
        <v/>
      </c>
      <c r="AX474" s="666" t="str">
        <f t="shared" si="114"/>
        <v/>
      </c>
      <c r="AY474" s="666" t="str">
        <f t="shared" si="115"/>
        <v/>
      </c>
      <c r="AZ474" s="666" t="str">
        <f>IF(OR(X474="",AND(OR(R474&lt;&gt;IF(S474&gt;【１】経営概要!$G$27,調査年-1,調査年),AG474=0),V474="",AR474="",W474="")),"",
SUM(
IF(AND(R474=IF(S474&gt;【１】経営概要!$G$27,調査年-1,調査年),AG474=1),ROUND(T474*X474%,0),),
ROUND(V474*X474%,0),
ROUND(SUM(AR474)*X474%,0),
))</f>
        <v/>
      </c>
      <c r="BA474" s="666" t="str">
        <f t="shared" si="116"/>
        <v/>
      </c>
    </row>
    <row r="475" spans="2:53" s="42" customFormat="1" ht="28.5" hidden="1" customHeight="1" outlineLevel="1">
      <c r="B475" s="49"/>
      <c r="C475" s="722">
        <v>459</v>
      </c>
      <c r="D475" s="1569"/>
      <c r="E475" s="1570"/>
      <c r="F475" s="1570"/>
      <c r="G475" s="1570"/>
      <c r="H475" s="1570"/>
      <c r="I475" s="1570"/>
      <c r="J475" s="1570"/>
      <c r="K475" s="1571"/>
      <c r="L475" s="668" t="str">
        <f>IF(M475&gt;0,IF(COUNTIF(リスト!建築物種類コード,M475),"建築物","構築物"),"")</f>
        <v/>
      </c>
      <c r="M475" s="680"/>
      <c r="N475" s="681"/>
      <c r="O475" s="201"/>
      <c r="P475" s="682"/>
      <c r="Q475" s="683"/>
      <c r="R475" s="683"/>
      <c r="S475" s="684"/>
      <c r="T475" s="685"/>
      <c r="U475" s="685"/>
      <c r="V475" s="685"/>
      <c r="W475" s="685"/>
      <c r="X475" s="1045"/>
      <c r="Y475" s="686"/>
      <c r="Z475" s="687"/>
      <c r="AA475" s="661"/>
      <c r="AB475" s="662"/>
      <c r="AC475" s="279"/>
      <c r="AD475" s="61"/>
      <c r="AE475" s="61"/>
      <c r="AF475" s="663" t="str">
        <f t="shared" si="121"/>
        <v/>
      </c>
      <c r="AG475" s="664" t="str">
        <f t="shared" si="91"/>
        <v/>
      </c>
      <c r="AH475" s="664" t="str">
        <f t="shared" si="92"/>
        <v/>
      </c>
      <c r="AI475" s="664" t="str">
        <f>IF(AF475="","",VLOOKUP(AF475,リスト!BD:BE,2,0))</f>
        <v/>
      </c>
      <c r="AJ475" s="664" t="str">
        <f t="shared" si="93"/>
        <v/>
      </c>
      <c r="AK475" s="664" t="str">
        <f>IF(AJ475="","",VLOOKUP(AJ475,リスト!BW:BX,2,0))</f>
        <v/>
      </c>
      <c r="AL475" s="664" t="str">
        <f>IF(AF475="","",IF(S475&gt;【１】経営概要!$G$27,調査年-1,調査年)-R475)</f>
        <v/>
      </c>
      <c r="AM475" s="665" t="str">
        <f t="shared" si="107"/>
        <v/>
      </c>
      <c r="AN475" s="665" t="str">
        <f t="shared" si="108"/>
        <v/>
      </c>
      <c r="AO475" s="666" t="str">
        <f t="shared" si="109"/>
        <v/>
      </c>
      <c r="AP475" s="666" t="str">
        <f t="shared" si="110"/>
        <v/>
      </c>
      <c r="AQ475" s="666" t="str">
        <f t="shared" si="111"/>
        <v/>
      </c>
      <c r="AR475" s="666" t="str">
        <f t="shared" si="122"/>
        <v/>
      </c>
      <c r="AS475" s="666" t="str">
        <f t="shared" si="112"/>
        <v/>
      </c>
      <c r="AT475" s="666" t="str">
        <f t="shared" si="95"/>
        <v/>
      </c>
      <c r="AU475" s="666" t="str">
        <f t="shared" si="96"/>
        <v/>
      </c>
      <c r="AV475" s="666" t="str">
        <f>IF(X475="","",IF(OR(R475=IF(S475&gt;【１】経営概要!$G$27,調査年-1,調査年),AN475=""),"",ROUND(AN475*X475%,0)))</f>
        <v/>
      </c>
      <c r="AW475" s="666" t="str">
        <f t="shared" si="113"/>
        <v/>
      </c>
      <c r="AX475" s="666" t="str">
        <f t="shared" si="114"/>
        <v/>
      </c>
      <c r="AY475" s="666" t="str">
        <f t="shared" si="115"/>
        <v/>
      </c>
      <c r="AZ475" s="666" t="str">
        <f>IF(OR(X475="",AND(OR(R475&lt;&gt;IF(S475&gt;【１】経営概要!$G$27,調査年-1,調査年),AG475=0),V475="",AR475="",W475="")),"",
SUM(
IF(AND(R475=IF(S475&gt;【１】経営概要!$G$27,調査年-1,調査年),AG475=1),ROUND(T475*X475%,0),),
ROUND(V475*X475%,0),
ROUND(SUM(AR475)*X475%,0),
))</f>
        <v/>
      </c>
      <c r="BA475" s="666" t="str">
        <f t="shared" si="116"/>
        <v/>
      </c>
    </row>
    <row r="476" spans="2:53" s="4" customFormat="1" ht="28.5" hidden="1" customHeight="1" outlineLevel="1">
      <c r="C476" s="722">
        <v>460</v>
      </c>
      <c r="D476" s="1569"/>
      <c r="E476" s="1570"/>
      <c r="F476" s="1570"/>
      <c r="G476" s="1570"/>
      <c r="H476" s="1570"/>
      <c r="I476" s="1570"/>
      <c r="J476" s="1570"/>
      <c r="K476" s="1571"/>
      <c r="L476" s="668" t="str">
        <f>IF(M476&gt;0,IF(COUNTIF(リスト!建築物種類コード,M476),"建築物","構築物"),"")</f>
        <v/>
      </c>
      <c r="M476" s="680"/>
      <c r="N476" s="681"/>
      <c r="O476" s="201"/>
      <c r="P476" s="682"/>
      <c r="Q476" s="683"/>
      <c r="R476" s="683"/>
      <c r="S476" s="684"/>
      <c r="T476" s="685"/>
      <c r="U476" s="685"/>
      <c r="V476" s="685"/>
      <c r="W476" s="685"/>
      <c r="X476" s="1045"/>
      <c r="Y476" s="686"/>
      <c r="Z476" s="687"/>
      <c r="AA476" s="661"/>
      <c r="AB476" s="662"/>
      <c r="AC476" s="279"/>
      <c r="AD476" s="61"/>
      <c r="AE476" s="61"/>
      <c r="AF476" s="663" t="str">
        <f t="shared" si="121"/>
        <v/>
      </c>
      <c r="AG476" s="664" t="str">
        <f t="shared" si="91"/>
        <v/>
      </c>
      <c r="AH476" s="664" t="str">
        <f t="shared" si="92"/>
        <v/>
      </c>
      <c r="AI476" s="664" t="str">
        <f>IF(AF476="","",VLOOKUP(AF476,リスト!BD:BE,2,0))</f>
        <v/>
      </c>
      <c r="AJ476" s="664" t="str">
        <f t="shared" si="93"/>
        <v/>
      </c>
      <c r="AK476" s="664" t="str">
        <f>IF(AJ476="","",VLOOKUP(AJ476,リスト!BW:BX,2,0))</f>
        <v/>
      </c>
      <c r="AL476" s="664" t="str">
        <f>IF(AF476="","",IF(S476&gt;【１】経営概要!$G$27,調査年-1,調査年)-R476)</f>
        <v/>
      </c>
      <c r="AM476" s="665" t="str">
        <f t="shared" si="107"/>
        <v/>
      </c>
      <c r="AN476" s="665" t="str">
        <f t="shared" si="108"/>
        <v/>
      </c>
      <c r="AO476" s="666" t="str">
        <f t="shared" si="109"/>
        <v/>
      </c>
      <c r="AP476" s="666" t="str">
        <f t="shared" si="110"/>
        <v/>
      </c>
      <c r="AQ476" s="666" t="str">
        <f t="shared" si="111"/>
        <v/>
      </c>
      <c r="AR476" s="666" t="str">
        <f t="shared" si="122"/>
        <v/>
      </c>
      <c r="AS476" s="666" t="str">
        <f t="shared" si="112"/>
        <v/>
      </c>
      <c r="AT476" s="666" t="str">
        <f t="shared" si="95"/>
        <v/>
      </c>
      <c r="AU476" s="666" t="str">
        <f t="shared" si="96"/>
        <v/>
      </c>
      <c r="AV476" s="666" t="str">
        <f>IF(X476="","",IF(OR(R476=IF(S476&gt;【１】経営概要!$G$27,調査年-1,調査年),AN476=""),"",ROUND(AN476*X476%,0)))</f>
        <v/>
      </c>
      <c r="AW476" s="666" t="str">
        <f t="shared" si="113"/>
        <v/>
      </c>
      <c r="AX476" s="666" t="str">
        <f t="shared" si="114"/>
        <v/>
      </c>
      <c r="AY476" s="666" t="str">
        <f t="shared" si="115"/>
        <v/>
      </c>
      <c r="AZ476" s="666" t="str">
        <f>IF(OR(X476="",AND(OR(R476&lt;&gt;IF(S476&gt;【１】経営概要!$G$27,調査年-1,調査年),AG476=0),V476="",AR476="",W476="")),"",
SUM(
IF(AND(R476=IF(S476&gt;【１】経営概要!$G$27,調査年-1,調査年),AG476=1),ROUND(T476*X476%,0),),
ROUND(V476*X476%,0),
ROUND(SUM(AR476)*X476%,0),
))</f>
        <v/>
      </c>
      <c r="BA476" s="666" t="str">
        <f t="shared" si="116"/>
        <v/>
      </c>
    </row>
    <row r="477" spans="2:53" s="4" customFormat="1" ht="27.75" hidden="1" customHeight="1" outlineLevel="1">
      <c r="C477" s="722">
        <v>461</v>
      </c>
      <c r="D477" s="1572"/>
      <c r="E477" s="1573"/>
      <c r="F477" s="1573"/>
      <c r="G477" s="1573"/>
      <c r="H477" s="1573"/>
      <c r="I477" s="1573"/>
      <c r="J477" s="1573"/>
      <c r="K477" s="1574"/>
      <c r="L477" s="668" t="str">
        <f>IF(M477&gt;0,IF(COUNTIF(リスト!建築物種類コード,M477),"建築物","構築物"),"")</f>
        <v/>
      </c>
      <c r="M477" s="688"/>
      <c r="N477" s="681"/>
      <c r="O477" s="201"/>
      <c r="P477" s="682"/>
      <c r="Q477" s="683"/>
      <c r="R477" s="683"/>
      <c r="S477" s="684"/>
      <c r="T477" s="685"/>
      <c r="U477" s="685"/>
      <c r="V477" s="685"/>
      <c r="W477" s="685"/>
      <c r="X477" s="1045"/>
      <c r="Y477" s="686"/>
      <c r="Z477" s="687"/>
      <c r="AA477" s="661"/>
      <c r="AB477" s="662"/>
      <c r="AC477" s="279"/>
      <c r="AD477" s="61"/>
      <c r="AE477" s="61"/>
      <c r="AF477" s="663" t="str">
        <f t="shared" si="121"/>
        <v/>
      </c>
      <c r="AG477" s="664" t="str">
        <f t="shared" si="91"/>
        <v/>
      </c>
      <c r="AH477" s="664" t="str">
        <f t="shared" si="92"/>
        <v/>
      </c>
      <c r="AI477" s="664" t="str">
        <f>IF(AF477="","",VLOOKUP(AF477,リスト!BD:BE,2,0))</f>
        <v/>
      </c>
      <c r="AJ477" s="664" t="str">
        <f t="shared" si="93"/>
        <v/>
      </c>
      <c r="AK477" s="664" t="str">
        <f>IF(AJ477="","",VLOOKUP(AJ477,リスト!BW:BX,2,0))</f>
        <v/>
      </c>
      <c r="AL477" s="664" t="str">
        <f>IF(AF477="","",IF(S477&gt;【１】経営概要!$G$27,調査年-1,調査年)-R477)</f>
        <v/>
      </c>
      <c r="AM477" s="665" t="str">
        <f t="shared" si="107"/>
        <v/>
      </c>
      <c r="AN477" s="665" t="str">
        <f t="shared" si="108"/>
        <v/>
      </c>
      <c r="AO477" s="666" t="str">
        <f t="shared" si="109"/>
        <v/>
      </c>
      <c r="AP477" s="666" t="str">
        <f t="shared" si="110"/>
        <v/>
      </c>
      <c r="AQ477" s="666" t="str">
        <f t="shared" si="111"/>
        <v/>
      </c>
      <c r="AR477" s="666" t="str">
        <f t="shared" si="122"/>
        <v/>
      </c>
      <c r="AS477" s="666" t="str">
        <f t="shared" si="112"/>
        <v/>
      </c>
      <c r="AT477" s="666" t="str">
        <f t="shared" si="95"/>
        <v/>
      </c>
      <c r="AU477" s="666" t="str">
        <f t="shared" si="96"/>
        <v/>
      </c>
      <c r="AV477" s="666" t="str">
        <f>IF(X477="","",IF(OR(R477=IF(S477&gt;【１】経営概要!$G$27,調査年-1,調査年),AN477=""),"",ROUND(AN477*X477%,0)))</f>
        <v/>
      </c>
      <c r="AW477" s="666" t="str">
        <f t="shared" si="113"/>
        <v/>
      </c>
      <c r="AX477" s="666" t="str">
        <f t="shared" si="114"/>
        <v/>
      </c>
      <c r="AY477" s="666" t="str">
        <f t="shared" si="115"/>
        <v/>
      </c>
      <c r="AZ477" s="666" t="str">
        <f>IF(OR(X477="",AND(OR(R477&lt;&gt;IF(S477&gt;【１】経営概要!$G$27,調査年-1,調査年),AG477=0),V477="",AR477="",W477="")),"",
SUM(
IF(AND(R477=IF(S477&gt;【１】経営概要!$G$27,調査年-1,調査年),AG477=1),ROUND(T477*X477%,0),),
ROUND(V477*X477%,0),
ROUND(SUM(AR477)*X477%,0),
))</f>
        <v/>
      </c>
      <c r="BA477" s="666" t="str">
        <f t="shared" si="116"/>
        <v/>
      </c>
    </row>
    <row r="478" spans="2:53" s="4" customFormat="1" ht="28.15" hidden="1" customHeight="1" outlineLevel="1">
      <c r="C478" s="722">
        <v>462</v>
      </c>
      <c r="D478" s="1569"/>
      <c r="E478" s="1570"/>
      <c r="F478" s="1570"/>
      <c r="G478" s="1570"/>
      <c r="H478" s="1570"/>
      <c r="I478" s="1570"/>
      <c r="J478" s="1570"/>
      <c r="K478" s="1571"/>
      <c r="L478" s="668" t="str">
        <f>IF(M478&gt;0,IF(COUNTIF(リスト!建築物種類コード,M478),"建築物","構築物"),"")</f>
        <v/>
      </c>
      <c r="M478" s="680"/>
      <c r="N478" s="681"/>
      <c r="O478" s="201"/>
      <c r="P478" s="682"/>
      <c r="Q478" s="683"/>
      <c r="R478" s="683"/>
      <c r="S478" s="684"/>
      <c r="T478" s="685"/>
      <c r="U478" s="685"/>
      <c r="V478" s="685"/>
      <c r="W478" s="685"/>
      <c r="X478" s="1045"/>
      <c r="Y478" s="686"/>
      <c r="Z478" s="687"/>
      <c r="AA478" s="661"/>
      <c r="AB478" s="662"/>
      <c r="AC478" s="279"/>
      <c r="AD478" s="61"/>
      <c r="AE478" s="61"/>
      <c r="AF478" s="663" t="str">
        <f t="shared" si="121"/>
        <v/>
      </c>
      <c r="AG478" s="664" t="str">
        <f t="shared" si="91"/>
        <v/>
      </c>
      <c r="AH478" s="664" t="str">
        <f t="shared" si="92"/>
        <v/>
      </c>
      <c r="AI478" s="664" t="str">
        <f>IF(AF478="","",VLOOKUP(AF478,リスト!BD:BE,2,0))</f>
        <v/>
      </c>
      <c r="AJ478" s="664" t="str">
        <f t="shared" si="93"/>
        <v/>
      </c>
      <c r="AK478" s="664" t="str">
        <f>IF(AJ478="","",VLOOKUP(AJ478,リスト!BW:BX,2,0))</f>
        <v/>
      </c>
      <c r="AL478" s="664" t="str">
        <f>IF(AF478="","",IF(S478&gt;【１】経営概要!$G$27,調査年-1,調査年)-R478)</f>
        <v/>
      </c>
      <c r="AM478" s="665" t="str">
        <f t="shared" si="107"/>
        <v/>
      </c>
      <c r="AN478" s="665" t="str">
        <f t="shared" si="108"/>
        <v/>
      </c>
      <c r="AO478" s="666" t="str">
        <f t="shared" si="109"/>
        <v/>
      </c>
      <c r="AP478" s="666" t="str">
        <f t="shared" si="110"/>
        <v/>
      </c>
      <c r="AQ478" s="666" t="str">
        <f t="shared" si="111"/>
        <v/>
      </c>
      <c r="AR478" s="666" t="str">
        <f t="shared" si="122"/>
        <v/>
      </c>
      <c r="AS478" s="666" t="str">
        <f t="shared" si="112"/>
        <v/>
      </c>
      <c r="AT478" s="666" t="str">
        <f t="shared" si="95"/>
        <v/>
      </c>
      <c r="AU478" s="666" t="str">
        <f t="shared" si="96"/>
        <v/>
      </c>
      <c r="AV478" s="666" t="str">
        <f>IF(X478="","",IF(OR(R478=IF(S478&gt;【１】経営概要!$G$27,調査年-1,調査年),AN478=""),"",ROUND(AN478*X478%,0)))</f>
        <v/>
      </c>
      <c r="AW478" s="666" t="str">
        <f t="shared" si="113"/>
        <v/>
      </c>
      <c r="AX478" s="666" t="str">
        <f t="shared" si="114"/>
        <v/>
      </c>
      <c r="AY478" s="666" t="str">
        <f t="shared" si="115"/>
        <v/>
      </c>
      <c r="AZ478" s="666" t="str">
        <f>IF(OR(X478="",AND(OR(R478&lt;&gt;IF(S478&gt;【１】経営概要!$G$27,調査年-1,調査年),AG478=0),V478="",AR478="",W478="")),"",
SUM(
IF(AND(R478=IF(S478&gt;【１】経営概要!$G$27,調査年-1,調査年),AG478=1),ROUND(T478*X478%,0),),
ROUND(V478*X478%,0),
ROUND(SUM(AR478)*X478%,0),
))</f>
        <v/>
      </c>
      <c r="BA478" s="666" t="str">
        <f t="shared" si="116"/>
        <v/>
      </c>
    </row>
    <row r="479" spans="2:53" s="4" customFormat="1" ht="28.15" hidden="1" customHeight="1" outlineLevel="1">
      <c r="C479" s="722">
        <v>463</v>
      </c>
      <c r="D479" s="1572"/>
      <c r="E479" s="1573"/>
      <c r="F479" s="1573"/>
      <c r="G479" s="1573"/>
      <c r="H479" s="1573"/>
      <c r="I479" s="1573"/>
      <c r="J479" s="1573"/>
      <c r="K479" s="1574"/>
      <c r="L479" s="668" t="str">
        <f>IF(M479&gt;0,IF(COUNTIF(リスト!建築物種類コード,M479),"建築物","構築物"),"")</f>
        <v/>
      </c>
      <c r="M479" s="688"/>
      <c r="N479" s="681"/>
      <c r="O479" s="201"/>
      <c r="P479" s="682"/>
      <c r="Q479" s="683"/>
      <c r="R479" s="683"/>
      <c r="S479" s="684"/>
      <c r="T479" s="685"/>
      <c r="U479" s="685"/>
      <c r="V479" s="685"/>
      <c r="W479" s="685"/>
      <c r="X479" s="1045"/>
      <c r="Y479" s="686"/>
      <c r="Z479" s="687"/>
      <c r="AA479" s="661"/>
      <c r="AB479" s="662"/>
      <c r="AC479" s="279"/>
      <c r="AD479" s="61"/>
      <c r="AE479" s="61"/>
      <c r="AF479" s="663" t="str">
        <f t="shared" si="121"/>
        <v/>
      </c>
      <c r="AG479" s="664" t="str">
        <f t="shared" si="91"/>
        <v/>
      </c>
      <c r="AH479" s="664" t="str">
        <f t="shared" si="92"/>
        <v/>
      </c>
      <c r="AI479" s="664" t="str">
        <f>IF(AF479="","",VLOOKUP(AF479,リスト!BD:BE,2,0))</f>
        <v/>
      </c>
      <c r="AJ479" s="664" t="str">
        <f t="shared" si="93"/>
        <v/>
      </c>
      <c r="AK479" s="664" t="str">
        <f>IF(AJ479="","",VLOOKUP(AJ479,リスト!BW:BX,2,0))</f>
        <v/>
      </c>
      <c r="AL479" s="664" t="str">
        <f>IF(AF479="","",IF(S479&gt;【１】経営概要!$G$27,調査年-1,調査年)-R479)</f>
        <v/>
      </c>
      <c r="AM479" s="665" t="str">
        <f t="shared" si="107"/>
        <v/>
      </c>
      <c r="AN479" s="665" t="str">
        <f t="shared" si="108"/>
        <v/>
      </c>
      <c r="AO479" s="666" t="str">
        <f t="shared" si="109"/>
        <v/>
      </c>
      <c r="AP479" s="666" t="str">
        <f t="shared" si="110"/>
        <v/>
      </c>
      <c r="AQ479" s="666" t="str">
        <f t="shared" si="111"/>
        <v/>
      </c>
      <c r="AR479" s="666" t="str">
        <f t="shared" si="122"/>
        <v/>
      </c>
      <c r="AS479" s="666" t="str">
        <f t="shared" si="112"/>
        <v/>
      </c>
      <c r="AT479" s="666" t="str">
        <f t="shared" si="95"/>
        <v/>
      </c>
      <c r="AU479" s="666" t="str">
        <f t="shared" si="96"/>
        <v/>
      </c>
      <c r="AV479" s="666" t="str">
        <f>IF(X479="","",IF(OR(R479=IF(S479&gt;【１】経営概要!$G$27,調査年-1,調査年),AN479=""),"",ROUND(AN479*X479%,0)))</f>
        <v/>
      </c>
      <c r="AW479" s="666" t="str">
        <f t="shared" si="113"/>
        <v/>
      </c>
      <c r="AX479" s="666" t="str">
        <f t="shared" si="114"/>
        <v/>
      </c>
      <c r="AY479" s="666" t="str">
        <f t="shared" si="115"/>
        <v/>
      </c>
      <c r="AZ479" s="666" t="str">
        <f>IF(OR(X479="",AND(OR(R479&lt;&gt;IF(S479&gt;【１】経営概要!$G$27,調査年-1,調査年),AG479=0),V479="",AR479="",W479="")),"",
SUM(
IF(AND(R479=IF(S479&gt;【１】経営概要!$G$27,調査年-1,調査年),AG479=1),ROUND(T479*X479%,0),),
ROUND(V479*X479%,0),
ROUND(SUM(AR479)*X479%,0),
))</f>
        <v/>
      </c>
      <c r="BA479" s="666" t="str">
        <f t="shared" si="116"/>
        <v/>
      </c>
    </row>
    <row r="480" spans="2:53" s="4" customFormat="1" ht="28.15" hidden="1" customHeight="1" outlineLevel="1">
      <c r="C480" s="722">
        <v>464</v>
      </c>
      <c r="D480" s="1569"/>
      <c r="E480" s="1570"/>
      <c r="F480" s="1570"/>
      <c r="G480" s="1570"/>
      <c r="H480" s="1570"/>
      <c r="I480" s="1570"/>
      <c r="J480" s="1570"/>
      <c r="K480" s="1571"/>
      <c r="L480" s="668" t="str">
        <f>IF(M480&gt;0,IF(COUNTIF(リスト!建築物種類コード,M480),"建築物","構築物"),"")</f>
        <v/>
      </c>
      <c r="M480" s="680"/>
      <c r="N480" s="681"/>
      <c r="O480" s="201"/>
      <c r="P480" s="682"/>
      <c r="Q480" s="683"/>
      <c r="R480" s="683"/>
      <c r="S480" s="684"/>
      <c r="T480" s="685"/>
      <c r="U480" s="685"/>
      <c r="V480" s="685"/>
      <c r="W480" s="685"/>
      <c r="X480" s="1045"/>
      <c r="Y480" s="686"/>
      <c r="Z480" s="687"/>
      <c r="AA480" s="661"/>
      <c r="AB480" s="662"/>
      <c r="AC480" s="279"/>
      <c r="AD480" s="61"/>
      <c r="AE480" s="61"/>
      <c r="AF480" s="663" t="str">
        <f t="shared" si="121"/>
        <v/>
      </c>
      <c r="AG480" s="664" t="str">
        <f t="shared" si="91"/>
        <v/>
      </c>
      <c r="AH480" s="664" t="str">
        <f t="shared" si="92"/>
        <v/>
      </c>
      <c r="AI480" s="664" t="str">
        <f>IF(AF480="","",VLOOKUP(AF480,リスト!BD:BE,2,0))</f>
        <v/>
      </c>
      <c r="AJ480" s="664" t="str">
        <f t="shared" si="93"/>
        <v/>
      </c>
      <c r="AK480" s="664" t="str">
        <f>IF(AJ480="","",VLOOKUP(AJ480,リスト!BW:BX,2,0))</f>
        <v/>
      </c>
      <c r="AL480" s="664" t="str">
        <f>IF(AF480="","",IF(S480&gt;【１】経営概要!$G$27,調査年-1,調査年)-R480)</f>
        <v/>
      </c>
      <c r="AM480" s="665" t="str">
        <f t="shared" si="107"/>
        <v/>
      </c>
      <c r="AN480" s="665" t="str">
        <f t="shared" si="108"/>
        <v/>
      </c>
      <c r="AO480" s="666" t="str">
        <f t="shared" si="109"/>
        <v/>
      </c>
      <c r="AP480" s="666" t="str">
        <f t="shared" si="110"/>
        <v/>
      </c>
      <c r="AQ480" s="666" t="str">
        <f t="shared" si="111"/>
        <v/>
      </c>
      <c r="AR480" s="666" t="str">
        <f t="shared" si="122"/>
        <v/>
      </c>
      <c r="AS480" s="666" t="str">
        <f t="shared" si="112"/>
        <v/>
      </c>
      <c r="AT480" s="666" t="str">
        <f t="shared" si="95"/>
        <v/>
      </c>
      <c r="AU480" s="666" t="str">
        <f t="shared" si="96"/>
        <v/>
      </c>
      <c r="AV480" s="666" t="str">
        <f>IF(X480="","",IF(OR(R480=IF(S480&gt;【１】経営概要!$G$27,調査年-1,調査年),AN480=""),"",ROUND(AN480*X480%,0)))</f>
        <v/>
      </c>
      <c r="AW480" s="666" t="str">
        <f t="shared" si="113"/>
        <v/>
      </c>
      <c r="AX480" s="666" t="str">
        <f t="shared" si="114"/>
        <v/>
      </c>
      <c r="AY480" s="666" t="str">
        <f t="shared" si="115"/>
        <v/>
      </c>
      <c r="AZ480" s="666" t="str">
        <f>IF(OR(X480="",AND(OR(R480&lt;&gt;IF(S480&gt;【１】経営概要!$G$27,調査年-1,調査年),AG480=0),V480="",AR480="",W480="")),"",
SUM(
IF(AND(R480=IF(S480&gt;【１】経営概要!$G$27,調査年-1,調査年),AG480=1),ROUND(T480*X480%,0),),
ROUND(V480*X480%,0),
ROUND(SUM(AR480)*X480%,0),
))</f>
        <v/>
      </c>
      <c r="BA480" s="666" t="str">
        <f t="shared" si="116"/>
        <v/>
      </c>
    </row>
    <row r="481" spans="2:53" s="4" customFormat="1" ht="28.15" hidden="1" customHeight="1" outlineLevel="1">
      <c r="C481" s="722">
        <v>465</v>
      </c>
      <c r="D481" s="1572"/>
      <c r="E481" s="1573"/>
      <c r="F481" s="1573"/>
      <c r="G481" s="1573"/>
      <c r="H481" s="1573"/>
      <c r="I481" s="1573"/>
      <c r="J481" s="1573"/>
      <c r="K481" s="1574"/>
      <c r="L481" s="668" t="str">
        <f>IF(M481&gt;0,IF(COUNTIF(リスト!建築物種類コード,M481),"建築物","構築物"),"")</f>
        <v/>
      </c>
      <c r="M481" s="688"/>
      <c r="N481" s="681"/>
      <c r="O481" s="201"/>
      <c r="P481" s="682"/>
      <c r="Q481" s="683"/>
      <c r="R481" s="683"/>
      <c r="S481" s="684"/>
      <c r="T481" s="685"/>
      <c r="U481" s="685"/>
      <c r="V481" s="685"/>
      <c r="W481" s="685"/>
      <c r="X481" s="1045"/>
      <c r="Y481" s="686"/>
      <c r="Z481" s="687"/>
      <c r="AA481" s="661"/>
      <c r="AB481" s="662"/>
      <c r="AC481" s="279"/>
      <c r="AD481" s="61"/>
      <c r="AE481" s="61"/>
      <c r="AF481" s="663" t="str">
        <f t="shared" si="121"/>
        <v/>
      </c>
      <c r="AG481" s="664" t="str">
        <f t="shared" si="91"/>
        <v/>
      </c>
      <c r="AH481" s="664" t="str">
        <f t="shared" si="92"/>
        <v/>
      </c>
      <c r="AI481" s="664" t="str">
        <f>IF(AF481="","",VLOOKUP(AF481,リスト!BD:BE,2,0))</f>
        <v/>
      </c>
      <c r="AJ481" s="664" t="str">
        <f t="shared" si="93"/>
        <v/>
      </c>
      <c r="AK481" s="664" t="str">
        <f>IF(AJ481="","",VLOOKUP(AJ481,リスト!BW:BX,2,0))</f>
        <v/>
      </c>
      <c r="AL481" s="664" t="str">
        <f>IF(AF481="","",IF(S481&gt;【１】経営概要!$G$27,調査年-1,調査年)-R481)</f>
        <v/>
      </c>
      <c r="AM481" s="665" t="str">
        <f t="shared" si="107"/>
        <v/>
      </c>
      <c r="AN481" s="665" t="str">
        <f t="shared" si="108"/>
        <v/>
      </c>
      <c r="AO481" s="666" t="str">
        <f t="shared" si="109"/>
        <v/>
      </c>
      <c r="AP481" s="666" t="str">
        <f t="shared" si="110"/>
        <v/>
      </c>
      <c r="AQ481" s="666" t="str">
        <f t="shared" si="111"/>
        <v/>
      </c>
      <c r="AR481" s="666" t="str">
        <f t="shared" si="122"/>
        <v/>
      </c>
      <c r="AS481" s="666" t="str">
        <f t="shared" si="112"/>
        <v/>
      </c>
      <c r="AT481" s="666" t="str">
        <f t="shared" si="95"/>
        <v/>
      </c>
      <c r="AU481" s="666" t="str">
        <f t="shared" si="96"/>
        <v/>
      </c>
      <c r="AV481" s="666" t="str">
        <f>IF(X481="","",IF(OR(R481=IF(S481&gt;【１】経営概要!$G$27,調査年-1,調査年),AN481=""),"",ROUND(AN481*X481%,0)))</f>
        <v/>
      </c>
      <c r="AW481" s="666" t="str">
        <f t="shared" si="113"/>
        <v/>
      </c>
      <c r="AX481" s="666" t="str">
        <f t="shared" si="114"/>
        <v/>
      </c>
      <c r="AY481" s="666" t="str">
        <f t="shared" si="115"/>
        <v/>
      </c>
      <c r="AZ481" s="666" t="str">
        <f>IF(OR(X481="",AND(OR(R481&lt;&gt;IF(S481&gt;【１】経営概要!$G$27,調査年-1,調査年),AG481=0),V481="",AR481="",W481="")),"",
SUM(
IF(AND(R481=IF(S481&gt;【１】経営概要!$G$27,調査年-1,調査年),AG481=1),ROUND(T481*X481%,0),),
ROUND(V481*X481%,0),
ROUND(SUM(AR481)*X481%,0),
))</f>
        <v/>
      </c>
      <c r="BA481" s="666" t="str">
        <f t="shared" si="116"/>
        <v/>
      </c>
    </row>
    <row r="482" spans="2:53" s="4" customFormat="1" ht="28.15" hidden="1" customHeight="1" outlineLevel="1">
      <c r="C482" s="722">
        <v>466</v>
      </c>
      <c r="D482" s="1569"/>
      <c r="E482" s="1570"/>
      <c r="F482" s="1570"/>
      <c r="G482" s="1570"/>
      <c r="H482" s="1570"/>
      <c r="I482" s="1570"/>
      <c r="J482" s="1570"/>
      <c r="K482" s="1571"/>
      <c r="L482" s="668" t="str">
        <f>IF(M482&gt;0,IF(COUNTIF(リスト!建築物種類コード,M482),"建築物","構築物"),"")</f>
        <v/>
      </c>
      <c r="M482" s="680"/>
      <c r="N482" s="681"/>
      <c r="O482" s="201"/>
      <c r="P482" s="682"/>
      <c r="Q482" s="683"/>
      <c r="R482" s="683"/>
      <c r="S482" s="684"/>
      <c r="T482" s="685"/>
      <c r="U482" s="685"/>
      <c r="V482" s="685"/>
      <c r="W482" s="685"/>
      <c r="X482" s="1045"/>
      <c r="Y482" s="686"/>
      <c r="Z482" s="687"/>
      <c r="AA482" s="661"/>
      <c r="AB482" s="662"/>
      <c r="AC482" s="279"/>
      <c r="AD482" s="61"/>
      <c r="AE482" s="61"/>
      <c r="AF482" s="663" t="str">
        <f t="shared" si="121"/>
        <v/>
      </c>
      <c r="AG482" s="664" t="str">
        <f t="shared" si="91"/>
        <v/>
      </c>
      <c r="AH482" s="664" t="str">
        <f t="shared" si="92"/>
        <v/>
      </c>
      <c r="AI482" s="664" t="str">
        <f>IF(AF482="","",VLOOKUP(AF482,リスト!BD:BE,2,0))</f>
        <v/>
      </c>
      <c r="AJ482" s="664" t="str">
        <f t="shared" si="93"/>
        <v/>
      </c>
      <c r="AK482" s="664" t="str">
        <f>IF(AJ482="","",VLOOKUP(AJ482,リスト!BW:BX,2,0))</f>
        <v/>
      </c>
      <c r="AL482" s="664" t="str">
        <f>IF(AF482="","",IF(S482&gt;【１】経営概要!$G$27,調査年-1,調査年)-R482)</f>
        <v/>
      </c>
      <c r="AM482" s="665" t="str">
        <f t="shared" si="107"/>
        <v/>
      </c>
      <c r="AN482" s="665" t="str">
        <f t="shared" si="108"/>
        <v/>
      </c>
      <c r="AO482" s="666" t="str">
        <f t="shared" si="109"/>
        <v/>
      </c>
      <c r="AP482" s="666" t="str">
        <f t="shared" si="110"/>
        <v/>
      </c>
      <c r="AQ482" s="666" t="str">
        <f t="shared" si="111"/>
        <v/>
      </c>
      <c r="AR482" s="666" t="str">
        <f t="shared" si="122"/>
        <v/>
      </c>
      <c r="AS482" s="666" t="str">
        <f t="shared" si="112"/>
        <v/>
      </c>
      <c r="AT482" s="666" t="str">
        <f t="shared" si="95"/>
        <v/>
      </c>
      <c r="AU482" s="666" t="str">
        <f t="shared" si="96"/>
        <v/>
      </c>
      <c r="AV482" s="666" t="str">
        <f>IF(X482="","",IF(OR(R482=IF(S482&gt;【１】経営概要!$G$27,調査年-1,調査年),AN482=""),"",ROUND(AN482*X482%,0)))</f>
        <v/>
      </c>
      <c r="AW482" s="666" t="str">
        <f t="shared" si="113"/>
        <v/>
      </c>
      <c r="AX482" s="666" t="str">
        <f t="shared" si="114"/>
        <v/>
      </c>
      <c r="AY482" s="666" t="str">
        <f t="shared" si="115"/>
        <v/>
      </c>
      <c r="AZ482" s="666" t="str">
        <f>IF(OR(X482="",AND(OR(R482&lt;&gt;IF(S482&gt;【１】経営概要!$G$27,調査年-1,調査年),AG482=0),V482="",AR482="",W482="")),"",
SUM(
IF(AND(R482=IF(S482&gt;【１】経営概要!$G$27,調査年-1,調査年),AG482=1),ROUND(T482*X482%,0),),
ROUND(V482*X482%,0),
ROUND(SUM(AR482)*X482%,0),
))</f>
        <v/>
      </c>
      <c r="BA482" s="666" t="str">
        <f t="shared" si="116"/>
        <v/>
      </c>
    </row>
    <row r="483" spans="2:53" s="4" customFormat="1" ht="28.15" hidden="1" customHeight="1" outlineLevel="1">
      <c r="C483" s="722">
        <v>467</v>
      </c>
      <c r="D483" s="1569"/>
      <c r="E483" s="1570"/>
      <c r="F483" s="1570"/>
      <c r="G483" s="1570"/>
      <c r="H483" s="1570"/>
      <c r="I483" s="1570"/>
      <c r="J483" s="1570"/>
      <c r="K483" s="1571"/>
      <c r="L483" s="668" t="str">
        <f>IF(M483&gt;0,IF(COUNTIF(リスト!建築物種類コード,M483),"建築物","構築物"),"")</f>
        <v/>
      </c>
      <c r="M483" s="680"/>
      <c r="N483" s="681"/>
      <c r="O483" s="201"/>
      <c r="P483" s="682"/>
      <c r="Q483" s="683"/>
      <c r="R483" s="683"/>
      <c r="S483" s="684"/>
      <c r="T483" s="685"/>
      <c r="U483" s="685"/>
      <c r="V483" s="685"/>
      <c r="W483" s="685"/>
      <c r="X483" s="1045"/>
      <c r="Y483" s="686"/>
      <c r="Z483" s="687"/>
      <c r="AA483" s="661"/>
      <c r="AB483" s="662"/>
      <c r="AC483" s="279"/>
      <c r="AD483" s="61"/>
      <c r="AE483" s="61"/>
      <c r="AF483" s="663" t="str">
        <f t="shared" si="121"/>
        <v/>
      </c>
      <c r="AG483" s="664" t="str">
        <f t="shared" si="91"/>
        <v/>
      </c>
      <c r="AH483" s="664" t="str">
        <f t="shared" si="92"/>
        <v/>
      </c>
      <c r="AI483" s="664" t="str">
        <f>IF(AF483="","",VLOOKUP(AF483,リスト!BD:BE,2,0))</f>
        <v/>
      </c>
      <c r="AJ483" s="664" t="str">
        <f t="shared" si="93"/>
        <v/>
      </c>
      <c r="AK483" s="664" t="str">
        <f>IF(AJ483="","",VLOOKUP(AJ483,リスト!BW:BX,2,0))</f>
        <v/>
      </c>
      <c r="AL483" s="664" t="str">
        <f>IF(AF483="","",IF(S483&gt;【１】経営概要!$G$27,調査年-1,調査年)-R483)</f>
        <v/>
      </c>
      <c r="AM483" s="665" t="str">
        <f t="shared" si="107"/>
        <v/>
      </c>
      <c r="AN483" s="665" t="str">
        <f t="shared" si="108"/>
        <v/>
      </c>
      <c r="AO483" s="666" t="str">
        <f t="shared" si="109"/>
        <v/>
      </c>
      <c r="AP483" s="666" t="str">
        <f t="shared" si="110"/>
        <v/>
      </c>
      <c r="AQ483" s="666" t="str">
        <f t="shared" si="111"/>
        <v/>
      </c>
      <c r="AR483" s="666" t="str">
        <f t="shared" si="122"/>
        <v/>
      </c>
      <c r="AS483" s="666" t="str">
        <f t="shared" si="112"/>
        <v/>
      </c>
      <c r="AT483" s="666" t="str">
        <f t="shared" si="95"/>
        <v/>
      </c>
      <c r="AU483" s="666" t="str">
        <f t="shared" si="96"/>
        <v/>
      </c>
      <c r="AV483" s="666" t="str">
        <f>IF(X483="","",IF(OR(R483=IF(S483&gt;【１】経営概要!$G$27,調査年-1,調査年),AN483=""),"",ROUND(AN483*X483%,0)))</f>
        <v/>
      </c>
      <c r="AW483" s="666" t="str">
        <f t="shared" si="113"/>
        <v/>
      </c>
      <c r="AX483" s="666" t="str">
        <f t="shared" si="114"/>
        <v/>
      </c>
      <c r="AY483" s="666" t="str">
        <f t="shared" si="115"/>
        <v/>
      </c>
      <c r="AZ483" s="666" t="str">
        <f>IF(OR(X483="",AND(OR(R483&lt;&gt;IF(S483&gt;【１】経営概要!$G$27,調査年-1,調査年),AG483=0),V483="",AR483="",W483="")),"",
SUM(
IF(AND(R483=IF(S483&gt;【１】経営概要!$G$27,調査年-1,調査年),AG483=1),ROUND(T483*X483%,0),),
ROUND(V483*X483%,0),
ROUND(SUM(AR483)*X483%,0),
))</f>
        <v/>
      </c>
      <c r="BA483" s="666" t="str">
        <f t="shared" si="116"/>
        <v/>
      </c>
    </row>
    <row r="484" spans="2:53" s="4" customFormat="1" ht="28.15" hidden="1" customHeight="1" outlineLevel="1">
      <c r="C484" s="722">
        <v>468</v>
      </c>
      <c r="D484" s="1569"/>
      <c r="E484" s="1570"/>
      <c r="F484" s="1570"/>
      <c r="G484" s="1570"/>
      <c r="H484" s="1570"/>
      <c r="I484" s="1570"/>
      <c r="J484" s="1570"/>
      <c r="K484" s="1571"/>
      <c r="L484" s="668" t="str">
        <f>IF(M484&gt;0,IF(COUNTIF(リスト!建築物種類コード,M484),"建築物","構築物"),"")</f>
        <v/>
      </c>
      <c r="M484" s="680"/>
      <c r="N484" s="681"/>
      <c r="O484" s="201"/>
      <c r="P484" s="682"/>
      <c r="Q484" s="683"/>
      <c r="R484" s="683"/>
      <c r="S484" s="684"/>
      <c r="T484" s="685"/>
      <c r="U484" s="685"/>
      <c r="V484" s="685"/>
      <c r="W484" s="685"/>
      <c r="X484" s="1045"/>
      <c r="Y484" s="686"/>
      <c r="Z484" s="687"/>
      <c r="AA484" s="661"/>
      <c r="AB484" s="662"/>
      <c r="AC484" s="279"/>
      <c r="AD484" s="61"/>
      <c r="AE484" s="61"/>
      <c r="AF484" s="663" t="str">
        <f t="shared" si="121"/>
        <v/>
      </c>
      <c r="AG484" s="664" t="str">
        <f t="shared" si="91"/>
        <v/>
      </c>
      <c r="AH484" s="664" t="str">
        <f t="shared" si="92"/>
        <v/>
      </c>
      <c r="AI484" s="664" t="str">
        <f>IF(AF484="","",VLOOKUP(AF484,リスト!BD:BE,2,0))</f>
        <v/>
      </c>
      <c r="AJ484" s="664" t="str">
        <f t="shared" si="93"/>
        <v/>
      </c>
      <c r="AK484" s="664" t="str">
        <f>IF(AJ484="","",VLOOKUP(AJ484,リスト!BW:BX,2,0))</f>
        <v/>
      </c>
      <c r="AL484" s="664" t="str">
        <f>IF(AF484="","",IF(S484&gt;【１】経営概要!$G$27,調査年-1,調査年)-R484)</f>
        <v/>
      </c>
      <c r="AM484" s="665" t="str">
        <f t="shared" si="107"/>
        <v/>
      </c>
      <c r="AN484" s="665" t="str">
        <f t="shared" si="108"/>
        <v/>
      </c>
      <c r="AO484" s="666" t="str">
        <f t="shared" si="109"/>
        <v/>
      </c>
      <c r="AP484" s="666" t="str">
        <f t="shared" si="110"/>
        <v/>
      </c>
      <c r="AQ484" s="666" t="str">
        <f t="shared" si="111"/>
        <v/>
      </c>
      <c r="AR484" s="666" t="str">
        <f t="shared" si="122"/>
        <v/>
      </c>
      <c r="AS484" s="666" t="str">
        <f t="shared" si="112"/>
        <v/>
      </c>
      <c r="AT484" s="666" t="str">
        <f t="shared" si="95"/>
        <v/>
      </c>
      <c r="AU484" s="666" t="str">
        <f t="shared" si="96"/>
        <v/>
      </c>
      <c r="AV484" s="666" t="str">
        <f>IF(X484="","",IF(OR(R484=IF(S484&gt;【１】経営概要!$G$27,調査年-1,調査年),AN484=""),"",ROUND(AN484*X484%,0)))</f>
        <v/>
      </c>
      <c r="AW484" s="666" t="str">
        <f t="shared" si="113"/>
        <v/>
      </c>
      <c r="AX484" s="666" t="str">
        <f t="shared" si="114"/>
        <v/>
      </c>
      <c r="AY484" s="666" t="str">
        <f t="shared" si="115"/>
        <v/>
      </c>
      <c r="AZ484" s="666" t="str">
        <f>IF(OR(X484="",AND(OR(R484&lt;&gt;IF(S484&gt;【１】経営概要!$G$27,調査年-1,調査年),AG484=0),V484="",AR484="",W484="")),"",
SUM(
IF(AND(R484=IF(S484&gt;【１】経営概要!$G$27,調査年-1,調査年),AG484=1),ROUND(T484*X484%,0),),
ROUND(V484*X484%,0),
ROUND(SUM(AR484)*X484%,0),
))</f>
        <v/>
      </c>
      <c r="BA484" s="666" t="str">
        <f t="shared" si="116"/>
        <v/>
      </c>
    </row>
    <row r="485" spans="2:53" s="4" customFormat="1" ht="28.15" hidden="1" customHeight="1" outlineLevel="1">
      <c r="C485" s="722">
        <v>469</v>
      </c>
      <c r="D485" s="1569"/>
      <c r="E485" s="1570"/>
      <c r="F485" s="1570"/>
      <c r="G485" s="1570"/>
      <c r="H485" s="1570"/>
      <c r="I485" s="1570"/>
      <c r="J485" s="1570"/>
      <c r="K485" s="1571"/>
      <c r="L485" s="668" t="str">
        <f>IF(M485&gt;0,IF(COUNTIF(リスト!建築物種類コード,M485),"建築物","構築物"),"")</f>
        <v/>
      </c>
      <c r="M485" s="680"/>
      <c r="N485" s="681"/>
      <c r="O485" s="201"/>
      <c r="P485" s="682"/>
      <c r="Q485" s="683"/>
      <c r="R485" s="683"/>
      <c r="S485" s="684"/>
      <c r="T485" s="685"/>
      <c r="U485" s="685"/>
      <c r="V485" s="685"/>
      <c r="W485" s="685"/>
      <c r="X485" s="1045"/>
      <c r="Y485" s="686"/>
      <c r="Z485" s="687"/>
      <c r="AA485" s="661"/>
      <c r="AB485" s="662"/>
      <c r="AC485" s="279"/>
      <c r="AD485" s="61"/>
      <c r="AE485" s="61"/>
      <c r="AF485" s="663" t="str">
        <f t="shared" si="121"/>
        <v/>
      </c>
      <c r="AG485" s="664" t="str">
        <f t="shared" si="91"/>
        <v/>
      </c>
      <c r="AH485" s="664" t="str">
        <f t="shared" si="92"/>
        <v/>
      </c>
      <c r="AI485" s="664" t="str">
        <f>IF(AF485="","",VLOOKUP(AF485,リスト!BD:BE,2,0))</f>
        <v/>
      </c>
      <c r="AJ485" s="664" t="str">
        <f t="shared" si="93"/>
        <v/>
      </c>
      <c r="AK485" s="664" t="str">
        <f>IF(AJ485="","",VLOOKUP(AJ485,リスト!BW:BX,2,0))</f>
        <v/>
      </c>
      <c r="AL485" s="664" t="str">
        <f>IF(AF485="","",IF(S485&gt;【１】経営概要!$G$27,調査年-1,調査年)-R485)</f>
        <v/>
      </c>
      <c r="AM485" s="665" t="str">
        <f t="shared" si="107"/>
        <v/>
      </c>
      <c r="AN485" s="665" t="str">
        <f t="shared" si="108"/>
        <v/>
      </c>
      <c r="AO485" s="666" t="str">
        <f t="shared" si="109"/>
        <v/>
      </c>
      <c r="AP485" s="666" t="str">
        <f t="shared" si="110"/>
        <v/>
      </c>
      <c r="AQ485" s="666" t="str">
        <f t="shared" si="111"/>
        <v/>
      </c>
      <c r="AR485" s="666" t="str">
        <f t="shared" si="122"/>
        <v/>
      </c>
      <c r="AS485" s="666" t="str">
        <f t="shared" si="112"/>
        <v/>
      </c>
      <c r="AT485" s="666" t="str">
        <f t="shared" si="95"/>
        <v/>
      </c>
      <c r="AU485" s="666" t="str">
        <f t="shared" si="96"/>
        <v/>
      </c>
      <c r="AV485" s="666" t="str">
        <f>IF(X485="","",IF(OR(R485=IF(S485&gt;【１】経営概要!$G$27,調査年-1,調査年),AN485=""),"",ROUND(AN485*X485%,0)))</f>
        <v/>
      </c>
      <c r="AW485" s="666" t="str">
        <f t="shared" si="113"/>
        <v/>
      </c>
      <c r="AX485" s="666" t="str">
        <f t="shared" si="114"/>
        <v/>
      </c>
      <c r="AY485" s="666" t="str">
        <f t="shared" si="115"/>
        <v/>
      </c>
      <c r="AZ485" s="666" t="str">
        <f>IF(OR(X485="",AND(OR(R485&lt;&gt;IF(S485&gt;【１】経営概要!$G$27,調査年-1,調査年),AG485=0),V485="",AR485="",W485="")),"",
SUM(
IF(AND(R485=IF(S485&gt;【１】経営概要!$G$27,調査年-1,調査年),AG485=1),ROUND(T485*X485%,0),),
ROUND(V485*X485%,0),
ROUND(SUM(AR485)*X485%,0),
))</f>
        <v/>
      </c>
      <c r="BA485" s="666" t="str">
        <f t="shared" si="116"/>
        <v/>
      </c>
    </row>
    <row r="486" spans="2:53" s="4" customFormat="1" ht="28.15" hidden="1" customHeight="1" outlineLevel="1">
      <c r="C486" s="722">
        <v>470</v>
      </c>
      <c r="D486" s="1569"/>
      <c r="E486" s="1570"/>
      <c r="F486" s="1570"/>
      <c r="G486" s="1570"/>
      <c r="H486" s="1570"/>
      <c r="I486" s="1570"/>
      <c r="J486" s="1570"/>
      <c r="K486" s="1571"/>
      <c r="L486" s="668" t="str">
        <f>IF(M486&gt;0,IF(COUNTIF(リスト!建築物種類コード,M486),"建築物","構築物"),"")</f>
        <v/>
      </c>
      <c r="M486" s="680"/>
      <c r="N486" s="681"/>
      <c r="O486" s="201"/>
      <c r="P486" s="682"/>
      <c r="Q486" s="683"/>
      <c r="R486" s="683"/>
      <c r="S486" s="684"/>
      <c r="T486" s="685"/>
      <c r="U486" s="685"/>
      <c r="V486" s="685"/>
      <c r="W486" s="685"/>
      <c r="X486" s="1045"/>
      <c r="Y486" s="686"/>
      <c r="Z486" s="687"/>
      <c r="AA486" s="661"/>
      <c r="AB486" s="662"/>
      <c r="AC486" s="279"/>
      <c r="AD486" s="61"/>
      <c r="AE486" s="61"/>
      <c r="AF486" s="663" t="str">
        <f t="shared" si="121"/>
        <v/>
      </c>
      <c r="AG486" s="664" t="str">
        <f t="shared" si="91"/>
        <v/>
      </c>
      <c r="AH486" s="664" t="str">
        <f t="shared" si="92"/>
        <v/>
      </c>
      <c r="AI486" s="664" t="str">
        <f>IF(AF486="","",VLOOKUP(AF486,リスト!BD:BE,2,0))</f>
        <v/>
      </c>
      <c r="AJ486" s="664" t="str">
        <f t="shared" si="93"/>
        <v/>
      </c>
      <c r="AK486" s="664" t="str">
        <f>IF(AJ486="","",VLOOKUP(AJ486,リスト!BW:BX,2,0))</f>
        <v/>
      </c>
      <c r="AL486" s="664" t="str">
        <f>IF(AF486="","",IF(S486&gt;【１】経営概要!$G$27,調査年-1,調査年)-R486)</f>
        <v/>
      </c>
      <c r="AM486" s="665" t="str">
        <f t="shared" si="107"/>
        <v/>
      </c>
      <c r="AN486" s="665" t="str">
        <f t="shared" si="108"/>
        <v/>
      </c>
      <c r="AO486" s="666" t="str">
        <f t="shared" si="109"/>
        <v/>
      </c>
      <c r="AP486" s="666" t="str">
        <f t="shared" si="110"/>
        <v/>
      </c>
      <c r="AQ486" s="666" t="str">
        <f t="shared" si="111"/>
        <v/>
      </c>
      <c r="AR486" s="666" t="str">
        <f t="shared" si="122"/>
        <v/>
      </c>
      <c r="AS486" s="666" t="str">
        <f t="shared" si="112"/>
        <v/>
      </c>
      <c r="AT486" s="666" t="str">
        <f t="shared" si="95"/>
        <v/>
      </c>
      <c r="AU486" s="666" t="str">
        <f t="shared" si="96"/>
        <v/>
      </c>
      <c r="AV486" s="666" t="str">
        <f>IF(X486="","",IF(OR(R486=IF(S486&gt;【１】経営概要!$G$27,調査年-1,調査年),AN486=""),"",ROUND(AN486*X486%,0)))</f>
        <v/>
      </c>
      <c r="AW486" s="666" t="str">
        <f t="shared" si="113"/>
        <v/>
      </c>
      <c r="AX486" s="666" t="str">
        <f t="shared" si="114"/>
        <v/>
      </c>
      <c r="AY486" s="666" t="str">
        <f t="shared" si="115"/>
        <v/>
      </c>
      <c r="AZ486" s="666" t="str">
        <f>IF(OR(X486="",AND(OR(R486&lt;&gt;IF(S486&gt;【１】経営概要!$G$27,調査年-1,調査年),AG486=0),V486="",AR486="",W486="")),"",
SUM(
IF(AND(R486=IF(S486&gt;【１】経営概要!$G$27,調査年-1,調査年),AG486=1),ROUND(T486*X486%,0),),
ROUND(V486*X486%,0),
ROUND(SUM(AR486)*X486%,0),
))</f>
        <v/>
      </c>
      <c r="BA486" s="666" t="str">
        <f t="shared" si="116"/>
        <v/>
      </c>
    </row>
    <row r="487" spans="2:53" s="4" customFormat="1" ht="28.15" hidden="1" customHeight="1" outlineLevel="1">
      <c r="C487" s="722">
        <v>471</v>
      </c>
      <c r="D487" s="1569"/>
      <c r="E487" s="1570"/>
      <c r="F487" s="1570"/>
      <c r="G487" s="1570"/>
      <c r="H487" s="1570"/>
      <c r="I487" s="1570"/>
      <c r="J487" s="1570"/>
      <c r="K487" s="1571"/>
      <c r="L487" s="668" t="str">
        <f>IF(M487&gt;0,IF(COUNTIF(リスト!建築物種類コード,M487),"建築物","構築物"),"")</f>
        <v/>
      </c>
      <c r="M487" s="680"/>
      <c r="N487" s="681"/>
      <c r="O487" s="201"/>
      <c r="P487" s="682"/>
      <c r="Q487" s="683"/>
      <c r="R487" s="683"/>
      <c r="S487" s="684"/>
      <c r="T487" s="685"/>
      <c r="U487" s="685"/>
      <c r="V487" s="685"/>
      <c r="W487" s="685"/>
      <c r="X487" s="1045"/>
      <c r="Y487" s="686"/>
      <c r="Z487" s="687"/>
      <c r="AA487" s="661"/>
      <c r="AB487" s="662"/>
      <c r="AC487" s="279"/>
      <c r="AD487" s="61"/>
      <c r="AE487" s="61"/>
      <c r="AF487" s="663" t="str">
        <f t="shared" si="121"/>
        <v/>
      </c>
      <c r="AG487" s="664" t="str">
        <f t="shared" si="91"/>
        <v/>
      </c>
      <c r="AH487" s="664" t="str">
        <f t="shared" si="92"/>
        <v/>
      </c>
      <c r="AI487" s="664" t="str">
        <f>IF(AF487="","",VLOOKUP(AF487,リスト!BD:BE,2,0))</f>
        <v/>
      </c>
      <c r="AJ487" s="664" t="str">
        <f t="shared" si="93"/>
        <v/>
      </c>
      <c r="AK487" s="664" t="str">
        <f>IF(AJ487="","",VLOOKUP(AJ487,リスト!BW:BX,2,0))</f>
        <v/>
      </c>
      <c r="AL487" s="664" t="str">
        <f>IF(AF487="","",IF(S487&gt;【１】経営概要!$G$27,調査年-1,調査年)-R487)</f>
        <v/>
      </c>
      <c r="AM487" s="665" t="str">
        <f t="shared" si="107"/>
        <v/>
      </c>
      <c r="AN487" s="665" t="str">
        <f t="shared" si="108"/>
        <v/>
      </c>
      <c r="AO487" s="666" t="str">
        <f t="shared" si="109"/>
        <v/>
      </c>
      <c r="AP487" s="666" t="str">
        <f t="shared" si="110"/>
        <v/>
      </c>
      <c r="AQ487" s="666" t="str">
        <f t="shared" si="111"/>
        <v/>
      </c>
      <c r="AR487" s="666" t="str">
        <f t="shared" si="122"/>
        <v/>
      </c>
      <c r="AS487" s="666" t="str">
        <f t="shared" si="112"/>
        <v/>
      </c>
      <c r="AT487" s="666" t="str">
        <f t="shared" si="95"/>
        <v/>
      </c>
      <c r="AU487" s="666" t="str">
        <f t="shared" si="96"/>
        <v/>
      </c>
      <c r="AV487" s="666" t="str">
        <f>IF(X487="","",IF(OR(R487=IF(S487&gt;【１】経営概要!$G$27,調査年-1,調査年),AN487=""),"",ROUND(AN487*X487%,0)))</f>
        <v/>
      </c>
      <c r="AW487" s="666" t="str">
        <f t="shared" si="113"/>
        <v/>
      </c>
      <c r="AX487" s="666" t="str">
        <f t="shared" si="114"/>
        <v/>
      </c>
      <c r="AY487" s="666" t="str">
        <f t="shared" si="115"/>
        <v/>
      </c>
      <c r="AZ487" s="666" t="str">
        <f>IF(OR(X487="",AND(OR(R487&lt;&gt;IF(S487&gt;【１】経営概要!$G$27,調査年-1,調査年),AG487=0),V487="",AR487="",W487="")),"",
SUM(
IF(AND(R487=IF(S487&gt;【１】経営概要!$G$27,調査年-1,調査年),AG487=1),ROUND(T487*X487%,0),),
ROUND(V487*X487%,0),
ROUND(SUM(AR487)*X487%,0),
))</f>
        <v/>
      </c>
      <c r="BA487" s="666" t="str">
        <f t="shared" si="116"/>
        <v/>
      </c>
    </row>
    <row r="488" spans="2:53" s="4" customFormat="1" ht="28.15" hidden="1" customHeight="1" outlineLevel="1">
      <c r="C488" s="722">
        <v>472</v>
      </c>
      <c r="D488" s="1569"/>
      <c r="E488" s="1570"/>
      <c r="F488" s="1570"/>
      <c r="G488" s="1570"/>
      <c r="H488" s="1570"/>
      <c r="I488" s="1570"/>
      <c r="J488" s="1570"/>
      <c r="K488" s="1571"/>
      <c r="L488" s="668" t="str">
        <f>IF(M488&gt;0,IF(COUNTIF(リスト!建築物種類コード,M488),"建築物","構築物"),"")</f>
        <v/>
      </c>
      <c r="M488" s="680"/>
      <c r="N488" s="681"/>
      <c r="O488" s="201"/>
      <c r="P488" s="682"/>
      <c r="Q488" s="683"/>
      <c r="R488" s="683"/>
      <c r="S488" s="684"/>
      <c r="T488" s="685"/>
      <c r="U488" s="685"/>
      <c r="V488" s="685"/>
      <c r="W488" s="685"/>
      <c r="X488" s="1045"/>
      <c r="Y488" s="686"/>
      <c r="Z488" s="687"/>
      <c r="AA488" s="661"/>
      <c r="AB488" s="662"/>
      <c r="AC488" s="279"/>
      <c r="AD488" s="61"/>
      <c r="AE488" s="61"/>
      <c r="AF488" s="663" t="str">
        <f t="shared" si="121"/>
        <v/>
      </c>
      <c r="AG488" s="664" t="str">
        <f t="shared" si="91"/>
        <v/>
      </c>
      <c r="AH488" s="664" t="str">
        <f t="shared" si="92"/>
        <v/>
      </c>
      <c r="AI488" s="664" t="str">
        <f>IF(AF488="","",VLOOKUP(AF488,リスト!BD:BE,2,0))</f>
        <v/>
      </c>
      <c r="AJ488" s="664" t="str">
        <f t="shared" si="93"/>
        <v/>
      </c>
      <c r="AK488" s="664" t="str">
        <f>IF(AJ488="","",VLOOKUP(AJ488,リスト!BW:BX,2,0))</f>
        <v/>
      </c>
      <c r="AL488" s="664" t="str">
        <f>IF(AF488="","",IF(S488&gt;【１】経営概要!$G$27,調査年-1,調査年)-R488)</f>
        <v/>
      </c>
      <c r="AM488" s="665" t="str">
        <f t="shared" si="107"/>
        <v/>
      </c>
      <c r="AN488" s="665" t="str">
        <f t="shared" si="108"/>
        <v/>
      </c>
      <c r="AO488" s="666" t="str">
        <f t="shared" si="109"/>
        <v/>
      </c>
      <c r="AP488" s="666" t="str">
        <f t="shared" si="110"/>
        <v/>
      </c>
      <c r="AQ488" s="666" t="str">
        <f t="shared" si="111"/>
        <v/>
      </c>
      <c r="AR488" s="666" t="str">
        <f t="shared" si="122"/>
        <v/>
      </c>
      <c r="AS488" s="666" t="str">
        <f t="shared" si="112"/>
        <v/>
      </c>
      <c r="AT488" s="666" t="str">
        <f t="shared" si="95"/>
        <v/>
      </c>
      <c r="AU488" s="666" t="str">
        <f t="shared" si="96"/>
        <v/>
      </c>
      <c r="AV488" s="666" t="str">
        <f>IF(X488="","",IF(OR(R488=IF(S488&gt;【１】経営概要!$G$27,調査年-1,調査年),AN488=""),"",ROUND(AN488*X488%,0)))</f>
        <v/>
      </c>
      <c r="AW488" s="666" t="str">
        <f t="shared" si="113"/>
        <v/>
      </c>
      <c r="AX488" s="666" t="str">
        <f t="shared" si="114"/>
        <v/>
      </c>
      <c r="AY488" s="666" t="str">
        <f t="shared" si="115"/>
        <v/>
      </c>
      <c r="AZ488" s="666" t="str">
        <f>IF(OR(X488="",AND(OR(R488&lt;&gt;IF(S488&gt;【１】経営概要!$G$27,調査年-1,調査年),AG488=0),V488="",AR488="",W488="")),"",
SUM(
IF(AND(R488=IF(S488&gt;【１】経営概要!$G$27,調査年-1,調査年),AG488=1),ROUND(T488*X488%,0),),
ROUND(V488*X488%,0),
ROUND(SUM(AR488)*X488%,0),
))</f>
        <v/>
      </c>
      <c r="BA488" s="666" t="str">
        <f t="shared" si="116"/>
        <v/>
      </c>
    </row>
    <row r="489" spans="2:53" s="4" customFormat="1" ht="28.15" hidden="1" customHeight="1" outlineLevel="1">
      <c r="C489" s="722">
        <v>473</v>
      </c>
      <c r="D489" s="1569"/>
      <c r="E489" s="1570"/>
      <c r="F489" s="1570"/>
      <c r="G489" s="1570"/>
      <c r="H489" s="1570"/>
      <c r="I489" s="1570"/>
      <c r="J489" s="1570"/>
      <c r="K489" s="1571"/>
      <c r="L489" s="668" t="str">
        <f>IF(M489&gt;0,IF(COUNTIF(リスト!建築物種類コード,M489),"建築物","構築物"),"")</f>
        <v/>
      </c>
      <c r="M489" s="680"/>
      <c r="N489" s="681"/>
      <c r="O489" s="201"/>
      <c r="P489" s="682"/>
      <c r="Q489" s="683"/>
      <c r="R489" s="683"/>
      <c r="S489" s="684"/>
      <c r="T489" s="685"/>
      <c r="U489" s="685"/>
      <c r="V489" s="685"/>
      <c r="W489" s="685"/>
      <c r="X489" s="1045"/>
      <c r="Y489" s="686"/>
      <c r="Z489" s="687"/>
      <c r="AA489" s="661"/>
      <c r="AB489" s="662"/>
      <c r="AC489" s="279"/>
      <c r="AD489" s="61"/>
      <c r="AE489" s="61"/>
      <c r="AF489" s="663" t="str">
        <f t="shared" si="121"/>
        <v/>
      </c>
      <c r="AG489" s="664" t="str">
        <f t="shared" si="91"/>
        <v/>
      </c>
      <c r="AH489" s="664" t="str">
        <f t="shared" si="92"/>
        <v/>
      </c>
      <c r="AI489" s="664" t="str">
        <f>IF(AF489="","",VLOOKUP(AF489,リスト!BD:BE,2,0))</f>
        <v/>
      </c>
      <c r="AJ489" s="664" t="str">
        <f t="shared" si="93"/>
        <v/>
      </c>
      <c r="AK489" s="664" t="str">
        <f>IF(AJ489="","",VLOOKUP(AJ489,リスト!BW:BX,2,0))</f>
        <v/>
      </c>
      <c r="AL489" s="664" t="str">
        <f>IF(AF489="","",IF(S489&gt;【１】経営概要!$G$27,調査年-1,調査年)-R489)</f>
        <v/>
      </c>
      <c r="AM489" s="665" t="str">
        <f t="shared" si="107"/>
        <v/>
      </c>
      <c r="AN489" s="665" t="str">
        <f t="shared" si="108"/>
        <v/>
      </c>
      <c r="AO489" s="666" t="str">
        <f t="shared" si="109"/>
        <v/>
      </c>
      <c r="AP489" s="666" t="str">
        <f t="shared" si="110"/>
        <v/>
      </c>
      <c r="AQ489" s="666" t="str">
        <f t="shared" si="111"/>
        <v/>
      </c>
      <c r="AR489" s="666" t="str">
        <f t="shared" si="122"/>
        <v/>
      </c>
      <c r="AS489" s="666" t="str">
        <f t="shared" si="112"/>
        <v/>
      </c>
      <c r="AT489" s="666" t="str">
        <f t="shared" si="95"/>
        <v/>
      </c>
      <c r="AU489" s="666" t="str">
        <f t="shared" si="96"/>
        <v/>
      </c>
      <c r="AV489" s="666" t="str">
        <f>IF(X489="","",IF(OR(R489=IF(S489&gt;【１】経営概要!$G$27,調査年-1,調査年),AN489=""),"",ROUND(AN489*X489%,0)))</f>
        <v/>
      </c>
      <c r="AW489" s="666" t="str">
        <f t="shared" si="113"/>
        <v/>
      </c>
      <c r="AX489" s="666" t="str">
        <f t="shared" si="114"/>
        <v/>
      </c>
      <c r="AY489" s="666" t="str">
        <f t="shared" si="115"/>
        <v/>
      </c>
      <c r="AZ489" s="666" t="str">
        <f>IF(OR(X489="",AND(OR(R489&lt;&gt;IF(S489&gt;【１】経営概要!$G$27,調査年-1,調査年),AG489=0),V489="",AR489="",W489="")),"",
SUM(
IF(AND(R489=IF(S489&gt;【１】経営概要!$G$27,調査年-1,調査年),AG489=1),ROUND(T489*X489%,0),),
ROUND(V489*X489%,0),
ROUND(SUM(AR489)*X489%,0),
))</f>
        <v/>
      </c>
      <c r="BA489" s="666" t="str">
        <f t="shared" si="116"/>
        <v/>
      </c>
    </row>
    <row r="490" spans="2:53" s="4" customFormat="1" ht="28.15" hidden="1" customHeight="1" outlineLevel="1">
      <c r="C490" s="722">
        <v>474</v>
      </c>
      <c r="D490" s="1569"/>
      <c r="E490" s="1570"/>
      <c r="F490" s="1570"/>
      <c r="G490" s="1570"/>
      <c r="H490" s="1570"/>
      <c r="I490" s="1570"/>
      <c r="J490" s="1570"/>
      <c r="K490" s="1571"/>
      <c r="L490" s="668" t="str">
        <f>IF(M490&gt;0,IF(COUNTIF(リスト!建築物種類コード,M490),"建築物","構築物"),"")</f>
        <v/>
      </c>
      <c r="M490" s="688"/>
      <c r="N490" s="681"/>
      <c r="O490" s="201"/>
      <c r="P490" s="682"/>
      <c r="Q490" s="683"/>
      <c r="R490" s="683"/>
      <c r="S490" s="684"/>
      <c r="T490" s="685"/>
      <c r="U490" s="685"/>
      <c r="V490" s="685"/>
      <c r="W490" s="685"/>
      <c r="X490" s="1045"/>
      <c r="Y490" s="686"/>
      <c r="Z490" s="687"/>
      <c r="AA490" s="661"/>
      <c r="AB490" s="662"/>
      <c r="AC490" s="279"/>
      <c r="AD490" s="61"/>
      <c r="AE490" s="61"/>
      <c r="AF490" s="663" t="str">
        <f t="shared" si="121"/>
        <v/>
      </c>
      <c r="AG490" s="664" t="str">
        <f t="shared" si="91"/>
        <v/>
      </c>
      <c r="AH490" s="664" t="str">
        <f t="shared" si="92"/>
        <v/>
      </c>
      <c r="AI490" s="664" t="str">
        <f>IF(AF490="","",VLOOKUP(AF490,リスト!BD:BE,2,0))</f>
        <v/>
      </c>
      <c r="AJ490" s="664" t="str">
        <f t="shared" si="93"/>
        <v/>
      </c>
      <c r="AK490" s="664" t="str">
        <f>IF(AJ490="","",VLOOKUP(AJ490,リスト!BW:BX,2,0))</f>
        <v/>
      </c>
      <c r="AL490" s="664" t="str">
        <f>IF(AF490="","",IF(S490&gt;【１】経営概要!$G$27,調査年-1,調査年)-R490)</f>
        <v/>
      </c>
      <c r="AM490" s="665" t="str">
        <f t="shared" si="107"/>
        <v/>
      </c>
      <c r="AN490" s="665" t="str">
        <f t="shared" si="108"/>
        <v/>
      </c>
      <c r="AO490" s="666" t="str">
        <f t="shared" si="109"/>
        <v/>
      </c>
      <c r="AP490" s="666" t="str">
        <f t="shared" si="110"/>
        <v/>
      </c>
      <c r="AQ490" s="666" t="str">
        <f t="shared" si="111"/>
        <v/>
      </c>
      <c r="AR490" s="666" t="str">
        <f t="shared" si="122"/>
        <v/>
      </c>
      <c r="AS490" s="666" t="str">
        <f t="shared" si="112"/>
        <v/>
      </c>
      <c r="AT490" s="666" t="str">
        <f t="shared" si="95"/>
        <v/>
      </c>
      <c r="AU490" s="666" t="str">
        <f t="shared" si="96"/>
        <v/>
      </c>
      <c r="AV490" s="666" t="str">
        <f>IF(X490="","",IF(OR(R490=IF(S490&gt;【１】経営概要!$G$27,調査年-1,調査年),AN490=""),"",ROUND(AN490*X490%,0)))</f>
        <v/>
      </c>
      <c r="AW490" s="666" t="str">
        <f t="shared" si="113"/>
        <v/>
      </c>
      <c r="AX490" s="666" t="str">
        <f t="shared" si="114"/>
        <v/>
      </c>
      <c r="AY490" s="666" t="str">
        <f t="shared" si="115"/>
        <v/>
      </c>
      <c r="AZ490" s="666" t="str">
        <f>IF(OR(X490="",AND(OR(R490&lt;&gt;IF(S490&gt;【１】経営概要!$G$27,調査年-1,調査年),AG490=0),V490="",AR490="",W490="")),"",
SUM(
IF(AND(R490=IF(S490&gt;【１】経営概要!$G$27,調査年-1,調査年),AG490=1),ROUND(T490*X490%,0),),
ROUND(V490*X490%,0),
ROUND(SUM(AR490)*X490%,0),
))</f>
        <v/>
      </c>
      <c r="BA490" s="666" t="str">
        <f t="shared" si="116"/>
        <v/>
      </c>
    </row>
    <row r="491" spans="2:53" s="4" customFormat="1" ht="28.5" hidden="1" customHeight="1" outlineLevel="1">
      <c r="B491" s="49"/>
      <c r="C491" s="722">
        <v>475</v>
      </c>
      <c r="D491" s="1569"/>
      <c r="E491" s="1570"/>
      <c r="F491" s="1570"/>
      <c r="G491" s="1570"/>
      <c r="H491" s="1570"/>
      <c r="I491" s="1570"/>
      <c r="J491" s="1570"/>
      <c r="K491" s="1571"/>
      <c r="L491" s="668" t="str">
        <f>IF(M491&gt;0,IF(COUNTIF(リスト!建築物種類コード,M491),"建築物","構築物"),"")</f>
        <v/>
      </c>
      <c r="M491" s="680"/>
      <c r="N491" s="681"/>
      <c r="O491" s="201"/>
      <c r="P491" s="682"/>
      <c r="Q491" s="683"/>
      <c r="R491" s="683"/>
      <c r="S491" s="684"/>
      <c r="T491" s="685"/>
      <c r="U491" s="685"/>
      <c r="V491" s="685"/>
      <c r="W491" s="685"/>
      <c r="X491" s="1045"/>
      <c r="Y491" s="686"/>
      <c r="Z491" s="687"/>
      <c r="AA491" s="661"/>
      <c r="AB491" s="662"/>
      <c r="AC491" s="279"/>
      <c r="AD491" s="61"/>
      <c r="AE491" s="61"/>
      <c r="AF491" s="663" t="str">
        <f t="shared" si="121"/>
        <v/>
      </c>
      <c r="AG491" s="664" t="str">
        <f t="shared" si="91"/>
        <v/>
      </c>
      <c r="AH491" s="664" t="str">
        <f t="shared" si="92"/>
        <v/>
      </c>
      <c r="AI491" s="664" t="str">
        <f>IF(AF491="","",VLOOKUP(AF491,リスト!BD:BE,2,0))</f>
        <v/>
      </c>
      <c r="AJ491" s="664" t="str">
        <f t="shared" si="93"/>
        <v/>
      </c>
      <c r="AK491" s="664" t="str">
        <f>IF(AJ491="","",VLOOKUP(AJ491,リスト!BW:BX,2,0))</f>
        <v/>
      </c>
      <c r="AL491" s="664" t="str">
        <f>IF(AF491="","",IF(S491&gt;【１】経営概要!$G$27,調査年-1,調査年)-R491)</f>
        <v/>
      </c>
      <c r="AM491" s="665" t="str">
        <f t="shared" si="107"/>
        <v/>
      </c>
      <c r="AN491" s="665" t="str">
        <f t="shared" si="108"/>
        <v/>
      </c>
      <c r="AO491" s="666" t="str">
        <f t="shared" si="109"/>
        <v/>
      </c>
      <c r="AP491" s="666" t="str">
        <f t="shared" si="110"/>
        <v/>
      </c>
      <c r="AQ491" s="666" t="str">
        <f t="shared" si="111"/>
        <v/>
      </c>
      <c r="AR491" s="666" t="str">
        <f t="shared" si="122"/>
        <v/>
      </c>
      <c r="AS491" s="666" t="str">
        <f t="shared" si="112"/>
        <v/>
      </c>
      <c r="AT491" s="666" t="str">
        <f t="shared" si="95"/>
        <v/>
      </c>
      <c r="AU491" s="666" t="str">
        <f t="shared" si="96"/>
        <v/>
      </c>
      <c r="AV491" s="666" t="str">
        <f>IF(X491="","",IF(OR(R491=IF(S491&gt;【１】経営概要!$G$27,調査年-1,調査年),AN491=""),"",ROUND(AN491*X491%,0)))</f>
        <v/>
      </c>
      <c r="AW491" s="666" t="str">
        <f t="shared" si="113"/>
        <v/>
      </c>
      <c r="AX491" s="666" t="str">
        <f t="shared" si="114"/>
        <v/>
      </c>
      <c r="AY491" s="666" t="str">
        <f t="shared" si="115"/>
        <v/>
      </c>
      <c r="AZ491" s="666" t="str">
        <f>IF(OR(X491="",AND(OR(R491&lt;&gt;IF(S491&gt;【１】経営概要!$G$27,調査年-1,調査年),AG491=0),V491="",AR491="",W491="")),"",
SUM(
IF(AND(R491=IF(S491&gt;【１】経営概要!$G$27,調査年-1,調査年),AG491=1),ROUND(T491*X491%,0),),
ROUND(V491*X491%,0),
ROUND(SUM(AR491)*X491%,0),
))</f>
        <v/>
      </c>
      <c r="BA491" s="666" t="str">
        <f t="shared" si="116"/>
        <v/>
      </c>
    </row>
    <row r="492" spans="2:53" ht="28.5" hidden="1" customHeight="1" outlineLevel="1">
      <c r="B492" s="49"/>
      <c r="C492" s="722">
        <v>476</v>
      </c>
      <c r="D492" s="1572"/>
      <c r="E492" s="1573"/>
      <c r="F492" s="1573"/>
      <c r="G492" s="1573"/>
      <c r="H492" s="1573"/>
      <c r="I492" s="1573"/>
      <c r="J492" s="1573"/>
      <c r="K492" s="1574"/>
      <c r="L492" s="668" t="str">
        <f>IF(M492&gt;0,IF(COUNTIF(リスト!建築物種類コード,M492),"建築物","構築物"),"")</f>
        <v/>
      </c>
      <c r="M492" s="688"/>
      <c r="N492" s="681"/>
      <c r="O492" s="201"/>
      <c r="P492" s="682"/>
      <c r="Q492" s="683"/>
      <c r="R492" s="683"/>
      <c r="S492" s="684"/>
      <c r="T492" s="685"/>
      <c r="U492" s="685"/>
      <c r="V492" s="685"/>
      <c r="W492" s="685"/>
      <c r="X492" s="1045"/>
      <c r="Y492" s="686"/>
      <c r="Z492" s="687"/>
      <c r="AA492" s="661"/>
      <c r="AB492" s="662"/>
      <c r="AC492" s="279"/>
      <c r="AF492" s="663" t="str">
        <f t="shared" si="121"/>
        <v/>
      </c>
      <c r="AG492" s="664" t="str">
        <f t="shared" si="91"/>
        <v/>
      </c>
      <c r="AH492" s="664" t="str">
        <f t="shared" si="92"/>
        <v/>
      </c>
      <c r="AI492" s="664" t="str">
        <f>IF(AF492="","",VLOOKUP(AF492,リスト!BD:BE,2,0))</f>
        <v/>
      </c>
      <c r="AJ492" s="664" t="str">
        <f t="shared" si="93"/>
        <v/>
      </c>
      <c r="AK492" s="664" t="str">
        <f>IF(AJ492="","",VLOOKUP(AJ492,リスト!BW:BX,2,0))</f>
        <v/>
      </c>
      <c r="AL492" s="664" t="str">
        <f>IF(AF492="","",IF(S492&gt;【１】経営概要!$G$27,調査年-1,調査年)-R492)</f>
        <v/>
      </c>
      <c r="AM492" s="665" t="str">
        <f t="shared" si="107"/>
        <v/>
      </c>
      <c r="AN492" s="665" t="str">
        <f t="shared" si="108"/>
        <v/>
      </c>
      <c r="AO492" s="666" t="str">
        <f t="shared" si="109"/>
        <v/>
      </c>
      <c r="AP492" s="666" t="str">
        <f t="shared" si="110"/>
        <v/>
      </c>
      <c r="AQ492" s="666" t="str">
        <f t="shared" si="111"/>
        <v/>
      </c>
      <c r="AR492" s="666" t="str">
        <f t="shared" si="122"/>
        <v/>
      </c>
      <c r="AS492" s="666" t="str">
        <f t="shared" si="112"/>
        <v/>
      </c>
      <c r="AT492" s="666" t="str">
        <f t="shared" si="95"/>
        <v/>
      </c>
      <c r="AU492" s="666" t="str">
        <f t="shared" si="96"/>
        <v/>
      </c>
      <c r="AV492" s="666" t="str">
        <f>IF(X492="","",IF(OR(R492=IF(S492&gt;【１】経営概要!$G$27,調査年-1,調査年),AN492=""),"",ROUND(AN492*X492%,0)))</f>
        <v/>
      </c>
      <c r="AW492" s="666" t="str">
        <f t="shared" si="113"/>
        <v/>
      </c>
      <c r="AX492" s="666" t="str">
        <f t="shared" si="114"/>
        <v/>
      </c>
      <c r="AY492" s="666" t="str">
        <f t="shared" si="115"/>
        <v/>
      </c>
      <c r="AZ492" s="666" t="str">
        <f>IF(OR(X492="",AND(OR(R492&lt;&gt;IF(S492&gt;【１】経営概要!$G$27,調査年-1,調査年),AG492=0),V492="",AR492="",W492="")),"",
SUM(
IF(AND(R492=IF(S492&gt;【１】経営概要!$G$27,調査年-1,調査年),AG492=1),ROUND(T492*X492%,0),),
ROUND(V492*X492%,0),
ROUND(SUM(AR492)*X492%,0),
))</f>
        <v/>
      </c>
      <c r="BA492" s="666" t="str">
        <f t="shared" si="116"/>
        <v/>
      </c>
    </row>
    <row r="493" spans="2:53" s="42" customFormat="1" ht="28.5" hidden="1" customHeight="1" outlineLevel="1">
      <c r="B493" s="49"/>
      <c r="C493" s="722">
        <v>477</v>
      </c>
      <c r="D493" s="1569"/>
      <c r="E493" s="1570"/>
      <c r="F493" s="1570"/>
      <c r="G493" s="1570"/>
      <c r="H493" s="1570"/>
      <c r="I493" s="1570"/>
      <c r="J493" s="1570"/>
      <c r="K493" s="1571"/>
      <c r="L493" s="668" t="str">
        <f>IF(M493&gt;0,IF(COUNTIF(リスト!建築物種類コード,M493),"建築物","構築物"),"")</f>
        <v/>
      </c>
      <c r="M493" s="680"/>
      <c r="N493" s="681"/>
      <c r="O493" s="201"/>
      <c r="P493" s="682"/>
      <c r="Q493" s="683"/>
      <c r="R493" s="683"/>
      <c r="S493" s="684"/>
      <c r="T493" s="685"/>
      <c r="U493" s="685"/>
      <c r="V493" s="685"/>
      <c r="W493" s="685"/>
      <c r="X493" s="1045"/>
      <c r="Y493" s="686"/>
      <c r="Z493" s="687"/>
      <c r="AA493" s="661"/>
      <c r="AB493" s="662"/>
      <c r="AC493" s="279"/>
      <c r="AD493" s="61"/>
      <c r="AE493" s="61"/>
      <c r="AF493" s="663" t="str">
        <f t="shared" si="121"/>
        <v/>
      </c>
      <c r="AG493" s="664" t="str">
        <f t="shared" si="91"/>
        <v/>
      </c>
      <c r="AH493" s="664" t="str">
        <f t="shared" si="92"/>
        <v/>
      </c>
      <c r="AI493" s="664" t="str">
        <f>IF(AF493="","",VLOOKUP(AF493,リスト!BD:BE,2,0))</f>
        <v/>
      </c>
      <c r="AJ493" s="664" t="str">
        <f t="shared" si="93"/>
        <v/>
      </c>
      <c r="AK493" s="664" t="str">
        <f>IF(AJ493="","",VLOOKUP(AJ493,リスト!BW:BX,2,0))</f>
        <v/>
      </c>
      <c r="AL493" s="664" t="str">
        <f>IF(AF493="","",IF(S493&gt;【１】経営概要!$G$27,調査年-1,調査年)-R493)</f>
        <v/>
      </c>
      <c r="AM493" s="665" t="str">
        <f t="shared" si="107"/>
        <v/>
      </c>
      <c r="AN493" s="665" t="str">
        <f t="shared" si="108"/>
        <v/>
      </c>
      <c r="AO493" s="666" t="str">
        <f t="shared" si="109"/>
        <v/>
      </c>
      <c r="AP493" s="666" t="str">
        <f t="shared" si="110"/>
        <v/>
      </c>
      <c r="AQ493" s="666" t="str">
        <f t="shared" si="111"/>
        <v/>
      </c>
      <c r="AR493" s="666" t="str">
        <f t="shared" si="122"/>
        <v/>
      </c>
      <c r="AS493" s="666" t="str">
        <f t="shared" si="112"/>
        <v/>
      </c>
      <c r="AT493" s="666" t="str">
        <f t="shared" si="95"/>
        <v/>
      </c>
      <c r="AU493" s="666" t="str">
        <f t="shared" si="96"/>
        <v/>
      </c>
      <c r="AV493" s="666" t="str">
        <f>IF(X493="","",IF(OR(R493=IF(S493&gt;【１】経営概要!$G$27,調査年-1,調査年),AN493=""),"",ROUND(AN493*X493%,0)))</f>
        <v/>
      </c>
      <c r="AW493" s="666" t="str">
        <f t="shared" si="113"/>
        <v/>
      </c>
      <c r="AX493" s="666" t="str">
        <f t="shared" si="114"/>
        <v/>
      </c>
      <c r="AY493" s="666" t="str">
        <f t="shared" si="115"/>
        <v/>
      </c>
      <c r="AZ493" s="666" t="str">
        <f>IF(OR(X493="",AND(OR(R493&lt;&gt;IF(S493&gt;【１】経営概要!$G$27,調査年-1,調査年),AG493=0),V493="",AR493="",W493="")),"",
SUM(
IF(AND(R493=IF(S493&gt;【１】経営概要!$G$27,調査年-1,調査年),AG493=1),ROUND(T493*X493%,0),),
ROUND(V493*X493%,0),
ROUND(SUM(AR493)*X493%,0),
))</f>
        <v/>
      </c>
      <c r="BA493" s="666" t="str">
        <f t="shared" si="116"/>
        <v/>
      </c>
    </row>
    <row r="494" spans="2:53" s="4" customFormat="1" ht="28.5" hidden="1" customHeight="1" outlineLevel="1">
      <c r="C494" s="722">
        <v>478</v>
      </c>
      <c r="D494" s="1569"/>
      <c r="E494" s="1570"/>
      <c r="F494" s="1570"/>
      <c r="G494" s="1570"/>
      <c r="H494" s="1570"/>
      <c r="I494" s="1570"/>
      <c r="J494" s="1570"/>
      <c r="K494" s="1571"/>
      <c r="L494" s="668" t="str">
        <f>IF(M494&gt;0,IF(COUNTIF(リスト!建築物種類コード,M494),"建築物","構築物"),"")</f>
        <v/>
      </c>
      <c r="M494" s="680"/>
      <c r="N494" s="681"/>
      <c r="O494" s="201"/>
      <c r="P494" s="682"/>
      <c r="Q494" s="683"/>
      <c r="R494" s="683"/>
      <c r="S494" s="684"/>
      <c r="T494" s="685"/>
      <c r="U494" s="685"/>
      <c r="V494" s="685"/>
      <c r="W494" s="685"/>
      <c r="X494" s="1045"/>
      <c r="Y494" s="686"/>
      <c r="Z494" s="687"/>
      <c r="AA494" s="661"/>
      <c r="AB494" s="662"/>
      <c r="AC494" s="279"/>
      <c r="AD494" s="61"/>
      <c r="AE494" s="61"/>
      <c r="AF494" s="663" t="str">
        <f t="shared" si="121"/>
        <v/>
      </c>
      <c r="AG494" s="664" t="str">
        <f t="shared" si="91"/>
        <v/>
      </c>
      <c r="AH494" s="664" t="str">
        <f t="shared" si="92"/>
        <v/>
      </c>
      <c r="AI494" s="664" t="str">
        <f>IF(AF494="","",VLOOKUP(AF494,リスト!BD:BE,2,0))</f>
        <v/>
      </c>
      <c r="AJ494" s="664" t="str">
        <f t="shared" si="93"/>
        <v/>
      </c>
      <c r="AK494" s="664" t="str">
        <f>IF(AJ494="","",VLOOKUP(AJ494,リスト!BW:BX,2,0))</f>
        <v/>
      </c>
      <c r="AL494" s="664" t="str">
        <f>IF(AF494="","",IF(S494&gt;【１】経営概要!$G$27,調査年-1,調査年)-R494)</f>
        <v/>
      </c>
      <c r="AM494" s="665" t="str">
        <f t="shared" si="107"/>
        <v/>
      </c>
      <c r="AN494" s="665" t="str">
        <f t="shared" si="108"/>
        <v/>
      </c>
      <c r="AO494" s="666" t="str">
        <f t="shared" si="109"/>
        <v/>
      </c>
      <c r="AP494" s="666" t="str">
        <f t="shared" si="110"/>
        <v/>
      </c>
      <c r="AQ494" s="666" t="str">
        <f t="shared" si="111"/>
        <v/>
      </c>
      <c r="AR494" s="666" t="str">
        <f t="shared" si="122"/>
        <v/>
      </c>
      <c r="AS494" s="666" t="str">
        <f t="shared" si="112"/>
        <v/>
      </c>
      <c r="AT494" s="666" t="str">
        <f t="shared" si="95"/>
        <v/>
      </c>
      <c r="AU494" s="666" t="str">
        <f t="shared" si="96"/>
        <v/>
      </c>
      <c r="AV494" s="666" t="str">
        <f>IF(X494="","",IF(OR(R494=IF(S494&gt;【１】経営概要!$G$27,調査年-1,調査年),AN494=""),"",ROUND(AN494*X494%,0)))</f>
        <v/>
      </c>
      <c r="AW494" s="666" t="str">
        <f t="shared" si="113"/>
        <v/>
      </c>
      <c r="AX494" s="666" t="str">
        <f t="shared" si="114"/>
        <v/>
      </c>
      <c r="AY494" s="666" t="str">
        <f t="shared" si="115"/>
        <v/>
      </c>
      <c r="AZ494" s="666" t="str">
        <f>IF(OR(X494="",AND(OR(R494&lt;&gt;IF(S494&gt;【１】経営概要!$G$27,調査年-1,調査年),AG494=0),V494="",AR494="",W494="")),"",
SUM(
IF(AND(R494=IF(S494&gt;【１】経営概要!$G$27,調査年-1,調査年),AG494=1),ROUND(T494*X494%,0),),
ROUND(V494*X494%,0),
ROUND(SUM(AR494)*X494%,0),
))</f>
        <v/>
      </c>
      <c r="BA494" s="666" t="str">
        <f t="shared" si="116"/>
        <v/>
      </c>
    </row>
    <row r="495" spans="2:53" s="4" customFormat="1" ht="27.75" hidden="1" customHeight="1" outlineLevel="1">
      <c r="C495" s="722">
        <v>479</v>
      </c>
      <c r="D495" s="1572"/>
      <c r="E495" s="1573"/>
      <c r="F495" s="1573"/>
      <c r="G495" s="1573"/>
      <c r="H495" s="1573"/>
      <c r="I495" s="1573"/>
      <c r="J495" s="1573"/>
      <c r="K495" s="1574"/>
      <c r="L495" s="668" t="str">
        <f>IF(M495&gt;0,IF(COUNTIF(リスト!建築物種類コード,M495),"建築物","構築物"),"")</f>
        <v/>
      </c>
      <c r="M495" s="688"/>
      <c r="N495" s="681"/>
      <c r="O495" s="201"/>
      <c r="P495" s="682"/>
      <c r="Q495" s="683"/>
      <c r="R495" s="683"/>
      <c r="S495" s="684"/>
      <c r="T495" s="685"/>
      <c r="U495" s="685"/>
      <c r="V495" s="685"/>
      <c r="W495" s="685"/>
      <c r="X495" s="1045"/>
      <c r="Y495" s="686"/>
      <c r="Z495" s="687"/>
      <c r="AA495" s="661"/>
      <c r="AB495" s="662"/>
      <c r="AC495" s="279"/>
      <c r="AD495" s="61"/>
      <c r="AE495" s="61"/>
      <c r="AF495" s="663" t="str">
        <f t="shared" si="121"/>
        <v/>
      </c>
      <c r="AG495" s="664" t="str">
        <f t="shared" si="91"/>
        <v/>
      </c>
      <c r="AH495" s="664" t="str">
        <f t="shared" si="92"/>
        <v/>
      </c>
      <c r="AI495" s="664" t="str">
        <f>IF(AF495="","",VLOOKUP(AF495,リスト!BD:BE,2,0))</f>
        <v/>
      </c>
      <c r="AJ495" s="664" t="str">
        <f t="shared" si="93"/>
        <v/>
      </c>
      <c r="AK495" s="664" t="str">
        <f>IF(AJ495="","",VLOOKUP(AJ495,リスト!BW:BX,2,0))</f>
        <v/>
      </c>
      <c r="AL495" s="664" t="str">
        <f>IF(AF495="","",IF(S495&gt;【１】経営概要!$G$27,調査年-1,調査年)-R495)</f>
        <v/>
      </c>
      <c r="AM495" s="665" t="str">
        <f t="shared" si="107"/>
        <v/>
      </c>
      <c r="AN495" s="665" t="str">
        <f t="shared" si="108"/>
        <v/>
      </c>
      <c r="AO495" s="666" t="str">
        <f t="shared" si="109"/>
        <v/>
      </c>
      <c r="AP495" s="666" t="str">
        <f t="shared" si="110"/>
        <v/>
      </c>
      <c r="AQ495" s="666" t="str">
        <f t="shared" si="111"/>
        <v/>
      </c>
      <c r="AR495" s="666" t="str">
        <f t="shared" si="122"/>
        <v/>
      </c>
      <c r="AS495" s="666" t="str">
        <f t="shared" si="112"/>
        <v/>
      </c>
      <c r="AT495" s="666" t="str">
        <f t="shared" si="95"/>
        <v/>
      </c>
      <c r="AU495" s="666" t="str">
        <f t="shared" si="96"/>
        <v/>
      </c>
      <c r="AV495" s="666" t="str">
        <f>IF(X495="","",IF(OR(R495=IF(S495&gt;【１】経営概要!$G$27,調査年-1,調査年),AN495=""),"",ROUND(AN495*X495%,0)))</f>
        <v/>
      </c>
      <c r="AW495" s="666" t="str">
        <f t="shared" si="113"/>
        <v/>
      </c>
      <c r="AX495" s="666" t="str">
        <f t="shared" si="114"/>
        <v/>
      </c>
      <c r="AY495" s="666" t="str">
        <f t="shared" si="115"/>
        <v/>
      </c>
      <c r="AZ495" s="666" t="str">
        <f>IF(OR(X495="",AND(OR(R495&lt;&gt;IF(S495&gt;【１】経営概要!$G$27,調査年-1,調査年),AG495=0),V495="",AR495="",W495="")),"",
SUM(
IF(AND(R495=IF(S495&gt;【１】経営概要!$G$27,調査年-1,調査年),AG495=1),ROUND(T495*X495%,0),),
ROUND(V495*X495%,0),
ROUND(SUM(AR495)*X495%,0),
))</f>
        <v/>
      </c>
      <c r="BA495" s="666" t="str">
        <f t="shared" si="116"/>
        <v/>
      </c>
    </row>
    <row r="496" spans="2:53" s="4" customFormat="1" ht="28.15" hidden="1" customHeight="1" outlineLevel="1">
      <c r="C496" s="722">
        <v>480</v>
      </c>
      <c r="D496" s="1569"/>
      <c r="E496" s="1570"/>
      <c r="F496" s="1570"/>
      <c r="G496" s="1570"/>
      <c r="H496" s="1570"/>
      <c r="I496" s="1570"/>
      <c r="J496" s="1570"/>
      <c r="K496" s="1571"/>
      <c r="L496" s="668" t="str">
        <f>IF(M496&gt;0,IF(COUNTIF(リスト!建築物種類コード,M496),"建築物","構築物"),"")</f>
        <v/>
      </c>
      <c r="M496" s="680"/>
      <c r="N496" s="681"/>
      <c r="O496" s="201"/>
      <c r="P496" s="682"/>
      <c r="Q496" s="683"/>
      <c r="R496" s="683"/>
      <c r="S496" s="684"/>
      <c r="T496" s="685"/>
      <c r="U496" s="685"/>
      <c r="V496" s="685"/>
      <c r="W496" s="685"/>
      <c r="X496" s="1045"/>
      <c r="Y496" s="686"/>
      <c r="Z496" s="687"/>
      <c r="AA496" s="661"/>
      <c r="AB496" s="662"/>
      <c r="AC496" s="279"/>
      <c r="AD496" s="61"/>
      <c r="AE496" s="61"/>
      <c r="AF496" s="663" t="str">
        <f t="shared" si="121"/>
        <v/>
      </c>
      <c r="AG496" s="664" t="str">
        <f t="shared" si="91"/>
        <v/>
      </c>
      <c r="AH496" s="664" t="str">
        <f t="shared" si="92"/>
        <v/>
      </c>
      <c r="AI496" s="664" t="str">
        <f>IF(AF496="","",VLOOKUP(AF496,リスト!BD:BE,2,0))</f>
        <v/>
      </c>
      <c r="AJ496" s="664" t="str">
        <f t="shared" si="93"/>
        <v/>
      </c>
      <c r="AK496" s="664" t="str">
        <f>IF(AJ496="","",VLOOKUP(AJ496,リスト!BW:BX,2,0))</f>
        <v/>
      </c>
      <c r="AL496" s="664" t="str">
        <f>IF(AF496="","",IF(S496&gt;【１】経営概要!$G$27,調査年-1,調査年)-R496)</f>
        <v/>
      </c>
      <c r="AM496" s="665" t="str">
        <f t="shared" si="107"/>
        <v/>
      </c>
      <c r="AN496" s="665" t="str">
        <f t="shared" si="108"/>
        <v/>
      </c>
      <c r="AO496" s="666" t="str">
        <f t="shared" si="109"/>
        <v/>
      </c>
      <c r="AP496" s="666" t="str">
        <f t="shared" si="110"/>
        <v/>
      </c>
      <c r="AQ496" s="666" t="str">
        <f t="shared" si="111"/>
        <v/>
      </c>
      <c r="AR496" s="666" t="str">
        <f t="shared" si="122"/>
        <v/>
      </c>
      <c r="AS496" s="666" t="str">
        <f t="shared" si="112"/>
        <v/>
      </c>
      <c r="AT496" s="666" t="str">
        <f t="shared" si="95"/>
        <v/>
      </c>
      <c r="AU496" s="666" t="str">
        <f t="shared" si="96"/>
        <v/>
      </c>
      <c r="AV496" s="666" t="str">
        <f>IF(X496="","",IF(OR(R496=IF(S496&gt;【１】経営概要!$G$27,調査年-1,調査年),AN496=""),"",ROUND(AN496*X496%,0)))</f>
        <v/>
      </c>
      <c r="AW496" s="666" t="str">
        <f t="shared" si="113"/>
        <v/>
      </c>
      <c r="AX496" s="666" t="str">
        <f t="shared" si="114"/>
        <v/>
      </c>
      <c r="AY496" s="666" t="str">
        <f t="shared" si="115"/>
        <v/>
      </c>
      <c r="AZ496" s="666" t="str">
        <f>IF(OR(X496="",AND(OR(R496&lt;&gt;IF(S496&gt;【１】経営概要!$G$27,調査年-1,調査年),AG496=0),V496="",AR496="",W496="")),"",
SUM(
IF(AND(R496=IF(S496&gt;【１】経営概要!$G$27,調査年-1,調査年),AG496=1),ROUND(T496*X496%,0),),
ROUND(V496*X496%,0),
ROUND(SUM(AR496)*X496%,0),
))</f>
        <v/>
      </c>
      <c r="BA496" s="666" t="str">
        <f t="shared" si="116"/>
        <v/>
      </c>
    </row>
    <row r="497" spans="2:53" s="4" customFormat="1" ht="28.15" hidden="1" customHeight="1" outlineLevel="1">
      <c r="C497" s="722">
        <v>481</v>
      </c>
      <c r="D497" s="1572"/>
      <c r="E497" s="1573"/>
      <c r="F497" s="1573"/>
      <c r="G497" s="1573"/>
      <c r="H497" s="1573"/>
      <c r="I497" s="1573"/>
      <c r="J497" s="1573"/>
      <c r="K497" s="1574"/>
      <c r="L497" s="668" t="str">
        <f>IF(M497&gt;0,IF(COUNTIF(リスト!建築物種類コード,M497),"建築物","構築物"),"")</f>
        <v/>
      </c>
      <c r="M497" s="688"/>
      <c r="N497" s="681"/>
      <c r="O497" s="201"/>
      <c r="P497" s="682"/>
      <c r="Q497" s="683"/>
      <c r="R497" s="683"/>
      <c r="S497" s="684"/>
      <c r="T497" s="685"/>
      <c r="U497" s="685"/>
      <c r="V497" s="685"/>
      <c r="W497" s="685"/>
      <c r="X497" s="1045"/>
      <c r="Y497" s="686"/>
      <c r="Z497" s="687"/>
      <c r="AA497" s="661"/>
      <c r="AB497" s="662"/>
      <c r="AC497" s="279"/>
      <c r="AD497" s="61"/>
      <c r="AE497" s="61"/>
      <c r="AF497" s="663" t="str">
        <f t="shared" si="121"/>
        <v/>
      </c>
      <c r="AG497" s="664" t="str">
        <f t="shared" si="91"/>
        <v/>
      </c>
      <c r="AH497" s="664" t="str">
        <f t="shared" si="92"/>
        <v/>
      </c>
      <c r="AI497" s="664" t="str">
        <f>IF(AF497="","",VLOOKUP(AF497,リスト!BD:BE,2,0))</f>
        <v/>
      </c>
      <c r="AJ497" s="664" t="str">
        <f t="shared" si="93"/>
        <v/>
      </c>
      <c r="AK497" s="664" t="str">
        <f>IF(AJ497="","",VLOOKUP(AJ497,リスト!BW:BX,2,0))</f>
        <v/>
      </c>
      <c r="AL497" s="664" t="str">
        <f>IF(AF497="","",IF(S497&gt;【１】経営概要!$G$27,調査年-1,調査年)-R497)</f>
        <v/>
      </c>
      <c r="AM497" s="665" t="str">
        <f t="shared" si="107"/>
        <v/>
      </c>
      <c r="AN497" s="665" t="str">
        <f t="shared" si="108"/>
        <v/>
      </c>
      <c r="AO497" s="666" t="str">
        <f t="shared" si="109"/>
        <v/>
      </c>
      <c r="AP497" s="666" t="str">
        <f t="shared" si="110"/>
        <v/>
      </c>
      <c r="AQ497" s="666" t="str">
        <f t="shared" si="111"/>
        <v/>
      </c>
      <c r="AR497" s="666" t="str">
        <f t="shared" si="122"/>
        <v/>
      </c>
      <c r="AS497" s="666" t="str">
        <f t="shared" si="112"/>
        <v/>
      </c>
      <c r="AT497" s="666" t="str">
        <f t="shared" si="95"/>
        <v/>
      </c>
      <c r="AU497" s="666" t="str">
        <f t="shared" si="96"/>
        <v/>
      </c>
      <c r="AV497" s="666" t="str">
        <f>IF(X497="","",IF(OR(R497=IF(S497&gt;【１】経営概要!$G$27,調査年-1,調査年),AN497=""),"",ROUND(AN497*X497%,0)))</f>
        <v/>
      </c>
      <c r="AW497" s="666" t="str">
        <f t="shared" si="113"/>
        <v/>
      </c>
      <c r="AX497" s="666" t="str">
        <f t="shared" si="114"/>
        <v/>
      </c>
      <c r="AY497" s="666" t="str">
        <f t="shared" si="115"/>
        <v/>
      </c>
      <c r="AZ497" s="666" t="str">
        <f>IF(OR(X497="",AND(OR(R497&lt;&gt;IF(S497&gt;【１】経営概要!$G$27,調査年-1,調査年),AG497=0),V497="",AR497="",W497="")),"",
SUM(
IF(AND(R497=IF(S497&gt;【１】経営概要!$G$27,調査年-1,調査年),AG497=1),ROUND(T497*X497%,0),),
ROUND(V497*X497%,0),
ROUND(SUM(AR497)*X497%,0),
))</f>
        <v/>
      </c>
      <c r="BA497" s="666" t="str">
        <f t="shared" si="116"/>
        <v/>
      </c>
    </row>
    <row r="498" spans="2:53" s="4" customFormat="1" ht="28.15" hidden="1" customHeight="1" outlineLevel="1">
      <c r="C498" s="722">
        <v>482</v>
      </c>
      <c r="D498" s="1569"/>
      <c r="E498" s="1570"/>
      <c r="F498" s="1570"/>
      <c r="G498" s="1570"/>
      <c r="H498" s="1570"/>
      <c r="I498" s="1570"/>
      <c r="J498" s="1570"/>
      <c r="K498" s="1571"/>
      <c r="L498" s="668" t="str">
        <f>IF(M498&gt;0,IF(COUNTIF(リスト!建築物種類コード,M498),"建築物","構築物"),"")</f>
        <v/>
      </c>
      <c r="M498" s="680"/>
      <c r="N498" s="681"/>
      <c r="O498" s="201"/>
      <c r="P498" s="682"/>
      <c r="Q498" s="683"/>
      <c r="R498" s="683"/>
      <c r="S498" s="684"/>
      <c r="T498" s="685"/>
      <c r="U498" s="685"/>
      <c r="V498" s="685"/>
      <c r="W498" s="685"/>
      <c r="X498" s="1045"/>
      <c r="Y498" s="686"/>
      <c r="Z498" s="687"/>
      <c r="AA498" s="661"/>
      <c r="AB498" s="662"/>
      <c r="AC498" s="279"/>
      <c r="AD498" s="61"/>
      <c r="AE498" s="61"/>
      <c r="AF498" s="663" t="str">
        <f t="shared" si="121"/>
        <v/>
      </c>
      <c r="AG498" s="664" t="str">
        <f t="shared" si="91"/>
        <v/>
      </c>
      <c r="AH498" s="664" t="str">
        <f t="shared" si="92"/>
        <v/>
      </c>
      <c r="AI498" s="664" t="str">
        <f>IF(AF498="","",VLOOKUP(AF498,リスト!BD:BE,2,0))</f>
        <v/>
      </c>
      <c r="AJ498" s="664" t="str">
        <f t="shared" si="93"/>
        <v/>
      </c>
      <c r="AK498" s="664" t="str">
        <f>IF(AJ498="","",VLOOKUP(AJ498,リスト!BW:BX,2,0))</f>
        <v/>
      </c>
      <c r="AL498" s="664" t="str">
        <f>IF(AF498="","",IF(S498&gt;【１】経営概要!$G$27,調査年-1,調査年)-R498)</f>
        <v/>
      </c>
      <c r="AM498" s="665" t="str">
        <f t="shared" si="107"/>
        <v/>
      </c>
      <c r="AN498" s="665" t="str">
        <f t="shared" si="108"/>
        <v/>
      </c>
      <c r="AO498" s="666" t="str">
        <f t="shared" si="109"/>
        <v/>
      </c>
      <c r="AP498" s="666" t="str">
        <f t="shared" si="110"/>
        <v/>
      </c>
      <c r="AQ498" s="666" t="str">
        <f t="shared" si="111"/>
        <v/>
      </c>
      <c r="AR498" s="666" t="str">
        <f t="shared" si="122"/>
        <v/>
      </c>
      <c r="AS498" s="666" t="str">
        <f t="shared" si="112"/>
        <v/>
      </c>
      <c r="AT498" s="666" t="str">
        <f t="shared" si="95"/>
        <v/>
      </c>
      <c r="AU498" s="666" t="str">
        <f t="shared" si="96"/>
        <v/>
      </c>
      <c r="AV498" s="666" t="str">
        <f>IF(X498="","",IF(OR(R498=IF(S498&gt;【１】経営概要!$G$27,調査年-1,調査年),AN498=""),"",ROUND(AN498*X498%,0)))</f>
        <v/>
      </c>
      <c r="AW498" s="666" t="str">
        <f t="shared" si="113"/>
        <v/>
      </c>
      <c r="AX498" s="666" t="str">
        <f t="shared" si="114"/>
        <v/>
      </c>
      <c r="AY498" s="666" t="str">
        <f t="shared" si="115"/>
        <v/>
      </c>
      <c r="AZ498" s="666" t="str">
        <f>IF(OR(X498="",AND(OR(R498&lt;&gt;IF(S498&gt;【１】経営概要!$G$27,調査年-1,調査年),AG498=0),V498="",AR498="",W498="")),"",
SUM(
IF(AND(R498=IF(S498&gt;【１】経営概要!$G$27,調査年-1,調査年),AG498=1),ROUND(T498*X498%,0),),
ROUND(V498*X498%,0),
ROUND(SUM(AR498)*X498%,0),
))</f>
        <v/>
      </c>
      <c r="BA498" s="666" t="str">
        <f t="shared" si="116"/>
        <v/>
      </c>
    </row>
    <row r="499" spans="2:53" s="4" customFormat="1" ht="28.15" hidden="1" customHeight="1" outlineLevel="1">
      <c r="C499" s="722">
        <v>483</v>
      </c>
      <c r="D499" s="1572"/>
      <c r="E499" s="1573"/>
      <c r="F499" s="1573"/>
      <c r="G499" s="1573"/>
      <c r="H499" s="1573"/>
      <c r="I499" s="1573"/>
      <c r="J499" s="1573"/>
      <c r="K499" s="1574"/>
      <c r="L499" s="668" t="str">
        <f>IF(M499&gt;0,IF(COUNTIF(リスト!建築物種類コード,M499),"建築物","構築物"),"")</f>
        <v/>
      </c>
      <c r="M499" s="688"/>
      <c r="N499" s="681"/>
      <c r="O499" s="201"/>
      <c r="P499" s="682"/>
      <c r="Q499" s="683"/>
      <c r="R499" s="683"/>
      <c r="S499" s="684"/>
      <c r="T499" s="685"/>
      <c r="U499" s="685"/>
      <c r="V499" s="685"/>
      <c r="W499" s="685"/>
      <c r="X499" s="1045"/>
      <c r="Y499" s="686"/>
      <c r="Z499" s="687"/>
      <c r="AA499" s="661"/>
      <c r="AB499" s="662"/>
      <c r="AC499" s="279"/>
      <c r="AD499" s="61"/>
      <c r="AE499" s="61"/>
      <c r="AF499" s="663" t="str">
        <f t="shared" si="121"/>
        <v/>
      </c>
      <c r="AG499" s="664" t="str">
        <f t="shared" si="91"/>
        <v/>
      </c>
      <c r="AH499" s="664" t="str">
        <f t="shared" si="92"/>
        <v/>
      </c>
      <c r="AI499" s="664" t="str">
        <f>IF(AF499="","",VLOOKUP(AF499,リスト!BD:BE,2,0))</f>
        <v/>
      </c>
      <c r="AJ499" s="664" t="str">
        <f t="shared" si="93"/>
        <v/>
      </c>
      <c r="AK499" s="664" t="str">
        <f>IF(AJ499="","",VLOOKUP(AJ499,リスト!BW:BX,2,0))</f>
        <v/>
      </c>
      <c r="AL499" s="664" t="str">
        <f>IF(AF499="","",IF(S499&gt;【１】経営概要!$G$27,調査年-1,調査年)-R499)</f>
        <v/>
      </c>
      <c r="AM499" s="665" t="str">
        <f t="shared" si="107"/>
        <v/>
      </c>
      <c r="AN499" s="665" t="str">
        <f t="shared" si="108"/>
        <v/>
      </c>
      <c r="AO499" s="666" t="str">
        <f t="shared" si="109"/>
        <v/>
      </c>
      <c r="AP499" s="666" t="str">
        <f t="shared" si="110"/>
        <v/>
      </c>
      <c r="AQ499" s="666" t="str">
        <f t="shared" si="111"/>
        <v/>
      </c>
      <c r="AR499" s="666" t="str">
        <f t="shared" si="122"/>
        <v/>
      </c>
      <c r="AS499" s="666" t="str">
        <f t="shared" si="112"/>
        <v/>
      </c>
      <c r="AT499" s="666" t="str">
        <f t="shared" si="95"/>
        <v/>
      </c>
      <c r="AU499" s="666" t="str">
        <f t="shared" si="96"/>
        <v/>
      </c>
      <c r="AV499" s="666" t="str">
        <f>IF(X499="","",IF(OR(R499=IF(S499&gt;【１】経営概要!$G$27,調査年-1,調査年),AN499=""),"",ROUND(AN499*X499%,0)))</f>
        <v/>
      </c>
      <c r="AW499" s="666" t="str">
        <f t="shared" si="113"/>
        <v/>
      </c>
      <c r="AX499" s="666" t="str">
        <f t="shared" si="114"/>
        <v/>
      </c>
      <c r="AY499" s="666" t="str">
        <f t="shared" si="115"/>
        <v/>
      </c>
      <c r="AZ499" s="666" t="str">
        <f>IF(OR(X499="",AND(OR(R499&lt;&gt;IF(S499&gt;【１】経営概要!$G$27,調査年-1,調査年),AG499=0),V499="",AR499="",W499="")),"",
SUM(
IF(AND(R499=IF(S499&gt;【１】経営概要!$G$27,調査年-1,調査年),AG499=1),ROUND(T499*X499%,0),),
ROUND(V499*X499%,0),
ROUND(SUM(AR499)*X499%,0),
))</f>
        <v/>
      </c>
      <c r="BA499" s="666" t="str">
        <f t="shared" si="116"/>
        <v/>
      </c>
    </row>
    <row r="500" spans="2:53" s="4" customFormat="1" ht="28.15" hidden="1" customHeight="1" outlineLevel="1">
      <c r="C500" s="722">
        <v>484</v>
      </c>
      <c r="D500" s="1569"/>
      <c r="E500" s="1570"/>
      <c r="F500" s="1570"/>
      <c r="G500" s="1570"/>
      <c r="H500" s="1570"/>
      <c r="I500" s="1570"/>
      <c r="J500" s="1570"/>
      <c r="K500" s="1571"/>
      <c r="L500" s="668" t="str">
        <f>IF(M500&gt;0,IF(COUNTIF(リスト!建築物種類コード,M500),"建築物","構築物"),"")</f>
        <v/>
      </c>
      <c r="M500" s="680"/>
      <c r="N500" s="681"/>
      <c r="O500" s="201"/>
      <c r="P500" s="682"/>
      <c r="Q500" s="683"/>
      <c r="R500" s="683"/>
      <c r="S500" s="684"/>
      <c r="T500" s="685"/>
      <c r="U500" s="685"/>
      <c r="V500" s="685"/>
      <c r="W500" s="685"/>
      <c r="X500" s="1045"/>
      <c r="Y500" s="686"/>
      <c r="Z500" s="687"/>
      <c r="AA500" s="661"/>
      <c r="AB500" s="662"/>
      <c r="AC500" s="279"/>
      <c r="AD500" s="61"/>
      <c r="AE500" s="61"/>
      <c r="AF500" s="663" t="str">
        <f t="shared" si="121"/>
        <v/>
      </c>
      <c r="AG500" s="664" t="str">
        <f t="shared" si="91"/>
        <v/>
      </c>
      <c r="AH500" s="664" t="str">
        <f t="shared" si="92"/>
        <v/>
      </c>
      <c r="AI500" s="664" t="str">
        <f>IF(AF500="","",VLOOKUP(AF500,リスト!BD:BE,2,0))</f>
        <v/>
      </c>
      <c r="AJ500" s="664" t="str">
        <f t="shared" si="93"/>
        <v/>
      </c>
      <c r="AK500" s="664" t="str">
        <f>IF(AJ500="","",VLOOKUP(AJ500,リスト!BW:BX,2,0))</f>
        <v/>
      </c>
      <c r="AL500" s="664" t="str">
        <f>IF(AF500="","",IF(S500&gt;【１】経営概要!$G$27,調査年-1,調査年)-R500)</f>
        <v/>
      </c>
      <c r="AM500" s="665" t="str">
        <f t="shared" si="107"/>
        <v/>
      </c>
      <c r="AN500" s="665" t="str">
        <f t="shared" si="108"/>
        <v/>
      </c>
      <c r="AO500" s="666" t="str">
        <f t="shared" si="109"/>
        <v/>
      </c>
      <c r="AP500" s="666" t="str">
        <f t="shared" si="110"/>
        <v/>
      </c>
      <c r="AQ500" s="666" t="str">
        <f t="shared" si="111"/>
        <v/>
      </c>
      <c r="AR500" s="666" t="str">
        <f t="shared" si="122"/>
        <v/>
      </c>
      <c r="AS500" s="666" t="str">
        <f t="shared" si="112"/>
        <v/>
      </c>
      <c r="AT500" s="666" t="str">
        <f t="shared" si="95"/>
        <v/>
      </c>
      <c r="AU500" s="666" t="str">
        <f t="shared" si="96"/>
        <v/>
      </c>
      <c r="AV500" s="666" t="str">
        <f>IF(X500="","",IF(OR(R500=IF(S500&gt;【１】経営概要!$G$27,調査年-1,調査年),AN500=""),"",ROUND(AN500*X500%,0)))</f>
        <v/>
      </c>
      <c r="AW500" s="666" t="str">
        <f t="shared" si="113"/>
        <v/>
      </c>
      <c r="AX500" s="666" t="str">
        <f t="shared" si="114"/>
        <v/>
      </c>
      <c r="AY500" s="666" t="str">
        <f t="shared" si="115"/>
        <v/>
      </c>
      <c r="AZ500" s="666" t="str">
        <f>IF(OR(X500="",AND(OR(R500&lt;&gt;IF(S500&gt;【１】経営概要!$G$27,調査年-1,調査年),AG500=0),V500="",AR500="",W500="")),"",
SUM(
IF(AND(R500=IF(S500&gt;【１】経営概要!$G$27,調査年-1,調査年),AG500=1),ROUND(T500*X500%,0),),
ROUND(V500*X500%,0),
ROUND(SUM(AR500)*X500%,0),
))</f>
        <v/>
      </c>
      <c r="BA500" s="666" t="str">
        <f t="shared" si="116"/>
        <v/>
      </c>
    </row>
    <row r="501" spans="2:53" s="4" customFormat="1" ht="28.15" hidden="1" customHeight="1" outlineLevel="1">
      <c r="C501" s="722">
        <v>485</v>
      </c>
      <c r="D501" s="1569"/>
      <c r="E501" s="1570"/>
      <c r="F501" s="1570"/>
      <c r="G501" s="1570"/>
      <c r="H501" s="1570"/>
      <c r="I501" s="1570"/>
      <c r="J501" s="1570"/>
      <c r="K501" s="1571"/>
      <c r="L501" s="668" t="str">
        <f>IF(M501&gt;0,IF(COUNTIF(リスト!建築物種類コード,M501),"建築物","構築物"),"")</f>
        <v/>
      </c>
      <c r="M501" s="680"/>
      <c r="N501" s="681"/>
      <c r="O501" s="201"/>
      <c r="P501" s="682"/>
      <c r="Q501" s="683"/>
      <c r="R501" s="683"/>
      <c r="S501" s="684"/>
      <c r="T501" s="685"/>
      <c r="U501" s="685"/>
      <c r="V501" s="685"/>
      <c r="W501" s="685"/>
      <c r="X501" s="1045"/>
      <c r="Y501" s="686"/>
      <c r="Z501" s="687"/>
      <c r="AA501" s="661"/>
      <c r="AB501" s="662"/>
      <c r="AC501" s="279"/>
      <c r="AD501" s="61"/>
      <c r="AE501" s="61"/>
      <c r="AF501" s="663" t="str">
        <f t="shared" si="121"/>
        <v/>
      </c>
      <c r="AG501" s="664" t="str">
        <f t="shared" si="91"/>
        <v/>
      </c>
      <c r="AH501" s="664" t="str">
        <f t="shared" si="92"/>
        <v/>
      </c>
      <c r="AI501" s="664" t="str">
        <f>IF(AF501="","",VLOOKUP(AF501,リスト!BD:BE,2,0))</f>
        <v/>
      </c>
      <c r="AJ501" s="664" t="str">
        <f t="shared" si="93"/>
        <v/>
      </c>
      <c r="AK501" s="664" t="str">
        <f>IF(AJ501="","",VLOOKUP(AJ501,リスト!BW:BX,2,0))</f>
        <v/>
      </c>
      <c r="AL501" s="664" t="str">
        <f>IF(AF501="","",IF(S501&gt;【１】経営概要!$G$27,調査年-1,調査年)-R501)</f>
        <v/>
      </c>
      <c r="AM501" s="665" t="str">
        <f t="shared" si="107"/>
        <v/>
      </c>
      <c r="AN501" s="665" t="str">
        <f t="shared" si="108"/>
        <v/>
      </c>
      <c r="AO501" s="666" t="str">
        <f t="shared" si="109"/>
        <v/>
      </c>
      <c r="AP501" s="666" t="str">
        <f t="shared" si="110"/>
        <v/>
      </c>
      <c r="AQ501" s="666" t="str">
        <f t="shared" si="111"/>
        <v/>
      </c>
      <c r="AR501" s="666" t="str">
        <f t="shared" si="122"/>
        <v/>
      </c>
      <c r="AS501" s="666" t="str">
        <f t="shared" si="112"/>
        <v/>
      </c>
      <c r="AT501" s="666" t="str">
        <f t="shared" si="95"/>
        <v/>
      </c>
      <c r="AU501" s="666" t="str">
        <f t="shared" si="96"/>
        <v/>
      </c>
      <c r="AV501" s="666" t="str">
        <f>IF(X501="","",IF(OR(R501=IF(S501&gt;【１】経営概要!$G$27,調査年-1,調査年),AN501=""),"",ROUND(AN501*X501%,0)))</f>
        <v/>
      </c>
      <c r="AW501" s="666" t="str">
        <f t="shared" si="113"/>
        <v/>
      </c>
      <c r="AX501" s="666" t="str">
        <f t="shared" si="114"/>
        <v/>
      </c>
      <c r="AY501" s="666" t="str">
        <f t="shared" si="115"/>
        <v/>
      </c>
      <c r="AZ501" s="666" t="str">
        <f>IF(OR(X501="",AND(OR(R501&lt;&gt;IF(S501&gt;【１】経営概要!$G$27,調査年-1,調査年),AG501=0),V501="",AR501="",W501="")),"",
SUM(
IF(AND(R501=IF(S501&gt;【１】経営概要!$G$27,調査年-1,調査年),AG501=1),ROUND(T501*X501%,0),),
ROUND(V501*X501%,0),
ROUND(SUM(AR501)*X501%,0),
))</f>
        <v/>
      </c>
      <c r="BA501" s="666" t="str">
        <f t="shared" si="116"/>
        <v/>
      </c>
    </row>
    <row r="502" spans="2:53" s="4" customFormat="1" ht="28.15" hidden="1" customHeight="1" outlineLevel="1">
      <c r="C502" s="722">
        <v>486</v>
      </c>
      <c r="D502" s="1569"/>
      <c r="E502" s="1570"/>
      <c r="F502" s="1570"/>
      <c r="G502" s="1570"/>
      <c r="H502" s="1570"/>
      <c r="I502" s="1570"/>
      <c r="J502" s="1570"/>
      <c r="K502" s="1571"/>
      <c r="L502" s="668" t="str">
        <f>IF(M502&gt;0,IF(COUNTIF(リスト!建築物種類コード,M502),"建築物","構築物"),"")</f>
        <v/>
      </c>
      <c r="M502" s="680"/>
      <c r="N502" s="681"/>
      <c r="O502" s="201"/>
      <c r="P502" s="682"/>
      <c r="Q502" s="683"/>
      <c r="R502" s="683"/>
      <c r="S502" s="684"/>
      <c r="T502" s="685"/>
      <c r="U502" s="685"/>
      <c r="V502" s="685"/>
      <c r="W502" s="685"/>
      <c r="X502" s="1045"/>
      <c r="Y502" s="686"/>
      <c r="Z502" s="687"/>
      <c r="AA502" s="661"/>
      <c r="AB502" s="662"/>
      <c r="AC502" s="279"/>
      <c r="AD502" s="61"/>
      <c r="AE502" s="61"/>
      <c r="AF502" s="663" t="str">
        <f t="shared" si="121"/>
        <v/>
      </c>
      <c r="AG502" s="664" t="str">
        <f t="shared" si="91"/>
        <v/>
      </c>
      <c r="AH502" s="664" t="str">
        <f t="shared" si="92"/>
        <v/>
      </c>
      <c r="AI502" s="664" t="str">
        <f>IF(AF502="","",VLOOKUP(AF502,リスト!BD:BE,2,0))</f>
        <v/>
      </c>
      <c r="AJ502" s="664" t="str">
        <f t="shared" si="93"/>
        <v/>
      </c>
      <c r="AK502" s="664" t="str">
        <f>IF(AJ502="","",VLOOKUP(AJ502,リスト!BW:BX,2,0))</f>
        <v/>
      </c>
      <c r="AL502" s="664" t="str">
        <f>IF(AF502="","",IF(S502&gt;【１】経営概要!$G$27,調査年-1,調査年)-R502)</f>
        <v/>
      </c>
      <c r="AM502" s="665" t="str">
        <f t="shared" si="107"/>
        <v/>
      </c>
      <c r="AN502" s="665" t="str">
        <f t="shared" si="108"/>
        <v/>
      </c>
      <c r="AO502" s="666" t="str">
        <f t="shared" si="109"/>
        <v/>
      </c>
      <c r="AP502" s="666" t="str">
        <f t="shared" si="110"/>
        <v/>
      </c>
      <c r="AQ502" s="666" t="str">
        <f t="shared" si="111"/>
        <v/>
      </c>
      <c r="AR502" s="666" t="str">
        <f t="shared" si="122"/>
        <v/>
      </c>
      <c r="AS502" s="666" t="str">
        <f t="shared" si="112"/>
        <v/>
      </c>
      <c r="AT502" s="666" t="str">
        <f t="shared" si="95"/>
        <v/>
      </c>
      <c r="AU502" s="666" t="str">
        <f t="shared" si="96"/>
        <v/>
      </c>
      <c r="AV502" s="666" t="str">
        <f>IF(X502="","",IF(OR(R502=IF(S502&gt;【１】経営概要!$G$27,調査年-1,調査年),AN502=""),"",ROUND(AN502*X502%,0)))</f>
        <v/>
      </c>
      <c r="AW502" s="666" t="str">
        <f t="shared" si="113"/>
        <v/>
      </c>
      <c r="AX502" s="666" t="str">
        <f t="shared" si="114"/>
        <v/>
      </c>
      <c r="AY502" s="666" t="str">
        <f t="shared" si="115"/>
        <v/>
      </c>
      <c r="AZ502" s="666" t="str">
        <f>IF(OR(X502="",AND(OR(R502&lt;&gt;IF(S502&gt;【１】経営概要!$G$27,調査年-1,調査年),AG502=0),V502="",AR502="",W502="")),"",
SUM(
IF(AND(R502=IF(S502&gt;【１】経営概要!$G$27,調査年-1,調査年),AG502=1),ROUND(T502*X502%,0),),
ROUND(V502*X502%,0),
ROUND(SUM(AR502)*X502%,0),
))</f>
        <v/>
      </c>
      <c r="BA502" s="666" t="str">
        <f t="shared" si="116"/>
        <v/>
      </c>
    </row>
    <row r="503" spans="2:53" s="4" customFormat="1" ht="28.15" hidden="1" customHeight="1" outlineLevel="1">
      <c r="C503" s="722">
        <v>487</v>
      </c>
      <c r="D503" s="1569"/>
      <c r="E503" s="1570"/>
      <c r="F503" s="1570"/>
      <c r="G503" s="1570"/>
      <c r="H503" s="1570"/>
      <c r="I503" s="1570"/>
      <c r="J503" s="1570"/>
      <c r="K503" s="1571"/>
      <c r="L503" s="668" t="str">
        <f>IF(M503&gt;0,IF(COUNTIF(リスト!建築物種類コード,M503),"建築物","構築物"),"")</f>
        <v/>
      </c>
      <c r="M503" s="680"/>
      <c r="N503" s="681"/>
      <c r="O503" s="201"/>
      <c r="P503" s="682"/>
      <c r="Q503" s="683"/>
      <c r="R503" s="683"/>
      <c r="S503" s="684"/>
      <c r="T503" s="685"/>
      <c r="U503" s="685"/>
      <c r="V503" s="685"/>
      <c r="W503" s="685"/>
      <c r="X503" s="1045"/>
      <c r="Y503" s="686"/>
      <c r="Z503" s="687"/>
      <c r="AA503" s="661"/>
      <c r="AB503" s="662"/>
      <c r="AC503" s="279"/>
      <c r="AD503" s="61"/>
      <c r="AE503" s="61"/>
      <c r="AF503" s="663" t="str">
        <f t="shared" si="121"/>
        <v/>
      </c>
      <c r="AG503" s="664" t="str">
        <f t="shared" si="91"/>
        <v/>
      </c>
      <c r="AH503" s="664" t="str">
        <f t="shared" si="92"/>
        <v/>
      </c>
      <c r="AI503" s="664" t="str">
        <f>IF(AF503="","",VLOOKUP(AF503,リスト!BD:BE,2,0))</f>
        <v/>
      </c>
      <c r="AJ503" s="664" t="str">
        <f t="shared" si="93"/>
        <v/>
      </c>
      <c r="AK503" s="664" t="str">
        <f>IF(AJ503="","",VLOOKUP(AJ503,リスト!BW:BX,2,0))</f>
        <v/>
      </c>
      <c r="AL503" s="664" t="str">
        <f>IF(AF503="","",IF(S503&gt;【１】経営概要!$G$27,調査年-1,調査年)-R503)</f>
        <v/>
      </c>
      <c r="AM503" s="665" t="str">
        <f t="shared" si="107"/>
        <v/>
      </c>
      <c r="AN503" s="665" t="str">
        <f t="shared" si="108"/>
        <v/>
      </c>
      <c r="AO503" s="666" t="str">
        <f t="shared" si="109"/>
        <v/>
      </c>
      <c r="AP503" s="666" t="str">
        <f t="shared" si="110"/>
        <v/>
      </c>
      <c r="AQ503" s="666" t="str">
        <f t="shared" si="111"/>
        <v/>
      </c>
      <c r="AR503" s="666" t="str">
        <f t="shared" si="122"/>
        <v/>
      </c>
      <c r="AS503" s="666" t="str">
        <f t="shared" si="112"/>
        <v/>
      </c>
      <c r="AT503" s="666" t="str">
        <f t="shared" si="95"/>
        <v/>
      </c>
      <c r="AU503" s="666" t="str">
        <f t="shared" si="96"/>
        <v/>
      </c>
      <c r="AV503" s="666" t="str">
        <f>IF(X503="","",IF(OR(R503=IF(S503&gt;【１】経営概要!$G$27,調査年-1,調査年),AN503=""),"",ROUND(AN503*X503%,0)))</f>
        <v/>
      </c>
      <c r="AW503" s="666" t="str">
        <f t="shared" si="113"/>
        <v/>
      </c>
      <c r="AX503" s="666" t="str">
        <f t="shared" si="114"/>
        <v/>
      </c>
      <c r="AY503" s="666" t="str">
        <f t="shared" si="115"/>
        <v/>
      </c>
      <c r="AZ503" s="666" t="str">
        <f>IF(OR(X503="",AND(OR(R503&lt;&gt;IF(S503&gt;【１】経営概要!$G$27,調査年-1,調査年),AG503=0),V503="",AR503="",W503="")),"",
SUM(
IF(AND(R503=IF(S503&gt;【１】経営概要!$G$27,調査年-1,調査年),AG503=1),ROUND(T503*X503%,0),),
ROUND(V503*X503%,0),
ROUND(SUM(AR503)*X503%,0),
))</f>
        <v/>
      </c>
      <c r="BA503" s="666" t="str">
        <f t="shared" si="116"/>
        <v/>
      </c>
    </row>
    <row r="504" spans="2:53" s="4" customFormat="1" ht="28.15" hidden="1" customHeight="1" outlineLevel="1">
      <c r="C504" s="722">
        <v>488</v>
      </c>
      <c r="D504" s="1569"/>
      <c r="E504" s="1570"/>
      <c r="F504" s="1570"/>
      <c r="G504" s="1570"/>
      <c r="H504" s="1570"/>
      <c r="I504" s="1570"/>
      <c r="J504" s="1570"/>
      <c r="K504" s="1571"/>
      <c r="L504" s="668" t="str">
        <f>IF(M504&gt;0,IF(COUNTIF(リスト!建築物種類コード,M504),"建築物","構築物"),"")</f>
        <v/>
      </c>
      <c r="M504" s="680"/>
      <c r="N504" s="681"/>
      <c r="O504" s="201"/>
      <c r="P504" s="682"/>
      <c r="Q504" s="683"/>
      <c r="R504" s="683"/>
      <c r="S504" s="684"/>
      <c r="T504" s="685"/>
      <c r="U504" s="685"/>
      <c r="V504" s="685"/>
      <c r="W504" s="685"/>
      <c r="X504" s="1045"/>
      <c r="Y504" s="686"/>
      <c r="Z504" s="687"/>
      <c r="AA504" s="661"/>
      <c r="AB504" s="662"/>
      <c r="AC504" s="279"/>
      <c r="AD504" s="61"/>
      <c r="AE504" s="61"/>
      <c r="AF504" s="663" t="str">
        <f t="shared" si="121"/>
        <v/>
      </c>
      <c r="AG504" s="664" t="str">
        <f t="shared" si="91"/>
        <v/>
      </c>
      <c r="AH504" s="664" t="str">
        <f t="shared" si="92"/>
        <v/>
      </c>
      <c r="AI504" s="664" t="str">
        <f>IF(AF504="","",VLOOKUP(AF504,リスト!BD:BE,2,0))</f>
        <v/>
      </c>
      <c r="AJ504" s="664" t="str">
        <f t="shared" si="93"/>
        <v/>
      </c>
      <c r="AK504" s="664" t="str">
        <f>IF(AJ504="","",VLOOKUP(AJ504,リスト!BW:BX,2,0))</f>
        <v/>
      </c>
      <c r="AL504" s="664" t="str">
        <f>IF(AF504="","",IF(S504&gt;【１】経営概要!$G$27,調査年-1,調査年)-R504)</f>
        <v/>
      </c>
      <c r="AM504" s="665" t="str">
        <f t="shared" si="107"/>
        <v/>
      </c>
      <c r="AN504" s="665" t="str">
        <f t="shared" si="108"/>
        <v/>
      </c>
      <c r="AO504" s="666" t="str">
        <f t="shared" si="109"/>
        <v/>
      </c>
      <c r="AP504" s="666" t="str">
        <f t="shared" si="110"/>
        <v/>
      </c>
      <c r="AQ504" s="666" t="str">
        <f t="shared" si="111"/>
        <v/>
      </c>
      <c r="AR504" s="666" t="str">
        <f t="shared" si="122"/>
        <v/>
      </c>
      <c r="AS504" s="666" t="str">
        <f t="shared" si="112"/>
        <v/>
      </c>
      <c r="AT504" s="666" t="str">
        <f t="shared" si="95"/>
        <v/>
      </c>
      <c r="AU504" s="666" t="str">
        <f t="shared" si="96"/>
        <v/>
      </c>
      <c r="AV504" s="666" t="str">
        <f>IF(X504="","",IF(OR(R504=IF(S504&gt;【１】経営概要!$G$27,調査年-1,調査年),AN504=""),"",ROUND(AN504*X504%,0)))</f>
        <v/>
      </c>
      <c r="AW504" s="666" t="str">
        <f t="shared" si="113"/>
        <v/>
      </c>
      <c r="AX504" s="666" t="str">
        <f t="shared" si="114"/>
        <v/>
      </c>
      <c r="AY504" s="666" t="str">
        <f t="shared" si="115"/>
        <v/>
      </c>
      <c r="AZ504" s="666" t="str">
        <f>IF(OR(X504="",AND(OR(R504&lt;&gt;IF(S504&gt;【１】経営概要!$G$27,調査年-1,調査年),AG504=0),V504="",AR504="",W504="")),"",
SUM(
IF(AND(R504=IF(S504&gt;【１】経営概要!$G$27,調査年-1,調査年),AG504=1),ROUND(T504*X504%,0),),
ROUND(V504*X504%,0),
ROUND(SUM(AR504)*X504%,0),
))</f>
        <v/>
      </c>
      <c r="BA504" s="666" t="str">
        <f t="shared" si="116"/>
        <v/>
      </c>
    </row>
    <row r="505" spans="2:53" s="4" customFormat="1" ht="28.15" hidden="1" customHeight="1" outlineLevel="1">
      <c r="C505" s="722">
        <v>489</v>
      </c>
      <c r="D505" s="1569"/>
      <c r="E505" s="1570"/>
      <c r="F505" s="1570"/>
      <c r="G505" s="1570"/>
      <c r="H505" s="1570"/>
      <c r="I505" s="1570"/>
      <c r="J505" s="1570"/>
      <c r="K505" s="1571"/>
      <c r="L505" s="668" t="str">
        <f>IF(M505&gt;0,IF(COUNTIF(リスト!建築物種類コード,M505),"建築物","構築物"),"")</f>
        <v/>
      </c>
      <c r="M505" s="680"/>
      <c r="N505" s="681"/>
      <c r="O505" s="201"/>
      <c r="P505" s="682"/>
      <c r="Q505" s="683"/>
      <c r="R505" s="683"/>
      <c r="S505" s="684"/>
      <c r="T505" s="685"/>
      <c r="U505" s="685"/>
      <c r="V505" s="685"/>
      <c r="W505" s="685"/>
      <c r="X505" s="1045"/>
      <c r="Y505" s="686"/>
      <c r="Z505" s="687"/>
      <c r="AA505" s="661"/>
      <c r="AB505" s="662"/>
      <c r="AC505" s="279"/>
      <c r="AD505" s="61"/>
      <c r="AE505" s="61"/>
      <c r="AF505" s="663" t="str">
        <f t="shared" si="121"/>
        <v/>
      </c>
      <c r="AG505" s="664" t="str">
        <f t="shared" si="91"/>
        <v/>
      </c>
      <c r="AH505" s="664" t="str">
        <f t="shared" si="92"/>
        <v/>
      </c>
      <c r="AI505" s="664" t="str">
        <f>IF(AF505="","",VLOOKUP(AF505,リスト!BD:BE,2,0))</f>
        <v/>
      </c>
      <c r="AJ505" s="664" t="str">
        <f t="shared" si="93"/>
        <v/>
      </c>
      <c r="AK505" s="664" t="str">
        <f>IF(AJ505="","",VLOOKUP(AJ505,リスト!BW:BX,2,0))</f>
        <v/>
      </c>
      <c r="AL505" s="664" t="str">
        <f>IF(AF505="","",IF(S505&gt;【１】経営概要!$G$27,調査年-1,調査年)-R505)</f>
        <v/>
      </c>
      <c r="AM505" s="665" t="str">
        <f t="shared" si="107"/>
        <v/>
      </c>
      <c r="AN505" s="665" t="str">
        <f t="shared" si="108"/>
        <v/>
      </c>
      <c r="AO505" s="666" t="str">
        <f t="shared" si="109"/>
        <v/>
      </c>
      <c r="AP505" s="666" t="str">
        <f t="shared" si="110"/>
        <v/>
      </c>
      <c r="AQ505" s="666" t="str">
        <f t="shared" si="111"/>
        <v/>
      </c>
      <c r="AR505" s="666" t="str">
        <f t="shared" si="122"/>
        <v/>
      </c>
      <c r="AS505" s="666" t="str">
        <f t="shared" si="112"/>
        <v/>
      </c>
      <c r="AT505" s="666" t="str">
        <f t="shared" si="95"/>
        <v/>
      </c>
      <c r="AU505" s="666" t="str">
        <f t="shared" si="96"/>
        <v/>
      </c>
      <c r="AV505" s="666" t="str">
        <f>IF(X505="","",IF(OR(R505=IF(S505&gt;【１】経営概要!$G$27,調査年-1,調査年),AN505=""),"",ROUND(AN505*X505%,0)))</f>
        <v/>
      </c>
      <c r="AW505" s="666" t="str">
        <f t="shared" si="113"/>
        <v/>
      </c>
      <c r="AX505" s="666" t="str">
        <f t="shared" si="114"/>
        <v/>
      </c>
      <c r="AY505" s="666" t="str">
        <f t="shared" si="115"/>
        <v/>
      </c>
      <c r="AZ505" s="666" t="str">
        <f>IF(OR(X505="",AND(OR(R505&lt;&gt;IF(S505&gt;【１】経営概要!$G$27,調査年-1,調査年),AG505=0),V505="",AR505="",W505="")),"",
SUM(
IF(AND(R505=IF(S505&gt;【１】経営概要!$G$27,調査年-1,調査年),AG505=1),ROUND(T505*X505%,0),),
ROUND(V505*X505%,0),
ROUND(SUM(AR505)*X505%,0),
))</f>
        <v/>
      </c>
      <c r="BA505" s="666" t="str">
        <f t="shared" si="116"/>
        <v/>
      </c>
    </row>
    <row r="506" spans="2:53" s="4" customFormat="1" ht="28.15" hidden="1" customHeight="1" outlineLevel="1">
      <c r="C506" s="722">
        <v>490</v>
      </c>
      <c r="D506" s="1569"/>
      <c r="E506" s="1570"/>
      <c r="F506" s="1570"/>
      <c r="G506" s="1570"/>
      <c r="H506" s="1570"/>
      <c r="I506" s="1570"/>
      <c r="J506" s="1570"/>
      <c r="K506" s="1571"/>
      <c r="L506" s="668" t="str">
        <f>IF(M506&gt;0,IF(COUNTIF(リスト!建築物種類コード,M506),"建築物","構築物"),"")</f>
        <v/>
      </c>
      <c r="M506" s="680"/>
      <c r="N506" s="681"/>
      <c r="O506" s="201"/>
      <c r="P506" s="682"/>
      <c r="Q506" s="683"/>
      <c r="R506" s="683"/>
      <c r="S506" s="684"/>
      <c r="T506" s="685"/>
      <c r="U506" s="685"/>
      <c r="V506" s="685"/>
      <c r="W506" s="685"/>
      <c r="X506" s="1045"/>
      <c r="Y506" s="686"/>
      <c r="Z506" s="687"/>
      <c r="AA506" s="661"/>
      <c r="AB506" s="662"/>
      <c r="AC506" s="279"/>
      <c r="AD506" s="61"/>
      <c r="AE506" s="61"/>
      <c r="AF506" s="663" t="str">
        <f t="shared" si="121"/>
        <v/>
      </c>
      <c r="AG506" s="664" t="str">
        <f t="shared" si="91"/>
        <v/>
      </c>
      <c r="AH506" s="664" t="str">
        <f t="shared" si="92"/>
        <v/>
      </c>
      <c r="AI506" s="664" t="str">
        <f>IF(AF506="","",VLOOKUP(AF506,リスト!BD:BE,2,0))</f>
        <v/>
      </c>
      <c r="AJ506" s="664" t="str">
        <f t="shared" si="93"/>
        <v/>
      </c>
      <c r="AK506" s="664" t="str">
        <f>IF(AJ506="","",VLOOKUP(AJ506,リスト!BW:BX,2,0))</f>
        <v/>
      </c>
      <c r="AL506" s="664" t="str">
        <f>IF(AF506="","",IF(S506&gt;【１】経営概要!$G$27,調査年-1,調査年)-R506)</f>
        <v/>
      </c>
      <c r="AM506" s="665" t="str">
        <f t="shared" si="107"/>
        <v/>
      </c>
      <c r="AN506" s="665" t="str">
        <f t="shared" si="108"/>
        <v/>
      </c>
      <c r="AO506" s="666" t="str">
        <f t="shared" si="109"/>
        <v/>
      </c>
      <c r="AP506" s="666" t="str">
        <f t="shared" si="110"/>
        <v/>
      </c>
      <c r="AQ506" s="666" t="str">
        <f t="shared" si="111"/>
        <v/>
      </c>
      <c r="AR506" s="666" t="str">
        <f t="shared" si="122"/>
        <v/>
      </c>
      <c r="AS506" s="666" t="str">
        <f t="shared" si="112"/>
        <v/>
      </c>
      <c r="AT506" s="666" t="str">
        <f t="shared" si="95"/>
        <v/>
      </c>
      <c r="AU506" s="666" t="str">
        <f t="shared" si="96"/>
        <v/>
      </c>
      <c r="AV506" s="666" t="str">
        <f>IF(X506="","",IF(OR(R506=IF(S506&gt;【１】経営概要!$G$27,調査年-1,調査年),AN506=""),"",ROUND(AN506*X506%,0)))</f>
        <v/>
      </c>
      <c r="AW506" s="666" t="str">
        <f t="shared" si="113"/>
        <v/>
      </c>
      <c r="AX506" s="666" t="str">
        <f t="shared" si="114"/>
        <v/>
      </c>
      <c r="AY506" s="666" t="str">
        <f t="shared" si="115"/>
        <v/>
      </c>
      <c r="AZ506" s="666" t="str">
        <f>IF(OR(X506="",AND(OR(R506&lt;&gt;IF(S506&gt;【１】経営概要!$G$27,調査年-1,調査年),AG506=0),V506="",AR506="",W506="")),"",
SUM(
IF(AND(R506=IF(S506&gt;【１】経営概要!$G$27,調査年-1,調査年),AG506=1),ROUND(T506*X506%,0),),
ROUND(V506*X506%,0),
ROUND(SUM(AR506)*X506%,0),
))</f>
        <v/>
      </c>
      <c r="BA506" s="666" t="str">
        <f t="shared" si="116"/>
        <v/>
      </c>
    </row>
    <row r="507" spans="2:53" s="4" customFormat="1" ht="28.15" hidden="1" customHeight="1" outlineLevel="1">
      <c r="C507" s="722">
        <v>491</v>
      </c>
      <c r="D507" s="1569"/>
      <c r="E507" s="1570"/>
      <c r="F507" s="1570"/>
      <c r="G507" s="1570"/>
      <c r="H507" s="1570"/>
      <c r="I507" s="1570"/>
      <c r="J507" s="1570"/>
      <c r="K507" s="1571"/>
      <c r="L507" s="668" t="str">
        <f>IF(M507&gt;0,IF(COUNTIF(リスト!建築物種類コード,M507),"建築物","構築物"),"")</f>
        <v/>
      </c>
      <c r="M507" s="680"/>
      <c r="N507" s="681"/>
      <c r="O507" s="201"/>
      <c r="P507" s="682"/>
      <c r="Q507" s="683"/>
      <c r="R507" s="683"/>
      <c r="S507" s="684"/>
      <c r="T507" s="685"/>
      <c r="U507" s="685"/>
      <c r="V507" s="685"/>
      <c r="W507" s="685"/>
      <c r="X507" s="1045"/>
      <c r="Y507" s="686"/>
      <c r="Z507" s="687"/>
      <c r="AA507" s="661"/>
      <c r="AB507" s="662"/>
      <c r="AC507" s="279"/>
      <c r="AD507" s="61"/>
      <c r="AE507" s="61"/>
      <c r="AF507" s="663" t="str">
        <f t="shared" si="121"/>
        <v/>
      </c>
      <c r="AG507" s="664" t="str">
        <f t="shared" si="91"/>
        <v/>
      </c>
      <c r="AH507" s="664" t="str">
        <f t="shared" si="92"/>
        <v/>
      </c>
      <c r="AI507" s="664" t="str">
        <f>IF(AF507="","",VLOOKUP(AF507,リスト!BD:BE,2,0))</f>
        <v/>
      </c>
      <c r="AJ507" s="664" t="str">
        <f t="shared" si="93"/>
        <v/>
      </c>
      <c r="AK507" s="664" t="str">
        <f>IF(AJ507="","",VLOOKUP(AJ507,リスト!BW:BX,2,0))</f>
        <v/>
      </c>
      <c r="AL507" s="664" t="str">
        <f>IF(AF507="","",IF(S507&gt;【１】経営概要!$G$27,調査年-1,調査年)-R507)</f>
        <v/>
      </c>
      <c r="AM507" s="665" t="str">
        <f t="shared" si="107"/>
        <v/>
      </c>
      <c r="AN507" s="665" t="str">
        <f t="shared" si="108"/>
        <v/>
      </c>
      <c r="AO507" s="666" t="str">
        <f t="shared" si="109"/>
        <v/>
      </c>
      <c r="AP507" s="666" t="str">
        <f t="shared" si="110"/>
        <v/>
      </c>
      <c r="AQ507" s="666" t="str">
        <f t="shared" si="111"/>
        <v/>
      </c>
      <c r="AR507" s="666" t="str">
        <f t="shared" si="122"/>
        <v/>
      </c>
      <c r="AS507" s="666" t="str">
        <f t="shared" si="112"/>
        <v/>
      </c>
      <c r="AT507" s="666" t="str">
        <f t="shared" si="95"/>
        <v/>
      </c>
      <c r="AU507" s="666" t="str">
        <f t="shared" si="96"/>
        <v/>
      </c>
      <c r="AV507" s="666" t="str">
        <f>IF(X507="","",IF(OR(R507=IF(S507&gt;【１】経営概要!$G$27,調査年-1,調査年),AN507=""),"",ROUND(AN507*X507%,0)))</f>
        <v/>
      </c>
      <c r="AW507" s="666" t="str">
        <f t="shared" si="113"/>
        <v/>
      </c>
      <c r="AX507" s="666" t="str">
        <f t="shared" si="114"/>
        <v/>
      </c>
      <c r="AY507" s="666" t="str">
        <f t="shared" si="115"/>
        <v/>
      </c>
      <c r="AZ507" s="666" t="str">
        <f>IF(OR(X507="",AND(OR(R507&lt;&gt;IF(S507&gt;【１】経営概要!$G$27,調査年-1,調査年),AG507=0),V507="",AR507="",W507="")),"",
SUM(
IF(AND(R507=IF(S507&gt;【１】経営概要!$G$27,調査年-1,調査年),AG507=1),ROUND(T507*X507%,0),),
ROUND(V507*X507%,0),
ROUND(SUM(AR507)*X507%,0),
))</f>
        <v/>
      </c>
      <c r="BA507" s="666" t="str">
        <f t="shared" si="116"/>
        <v/>
      </c>
    </row>
    <row r="508" spans="2:53" s="4" customFormat="1" ht="28.15" hidden="1" customHeight="1" outlineLevel="1">
      <c r="C508" s="722">
        <v>492</v>
      </c>
      <c r="D508" s="1569"/>
      <c r="E508" s="1570"/>
      <c r="F508" s="1570"/>
      <c r="G508" s="1570"/>
      <c r="H508" s="1570"/>
      <c r="I508" s="1570"/>
      <c r="J508" s="1570"/>
      <c r="K508" s="1571"/>
      <c r="L508" s="668" t="str">
        <f>IF(M508&gt;0,IF(COUNTIF(リスト!建築物種類コード,M508),"建築物","構築物"),"")</f>
        <v/>
      </c>
      <c r="M508" s="688"/>
      <c r="N508" s="681"/>
      <c r="O508" s="201"/>
      <c r="P508" s="682"/>
      <c r="Q508" s="683"/>
      <c r="R508" s="683"/>
      <c r="S508" s="684"/>
      <c r="T508" s="685"/>
      <c r="U508" s="685"/>
      <c r="V508" s="685"/>
      <c r="W508" s="685"/>
      <c r="X508" s="1045"/>
      <c r="Y508" s="686"/>
      <c r="Z508" s="687"/>
      <c r="AA508" s="661"/>
      <c r="AB508" s="662"/>
      <c r="AC508" s="279"/>
      <c r="AD508" s="61"/>
      <c r="AE508" s="61"/>
      <c r="AF508" s="663" t="str">
        <f t="shared" si="121"/>
        <v/>
      </c>
      <c r="AG508" s="664" t="str">
        <f t="shared" si="91"/>
        <v/>
      </c>
      <c r="AH508" s="664" t="str">
        <f t="shared" si="92"/>
        <v/>
      </c>
      <c r="AI508" s="664" t="str">
        <f>IF(AF508="","",VLOOKUP(AF508,リスト!BD:BE,2,0))</f>
        <v/>
      </c>
      <c r="AJ508" s="664" t="str">
        <f t="shared" si="93"/>
        <v/>
      </c>
      <c r="AK508" s="664" t="str">
        <f>IF(AJ508="","",VLOOKUP(AJ508,リスト!BW:BX,2,0))</f>
        <v/>
      </c>
      <c r="AL508" s="664" t="str">
        <f>IF(AF508="","",IF(S508&gt;【１】経営概要!$G$27,調査年-1,調査年)-R508)</f>
        <v/>
      </c>
      <c r="AM508" s="665" t="str">
        <f t="shared" si="107"/>
        <v/>
      </c>
      <c r="AN508" s="665" t="str">
        <f t="shared" si="108"/>
        <v/>
      </c>
      <c r="AO508" s="666" t="str">
        <f t="shared" si="109"/>
        <v/>
      </c>
      <c r="AP508" s="666" t="str">
        <f t="shared" si="110"/>
        <v/>
      </c>
      <c r="AQ508" s="666" t="str">
        <f t="shared" si="111"/>
        <v/>
      </c>
      <c r="AR508" s="666" t="str">
        <f t="shared" si="122"/>
        <v/>
      </c>
      <c r="AS508" s="666" t="str">
        <f t="shared" si="112"/>
        <v/>
      </c>
      <c r="AT508" s="666" t="str">
        <f t="shared" si="95"/>
        <v/>
      </c>
      <c r="AU508" s="666" t="str">
        <f t="shared" si="96"/>
        <v/>
      </c>
      <c r="AV508" s="666" t="str">
        <f>IF(X508="","",IF(OR(R508=IF(S508&gt;【１】経営概要!$G$27,調査年-1,調査年),AN508=""),"",ROUND(AN508*X508%,0)))</f>
        <v/>
      </c>
      <c r="AW508" s="666" t="str">
        <f t="shared" si="113"/>
        <v/>
      </c>
      <c r="AX508" s="666" t="str">
        <f t="shared" si="114"/>
        <v/>
      </c>
      <c r="AY508" s="666" t="str">
        <f t="shared" si="115"/>
        <v/>
      </c>
      <c r="AZ508" s="666" t="str">
        <f>IF(OR(X508="",AND(OR(R508&lt;&gt;IF(S508&gt;【１】経営概要!$G$27,調査年-1,調査年),AG508=0),V508="",AR508="",W508="")),"",
SUM(
IF(AND(R508=IF(S508&gt;【１】経営概要!$G$27,調査年-1,調査年),AG508=1),ROUND(T508*X508%,0),),
ROUND(V508*X508%,0),
ROUND(SUM(AR508)*X508%,0),
))</f>
        <v/>
      </c>
      <c r="BA508" s="666" t="str">
        <f t="shared" si="116"/>
        <v/>
      </c>
    </row>
    <row r="509" spans="2:53" s="4" customFormat="1" ht="28.5" hidden="1" customHeight="1" outlineLevel="1">
      <c r="B509" s="49"/>
      <c r="C509" s="722">
        <v>493</v>
      </c>
      <c r="D509" s="1569"/>
      <c r="E509" s="1570"/>
      <c r="F509" s="1570"/>
      <c r="G509" s="1570"/>
      <c r="H509" s="1570"/>
      <c r="I509" s="1570"/>
      <c r="J509" s="1570"/>
      <c r="K509" s="1571"/>
      <c r="L509" s="668" t="str">
        <f>IF(M509&gt;0,IF(COUNTIF(リスト!建築物種類コード,M509),"建築物","構築物"),"")</f>
        <v/>
      </c>
      <c r="M509" s="680"/>
      <c r="N509" s="681"/>
      <c r="O509" s="201"/>
      <c r="P509" s="682"/>
      <c r="Q509" s="683"/>
      <c r="R509" s="683"/>
      <c r="S509" s="684"/>
      <c r="T509" s="685"/>
      <c r="U509" s="685"/>
      <c r="V509" s="685"/>
      <c r="W509" s="685"/>
      <c r="X509" s="1045"/>
      <c r="Y509" s="686"/>
      <c r="Z509" s="687"/>
      <c r="AA509" s="661"/>
      <c r="AB509" s="662"/>
      <c r="AC509" s="279"/>
      <c r="AD509" s="61"/>
      <c r="AE509" s="61"/>
      <c r="AF509" s="663" t="str">
        <f t="shared" si="121"/>
        <v/>
      </c>
      <c r="AG509" s="664" t="str">
        <f t="shared" si="91"/>
        <v/>
      </c>
      <c r="AH509" s="664" t="str">
        <f t="shared" si="92"/>
        <v/>
      </c>
      <c r="AI509" s="664" t="str">
        <f>IF(AF509="","",VLOOKUP(AF509,リスト!BD:BE,2,0))</f>
        <v/>
      </c>
      <c r="AJ509" s="664" t="str">
        <f t="shared" si="93"/>
        <v/>
      </c>
      <c r="AK509" s="664" t="str">
        <f>IF(AJ509="","",VLOOKUP(AJ509,リスト!BW:BX,2,0))</f>
        <v/>
      </c>
      <c r="AL509" s="664" t="str">
        <f>IF(AF509="","",IF(S509&gt;【１】経営概要!$G$27,調査年-1,調査年)-R509)</f>
        <v/>
      </c>
      <c r="AM509" s="665" t="str">
        <f t="shared" si="107"/>
        <v/>
      </c>
      <c r="AN509" s="665" t="str">
        <f t="shared" si="108"/>
        <v/>
      </c>
      <c r="AO509" s="666" t="str">
        <f t="shared" si="109"/>
        <v/>
      </c>
      <c r="AP509" s="666" t="str">
        <f t="shared" si="110"/>
        <v/>
      </c>
      <c r="AQ509" s="666" t="str">
        <f t="shared" si="111"/>
        <v/>
      </c>
      <c r="AR509" s="666" t="str">
        <f t="shared" si="122"/>
        <v/>
      </c>
      <c r="AS509" s="666" t="str">
        <f t="shared" si="112"/>
        <v/>
      </c>
      <c r="AT509" s="666" t="str">
        <f t="shared" si="95"/>
        <v/>
      </c>
      <c r="AU509" s="666" t="str">
        <f t="shared" si="96"/>
        <v/>
      </c>
      <c r="AV509" s="666" t="str">
        <f>IF(X509="","",IF(OR(R509=IF(S509&gt;【１】経営概要!$G$27,調査年-1,調査年),AN509=""),"",ROUND(AN509*X509%,0)))</f>
        <v/>
      </c>
      <c r="AW509" s="666" t="str">
        <f t="shared" si="113"/>
        <v/>
      </c>
      <c r="AX509" s="666" t="str">
        <f t="shared" si="114"/>
        <v/>
      </c>
      <c r="AY509" s="666" t="str">
        <f t="shared" si="115"/>
        <v/>
      </c>
      <c r="AZ509" s="666" t="str">
        <f>IF(OR(X509="",AND(OR(R509&lt;&gt;IF(S509&gt;【１】経営概要!$G$27,調査年-1,調査年),AG509=0),V509="",AR509="",W509="")),"",
SUM(
IF(AND(R509=IF(S509&gt;【１】経営概要!$G$27,調査年-1,調査年),AG509=1),ROUND(T509*X509%,0),),
ROUND(V509*X509%,0),
ROUND(SUM(AR509)*X509%,0),
))</f>
        <v/>
      </c>
      <c r="BA509" s="666" t="str">
        <f t="shared" si="116"/>
        <v/>
      </c>
    </row>
    <row r="510" spans="2:53" ht="28.5" hidden="1" customHeight="1" outlineLevel="1">
      <c r="B510" s="49"/>
      <c r="C510" s="722">
        <v>494</v>
      </c>
      <c r="D510" s="1572"/>
      <c r="E510" s="1573"/>
      <c r="F510" s="1573"/>
      <c r="G510" s="1573"/>
      <c r="H510" s="1573"/>
      <c r="I510" s="1573"/>
      <c r="J510" s="1573"/>
      <c r="K510" s="1574"/>
      <c r="L510" s="668" t="str">
        <f>IF(M510&gt;0,IF(COUNTIF(リスト!建築物種類コード,M510),"建築物","構築物"),"")</f>
        <v/>
      </c>
      <c r="M510" s="688"/>
      <c r="N510" s="681"/>
      <c r="O510" s="201"/>
      <c r="P510" s="682"/>
      <c r="Q510" s="683"/>
      <c r="R510" s="683"/>
      <c r="S510" s="684"/>
      <c r="T510" s="685"/>
      <c r="U510" s="685"/>
      <c r="V510" s="685"/>
      <c r="W510" s="685"/>
      <c r="X510" s="1045"/>
      <c r="Y510" s="686"/>
      <c r="Z510" s="687"/>
      <c r="AA510" s="661"/>
      <c r="AB510" s="662"/>
      <c r="AC510" s="279"/>
      <c r="AF510" s="663" t="str">
        <f t="shared" si="121"/>
        <v/>
      </c>
      <c r="AG510" s="664" t="str">
        <f t="shared" si="91"/>
        <v/>
      </c>
      <c r="AH510" s="664" t="str">
        <f t="shared" si="92"/>
        <v/>
      </c>
      <c r="AI510" s="664" t="str">
        <f>IF(AF510="","",VLOOKUP(AF510,リスト!BD:BE,2,0))</f>
        <v/>
      </c>
      <c r="AJ510" s="664" t="str">
        <f t="shared" si="93"/>
        <v/>
      </c>
      <c r="AK510" s="664" t="str">
        <f>IF(AJ510="","",VLOOKUP(AJ510,リスト!BW:BX,2,0))</f>
        <v/>
      </c>
      <c r="AL510" s="664" t="str">
        <f>IF(AF510="","",IF(S510&gt;【１】経営概要!$G$27,調査年-1,調査年)-R510)</f>
        <v/>
      </c>
      <c r="AM510" s="665" t="str">
        <f t="shared" si="107"/>
        <v/>
      </c>
      <c r="AN510" s="665" t="str">
        <f t="shared" si="108"/>
        <v/>
      </c>
      <c r="AO510" s="666" t="str">
        <f t="shared" si="109"/>
        <v/>
      </c>
      <c r="AP510" s="666" t="str">
        <f t="shared" si="110"/>
        <v/>
      </c>
      <c r="AQ510" s="666" t="str">
        <f t="shared" si="111"/>
        <v/>
      </c>
      <c r="AR510" s="666" t="str">
        <f t="shared" si="122"/>
        <v/>
      </c>
      <c r="AS510" s="666" t="str">
        <f t="shared" si="112"/>
        <v/>
      </c>
      <c r="AT510" s="666" t="str">
        <f t="shared" si="95"/>
        <v/>
      </c>
      <c r="AU510" s="666" t="str">
        <f t="shared" si="96"/>
        <v/>
      </c>
      <c r="AV510" s="666" t="str">
        <f>IF(X510="","",IF(OR(R510=IF(S510&gt;【１】経営概要!$G$27,調査年-1,調査年),AN510=""),"",ROUND(AN510*X510%,0)))</f>
        <v/>
      </c>
      <c r="AW510" s="666" t="str">
        <f t="shared" si="113"/>
        <v/>
      </c>
      <c r="AX510" s="666" t="str">
        <f t="shared" si="114"/>
        <v/>
      </c>
      <c r="AY510" s="666" t="str">
        <f t="shared" si="115"/>
        <v/>
      </c>
      <c r="AZ510" s="666" t="str">
        <f>IF(OR(X510="",AND(OR(R510&lt;&gt;IF(S510&gt;【１】経営概要!$G$27,調査年-1,調査年),AG510=0),V510="",AR510="",W510="")),"",
SUM(
IF(AND(R510=IF(S510&gt;【１】経営概要!$G$27,調査年-1,調査年),AG510=1),ROUND(T510*X510%,0),),
ROUND(V510*X510%,0),
ROUND(SUM(AR510)*X510%,0),
))</f>
        <v/>
      </c>
      <c r="BA510" s="666" t="str">
        <f t="shared" si="116"/>
        <v/>
      </c>
    </row>
    <row r="511" spans="2:53" s="42" customFormat="1" ht="28.5" hidden="1" customHeight="1" outlineLevel="1">
      <c r="B511" s="49"/>
      <c r="C511" s="722">
        <v>495</v>
      </c>
      <c r="D511" s="1569"/>
      <c r="E511" s="1570"/>
      <c r="F511" s="1570"/>
      <c r="G511" s="1570"/>
      <c r="H511" s="1570"/>
      <c r="I511" s="1570"/>
      <c r="J511" s="1570"/>
      <c r="K511" s="1571"/>
      <c r="L511" s="668" t="str">
        <f>IF(M511&gt;0,IF(COUNTIF(リスト!建築物種類コード,M511),"建築物","構築物"),"")</f>
        <v/>
      </c>
      <c r="M511" s="680"/>
      <c r="N511" s="681"/>
      <c r="O511" s="201"/>
      <c r="P511" s="682"/>
      <c r="Q511" s="683"/>
      <c r="R511" s="683"/>
      <c r="S511" s="684"/>
      <c r="T511" s="685"/>
      <c r="U511" s="685"/>
      <c r="V511" s="685"/>
      <c r="W511" s="685"/>
      <c r="X511" s="1045"/>
      <c r="Y511" s="686"/>
      <c r="Z511" s="687"/>
      <c r="AA511" s="661"/>
      <c r="AB511" s="662"/>
      <c r="AC511" s="279"/>
      <c r="AD511" s="61"/>
      <c r="AE511" s="61"/>
      <c r="AF511" s="663" t="str">
        <f t="shared" si="121"/>
        <v/>
      </c>
      <c r="AG511" s="664" t="str">
        <f t="shared" si="91"/>
        <v/>
      </c>
      <c r="AH511" s="664" t="str">
        <f t="shared" si="92"/>
        <v/>
      </c>
      <c r="AI511" s="664" t="str">
        <f>IF(AF511="","",VLOOKUP(AF511,リスト!BD:BE,2,0))</f>
        <v/>
      </c>
      <c r="AJ511" s="664" t="str">
        <f t="shared" si="93"/>
        <v/>
      </c>
      <c r="AK511" s="664" t="str">
        <f>IF(AJ511="","",VLOOKUP(AJ511,リスト!BW:BX,2,0))</f>
        <v/>
      </c>
      <c r="AL511" s="664" t="str">
        <f>IF(AF511="","",IF(S511&gt;【１】経営概要!$G$27,調査年-1,調査年)-R511)</f>
        <v/>
      </c>
      <c r="AM511" s="665" t="str">
        <f t="shared" si="107"/>
        <v/>
      </c>
      <c r="AN511" s="665" t="str">
        <f t="shared" si="108"/>
        <v/>
      </c>
      <c r="AO511" s="666" t="str">
        <f t="shared" si="109"/>
        <v/>
      </c>
      <c r="AP511" s="666" t="str">
        <f t="shared" si="110"/>
        <v/>
      </c>
      <c r="AQ511" s="666" t="str">
        <f t="shared" si="111"/>
        <v/>
      </c>
      <c r="AR511" s="666" t="str">
        <f t="shared" si="122"/>
        <v/>
      </c>
      <c r="AS511" s="666" t="str">
        <f t="shared" si="112"/>
        <v/>
      </c>
      <c r="AT511" s="666" t="str">
        <f t="shared" si="95"/>
        <v/>
      </c>
      <c r="AU511" s="666" t="str">
        <f t="shared" si="96"/>
        <v/>
      </c>
      <c r="AV511" s="666" t="str">
        <f>IF(X511="","",IF(OR(R511=IF(S511&gt;【１】経営概要!$G$27,調査年-1,調査年),AN511=""),"",ROUND(AN511*X511%,0)))</f>
        <v/>
      </c>
      <c r="AW511" s="666" t="str">
        <f t="shared" si="113"/>
        <v/>
      </c>
      <c r="AX511" s="666" t="str">
        <f t="shared" si="114"/>
        <v/>
      </c>
      <c r="AY511" s="666" t="str">
        <f t="shared" si="115"/>
        <v/>
      </c>
      <c r="AZ511" s="666" t="str">
        <f>IF(OR(X511="",AND(OR(R511&lt;&gt;IF(S511&gt;【１】経営概要!$G$27,調査年-1,調査年),AG511=0),V511="",AR511="",W511="")),"",
SUM(
IF(AND(R511=IF(S511&gt;【１】経営概要!$G$27,調査年-1,調査年),AG511=1),ROUND(T511*X511%,0),),
ROUND(V511*X511%,0),
ROUND(SUM(AR511)*X511%,0),
))</f>
        <v/>
      </c>
      <c r="BA511" s="666" t="str">
        <f t="shared" si="116"/>
        <v/>
      </c>
    </row>
    <row r="512" spans="2:53" s="4" customFormat="1" ht="28.5" hidden="1" customHeight="1" outlineLevel="1">
      <c r="C512" s="722">
        <v>496</v>
      </c>
      <c r="D512" s="1569"/>
      <c r="E512" s="1570"/>
      <c r="F512" s="1570"/>
      <c r="G512" s="1570"/>
      <c r="H512" s="1570"/>
      <c r="I512" s="1570"/>
      <c r="J512" s="1570"/>
      <c r="K512" s="1571"/>
      <c r="L512" s="668" t="str">
        <f>IF(M512&gt;0,IF(COUNTIF(リスト!建築物種類コード,M512),"建築物","構築物"),"")</f>
        <v/>
      </c>
      <c r="M512" s="680"/>
      <c r="N512" s="681"/>
      <c r="O512" s="201"/>
      <c r="P512" s="682"/>
      <c r="Q512" s="683"/>
      <c r="R512" s="683"/>
      <c r="S512" s="684"/>
      <c r="T512" s="685"/>
      <c r="U512" s="685"/>
      <c r="V512" s="685"/>
      <c r="W512" s="685"/>
      <c r="X512" s="1045"/>
      <c r="Y512" s="686"/>
      <c r="Z512" s="687"/>
      <c r="AA512" s="661"/>
      <c r="AB512" s="662"/>
      <c r="AC512" s="279"/>
      <c r="AD512" s="61"/>
      <c r="AE512" s="61"/>
      <c r="AF512" s="663" t="str">
        <f t="shared" si="121"/>
        <v/>
      </c>
      <c r="AG512" s="664" t="str">
        <f t="shared" si="91"/>
        <v/>
      </c>
      <c r="AH512" s="664" t="str">
        <f t="shared" si="92"/>
        <v/>
      </c>
      <c r="AI512" s="664" t="str">
        <f>IF(AF512="","",VLOOKUP(AF512,リスト!BD:BE,2,0))</f>
        <v/>
      </c>
      <c r="AJ512" s="664" t="str">
        <f t="shared" si="93"/>
        <v/>
      </c>
      <c r="AK512" s="664" t="str">
        <f>IF(AJ512="","",VLOOKUP(AJ512,リスト!BW:BX,2,0))</f>
        <v/>
      </c>
      <c r="AL512" s="664" t="str">
        <f>IF(AF512="","",IF(S512&gt;【１】経営概要!$G$27,調査年-1,調査年)-R512)</f>
        <v/>
      </c>
      <c r="AM512" s="665" t="str">
        <f t="shared" si="107"/>
        <v/>
      </c>
      <c r="AN512" s="665" t="str">
        <f t="shared" si="108"/>
        <v/>
      </c>
      <c r="AO512" s="666" t="str">
        <f t="shared" si="109"/>
        <v/>
      </c>
      <c r="AP512" s="666" t="str">
        <f t="shared" si="110"/>
        <v/>
      </c>
      <c r="AQ512" s="666" t="str">
        <f t="shared" si="111"/>
        <v/>
      </c>
      <c r="AR512" s="666" t="str">
        <f t="shared" si="122"/>
        <v/>
      </c>
      <c r="AS512" s="666" t="str">
        <f t="shared" si="112"/>
        <v/>
      </c>
      <c r="AT512" s="666" t="str">
        <f t="shared" si="95"/>
        <v/>
      </c>
      <c r="AU512" s="666" t="str">
        <f t="shared" si="96"/>
        <v/>
      </c>
      <c r="AV512" s="666" t="str">
        <f>IF(X512="","",IF(OR(R512=IF(S512&gt;【１】経営概要!$G$27,調査年-1,調査年),AN512=""),"",ROUND(AN512*X512%,0)))</f>
        <v/>
      </c>
      <c r="AW512" s="666" t="str">
        <f t="shared" si="113"/>
        <v/>
      </c>
      <c r="AX512" s="666" t="str">
        <f t="shared" si="114"/>
        <v/>
      </c>
      <c r="AY512" s="666" t="str">
        <f t="shared" si="115"/>
        <v/>
      </c>
      <c r="AZ512" s="666" t="str">
        <f>IF(OR(X512="",AND(OR(R512&lt;&gt;IF(S512&gt;【１】経営概要!$G$27,調査年-1,調査年),AG512=0),V512="",AR512="",W512="")),"",
SUM(
IF(AND(R512=IF(S512&gt;【１】経営概要!$G$27,調査年-1,調査年),AG512=1),ROUND(T512*X512%,0),),
ROUND(V512*X512%,0),
ROUND(SUM(AR512)*X512%,0),
))</f>
        <v/>
      </c>
      <c r="BA512" s="666" t="str">
        <f t="shared" si="116"/>
        <v/>
      </c>
    </row>
    <row r="513" spans="2:53" s="4" customFormat="1" ht="27.75" hidden="1" customHeight="1" outlineLevel="1">
      <c r="C513" s="722">
        <v>497</v>
      </c>
      <c r="D513" s="1572"/>
      <c r="E513" s="1573"/>
      <c r="F513" s="1573"/>
      <c r="G513" s="1573"/>
      <c r="H513" s="1573"/>
      <c r="I513" s="1573"/>
      <c r="J513" s="1573"/>
      <c r="K513" s="1574"/>
      <c r="L513" s="668" t="str">
        <f>IF(M513&gt;0,IF(COUNTIF(リスト!建築物種類コード,M513),"建築物","構築物"),"")</f>
        <v/>
      </c>
      <c r="M513" s="688"/>
      <c r="N513" s="681"/>
      <c r="O513" s="201"/>
      <c r="P513" s="682"/>
      <c r="Q513" s="683"/>
      <c r="R513" s="683"/>
      <c r="S513" s="684"/>
      <c r="T513" s="685"/>
      <c r="U513" s="685"/>
      <c r="V513" s="685"/>
      <c r="W513" s="685"/>
      <c r="X513" s="1045"/>
      <c r="Y513" s="686"/>
      <c r="Z513" s="687"/>
      <c r="AA513" s="661"/>
      <c r="AB513" s="662"/>
      <c r="AC513" s="279"/>
      <c r="AD513" s="61"/>
      <c r="AE513" s="61"/>
      <c r="AF513" s="663" t="str">
        <f t="shared" si="121"/>
        <v/>
      </c>
      <c r="AG513" s="664" t="str">
        <f t="shared" si="91"/>
        <v/>
      </c>
      <c r="AH513" s="664" t="str">
        <f t="shared" si="92"/>
        <v/>
      </c>
      <c r="AI513" s="664" t="str">
        <f>IF(AF513="","",VLOOKUP(AF513,リスト!BD:BE,2,0))</f>
        <v/>
      </c>
      <c r="AJ513" s="664" t="str">
        <f t="shared" si="93"/>
        <v/>
      </c>
      <c r="AK513" s="664" t="str">
        <f>IF(AJ513="","",VLOOKUP(AJ513,リスト!BW:BX,2,0))</f>
        <v/>
      </c>
      <c r="AL513" s="664" t="str">
        <f>IF(AF513="","",IF(S513&gt;【１】経営概要!$G$27,調査年-1,調査年)-R513)</f>
        <v/>
      </c>
      <c r="AM513" s="665" t="str">
        <f t="shared" si="107"/>
        <v/>
      </c>
      <c r="AN513" s="665" t="str">
        <f t="shared" si="108"/>
        <v/>
      </c>
      <c r="AO513" s="666" t="str">
        <f t="shared" si="109"/>
        <v/>
      </c>
      <c r="AP513" s="666" t="str">
        <f t="shared" si="110"/>
        <v/>
      </c>
      <c r="AQ513" s="666" t="str">
        <f t="shared" si="111"/>
        <v/>
      </c>
      <c r="AR513" s="666" t="str">
        <f t="shared" si="122"/>
        <v/>
      </c>
      <c r="AS513" s="666" t="str">
        <f t="shared" si="112"/>
        <v/>
      </c>
      <c r="AT513" s="666" t="str">
        <f t="shared" si="95"/>
        <v/>
      </c>
      <c r="AU513" s="666" t="str">
        <f t="shared" si="96"/>
        <v/>
      </c>
      <c r="AV513" s="666" t="str">
        <f>IF(X513="","",IF(OR(R513=IF(S513&gt;【１】経営概要!$G$27,調査年-1,調査年),AN513=""),"",ROUND(AN513*X513%,0)))</f>
        <v/>
      </c>
      <c r="AW513" s="666" t="str">
        <f t="shared" si="113"/>
        <v/>
      </c>
      <c r="AX513" s="666" t="str">
        <f t="shared" si="114"/>
        <v/>
      </c>
      <c r="AY513" s="666" t="str">
        <f t="shared" si="115"/>
        <v/>
      </c>
      <c r="AZ513" s="666" t="str">
        <f>IF(OR(X513="",AND(OR(R513&lt;&gt;IF(S513&gt;【１】経営概要!$G$27,調査年-1,調査年),AG513=0),V513="",AR513="",W513="")),"",
SUM(
IF(AND(R513=IF(S513&gt;【１】経営概要!$G$27,調査年-1,調査年),AG513=1),ROUND(T513*X513%,0),),
ROUND(V513*X513%,0),
ROUND(SUM(AR513)*X513%,0),
))</f>
        <v/>
      </c>
      <c r="BA513" s="666" t="str">
        <f t="shared" si="116"/>
        <v/>
      </c>
    </row>
    <row r="514" spans="2:53" s="4" customFormat="1" ht="28.15" hidden="1" customHeight="1" outlineLevel="1">
      <c r="C514" s="722">
        <v>498</v>
      </c>
      <c r="D514" s="1569"/>
      <c r="E514" s="1570"/>
      <c r="F514" s="1570"/>
      <c r="G514" s="1570"/>
      <c r="H514" s="1570"/>
      <c r="I514" s="1570"/>
      <c r="J514" s="1570"/>
      <c r="K514" s="1571"/>
      <c r="L514" s="668" t="str">
        <f>IF(M514&gt;0,IF(COUNTIF(リスト!建築物種類コード,M514),"建築物","構築物"),"")</f>
        <v/>
      </c>
      <c r="M514" s="680"/>
      <c r="N514" s="681"/>
      <c r="O514" s="201"/>
      <c r="P514" s="682"/>
      <c r="Q514" s="683"/>
      <c r="R514" s="683"/>
      <c r="S514" s="684"/>
      <c r="T514" s="685"/>
      <c r="U514" s="685"/>
      <c r="V514" s="685"/>
      <c r="W514" s="685"/>
      <c r="X514" s="1045"/>
      <c r="Y514" s="686"/>
      <c r="Z514" s="687"/>
      <c r="AA514" s="661"/>
      <c r="AB514" s="662"/>
      <c r="AC514" s="279"/>
      <c r="AD514" s="61"/>
      <c r="AE514" s="61"/>
      <c r="AF514" s="663" t="str">
        <f t="shared" si="121"/>
        <v/>
      </c>
      <c r="AG514" s="664" t="str">
        <f t="shared" si="91"/>
        <v/>
      </c>
      <c r="AH514" s="664" t="str">
        <f t="shared" si="92"/>
        <v/>
      </c>
      <c r="AI514" s="664" t="str">
        <f>IF(AF514="","",VLOOKUP(AF514,リスト!BD:BE,2,0))</f>
        <v/>
      </c>
      <c r="AJ514" s="664" t="str">
        <f t="shared" si="93"/>
        <v/>
      </c>
      <c r="AK514" s="664" t="str">
        <f>IF(AJ514="","",VLOOKUP(AJ514,リスト!BW:BX,2,0))</f>
        <v/>
      </c>
      <c r="AL514" s="664" t="str">
        <f>IF(AF514="","",IF(S514&gt;【１】経営概要!$G$27,調査年-1,調査年)-R514)</f>
        <v/>
      </c>
      <c r="AM514" s="665" t="str">
        <f t="shared" si="107"/>
        <v/>
      </c>
      <c r="AN514" s="665" t="str">
        <f t="shared" si="108"/>
        <v/>
      </c>
      <c r="AO514" s="666" t="str">
        <f t="shared" si="109"/>
        <v/>
      </c>
      <c r="AP514" s="666" t="str">
        <f t="shared" si="110"/>
        <v/>
      </c>
      <c r="AQ514" s="666" t="str">
        <f t="shared" si="111"/>
        <v/>
      </c>
      <c r="AR514" s="666" t="str">
        <f t="shared" si="122"/>
        <v/>
      </c>
      <c r="AS514" s="666" t="str">
        <f t="shared" si="112"/>
        <v/>
      </c>
      <c r="AT514" s="666" t="str">
        <f t="shared" si="95"/>
        <v/>
      </c>
      <c r="AU514" s="666" t="str">
        <f t="shared" si="96"/>
        <v/>
      </c>
      <c r="AV514" s="666" t="str">
        <f>IF(X514="","",IF(OR(R514=IF(S514&gt;【１】経営概要!$G$27,調査年-1,調査年),AN514=""),"",ROUND(AN514*X514%,0)))</f>
        <v/>
      </c>
      <c r="AW514" s="666" t="str">
        <f t="shared" si="113"/>
        <v/>
      </c>
      <c r="AX514" s="666" t="str">
        <f t="shared" si="114"/>
        <v/>
      </c>
      <c r="AY514" s="666" t="str">
        <f t="shared" si="115"/>
        <v/>
      </c>
      <c r="AZ514" s="666" t="str">
        <f>IF(OR(X514="",AND(OR(R514&lt;&gt;IF(S514&gt;【１】経営概要!$G$27,調査年-1,調査年),AG514=0),V514="",AR514="",W514="")),"",
SUM(
IF(AND(R514=IF(S514&gt;【１】経営概要!$G$27,調査年-1,調査年),AG514=1),ROUND(T514*X514%,0),),
ROUND(V514*X514%,0),
ROUND(SUM(AR514)*X514%,0),
))</f>
        <v/>
      </c>
      <c r="BA514" s="666" t="str">
        <f t="shared" si="116"/>
        <v/>
      </c>
    </row>
    <row r="515" spans="2:53" s="4" customFormat="1" ht="28.15" hidden="1" customHeight="1" outlineLevel="1">
      <c r="C515" s="722">
        <v>499</v>
      </c>
      <c r="D515" s="1572"/>
      <c r="E515" s="1573"/>
      <c r="F515" s="1573"/>
      <c r="G515" s="1573"/>
      <c r="H515" s="1573"/>
      <c r="I515" s="1573"/>
      <c r="J515" s="1573"/>
      <c r="K515" s="1574"/>
      <c r="L515" s="668" t="str">
        <f>IF(M515&gt;0,IF(COUNTIF(リスト!建築物種類コード,M515),"建築物","構築物"),"")</f>
        <v/>
      </c>
      <c r="M515" s="688"/>
      <c r="N515" s="681"/>
      <c r="O515" s="201"/>
      <c r="P515" s="682"/>
      <c r="Q515" s="683"/>
      <c r="R515" s="683"/>
      <c r="S515" s="684"/>
      <c r="T515" s="685"/>
      <c r="U515" s="685"/>
      <c r="V515" s="685"/>
      <c r="W515" s="685"/>
      <c r="X515" s="1045"/>
      <c r="Y515" s="686"/>
      <c r="Z515" s="687"/>
      <c r="AA515" s="661"/>
      <c r="AB515" s="662"/>
      <c r="AC515" s="279"/>
      <c r="AD515" s="61"/>
      <c r="AE515" s="61"/>
      <c r="AF515" s="663" t="str">
        <f t="shared" si="121"/>
        <v/>
      </c>
      <c r="AG515" s="664" t="str">
        <f t="shared" si="91"/>
        <v/>
      </c>
      <c r="AH515" s="664" t="str">
        <f t="shared" si="92"/>
        <v/>
      </c>
      <c r="AI515" s="664" t="str">
        <f>IF(AF515="","",VLOOKUP(AF515,リスト!BD:BE,2,0))</f>
        <v/>
      </c>
      <c r="AJ515" s="664" t="str">
        <f t="shared" si="93"/>
        <v/>
      </c>
      <c r="AK515" s="664" t="str">
        <f>IF(AJ515="","",VLOOKUP(AJ515,リスト!BW:BX,2,0))</f>
        <v/>
      </c>
      <c r="AL515" s="664" t="str">
        <f>IF(AF515="","",IF(S515&gt;【１】経営概要!$G$27,調査年-1,調査年)-R515)</f>
        <v/>
      </c>
      <c r="AM515" s="665" t="str">
        <f t="shared" si="107"/>
        <v/>
      </c>
      <c r="AN515" s="665" t="str">
        <f t="shared" si="108"/>
        <v/>
      </c>
      <c r="AO515" s="666" t="str">
        <f t="shared" si="109"/>
        <v/>
      </c>
      <c r="AP515" s="666" t="str">
        <f t="shared" si="110"/>
        <v/>
      </c>
      <c r="AQ515" s="666" t="str">
        <f t="shared" si="111"/>
        <v/>
      </c>
      <c r="AR515" s="666" t="str">
        <f t="shared" si="122"/>
        <v/>
      </c>
      <c r="AS515" s="666" t="str">
        <f t="shared" si="112"/>
        <v/>
      </c>
      <c r="AT515" s="666" t="str">
        <f t="shared" si="95"/>
        <v/>
      </c>
      <c r="AU515" s="666" t="str">
        <f t="shared" si="96"/>
        <v/>
      </c>
      <c r="AV515" s="666" t="str">
        <f>IF(X515="","",IF(OR(R515=IF(S515&gt;【１】経営概要!$G$27,調査年-1,調査年),AN515=""),"",ROUND(AN515*X515%,0)))</f>
        <v/>
      </c>
      <c r="AW515" s="666" t="str">
        <f t="shared" si="113"/>
        <v/>
      </c>
      <c r="AX515" s="666" t="str">
        <f t="shared" si="114"/>
        <v/>
      </c>
      <c r="AY515" s="666" t="str">
        <f t="shared" si="115"/>
        <v/>
      </c>
      <c r="AZ515" s="666" t="str">
        <f>IF(OR(X515="",AND(OR(R515&lt;&gt;IF(S515&gt;【１】経営概要!$G$27,調査年-1,調査年),AG515=0),V515="",AR515="",W515="")),"",
SUM(
IF(AND(R515=IF(S515&gt;【１】経営概要!$G$27,調査年-1,調査年),AG515=1),ROUND(T515*X515%,0),),
ROUND(V515*X515%,0),
ROUND(SUM(AR515)*X515%,0),
))</f>
        <v/>
      </c>
      <c r="BA515" s="666" t="str">
        <f t="shared" si="116"/>
        <v/>
      </c>
    </row>
    <row r="516" spans="2:53" s="4" customFormat="1" ht="28.15" hidden="1" customHeight="1" outlineLevel="1">
      <c r="C516" s="722">
        <v>500</v>
      </c>
      <c r="D516" s="1569"/>
      <c r="E516" s="1570"/>
      <c r="F516" s="1570"/>
      <c r="G516" s="1570"/>
      <c r="H516" s="1570"/>
      <c r="I516" s="1570"/>
      <c r="J516" s="1570"/>
      <c r="K516" s="1571"/>
      <c r="L516" s="668" t="str">
        <f>IF(M516&gt;0,IF(COUNTIF(リスト!建築物種類コード,M516),"建築物","構築物"),"")</f>
        <v/>
      </c>
      <c r="M516" s="680"/>
      <c r="N516" s="681"/>
      <c r="O516" s="201"/>
      <c r="P516" s="682"/>
      <c r="Q516" s="683"/>
      <c r="R516" s="683"/>
      <c r="S516" s="684"/>
      <c r="T516" s="685"/>
      <c r="U516" s="685"/>
      <c r="V516" s="685"/>
      <c r="W516" s="685"/>
      <c r="X516" s="1045"/>
      <c r="Y516" s="686"/>
      <c r="Z516" s="687"/>
      <c r="AA516" s="661"/>
      <c r="AB516" s="662"/>
      <c r="AC516" s="279"/>
      <c r="AD516" s="61"/>
      <c r="AE516" s="61"/>
      <c r="AF516" s="663" t="str">
        <f t="shared" si="121"/>
        <v/>
      </c>
      <c r="AG516" s="664" t="str">
        <f t="shared" si="91"/>
        <v/>
      </c>
      <c r="AH516" s="664" t="str">
        <f t="shared" si="92"/>
        <v/>
      </c>
      <c r="AI516" s="664" t="str">
        <f>IF(AF516="","",VLOOKUP(AF516,リスト!BD:BE,2,0))</f>
        <v/>
      </c>
      <c r="AJ516" s="664" t="str">
        <f t="shared" si="93"/>
        <v/>
      </c>
      <c r="AK516" s="664" t="str">
        <f>IF(AJ516="","",VLOOKUP(AJ516,リスト!BW:BX,2,0))</f>
        <v/>
      </c>
      <c r="AL516" s="664" t="str">
        <f>IF(AF516="","",IF(S516&gt;【１】経営概要!$G$27,調査年-1,調査年)-R516)</f>
        <v/>
      </c>
      <c r="AM516" s="665" t="str">
        <f t="shared" si="107"/>
        <v/>
      </c>
      <c r="AN516" s="665" t="str">
        <f t="shared" si="108"/>
        <v/>
      </c>
      <c r="AO516" s="666" t="str">
        <f t="shared" si="109"/>
        <v/>
      </c>
      <c r="AP516" s="666" t="str">
        <f t="shared" si="110"/>
        <v/>
      </c>
      <c r="AQ516" s="666" t="str">
        <f t="shared" si="111"/>
        <v/>
      </c>
      <c r="AR516" s="666" t="str">
        <f t="shared" si="122"/>
        <v/>
      </c>
      <c r="AS516" s="666" t="str">
        <f t="shared" si="112"/>
        <v/>
      </c>
      <c r="AT516" s="666" t="str">
        <f t="shared" si="95"/>
        <v/>
      </c>
      <c r="AU516" s="666" t="str">
        <f t="shared" si="96"/>
        <v/>
      </c>
      <c r="AV516" s="666" t="str">
        <f>IF(X516="","",IF(OR(R516=IF(S516&gt;【１】経営概要!$G$27,調査年-1,調査年),AN516=""),"",ROUND(AN516*X516%,0)))</f>
        <v/>
      </c>
      <c r="AW516" s="666" t="str">
        <f t="shared" si="113"/>
        <v/>
      </c>
      <c r="AX516" s="666" t="str">
        <f t="shared" si="114"/>
        <v/>
      </c>
      <c r="AY516" s="666" t="str">
        <f t="shared" si="115"/>
        <v/>
      </c>
      <c r="AZ516" s="666" t="str">
        <f>IF(OR(X516="",AND(OR(R516&lt;&gt;IF(S516&gt;【１】経営概要!$G$27,調査年-1,調査年),AG516=0),V516="",AR516="",W516="")),"",
SUM(
IF(AND(R516=IF(S516&gt;【１】経営概要!$G$27,調査年-1,調査年),AG516=1),ROUND(T516*X516%,0),),
ROUND(V516*X516%,0),
ROUND(SUM(AR516)*X516%,0),
))</f>
        <v/>
      </c>
      <c r="BA516" s="666" t="str">
        <f t="shared" si="116"/>
        <v/>
      </c>
    </row>
    <row r="517" spans="2:53" s="4" customFormat="1" ht="28.15" hidden="1" customHeight="1" outlineLevel="1">
      <c r="C517" s="722">
        <v>501</v>
      </c>
      <c r="D517" s="1572"/>
      <c r="E517" s="1573"/>
      <c r="F517" s="1573"/>
      <c r="G517" s="1573"/>
      <c r="H517" s="1573"/>
      <c r="I517" s="1573"/>
      <c r="J517" s="1573"/>
      <c r="K517" s="1574"/>
      <c r="L517" s="668" t="str">
        <f>IF(M517&gt;0,IF(COUNTIF(リスト!建築物種類コード,M517),"建築物","構築物"),"")</f>
        <v/>
      </c>
      <c r="M517" s="688"/>
      <c r="N517" s="681"/>
      <c r="O517" s="201"/>
      <c r="P517" s="682"/>
      <c r="Q517" s="683"/>
      <c r="R517" s="683"/>
      <c r="S517" s="684"/>
      <c r="T517" s="685"/>
      <c r="U517" s="685"/>
      <c r="V517" s="685"/>
      <c r="W517" s="685"/>
      <c r="X517" s="1045"/>
      <c r="Y517" s="686"/>
      <c r="Z517" s="687"/>
      <c r="AA517" s="661"/>
      <c r="AB517" s="662"/>
      <c r="AC517" s="279"/>
      <c r="AD517" s="61"/>
      <c r="AE517" s="61"/>
      <c r="AF517" s="663" t="str">
        <f t="shared" si="121"/>
        <v/>
      </c>
      <c r="AG517" s="664" t="str">
        <f t="shared" si="91"/>
        <v/>
      </c>
      <c r="AH517" s="664" t="str">
        <f t="shared" si="92"/>
        <v/>
      </c>
      <c r="AI517" s="664" t="str">
        <f>IF(AF517="","",VLOOKUP(AF517,リスト!BD:BE,2,0))</f>
        <v/>
      </c>
      <c r="AJ517" s="664" t="str">
        <f t="shared" si="93"/>
        <v/>
      </c>
      <c r="AK517" s="664" t="str">
        <f>IF(AJ517="","",VLOOKUP(AJ517,リスト!BW:BX,2,0))</f>
        <v/>
      </c>
      <c r="AL517" s="664" t="str">
        <f>IF(AF517="","",IF(S517&gt;【１】経営概要!$G$27,調査年-1,調査年)-R517)</f>
        <v/>
      </c>
      <c r="AM517" s="665" t="str">
        <f t="shared" si="107"/>
        <v/>
      </c>
      <c r="AN517" s="665" t="str">
        <f t="shared" si="108"/>
        <v/>
      </c>
      <c r="AO517" s="666" t="str">
        <f t="shared" si="109"/>
        <v/>
      </c>
      <c r="AP517" s="666" t="str">
        <f t="shared" si="110"/>
        <v/>
      </c>
      <c r="AQ517" s="666" t="str">
        <f t="shared" si="111"/>
        <v/>
      </c>
      <c r="AR517" s="666" t="str">
        <f t="shared" si="122"/>
        <v/>
      </c>
      <c r="AS517" s="666" t="str">
        <f t="shared" si="112"/>
        <v/>
      </c>
      <c r="AT517" s="666" t="str">
        <f t="shared" si="95"/>
        <v/>
      </c>
      <c r="AU517" s="666" t="str">
        <f t="shared" si="96"/>
        <v/>
      </c>
      <c r="AV517" s="666" t="str">
        <f>IF(X517="","",IF(OR(R517=IF(S517&gt;【１】経営概要!$G$27,調査年-1,調査年),AN517=""),"",ROUND(AN517*X517%,0)))</f>
        <v/>
      </c>
      <c r="AW517" s="666" t="str">
        <f t="shared" si="113"/>
        <v/>
      </c>
      <c r="AX517" s="666" t="str">
        <f t="shared" si="114"/>
        <v/>
      </c>
      <c r="AY517" s="666" t="str">
        <f t="shared" si="115"/>
        <v/>
      </c>
      <c r="AZ517" s="666" t="str">
        <f>IF(OR(X517="",AND(OR(R517&lt;&gt;IF(S517&gt;【１】経営概要!$G$27,調査年-1,調査年),AG517=0),V517="",AR517="",W517="")),"",
SUM(
IF(AND(R517=IF(S517&gt;【１】経営概要!$G$27,調査年-1,調査年),AG517=1),ROUND(T517*X517%,0),),
ROUND(V517*X517%,0),
ROUND(SUM(AR517)*X517%,0),
))</f>
        <v/>
      </c>
      <c r="BA517" s="666" t="str">
        <f t="shared" si="116"/>
        <v/>
      </c>
    </row>
    <row r="518" spans="2:53" s="4" customFormat="1" ht="28.15" hidden="1" customHeight="1" outlineLevel="1">
      <c r="C518" s="722">
        <v>502</v>
      </c>
      <c r="D518" s="1569"/>
      <c r="E518" s="1570"/>
      <c r="F518" s="1570"/>
      <c r="G518" s="1570"/>
      <c r="H518" s="1570"/>
      <c r="I518" s="1570"/>
      <c r="J518" s="1570"/>
      <c r="K518" s="1571"/>
      <c r="L518" s="668" t="str">
        <f>IF(M518&gt;0,IF(COUNTIF(リスト!建築物種類コード,M518),"建築物","構築物"),"")</f>
        <v/>
      </c>
      <c r="M518" s="680"/>
      <c r="N518" s="681"/>
      <c r="O518" s="201"/>
      <c r="P518" s="682"/>
      <c r="Q518" s="683"/>
      <c r="R518" s="683"/>
      <c r="S518" s="684"/>
      <c r="T518" s="685"/>
      <c r="U518" s="685"/>
      <c r="V518" s="685"/>
      <c r="W518" s="685"/>
      <c r="X518" s="1045"/>
      <c r="Y518" s="686"/>
      <c r="Z518" s="687"/>
      <c r="AA518" s="661"/>
      <c r="AB518" s="662"/>
      <c r="AC518" s="279"/>
      <c r="AD518" s="61"/>
      <c r="AE518" s="61"/>
      <c r="AF518" s="663" t="str">
        <f t="shared" si="121"/>
        <v/>
      </c>
      <c r="AG518" s="664" t="str">
        <f t="shared" si="91"/>
        <v/>
      </c>
      <c r="AH518" s="664" t="str">
        <f t="shared" si="92"/>
        <v/>
      </c>
      <c r="AI518" s="664" t="str">
        <f>IF(AF518="","",VLOOKUP(AF518,リスト!BD:BE,2,0))</f>
        <v/>
      </c>
      <c r="AJ518" s="664" t="str">
        <f t="shared" si="93"/>
        <v/>
      </c>
      <c r="AK518" s="664" t="str">
        <f>IF(AJ518="","",VLOOKUP(AJ518,リスト!BW:BX,2,0))</f>
        <v/>
      </c>
      <c r="AL518" s="664" t="str">
        <f>IF(AF518="","",IF(S518&gt;【１】経営概要!$G$27,調査年-1,調査年)-R518)</f>
        <v/>
      </c>
      <c r="AM518" s="665" t="str">
        <f t="shared" si="107"/>
        <v/>
      </c>
      <c r="AN518" s="665" t="str">
        <f t="shared" si="108"/>
        <v/>
      </c>
      <c r="AO518" s="666" t="str">
        <f t="shared" si="109"/>
        <v/>
      </c>
      <c r="AP518" s="666" t="str">
        <f t="shared" si="110"/>
        <v/>
      </c>
      <c r="AQ518" s="666" t="str">
        <f t="shared" si="111"/>
        <v/>
      </c>
      <c r="AR518" s="666" t="str">
        <f t="shared" si="122"/>
        <v/>
      </c>
      <c r="AS518" s="666" t="str">
        <f t="shared" si="112"/>
        <v/>
      </c>
      <c r="AT518" s="666" t="str">
        <f t="shared" si="95"/>
        <v/>
      </c>
      <c r="AU518" s="666" t="str">
        <f t="shared" si="96"/>
        <v/>
      </c>
      <c r="AV518" s="666" t="str">
        <f>IF(X518="","",IF(OR(R518=IF(S518&gt;【１】経営概要!$G$27,調査年-1,調査年),AN518=""),"",ROUND(AN518*X518%,0)))</f>
        <v/>
      </c>
      <c r="AW518" s="666" t="str">
        <f t="shared" si="113"/>
        <v/>
      </c>
      <c r="AX518" s="666" t="str">
        <f t="shared" si="114"/>
        <v/>
      </c>
      <c r="AY518" s="666" t="str">
        <f t="shared" si="115"/>
        <v/>
      </c>
      <c r="AZ518" s="666" t="str">
        <f>IF(OR(X518="",AND(OR(R518&lt;&gt;IF(S518&gt;【１】経営概要!$G$27,調査年-1,調査年),AG518=0),V518="",AR518="",W518="")),"",
SUM(
IF(AND(R518=IF(S518&gt;【１】経営概要!$G$27,調査年-1,調査年),AG518=1),ROUND(T518*X518%,0),),
ROUND(V518*X518%,0),
ROUND(SUM(AR518)*X518%,0),
))</f>
        <v/>
      </c>
      <c r="BA518" s="666" t="str">
        <f t="shared" si="116"/>
        <v/>
      </c>
    </row>
    <row r="519" spans="2:53" s="4" customFormat="1" ht="28.15" hidden="1" customHeight="1" outlineLevel="1">
      <c r="C519" s="722">
        <v>503</v>
      </c>
      <c r="D519" s="1569"/>
      <c r="E519" s="1570"/>
      <c r="F519" s="1570"/>
      <c r="G519" s="1570"/>
      <c r="H519" s="1570"/>
      <c r="I519" s="1570"/>
      <c r="J519" s="1570"/>
      <c r="K519" s="1571"/>
      <c r="L519" s="668" t="str">
        <f>IF(M519&gt;0,IF(COUNTIF(リスト!建築物種類コード,M519),"建築物","構築物"),"")</f>
        <v/>
      </c>
      <c r="M519" s="680"/>
      <c r="N519" s="681"/>
      <c r="O519" s="201"/>
      <c r="P519" s="682"/>
      <c r="Q519" s="683"/>
      <c r="R519" s="683"/>
      <c r="S519" s="684"/>
      <c r="T519" s="685"/>
      <c r="U519" s="685"/>
      <c r="V519" s="685"/>
      <c r="W519" s="685"/>
      <c r="X519" s="1045"/>
      <c r="Y519" s="686"/>
      <c r="Z519" s="687"/>
      <c r="AA519" s="661"/>
      <c r="AB519" s="662"/>
      <c r="AC519" s="279"/>
      <c r="AD519" s="61"/>
      <c r="AE519" s="61"/>
      <c r="AF519" s="663" t="str">
        <f t="shared" si="121"/>
        <v/>
      </c>
      <c r="AG519" s="664" t="str">
        <f t="shared" si="91"/>
        <v/>
      </c>
      <c r="AH519" s="664" t="str">
        <f t="shared" si="92"/>
        <v/>
      </c>
      <c r="AI519" s="664" t="str">
        <f>IF(AF519="","",VLOOKUP(AF519,リスト!BD:BE,2,0))</f>
        <v/>
      </c>
      <c r="AJ519" s="664" t="str">
        <f t="shared" si="93"/>
        <v/>
      </c>
      <c r="AK519" s="664" t="str">
        <f>IF(AJ519="","",VLOOKUP(AJ519,リスト!BW:BX,2,0))</f>
        <v/>
      </c>
      <c r="AL519" s="664" t="str">
        <f>IF(AF519="","",IF(S519&gt;【１】経営概要!$G$27,調査年-1,調査年)-R519)</f>
        <v/>
      </c>
      <c r="AM519" s="665" t="str">
        <f t="shared" si="107"/>
        <v/>
      </c>
      <c r="AN519" s="665" t="str">
        <f t="shared" si="108"/>
        <v/>
      </c>
      <c r="AO519" s="666" t="str">
        <f t="shared" si="109"/>
        <v/>
      </c>
      <c r="AP519" s="666" t="str">
        <f t="shared" si="110"/>
        <v/>
      </c>
      <c r="AQ519" s="666" t="str">
        <f t="shared" si="111"/>
        <v/>
      </c>
      <c r="AR519" s="666" t="str">
        <f t="shared" si="122"/>
        <v/>
      </c>
      <c r="AS519" s="666" t="str">
        <f t="shared" si="112"/>
        <v/>
      </c>
      <c r="AT519" s="666" t="str">
        <f t="shared" si="95"/>
        <v/>
      </c>
      <c r="AU519" s="666" t="str">
        <f t="shared" si="96"/>
        <v/>
      </c>
      <c r="AV519" s="666" t="str">
        <f>IF(X519="","",IF(OR(R519=IF(S519&gt;【１】経営概要!$G$27,調査年-1,調査年),AN519=""),"",ROUND(AN519*X519%,0)))</f>
        <v/>
      </c>
      <c r="AW519" s="666" t="str">
        <f t="shared" si="113"/>
        <v/>
      </c>
      <c r="AX519" s="666" t="str">
        <f t="shared" si="114"/>
        <v/>
      </c>
      <c r="AY519" s="666" t="str">
        <f t="shared" si="115"/>
        <v/>
      </c>
      <c r="AZ519" s="666" t="str">
        <f>IF(OR(X519="",AND(OR(R519&lt;&gt;IF(S519&gt;【１】経営概要!$G$27,調査年-1,調査年),AG519=0),V519="",AR519="",W519="")),"",
SUM(
IF(AND(R519=IF(S519&gt;【１】経営概要!$G$27,調査年-1,調査年),AG519=1),ROUND(T519*X519%,0),),
ROUND(V519*X519%,0),
ROUND(SUM(AR519)*X519%,0),
))</f>
        <v/>
      </c>
      <c r="BA519" s="666" t="str">
        <f t="shared" si="116"/>
        <v/>
      </c>
    </row>
    <row r="520" spans="2:53" s="4" customFormat="1" ht="28.15" hidden="1" customHeight="1" outlineLevel="1">
      <c r="C520" s="722">
        <v>504</v>
      </c>
      <c r="D520" s="1569"/>
      <c r="E520" s="1570"/>
      <c r="F520" s="1570"/>
      <c r="G520" s="1570"/>
      <c r="H520" s="1570"/>
      <c r="I520" s="1570"/>
      <c r="J520" s="1570"/>
      <c r="K520" s="1571"/>
      <c r="L520" s="668" t="str">
        <f>IF(M520&gt;0,IF(COUNTIF(リスト!建築物種類コード,M520),"建築物","構築物"),"")</f>
        <v/>
      </c>
      <c r="M520" s="680"/>
      <c r="N520" s="681"/>
      <c r="O520" s="201"/>
      <c r="P520" s="682"/>
      <c r="Q520" s="683"/>
      <c r="R520" s="683"/>
      <c r="S520" s="684"/>
      <c r="T520" s="685"/>
      <c r="U520" s="685"/>
      <c r="V520" s="685"/>
      <c r="W520" s="685"/>
      <c r="X520" s="1045"/>
      <c r="Y520" s="686"/>
      <c r="Z520" s="687"/>
      <c r="AA520" s="661"/>
      <c r="AB520" s="662"/>
      <c r="AC520" s="279"/>
      <c r="AD520" s="61"/>
      <c r="AE520" s="61"/>
      <c r="AF520" s="663" t="str">
        <f t="shared" si="121"/>
        <v/>
      </c>
      <c r="AG520" s="664" t="str">
        <f t="shared" si="91"/>
        <v/>
      </c>
      <c r="AH520" s="664" t="str">
        <f t="shared" si="92"/>
        <v/>
      </c>
      <c r="AI520" s="664" t="str">
        <f>IF(AF520="","",VLOOKUP(AF520,リスト!BD:BE,2,0))</f>
        <v/>
      </c>
      <c r="AJ520" s="664" t="str">
        <f t="shared" si="93"/>
        <v/>
      </c>
      <c r="AK520" s="664" t="str">
        <f>IF(AJ520="","",VLOOKUP(AJ520,リスト!BW:BX,2,0))</f>
        <v/>
      </c>
      <c r="AL520" s="664" t="str">
        <f>IF(AF520="","",IF(S520&gt;【１】経営概要!$G$27,調査年-1,調査年)-R520)</f>
        <v/>
      </c>
      <c r="AM520" s="665" t="str">
        <f t="shared" si="107"/>
        <v/>
      </c>
      <c r="AN520" s="665" t="str">
        <f t="shared" si="108"/>
        <v/>
      </c>
      <c r="AO520" s="666" t="str">
        <f t="shared" si="109"/>
        <v/>
      </c>
      <c r="AP520" s="666" t="str">
        <f t="shared" si="110"/>
        <v/>
      </c>
      <c r="AQ520" s="666" t="str">
        <f t="shared" si="111"/>
        <v/>
      </c>
      <c r="AR520" s="666" t="str">
        <f t="shared" si="122"/>
        <v/>
      </c>
      <c r="AS520" s="666" t="str">
        <f t="shared" si="112"/>
        <v/>
      </c>
      <c r="AT520" s="666" t="str">
        <f t="shared" si="95"/>
        <v/>
      </c>
      <c r="AU520" s="666" t="str">
        <f t="shared" si="96"/>
        <v/>
      </c>
      <c r="AV520" s="666" t="str">
        <f>IF(X520="","",IF(OR(R520=IF(S520&gt;【１】経営概要!$G$27,調査年-1,調査年),AN520=""),"",ROUND(AN520*X520%,0)))</f>
        <v/>
      </c>
      <c r="AW520" s="666" t="str">
        <f t="shared" si="113"/>
        <v/>
      </c>
      <c r="AX520" s="666" t="str">
        <f t="shared" si="114"/>
        <v/>
      </c>
      <c r="AY520" s="666" t="str">
        <f t="shared" si="115"/>
        <v/>
      </c>
      <c r="AZ520" s="666" t="str">
        <f>IF(OR(X520="",AND(OR(R520&lt;&gt;IF(S520&gt;【１】経営概要!$G$27,調査年-1,調査年),AG520=0),V520="",AR520="",W520="")),"",
SUM(
IF(AND(R520=IF(S520&gt;【１】経営概要!$G$27,調査年-1,調査年),AG520=1),ROUND(T520*X520%,0),),
ROUND(V520*X520%,0),
ROUND(SUM(AR520)*X520%,0),
))</f>
        <v/>
      </c>
      <c r="BA520" s="666" t="str">
        <f t="shared" si="116"/>
        <v/>
      </c>
    </row>
    <row r="521" spans="2:53" s="4" customFormat="1" ht="28.15" hidden="1" customHeight="1" outlineLevel="1">
      <c r="C521" s="722">
        <v>505</v>
      </c>
      <c r="D521" s="1569"/>
      <c r="E521" s="1570"/>
      <c r="F521" s="1570"/>
      <c r="G521" s="1570"/>
      <c r="H521" s="1570"/>
      <c r="I521" s="1570"/>
      <c r="J521" s="1570"/>
      <c r="K521" s="1571"/>
      <c r="L521" s="668" t="str">
        <f>IF(M521&gt;0,IF(COUNTIF(リスト!建築物種類コード,M521),"建築物","構築物"),"")</f>
        <v/>
      </c>
      <c r="M521" s="680"/>
      <c r="N521" s="681"/>
      <c r="O521" s="201"/>
      <c r="P521" s="682"/>
      <c r="Q521" s="683"/>
      <c r="R521" s="683"/>
      <c r="S521" s="684"/>
      <c r="T521" s="685"/>
      <c r="U521" s="685"/>
      <c r="V521" s="685"/>
      <c r="W521" s="685"/>
      <c r="X521" s="1045"/>
      <c r="Y521" s="686"/>
      <c r="Z521" s="687"/>
      <c r="AA521" s="661"/>
      <c r="AB521" s="662"/>
      <c r="AC521" s="279"/>
      <c r="AD521" s="61"/>
      <c r="AE521" s="61"/>
      <c r="AF521" s="663" t="str">
        <f t="shared" si="121"/>
        <v/>
      </c>
      <c r="AG521" s="664" t="str">
        <f t="shared" si="91"/>
        <v/>
      </c>
      <c r="AH521" s="664" t="str">
        <f t="shared" si="92"/>
        <v/>
      </c>
      <c r="AI521" s="664" t="str">
        <f>IF(AF521="","",VLOOKUP(AF521,リスト!BD:BE,2,0))</f>
        <v/>
      </c>
      <c r="AJ521" s="664" t="str">
        <f t="shared" si="93"/>
        <v/>
      </c>
      <c r="AK521" s="664" t="str">
        <f>IF(AJ521="","",VLOOKUP(AJ521,リスト!BW:BX,2,0))</f>
        <v/>
      </c>
      <c r="AL521" s="664" t="str">
        <f>IF(AF521="","",IF(S521&gt;【１】経営概要!$G$27,調査年-1,調査年)-R521)</f>
        <v/>
      </c>
      <c r="AM521" s="665" t="str">
        <f t="shared" si="107"/>
        <v/>
      </c>
      <c r="AN521" s="665" t="str">
        <f t="shared" si="108"/>
        <v/>
      </c>
      <c r="AO521" s="666" t="str">
        <f t="shared" si="109"/>
        <v/>
      </c>
      <c r="AP521" s="666" t="str">
        <f t="shared" si="110"/>
        <v/>
      </c>
      <c r="AQ521" s="666" t="str">
        <f t="shared" si="111"/>
        <v/>
      </c>
      <c r="AR521" s="666" t="str">
        <f t="shared" si="122"/>
        <v/>
      </c>
      <c r="AS521" s="666" t="str">
        <f t="shared" si="112"/>
        <v/>
      </c>
      <c r="AT521" s="666" t="str">
        <f t="shared" si="95"/>
        <v/>
      </c>
      <c r="AU521" s="666" t="str">
        <f t="shared" si="96"/>
        <v/>
      </c>
      <c r="AV521" s="666" t="str">
        <f>IF(X521="","",IF(OR(R521=IF(S521&gt;【１】経営概要!$G$27,調査年-1,調査年),AN521=""),"",ROUND(AN521*X521%,0)))</f>
        <v/>
      </c>
      <c r="AW521" s="666" t="str">
        <f t="shared" si="113"/>
        <v/>
      </c>
      <c r="AX521" s="666" t="str">
        <f t="shared" si="114"/>
        <v/>
      </c>
      <c r="AY521" s="666" t="str">
        <f t="shared" si="115"/>
        <v/>
      </c>
      <c r="AZ521" s="666" t="str">
        <f>IF(OR(X521="",AND(OR(R521&lt;&gt;IF(S521&gt;【１】経営概要!$G$27,調査年-1,調査年),AG521=0),V521="",AR521="",W521="")),"",
SUM(
IF(AND(R521=IF(S521&gt;【１】経営概要!$G$27,調査年-1,調査年),AG521=1),ROUND(T521*X521%,0),),
ROUND(V521*X521%,0),
ROUND(SUM(AR521)*X521%,0),
))</f>
        <v/>
      </c>
      <c r="BA521" s="666" t="str">
        <f t="shared" si="116"/>
        <v/>
      </c>
    </row>
    <row r="522" spans="2:53" s="4" customFormat="1" ht="28.15" hidden="1" customHeight="1" outlineLevel="1">
      <c r="C522" s="722">
        <v>506</v>
      </c>
      <c r="D522" s="1569"/>
      <c r="E522" s="1570"/>
      <c r="F522" s="1570"/>
      <c r="G522" s="1570"/>
      <c r="H522" s="1570"/>
      <c r="I522" s="1570"/>
      <c r="J522" s="1570"/>
      <c r="K522" s="1571"/>
      <c r="L522" s="668" t="str">
        <f>IF(M522&gt;0,IF(COUNTIF(リスト!建築物種類コード,M522),"建築物","構築物"),"")</f>
        <v/>
      </c>
      <c r="M522" s="680"/>
      <c r="N522" s="681"/>
      <c r="O522" s="201"/>
      <c r="P522" s="682"/>
      <c r="Q522" s="683"/>
      <c r="R522" s="683"/>
      <c r="S522" s="684"/>
      <c r="T522" s="685"/>
      <c r="U522" s="685"/>
      <c r="V522" s="685"/>
      <c r="W522" s="685"/>
      <c r="X522" s="1045"/>
      <c r="Y522" s="686"/>
      <c r="Z522" s="687"/>
      <c r="AA522" s="661"/>
      <c r="AB522" s="662"/>
      <c r="AC522" s="279"/>
      <c r="AD522" s="61"/>
      <c r="AE522" s="61"/>
      <c r="AF522" s="663" t="str">
        <f t="shared" si="121"/>
        <v/>
      </c>
      <c r="AG522" s="664" t="str">
        <f t="shared" si="91"/>
        <v/>
      </c>
      <c r="AH522" s="664" t="str">
        <f t="shared" si="92"/>
        <v/>
      </c>
      <c r="AI522" s="664" t="str">
        <f>IF(AF522="","",VLOOKUP(AF522,リスト!BD:BE,2,0))</f>
        <v/>
      </c>
      <c r="AJ522" s="664" t="str">
        <f t="shared" si="93"/>
        <v/>
      </c>
      <c r="AK522" s="664" t="str">
        <f>IF(AJ522="","",VLOOKUP(AJ522,リスト!BW:BX,2,0))</f>
        <v/>
      </c>
      <c r="AL522" s="664" t="str">
        <f>IF(AF522="","",IF(S522&gt;【１】経営概要!$G$27,調査年-1,調査年)-R522)</f>
        <v/>
      </c>
      <c r="AM522" s="665" t="str">
        <f t="shared" si="107"/>
        <v/>
      </c>
      <c r="AN522" s="665" t="str">
        <f t="shared" si="108"/>
        <v/>
      </c>
      <c r="AO522" s="666" t="str">
        <f t="shared" si="109"/>
        <v/>
      </c>
      <c r="AP522" s="666" t="str">
        <f t="shared" si="110"/>
        <v/>
      </c>
      <c r="AQ522" s="666" t="str">
        <f t="shared" si="111"/>
        <v/>
      </c>
      <c r="AR522" s="666" t="str">
        <f t="shared" si="122"/>
        <v/>
      </c>
      <c r="AS522" s="666" t="str">
        <f t="shared" si="112"/>
        <v/>
      </c>
      <c r="AT522" s="666" t="str">
        <f t="shared" si="95"/>
        <v/>
      </c>
      <c r="AU522" s="666" t="str">
        <f t="shared" si="96"/>
        <v/>
      </c>
      <c r="AV522" s="666" t="str">
        <f>IF(X522="","",IF(OR(R522=IF(S522&gt;【１】経営概要!$G$27,調査年-1,調査年),AN522=""),"",ROUND(AN522*X522%,0)))</f>
        <v/>
      </c>
      <c r="AW522" s="666" t="str">
        <f t="shared" si="113"/>
        <v/>
      </c>
      <c r="AX522" s="666" t="str">
        <f t="shared" si="114"/>
        <v/>
      </c>
      <c r="AY522" s="666" t="str">
        <f t="shared" si="115"/>
        <v/>
      </c>
      <c r="AZ522" s="666" t="str">
        <f>IF(OR(X522="",AND(OR(R522&lt;&gt;IF(S522&gt;【１】経営概要!$G$27,調査年-1,調査年),AG522=0),V522="",AR522="",W522="")),"",
SUM(
IF(AND(R522=IF(S522&gt;【１】経営概要!$G$27,調査年-1,調査年),AG522=1),ROUND(T522*X522%,0),),
ROUND(V522*X522%,0),
ROUND(SUM(AR522)*X522%,0),
))</f>
        <v/>
      </c>
      <c r="BA522" s="666" t="str">
        <f t="shared" si="116"/>
        <v/>
      </c>
    </row>
    <row r="523" spans="2:53" s="4" customFormat="1" ht="28.15" hidden="1" customHeight="1" outlineLevel="1">
      <c r="C523" s="722">
        <v>507</v>
      </c>
      <c r="D523" s="1569"/>
      <c r="E523" s="1570"/>
      <c r="F523" s="1570"/>
      <c r="G523" s="1570"/>
      <c r="H523" s="1570"/>
      <c r="I523" s="1570"/>
      <c r="J523" s="1570"/>
      <c r="K523" s="1571"/>
      <c r="L523" s="668" t="str">
        <f>IF(M523&gt;0,IF(COUNTIF(リスト!建築物種類コード,M523),"建築物","構築物"),"")</f>
        <v/>
      </c>
      <c r="M523" s="680"/>
      <c r="N523" s="681"/>
      <c r="O523" s="201"/>
      <c r="P523" s="682"/>
      <c r="Q523" s="683"/>
      <c r="R523" s="683"/>
      <c r="S523" s="684"/>
      <c r="T523" s="685"/>
      <c r="U523" s="685"/>
      <c r="V523" s="685"/>
      <c r="W523" s="685"/>
      <c r="X523" s="1045"/>
      <c r="Y523" s="686"/>
      <c r="Z523" s="687"/>
      <c r="AA523" s="661"/>
      <c r="AB523" s="662"/>
      <c r="AC523" s="279"/>
      <c r="AD523" s="61"/>
      <c r="AE523" s="61"/>
      <c r="AF523" s="663" t="str">
        <f t="shared" si="121"/>
        <v/>
      </c>
      <c r="AG523" s="664" t="str">
        <f t="shared" si="91"/>
        <v/>
      </c>
      <c r="AH523" s="664" t="str">
        <f t="shared" si="92"/>
        <v/>
      </c>
      <c r="AI523" s="664" t="str">
        <f>IF(AF523="","",VLOOKUP(AF523,リスト!BD:BE,2,0))</f>
        <v/>
      </c>
      <c r="AJ523" s="664" t="str">
        <f t="shared" si="93"/>
        <v/>
      </c>
      <c r="AK523" s="664" t="str">
        <f>IF(AJ523="","",VLOOKUP(AJ523,リスト!BW:BX,2,0))</f>
        <v/>
      </c>
      <c r="AL523" s="664" t="str">
        <f>IF(AF523="","",IF(S523&gt;【１】経営概要!$G$27,調査年-1,調査年)-R523)</f>
        <v/>
      </c>
      <c r="AM523" s="665" t="str">
        <f t="shared" si="107"/>
        <v/>
      </c>
      <c r="AN523" s="665" t="str">
        <f t="shared" si="108"/>
        <v/>
      </c>
      <c r="AO523" s="666" t="str">
        <f t="shared" si="109"/>
        <v/>
      </c>
      <c r="AP523" s="666" t="str">
        <f t="shared" si="110"/>
        <v/>
      </c>
      <c r="AQ523" s="666" t="str">
        <f t="shared" si="111"/>
        <v/>
      </c>
      <c r="AR523" s="666" t="str">
        <f t="shared" si="122"/>
        <v/>
      </c>
      <c r="AS523" s="666" t="str">
        <f t="shared" si="112"/>
        <v/>
      </c>
      <c r="AT523" s="666" t="str">
        <f t="shared" si="95"/>
        <v/>
      </c>
      <c r="AU523" s="666" t="str">
        <f t="shared" si="96"/>
        <v/>
      </c>
      <c r="AV523" s="666" t="str">
        <f>IF(X523="","",IF(OR(R523=IF(S523&gt;【１】経営概要!$G$27,調査年-1,調査年),AN523=""),"",ROUND(AN523*X523%,0)))</f>
        <v/>
      </c>
      <c r="AW523" s="666" t="str">
        <f t="shared" si="113"/>
        <v/>
      </c>
      <c r="AX523" s="666" t="str">
        <f t="shared" si="114"/>
        <v/>
      </c>
      <c r="AY523" s="666" t="str">
        <f t="shared" si="115"/>
        <v/>
      </c>
      <c r="AZ523" s="666" t="str">
        <f>IF(OR(X523="",AND(OR(R523&lt;&gt;IF(S523&gt;【１】経営概要!$G$27,調査年-1,調査年),AG523=0),V523="",AR523="",W523="")),"",
SUM(
IF(AND(R523=IF(S523&gt;【１】経営概要!$G$27,調査年-1,調査年),AG523=1),ROUND(T523*X523%,0),),
ROUND(V523*X523%,0),
ROUND(SUM(AR523)*X523%,0),
))</f>
        <v/>
      </c>
      <c r="BA523" s="666" t="str">
        <f t="shared" si="116"/>
        <v/>
      </c>
    </row>
    <row r="524" spans="2:53" s="4" customFormat="1" ht="28.15" hidden="1" customHeight="1" outlineLevel="1">
      <c r="C524" s="722">
        <v>508</v>
      </c>
      <c r="D524" s="1569"/>
      <c r="E524" s="1570"/>
      <c r="F524" s="1570"/>
      <c r="G524" s="1570"/>
      <c r="H524" s="1570"/>
      <c r="I524" s="1570"/>
      <c r="J524" s="1570"/>
      <c r="K524" s="1571"/>
      <c r="L524" s="668" t="str">
        <f>IF(M524&gt;0,IF(COUNTIF(リスト!建築物種類コード,M524),"建築物","構築物"),"")</f>
        <v/>
      </c>
      <c r="M524" s="680"/>
      <c r="N524" s="681"/>
      <c r="O524" s="201"/>
      <c r="P524" s="682"/>
      <c r="Q524" s="683"/>
      <c r="R524" s="683"/>
      <c r="S524" s="684"/>
      <c r="T524" s="685"/>
      <c r="U524" s="685"/>
      <c r="V524" s="685"/>
      <c r="W524" s="685"/>
      <c r="X524" s="1045"/>
      <c r="Y524" s="686"/>
      <c r="Z524" s="687"/>
      <c r="AA524" s="661"/>
      <c r="AB524" s="662"/>
      <c r="AC524" s="279"/>
      <c r="AD524" s="61"/>
      <c r="AE524" s="61"/>
      <c r="AF524" s="663" t="str">
        <f t="shared" si="121"/>
        <v/>
      </c>
      <c r="AG524" s="664" t="str">
        <f t="shared" si="91"/>
        <v/>
      </c>
      <c r="AH524" s="664" t="str">
        <f t="shared" si="92"/>
        <v/>
      </c>
      <c r="AI524" s="664" t="str">
        <f>IF(AF524="","",VLOOKUP(AF524,リスト!BD:BE,2,0))</f>
        <v/>
      </c>
      <c r="AJ524" s="664" t="str">
        <f t="shared" si="93"/>
        <v/>
      </c>
      <c r="AK524" s="664" t="str">
        <f>IF(AJ524="","",VLOOKUP(AJ524,リスト!BW:BX,2,0))</f>
        <v/>
      </c>
      <c r="AL524" s="664" t="str">
        <f>IF(AF524="","",IF(S524&gt;【１】経営概要!$G$27,調査年-1,調査年)-R524)</f>
        <v/>
      </c>
      <c r="AM524" s="665" t="str">
        <f t="shared" si="107"/>
        <v/>
      </c>
      <c r="AN524" s="665" t="str">
        <f t="shared" si="108"/>
        <v/>
      </c>
      <c r="AO524" s="666" t="str">
        <f t="shared" si="109"/>
        <v/>
      </c>
      <c r="AP524" s="666" t="str">
        <f t="shared" si="110"/>
        <v/>
      </c>
      <c r="AQ524" s="666" t="str">
        <f t="shared" si="111"/>
        <v/>
      </c>
      <c r="AR524" s="666" t="str">
        <f t="shared" si="122"/>
        <v/>
      </c>
      <c r="AS524" s="666" t="str">
        <f t="shared" si="112"/>
        <v/>
      </c>
      <c r="AT524" s="666" t="str">
        <f t="shared" si="95"/>
        <v/>
      </c>
      <c r="AU524" s="666" t="str">
        <f t="shared" si="96"/>
        <v/>
      </c>
      <c r="AV524" s="666" t="str">
        <f>IF(X524="","",IF(OR(R524=IF(S524&gt;【１】経営概要!$G$27,調査年-1,調査年),AN524=""),"",ROUND(AN524*X524%,0)))</f>
        <v/>
      </c>
      <c r="AW524" s="666" t="str">
        <f t="shared" si="113"/>
        <v/>
      </c>
      <c r="AX524" s="666" t="str">
        <f t="shared" si="114"/>
        <v/>
      </c>
      <c r="AY524" s="666" t="str">
        <f t="shared" si="115"/>
        <v/>
      </c>
      <c r="AZ524" s="666" t="str">
        <f>IF(OR(X524="",AND(OR(R524&lt;&gt;IF(S524&gt;【１】経営概要!$G$27,調査年-1,調査年),AG524=0),V524="",AR524="",W524="")),"",
SUM(
IF(AND(R524=IF(S524&gt;【１】経営概要!$G$27,調査年-1,調査年),AG524=1),ROUND(T524*X524%,0),),
ROUND(V524*X524%,0),
ROUND(SUM(AR524)*X524%,0),
))</f>
        <v/>
      </c>
      <c r="BA524" s="666" t="str">
        <f t="shared" si="116"/>
        <v/>
      </c>
    </row>
    <row r="525" spans="2:53" s="4" customFormat="1" ht="28.15" hidden="1" customHeight="1" outlineLevel="1">
      <c r="C525" s="722">
        <v>509</v>
      </c>
      <c r="D525" s="1569"/>
      <c r="E525" s="1570"/>
      <c r="F525" s="1570"/>
      <c r="G525" s="1570"/>
      <c r="H525" s="1570"/>
      <c r="I525" s="1570"/>
      <c r="J525" s="1570"/>
      <c r="K525" s="1571"/>
      <c r="L525" s="668" t="str">
        <f>IF(M525&gt;0,IF(COUNTIF(リスト!建築物種類コード,M525),"建築物","構築物"),"")</f>
        <v/>
      </c>
      <c r="M525" s="680"/>
      <c r="N525" s="681"/>
      <c r="O525" s="201"/>
      <c r="P525" s="682"/>
      <c r="Q525" s="683"/>
      <c r="R525" s="683"/>
      <c r="S525" s="684"/>
      <c r="T525" s="685"/>
      <c r="U525" s="685"/>
      <c r="V525" s="685"/>
      <c r="W525" s="685"/>
      <c r="X525" s="1045"/>
      <c r="Y525" s="686"/>
      <c r="Z525" s="687"/>
      <c r="AA525" s="661"/>
      <c r="AB525" s="662"/>
      <c r="AC525" s="279"/>
      <c r="AD525" s="61"/>
      <c r="AE525" s="61"/>
      <c r="AF525" s="663" t="str">
        <f t="shared" si="121"/>
        <v/>
      </c>
      <c r="AG525" s="664" t="str">
        <f t="shared" si="91"/>
        <v/>
      </c>
      <c r="AH525" s="664" t="str">
        <f t="shared" si="92"/>
        <v/>
      </c>
      <c r="AI525" s="664" t="str">
        <f>IF(AF525="","",VLOOKUP(AF525,リスト!BD:BE,2,0))</f>
        <v/>
      </c>
      <c r="AJ525" s="664" t="str">
        <f t="shared" si="93"/>
        <v/>
      </c>
      <c r="AK525" s="664" t="str">
        <f>IF(AJ525="","",VLOOKUP(AJ525,リスト!BW:BX,2,0))</f>
        <v/>
      </c>
      <c r="AL525" s="664" t="str">
        <f>IF(AF525="","",IF(S525&gt;【１】経営概要!$G$27,調査年-1,調査年)-R525)</f>
        <v/>
      </c>
      <c r="AM525" s="665" t="str">
        <f t="shared" si="107"/>
        <v/>
      </c>
      <c r="AN525" s="665" t="str">
        <f t="shared" si="108"/>
        <v/>
      </c>
      <c r="AO525" s="666" t="str">
        <f t="shared" si="109"/>
        <v/>
      </c>
      <c r="AP525" s="666" t="str">
        <f t="shared" si="110"/>
        <v/>
      </c>
      <c r="AQ525" s="666" t="str">
        <f t="shared" si="111"/>
        <v/>
      </c>
      <c r="AR525" s="666" t="str">
        <f t="shared" si="122"/>
        <v/>
      </c>
      <c r="AS525" s="666" t="str">
        <f t="shared" si="112"/>
        <v/>
      </c>
      <c r="AT525" s="666" t="str">
        <f t="shared" si="95"/>
        <v/>
      </c>
      <c r="AU525" s="666" t="str">
        <f t="shared" si="96"/>
        <v/>
      </c>
      <c r="AV525" s="666" t="str">
        <f>IF(X525="","",IF(OR(R525=IF(S525&gt;【１】経営概要!$G$27,調査年-1,調査年),AN525=""),"",ROUND(AN525*X525%,0)))</f>
        <v/>
      </c>
      <c r="AW525" s="666" t="str">
        <f t="shared" si="113"/>
        <v/>
      </c>
      <c r="AX525" s="666" t="str">
        <f t="shared" si="114"/>
        <v/>
      </c>
      <c r="AY525" s="666" t="str">
        <f t="shared" si="115"/>
        <v/>
      </c>
      <c r="AZ525" s="666" t="str">
        <f>IF(OR(X525="",AND(OR(R525&lt;&gt;IF(S525&gt;【１】経営概要!$G$27,調査年-1,調査年),AG525=0),V525="",AR525="",W525="")),"",
SUM(
IF(AND(R525=IF(S525&gt;【１】経営概要!$G$27,調査年-1,調査年),AG525=1),ROUND(T525*X525%,0),),
ROUND(V525*X525%,0),
ROUND(SUM(AR525)*X525%,0),
))</f>
        <v/>
      </c>
      <c r="BA525" s="666" t="str">
        <f t="shared" si="116"/>
        <v/>
      </c>
    </row>
    <row r="526" spans="2:53" s="4" customFormat="1" ht="28.15" hidden="1" customHeight="1" outlineLevel="1">
      <c r="C526" s="722">
        <v>510</v>
      </c>
      <c r="D526" s="1569"/>
      <c r="E526" s="1570"/>
      <c r="F526" s="1570"/>
      <c r="G526" s="1570"/>
      <c r="H526" s="1570"/>
      <c r="I526" s="1570"/>
      <c r="J526" s="1570"/>
      <c r="K526" s="1571"/>
      <c r="L526" s="668" t="str">
        <f>IF(M526&gt;0,IF(COUNTIF(リスト!建築物種類コード,M526),"建築物","構築物"),"")</f>
        <v/>
      </c>
      <c r="M526" s="688"/>
      <c r="N526" s="681"/>
      <c r="O526" s="201"/>
      <c r="P526" s="682"/>
      <c r="Q526" s="683"/>
      <c r="R526" s="683"/>
      <c r="S526" s="684"/>
      <c r="T526" s="685"/>
      <c r="U526" s="685"/>
      <c r="V526" s="685"/>
      <c r="W526" s="685"/>
      <c r="X526" s="1045"/>
      <c r="Y526" s="686"/>
      <c r="Z526" s="687"/>
      <c r="AA526" s="661"/>
      <c r="AB526" s="662"/>
      <c r="AC526" s="279"/>
      <c r="AD526" s="61"/>
      <c r="AE526" s="61"/>
      <c r="AF526" s="663" t="str">
        <f t="shared" si="121"/>
        <v/>
      </c>
      <c r="AG526" s="664" t="str">
        <f t="shared" si="91"/>
        <v/>
      </c>
      <c r="AH526" s="664" t="str">
        <f t="shared" si="92"/>
        <v/>
      </c>
      <c r="AI526" s="664" t="str">
        <f>IF(AF526="","",VLOOKUP(AF526,リスト!BD:BE,2,0))</f>
        <v/>
      </c>
      <c r="AJ526" s="664" t="str">
        <f t="shared" si="93"/>
        <v/>
      </c>
      <c r="AK526" s="664" t="str">
        <f>IF(AJ526="","",VLOOKUP(AJ526,リスト!BW:BX,2,0))</f>
        <v/>
      </c>
      <c r="AL526" s="664" t="str">
        <f>IF(AF526="","",IF(S526&gt;【１】経営概要!$G$27,調査年-1,調査年)-R526)</f>
        <v/>
      </c>
      <c r="AM526" s="665" t="str">
        <f t="shared" si="107"/>
        <v/>
      </c>
      <c r="AN526" s="665" t="str">
        <f t="shared" si="108"/>
        <v/>
      </c>
      <c r="AO526" s="666" t="str">
        <f t="shared" si="109"/>
        <v/>
      </c>
      <c r="AP526" s="666" t="str">
        <f t="shared" si="110"/>
        <v/>
      </c>
      <c r="AQ526" s="666" t="str">
        <f t="shared" si="111"/>
        <v/>
      </c>
      <c r="AR526" s="666" t="str">
        <f t="shared" si="122"/>
        <v/>
      </c>
      <c r="AS526" s="666" t="str">
        <f t="shared" si="112"/>
        <v/>
      </c>
      <c r="AT526" s="666" t="str">
        <f t="shared" si="95"/>
        <v/>
      </c>
      <c r="AU526" s="666" t="str">
        <f t="shared" si="96"/>
        <v/>
      </c>
      <c r="AV526" s="666" t="str">
        <f>IF(X526="","",IF(OR(R526=IF(S526&gt;【１】経営概要!$G$27,調査年-1,調査年),AN526=""),"",ROUND(AN526*X526%,0)))</f>
        <v/>
      </c>
      <c r="AW526" s="666" t="str">
        <f t="shared" si="113"/>
        <v/>
      </c>
      <c r="AX526" s="666" t="str">
        <f t="shared" si="114"/>
        <v/>
      </c>
      <c r="AY526" s="666" t="str">
        <f t="shared" si="115"/>
        <v/>
      </c>
      <c r="AZ526" s="666" t="str">
        <f>IF(OR(X526="",AND(OR(R526&lt;&gt;IF(S526&gt;【１】経営概要!$G$27,調査年-1,調査年),AG526=0),V526="",AR526="",W526="")),"",
SUM(
IF(AND(R526=IF(S526&gt;【１】経営概要!$G$27,調査年-1,調査年),AG526=1),ROUND(T526*X526%,0),),
ROUND(V526*X526%,0),
ROUND(SUM(AR526)*X526%,0),
))</f>
        <v/>
      </c>
      <c r="BA526" s="666" t="str">
        <f t="shared" si="116"/>
        <v/>
      </c>
    </row>
    <row r="527" spans="2:53" s="4" customFormat="1" ht="28.5" hidden="1" customHeight="1" outlineLevel="1">
      <c r="B527" s="49"/>
      <c r="C527" s="722">
        <v>511</v>
      </c>
      <c r="D527" s="1569"/>
      <c r="E527" s="1570"/>
      <c r="F527" s="1570"/>
      <c r="G527" s="1570"/>
      <c r="H527" s="1570"/>
      <c r="I527" s="1570"/>
      <c r="J527" s="1570"/>
      <c r="K527" s="1571"/>
      <c r="L527" s="668" t="str">
        <f>IF(M527&gt;0,IF(COUNTIF(リスト!建築物種類コード,M527),"建築物","構築物"),"")</f>
        <v/>
      </c>
      <c r="M527" s="680"/>
      <c r="N527" s="681"/>
      <c r="O527" s="201"/>
      <c r="P527" s="682"/>
      <c r="Q527" s="683"/>
      <c r="R527" s="683"/>
      <c r="S527" s="684"/>
      <c r="T527" s="685"/>
      <c r="U527" s="685"/>
      <c r="V527" s="685"/>
      <c r="W527" s="685"/>
      <c r="X527" s="1045"/>
      <c r="Y527" s="686"/>
      <c r="Z527" s="687"/>
      <c r="AA527" s="661"/>
      <c r="AB527" s="662"/>
      <c r="AC527" s="279"/>
      <c r="AD527" s="61"/>
      <c r="AE527" s="61"/>
      <c r="AF527" s="663" t="str">
        <f t="shared" si="121"/>
        <v/>
      </c>
      <c r="AG527" s="664" t="str">
        <f t="shared" si="91"/>
        <v/>
      </c>
      <c r="AH527" s="664" t="str">
        <f t="shared" si="92"/>
        <v/>
      </c>
      <c r="AI527" s="664" t="str">
        <f>IF(AF527="","",VLOOKUP(AF527,リスト!BD:BE,2,0))</f>
        <v/>
      </c>
      <c r="AJ527" s="664" t="str">
        <f t="shared" si="93"/>
        <v/>
      </c>
      <c r="AK527" s="664" t="str">
        <f>IF(AJ527="","",VLOOKUP(AJ527,リスト!BW:BX,2,0))</f>
        <v/>
      </c>
      <c r="AL527" s="664" t="str">
        <f>IF(AF527="","",IF(S527&gt;【１】経営概要!$G$27,調査年-1,調査年)-R527)</f>
        <v/>
      </c>
      <c r="AM527" s="665" t="str">
        <f t="shared" si="107"/>
        <v/>
      </c>
      <c r="AN527" s="665" t="str">
        <f t="shared" si="108"/>
        <v/>
      </c>
      <c r="AO527" s="666" t="str">
        <f t="shared" si="109"/>
        <v/>
      </c>
      <c r="AP527" s="666" t="str">
        <f t="shared" si="110"/>
        <v/>
      </c>
      <c r="AQ527" s="666" t="str">
        <f t="shared" si="111"/>
        <v/>
      </c>
      <c r="AR527" s="666" t="str">
        <f t="shared" si="122"/>
        <v/>
      </c>
      <c r="AS527" s="666" t="str">
        <f t="shared" si="112"/>
        <v/>
      </c>
      <c r="AT527" s="666" t="str">
        <f t="shared" si="95"/>
        <v/>
      </c>
      <c r="AU527" s="666" t="str">
        <f t="shared" si="96"/>
        <v/>
      </c>
      <c r="AV527" s="666" t="str">
        <f>IF(X527="","",IF(OR(R527=IF(S527&gt;【１】経営概要!$G$27,調査年-1,調査年),AN527=""),"",ROUND(AN527*X527%,0)))</f>
        <v/>
      </c>
      <c r="AW527" s="666" t="str">
        <f t="shared" si="113"/>
        <v/>
      </c>
      <c r="AX527" s="666" t="str">
        <f t="shared" si="114"/>
        <v/>
      </c>
      <c r="AY527" s="666" t="str">
        <f t="shared" si="115"/>
        <v/>
      </c>
      <c r="AZ527" s="666" t="str">
        <f>IF(OR(X527="",AND(OR(R527&lt;&gt;IF(S527&gt;【１】経営概要!$G$27,調査年-1,調査年),AG527=0),V527="",AR527="",W527="")),"",
SUM(
IF(AND(R527=IF(S527&gt;【１】経営概要!$G$27,調査年-1,調査年),AG527=1),ROUND(T527*X527%,0),),
ROUND(V527*X527%,0),
ROUND(SUM(AR527)*X527%,0),
))</f>
        <v/>
      </c>
      <c r="BA527" s="666" t="str">
        <f t="shared" si="116"/>
        <v/>
      </c>
    </row>
    <row r="528" spans="2:53" ht="28.5" hidden="1" customHeight="1" outlineLevel="1">
      <c r="B528" s="49"/>
      <c r="C528" s="722">
        <v>512</v>
      </c>
      <c r="D528" s="1572"/>
      <c r="E528" s="1573"/>
      <c r="F528" s="1573"/>
      <c r="G528" s="1573"/>
      <c r="H528" s="1573"/>
      <c r="I528" s="1573"/>
      <c r="J528" s="1573"/>
      <c r="K528" s="1574"/>
      <c r="L528" s="668" t="str">
        <f>IF(M528&gt;0,IF(COUNTIF(リスト!建築物種類コード,M528),"建築物","構築物"),"")</f>
        <v/>
      </c>
      <c r="M528" s="688"/>
      <c r="N528" s="681"/>
      <c r="O528" s="201"/>
      <c r="P528" s="682"/>
      <c r="Q528" s="683"/>
      <c r="R528" s="683"/>
      <c r="S528" s="684"/>
      <c r="T528" s="685"/>
      <c r="U528" s="685"/>
      <c r="V528" s="685"/>
      <c r="W528" s="685"/>
      <c r="X528" s="1045"/>
      <c r="Y528" s="686"/>
      <c r="Z528" s="687"/>
      <c r="AA528" s="661"/>
      <c r="AB528" s="662"/>
      <c r="AC528" s="279"/>
      <c r="AF528" s="663" t="str">
        <f t="shared" si="121"/>
        <v/>
      </c>
      <c r="AG528" s="664" t="str">
        <f t="shared" si="91"/>
        <v/>
      </c>
      <c r="AH528" s="664" t="str">
        <f t="shared" si="92"/>
        <v/>
      </c>
      <c r="AI528" s="664" t="str">
        <f>IF(AF528="","",VLOOKUP(AF528,リスト!BD:BE,2,0))</f>
        <v/>
      </c>
      <c r="AJ528" s="664" t="str">
        <f t="shared" ref="AJ528:AJ591" si="123">IF(AH528=1,3,IF(P528="2：中古",MIN(AI528,Q528),IF(N528="[8]その他",MIN(AI528,Q528),AI528)))</f>
        <v/>
      </c>
      <c r="AK528" s="664" t="str">
        <f>IF(AJ528="","",VLOOKUP(AJ528,リスト!BW:BX,2,0))</f>
        <v/>
      </c>
      <c r="AL528" s="664" t="str">
        <f>IF(AF528="","",IF(S528&gt;【１】経営概要!$G$27,調査年-1,調査年)-R528)</f>
        <v/>
      </c>
      <c r="AM528" s="665" t="str">
        <f t="shared" si="107"/>
        <v/>
      </c>
      <c r="AN528" s="665" t="str">
        <f t="shared" si="108"/>
        <v/>
      </c>
      <c r="AO528" s="666" t="str">
        <f t="shared" si="109"/>
        <v/>
      </c>
      <c r="AP528" s="666" t="str">
        <f t="shared" si="110"/>
        <v/>
      </c>
      <c r="AQ528" s="666" t="str">
        <f t="shared" si="111"/>
        <v/>
      </c>
      <c r="AR528" s="666" t="str">
        <f t="shared" si="122"/>
        <v/>
      </c>
      <c r="AS528" s="666" t="str">
        <f t="shared" si="112"/>
        <v/>
      </c>
      <c r="AT528" s="666" t="str">
        <f t="shared" si="95"/>
        <v/>
      </c>
      <c r="AU528" s="666" t="str">
        <f t="shared" si="96"/>
        <v/>
      </c>
      <c r="AV528" s="666" t="str">
        <f>IF(X528="","",IF(OR(R528=IF(S528&gt;【１】経営概要!$G$27,調査年-1,調査年),AN528=""),"",ROUND(AN528*X528%,0)))</f>
        <v/>
      </c>
      <c r="AW528" s="666" t="str">
        <f t="shared" si="113"/>
        <v/>
      </c>
      <c r="AX528" s="666" t="str">
        <f t="shared" si="114"/>
        <v/>
      </c>
      <c r="AY528" s="666" t="str">
        <f t="shared" si="115"/>
        <v/>
      </c>
      <c r="AZ528" s="666" t="str">
        <f>IF(OR(X528="",AND(OR(R528&lt;&gt;IF(S528&gt;【１】経営概要!$G$27,調査年-1,調査年),AG528=0),V528="",AR528="",W528="")),"",
SUM(
IF(AND(R528=IF(S528&gt;【１】経営概要!$G$27,調査年-1,調査年),AG528=1),ROUND(T528*X528%,0),),
ROUND(V528*X528%,0),
ROUND(SUM(AR528)*X528%,0),
))</f>
        <v/>
      </c>
      <c r="BA528" s="666" t="str">
        <f t="shared" si="116"/>
        <v/>
      </c>
    </row>
    <row r="529" spans="2:53" s="42" customFormat="1" ht="28.5" hidden="1" customHeight="1" outlineLevel="1">
      <c r="B529" s="49"/>
      <c r="C529" s="722">
        <v>513</v>
      </c>
      <c r="D529" s="1569"/>
      <c r="E529" s="1570"/>
      <c r="F529" s="1570"/>
      <c r="G529" s="1570"/>
      <c r="H529" s="1570"/>
      <c r="I529" s="1570"/>
      <c r="J529" s="1570"/>
      <c r="K529" s="1571"/>
      <c r="L529" s="668" t="str">
        <f>IF(M529&gt;0,IF(COUNTIF(リスト!建築物種類コード,M529),"建築物","構築物"),"")</f>
        <v/>
      </c>
      <c r="M529" s="680"/>
      <c r="N529" s="681"/>
      <c r="O529" s="201"/>
      <c r="P529" s="682"/>
      <c r="Q529" s="683"/>
      <c r="R529" s="683"/>
      <c r="S529" s="684"/>
      <c r="T529" s="685"/>
      <c r="U529" s="685"/>
      <c r="V529" s="685"/>
      <c r="W529" s="685"/>
      <c r="X529" s="1045"/>
      <c r="Y529" s="686"/>
      <c r="Z529" s="687"/>
      <c r="AA529" s="661"/>
      <c r="AB529" s="662"/>
      <c r="AC529" s="279"/>
      <c r="AD529" s="61"/>
      <c r="AE529" s="61"/>
      <c r="AF529" s="663" t="str">
        <f t="shared" si="121"/>
        <v/>
      </c>
      <c r="AG529" s="664" t="str">
        <f t="shared" ref="AG529:AG591" si="124">IF(AF529="","",IF(T529+U529&lt;100000,1,0))</f>
        <v/>
      </c>
      <c r="AH529" s="664" t="str">
        <f t="shared" ref="AH529:AH591" si="125">IF(AF529="","",IF(AND(AG529=0,T529+U529&lt;200000),1,))</f>
        <v/>
      </c>
      <c r="AI529" s="664" t="str">
        <f>IF(AF529="","",VLOOKUP(AF529,リスト!BD:BE,2,0))</f>
        <v/>
      </c>
      <c r="AJ529" s="664" t="str">
        <f t="shared" si="123"/>
        <v/>
      </c>
      <c r="AK529" s="664" t="str">
        <f>IF(AJ529="","",VLOOKUP(AJ529,リスト!BW:BX,2,0))</f>
        <v/>
      </c>
      <c r="AL529" s="664" t="str">
        <f>IF(AF529="","",IF(S529&gt;【１】経営概要!$G$27,調査年-1,調査年)-R529)</f>
        <v/>
      </c>
      <c r="AM529" s="665" t="str">
        <f t="shared" si="107"/>
        <v/>
      </c>
      <c r="AN529" s="665" t="str">
        <f t="shared" si="108"/>
        <v/>
      </c>
      <c r="AO529" s="666" t="str">
        <f t="shared" si="109"/>
        <v/>
      </c>
      <c r="AP529" s="666" t="str">
        <f t="shared" si="110"/>
        <v/>
      </c>
      <c r="AQ529" s="666" t="str">
        <f t="shared" si="111"/>
        <v/>
      </c>
      <c r="AR529" s="666" t="str">
        <f t="shared" si="122"/>
        <v/>
      </c>
      <c r="AS529" s="666" t="str">
        <f t="shared" si="112"/>
        <v/>
      </c>
      <c r="AT529" s="666" t="str">
        <f t="shared" ref="AT529:AT591" si="126">IF(Y529="2：部分取り壊し",ROUND(T529*(1-(AC529/O529)),0),"")</f>
        <v/>
      </c>
      <c r="AU529" s="666" t="str">
        <f t="shared" ref="AU529:AU591" si="127">IF(Y529="2：部分取り壊し",ROUND(U529*(1-(AC529/O529)),0),"")</f>
        <v/>
      </c>
      <c r="AV529" s="666" t="str">
        <f>IF(X529="","",IF(OR(R529=IF(S529&gt;【１】経営概要!$G$27,調査年-1,調査年),AN529=""),"",ROUND(AN529*X529%,0)))</f>
        <v/>
      </c>
      <c r="AW529" s="666" t="str">
        <f t="shared" si="113"/>
        <v/>
      </c>
      <c r="AX529" s="666" t="str">
        <f t="shared" si="114"/>
        <v/>
      </c>
      <c r="AY529" s="666" t="str">
        <f t="shared" si="115"/>
        <v/>
      </c>
      <c r="AZ529" s="666" t="str">
        <f>IF(OR(X529="",AND(OR(R529&lt;&gt;IF(S529&gt;【１】経営概要!$G$27,調査年-1,調査年),AG529=0),V529="",AR529="",W529="")),"",
SUM(
IF(AND(R529=IF(S529&gt;【１】経営概要!$G$27,調査年-1,調査年),AG529=1),ROUND(T529*X529%,0),),
ROUND(V529*X529%,0),
ROUND(SUM(AR529)*X529%,0),
))</f>
        <v/>
      </c>
      <c r="BA529" s="666" t="str">
        <f t="shared" si="116"/>
        <v/>
      </c>
    </row>
    <row r="530" spans="2:53" s="4" customFormat="1" ht="28.5" hidden="1" customHeight="1" outlineLevel="1">
      <c r="C530" s="722">
        <v>514</v>
      </c>
      <c r="D530" s="1569"/>
      <c r="E530" s="1570"/>
      <c r="F530" s="1570"/>
      <c r="G530" s="1570"/>
      <c r="H530" s="1570"/>
      <c r="I530" s="1570"/>
      <c r="J530" s="1570"/>
      <c r="K530" s="1571"/>
      <c r="L530" s="668" t="str">
        <f>IF(M530&gt;0,IF(COUNTIF(リスト!建築物種類コード,M530),"建築物","構築物"),"")</f>
        <v/>
      </c>
      <c r="M530" s="680"/>
      <c r="N530" s="681"/>
      <c r="O530" s="201"/>
      <c r="P530" s="682"/>
      <c r="Q530" s="683"/>
      <c r="R530" s="683"/>
      <c r="S530" s="684"/>
      <c r="T530" s="685"/>
      <c r="U530" s="685"/>
      <c r="V530" s="685"/>
      <c r="W530" s="685"/>
      <c r="X530" s="1045"/>
      <c r="Y530" s="686"/>
      <c r="Z530" s="687"/>
      <c r="AA530" s="661"/>
      <c r="AB530" s="662"/>
      <c r="AC530" s="279"/>
      <c r="AD530" s="61"/>
      <c r="AE530" s="61"/>
      <c r="AF530" s="663" t="str">
        <f t="shared" ref="AF530:AF593" si="128">IF(AND(M530="",N530=""),"","["&amp;RIGHT(LEFT(M530,3),2)&amp;RIGHT(LEFT(N530,FIND("]",N530)-1),IF(FIND("]",N530)-1&gt;2,2,1))&amp;"]")</f>
        <v/>
      </c>
      <c r="AG530" s="664" t="str">
        <f t="shared" si="124"/>
        <v/>
      </c>
      <c r="AH530" s="664" t="str">
        <f t="shared" si="125"/>
        <v/>
      </c>
      <c r="AI530" s="664" t="str">
        <f>IF(AF530="","",VLOOKUP(AF530,リスト!BD:BE,2,0))</f>
        <v/>
      </c>
      <c r="AJ530" s="664" t="str">
        <f t="shared" si="123"/>
        <v/>
      </c>
      <c r="AK530" s="664" t="str">
        <f>IF(AJ530="","",VLOOKUP(AJ530,リスト!BW:BX,2,0))</f>
        <v/>
      </c>
      <c r="AL530" s="664" t="str">
        <f>IF(AF530="","",IF(S530&gt;【１】経営概要!$G$27,調査年-1,調査年)-R530)</f>
        <v/>
      </c>
      <c r="AM530" s="665" t="str">
        <f t="shared" si="107"/>
        <v/>
      </c>
      <c r="AN530" s="665" t="str">
        <f t="shared" si="108"/>
        <v/>
      </c>
      <c r="AO530" s="666" t="str">
        <f t="shared" si="109"/>
        <v/>
      </c>
      <c r="AP530" s="666" t="str">
        <f t="shared" si="110"/>
        <v/>
      </c>
      <c r="AQ530" s="666" t="str">
        <f t="shared" si="111"/>
        <v/>
      </c>
      <c r="AR530" s="666" t="str">
        <f t="shared" ref="AR530:AR593" si="129">IF(OR(AF530="",AG530=1),IF(AND(AG530=1,AL530=0),U530,""),
IF(AND(AJ530&gt;0,AL530&lt;AJ530,SUM(AQ530)&gt;0,AQ530&lt;=ROUND(U530*AK530,0)),ROUND(AQ530*IF(Y530="2：部分取り壊し",IFERROR(1-(AC530/O530),1),1),),
IF(AND(AJ530&gt;0,AL530&lt;AJ530,SUM(U530)&gt;0),ROUND(U530*AK530*IF(Y530="2：部分取り壊し",IFERROR(1-(AC530/O530),1),1),0),"")))</f>
        <v/>
      </c>
      <c r="AS530" s="666" t="str">
        <f t="shared" si="112"/>
        <v/>
      </c>
      <c r="AT530" s="666" t="str">
        <f t="shared" si="126"/>
        <v/>
      </c>
      <c r="AU530" s="666" t="str">
        <f t="shared" si="127"/>
        <v/>
      </c>
      <c r="AV530" s="666" t="str">
        <f>IF(X530="","",IF(OR(R530=IF(S530&gt;【１】経営概要!$G$27,調査年-1,調査年),AN530=""),"",ROUND(AN530*X530%,0)))</f>
        <v/>
      </c>
      <c r="AW530" s="666" t="str">
        <f t="shared" si="113"/>
        <v/>
      </c>
      <c r="AX530" s="666" t="str">
        <f t="shared" si="114"/>
        <v/>
      </c>
      <c r="AY530" s="666" t="str">
        <f t="shared" si="115"/>
        <v/>
      </c>
      <c r="AZ530" s="666" t="str">
        <f>IF(OR(X530="",AND(OR(R530&lt;&gt;IF(S530&gt;【１】経営概要!$G$27,調査年-1,調査年),AG530=0),V530="",AR530="",W530="")),"",
SUM(
IF(AND(R530=IF(S530&gt;【１】経営概要!$G$27,調査年-1,調査年),AG530=1),ROUND(T530*X530%,0),),
ROUND(V530*X530%,0),
ROUND(SUM(AR530)*X530%,0),
))</f>
        <v/>
      </c>
      <c r="BA530" s="666" t="str">
        <f t="shared" si="116"/>
        <v/>
      </c>
    </row>
    <row r="531" spans="2:53" s="4" customFormat="1" ht="27.75" hidden="1" customHeight="1" outlineLevel="1">
      <c r="C531" s="722">
        <v>515</v>
      </c>
      <c r="D531" s="1572"/>
      <c r="E531" s="1573"/>
      <c r="F531" s="1573"/>
      <c r="G531" s="1573"/>
      <c r="H531" s="1573"/>
      <c r="I531" s="1573"/>
      <c r="J531" s="1573"/>
      <c r="K531" s="1574"/>
      <c r="L531" s="668" t="str">
        <f>IF(M531&gt;0,IF(COUNTIF(リスト!建築物種類コード,M531),"建築物","構築物"),"")</f>
        <v/>
      </c>
      <c r="M531" s="688"/>
      <c r="N531" s="681"/>
      <c r="O531" s="201"/>
      <c r="P531" s="682"/>
      <c r="Q531" s="683"/>
      <c r="R531" s="683"/>
      <c r="S531" s="684"/>
      <c r="T531" s="685"/>
      <c r="U531" s="685"/>
      <c r="V531" s="685"/>
      <c r="W531" s="685"/>
      <c r="X531" s="1045"/>
      <c r="Y531" s="686"/>
      <c r="Z531" s="687"/>
      <c r="AA531" s="661"/>
      <c r="AB531" s="662"/>
      <c r="AC531" s="279"/>
      <c r="AD531" s="61"/>
      <c r="AE531" s="61"/>
      <c r="AF531" s="663" t="str">
        <f t="shared" si="128"/>
        <v/>
      </c>
      <c r="AG531" s="664" t="str">
        <f t="shared" si="124"/>
        <v/>
      </c>
      <c r="AH531" s="664" t="str">
        <f t="shared" si="125"/>
        <v/>
      </c>
      <c r="AI531" s="664" t="str">
        <f>IF(AF531="","",VLOOKUP(AF531,リスト!BD:BE,2,0))</f>
        <v/>
      </c>
      <c r="AJ531" s="664" t="str">
        <f t="shared" si="123"/>
        <v/>
      </c>
      <c r="AK531" s="664" t="str">
        <f>IF(AJ531="","",VLOOKUP(AJ531,リスト!BW:BX,2,0))</f>
        <v/>
      </c>
      <c r="AL531" s="664" t="str">
        <f>IF(AF531="","",IF(S531&gt;【１】経営概要!$G$27,調査年-1,調査年)-R531)</f>
        <v/>
      </c>
      <c r="AM531" s="665" t="str">
        <f t="shared" si="107"/>
        <v/>
      </c>
      <c r="AN531" s="665" t="str">
        <f t="shared" si="108"/>
        <v/>
      </c>
      <c r="AO531" s="666" t="str">
        <f t="shared" si="109"/>
        <v/>
      </c>
      <c r="AP531" s="666" t="str">
        <f t="shared" si="110"/>
        <v/>
      </c>
      <c r="AQ531" s="666" t="str">
        <f t="shared" si="111"/>
        <v/>
      </c>
      <c r="AR531" s="666" t="str">
        <f t="shared" si="129"/>
        <v/>
      </c>
      <c r="AS531" s="666" t="str">
        <f t="shared" si="112"/>
        <v/>
      </c>
      <c r="AT531" s="666" t="str">
        <f t="shared" si="126"/>
        <v/>
      </c>
      <c r="AU531" s="666" t="str">
        <f t="shared" si="127"/>
        <v/>
      </c>
      <c r="AV531" s="666" t="str">
        <f>IF(X531="","",IF(OR(R531=IF(S531&gt;【１】経営概要!$G$27,調査年-1,調査年),AN531=""),"",ROUND(AN531*X531%,0)))</f>
        <v/>
      </c>
      <c r="AW531" s="666" t="str">
        <f t="shared" si="113"/>
        <v/>
      </c>
      <c r="AX531" s="666" t="str">
        <f t="shared" si="114"/>
        <v/>
      </c>
      <c r="AY531" s="666" t="str">
        <f t="shared" si="115"/>
        <v/>
      </c>
      <c r="AZ531" s="666" t="str">
        <f>IF(OR(X531="",AND(OR(R531&lt;&gt;IF(S531&gt;【１】経営概要!$G$27,調査年-1,調査年),AG531=0),V531="",AR531="",W531="")),"",
SUM(
IF(AND(R531=IF(S531&gt;【１】経営概要!$G$27,調査年-1,調査年),AG531=1),ROUND(T531*X531%,0),),
ROUND(V531*X531%,0),
ROUND(SUM(AR531)*X531%,0),
))</f>
        <v/>
      </c>
      <c r="BA531" s="666" t="str">
        <f t="shared" si="116"/>
        <v/>
      </c>
    </row>
    <row r="532" spans="2:53" s="4" customFormat="1" ht="28.15" hidden="1" customHeight="1" outlineLevel="1">
      <c r="C532" s="722">
        <v>516</v>
      </c>
      <c r="D532" s="1569"/>
      <c r="E532" s="1570"/>
      <c r="F532" s="1570"/>
      <c r="G532" s="1570"/>
      <c r="H532" s="1570"/>
      <c r="I532" s="1570"/>
      <c r="J532" s="1570"/>
      <c r="K532" s="1571"/>
      <c r="L532" s="668" t="str">
        <f>IF(M532&gt;0,IF(COUNTIF(リスト!建築物種類コード,M532),"建築物","構築物"),"")</f>
        <v/>
      </c>
      <c r="M532" s="680"/>
      <c r="N532" s="681"/>
      <c r="O532" s="201"/>
      <c r="P532" s="682"/>
      <c r="Q532" s="683"/>
      <c r="R532" s="683"/>
      <c r="S532" s="684"/>
      <c r="T532" s="685"/>
      <c r="U532" s="685"/>
      <c r="V532" s="685"/>
      <c r="W532" s="685"/>
      <c r="X532" s="1045"/>
      <c r="Y532" s="686"/>
      <c r="Z532" s="687"/>
      <c r="AA532" s="661"/>
      <c r="AB532" s="662"/>
      <c r="AC532" s="279"/>
      <c r="AD532" s="61"/>
      <c r="AE532" s="61"/>
      <c r="AF532" s="663" t="str">
        <f t="shared" si="128"/>
        <v/>
      </c>
      <c r="AG532" s="664" t="str">
        <f t="shared" si="124"/>
        <v/>
      </c>
      <c r="AH532" s="664" t="str">
        <f t="shared" si="125"/>
        <v/>
      </c>
      <c r="AI532" s="664" t="str">
        <f>IF(AF532="","",VLOOKUP(AF532,リスト!BD:BE,2,0))</f>
        <v/>
      </c>
      <c r="AJ532" s="664" t="str">
        <f t="shared" si="123"/>
        <v/>
      </c>
      <c r="AK532" s="664" t="str">
        <f>IF(AJ532="","",VLOOKUP(AJ532,リスト!BW:BX,2,0))</f>
        <v/>
      </c>
      <c r="AL532" s="664" t="str">
        <f>IF(AF532="","",IF(S532&gt;【１】経営概要!$G$27,調査年-1,調査年)-R532)</f>
        <v/>
      </c>
      <c r="AM532" s="665" t="str">
        <f t="shared" si="107"/>
        <v/>
      </c>
      <c r="AN532" s="665" t="str">
        <f t="shared" si="108"/>
        <v/>
      </c>
      <c r="AO532" s="666" t="str">
        <f t="shared" si="109"/>
        <v/>
      </c>
      <c r="AP532" s="666" t="str">
        <f t="shared" si="110"/>
        <v/>
      </c>
      <c r="AQ532" s="666" t="str">
        <f t="shared" si="111"/>
        <v/>
      </c>
      <c r="AR532" s="666" t="str">
        <f t="shared" si="129"/>
        <v/>
      </c>
      <c r="AS532" s="666" t="str">
        <f t="shared" si="112"/>
        <v/>
      </c>
      <c r="AT532" s="666" t="str">
        <f t="shared" si="126"/>
        <v/>
      </c>
      <c r="AU532" s="666" t="str">
        <f t="shared" si="127"/>
        <v/>
      </c>
      <c r="AV532" s="666" t="str">
        <f>IF(X532="","",IF(OR(R532=IF(S532&gt;【１】経営概要!$G$27,調査年-1,調査年),AN532=""),"",ROUND(AN532*X532%,0)))</f>
        <v/>
      </c>
      <c r="AW532" s="666" t="str">
        <f t="shared" si="113"/>
        <v/>
      </c>
      <c r="AX532" s="666" t="str">
        <f t="shared" si="114"/>
        <v/>
      </c>
      <c r="AY532" s="666" t="str">
        <f t="shared" si="115"/>
        <v/>
      </c>
      <c r="AZ532" s="666" t="str">
        <f>IF(OR(X532="",AND(OR(R532&lt;&gt;IF(S532&gt;【１】経営概要!$G$27,調査年-1,調査年),AG532=0),V532="",AR532="",W532="")),"",
SUM(
IF(AND(R532=IF(S532&gt;【１】経営概要!$G$27,調査年-1,調査年),AG532=1),ROUND(T532*X532%,0),),
ROUND(V532*X532%,0),
ROUND(SUM(AR532)*X532%,0),
))</f>
        <v/>
      </c>
      <c r="BA532" s="666" t="str">
        <f t="shared" si="116"/>
        <v/>
      </c>
    </row>
    <row r="533" spans="2:53" s="4" customFormat="1" ht="28.15" hidden="1" customHeight="1" outlineLevel="1">
      <c r="C533" s="722">
        <v>517</v>
      </c>
      <c r="D533" s="1572"/>
      <c r="E533" s="1573"/>
      <c r="F533" s="1573"/>
      <c r="G533" s="1573"/>
      <c r="H533" s="1573"/>
      <c r="I533" s="1573"/>
      <c r="J533" s="1573"/>
      <c r="K533" s="1574"/>
      <c r="L533" s="668" t="str">
        <f>IF(M533&gt;0,IF(COUNTIF(リスト!建築物種類コード,M533),"建築物","構築物"),"")</f>
        <v/>
      </c>
      <c r="M533" s="688"/>
      <c r="N533" s="681"/>
      <c r="O533" s="201"/>
      <c r="P533" s="682"/>
      <c r="Q533" s="683"/>
      <c r="R533" s="683"/>
      <c r="S533" s="684"/>
      <c r="T533" s="685"/>
      <c r="U533" s="685"/>
      <c r="V533" s="685"/>
      <c r="W533" s="685"/>
      <c r="X533" s="1045"/>
      <c r="Y533" s="686"/>
      <c r="Z533" s="687"/>
      <c r="AA533" s="661"/>
      <c r="AB533" s="662"/>
      <c r="AC533" s="279"/>
      <c r="AD533" s="61"/>
      <c r="AE533" s="61"/>
      <c r="AF533" s="663" t="str">
        <f t="shared" si="128"/>
        <v/>
      </c>
      <c r="AG533" s="664" t="str">
        <f t="shared" si="124"/>
        <v/>
      </c>
      <c r="AH533" s="664" t="str">
        <f t="shared" si="125"/>
        <v/>
      </c>
      <c r="AI533" s="664" t="str">
        <f>IF(AF533="","",VLOOKUP(AF533,リスト!BD:BE,2,0))</f>
        <v/>
      </c>
      <c r="AJ533" s="664" t="str">
        <f t="shared" si="123"/>
        <v/>
      </c>
      <c r="AK533" s="664" t="str">
        <f>IF(AJ533="","",VLOOKUP(AJ533,リスト!BW:BX,2,0))</f>
        <v/>
      </c>
      <c r="AL533" s="664" t="str">
        <f>IF(AF533="","",IF(S533&gt;【１】経営概要!$G$27,調査年-1,調査年)-R533)</f>
        <v/>
      </c>
      <c r="AM533" s="665" t="str">
        <f t="shared" si="107"/>
        <v/>
      </c>
      <c r="AN533" s="665" t="str">
        <f t="shared" si="108"/>
        <v/>
      </c>
      <c r="AO533" s="666" t="str">
        <f t="shared" si="109"/>
        <v/>
      </c>
      <c r="AP533" s="666" t="str">
        <f t="shared" si="110"/>
        <v/>
      </c>
      <c r="AQ533" s="666" t="str">
        <f t="shared" si="111"/>
        <v/>
      </c>
      <c r="AR533" s="666" t="str">
        <f t="shared" si="129"/>
        <v/>
      </c>
      <c r="AS533" s="666" t="str">
        <f t="shared" si="112"/>
        <v/>
      </c>
      <c r="AT533" s="666" t="str">
        <f t="shared" si="126"/>
        <v/>
      </c>
      <c r="AU533" s="666" t="str">
        <f t="shared" si="127"/>
        <v/>
      </c>
      <c r="AV533" s="666" t="str">
        <f>IF(X533="","",IF(OR(R533=IF(S533&gt;【１】経営概要!$G$27,調査年-1,調査年),AN533=""),"",ROUND(AN533*X533%,0)))</f>
        <v/>
      </c>
      <c r="AW533" s="666" t="str">
        <f t="shared" si="113"/>
        <v/>
      </c>
      <c r="AX533" s="666" t="str">
        <f t="shared" si="114"/>
        <v/>
      </c>
      <c r="AY533" s="666" t="str">
        <f t="shared" si="115"/>
        <v/>
      </c>
      <c r="AZ533" s="666" t="str">
        <f>IF(OR(X533="",AND(OR(R533&lt;&gt;IF(S533&gt;【１】経営概要!$G$27,調査年-1,調査年),AG533=0),V533="",AR533="",W533="")),"",
SUM(
IF(AND(R533=IF(S533&gt;【１】経営概要!$G$27,調査年-1,調査年),AG533=1),ROUND(T533*X533%,0),),
ROUND(V533*X533%,0),
ROUND(SUM(AR533)*X533%,0),
))</f>
        <v/>
      </c>
      <c r="BA533" s="666" t="str">
        <f t="shared" si="116"/>
        <v/>
      </c>
    </row>
    <row r="534" spans="2:53" s="4" customFormat="1" ht="28.15" hidden="1" customHeight="1" outlineLevel="1">
      <c r="C534" s="722">
        <v>518</v>
      </c>
      <c r="D534" s="1569"/>
      <c r="E534" s="1570"/>
      <c r="F534" s="1570"/>
      <c r="G534" s="1570"/>
      <c r="H534" s="1570"/>
      <c r="I534" s="1570"/>
      <c r="J534" s="1570"/>
      <c r="K534" s="1571"/>
      <c r="L534" s="668" t="str">
        <f>IF(M534&gt;0,IF(COUNTIF(リスト!建築物種類コード,M534),"建築物","構築物"),"")</f>
        <v/>
      </c>
      <c r="M534" s="680"/>
      <c r="N534" s="681"/>
      <c r="O534" s="201"/>
      <c r="P534" s="682"/>
      <c r="Q534" s="683"/>
      <c r="R534" s="683"/>
      <c r="S534" s="684"/>
      <c r="T534" s="685"/>
      <c r="U534" s="685"/>
      <c r="V534" s="685"/>
      <c r="W534" s="685"/>
      <c r="X534" s="1045"/>
      <c r="Y534" s="686"/>
      <c r="Z534" s="687"/>
      <c r="AA534" s="661"/>
      <c r="AB534" s="662"/>
      <c r="AC534" s="279"/>
      <c r="AD534" s="61"/>
      <c r="AE534" s="61"/>
      <c r="AF534" s="663" t="str">
        <f t="shared" si="128"/>
        <v/>
      </c>
      <c r="AG534" s="664" t="str">
        <f t="shared" si="124"/>
        <v/>
      </c>
      <c r="AH534" s="664" t="str">
        <f t="shared" si="125"/>
        <v/>
      </c>
      <c r="AI534" s="664" t="str">
        <f>IF(AF534="","",VLOOKUP(AF534,リスト!BD:BE,2,0))</f>
        <v/>
      </c>
      <c r="AJ534" s="664" t="str">
        <f t="shared" si="123"/>
        <v/>
      </c>
      <c r="AK534" s="664" t="str">
        <f>IF(AJ534="","",VLOOKUP(AJ534,リスト!BW:BX,2,0))</f>
        <v/>
      </c>
      <c r="AL534" s="664" t="str">
        <f>IF(AF534="","",IF(S534&gt;【１】経営概要!$G$27,調査年-1,調査年)-R534)</f>
        <v/>
      </c>
      <c r="AM534" s="665" t="str">
        <f t="shared" si="107"/>
        <v/>
      </c>
      <c r="AN534" s="665" t="str">
        <f t="shared" si="108"/>
        <v/>
      </c>
      <c r="AO534" s="666" t="str">
        <f t="shared" si="109"/>
        <v/>
      </c>
      <c r="AP534" s="666" t="str">
        <f t="shared" si="110"/>
        <v/>
      </c>
      <c r="AQ534" s="666" t="str">
        <f t="shared" si="111"/>
        <v/>
      </c>
      <c r="AR534" s="666" t="str">
        <f t="shared" si="129"/>
        <v/>
      </c>
      <c r="AS534" s="666" t="str">
        <f t="shared" si="112"/>
        <v/>
      </c>
      <c r="AT534" s="666" t="str">
        <f t="shared" si="126"/>
        <v/>
      </c>
      <c r="AU534" s="666" t="str">
        <f t="shared" si="127"/>
        <v/>
      </c>
      <c r="AV534" s="666" t="str">
        <f>IF(X534="","",IF(OR(R534=IF(S534&gt;【１】経営概要!$G$27,調査年-1,調査年),AN534=""),"",ROUND(AN534*X534%,0)))</f>
        <v/>
      </c>
      <c r="AW534" s="666" t="str">
        <f t="shared" si="113"/>
        <v/>
      </c>
      <c r="AX534" s="666" t="str">
        <f t="shared" si="114"/>
        <v/>
      </c>
      <c r="AY534" s="666" t="str">
        <f t="shared" si="115"/>
        <v/>
      </c>
      <c r="AZ534" s="666" t="str">
        <f>IF(OR(X534="",AND(OR(R534&lt;&gt;IF(S534&gt;【１】経営概要!$G$27,調査年-1,調査年),AG534=0),V534="",AR534="",W534="")),"",
SUM(
IF(AND(R534=IF(S534&gt;【１】経営概要!$G$27,調査年-1,調査年),AG534=1),ROUND(T534*X534%,0),),
ROUND(V534*X534%,0),
ROUND(SUM(AR534)*X534%,0),
))</f>
        <v/>
      </c>
      <c r="BA534" s="666" t="str">
        <f t="shared" si="116"/>
        <v/>
      </c>
    </row>
    <row r="535" spans="2:53" s="4" customFormat="1" ht="28.15" hidden="1" customHeight="1" outlineLevel="1">
      <c r="C535" s="722">
        <v>519</v>
      </c>
      <c r="D535" s="1572"/>
      <c r="E535" s="1573"/>
      <c r="F535" s="1573"/>
      <c r="G535" s="1573"/>
      <c r="H535" s="1573"/>
      <c r="I535" s="1573"/>
      <c r="J535" s="1573"/>
      <c r="K535" s="1574"/>
      <c r="L535" s="668" t="str">
        <f>IF(M535&gt;0,IF(COUNTIF(リスト!建築物種類コード,M535),"建築物","構築物"),"")</f>
        <v/>
      </c>
      <c r="M535" s="688"/>
      <c r="N535" s="681"/>
      <c r="O535" s="201"/>
      <c r="P535" s="682"/>
      <c r="Q535" s="683"/>
      <c r="R535" s="683"/>
      <c r="S535" s="684"/>
      <c r="T535" s="685"/>
      <c r="U535" s="685"/>
      <c r="V535" s="685"/>
      <c r="W535" s="685"/>
      <c r="X535" s="1045"/>
      <c r="Y535" s="686"/>
      <c r="Z535" s="687"/>
      <c r="AA535" s="661"/>
      <c r="AB535" s="662"/>
      <c r="AC535" s="279"/>
      <c r="AD535" s="61"/>
      <c r="AE535" s="61"/>
      <c r="AF535" s="663" t="str">
        <f t="shared" si="128"/>
        <v/>
      </c>
      <c r="AG535" s="664" t="str">
        <f t="shared" si="124"/>
        <v/>
      </c>
      <c r="AH535" s="664" t="str">
        <f t="shared" si="125"/>
        <v/>
      </c>
      <c r="AI535" s="664" t="str">
        <f>IF(AF535="","",VLOOKUP(AF535,リスト!BD:BE,2,0))</f>
        <v/>
      </c>
      <c r="AJ535" s="664" t="str">
        <f t="shared" si="123"/>
        <v/>
      </c>
      <c r="AK535" s="664" t="str">
        <f>IF(AJ535="","",VLOOKUP(AJ535,リスト!BW:BX,2,0))</f>
        <v/>
      </c>
      <c r="AL535" s="664" t="str">
        <f>IF(AF535="","",IF(S535&gt;【１】経営概要!$G$27,調査年-1,調査年)-R535)</f>
        <v/>
      </c>
      <c r="AM535" s="665" t="str">
        <f t="shared" si="107"/>
        <v/>
      </c>
      <c r="AN535" s="665" t="str">
        <f t="shared" si="108"/>
        <v/>
      </c>
      <c r="AO535" s="666" t="str">
        <f t="shared" si="109"/>
        <v/>
      </c>
      <c r="AP535" s="666" t="str">
        <f t="shared" si="110"/>
        <v/>
      </c>
      <c r="AQ535" s="666" t="str">
        <f t="shared" si="111"/>
        <v/>
      </c>
      <c r="AR535" s="666" t="str">
        <f t="shared" si="129"/>
        <v/>
      </c>
      <c r="AS535" s="666" t="str">
        <f t="shared" si="112"/>
        <v/>
      </c>
      <c r="AT535" s="666" t="str">
        <f t="shared" si="126"/>
        <v/>
      </c>
      <c r="AU535" s="666" t="str">
        <f t="shared" si="127"/>
        <v/>
      </c>
      <c r="AV535" s="666" t="str">
        <f>IF(X535="","",IF(OR(R535=IF(S535&gt;【１】経営概要!$G$27,調査年-1,調査年),AN535=""),"",ROUND(AN535*X535%,0)))</f>
        <v/>
      </c>
      <c r="AW535" s="666" t="str">
        <f t="shared" si="113"/>
        <v/>
      </c>
      <c r="AX535" s="666" t="str">
        <f t="shared" si="114"/>
        <v/>
      </c>
      <c r="AY535" s="666" t="str">
        <f t="shared" si="115"/>
        <v/>
      </c>
      <c r="AZ535" s="666" t="str">
        <f>IF(OR(X535="",AND(OR(R535&lt;&gt;IF(S535&gt;【１】経営概要!$G$27,調査年-1,調査年),AG535=0),V535="",AR535="",W535="")),"",
SUM(
IF(AND(R535=IF(S535&gt;【１】経営概要!$G$27,調査年-1,調査年),AG535=1),ROUND(T535*X535%,0),),
ROUND(V535*X535%,0),
ROUND(SUM(AR535)*X535%,0),
))</f>
        <v/>
      </c>
      <c r="BA535" s="666" t="str">
        <f t="shared" si="116"/>
        <v/>
      </c>
    </row>
    <row r="536" spans="2:53" s="4" customFormat="1" ht="28.15" hidden="1" customHeight="1" outlineLevel="1">
      <c r="C536" s="722">
        <v>520</v>
      </c>
      <c r="D536" s="1569"/>
      <c r="E536" s="1570"/>
      <c r="F536" s="1570"/>
      <c r="G536" s="1570"/>
      <c r="H536" s="1570"/>
      <c r="I536" s="1570"/>
      <c r="J536" s="1570"/>
      <c r="K536" s="1571"/>
      <c r="L536" s="668" t="str">
        <f>IF(M536&gt;0,IF(COUNTIF(リスト!建築物種類コード,M536),"建築物","構築物"),"")</f>
        <v/>
      </c>
      <c r="M536" s="680"/>
      <c r="N536" s="681"/>
      <c r="O536" s="201"/>
      <c r="P536" s="682"/>
      <c r="Q536" s="683"/>
      <c r="R536" s="683"/>
      <c r="S536" s="684"/>
      <c r="T536" s="685"/>
      <c r="U536" s="685"/>
      <c r="V536" s="685"/>
      <c r="W536" s="685"/>
      <c r="X536" s="1045"/>
      <c r="Y536" s="686"/>
      <c r="Z536" s="687"/>
      <c r="AA536" s="661"/>
      <c r="AB536" s="662"/>
      <c r="AC536" s="279"/>
      <c r="AD536" s="61"/>
      <c r="AE536" s="61"/>
      <c r="AF536" s="663" t="str">
        <f t="shared" si="128"/>
        <v/>
      </c>
      <c r="AG536" s="664" t="str">
        <f t="shared" si="124"/>
        <v/>
      </c>
      <c r="AH536" s="664" t="str">
        <f t="shared" si="125"/>
        <v/>
      </c>
      <c r="AI536" s="664" t="str">
        <f>IF(AF536="","",VLOOKUP(AF536,リスト!BD:BE,2,0))</f>
        <v/>
      </c>
      <c r="AJ536" s="664" t="str">
        <f t="shared" si="123"/>
        <v/>
      </c>
      <c r="AK536" s="664" t="str">
        <f>IF(AJ536="","",VLOOKUP(AJ536,リスト!BW:BX,2,0))</f>
        <v/>
      </c>
      <c r="AL536" s="664" t="str">
        <f>IF(AF536="","",IF(S536&gt;【１】経営概要!$G$27,調査年-1,調査年)-R536)</f>
        <v/>
      </c>
      <c r="AM536" s="665" t="str">
        <f t="shared" si="107"/>
        <v/>
      </c>
      <c r="AN536" s="665" t="str">
        <f t="shared" si="108"/>
        <v/>
      </c>
      <c r="AO536" s="666" t="str">
        <f t="shared" si="109"/>
        <v/>
      </c>
      <c r="AP536" s="666" t="str">
        <f t="shared" si="110"/>
        <v/>
      </c>
      <c r="AQ536" s="666" t="str">
        <f t="shared" si="111"/>
        <v/>
      </c>
      <c r="AR536" s="666" t="str">
        <f t="shared" si="129"/>
        <v/>
      </c>
      <c r="AS536" s="666" t="str">
        <f t="shared" si="112"/>
        <v/>
      </c>
      <c r="AT536" s="666" t="str">
        <f t="shared" si="126"/>
        <v/>
      </c>
      <c r="AU536" s="666" t="str">
        <f t="shared" si="127"/>
        <v/>
      </c>
      <c r="AV536" s="666" t="str">
        <f>IF(X536="","",IF(OR(R536=IF(S536&gt;【１】経営概要!$G$27,調査年-1,調査年),AN536=""),"",ROUND(AN536*X536%,0)))</f>
        <v/>
      </c>
      <c r="AW536" s="666" t="str">
        <f t="shared" si="113"/>
        <v/>
      </c>
      <c r="AX536" s="666" t="str">
        <f t="shared" si="114"/>
        <v/>
      </c>
      <c r="AY536" s="666" t="str">
        <f t="shared" si="115"/>
        <v/>
      </c>
      <c r="AZ536" s="666" t="str">
        <f>IF(OR(X536="",AND(OR(R536&lt;&gt;IF(S536&gt;【１】経営概要!$G$27,調査年-1,調査年),AG536=0),V536="",AR536="",W536="")),"",
SUM(
IF(AND(R536=IF(S536&gt;【１】経営概要!$G$27,調査年-1,調査年),AG536=1),ROUND(T536*X536%,0),),
ROUND(V536*X536%,0),
ROUND(SUM(AR536)*X536%,0),
))</f>
        <v/>
      </c>
      <c r="BA536" s="666" t="str">
        <f t="shared" si="116"/>
        <v/>
      </c>
    </row>
    <row r="537" spans="2:53" s="4" customFormat="1" ht="28.15" hidden="1" customHeight="1" outlineLevel="1">
      <c r="C537" s="722">
        <v>521</v>
      </c>
      <c r="D537" s="1569"/>
      <c r="E537" s="1570"/>
      <c r="F537" s="1570"/>
      <c r="G537" s="1570"/>
      <c r="H537" s="1570"/>
      <c r="I537" s="1570"/>
      <c r="J537" s="1570"/>
      <c r="K537" s="1571"/>
      <c r="L537" s="668" t="str">
        <f>IF(M537&gt;0,IF(COUNTIF(リスト!建築物種類コード,M537),"建築物","構築物"),"")</f>
        <v/>
      </c>
      <c r="M537" s="680"/>
      <c r="N537" s="681"/>
      <c r="O537" s="201"/>
      <c r="P537" s="682"/>
      <c r="Q537" s="683"/>
      <c r="R537" s="683"/>
      <c r="S537" s="684"/>
      <c r="T537" s="685"/>
      <c r="U537" s="685"/>
      <c r="V537" s="685"/>
      <c r="W537" s="685"/>
      <c r="X537" s="1045"/>
      <c r="Y537" s="686"/>
      <c r="Z537" s="687"/>
      <c r="AA537" s="661"/>
      <c r="AB537" s="662"/>
      <c r="AC537" s="279"/>
      <c r="AD537" s="61"/>
      <c r="AE537" s="61"/>
      <c r="AF537" s="663" t="str">
        <f t="shared" si="128"/>
        <v/>
      </c>
      <c r="AG537" s="664" t="str">
        <f t="shared" si="124"/>
        <v/>
      </c>
      <c r="AH537" s="664" t="str">
        <f t="shared" si="125"/>
        <v/>
      </c>
      <c r="AI537" s="664" t="str">
        <f>IF(AF537="","",VLOOKUP(AF537,リスト!BD:BE,2,0))</f>
        <v/>
      </c>
      <c r="AJ537" s="664" t="str">
        <f t="shared" si="123"/>
        <v/>
      </c>
      <c r="AK537" s="664" t="str">
        <f>IF(AJ537="","",VLOOKUP(AJ537,リスト!BW:BX,2,0))</f>
        <v/>
      </c>
      <c r="AL537" s="664" t="str">
        <f>IF(AF537="","",IF(S537&gt;【１】経営概要!$G$27,調査年-1,調査年)-R537)</f>
        <v/>
      </c>
      <c r="AM537" s="665" t="str">
        <f t="shared" si="107"/>
        <v/>
      </c>
      <c r="AN537" s="665" t="str">
        <f t="shared" si="108"/>
        <v/>
      </c>
      <c r="AO537" s="666" t="str">
        <f t="shared" si="109"/>
        <v/>
      </c>
      <c r="AP537" s="666" t="str">
        <f t="shared" si="110"/>
        <v/>
      </c>
      <c r="AQ537" s="666" t="str">
        <f t="shared" si="111"/>
        <v/>
      </c>
      <c r="AR537" s="666" t="str">
        <f t="shared" si="129"/>
        <v/>
      </c>
      <c r="AS537" s="666" t="str">
        <f t="shared" si="112"/>
        <v/>
      </c>
      <c r="AT537" s="666" t="str">
        <f t="shared" si="126"/>
        <v/>
      </c>
      <c r="AU537" s="666" t="str">
        <f t="shared" si="127"/>
        <v/>
      </c>
      <c r="AV537" s="666" t="str">
        <f>IF(X537="","",IF(OR(R537=IF(S537&gt;【１】経営概要!$G$27,調査年-1,調査年),AN537=""),"",ROUND(AN537*X537%,0)))</f>
        <v/>
      </c>
      <c r="AW537" s="666" t="str">
        <f t="shared" si="113"/>
        <v/>
      </c>
      <c r="AX537" s="666" t="str">
        <f t="shared" si="114"/>
        <v/>
      </c>
      <c r="AY537" s="666" t="str">
        <f t="shared" si="115"/>
        <v/>
      </c>
      <c r="AZ537" s="666" t="str">
        <f>IF(OR(X537="",AND(OR(R537&lt;&gt;IF(S537&gt;【１】経営概要!$G$27,調査年-1,調査年),AG537=0),V537="",AR537="",W537="")),"",
SUM(
IF(AND(R537=IF(S537&gt;【１】経営概要!$G$27,調査年-1,調査年),AG537=1),ROUND(T537*X537%,0),),
ROUND(V537*X537%,0),
ROUND(SUM(AR537)*X537%,0),
))</f>
        <v/>
      </c>
      <c r="BA537" s="666" t="str">
        <f t="shared" si="116"/>
        <v/>
      </c>
    </row>
    <row r="538" spans="2:53" s="4" customFormat="1" ht="28.15" hidden="1" customHeight="1" outlineLevel="1">
      <c r="C538" s="722">
        <v>522</v>
      </c>
      <c r="D538" s="1569"/>
      <c r="E538" s="1570"/>
      <c r="F538" s="1570"/>
      <c r="G538" s="1570"/>
      <c r="H538" s="1570"/>
      <c r="I538" s="1570"/>
      <c r="J538" s="1570"/>
      <c r="K538" s="1571"/>
      <c r="L538" s="668" t="str">
        <f>IF(M538&gt;0,IF(COUNTIF(リスト!建築物種類コード,M538),"建築物","構築物"),"")</f>
        <v/>
      </c>
      <c r="M538" s="680"/>
      <c r="N538" s="681"/>
      <c r="O538" s="201"/>
      <c r="P538" s="682"/>
      <c r="Q538" s="683"/>
      <c r="R538" s="683"/>
      <c r="S538" s="684"/>
      <c r="T538" s="685"/>
      <c r="U538" s="685"/>
      <c r="V538" s="685"/>
      <c r="W538" s="685"/>
      <c r="X538" s="1045"/>
      <c r="Y538" s="686"/>
      <c r="Z538" s="687"/>
      <c r="AA538" s="661"/>
      <c r="AB538" s="662"/>
      <c r="AC538" s="279"/>
      <c r="AD538" s="61"/>
      <c r="AE538" s="61"/>
      <c r="AF538" s="663" t="str">
        <f t="shared" si="128"/>
        <v/>
      </c>
      <c r="AG538" s="664" t="str">
        <f t="shared" si="124"/>
        <v/>
      </c>
      <c r="AH538" s="664" t="str">
        <f t="shared" si="125"/>
        <v/>
      </c>
      <c r="AI538" s="664" t="str">
        <f>IF(AF538="","",VLOOKUP(AF538,リスト!BD:BE,2,0))</f>
        <v/>
      </c>
      <c r="AJ538" s="664" t="str">
        <f t="shared" si="123"/>
        <v/>
      </c>
      <c r="AK538" s="664" t="str">
        <f>IF(AJ538="","",VLOOKUP(AJ538,リスト!BW:BX,2,0))</f>
        <v/>
      </c>
      <c r="AL538" s="664" t="str">
        <f>IF(AF538="","",IF(S538&gt;【１】経営概要!$G$27,調査年-1,調査年)-R538)</f>
        <v/>
      </c>
      <c r="AM538" s="665" t="str">
        <f t="shared" si="107"/>
        <v/>
      </c>
      <c r="AN538" s="665" t="str">
        <f t="shared" si="108"/>
        <v/>
      </c>
      <c r="AO538" s="666" t="str">
        <f t="shared" si="109"/>
        <v/>
      </c>
      <c r="AP538" s="666" t="str">
        <f t="shared" si="110"/>
        <v/>
      </c>
      <c r="AQ538" s="666" t="str">
        <f t="shared" si="111"/>
        <v/>
      </c>
      <c r="AR538" s="666" t="str">
        <f t="shared" si="129"/>
        <v/>
      </c>
      <c r="AS538" s="666" t="str">
        <f t="shared" si="112"/>
        <v/>
      </c>
      <c r="AT538" s="666" t="str">
        <f t="shared" si="126"/>
        <v/>
      </c>
      <c r="AU538" s="666" t="str">
        <f t="shared" si="127"/>
        <v/>
      </c>
      <c r="AV538" s="666" t="str">
        <f>IF(X538="","",IF(OR(R538=IF(S538&gt;【１】経営概要!$G$27,調査年-1,調査年),AN538=""),"",ROUND(AN538*X538%,0)))</f>
        <v/>
      </c>
      <c r="AW538" s="666" t="str">
        <f t="shared" si="113"/>
        <v/>
      </c>
      <c r="AX538" s="666" t="str">
        <f t="shared" si="114"/>
        <v/>
      </c>
      <c r="AY538" s="666" t="str">
        <f t="shared" si="115"/>
        <v/>
      </c>
      <c r="AZ538" s="666" t="str">
        <f>IF(OR(X538="",AND(OR(R538&lt;&gt;IF(S538&gt;【１】経営概要!$G$27,調査年-1,調査年),AG538=0),V538="",AR538="",W538="")),"",
SUM(
IF(AND(R538=IF(S538&gt;【１】経営概要!$G$27,調査年-1,調査年),AG538=1),ROUND(T538*X538%,0),),
ROUND(V538*X538%,0),
ROUND(SUM(AR538)*X538%,0),
))</f>
        <v/>
      </c>
      <c r="BA538" s="666" t="str">
        <f t="shared" si="116"/>
        <v/>
      </c>
    </row>
    <row r="539" spans="2:53" s="4" customFormat="1" ht="28.15" hidden="1" customHeight="1" outlineLevel="1">
      <c r="C539" s="722">
        <v>523</v>
      </c>
      <c r="D539" s="1569"/>
      <c r="E539" s="1570"/>
      <c r="F539" s="1570"/>
      <c r="G539" s="1570"/>
      <c r="H539" s="1570"/>
      <c r="I539" s="1570"/>
      <c r="J539" s="1570"/>
      <c r="K539" s="1571"/>
      <c r="L539" s="668" t="str">
        <f>IF(M539&gt;0,IF(COUNTIF(リスト!建築物種類コード,M539),"建築物","構築物"),"")</f>
        <v/>
      </c>
      <c r="M539" s="680"/>
      <c r="N539" s="681"/>
      <c r="O539" s="201"/>
      <c r="P539" s="682"/>
      <c r="Q539" s="683"/>
      <c r="R539" s="683"/>
      <c r="S539" s="684"/>
      <c r="T539" s="685"/>
      <c r="U539" s="685"/>
      <c r="V539" s="685"/>
      <c r="W539" s="685"/>
      <c r="X539" s="1045"/>
      <c r="Y539" s="686"/>
      <c r="Z539" s="687"/>
      <c r="AA539" s="661"/>
      <c r="AB539" s="662"/>
      <c r="AC539" s="279"/>
      <c r="AD539" s="61"/>
      <c r="AE539" s="61"/>
      <c r="AF539" s="663" t="str">
        <f t="shared" si="128"/>
        <v/>
      </c>
      <c r="AG539" s="664" t="str">
        <f t="shared" si="124"/>
        <v/>
      </c>
      <c r="AH539" s="664" t="str">
        <f t="shared" si="125"/>
        <v/>
      </c>
      <c r="AI539" s="664" t="str">
        <f>IF(AF539="","",VLOOKUP(AF539,リスト!BD:BE,2,0))</f>
        <v/>
      </c>
      <c r="AJ539" s="664" t="str">
        <f t="shared" si="123"/>
        <v/>
      </c>
      <c r="AK539" s="664" t="str">
        <f>IF(AJ539="","",VLOOKUP(AJ539,リスト!BW:BX,2,0))</f>
        <v/>
      </c>
      <c r="AL539" s="664" t="str">
        <f>IF(AF539="","",IF(S539&gt;【１】経営概要!$G$27,調査年-1,調査年)-R539)</f>
        <v/>
      </c>
      <c r="AM539" s="665" t="str">
        <f t="shared" si="107"/>
        <v/>
      </c>
      <c r="AN539" s="665" t="str">
        <f t="shared" si="108"/>
        <v/>
      </c>
      <c r="AO539" s="666" t="str">
        <f t="shared" si="109"/>
        <v/>
      </c>
      <c r="AP539" s="666" t="str">
        <f t="shared" si="110"/>
        <v/>
      </c>
      <c r="AQ539" s="666" t="str">
        <f t="shared" si="111"/>
        <v/>
      </c>
      <c r="AR539" s="666" t="str">
        <f t="shared" si="129"/>
        <v/>
      </c>
      <c r="AS539" s="666" t="str">
        <f t="shared" si="112"/>
        <v/>
      </c>
      <c r="AT539" s="666" t="str">
        <f t="shared" si="126"/>
        <v/>
      </c>
      <c r="AU539" s="666" t="str">
        <f t="shared" si="127"/>
        <v/>
      </c>
      <c r="AV539" s="666" t="str">
        <f>IF(X539="","",IF(OR(R539=IF(S539&gt;【１】経営概要!$G$27,調査年-1,調査年),AN539=""),"",ROUND(AN539*X539%,0)))</f>
        <v/>
      </c>
      <c r="AW539" s="666" t="str">
        <f t="shared" si="113"/>
        <v/>
      </c>
      <c r="AX539" s="666" t="str">
        <f t="shared" si="114"/>
        <v/>
      </c>
      <c r="AY539" s="666" t="str">
        <f t="shared" si="115"/>
        <v/>
      </c>
      <c r="AZ539" s="666" t="str">
        <f>IF(OR(X539="",AND(OR(R539&lt;&gt;IF(S539&gt;【１】経営概要!$G$27,調査年-1,調査年),AG539=0),V539="",AR539="",W539="")),"",
SUM(
IF(AND(R539=IF(S539&gt;【１】経営概要!$G$27,調査年-1,調査年),AG539=1),ROUND(T539*X539%,0),),
ROUND(V539*X539%,0),
ROUND(SUM(AR539)*X539%,0),
))</f>
        <v/>
      </c>
      <c r="BA539" s="666" t="str">
        <f t="shared" si="116"/>
        <v/>
      </c>
    </row>
    <row r="540" spans="2:53" s="4" customFormat="1" ht="28.15" hidden="1" customHeight="1" outlineLevel="1">
      <c r="C540" s="722">
        <v>524</v>
      </c>
      <c r="D540" s="1569"/>
      <c r="E540" s="1570"/>
      <c r="F540" s="1570"/>
      <c r="G540" s="1570"/>
      <c r="H540" s="1570"/>
      <c r="I540" s="1570"/>
      <c r="J540" s="1570"/>
      <c r="K540" s="1571"/>
      <c r="L540" s="668" t="str">
        <f>IF(M540&gt;0,IF(COUNTIF(リスト!建築物種類コード,M540),"建築物","構築物"),"")</f>
        <v/>
      </c>
      <c r="M540" s="680"/>
      <c r="N540" s="681"/>
      <c r="O540" s="201"/>
      <c r="P540" s="682"/>
      <c r="Q540" s="683"/>
      <c r="R540" s="683"/>
      <c r="S540" s="684"/>
      <c r="T540" s="685"/>
      <c r="U540" s="685"/>
      <c r="V540" s="685"/>
      <c r="W540" s="685"/>
      <c r="X540" s="1045"/>
      <c r="Y540" s="686"/>
      <c r="Z540" s="687"/>
      <c r="AA540" s="661"/>
      <c r="AB540" s="662"/>
      <c r="AC540" s="279"/>
      <c r="AD540" s="61"/>
      <c r="AE540" s="61"/>
      <c r="AF540" s="663" t="str">
        <f t="shared" si="128"/>
        <v/>
      </c>
      <c r="AG540" s="664" t="str">
        <f t="shared" si="124"/>
        <v/>
      </c>
      <c r="AH540" s="664" t="str">
        <f t="shared" si="125"/>
        <v/>
      </c>
      <c r="AI540" s="664" t="str">
        <f>IF(AF540="","",VLOOKUP(AF540,リスト!BD:BE,2,0))</f>
        <v/>
      </c>
      <c r="AJ540" s="664" t="str">
        <f t="shared" si="123"/>
        <v/>
      </c>
      <c r="AK540" s="664" t="str">
        <f>IF(AJ540="","",VLOOKUP(AJ540,リスト!BW:BX,2,0))</f>
        <v/>
      </c>
      <c r="AL540" s="664" t="str">
        <f>IF(AF540="","",IF(S540&gt;【１】経営概要!$G$27,調査年-1,調査年)-R540)</f>
        <v/>
      </c>
      <c r="AM540" s="665" t="str">
        <f t="shared" si="107"/>
        <v/>
      </c>
      <c r="AN540" s="665" t="str">
        <f t="shared" si="108"/>
        <v/>
      </c>
      <c r="AO540" s="666" t="str">
        <f t="shared" si="109"/>
        <v/>
      </c>
      <c r="AP540" s="666" t="str">
        <f t="shared" si="110"/>
        <v/>
      </c>
      <c r="AQ540" s="666" t="str">
        <f t="shared" si="111"/>
        <v/>
      </c>
      <c r="AR540" s="666" t="str">
        <f t="shared" si="129"/>
        <v/>
      </c>
      <c r="AS540" s="666" t="str">
        <f t="shared" si="112"/>
        <v/>
      </c>
      <c r="AT540" s="666" t="str">
        <f t="shared" si="126"/>
        <v/>
      </c>
      <c r="AU540" s="666" t="str">
        <f t="shared" si="127"/>
        <v/>
      </c>
      <c r="AV540" s="666" t="str">
        <f>IF(X540="","",IF(OR(R540=IF(S540&gt;【１】経営概要!$G$27,調査年-1,調査年),AN540=""),"",ROUND(AN540*X540%,0)))</f>
        <v/>
      </c>
      <c r="AW540" s="666" t="str">
        <f t="shared" si="113"/>
        <v/>
      </c>
      <c r="AX540" s="666" t="str">
        <f t="shared" si="114"/>
        <v/>
      </c>
      <c r="AY540" s="666" t="str">
        <f t="shared" si="115"/>
        <v/>
      </c>
      <c r="AZ540" s="666" t="str">
        <f>IF(OR(X540="",AND(OR(R540&lt;&gt;IF(S540&gt;【１】経営概要!$G$27,調査年-1,調査年),AG540=0),V540="",AR540="",W540="")),"",
SUM(
IF(AND(R540=IF(S540&gt;【１】経営概要!$G$27,調査年-1,調査年),AG540=1),ROUND(T540*X540%,0),),
ROUND(V540*X540%,0),
ROUND(SUM(AR540)*X540%,0),
))</f>
        <v/>
      </c>
      <c r="BA540" s="666" t="str">
        <f t="shared" si="116"/>
        <v/>
      </c>
    </row>
    <row r="541" spans="2:53" s="4" customFormat="1" ht="28.15" hidden="1" customHeight="1" outlineLevel="1">
      <c r="C541" s="722">
        <v>525</v>
      </c>
      <c r="D541" s="1569"/>
      <c r="E541" s="1570"/>
      <c r="F541" s="1570"/>
      <c r="G541" s="1570"/>
      <c r="H541" s="1570"/>
      <c r="I541" s="1570"/>
      <c r="J541" s="1570"/>
      <c r="K541" s="1571"/>
      <c r="L541" s="668" t="str">
        <f>IF(M541&gt;0,IF(COUNTIF(リスト!建築物種類コード,M541),"建築物","構築物"),"")</f>
        <v/>
      </c>
      <c r="M541" s="680"/>
      <c r="N541" s="681"/>
      <c r="O541" s="201"/>
      <c r="P541" s="682"/>
      <c r="Q541" s="683"/>
      <c r="R541" s="683"/>
      <c r="S541" s="684"/>
      <c r="T541" s="685"/>
      <c r="U541" s="685"/>
      <c r="V541" s="685"/>
      <c r="W541" s="685"/>
      <c r="X541" s="1045"/>
      <c r="Y541" s="686"/>
      <c r="Z541" s="687"/>
      <c r="AA541" s="661"/>
      <c r="AB541" s="662"/>
      <c r="AC541" s="279"/>
      <c r="AD541" s="61"/>
      <c r="AE541" s="61"/>
      <c r="AF541" s="663" t="str">
        <f t="shared" si="128"/>
        <v/>
      </c>
      <c r="AG541" s="664" t="str">
        <f t="shared" si="124"/>
        <v/>
      </c>
      <c r="AH541" s="664" t="str">
        <f t="shared" si="125"/>
        <v/>
      </c>
      <c r="AI541" s="664" t="str">
        <f>IF(AF541="","",VLOOKUP(AF541,リスト!BD:BE,2,0))</f>
        <v/>
      </c>
      <c r="AJ541" s="664" t="str">
        <f t="shared" si="123"/>
        <v/>
      </c>
      <c r="AK541" s="664" t="str">
        <f>IF(AJ541="","",VLOOKUP(AJ541,リスト!BW:BX,2,0))</f>
        <v/>
      </c>
      <c r="AL541" s="664" t="str">
        <f>IF(AF541="","",IF(S541&gt;【１】経営概要!$G$27,調査年-1,調査年)-R541)</f>
        <v/>
      </c>
      <c r="AM541" s="665" t="str">
        <f t="shared" si="107"/>
        <v/>
      </c>
      <c r="AN541" s="665" t="str">
        <f t="shared" si="108"/>
        <v/>
      </c>
      <c r="AO541" s="666" t="str">
        <f t="shared" si="109"/>
        <v/>
      </c>
      <c r="AP541" s="666" t="str">
        <f t="shared" si="110"/>
        <v/>
      </c>
      <c r="AQ541" s="666" t="str">
        <f t="shared" si="111"/>
        <v/>
      </c>
      <c r="AR541" s="666" t="str">
        <f t="shared" si="129"/>
        <v/>
      </c>
      <c r="AS541" s="666" t="str">
        <f t="shared" si="112"/>
        <v/>
      </c>
      <c r="AT541" s="666" t="str">
        <f t="shared" si="126"/>
        <v/>
      </c>
      <c r="AU541" s="666" t="str">
        <f t="shared" si="127"/>
        <v/>
      </c>
      <c r="AV541" s="666" t="str">
        <f>IF(X541="","",IF(OR(R541=IF(S541&gt;【１】経営概要!$G$27,調査年-1,調査年),AN541=""),"",ROUND(AN541*X541%,0)))</f>
        <v/>
      </c>
      <c r="AW541" s="666" t="str">
        <f t="shared" si="113"/>
        <v/>
      </c>
      <c r="AX541" s="666" t="str">
        <f t="shared" si="114"/>
        <v/>
      </c>
      <c r="AY541" s="666" t="str">
        <f t="shared" si="115"/>
        <v/>
      </c>
      <c r="AZ541" s="666" t="str">
        <f>IF(OR(X541="",AND(OR(R541&lt;&gt;IF(S541&gt;【１】経営概要!$G$27,調査年-1,調査年),AG541=0),V541="",AR541="",W541="")),"",
SUM(
IF(AND(R541=IF(S541&gt;【１】経営概要!$G$27,調査年-1,調査年),AG541=1),ROUND(T541*X541%,0),),
ROUND(V541*X541%,0),
ROUND(SUM(AR541)*X541%,0),
))</f>
        <v/>
      </c>
      <c r="BA541" s="666" t="str">
        <f t="shared" si="116"/>
        <v/>
      </c>
    </row>
    <row r="542" spans="2:53" s="4" customFormat="1" ht="28.15" hidden="1" customHeight="1" outlineLevel="1">
      <c r="C542" s="722">
        <v>526</v>
      </c>
      <c r="D542" s="1569"/>
      <c r="E542" s="1570"/>
      <c r="F542" s="1570"/>
      <c r="G542" s="1570"/>
      <c r="H542" s="1570"/>
      <c r="I542" s="1570"/>
      <c r="J542" s="1570"/>
      <c r="K542" s="1571"/>
      <c r="L542" s="668" t="str">
        <f>IF(M542&gt;0,IF(COUNTIF(リスト!建築物種類コード,M542),"建築物","構築物"),"")</f>
        <v/>
      </c>
      <c r="M542" s="680"/>
      <c r="N542" s="681"/>
      <c r="O542" s="201"/>
      <c r="P542" s="682"/>
      <c r="Q542" s="683"/>
      <c r="R542" s="683"/>
      <c r="S542" s="684"/>
      <c r="T542" s="685"/>
      <c r="U542" s="685"/>
      <c r="V542" s="685"/>
      <c r="W542" s="685"/>
      <c r="X542" s="1045"/>
      <c r="Y542" s="686"/>
      <c r="Z542" s="687"/>
      <c r="AA542" s="661"/>
      <c r="AB542" s="662"/>
      <c r="AC542" s="279"/>
      <c r="AD542" s="61"/>
      <c r="AE542" s="61"/>
      <c r="AF542" s="663" t="str">
        <f t="shared" si="128"/>
        <v/>
      </c>
      <c r="AG542" s="664" t="str">
        <f t="shared" si="124"/>
        <v/>
      </c>
      <c r="AH542" s="664" t="str">
        <f t="shared" si="125"/>
        <v/>
      </c>
      <c r="AI542" s="664" t="str">
        <f>IF(AF542="","",VLOOKUP(AF542,リスト!BD:BE,2,0))</f>
        <v/>
      </c>
      <c r="AJ542" s="664" t="str">
        <f t="shared" si="123"/>
        <v/>
      </c>
      <c r="AK542" s="664" t="str">
        <f>IF(AJ542="","",VLOOKUP(AJ542,リスト!BW:BX,2,0))</f>
        <v/>
      </c>
      <c r="AL542" s="664" t="str">
        <f>IF(AF542="","",IF(S542&gt;【１】経営概要!$G$27,調査年-1,調査年)-R542)</f>
        <v/>
      </c>
      <c r="AM542" s="665" t="str">
        <f t="shared" si="107"/>
        <v/>
      </c>
      <c r="AN542" s="665" t="str">
        <f t="shared" si="108"/>
        <v/>
      </c>
      <c r="AO542" s="666" t="str">
        <f t="shared" si="109"/>
        <v/>
      </c>
      <c r="AP542" s="666" t="str">
        <f t="shared" si="110"/>
        <v/>
      </c>
      <c r="AQ542" s="666" t="str">
        <f t="shared" si="111"/>
        <v/>
      </c>
      <c r="AR542" s="666" t="str">
        <f t="shared" si="129"/>
        <v/>
      </c>
      <c r="AS542" s="666" t="str">
        <f t="shared" si="112"/>
        <v/>
      </c>
      <c r="AT542" s="666" t="str">
        <f t="shared" si="126"/>
        <v/>
      </c>
      <c r="AU542" s="666" t="str">
        <f t="shared" si="127"/>
        <v/>
      </c>
      <c r="AV542" s="666" t="str">
        <f>IF(X542="","",IF(OR(R542=IF(S542&gt;【１】経営概要!$G$27,調査年-1,調査年),AN542=""),"",ROUND(AN542*X542%,0)))</f>
        <v/>
      </c>
      <c r="AW542" s="666" t="str">
        <f t="shared" si="113"/>
        <v/>
      </c>
      <c r="AX542" s="666" t="str">
        <f t="shared" si="114"/>
        <v/>
      </c>
      <c r="AY542" s="666" t="str">
        <f t="shared" si="115"/>
        <v/>
      </c>
      <c r="AZ542" s="666" t="str">
        <f>IF(OR(X542="",AND(OR(R542&lt;&gt;IF(S542&gt;【１】経営概要!$G$27,調査年-1,調査年),AG542=0),V542="",AR542="",W542="")),"",
SUM(
IF(AND(R542=IF(S542&gt;【１】経営概要!$G$27,調査年-1,調査年),AG542=1),ROUND(T542*X542%,0),),
ROUND(V542*X542%,0),
ROUND(SUM(AR542)*X542%,0),
))</f>
        <v/>
      </c>
      <c r="BA542" s="666" t="str">
        <f t="shared" si="116"/>
        <v/>
      </c>
    </row>
    <row r="543" spans="2:53" s="4" customFormat="1" ht="28.15" hidden="1" customHeight="1" outlineLevel="1">
      <c r="C543" s="722">
        <v>527</v>
      </c>
      <c r="D543" s="1569"/>
      <c r="E543" s="1570"/>
      <c r="F543" s="1570"/>
      <c r="G543" s="1570"/>
      <c r="H543" s="1570"/>
      <c r="I543" s="1570"/>
      <c r="J543" s="1570"/>
      <c r="K543" s="1571"/>
      <c r="L543" s="668" t="str">
        <f>IF(M543&gt;0,IF(COUNTIF(リスト!建築物種類コード,M543),"建築物","構築物"),"")</f>
        <v/>
      </c>
      <c r="M543" s="680"/>
      <c r="N543" s="681"/>
      <c r="O543" s="201"/>
      <c r="P543" s="682"/>
      <c r="Q543" s="683"/>
      <c r="R543" s="683"/>
      <c r="S543" s="684"/>
      <c r="T543" s="685"/>
      <c r="U543" s="685"/>
      <c r="V543" s="685"/>
      <c r="W543" s="685"/>
      <c r="X543" s="1045"/>
      <c r="Y543" s="686"/>
      <c r="Z543" s="687"/>
      <c r="AA543" s="661"/>
      <c r="AB543" s="662"/>
      <c r="AC543" s="279"/>
      <c r="AD543" s="61"/>
      <c r="AE543" s="61"/>
      <c r="AF543" s="663" t="str">
        <f t="shared" si="128"/>
        <v/>
      </c>
      <c r="AG543" s="664" t="str">
        <f t="shared" si="124"/>
        <v/>
      </c>
      <c r="AH543" s="664" t="str">
        <f t="shared" si="125"/>
        <v/>
      </c>
      <c r="AI543" s="664" t="str">
        <f>IF(AF543="","",VLOOKUP(AF543,リスト!BD:BE,2,0))</f>
        <v/>
      </c>
      <c r="AJ543" s="664" t="str">
        <f t="shared" si="123"/>
        <v/>
      </c>
      <c r="AK543" s="664" t="str">
        <f>IF(AJ543="","",VLOOKUP(AJ543,リスト!BW:BX,2,0))</f>
        <v/>
      </c>
      <c r="AL543" s="664" t="str">
        <f>IF(AF543="","",IF(S543&gt;【１】経営概要!$G$27,調査年-1,調査年)-R543)</f>
        <v/>
      </c>
      <c r="AM543" s="665" t="str">
        <f t="shared" si="107"/>
        <v/>
      </c>
      <c r="AN543" s="665" t="str">
        <f t="shared" si="108"/>
        <v/>
      </c>
      <c r="AO543" s="666" t="str">
        <f t="shared" si="109"/>
        <v/>
      </c>
      <c r="AP543" s="666" t="str">
        <f t="shared" si="110"/>
        <v/>
      </c>
      <c r="AQ543" s="666" t="str">
        <f t="shared" si="111"/>
        <v/>
      </c>
      <c r="AR543" s="666" t="str">
        <f t="shared" si="129"/>
        <v/>
      </c>
      <c r="AS543" s="666" t="str">
        <f t="shared" si="112"/>
        <v/>
      </c>
      <c r="AT543" s="666" t="str">
        <f t="shared" si="126"/>
        <v/>
      </c>
      <c r="AU543" s="666" t="str">
        <f t="shared" si="127"/>
        <v/>
      </c>
      <c r="AV543" s="666" t="str">
        <f>IF(X543="","",IF(OR(R543=IF(S543&gt;【１】経営概要!$G$27,調査年-1,調査年),AN543=""),"",ROUND(AN543*X543%,0)))</f>
        <v/>
      </c>
      <c r="AW543" s="666" t="str">
        <f t="shared" si="113"/>
        <v/>
      </c>
      <c r="AX543" s="666" t="str">
        <f t="shared" si="114"/>
        <v/>
      </c>
      <c r="AY543" s="666" t="str">
        <f t="shared" si="115"/>
        <v/>
      </c>
      <c r="AZ543" s="666" t="str">
        <f>IF(OR(X543="",AND(OR(R543&lt;&gt;IF(S543&gt;【１】経営概要!$G$27,調査年-1,調査年),AG543=0),V543="",AR543="",W543="")),"",
SUM(
IF(AND(R543=IF(S543&gt;【１】経営概要!$G$27,調査年-1,調査年),AG543=1),ROUND(T543*X543%,0),),
ROUND(V543*X543%,0),
ROUND(SUM(AR543)*X543%,0),
))</f>
        <v/>
      </c>
      <c r="BA543" s="666" t="str">
        <f t="shared" si="116"/>
        <v/>
      </c>
    </row>
    <row r="544" spans="2:53" s="4" customFormat="1" ht="28.15" hidden="1" customHeight="1" outlineLevel="1">
      <c r="C544" s="722">
        <v>528</v>
      </c>
      <c r="D544" s="1569"/>
      <c r="E544" s="1570"/>
      <c r="F544" s="1570"/>
      <c r="G544" s="1570"/>
      <c r="H544" s="1570"/>
      <c r="I544" s="1570"/>
      <c r="J544" s="1570"/>
      <c r="K544" s="1571"/>
      <c r="L544" s="668" t="str">
        <f>IF(M544&gt;0,IF(COUNTIF(リスト!建築物種類コード,M544),"建築物","構築物"),"")</f>
        <v/>
      </c>
      <c r="M544" s="688"/>
      <c r="N544" s="681"/>
      <c r="O544" s="201"/>
      <c r="P544" s="682"/>
      <c r="Q544" s="683"/>
      <c r="R544" s="683"/>
      <c r="S544" s="684"/>
      <c r="T544" s="685"/>
      <c r="U544" s="685"/>
      <c r="V544" s="685"/>
      <c r="W544" s="685"/>
      <c r="X544" s="1045"/>
      <c r="Y544" s="686"/>
      <c r="Z544" s="687"/>
      <c r="AA544" s="661"/>
      <c r="AB544" s="662"/>
      <c r="AC544" s="279"/>
      <c r="AD544" s="61"/>
      <c r="AE544" s="61"/>
      <c r="AF544" s="663" t="str">
        <f t="shared" si="128"/>
        <v/>
      </c>
      <c r="AG544" s="664" t="str">
        <f t="shared" si="124"/>
        <v/>
      </c>
      <c r="AH544" s="664" t="str">
        <f t="shared" si="125"/>
        <v/>
      </c>
      <c r="AI544" s="664" t="str">
        <f>IF(AF544="","",VLOOKUP(AF544,リスト!BD:BE,2,0))</f>
        <v/>
      </c>
      <c r="AJ544" s="664" t="str">
        <f t="shared" si="123"/>
        <v/>
      </c>
      <c r="AK544" s="664" t="str">
        <f>IF(AJ544="","",VLOOKUP(AJ544,リスト!BW:BX,2,0))</f>
        <v/>
      </c>
      <c r="AL544" s="664" t="str">
        <f>IF(AF544="","",IF(S544&gt;【１】経営概要!$G$27,調査年-1,調査年)-R544)</f>
        <v/>
      </c>
      <c r="AM544" s="665" t="str">
        <f t="shared" si="107"/>
        <v/>
      </c>
      <c r="AN544" s="665" t="str">
        <f t="shared" si="108"/>
        <v/>
      </c>
      <c r="AO544" s="666" t="str">
        <f t="shared" si="109"/>
        <v/>
      </c>
      <c r="AP544" s="666" t="str">
        <f t="shared" si="110"/>
        <v/>
      </c>
      <c r="AQ544" s="666" t="str">
        <f t="shared" si="111"/>
        <v/>
      </c>
      <c r="AR544" s="666" t="str">
        <f t="shared" si="129"/>
        <v/>
      </c>
      <c r="AS544" s="666" t="str">
        <f t="shared" si="112"/>
        <v/>
      </c>
      <c r="AT544" s="666" t="str">
        <f t="shared" si="126"/>
        <v/>
      </c>
      <c r="AU544" s="666" t="str">
        <f t="shared" si="127"/>
        <v/>
      </c>
      <c r="AV544" s="666" t="str">
        <f>IF(X544="","",IF(OR(R544=IF(S544&gt;【１】経営概要!$G$27,調査年-1,調査年),AN544=""),"",ROUND(AN544*X544%,0)))</f>
        <v/>
      </c>
      <c r="AW544" s="666" t="str">
        <f t="shared" si="113"/>
        <v/>
      </c>
      <c r="AX544" s="666" t="str">
        <f t="shared" si="114"/>
        <v/>
      </c>
      <c r="AY544" s="666" t="str">
        <f t="shared" si="115"/>
        <v/>
      </c>
      <c r="AZ544" s="666" t="str">
        <f>IF(OR(X544="",AND(OR(R544&lt;&gt;IF(S544&gt;【１】経営概要!$G$27,調査年-1,調査年),AG544=0),V544="",AR544="",W544="")),"",
SUM(
IF(AND(R544=IF(S544&gt;【１】経営概要!$G$27,調査年-1,調査年),AG544=1),ROUND(T544*X544%,0),),
ROUND(V544*X544%,0),
ROUND(SUM(AR544)*X544%,0),
))</f>
        <v/>
      </c>
      <c r="BA544" s="666" t="str">
        <f t="shared" si="116"/>
        <v/>
      </c>
    </row>
    <row r="545" spans="2:53" s="4" customFormat="1" ht="28.5" hidden="1" customHeight="1" outlineLevel="1">
      <c r="B545" s="49"/>
      <c r="C545" s="722">
        <v>529</v>
      </c>
      <c r="D545" s="1569"/>
      <c r="E545" s="1570"/>
      <c r="F545" s="1570"/>
      <c r="G545" s="1570"/>
      <c r="H545" s="1570"/>
      <c r="I545" s="1570"/>
      <c r="J545" s="1570"/>
      <c r="K545" s="1571"/>
      <c r="L545" s="668" t="str">
        <f>IF(M545&gt;0,IF(COUNTIF(リスト!建築物種類コード,M545),"建築物","構築物"),"")</f>
        <v/>
      </c>
      <c r="M545" s="680"/>
      <c r="N545" s="681"/>
      <c r="O545" s="201"/>
      <c r="P545" s="682"/>
      <c r="Q545" s="683"/>
      <c r="R545" s="683"/>
      <c r="S545" s="684"/>
      <c r="T545" s="685"/>
      <c r="U545" s="685"/>
      <c r="V545" s="685"/>
      <c r="W545" s="685"/>
      <c r="X545" s="1045"/>
      <c r="Y545" s="686"/>
      <c r="Z545" s="687"/>
      <c r="AA545" s="661"/>
      <c r="AB545" s="662"/>
      <c r="AC545" s="279"/>
      <c r="AD545" s="61"/>
      <c r="AE545" s="61"/>
      <c r="AF545" s="663" t="str">
        <f t="shared" si="128"/>
        <v/>
      </c>
      <c r="AG545" s="664" t="str">
        <f t="shared" si="124"/>
        <v/>
      </c>
      <c r="AH545" s="664" t="str">
        <f t="shared" si="125"/>
        <v/>
      </c>
      <c r="AI545" s="664" t="str">
        <f>IF(AF545="","",VLOOKUP(AF545,リスト!BD:BE,2,0))</f>
        <v/>
      </c>
      <c r="AJ545" s="664" t="str">
        <f t="shared" si="123"/>
        <v/>
      </c>
      <c r="AK545" s="664" t="str">
        <f>IF(AJ545="","",VLOOKUP(AJ545,リスト!BW:BX,2,0))</f>
        <v/>
      </c>
      <c r="AL545" s="664" t="str">
        <f>IF(AF545="","",IF(S545&gt;【１】経営概要!$G$27,調査年-1,調査年)-R545)</f>
        <v/>
      </c>
      <c r="AM545" s="665" t="str">
        <f t="shared" si="107"/>
        <v/>
      </c>
      <c r="AN545" s="665" t="str">
        <f t="shared" si="108"/>
        <v/>
      </c>
      <c r="AO545" s="666" t="str">
        <f t="shared" si="109"/>
        <v/>
      </c>
      <c r="AP545" s="666" t="str">
        <f t="shared" si="110"/>
        <v/>
      </c>
      <c r="AQ545" s="666" t="str">
        <f t="shared" si="111"/>
        <v/>
      </c>
      <c r="AR545" s="666" t="str">
        <f t="shared" si="129"/>
        <v/>
      </c>
      <c r="AS545" s="666" t="str">
        <f t="shared" si="112"/>
        <v/>
      </c>
      <c r="AT545" s="666" t="str">
        <f t="shared" si="126"/>
        <v/>
      </c>
      <c r="AU545" s="666" t="str">
        <f t="shared" si="127"/>
        <v/>
      </c>
      <c r="AV545" s="666" t="str">
        <f>IF(X545="","",IF(OR(R545=IF(S545&gt;【１】経営概要!$G$27,調査年-1,調査年),AN545=""),"",ROUND(AN545*X545%,0)))</f>
        <v/>
      </c>
      <c r="AW545" s="666" t="str">
        <f t="shared" si="113"/>
        <v/>
      </c>
      <c r="AX545" s="666" t="str">
        <f t="shared" si="114"/>
        <v/>
      </c>
      <c r="AY545" s="666" t="str">
        <f t="shared" si="115"/>
        <v/>
      </c>
      <c r="AZ545" s="666" t="str">
        <f>IF(OR(X545="",AND(OR(R545&lt;&gt;IF(S545&gt;【１】経営概要!$G$27,調査年-1,調査年),AG545=0),V545="",AR545="",W545="")),"",
SUM(
IF(AND(R545=IF(S545&gt;【１】経営概要!$G$27,調査年-1,調査年),AG545=1),ROUND(T545*X545%,0),),
ROUND(V545*X545%,0),
ROUND(SUM(AR545)*X545%,0),
))</f>
        <v/>
      </c>
      <c r="BA545" s="666" t="str">
        <f t="shared" si="116"/>
        <v/>
      </c>
    </row>
    <row r="546" spans="2:53" ht="28.5" hidden="1" customHeight="1" outlineLevel="1">
      <c r="B546" s="49"/>
      <c r="C546" s="722">
        <v>530</v>
      </c>
      <c r="D546" s="1572"/>
      <c r="E546" s="1573"/>
      <c r="F546" s="1573"/>
      <c r="G546" s="1573"/>
      <c r="H546" s="1573"/>
      <c r="I546" s="1573"/>
      <c r="J546" s="1573"/>
      <c r="K546" s="1574"/>
      <c r="L546" s="668" t="str">
        <f>IF(M546&gt;0,IF(COUNTIF(リスト!建築物種類コード,M546),"建築物","構築物"),"")</f>
        <v/>
      </c>
      <c r="M546" s="688"/>
      <c r="N546" s="681"/>
      <c r="O546" s="201"/>
      <c r="P546" s="682"/>
      <c r="Q546" s="683"/>
      <c r="R546" s="683"/>
      <c r="S546" s="684"/>
      <c r="T546" s="685"/>
      <c r="U546" s="685"/>
      <c r="V546" s="685"/>
      <c r="W546" s="685"/>
      <c r="X546" s="1045"/>
      <c r="Y546" s="686"/>
      <c r="Z546" s="687"/>
      <c r="AA546" s="661"/>
      <c r="AB546" s="662"/>
      <c r="AC546" s="279"/>
      <c r="AF546" s="663" t="str">
        <f t="shared" si="128"/>
        <v/>
      </c>
      <c r="AG546" s="664" t="str">
        <f t="shared" si="124"/>
        <v/>
      </c>
      <c r="AH546" s="664" t="str">
        <f t="shared" si="125"/>
        <v/>
      </c>
      <c r="AI546" s="664" t="str">
        <f>IF(AF546="","",VLOOKUP(AF546,リスト!BD:BE,2,0))</f>
        <v/>
      </c>
      <c r="AJ546" s="664" t="str">
        <f t="shared" si="123"/>
        <v/>
      </c>
      <c r="AK546" s="664" t="str">
        <f>IF(AJ546="","",VLOOKUP(AJ546,リスト!BW:BX,2,0))</f>
        <v/>
      </c>
      <c r="AL546" s="664" t="str">
        <f>IF(AF546="","",IF(S546&gt;【１】経営概要!$G$27,調査年-1,調査年)-R546)</f>
        <v/>
      </c>
      <c r="AM546" s="665" t="str">
        <f t="shared" si="107"/>
        <v/>
      </c>
      <c r="AN546" s="665" t="str">
        <f t="shared" si="108"/>
        <v/>
      </c>
      <c r="AO546" s="666" t="str">
        <f t="shared" si="109"/>
        <v/>
      </c>
      <c r="AP546" s="666" t="str">
        <f t="shared" si="110"/>
        <v/>
      </c>
      <c r="AQ546" s="666" t="str">
        <f t="shared" si="111"/>
        <v/>
      </c>
      <c r="AR546" s="666" t="str">
        <f t="shared" si="129"/>
        <v/>
      </c>
      <c r="AS546" s="666" t="str">
        <f t="shared" si="112"/>
        <v/>
      </c>
      <c r="AT546" s="666" t="str">
        <f t="shared" si="126"/>
        <v/>
      </c>
      <c r="AU546" s="666" t="str">
        <f t="shared" si="127"/>
        <v/>
      </c>
      <c r="AV546" s="666" t="str">
        <f>IF(X546="","",IF(OR(R546=IF(S546&gt;【１】経営概要!$G$27,調査年-1,調査年),AN546=""),"",ROUND(AN546*X546%,0)))</f>
        <v/>
      </c>
      <c r="AW546" s="666" t="str">
        <f t="shared" si="113"/>
        <v/>
      </c>
      <c r="AX546" s="666" t="str">
        <f t="shared" si="114"/>
        <v/>
      </c>
      <c r="AY546" s="666" t="str">
        <f t="shared" si="115"/>
        <v/>
      </c>
      <c r="AZ546" s="666" t="str">
        <f>IF(OR(X546="",AND(OR(R546&lt;&gt;IF(S546&gt;【１】経営概要!$G$27,調査年-1,調査年),AG546=0),V546="",AR546="",W546="")),"",
SUM(
IF(AND(R546=IF(S546&gt;【１】経営概要!$G$27,調査年-1,調査年),AG546=1),ROUND(T546*X546%,0),),
ROUND(V546*X546%,0),
ROUND(SUM(AR546)*X546%,0),
))</f>
        <v/>
      </c>
      <c r="BA546" s="666" t="str">
        <f t="shared" si="116"/>
        <v/>
      </c>
    </row>
    <row r="547" spans="2:53" s="42" customFormat="1" ht="28.5" hidden="1" customHeight="1" outlineLevel="1">
      <c r="B547" s="49"/>
      <c r="C547" s="722">
        <v>531</v>
      </c>
      <c r="D547" s="1569"/>
      <c r="E547" s="1570"/>
      <c r="F547" s="1570"/>
      <c r="G547" s="1570"/>
      <c r="H547" s="1570"/>
      <c r="I547" s="1570"/>
      <c r="J547" s="1570"/>
      <c r="K547" s="1571"/>
      <c r="L547" s="668" t="str">
        <f>IF(M547&gt;0,IF(COUNTIF(リスト!建築物種類コード,M547),"建築物","構築物"),"")</f>
        <v/>
      </c>
      <c r="M547" s="680"/>
      <c r="N547" s="681"/>
      <c r="O547" s="201"/>
      <c r="P547" s="682"/>
      <c r="Q547" s="683"/>
      <c r="R547" s="683"/>
      <c r="S547" s="684"/>
      <c r="T547" s="685"/>
      <c r="U547" s="685"/>
      <c r="V547" s="685"/>
      <c r="W547" s="685"/>
      <c r="X547" s="1045"/>
      <c r="Y547" s="686"/>
      <c r="Z547" s="687"/>
      <c r="AA547" s="661"/>
      <c r="AB547" s="662"/>
      <c r="AC547" s="279"/>
      <c r="AD547" s="61"/>
      <c r="AE547" s="61"/>
      <c r="AF547" s="663" t="str">
        <f t="shared" si="128"/>
        <v/>
      </c>
      <c r="AG547" s="664" t="str">
        <f t="shared" si="124"/>
        <v/>
      </c>
      <c r="AH547" s="664" t="str">
        <f t="shared" si="125"/>
        <v/>
      </c>
      <c r="AI547" s="664" t="str">
        <f>IF(AF547="","",VLOOKUP(AF547,リスト!BD:BE,2,0))</f>
        <v/>
      </c>
      <c r="AJ547" s="664" t="str">
        <f t="shared" si="123"/>
        <v/>
      </c>
      <c r="AK547" s="664" t="str">
        <f>IF(AJ547="","",VLOOKUP(AJ547,リスト!BW:BX,2,0))</f>
        <v/>
      </c>
      <c r="AL547" s="664" t="str">
        <f>IF(AF547="","",IF(S547&gt;【１】経営概要!$G$27,調査年-1,調査年)-R547)</f>
        <v/>
      </c>
      <c r="AM547" s="665" t="str">
        <f t="shared" si="107"/>
        <v/>
      </c>
      <c r="AN547" s="665" t="str">
        <f t="shared" si="108"/>
        <v/>
      </c>
      <c r="AO547" s="666" t="str">
        <f t="shared" si="109"/>
        <v/>
      </c>
      <c r="AP547" s="666" t="str">
        <f t="shared" si="110"/>
        <v/>
      </c>
      <c r="AQ547" s="666" t="str">
        <f t="shared" si="111"/>
        <v/>
      </c>
      <c r="AR547" s="666" t="str">
        <f t="shared" si="129"/>
        <v/>
      </c>
      <c r="AS547" s="666" t="str">
        <f t="shared" si="112"/>
        <v/>
      </c>
      <c r="AT547" s="666" t="str">
        <f t="shared" si="126"/>
        <v/>
      </c>
      <c r="AU547" s="666" t="str">
        <f t="shared" si="127"/>
        <v/>
      </c>
      <c r="AV547" s="666" t="str">
        <f>IF(X547="","",IF(OR(R547=IF(S547&gt;【１】経営概要!$G$27,調査年-1,調査年),AN547=""),"",ROUND(AN547*X547%,0)))</f>
        <v/>
      </c>
      <c r="AW547" s="666" t="str">
        <f t="shared" si="113"/>
        <v/>
      </c>
      <c r="AX547" s="666" t="str">
        <f t="shared" si="114"/>
        <v/>
      </c>
      <c r="AY547" s="666" t="str">
        <f t="shared" si="115"/>
        <v/>
      </c>
      <c r="AZ547" s="666" t="str">
        <f>IF(OR(X547="",AND(OR(R547&lt;&gt;IF(S547&gt;【１】経営概要!$G$27,調査年-1,調査年),AG547=0),V547="",AR547="",W547="")),"",
SUM(
IF(AND(R547=IF(S547&gt;【１】経営概要!$G$27,調査年-1,調査年),AG547=1),ROUND(T547*X547%,0),),
ROUND(V547*X547%,0),
ROUND(SUM(AR547)*X547%,0),
))</f>
        <v/>
      </c>
      <c r="BA547" s="666" t="str">
        <f t="shared" si="116"/>
        <v/>
      </c>
    </row>
    <row r="548" spans="2:53" s="4" customFormat="1" ht="28.5" hidden="1" customHeight="1" outlineLevel="1">
      <c r="C548" s="722">
        <v>532</v>
      </c>
      <c r="D548" s="1569"/>
      <c r="E548" s="1570"/>
      <c r="F548" s="1570"/>
      <c r="G548" s="1570"/>
      <c r="H548" s="1570"/>
      <c r="I548" s="1570"/>
      <c r="J548" s="1570"/>
      <c r="K548" s="1571"/>
      <c r="L548" s="668" t="str">
        <f>IF(M548&gt;0,IF(COUNTIF(リスト!建築物種類コード,M548),"建築物","構築物"),"")</f>
        <v/>
      </c>
      <c r="M548" s="680"/>
      <c r="N548" s="681"/>
      <c r="O548" s="201"/>
      <c r="P548" s="682"/>
      <c r="Q548" s="683"/>
      <c r="R548" s="683"/>
      <c r="S548" s="684"/>
      <c r="T548" s="685"/>
      <c r="U548" s="685"/>
      <c r="V548" s="685"/>
      <c r="W548" s="685"/>
      <c r="X548" s="1045"/>
      <c r="Y548" s="686"/>
      <c r="Z548" s="687"/>
      <c r="AA548" s="661"/>
      <c r="AB548" s="662"/>
      <c r="AC548" s="279"/>
      <c r="AD548" s="61"/>
      <c r="AE548" s="61"/>
      <c r="AF548" s="663" t="str">
        <f t="shared" si="128"/>
        <v/>
      </c>
      <c r="AG548" s="664" t="str">
        <f t="shared" si="124"/>
        <v/>
      </c>
      <c r="AH548" s="664" t="str">
        <f t="shared" si="125"/>
        <v/>
      </c>
      <c r="AI548" s="664" t="str">
        <f>IF(AF548="","",VLOOKUP(AF548,リスト!BD:BE,2,0))</f>
        <v/>
      </c>
      <c r="AJ548" s="664" t="str">
        <f t="shared" si="123"/>
        <v/>
      </c>
      <c r="AK548" s="664" t="str">
        <f>IF(AJ548="","",VLOOKUP(AJ548,リスト!BW:BX,2,0))</f>
        <v/>
      </c>
      <c r="AL548" s="664" t="str">
        <f>IF(AF548="","",IF(S548&gt;【１】経営概要!$G$27,調査年-1,調査年)-R548)</f>
        <v/>
      </c>
      <c r="AM548" s="665" t="str">
        <f t="shared" si="107"/>
        <v/>
      </c>
      <c r="AN548" s="665" t="str">
        <f t="shared" si="108"/>
        <v/>
      </c>
      <c r="AO548" s="666" t="str">
        <f t="shared" si="109"/>
        <v/>
      </c>
      <c r="AP548" s="666" t="str">
        <f t="shared" si="110"/>
        <v/>
      </c>
      <c r="AQ548" s="666" t="str">
        <f t="shared" si="111"/>
        <v/>
      </c>
      <c r="AR548" s="666" t="str">
        <f t="shared" si="129"/>
        <v/>
      </c>
      <c r="AS548" s="666" t="str">
        <f t="shared" si="112"/>
        <v/>
      </c>
      <c r="AT548" s="666" t="str">
        <f t="shared" si="126"/>
        <v/>
      </c>
      <c r="AU548" s="666" t="str">
        <f t="shared" si="127"/>
        <v/>
      </c>
      <c r="AV548" s="666" t="str">
        <f>IF(X548="","",IF(OR(R548=IF(S548&gt;【１】経営概要!$G$27,調査年-1,調査年),AN548=""),"",ROUND(AN548*X548%,0)))</f>
        <v/>
      </c>
      <c r="AW548" s="666" t="str">
        <f t="shared" si="113"/>
        <v/>
      </c>
      <c r="AX548" s="666" t="str">
        <f t="shared" si="114"/>
        <v/>
      </c>
      <c r="AY548" s="666" t="str">
        <f t="shared" si="115"/>
        <v/>
      </c>
      <c r="AZ548" s="666" t="str">
        <f>IF(OR(X548="",AND(OR(R548&lt;&gt;IF(S548&gt;【１】経営概要!$G$27,調査年-1,調査年),AG548=0),V548="",AR548="",W548="")),"",
SUM(
IF(AND(R548=IF(S548&gt;【１】経営概要!$G$27,調査年-1,調査年),AG548=1),ROUND(T548*X548%,0),),
ROUND(V548*X548%,0),
ROUND(SUM(AR548)*X548%,0),
))</f>
        <v/>
      </c>
      <c r="BA548" s="666" t="str">
        <f t="shared" si="116"/>
        <v/>
      </c>
    </row>
    <row r="549" spans="2:53" s="4" customFormat="1" ht="27.75" hidden="1" customHeight="1" outlineLevel="1">
      <c r="C549" s="722">
        <v>533</v>
      </c>
      <c r="D549" s="1572"/>
      <c r="E549" s="1573"/>
      <c r="F549" s="1573"/>
      <c r="G549" s="1573"/>
      <c r="H549" s="1573"/>
      <c r="I549" s="1573"/>
      <c r="J549" s="1573"/>
      <c r="K549" s="1574"/>
      <c r="L549" s="668" t="str">
        <f>IF(M549&gt;0,IF(COUNTIF(リスト!建築物種類コード,M549),"建築物","構築物"),"")</f>
        <v/>
      </c>
      <c r="M549" s="688"/>
      <c r="N549" s="681"/>
      <c r="O549" s="201"/>
      <c r="P549" s="682"/>
      <c r="Q549" s="683"/>
      <c r="R549" s="683"/>
      <c r="S549" s="684"/>
      <c r="T549" s="685"/>
      <c r="U549" s="685"/>
      <c r="V549" s="685"/>
      <c r="W549" s="685"/>
      <c r="X549" s="1045"/>
      <c r="Y549" s="686"/>
      <c r="Z549" s="687"/>
      <c r="AA549" s="661"/>
      <c r="AB549" s="662"/>
      <c r="AC549" s="279"/>
      <c r="AD549" s="61"/>
      <c r="AE549" s="61"/>
      <c r="AF549" s="663" t="str">
        <f t="shared" si="128"/>
        <v/>
      </c>
      <c r="AG549" s="664" t="str">
        <f t="shared" si="124"/>
        <v/>
      </c>
      <c r="AH549" s="664" t="str">
        <f t="shared" si="125"/>
        <v/>
      </c>
      <c r="AI549" s="664" t="str">
        <f>IF(AF549="","",VLOOKUP(AF549,リスト!BD:BE,2,0))</f>
        <v/>
      </c>
      <c r="AJ549" s="664" t="str">
        <f t="shared" si="123"/>
        <v/>
      </c>
      <c r="AK549" s="664" t="str">
        <f>IF(AJ549="","",VLOOKUP(AJ549,リスト!BW:BX,2,0))</f>
        <v/>
      </c>
      <c r="AL549" s="664" t="str">
        <f>IF(AF549="","",IF(S549&gt;【１】経営概要!$G$27,調査年-1,調査年)-R549)</f>
        <v/>
      </c>
      <c r="AM549" s="665" t="str">
        <f t="shared" si="107"/>
        <v/>
      </c>
      <c r="AN549" s="665" t="str">
        <f t="shared" si="108"/>
        <v/>
      </c>
      <c r="AO549" s="666" t="str">
        <f t="shared" si="109"/>
        <v/>
      </c>
      <c r="AP549" s="666" t="str">
        <f t="shared" si="110"/>
        <v/>
      </c>
      <c r="AQ549" s="666" t="str">
        <f t="shared" si="111"/>
        <v/>
      </c>
      <c r="AR549" s="666" t="str">
        <f t="shared" si="129"/>
        <v/>
      </c>
      <c r="AS549" s="666" t="str">
        <f t="shared" si="112"/>
        <v/>
      </c>
      <c r="AT549" s="666" t="str">
        <f t="shared" si="126"/>
        <v/>
      </c>
      <c r="AU549" s="666" t="str">
        <f t="shared" si="127"/>
        <v/>
      </c>
      <c r="AV549" s="666" t="str">
        <f>IF(X549="","",IF(OR(R549=IF(S549&gt;【１】経営概要!$G$27,調査年-1,調査年),AN549=""),"",ROUND(AN549*X549%,0)))</f>
        <v/>
      </c>
      <c r="AW549" s="666" t="str">
        <f t="shared" si="113"/>
        <v/>
      </c>
      <c r="AX549" s="666" t="str">
        <f t="shared" si="114"/>
        <v/>
      </c>
      <c r="AY549" s="666" t="str">
        <f t="shared" si="115"/>
        <v/>
      </c>
      <c r="AZ549" s="666" t="str">
        <f>IF(OR(X549="",AND(OR(R549&lt;&gt;IF(S549&gt;【１】経営概要!$G$27,調査年-1,調査年),AG549=0),V549="",AR549="",W549="")),"",
SUM(
IF(AND(R549=IF(S549&gt;【１】経営概要!$G$27,調査年-1,調査年),AG549=1),ROUND(T549*X549%,0),),
ROUND(V549*X549%,0),
ROUND(SUM(AR549)*X549%,0),
))</f>
        <v/>
      </c>
      <c r="BA549" s="666" t="str">
        <f t="shared" si="116"/>
        <v/>
      </c>
    </row>
    <row r="550" spans="2:53" s="4" customFormat="1" ht="28.15" hidden="1" customHeight="1" outlineLevel="1">
      <c r="C550" s="722">
        <v>534</v>
      </c>
      <c r="D550" s="1569"/>
      <c r="E550" s="1570"/>
      <c r="F550" s="1570"/>
      <c r="G550" s="1570"/>
      <c r="H550" s="1570"/>
      <c r="I550" s="1570"/>
      <c r="J550" s="1570"/>
      <c r="K550" s="1571"/>
      <c r="L550" s="668" t="str">
        <f>IF(M550&gt;0,IF(COUNTIF(リスト!建築物種類コード,M550),"建築物","構築物"),"")</f>
        <v/>
      </c>
      <c r="M550" s="680"/>
      <c r="N550" s="681"/>
      <c r="O550" s="201"/>
      <c r="P550" s="682"/>
      <c r="Q550" s="683"/>
      <c r="R550" s="683"/>
      <c r="S550" s="684"/>
      <c r="T550" s="685"/>
      <c r="U550" s="685"/>
      <c r="V550" s="685"/>
      <c r="W550" s="685"/>
      <c r="X550" s="1045"/>
      <c r="Y550" s="686"/>
      <c r="Z550" s="687"/>
      <c r="AA550" s="661"/>
      <c r="AB550" s="662"/>
      <c r="AC550" s="279"/>
      <c r="AD550" s="61"/>
      <c r="AE550" s="61"/>
      <c r="AF550" s="663" t="str">
        <f t="shared" si="128"/>
        <v/>
      </c>
      <c r="AG550" s="664" t="str">
        <f t="shared" si="124"/>
        <v/>
      </c>
      <c r="AH550" s="664" t="str">
        <f t="shared" si="125"/>
        <v/>
      </c>
      <c r="AI550" s="664" t="str">
        <f>IF(AF550="","",VLOOKUP(AF550,リスト!BD:BE,2,0))</f>
        <v/>
      </c>
      <c r="AJ550" s="664" t="str">
        <f t="shared" si="123"/>
        <v/>
      </c>
      <c r="AK550" s="664" t="str">
        <f>IF(AJ550="","",VLOOKUP(AJ550,リスト!BW:BX,2,0))</f>
        <v/>
      </c>
      <c r="AL550" s="664" t="str">
        <f>IF(AF550="","",IF(S550&gt;【１】経営概要!$G$27,調査年-1,調査年)-R550)</f>
        <v/>
      </c>
      <c r="AM550" s="665" t="str">
        <f t="shared" si="107"/>
        <v/>
      </c>
      <c r="AN550" s="665" t="str">
        <f t="shared" si="108"/>
        <v/>
      </c>
      <c r="AO550" s="666" t="str">
        <f t="shared" si="109"/>
        <v/>
      </c>
      <c r="AP550" s="666" t="str">
        <f t="shared" si="110"/>
        <v/>
      </c>
      <c r="AQ550" s="666" t="str">
        <f t="shared" si="111"/>
        <v/>
      </c>
      <c r="AR550" s="666" t="str">
        <f t="shared" si="129"/>
        <v/>
      </c>
      <c r="AS550" s="666" t="str">
        <f t="shared" si="112"/>
        <v/>
      </c>
      <c r="AT550" s="666" t="str">
        <f t="shared" si="126"/>
        <v/>
      </c>
      <c r="AU550" s="666" t="str">
        <f t="shared" si="127"/>
        <v/>
      </c>
      <c r="AV550" s="666" t="str">
        <f>IF(X550="","",IF(OR(R550=IF(S550&gt;【１】経営概要!$G$27,調査年-1,調査年),AN550=""),"",ROUND(AN550*X550%,0)))</f>
        <v/>
      </c>
      <c r="AW550" s="666" t="str">
        <f t="shared" si="113"/>
        <v/>
      </c>
      <c r="AX550" s="666" t="str">
        <f t="shared" si="114"/>
        <v/>
      </c>
      <c r="AY550" s="666" t="str">
        <f t="shared" si="115"/>
        <v/>
      </c>
      <c r="AZ550" s="666" t="str">
        <f>IF(OR(X550="",AND(OR(R550&lt;&gt;IF(S550&gt;【１】経営概要!$G$27,調査年-1,調査年),AG550=0),V550="",AR550="",W550="")),"",
SUM(
IF(AND(R550=IF(S550&gt;【１】経営概要!$G$27,調査年-1,調査年),AG550=1),ROUND(T550*X550%,0),),
ROUND(V550*X550%,0),
ROUND(SUM(AR550)*X550%,0),
))</f>
        <v/>
      </c>
      <c r="BA550" s="666" t="str">
        <f t="shared" si="116"/>
        <v/>
      </c>
    </row>
    <row r="551" spans="2:53" s="4" customFormat="1" ht="28.15" hidden="1" customHeight="1" outlineLevel="1">
      <c r="C551" s="722">
        <v>535</v>
      </c>
      <c r="D551" s="1572"/>
      <c r="E551" s="1573"/>
      <c r="F551" s="1573"/>
      <c r="G551" s="1573"/>
      <c r="H551" s="1573"/>
      <c r="I551" s="1573"/>
      <c r="J551" s="1573"/>
      <c r="K551" s="1574"/>
      <c r="L551" s="668" t="str">
        <f>IF(M551&gt;0,IF(COUNTIF(リスト!建築物種類コード,M551),"建築物","構築物"),"")</f>
        <v/>
      </c>
      <c r="M551" s="688"/>
      <c r="N551" s="681"/>
      <c r="O551" s="201"/>
      <c r="P551" s="682"/>
      <c r="Q551" s="683"/>
      <c r="R551" s="683"/>
      <c r="S551" s="684"/>
      <c r="T551" s="685"/>
      <c r="U551" s="685"/>
      <c r="V551" s="685"/>
      <c r="W551" s="685"/>
      <c r="X551" s="1045"/>
      <c r="Y551" s="686"/>
      <c r="Z551" s="687"/>
      <c r="AA551" s="661"/>
      <c r="AB551" s="662"/>
      <c r="AC551" s="279"/>
      <c r="AD551" s="61"/>
      <c r="AE551" s="61"/>
      <c r="AF551" s="663" t="str">
        <f t="shared" si="128"/>
        <v/>
      </c>
      <c r="AG551" s="664" t="str">
        <f t="shared" si="124"/>
        <v/>
      </c>
      <c r="AH551" s="664" t="str">
        <f t="shared" si="125"/>
        <v/>
      </c>
      <c r="AI551" s="664" t="str">
        <f>IF(AF551="","",VLOOKUP(AF551,リスト!BD:BE,2,0))</f>
        <v/>
      </c>
      <c r="AJ551" s="664" t="str">
        <f t="shared" si="123"/>
        <v/>
      </c>
      <c r="AK551" s="664" t="str">
        <f>IF(AJ551="","",VLOOKUP(AJ551,リスト!BW:BX,2,0))</f>
        <v/>
      </c>
      <c r="AL551" s="664" t="str">
        <f>IF(AF551="","",IF(S551&gt;【１】経営概要!$G$27,調査年-1,調査年)-R551)</f>
        <v/>
      </c>
      <c r="AM551" s="665" t="str">
        <f t="shared" si="107"/>
        <v/>
      </c>
      <c r="AN551" s="665" t="str">
        <f t="shared" si="108"/>
        <v/>
      </c>
      <c r="AO551" s="666" t="str">
        <f t="shared" si="109"/>
        <v/>
      </c>
      <c r="AP551" s="666" t="str">
        <f t="shared" si="110"/>
        <v/>
      </c>
      <c r="AQ551" s="666" t="str">
        <f t="shared" si="111"/>
        <v/>
      </c>
      <c r="AR551" s="666" t="str">
        <f t="shared" si="129"/>
        <v/>
      </c>
      <c r="AS551" s="666" t="str">
        <f t="shared" si="112"/>
        <v/>
      </c>
      <c r="AT551" s="666" t="str">
        <f t="shared" si="126"/>
        <v/>
      </c>
      <c r="AU551" s="666" t="str">
        <f t="shared" si="127"/>
        <v/>
      </c>
      <c r="AV551" s="666" t="str">
        <f>IF(X551="","",IF(OR(R551=IF(S551&gt;【１】経営概要!$G$27,調査年-1,調査年),AN551=""),"",ROUND(AN551*X551%,0)))</f>
        <v/>
      </c>
      <c r="AW551" s="666" t="str">
        <f t="shared" si="113"/>
        <v/>
      </c>
      <c r="AX551" s="666" t="str">
        <f t="shared" si="114"/>
        <v/>
      </c>
      <c r="AY551" s="666" t="str">
        <f t="shared" si="115"/>
        <v/>
      </c>
      <c r="AZ551" s="666" t="str">
        <f>IF(OR(X551="",AND(OR(R551&lt;&gt;IF(S551&gt;【１】経営概要!$G$27,調査年-1,調査年),AG551=0),V551="",AR551="",W551="")),"",
SUM(
IF(AND(R551=IF(S551&gt;【１】経営概要!$G$27,調査年-1,調査年),AG551=1),ROUND(T551*X551%,0),),
ROUND(V551*X551%,0),
ROUND(SUM(AR551)*X551%,0),
))</f>
        <v/>
      </c>
      <c r="BA551" s="666" t="str">
        <f t="shared" si="116"/>
        <v/>
      </c>
    </row>
    <row r="552" spans="2:53" s="4" customFormat="1" ht="28.15" hidden="1" customHeight="1" outlineLevel="1">
      <c r="C552" s="722">
        <v>536</v>
      </c>
      <c r="D552" s="1569"/>
      <c r="E552" s="1570"/>
      <c r="F552" s="1570"/>
      <c r="G552" s="1570"/>
      <c r="H552" s="1570"/>
      <c r="I552" s="1570"/>
      <c r="J552" s="1570"/>
      <c r="K552" s="1571"/>
      <c r="L552" s="668" t="str">
        <f>IF(M552&gt;0,IF(COUNTIF(リスト!建築物種類コード,M552),"建築物","構築物"),"")</f>
        <v/>
      </c>
      <c r="M552" s="680"/>
      <c r="N552" s="681"/>
      <c r="O552" s="201"/>
      <c r="P552" s="682"/>
      <c r="Q552" s="683"/>
      <c r="R552" s="683"/>
      <c r="S552" s="684"/>
      <c r="T552" s="685"/>
      <c r="U552" s="685"/>
      <c r="V552" s="685"/>
      <c r="W552" s="685"/>
      <c r="X552" s="1045"/>
      <c r="Y552" s="686"/>
      <c r="Z552" s="687"/>
      <c r="AA552" s="661"/>
      <c r="AB552" s="662"/>
      <c r="AC552" s="279"/>
      <c r="AD552" s="61"/>
      <c r="AE552" s="61"/>
      <c r="AF552" s="663" t="str">
        <f t="shared" si="128"/>
        <v/>
      </c>
      <c r="AG552" s="664" t="str">
        <f t="shared" si="124"/>
        <v/>
      </c>
      <c r="AH552" s="664" t="str">
        <f t="shared" si="125"/>
        <v/>
      </c>
      <c r="AI552" s="664" t="str">
        <f>IF(AF552="","",VLOOKUP(AF552,リスト!BD:BE,2,0))</f>
        <v/>
      </c>
      <c r="AJ552" s="664" t="str">
        <f t="shared" si="123"/>
        <v/>
      </c>
      <c r="AK552" s="664" t="str">
        <f>IF(AJ552="","",VLOOKUP(AJ552,リスト!BW:BX,2,0))</f>
        <v/>
      </c>
      <c r="AL552" s="664" t="str">
        <f>IF(AF552="","",IF(S552&gt;【１】経営概要!$G$27,調査年-1,調査年)-R552)</f>
        <v/>
      </c>
      <c r="AM552" s="665" t="str">
        <f t="shared" si="107"/>
        <v/>
      </c>
      <c r="AN552" s="665" t="str">
        <f t="shared" si="108"/>
        <v/>
      </c>
      <c r="AO552" s="666" t="str">
        <f t="shared" si="109"/>
        <v/>
      </c>
      <c r="AP552" s="666" t="str">
        <f t="shared" si="110"/>
        <v/>
      </c>
      <c r="AQ552" s="666" t="str">
        <f t="shared" si="111"/>
        <v/>
      </c>
      <c r="AR552" s="666" t="str">
        <f t="shared" si="129"/>
        <v/>
      </c>
      <c r="AS552" s="666" t="str">
        <f t="shared" si="112"/>
        <v/>
      </c>
      <c r="AT552" s="666" t="str">
        <f t="shared" si="126"/>
        <v/>
      </c>
      <c r="AU552" s="666" t="str">
        <f t="shared" si="127"/>
        <v/>
      </c>
      <c r="AV552" s="666" t="str">
        <f>IF(X552="","",IF(OR(R552=IF(S552&gt;【１】経営概要!$G$27,調査年-1,調査年),AN552=""),"",ROUND(AN552*X552%,0)))</f>
        <v/>
      </c>
      <c r="AW552" s="666" t="str">
        <f t="shared" si="113"/>
        <v/>
      </c>
      <c r="AX552" s="666" t="str">
        <f t="shared" si="114"/>
        <v/>
      </c>
      <c r="AY552" s="666" t="str">
        <f t="shared" si="115"/>
        <v/>
      </c>
      <c r="AZ552" s="666" t="str">
        <f>IF(OR(X552="",AND(OR(R552&lt;&gt;IF(S552&gt;【１】経営概要!$G$27,調査年-1,調査年),AG552=0),V552="",AR552="",W552="")),"",
SUM(
IF(AND(R552=IF(S552&gt;【１】経営概要!$G$27,調査年-1,調査年),AG552=1),ROUND(T552*X552%,0),),
ROUND(V552*X552%,0),
ROUND(SUM(AR552)*X552%,0),
))</f>
        <v/>
      </c>
      <c r="BA552" s="666" t="str">
        <f t="shared" si="116"/>
        <v/>
      </c>
    </row>
    <row r="553" spans="2:53" s="4" customFormat="1" ht="28.15" hidden="1" customHeight="1" outlineLevel="1">
      <c r="C553" s="722">
        <v>537</v>
      </c>
      <c r="D553" s="1572"/>
      <c r="E553" s="1573"/>
      <c r="F553" s="1573"/>
      <c r="G553" s="1573"/>
      <c r="H553" s="1573"/>
      <c r="I553" s="1573"/>
      <c r="J553" s="1573"/>
      <c r="K553" s="1574"/>
      <c r="L553" s="668" t="str">
        <f>IF(M553&gt;0,IF(COUNTIF(リスト!建築物種類コード,M553),"建築物","構築物"),"")</f>
        <v/>
      </c>
      <c r="M553" s="688"/>
      <c r="N553" s="681"/>
      <c r="O553" s="201"/>
      <c r="P553" s="682"/>
      <c r="Q553" s="683"/>
      <c r="R553" s="683"/>
      <c r="S553" s="684"/>
      <c r="T553" s="685"/>
      <c r="U553" s="685"/>
      <c r="V553" s="685"/>
      <c r="W553" s="685"/>
      <c r="X553" s="1045"/>
      <c r="Y553" s="686"/>
      <c r="Z553" s="687"/>
      <c r="AA553" s="661"/>
      <c r="AB553" s="662"/>
      <c r="AC553" s="279"/>
      <c r="AD553" s="61"/>
      <c r="AE553" s="61"/>
      <c r="AF553" s="663" t="str">
        <f t="shared" si="128"/>
        <v/>
      </c>
      <c r="AG553" s="664" t="str">
        <f t="shared" si="124"/>
        <v/>
      </c>
      <c r="AH553" s="664" t="str">
        <f t="shared" si="125"/>
        <v/>
      </c>
      <c r="AI553" s="664" t="str">
        <f>IF(AF553="","",VLOOKUP(AF553,リスト!BD:BE,2,0))</f>
        <v/>
      </c>
      <c r="AJ553" s="664" t="str">
        <f t="shared" si="123"/>
        <v/>
      </c>
      <c r="AK553" s="664" t="str">
        <f>IF(AJ553="","",VLOOKUP(AJ553,リスト!BW:BX,2,0))</f>
        <v/>
      </c>
      <c r="AL553" s="664" t="str">
        <f>IF(AF553="","",IF(S553&gt;【１】経営概要!$G$27,調査年-1,調査年)-R553)</f>
        <v/>
      </c>
      <c r="AM553" s="665" t="str">
        <f t="shared" si="107"/>
        <v/>
      </c>
      <c r="AN553" s="665" t="str">
        <f t="shared" si="108"/>
        <v/>
      </c>
      <c r="AO553" s="666" t="str">
        <f t="shared" si="109"/>
        <v/>
      </c>
      <c r="AP553" s="666" t="str">
        <f t="shared" si="110"/>
        <v/>
      </c>
      <c r="AQ553" s="666" t="str">
        <f t="shared" si="111"/>
        <v/>
      </c>
      <c r="AR553" s="666" t="str">
        <f t="shared" si="129"/>
        <v/>
      </c>
      <c r="AS553" s="666" t="str">
        <f t="shared" si="112"/>
        <v/>
      </c>
      <c r="AT553" s="666" t="str">
        <f t="shared" si="126"/>
        <v/>
      </c>
      <c r="AU553" s="666" t="str">
        <f t="shared" si="127"/>
        <v/>
      </c>
      <c r="AV553" s="666" t="str">
        <f>IF(X553="","",IF(OR(R553=IF(S553&gt;【１】経営概要!$G$27,調査年-1,調査年),AN553=""),"",ROUND(AN553*X553%,0)))</f>
        <v/>
      </c>
      <c r="AW553" s="666" t="str">
        <f t="shared" si="113"/>
        <v/>
      </c>
      <c r="AX553" s="666" t="str">
        <f t="shared" si="114"/>
        <v/>
      </c>
      <c r="AY553" s="666" t="str">
        <f t="shared" si="115"/>
        <v/>
      </c>
      <c r="AZ553" s="666" t="str">
        <f>IF(OR(X553="",AND(OR(R553&lt;&gt;IF(S553&gt;【１】経営概要!$G$27,調査年-1,調査年),AG553=0),V553="",AR553="",W553="")),"",
SUM(
IF(AND(R553=IF(S553&gt;【１】経営概要!$G$27,調査年-1,調査年),AG553=1),ROUND(T553*X553%,0),),
ROUND(V553*X553%,0),
ROUND(SUM(AR553)*X553%,0),
))</f>
        <v/>
      </c>
      <c r="BA553" s="666" t="str">
        <f t="shared" si="116"/>
        <v/>
      </c>
    </row>
    <row r="554" spans="2:53" s="4" customFormat="1" ht="28.15" hidden="1" customHeight="1" outlineLevel="1">
      <c r="C554" s="722">
        <v>538</v>
      </c>
      <c r="D554" s="1569"/>
      <c r="E554" s="1570"/>
      <c r="F554" s="1570"/>
      <c r="G554" s="1570"/>
      <c r="H554" s="1570"/>
      <c r="I554" s="1570"/>
      <c r="J554" s="1570"/>
      <c r="K554" s="1571"/>
      <c r="L554" s="668" t="str">
        <f>IF(M554&gt;0,IF(COUNTIF(リスト!建築物種類コード,M554),"建築物","構築物"),"")</f>
        <v/>
      </c>
      <c r="M554" s="680"/>
      <c r="N554" s="681"/>
      <c r="O554" s="201"/>
      <c r="P554" s="682"/>
      <c r="Q554" s="683"/>
      <c r="R554" s="683"/>
      <c r="S554" s="684"/>
      <c r="T554" s="685"/>
      <c r="U554" s="685"/>
      <c r="V554" s="685"/>
      <c r="W554" s="685"/>
      <c r="X554" s="1045"/>
      <c r="Y554" s="686"/>
      <c r="Z554" s="687"/>
      <c r="AA554" s="661"/>
      <c r="AB554" s="662"/>
      <c r="AC554" s="279"/>
      <c r="AD554" s="61"/>
      <c r="AE554" s="61"/>
      <c r="AF554" s="663" t="str">
        <f t="shared" si="128"/>
        <v/>
      </c>
      <c r="AG554" s="664" t="str">
        <f t="shared" si="124"/>
        <v/>
      </c>
      <c r="AH554" s="664" t="str">
        <f t="shared" si="125"/>
        <v/>
      </c>
      <c r="AI554" s="664" t="str">
        <f>IF(AF554="","",VLOOKUP(AF554,リスト!BD:BE,2,0))</f>
        <v/>
      </c>
      <c r="AJ554" s="664" t="str">
        <f t="shared" si="123"/>
        <v/>
      </c>
      <c r="AK554" s="664" t="str">
        <f>IF(AJ554="","",VLOOKUP(AJ554,リスト!BW:BX,2,0))</f>
        <v/>
      </c>
      <c r="AL554" s="664" t="str">
        <f>IF(AF554="","",IF(S554&gt;【１】経営概要!$G$27,調査年-1,調査年)-R554)</f>
        <v/>
      </c>
      <c r="AM554" s="665" t="str">
        <f t="shared" si="107"/>
        <v/>
      </c>
      <c r="AN554" s="665" t="str">
        <f t="shared" si="108"/>
        <v/>
      </c>
      <c r="AO554" s="666" t="str">
        <f t="shared" si="109"/>
        <v/>
      </c>
      <c r="AP554" s="666" t="str">
        <f t="shared" si="110"/>
        <v/>
      </c>
      <c r="AQ554" s="666" t="str">
        <f t="shared" si="111"/>
        <v/>
      </c>
      <c r="AR554" s="666" t="str">
        <f t="shared" si="129"/>
        <v/>
      </c>
      <c r="AS554" s="666" t="str">
        <f t="shared" si="112"/>
        <v/>
      </c>
      <c r="AT554" s="666" t="str">
        <f t="shared" si="126"/>
        <v/>
      </c>
      <c r="AU554" s="666" t="str">
        <f t="shared" si="127"/>
        <v/>
      </c>
      <c r="AV554" s="666" t="str">
        <f>IF(X554="","",IF(OR(R554=IF(S554&gt;【１】経営概要!$G$27,調査年-1,調査年),AN554=""),"",ROUND(AN554*X554%,0)))</f>
        <v/>
      </c>
      <c r="AW554" s="666" t="str">
        <f t="shared" si="113"/>
        <v/>
      </c>
      <c r="AX554" s="666" t="str">
        <f t="shared" si="114"/>
        <v/>
      </c>
      <c r="AY554" s="666" t="str">
        <f t="shared" si="115"/>
        <v/>
      </c>
      <c r="AZ554" s="666" t="str">
        <f>IF(OR(X554="",AND(OR(R554&lt;&gt;IF(S554&gt;【１】経営概要!$G$27,調査年-1,調査年),AG554=0),V554="",AR554="",W554="")),"",
SUM(
IF(AND(R554=IF(S554&gt;【１】経営概要!$G$27,調査年-1,調査年),AG554=1),ROUND(T554*X554%,0),),
ROUND(V554*X554%,0),
ROUND(SUM(AR554)*X554%,0),
))</f>
        <v/>
      </c>
      <c r="BA554" s="666" t="str">
        <f t="shared" si="116"/>
        <v/>
      </c>
    </row>
    <row r="555" spans="2:53" s="4" customFormat="1" ht="28.15" hidden="1" customHeight="1" outlineLevel="1">
      <c r="C555" s="722">
        <v>539</v>
      </c>
      <c r="D555" s="1569"/>
      <c r="E555" s="1570"/>
      <c r="F555" s="1570"/>
      <c r="G555" s="1570"/>
      <c r="H555" s="1570"/>
      <c r="I555" s="1570"/>
      <c r="J555" s="1570"/>
      <c r="K555" s="1571"/>
      <c r="L555" s="668" t="str">
        <f>IF(M555&gt;0,IF(COUNTIF(リスト!建築物種類コード,M555),"建築物","構築物"),"")</f>
        <v/>
      </c>
      <c r="M555" s="680"/>
      <c r="N555" s="681"/>
      <c r="O555" s="201"/>
      <c r="P555" s="682"/>
      <c r="Q555" s="683"/>
      <c r="R555" s="683"/>
      <c r="S555" s="684"/>
      <c r="T555" s="685"/>
      <c r="U555" s="685"/>
      <c r="V555" s="685"/>
      <c r="W555" s="685"/>
      <c r="X555" s="1045"/>
      <c r="Y555" s="686"/>
      <c r="Z555" s="687"/>
      <c r="AA555" s="661"/>
      <c r="AB555" s="662"/>
      <c r="AC555" s="279"/>
      <c r="AD555" s="61"/>
      <c r="AE555" s="61"/>
      <c r="AF555" s="663" t="str">
        <f t="shared" si="128"/>
        <v/>
      </c>
      <c r="AG555" s="664" t="str">
        <f t="shared" si="124"/>
        <v/>
      </c>
      <c r="AH555" s="664" t="str">
        <f t="shared" si="125"/>
        <v/>
      </c>
      <c r="AI555" s="664" t="str">
        <f>IF(AF555="","",VLOOKUP(AF555,リスト!BD:BE,2,0))</f>
        <v/>
      </c>
      <c r="AJ555" s="664" t="str">
        <f t="shared" si="123"/>
        <v/>
      </c>
      <c r="AK555" s="664" t="str">
        <f>IF(AJ555="","",VLOOKUP(AJ555,リスト!BW:BX,2,0))</f>
        <v/>
      </c>
      <c r="AL555" s="664" t="str">
        <f>IF(AF555="","",IF(S555&gt;【１】経営概要!$G$27,調査年-1,調査年)-R555)</f>
        <v/>
      </c>
      <c r="AM555" s="665" t="str">
        <f t="shared" si="107"/>
        <v/>
      </c>
      <c r="AN555" s="665" t="str">
        <f t="shared" si="108"/>
        <v/>
      </c>
      <c r="AO555" s="666" t="str">
        <f t="shared" si="109"/>
        <v/>
      </c>
      <c r="AP555" s="666" t="str">
        <f t="shared" si="110"/>
        <v/>
      </c>
      <c r="AQ555" s="666" t="str">
        <f t="shared" si="111"/>
        <v/>
      </c>
      <c r="AR555" s="666" t="str">
        <f t="shared" si="129"/>
        <v/>
      </c>
      <c r="AS555" s="666" t="str">
        <f t="shared" si="112"/>
        <v/>
      </c>
      <c r="AT555" s="666" t="str">
        <f t="shared" si="126"/>
        <v/>
      </c>
      <c r="AU555" s="666" t="str">
        <f t="shared" si="127"/>
        <v/>
      </c>
      <c r="AV555" s="666" t="str">
        <f>IF(X555="","",IF(OR(R555=IF(S555&gt;【１】経営概要!$G$27,調査年-1,調査年),AN555=""),"",ROUND(AN555*X555%,0)))</f>
        <v/>
      </c>
      <c r="AW555" s="666" t="str">
        <f t="shared" si="113"/>
        <v/>
      </c>
      <c r="AX555" s="666" t="str">
        <f t="shared" si="114"/>
        <v/>
      </c>
      <c r="AY555" s="666" t="str">
        <f t="shared" si="115"/>
        <v/>
      </c>
      <c r="AZ555" s="666" t="str">
        <f>IF(OR(X555="",AND(OR(R555&lt;&gt;IF(S555&gt;【１】経営概要!$G$27,調査年-1,調査年),AG555=0),V555="",AR555="",W555="")),"",
SUM(
IF(AND(R555=IF(S555&gt;【１】経営概要!$G$27,調査年-1,調査年),AG555=1),ROUND(T555*X555%,0),),
ROUND(V555*X555%,0),
ROUND(SUM(AR555)*X555%,0),
))</f>
        <v/>
      </c>
      <c r="BA555" s="666" t="str">
        <f t="shared" si="116"/>
        <v/>
      </c>
    </row>
    <row r="556" spans="2:53" s="4" customFormat="1" ht="28.15" hidden="1" customHeight="1" outlineLevel="1">
      <c r="C556" s="722">
        <v>540</v>
      </c>
      <c r="D556" s="1569"/>
      <c r="E556" s="1570"/>
      <c r="F556" s="1570"/>
      <c r="G556" s="1570"/>
      <c r="H556" s="1570"/>
      <c r="I556" s="1570"/>
      <c r="J556" s="1570"/>
      <c r="K556" s="1571"/>
      <c r="L556" s="668" t="str">
        <f>IF(M556&gt;0,IF(COUNTIF(リスト!建築物種類コード,M556),"建築物","構築物"),"")</f>
        <v/>
      </c>
      <c r="M556" s="680"/>
      <c r="N556" s="681"/>
      <c r="O556" s="201"/>
      <c r="P556" s="682"/>
      <c r="Q556" s="683"/>
      <c r="R556" s="683"/>
      <c r="S556" s="684"/>
      <c r="T556" s="685"/>
      <c r="U556" s="685"/>
      <c r="V556" s="685"/>
      <c r="W556" s="685"/>
      <c r="X556" s="1045"/>
      <c r="Y556" s="686"/>
      <c r="Z556" s="687"/>
      <c r="AA556" s="661"/>
      <c r="AB556" s="662"/>
      <c r="AC556" s="279"/>
      <c r="AD556" s="61"/>
      <c r="AE556" s="61"/>
      <c r="AF556" s="663" t="str">
        <f t="shared" si="128"/>
        <v/>
      </c>
      <c r="AG556" s="664" t="str">
        <f t="shared" si="124"/>
        <v/>
      </c>
      <c r="AH556" s="664" t="str">
        <f t="shared" si="125"/>
        <v/>
      </c>
      <c r="AI556" s="664" t="str">
        <f>IF(AF556="","",VLOOKUP(AF556,リスト!BD:BE,2,0))</f>
        <v/>
      </c>
      <c r="AJ556" s="664" t="str">
        <f t="shared" si="123"/>
        <v/>
      </c>
      <c r="AK556" s="664" t="str">
        <f>IF(AJ556="","",VLOOKUP(AJ556,リスト!BW:BX,2,0))</f>
        <v/>
      </c>
      <c r="AL556" s="664" t="str">
        <f>IF(AF556="","",IF(S556&gt;【１】経営概要!$G$27,調査年-1,調査年)-R556)</f>
        <v/>
      </c>
      <c r="AM556" s="665" t="str">
        <f t="shared" si="107"/>
        <v/>
      </c>
      <c r="AN556" s="665" t="str">
        <f t="shared" si="108"/>
        <v/>
      </c>
      <c r="AO556" s="666" t="str">
        <f t="shared" si="109"/>
        <v/>
      </c>
      <c r="AP556" s="666" t="str">
        <f t="shared" si="110"/>
        <v/>
      </c>
      <c r="AQ556" s="666" t="str">
        <f t="shared" si="111"/>
        <v/>
      </c>
      <c r="AR556" s="666" t="str">
        <f t="shared" si="129"/>
        <v/>
      </c>
      <c r="AS556" s="666" t="str">
        <f t="shared" si="112"/>
        <v/>
      </c>
      <c r="AT556" s="666" t="str">
        <f t="shared" si="126"/>
        <v/>
      </c>
      <c r="AU556" s="666" t="str">
        <f t="shared" si="127"/>
        <v/>
      </c>
      <c r="AV556" s="666" t="str">
        <f>IF(X556="","",IF(OR(R556=IF(S556&gt;【１】経営概要!$G$27,調査年-1,調査年),AN556=""),"",ROUND(AN556*X556%,0)))</f>
        <v/>
      </c>
      <c r="AW556" s="666" t="str">
        <f t="shared" si="113"/>
        <v/>
      </c>
      <c r="AX556" s="666" t="str">
        <f t="shared" si="114"/>
        <v/>
      </c>
      <c r="AY556" s="666" t="str">
        <f t="shared" si="115"/>
        <v/>
      </c>
      <c r="AZ556" s="666" t="str">
        <f>IF(OR(X556="",AND(OR(R556&lt;&gt;IF(S556&gt;【１】経営概要!$G$27,調査年-1,調査年),AG556=0),V556="",AR556="",W556="")),"",
SUM(
IF(AND(R556=IF(S556&gt;【１】経営概要!$G$27,調査年-1,調査年),AG556=1),ROUND(T556*X556%,0),),
ROUND(V556*X556%,0),
ROUND(SUM(AR556)*X556%,0),
))</f>
        <v/>
      </c>
      <c r="BA556" s="666" t="str">
        <f t="shared" si="116"/>
        <v/>
      </c>
    </row>
    <row r="557" spans="2:53" s="4" customFormat="1" ht="28.15" hidden="1" customHeight="1" outlineLevel="1">
      <c r="C557" s="722">
        <v>541</v>
      </c>
      <c r="D557" s="1569"/>
      <c r="E557" s="1570"/>
      <c r="F557" s="1570"/>
      <c r="G557" s="1570"/>
      <c r="H557" s="1570"/>
      <c r="I557" s="1570"/>
      <c r="J557" s="1570"/>
      <c r="K557" s="1571"/>
      <c r="L557" s="668" t="str">
        <f>IF(M557&gt;0,IF(COUNTIF(リスト!建築物種類コード,M557),"建築物","構築物"),"")</f>
        <v/>
      </c>
      <c r="M557" s="680"/>
      <c r="N557" s="681"/>
      <c r="O557" s="201"/>
      <c r="P557" s="682"/>
      <c r="Q557" s="683"/>
      <c r="R557" s="683"/>
      <c r="S557" s="684"/>
      <c r="T557" s="685"/>
      <c r="U557" s="685"/>
      <c r="V557" s="685"/>
      <c r="W557" s="685"/>
      <c r="X557" s="1045"/>
      <c r="Y557" s="686"/>
      <c r="Z557" s="687"/>
      <c r="AA557" s="661"/>
      <c r="AB557" s="662"/>
      <c r="AC557" s="279"/>
      <c r="AD557" s="61"/>
      <c r="AE557" s="61"/>
      <c r="AF557" s="663" t="str">
        <f t="shared" si="128"/>
        <v/>
      </c>
      <c r="AG557" s="664" t="str">
        <f t="shared" si="124"/>
        <v/>
      </c>
      <c r="AH557" s="664" t="str">
        <f t="shared" si="125"/>
        <v/>
      </c>
      <c r="AI557" s="664" t="str">
        <f>IF(AF557="","",VLOOKUP(AF557,リスト!BD:BE,2,0))</f>
        <v/>
      </c>
      <c r="AJ557" s="664" t="str">
        <f t="shared" si="123"/>
        <v/>
      </c>
      <c r="AK557" s="664" t="str">
        <f>IF(AJ557="","",VLOOKUP(AJ557,リスト!BW:BX,2,0))</f>
        <v/>
      </c>
      <c r="AL557" s="664" t="str">
        <f>IF(AF557="","",IF(S557&gt;【１】経営概要!$G$27,調査年-1,調査年)-R557)</f>
        <v/>
      </c>
      <c r="AM557" s="665" t="str">
        <f t="shared" si="107"/>
        <v/>
      </c>
      <c r="AN557" s="665" t="str">
        <f t="shared" si="108"/>
        <v/>
      </c>
      <c r="AO557" s="666" t="str">
        <f t="shared" si="109"/>
        <v/>
      </c>
      <c r="AP557" s="666" t="str">
        <f t="shared" si="110"/>
        <v/>
      </c>
      <c r="AQ557" s="666" t="str">
        <f t="shared" si="111"/>
        <v/>
      </c>
      <c r="AR557" s="666" t="str">
        <f t="shared" si="129"/>
        <v/>
      </c>
      <c r="AS557" s="666" t="str">
        <f t="shared" si="112"/>
        <v/>
      </c>
      <c r="AT557" s="666" t="str">
        <f t="shared" si="126"/>
        <v/>
      </c>
      <c r="AU557" s="666" t="str">
        <f t="shared" si="127"/>
        <v/>
      </c>
      <c r="AV557" s="666" t="str">
        <f>IF(X557="","",IF(OR(R557=IF(S557&gt;【１】経営概要!$G$27,調査年-1,調査年),AN557=""),"",ROUND(AN557*X557%,0)))</f>
        <v/>
      </c>
      <c r="AW557" s="666" t="str">
        <f t="shared" si="113"/>
        <v/>
      </c>
      <c r="AX557" s="666" t="str">
        <f t="shared" si="114"/>
        <v/>
      </c>
      <c r="AY557" s="666" t="str">
        <f t="shared" si="115"/>
        <v/>
      </c>
      <c r="AZ557" s="666" t="str">
        <f>IF(OR(X557="",AND(OR(R557&lt;&gt;IF(S557&gt;【１】経営概要!$G$27,調査年-1,調査年),AG557=0),V557="",AR557="",W557="")),"",
SUM(
IF(AND(R557=IF(S557&gt;【１】経営概要!$G$27,調査年-1,調査年),AG557=1),ROUND(T557*X557%,0),),
ROUND(V557*X557%,0),
ROUND(SUM(AR557)*X557%,0),
))</f>
        <v/>
      </c>
      <c r="BA557" s="666" t="str">
        <f t="shared" si="116"/>
        <v/>
      </c>
    </row>
    <row r="558" spans="2:53" s="4" customFormat="1" ht="28.15" hidden="1" customHeight="1" outlineLevel="1">
      <c r="C558" s="722">
        <v>542</v>
      </c>
      <c r="D558" s="1569"/>
      <c r="E558" s="1570"/>
      <c r="F558" s="1570"/>
      <c r="G558" s="1570"/>
      <c r="H558" s="1570"/>
      <c r="I558" s="1570"/>
      <c r="J558" s="1570"/>
      <c r="K558" s="1571"/>
      <c r="L558" s="668" t="str">
        <f>IF(M558&gt;0,IF(COUNTIF(リスト!建築物種類コード,M558),"建築物","構築物"),"")</f>
        <v/>
      </c>
      <c r="M558" s="680"/>
      <c r="N558" s="681"/>
      <c r="O558" s="201"/>
      <c r="P558" s="682"/>
      <c r="Q558" s="683"/>
      <c r="R558" s="683"/>
      <c r="S558" s="684"/>
      <c r="T558" s="685"/>
      <c r="U558" s="685"/>
      <c r="V558" s="685"/>
      <c r="W558" s="685"/>
      <c r="X558" s="1045"/>
      <c r="Y558" s="686"/>
      <c r="Z558" s="687"/>
      <c r="AA558" s="661"/>
      <c r="AB558" s="662"/>
      <c r="AC558" s="279"/>
      <c r="AD558" s="61"/>
      <c r="AE558" s="61"/>
      <c r="AF558" s="663" t="str">
        <f t="shared" si="128"/>
        <v/>
      </c>
      <c r="AG558" s="664" t="str">
        <f t="shared" si="124"/>
        <v/>
      </c>
      <c r="AH558" s="664" t="str">
        <f t="shared" si="125"/>
        <v/>
      </c>
      <c r="AI558" s="664" t="str">
        <f>IF(AF558="","",VLOOKUP(AF558,リスト!BD:BE,2,0))</f>
        <v/>
      </c>
      <c r="AJ558" s="664" t="str">
        <f t="shared" si="123"/>
        <v/>
      </c>
      <c r="AK558" s="664" t="str">
        <f>IF(AJ558="","",VLOOKUP(AJ558,リスト!BW:BX,2,0))</f>
        <v/>
      </c>
      <c r="AL558" s="664" t="str">
        <f>IF(AF558="","",IF(S558&gt;【１】経営概要!$G$27,調査年-1,調査年)-R558)</f>
        <v/>
      </c>
      <c r="AM558" s="665" t="str">
        <f t="shared" si="107"/>
        <v/>
      </c>
      <c r="AN558" s="665" t="str">
        <f t="shared" si="108"/>
        <v/>
      </c>
      <c r="AO558" s="666" t="str">
        <f t="shared" si="109"/>
        <v/>
      </c>
      <c r="AP558" s="666" t="str">
        <f t="shared" si="110"/>
        <v/>
      </c>
      <c r="AQ558" s="666" t="str">
        <f t="shared" si="111"/>
        <v/>
      </c>
      <c r="AR558" s="666" t="str">
        <f t="shared" si="129"/>
        <v/>
      </c>
      <c r="AS558" s="666" t="str">
        <f t="shared" si="112"/>
        <v/>
      </c>
      <c r="AT558" s="666" t="str">
        <f t="shared" si="126"/>
        <v/>
      </c>
      <c r="AU558" s="666" t="str">
        <f t="shared" si="127"/>
        <v/>
      </c>
      <c r="AV558" s="666" t="str">
        <f>IF(X558="","",IF(OR(R558=IF(S558&gt;【１】経営概要!$G$27,調査年-1,調査年),AN558=""),"",ROUND(AN558*X558%,0)))</f>
        <v/>
      </c>
      <c r="AW558" s="666" t="str">
        <f t="shared" si="113"/>
        <v/>
      </c>
      <c r="AX558" s="666" t="str">
        <f t="shared" si="114"/>
        <v/>
      </c>
      <c r="AY558" s="666" t="str">
        <f t="shared" si="115"/>
        <v/>
      </c>
      <c r="AZ558" s="666" t="str">
        <f>IF(OR(X558="",AND(OR(R558&lt;&gt;IF(S558&gt;【１】経営概要!$G$27,調査年-1,調査年),AG558=0),V558="",AR558="",W558="")),"",
SUM(
IF(AND(R558=IF(S558&gt;【１】経営概要!$G$27,調査年-1,調査年),AG558=1),ROUND(T558*X558%,0),),
ROUND(V558*X558%,0),
ROUND(SUM(AR558)*X558%,0),
))</f>
        <v/>
      </c>
      <c r="BA558" s="666" t="str">
        <f t="shared" si="116"/>
        <v/>
      </c>
    </row>
    <row r="559" spans="2:53" s="4" customFormat="1" ht="28.15" hidden="1" customHeight="1" outlineLevel="1">
      <c r="C559" s="722">
        <v>543</v>
      </c>
      <c r="D559" s="1569"/>
      <c r="E559" s="1570"/>
      <c r="F559" s="1570"/>
      <c r="G559" s="1570"/>
      <c r="H559" s="1570"/>
      <c r="I559" s="1570"/>
      <c r="J559" s="1570"/>
      <c r="K559" s="1571"/>
      <c r="L559" s="668" t="str">
        <f>IF(M559&gt;0,IF(COUNTIF(リスト!建築物種類コード,M559),"建築物","構築物"),"")</f>
        <v/>
      </c>
      <c r="M559" s="680"/>
      <c r="N559" s="681"/>
      <c r="O559" s="201"/>
      <c r="P559" s="682"/>
      <c r="Q559" s="683"/>
      <c r="R559" s="683"/>
      <c r="S559" s="684"/>
      <c r="T559" s="685"/>
      <c r="U559" s="685"/>
      <c r="V559" s="685"/>
      <c r="W559" s="685"/>
      <c r="X559" s="1045"/>
      <c r="Y559" s="686"/>
      <c r="Z559" s="687"/>
      <c r="AA559" s="661"/>
      <c r="AB559" s="662"/>
      <c r="AC559" s="279"/>
      <c r="AD559" s="61"/>
      <c r="AE559" s="61"/>
      <c r="AF559" s="663" t="str">
        <f t="shared" si="128"/>
        <v/>
      </c>
      <c r="AG559" s="664" t="str">
        <f t="shared" si="124"/>
        <v/>
      </c>
      <c r="AH559" s="664" t="str">
        <f t="shared" si="125"/>
        <v/>
      </c>
      <c r="AI559" s="664" t="str">
        <f>IF(AF559="","",VLOOKUP(AF559,リスト!BD:BE,2,0))</f>
        <v/>
      </c>
      <c r="AJ559" s="664" t="str">
        <f t="shared" si="123"/>
        <v/>
      </c>
      <c r="AK559" s="664" t="str">
        <f>IF(AJ559="","",VLOOKUP(AJ559,リスト!BW:BX,2,0))</f>
        <v/>
      </c>
      <c r="AL559" s="664" t="str">
        <f>IF(AF559="","",IF(S559&gt;【１】経営概要!$G$27,調査年-1,調査年)-R559)</f>
        <v/>
      </c>
      <c r="AM559" s="665" t="str">
        <f t="shared" si="107"/>
        <v/>
      </c>
      <c r="AN559" s="665" t="str">
        <f t="shared" si="108"/>
        <v/>
      </c>
      <c r="AO559" s="666" t="str">
        <f t="shared" si="109"/>
        <v/>
      </c>
      <c r="AP559" s="666" t="str">
        <f t="shared" si="110"/>
        <v/>
      </c>
      <c r="AQ559" s="666" t="str">
        <f t="shared" si="111"/>
        <v/>
      </c>
      <c r="AR559" s="666" t="str">
        <f t="shared" si="129"/>
        <v/>
      </c>
      <c r="AS559" s="666" t="str">
        <f t="shared" si="112"/>
        <v/>
      </c>
      <c r="AT559" s="666" t="str">
        <f t="shared" si="126"/>
        <v/>
      </c>
      <c r="AU559" s="666" t="str">
        <f t="shared" si="127"/>
        <v/>
      </c>
      <c r="AV559" s="666" t="str">
        <f>IF(X559="","",IF(OR(R559=IF(S559&gt;【１】経営概要!$G$27,調査年-1,調査年),AN559=""),"",ROUND(AN559*X559%,0)))</f>
        <v/>
      </c>
      <c r="AW559" s="666" t="str">
        <f t="shared" si="113"/>
        <v/>
      </c>
      <c r="AX559" s="666" t="str">
        <f t="shared" si="114"/>
        <v/>
      </c>
      <c r="AY559" s="666" t="str">
        <f t="shared" si="115"/>
        <v/>
      </c>
      <c r="AZ559" s="666" t="str">
        <f>IF(OR(X559="",AND(OR(R559&lt;&gt;IF(S559&gt;【１】経営概要!$G$27,調査年-1,調査年),AG559=0),V559="",AR559="",W559="")),"",
SUM(
IF(AND(R559=IF(S559&gt;【１】経営概要!$G$27,調査年-1,調査年),AG559=1),ROUND(T559*X559%,0),),
ROUND(V559*X559%,0),
ROUND(SUM(AR559)*X559%,0),
))</f>
        <v/>
      </c>
      <c r="BA559" s="666" t="str">
        <f t="shared" si="116"/>
        <v/>
      </c>
    </row>
    <row r="560" spans="2:53" s="4" customFormat="1" ht="28.15" hidden="1" customHeight="1" outlineLevel="1">
      <c r="C560" s="722">
        <v>544</v>
      </c>
      <c r="D560" s="1569"/>
      <c r="E560" s="1570"/>
      <c r="F560" s="1570"/>
      <c r="G560" s="1570"/>
      <c r="H560" s="1570"/>
      <c r="I560" s="1570"/>
      <c r="J560" s="1570"/>
      <c r="K560" s="1571"/>
      <c r="L560" s="668" t="str">
        <f>IF(M560&gt;0,IF(COUNTIF(リスト!建築物種類コード,M560),"建築物","構築物"),"")</f>
        <v/>
      </c>
      <c r="M560" s="680"/>
      <c r="N560" s="681"/>
      <c r="O560" s="201"/>
      <c r="P560" s="682"/>
      <c r="Q560" s="683"/>
      <c r="R560" s="683"/>
      <c r="S560" s="684"/>
      <c r="T560" s="685"/>
      <c r="U560" s="685"/>
      <c r="V560" s="685"/>
      <c r="W560" s="685"/>
      <c r="X560" s="1045"/>
      <c r="Y560" s="686"/>
      <c r="Z560" s="687"/>
      <c r="AA560" s="661"/>
      <c r="AB560" s="662"/>
      <c r="AC560" s="279"/>
      <c r="AD560" s="61"/>
      <c r="AE560" s="61"/>
      <c r="AF560" s="663" t="str">
        <f t="shared" si="128"/>
        <v/>
      </c>
      <c r="AG560" s="664" t="str">
        <f t="shared" si="124"/>
        <v/>
      </c>
      <c r="AH560" s="664" t="str">
        <f t="shared" si="125"/>
        <v/>
      </c>
      <c r="AI560" s="664" t="str">
        <f>IF(AF560="","",VLOOKUP(AF560,リスト!BD:BE,2,0))</f>
        <v/>
      </c>
      <c r="AJ560" s="664" t="str">
        <f t="shared" si="123"/>
        <v/>
      </c>
      <c r="AK560" s="664" t="str">
        <f>IF(AJ560="","",VLOOKUP(AJ560,リスト!BW:BX,2,0))</f>
        <v/>
      </c>
      <c r="AL560" s="664" t="str">
        <f>IF(AF560="","",IF(S560&gt;【１】経営概要!$G$27,調査年-1,調査年)-R560)</f>
        <v/>
      </c>
      <c r="AM560" s="665" t="str">
        <f t="shared" si="107"/>
        <v/>
      </c>
      <c r="AN560" s="665" t="str">
        <f t="shared" si="108"/>
        <v/>
      </c>
      <c r="AO560" s="666" t="str">
        <f t="shared" si="109"/>
        <v/>
      </c>
      <c r="AP560" s="666" t="str">
        <f t="shared" si="110"/>
        <v/>
      </c>
      <c r="AQ560" s="666" t="str">
        <f t="shared" si="111"/>
        <v/>
      </c>
      <c r="AR560" s="666" t="str">
        <f t="shared" si="129"/>
        <v/>
      </c>
      <c r="AS560" s="666" t="str">
        <f t="shared" si="112"/>
        <v/>
      </c>
      <c r="AT560" s="666" t="str">
        <f t="shared" si="126"/>
        <v/>
      </c>
      <c r="AU560" s="666" t="str">
        <f t="shared" si="127"/>
        <v/>
      </c>
      <c r="AV560" s="666" t="str">
        <f>IF(X560="","",IF(OR(R560=IF(S560&gt;【１】経営概要!$G$27,調査年-1,調査年),AN560=""),"",ROUND(AN560*X560%,0)))</f>
        <v/>
      </c>
      <c r="AW560" s="666" t="str">
        <f t="shared" si="113"/>
        <v/>
      </c>
      <c r="AX560" s="666" t="str">
        <f t="shared" si="114"/>
        <v/>
      </c>
      <c r="AY560" s="666" t="str">
        <f t="shared" si="115"/>
        <v/>
      </c>
      <c r="AZ560" s="666" t="str">
        <f>IF(OR(X560="",AND(OR(R560&lt;&gt;IF(S560&gt;【１】経営概要!$G$27,調査年-1,調査年),AG560=0),V560="",AR560="",W560="")),"",
SUM(
IF(AND(R560=IF(S560&gt;【１】経営概要!$G$27,調査年-1,調査年),AG560=1),ROUND(T560*X560%,0),),
ROUND(V560*X560%,0),
ROUND(SUM(AR560)*X560%,0),
))</f>
        <v/>
      </c>
      <c r="BA560" s="666" t="str">
        <f t="shared" si="116"/>
        <v/>
      </c>
    </row>
    <row r="561" spans="2:53" s="4" customFormat="1" ht="28.15" hidden="1" customHeight="1" outlineLevel="1">
      <c r="C561" s="722">
        <v>545</v>
      </c>
      <c r="D561" s="1569"/>
      <c r="E561" s="1570"/>
      <c r="F561" s="1570"/>
      <c r="G561" s="1570"/>
      <c r="H561" s="1570"/>
      <c r="I561" s="1570"/>
      <c r="J561" s="1570"/>
      <c r="K561" s="1571"/>
      <c r="L561" s="668" t="str">
        <f>IF(M561&gt;0,IF(COUNTIF(リスト!建築物種類コード,M561),"建築物","構築物"),"")</f>
        <v/>
      </c>
      <c r="M561" s="680"/>
      <c r="N561" s="681"/>
      <c r="O561" s="201"/>
      <c r="P561" s="682"/>
      <c r="Q561" s="683"/>
      <c r="R561" s="683"/>
      <c r="S561" s="684"/>
      <c r="T561" s="685"/>
      <c r="U561" s="685"/>
      <c r="V561" s="685"/>
      <c r="W561" s="685"/>
      <c r="X561" s="1045"/>
      <c r="Y561" s="686"/>
      <c r="Z561" s="687"/>
      <c r="AA561" s="661"/>
      <c r="AB561" s="662"/>
      <c r="AC561" s="279"/>
      <c r="AD561" s="61"/>
      <c r="AE561" s="61"/>
      <c r="AF561" s="663" t="str">
        <f t="shared" si="128"/>
        <v/>
      </c>
      <c r="AG561" s="664" t="str">
        <f t="shared" si="124"/>
        <v/>
      </c>
      <c r="AH561" s="664" t="str">
        <f t="shared" si="125"/>
        <v/>
      </c>
      <c r="AI561" s="664" t="str">
        <f>IF(AF561="","",VLOOKUP(AF561,リスト!BD:BE,2,0))</f>
        <v/>
      </c>
      <c r="AJ561" s="664" t="str">
        <f t="shared" si="123"/>
        <v/>
      </c>
      <c r="AK561" s="664" t="str">
        <f>IF(AJ561="","",VLOOKUP(AJ561,リスト!BW:BX,2,0))</f>
        <v/>
      </c>
      <c r="AL561" s="664" t="str">
        <f>IF(AF561="","",IF(S561&gt;【１】経営概要!$G$27,調査年-1,調査年)-R561)</f>
        <v/>
      </c>
      <c r="AM561" s="665" t="str">
        <f t="shared" si="107"/>
        <v/>
      </c>
      <c r="AN561" s="665" t="str">
        <f t="shared" si="108"/>
        <v/>
      </c>
      <c r="AO561" s="666" t="str">
        <f t="shared" si="109"/>
        <v/>
      </c>
      <c r="AP561" s="666" t="str">
        <f t="shared" si="110"/>
        <v/>
      </c>
      <c r="AQ561" s="666" t="str">
        <f t="shared" si="111"/>
        <v/>
      </c>
      <c r="AR561" s="666" t="str">
        <f t="shared" si="129"/>
        <v/>
      </c>
      <c r="AS561" s="666" t="str">
        <f t="shared" si="112"/>
        <v/>
      </c>
      <c r="AT561" s="666" t="str">
        <f t="shared" si="126"/>
        <v/>
      </c>
      <c r="AU561" s="666" t="str">
        <f t="shared" si="127"/>
        <v/>
      </c>
      <c r="AV561" s="666" t="str">
        <f>IF(X561="","",IF(OR(R561=IF(S561&gt;【１】経営概要!$G$27,調査年-1,調査年),AN561=""),"",ROUND(AN561*X561%,0)))</f>
        <v/>
      </c>
      <c r="AW561" s="666" t="str">
        <f t="shared" si="113"/>
        <v/>
      </c>
      <c r="AX561" s="666" t="str">
        <f t="shared" si="114"/>
        <v/>
      </c>
      <c r="AY561" s="666" t="str">
        <f t="shared" si="115"/>
        <v/>
      </c>
      <c r="AZ561" s="666" t="str">
        <f>IF(OR(X561="",AND(OR(R561&lt;&gt;IF(S561&gt;【１】経営概要!$G$27,調査年-1,調査年),AG561=0),V561="",AR561="",W561="")),"",
SUM(
IF(AND(R561=IF(S561&gt;【１】経営概要!$G$27,調査年-1,調査年),AG561=1),ROUND(T561*X561%,0),),
ROUND(V561*X561%,0),
ROUND(SUM(AR561)*X561%,0),
))</f>
        <v/>
      </c>
      <c r="BA561" s="666" t="str">
        <f t="shared" si="116"/>
        <v/>
      </c>
    </row>
    <row r="562" spans="2:53" s="4" customFormat="1" ht="28.15" hidden="1" customHeight="1" outlineLevel="1">
      <c r="C562" s="722">
        <v>546</v>
      </c>
      <c r="D562" s="1569"/>
      <c r="E562" s="1570"/>
      <c r="F562" s="1570"/>
      <c r="G562" s="1570"/>
      <c r="H562" s="1570"/>
      <c r="I562" s="1570"/>
      <c r="J562" s="1570"/>
      <c r="K562" s="1571"/>
      <c r="L562" s="668" t="str">
        <f>IF(M562&gt;0,IF(COUNTIF(リスト!建築物種類コード,M562),"建築物","構築物"),"")</f>
        <v/>
      </c>
      <c r="M562" s="688"/>
      <c r="N562" s="681"/>
      <c r="O562" s="201"/>
      <c r="P562" s="682"/>
      <c r="Q562" s="683"/>
      <c r="R562" s="683"/>
      <c r="S562" s="684"/>
      <c r="T562" s="685"/>
      <c r="U562" s="685"/>
      <c r="V562" s="685"/>
      <c r="W562" s="685"/>
      <c r="X562" s="1045"/>
      <c r="Y562" s="686"/>
      <c r="Z562" s="687"/>
      <c r="AA562" s="661"/>
      <c r="AB562" s="662"/>
      <c r="AC562" s="279"/>
      <c r="AD562" s="61"/>
      <c r="AE562" s="61"/>
      <c r="AF562" s="663" t="str">
        <f t="shared" si="128"/>
        <v/>
      </c>
      <c r="AG562" s="664" t="str">
        <f t="shared" si="124"/>
        <v/>
      </c>
      <c r="AH562" s="664" t="str">
        <f t="shared" si="125"/>
        <v/>
      </c>
      <c r="AI562" s="664" t="str">
        <f>IF(AF562="","",VLOOKUP(AF562,リスト!BD:BE,2,0))</f>
        <v/>
      </c>
      <c r="AJ562" s="664" t="str">
        <f t="shared" si="123"/>
        <v/>
      </c>
      <c r="AK562" s="664" t="str">
        <f>IF(AJ562="","",VLOOKUP(AJ562,リスト!BW:BX,2,0))</f>
        <v/>
      </c>
      <c r="AL562" s="664" t="str">
        <f>IF(AF562="","",IF(S562&gt;【１】経営概要!$G$27,調査年-1,調査年)-R562)</f>
        <v/>
      </c>
      <c r="AM562" s="665" t="str">
        <f t="shared" si="107"/>
        <v/>
      </c>
      <c r="AN562" s="665" t="str">
        <f t="shared" si="108"/>
        <v/>
      </c>
      <c r="AO562" s="666" t="str">
        <f t="shared" si="109"/>
        <v/>
      </c>
      <c r="AP562" s="666" t="str">
        <f t="shared" si="110"/>
        <v/>
      </c>
      <c r="AQ562" s="666" t="str">
        <f t="shared" si="111"/>
        <v/>
      </c>
      <c r="AR562" s="666" t="str">
        <f t="shared" si="129"/>
        <v/>
      </c>
      <c r="AS562" s="666" t="str">
        <f t="shared" si="112"/>
        <v/>
      </c>
      <c r="AT562" s="666" t="str">
        <f t="shared" si="126"/>
        <v/>
      </c>
      <c r="AU562" s="666" t="str">
        <f t="shared" si="127"/>
        <v/>
      </c>
      <c r="AV562" s="666" t="str">
        <f>IF(X562="","",IF(OR(R562=IF(S562&gt;【１】経営概要!$G$27,調査年-1,調査年),AN562=""),"",ROUND(AN562*X562%,0)))</f>
        <v/>
      </c>
      <c r="AW562" s="666" t="str">
        <f t="shared" si="113"/>
        <v/>
      </c>
      <c r="AX562" s="666" t="str">
        <f t="shared" si="114"/>
        <v/>
      </c>
      <c r="AY562" s="666" t="str">
        <f t="shared" si="115"/>
        <v/>
      </c>
      <c r="AZ562" s="666" t="str">
        <f>IF(OR(X562="",AND(OR(R562&lt;&gt;IF(S562&gt;【１】経営概要!$G$27,調査年-1,調査年),AG562=0),V562="",AR562="",W562="")),"",
SUM(
IF(AND(R562=IF(S562&gt;【１】経営概要!$G$27,調査年-1,調査年),AG562=1),ROUND(T562*X562%,0),),
ROUND(V562*X562%,0),
ROUND(SUM(AR562)*X562%,0),
))</f>
        <v/>
      </c>
      <c r="BA562" s="666" t="str">
        <f t="shared" si="116"/>
        <v/>
      </c>
    </row>
    <row r="563" spans="2:53" s="4" customFormat="1" ht="28.5" hidden="1" customHeight="1" outlineLevel="1">
      <c r="B563" s="49"/>
      <c r="C563" s="722">
        <v>547</v>
      </c>
      <c r="D563" s="1569"/>
      <c r="E563" s="1570"/>
      <c r="F563" s="1570"/>
      <c r="G563" s="1570"/>
      <c r="H563" s="1570"/>
      <c r="I563" s="1570"/>
      <c r="J563" s="1570"/>
      <c r="K563" s="1571"/>
      <c r="L563" s="668" t="str">
        <f>IF(M563&gt;0,IF(COUNTIF(リスト!建築物種類コード,M563),"建築物","構築物"),"")</f>
        <v/>
      </c>
      <c r="M563" s="680"/>
      <c r="N563" s="681"/>
      <c r="O563" s="201"/>
      <c r="P563" s="682"/>
      <c r="Q563" s="683"/>
      <c r="R563" s="683"/>
      <c r="S563" s="684"/>
      <c r="T563" s="685"/>
      <c r="U563" s="685"/>
      <c r="V563" s="685"/>
      <c r="W563" s="685"/>
      <c r="X563" s="1045"/>
      <c r="Y563" s="686"/>
      <c r="Z563" s="687"/>
      <c r="AA563" s="661"/>
      <c r="AB563" s="662"/>
      <c r="AC563" s="279"/>
      <c r="AD563" s="61"/>
      <c r="AE563" s="61"/>
      <c r="AF563" s="663" t="str">
        <f t="shared" si="128"/>
        <v/>
      </c>
      <c r="AG563" s="664" t="str">
        <f t="shared" si="124"/>
        <v/>
      </c>
      <c r="AH563" s="664" t="str">
        <f t="shared" si="125"/>
        <v/>
      </c>
      <c r="AI563" s="664" t="str">
        <f>IF(AF563="","",VLOOKUP(AF563,リスト!BD:BE,2,0))</f>
        <v/>
      </c>
      <c r="AJ563" s="664" t="str">
        <f t="shared" si="123"/>
        <v/>
      </c>
      <c r="AK563" s="664" t="str">
        <f>IF(AJ563="","",VLOOKUP(AJ563,リスト!BW:BX,2,0))</f>
        <v/>
      </c>
      <c r="AL563" s="664" t="str">
        <f>IF(AF563="","",IF(S563&gt;【１】経営概要!$G$27,調査年-1,調査年)-R563)</f>
        <v/>
      </c>
      <c r="AM563" s="665" t="str">
        <f t="shared" si="107"/>
        <v/>
      </c>
      <c r="AN563" s="665" t="str">
        <f t="shared" si="108"/>
        <v/>
      </c>
      <c r="AO563" s="666" t="str">
        <f t="shared" si="109"/>
        <v/>
      </c>
      <c r="AP563" s="666" t="str">
        <f t="shared" si="110"/>
        <v/>
      </c>
      <c r="AQ563" s="666" t="str">
        <f t="shared" si="111"/>
        <v/>
      </c>
      <c r="AR563" s="666" t="str">
        <f t="shared" si="129"/>
        <v/>
      </c>
      <c r="AS563" s="666" t="str">
        <f t="shared" si="112"/>
        <v/>
      </c>
      <c r="AT563" s="666" t="str">
        <f t="shared" si="126"/>
        <v/>
      </c>
      <c r="AU563" s="666" t="str">
        <f t="shared" si="127"/>
        <v/>
      </c>
      <c r="AV563" s="666" t="str">
        <f>IF(X563="","",IF(OR(R563=IF(S563&gt;【１】経営概要!$G$27,調査年-1,調査年),AN563=""),"",ROUND(AN563*X563%,0)))</f>
        <v/>
      </c>
      <c r="AW563" s="666" t="str">
        <f t="shared" si="113"/>
        <v/>
      </c>
      <c r="AX563" s="666" t="str">
        <f t="shared" si="114"/>
        <v/>
      </c>
      <c r="AY563" s="666" t="str">
        <f t="shared" si="115"/>
        <v/>
      </c>
      <c r="AZ563" s="666" t="str">
        <f>IF(OR(X563="",AND(OR(R563&lt;&gt;IF(S563&gt;【１】経営概要!$G$27,調査年-1,調査年),AG563=0),V563="",AR563="",W563="")),"",
SUM(
IF(AND(R563=IF(S563&gt;【１】経営概要!$G$27,調査年-1,調査年),AG563=1),ROUND(T563*X563%,0),),
ROUND(V563*X563%,0),
ROUND(SUM(AR563)*X563%,0),
))</f>
        <v/>
      </c>
      <c r="BA563" s="666" t="str">
        <f t="shared" si="116"/>
        <v/>
      </c>
    </row>
    <row r="564" spans="2:53" ht="28.5" hidden="1" customHeight="1" outlineLevel="1">
      <c r="B564" s="49"/>
      <c r="C564" s="722">
        <v>548</v>
      </c>
      <c r="D564" s="1572"/>
      <c r="E564" s="1573"/>
      <c r="F564" s="1573"/>
      <c r="G564" s="1573"/>
      <c r="H564" s="1573"/>
      <c r="I564" s="1573"/>
      <c r="J564" s="1573"/>
      <c r="K564" s="1574"/>
      <c r="L564" s="668" t="str">
        <f>IF(M564&gt;0,IF(COUNTIF(リスト!建築物種類コード,M564),"建築物","構築物"),"")</f>
        <v/>
      </c>
      <c r="M564" s="688"/>
      <c r="N564" s="681"/>
      <c r="O564" s="201"/>
      <c r="P564" s="682"/>
      <c r="Q564" s="683"/>
      <c r="R564" s="683"/>
      <c r="S564" s="684"/>
      <c r="T564" s="685"/>
      <c r="U564" s="685"/>
      <c r="V564" s="685"/>
      <c r="W564" s="685"/>
      <c r="X564" s="1045"/>
      <c r="Y564" s="686"/>
      <c r="Z564" s="687"/>
      <c r="AA564" s="661"/>
      <c r="AB564" s="662"/>
      <c r="AC564" s="279"/>
      <c r="AF564" s="663" t="str">
        <f t="shared" si="128"/>
        <v/>
      </c>
      <c r="AG564" s="664" t="str">
        <f t="shared" si="124"/>
        <v/>
      </c>
      <c r="AH564" s="664" t="str">
        <f t="shared" si="125"/>
        <v/>
      </c>
      <c r="AI564" s="664" t="str">
        <f>IF(AF564="","",VLOOKUP(AF564,リスト!BD:BE,2,0))</f>
        <v/>
      </c>
      <c r="AJ564" s="664" t="str">
        <f t="shared" si="123"/>
        <v/>
      </c>
      <c r="AK564" s="664" t="str">
        <f>IF(AJ564="","",VLOOKUP(AJ564,リスト!BW:BX,2,0))</f>
        <v/>
      </c>
      <c r="AL564" s="664" t="str">
        <f>IF(AF564="","",IF(S564&gt;【１】経営概要!$G$27,調査年-1,調査年)-R564)</f>
        <v/>
      </c>
      <c r="AM564" s="665" t="str">
        <f t="shared" si="107"/>
        <v/>
      </c>
      <c r="AN564" s="665" t="str">
        <f t="shared" si="108"/>
        <v/>
      </c>
      <c r="AO564" s="666" t="str">
        <f t="shared" si="109"/>
        <v/>
      </c>
      <c r="AP564" s="666" t="str">
        <f t="shared" si="110"/>
        <v/>
      </c>
      <c r="AQ564" s="666" t="str">
        <f t="shared" si="111"/>
        <v/>
      </c>
      <c r="AR564" s="666" t="str">
        <f t="shared" si="129"/>
        <v/>
      </c>
      <c r="AS564" s="666" t="str">
        <f t="shared" si="112"/>
        <v/>
      </c>
      <c r="AT564" s="666" t="str">
        <f t="shared" si="126"/>
        <v/>
      </c>
      <c r="AU564" s="666" t="str">
        <f t="shared" si="127"/>
        <v/>
      </c>
      <c r="AV564" s="666" t="str">
        <f>IF(X564="","",IF(OR(R564=IF(S564&gt;【１】経営概要!$G$27,調査年-1,調査年),AN564=""),"",ROUND(AN564*X564%,0)))</f>
        <v/>
      </c>
      <c r="AW564" s="666" t="str">
        <f t="shared" si="113"/>
        <v/>
      </c>
      <c r="AX564" s="666" t="str">
        <f t="shared" si="114"/>
        <v/>
      </c>
      <c r="AY564" s="666" t="str">
        <f t="shared" si="115"/>
        <v/>
      </c>
      <c r="AZ564" s="666" t="str">
        <f>IF(OR(X564="",AND(OR(R564&lt;&gt;IF(S564&gt;【１】経営概要!$G$27,調査年-1,調査年),AG564=0),V564="",AR564="",W564="")),"",
SUM(
IF(AND(R564=IF(S564&gt;【１】経営概要!$G$27,調査年-1,調査年),AG564=1),ROUND(T564*X564%,0),),
ROUND(V564*X564%,0),
ROUND(SUM(AR564)*X564%,0),
))</f>
        <v/>
      </c>
      <c r="BA564" s="666" t="str">
        <f t="shared" si="116"/>
        <v/>
      </c>
    </row>
    <row r="565" spans="2:53" s="42" customFormat="1" ht="28.5" hidden="1" customHeight="1" outlineLevel="1">
      <c r="B565" s="49"/>
      <c r="C565" s="722">
        <v>549</v>
      </c>
      <c r="D565" s="1569"/>
      <c r="E565" s="1570"/>
      <c r="F565" s="1570"/>
      <c r="G565" s="1570"/>
      <c r="H565" s="1570"/>
      <c r="I565" s="1570"/>
      <c r="J565" s="1570"/>
      <c r="K565" s="1571"/>
      <c r="L565" s="668" t="str">
        <f>IF(M565&gt;0,IF(COUNTIF(リスト!建築物種類コード,M565),"建築物","構築物"),"")</f>
        <v/>
      </c>
      <c r="M565" s="680"/>
      <c r="N565" s="681"/>
      <c r="O565" s="201"/>
      <c r="P565" s="682"/>
      <c r="Q565" s="683"/>
      <c r="R565" s="683"/>
      <c r="S565" s="684"/>
      <c r="T565" s="685"/>
      <c r="U565" s="685"/>
      <c r="V565" s="685"/>
      <c r="W565" s="685"/>
      <c r="X565" s="1045"/>
      <c r="Y565" s="686"/>
      <c r="Z565" s="687"/>
      <c r="AA565" s="661"/>
      <c r="AB565" s="662"/>
      <c r="AC565" s="279"/>
      <c r="AD565" s="61"/>
      <c r="AE565" s="61"/>
      <c r="AF565" s="663" t="str">
        <f t="shared" si="128"/>
        <v/>
      </c>
      <c r="AG565" s="664" t="str">
        <f t="shared" si="124"/>
        <v/>
      </c>
      <c r="AH565" s="664" t="str">
        <f t="shared" si="125"/>
        <v/>
      </c>
      <c r="AI565" s="664" t="str">
        <f>IF(AF565="","",VLOOKUP(AF565,リスト!BD:BE,2,0))</f>
        <v/>
      </c>
      <c r="AJ565" s="664" t="str">
        <f t="shared" si="123"/>
        <v/>
      </c>
      <c r="AK565" s="664" t="str">
        <f>IF(AJ565="","",VLOOKUP(AJ565,リスト!BW:BX,2,0))</f>
        <v/>
      </c>
      <c r="AL565" s="664" t="str">
        <f>IF(AF565="","",IF(S565&gt;【１】経営概要!$G$27,調査年-1,調査年)-R565)</f>
        <v/>
      </c>
      <c r="AM565" s="665" t="str">
        <f t="shared" si="107"/>
        <v/>
      </c>
      <c r="AN565" s="665" t="str">
        <f t="shared" si="108"/>
        <v/>
      </c>
      <c r="AO565" s="666" t="str">
        <f t="shared" si="109"/>
        <v/>
      </c>
      <c r="AP565" s="666" t="str">
        <f t="shared" si="110"/>
        <v/>
      </c>
      <c r="AQ565" s="666" t="str">
        <f t="shared" si="111"/>
        <v/>
      </c>
      <c r="AR565" s="666" t="str">
        <f t="shared" si="129"/>
        <v/>
      </c>
      <c r="AS565" s="666" t="str">
        <f t="shared" si="112"/>
        <v/>
      </c>
      <c r="AT565" s="666" t="str">
        <f t="shared" si="126"/>
        <v/>
      </c>
      <c r="AU565" s="666" t="str">
        <f t="shared" si="127"/>
        <v/>
      </c>
      <c r="AV565" s="666" t="str">
        <f>IF(X565="","",IF(OR(R565=IF(S565&gt;【１】経営概要!$G$27,調査年-1,調査年),AN565=""),"",ROUND(AN565*X565%,0)))</f>
        <v/>
      </c>
      <c r="AW565" s="666" t="str">
        <f t="shared" si="113"/>
        <v/>
      </c>
      <c r="AX565" s="666" t="str">
        <f t="shared" si="114"/>
        <v/>
      </c>
      <c r="AY565" s="666" t="str">
        <f t="shared" si="115"/>
        <v/>
      </c>
      <c r="AZ565" s="666" t="str">
        <f>IF(OR(X565="",AND(OR(R565&lt;&gt;IF(S565&gt;【１】経営概要!$G$27,調査年-1,調査年),AG565=0),V565="",AR565="",W565="")),"",
SUM(
IF(AND(R565=IF(S565&gt;【１】経営概要!$G$27,調査年-1,調査年),AG565=1),ROUND(T565*X565%,0),),
ROUND(V565*X565%,0),
ROUND(SUM(AR565)*X565%,0),
))</f>
        <v/>
      </c>
      <c r="BA565" s="666" t="str">
        <f t="shared" si="116"/>
        <v/>
      </c>
    </row>
    <row r="566" spans="2:53" s="4" customFormat="1" ht="28.5" hidden="1" customHeight="1" outlineLevel="1">
      <c r="C566" s="722">
        <v>550</v>
      </c>
      <c r="D566" s="1569"/>
      <c r="E566" s="1570"/>
      <c r="F566" s="1570"/>
      <c r="G566" s="1570"/>
      <c r="H566" s="1570"/>
      <c r="I566" s="1570"/>
      <c r="J566" s="1570"/>
      <c r="K566" s="1571"/>
      <c r="L566" s="668" t="str">
        <f>IF(M566&gt;0,IF(COUNTIF(リスト!建築物種類コード,M566),"建築物","構築物"),"")</f>
        <v/>
      </c>
      <c r="M566" s="680"/>
      <c r="N566" s="681"/>
      <c r="O566" s="201"/>
      <c r="P566" s="682"/>
      <c r="Q566" s="683"/>
      <c r="R566" s="683"/>
      <c r="S566" s="684"/>
      <c r="T566" s="685"/>
      <c r="U566" s="685"/>
      <c r="V566" s="685"/>
      <c r="W566" s="685"/>
      <c r="X566" s="1045"/>
      <c r="Y566" s="686"/>
      <c r="Z566" s="687"/>
      <c r="AA566" s="661"/>
      <c r="AB566" s="662"/>
      <c r="AC566" s="279"/>
      <c r="AD566" s="61"/>
      <c r="AE566" s="61"/>
      <c r="AF566" s="663" t="str">
        <f t="shared" si="128"/>
        <v/>
      </c>
      <c r="AG566" s="664" t="str">
        <f t="shared" si="124"/>
        <v/>
      </c>
      <c r="AH566" s="664" t="str">
        <f t="shared" si="125"/>
        <v/>
      </c>
      <c r="AI566" s="664" t="str">
        <f>IF(AF566="","",VLOOKUP(AF566,リスト!BD:BE,2,0))</f>
        <v/>
      </c>
      <c r="AJ566" s="664" t="str">
        <f t="shared" si="123"/>
        <v/>
      </c>
      <c r="AK566" s="664" t="str">
        <f>IF(AJ566="","",VLOOKUP(AJ566,リスト!BW:BX,2,0))</f>
        <v/>
      </c>
      <c r="AL566" s="664" t="str">
        <f>IF(AF566="","",IF(S566&gt;【１】経営概要!$G$27,調査年-1,調査年)-R566)</f>
        <v/>
      </c>
      <c r="AM566" s="665" t="str">
        <f t="shared" si="107"/>
        <v/>
      </c>
      <c r="AN566" s="665" t="str">
        <f t="shared" si="108"/>
        <v/>
      </c>
      <c r="AO566" s="666" t="str">
        <f t="shared" si="109"/>
        <v/>
      </c>
      <c r="AP566" s="666" t="str">
        <f t="shared" si="110"/>
        <v/>
      </c>
      <c r="AQ566" s="666" t="str">
        <f t="shared" si="111"/>
        <v/>
      </c>
      <c r="AR566" s="666" t="str">
        <f t="shared" si="129"/>
        <v/>
      </c>
      <c r="AS566" s="666" t="str">
        <f t="shared" si="112"/>
        <v/>
      </c>
      <c r="AT566" s="666" t="str">
        <f t="shared" si="126"/>
        <v/>
      </c>
      <c r="AU566" s="666" t="str">
        <f t="shared" si="127"/>
        <v/>
      </c>
      <c r="AV566" s="666" t="str">
        <f>IF(X566="","",IF(OR(R566=IF(S566&gt;【１】経営概要!$G$27,調査年-1,調査年),AN566=""),"",ROUND(AN566*X566%,0)))</f>
        <v/>
      </c>
      <c r="AW566" s="666" t="str">
        <f t="shared" si="113"/>
        <v/>
      </c>
      <c r="AX566" s="666" t="str">
        <f t="shared" si="114"/>
        <v/>
      </c>
      <c r="AY566" s="666" t="str">
        <f t="shared" si="115"/>
        <v/>
      </c>
      <c r="AZ566" s="666" t="str">
        <f>IF(OR(X566="",AND(OR(R566&lt;&gt;IF(S566&gt;【１】経営概要!$G$27,調査年-1,調査年),AG566=0),V566="",AR566="",W566="")),"",
SUM(
IF(AND(R566=IF(S566&gt;【１】経営概要!$G$27,調査年-1,調査年),AG566=1),ROUND(T566*X566%,0),),
ROUND(V566*X566%,0),
ROUND(SUM(AR566)*X566%,0),
))</f>
        <v/>
      </c>
      <c r="BA566" s="666" t="str">
        <f t="shared" si="116"/>
        <v/>
      </c>
    </row>
    <row r="567" spans="2:53" s="4" customFormat="1" ht="27.75" hidden="1" customHeight="1" outlineLevel="1">
      <c r="C567" s="722">
        <v>551</v>
      </c>
      <c r="D567" s="1572"/>
      <c r="E567" s="1573"/>
      <c r="F567" s="1573"/>
      <c r="G567" s="1573"/>
      <c r="H567" s="1573"/>
      <c r="I567" s="1573"/>
      <c r="J567" s="1573"/>
      <c r="K567" s="1574"/>
      <c r="L567" s="668" t="str">
        <f>IF(M567&gt;0,IF(COUNTIF(リスト!建築物種類コード,M567),"建築物","構築物"),"")</f>
        <v/>
      </c>
      <c r="M567" s="688"/>
      <c r="N567" s="681"/>
      <c r="O567" s="201"/>
      <c r="P567" s="682"/>
      <c r="Q567" s="683"/>
      <c r="R567" s="683"/>
      <c r="S567" s="684"/>
      <c r="T567" s="685"/>
      <c r="U567" s="685"/>
      <c r="V567" s="685"/>
      <c r="W567" s="685"/>
      <c r="X567" s="1045"/>
      <c r="Y567" s="686"/>
      <c r="Z567" s="687"/>
      <c r="AA567" s="661"/>
      <c r="AB567" s="662"/>
      <c r="AC567" s="279"/>
      <c r="AD567" s="61"/>
      <c r="AE567" s="61"/>
      <c r="AF567" s="663" t="str">
        <f t="shared" si="128"/>
        <v/>
      </c>
      <c r="AG567" s="664" t="str">
        <f t="shared" si="124"/>
        <v/>
      </c>
      <c r="AH567" s="664" t="str">
        <f t="shared" si="125"/>
        <v/>
      </c>
      <c r="AI567" s="664" t="str">
        <f>IF(AF567="","",VLOOKUP(AF567,リスト!BD:BE,2,0))</f>
        <v/>
      </c>
      <c r="AJ567" s="664" t="str">
        <f t="shared" si="123"/>
        <v/>
      </c>
      <c r="AK567" s="664" t="str">
        <f>IF(AJ567="","",VLOOKUP(AJ567,リスト!BW:BX,2,0))</f>
        <v/>
      </c>
      <c r="AL567" s="664" t="str">
        <f>IF(AF567="","",IF(S567&gt;【１】経営概要!$G$27,調査年-1,調査年)-R567)</f>
        <v/>
      </c>
      <c r="AM567" s="665" t="str">
        <f t="shared" si="107"/>
        <v/>
      </c>
      <c r="AN567" s="665" t="str">
        <f t="shared" si="108"/>
        <v/>
      </c>
      <c r="AO567" s="666" t="str">
        <f t="shared" si="109"/>
        <v/>
      </c>
      <c r="AP567" s="666" t="str">
        <f t="shared" si="110"/>
        <v/>
      </c>
      <c r="AQ567" s="666" t="str">
        <f t="shared" si="111"/>
        <v/>
      </c>
      <c r="AR567" s="666" t="str">
        <f t="shared" si="129"/>
        <v/>
      </c>
      <c r="AS567" s="666" t="str">
        <f t="shared" si="112"/>
        <v/>
      </c>
      <c r="AT567" s="666" t="str">
        <f t="shared" si="126"/>
        <v/>
      </c>
      <c r="AU567" s="666" t="str">
        <f t="shared" si="127"/>
        <v/>
      </c>
      <c r="AV567" s="666" t="str">
        <f>IF(X567="","",IF(OR(R567=IF(S567&gt;【１】経営概要!$G$27,調査年-1,調査年),AN567=""),"",ROUND(AN567*X567%,0)))</f>
        <v/>
      </c>
      <c r="AW567" s="666" t="str">
        <f t="shared" si="113"/>
        <v/>
      </c>
      <c r="AX567" s="666" t="str">
        <f t="shared" si="114"/>
        <v/>
      </c>
      <c r="AY567" s="666" t="str">
        <f t="shared" si="115"/>
        <v/>
      </c>
      <c r="AZ567" s="666" t="str">
        <f>IF(OR(X567="",AND(OR(R567&lt;&gt;IF(S567&gt;【１】経営概要!$G$27,調査年-1,調査年),AG567=0),V567="",AR567="",W567="")),"",
SUM(
IF(AND(R567=IF(S567&gt;【１】経営概要!$G$27,調査年-1,調査年),AG567=1),ROUND(T567*X567%,0),),
ROUND(V567*X567%,0),
ROUND(SUM(AR567)*X567%,0),
))</f>
        <v/>
      </c>
      <c r="BA567" s="666" t="str">
        <f t="shared" si="116"/>
        <v/>
      </c>
    </row>
    <row r="568" spans="2:53" s="4" customFormat="1" ht="28.15" hidden="1" customHeight="1" outlineLevel="1">
      <c r="C568" s="722">
        <v>552</v>
      </c>
      <c r="D568" s="1569"/>
      <c r="E568" s="1570"/>
      <c r="F568" s="1570"/>
      <c r="G568" s="1570"/>
      <c r="H568" s="1570"/>
      <c r="I568" s="1570"/>
      <c r="J568" s="1570"/>
      <c r="K568" s="1571"/>
      <c r="L568" s="668" t="str">
        <f>IF(M568&gt;0,IF(COUNTIF(リスト!建築物種類コード,M568),"建築物","構築物"),"")</f>
        <v/>
      </c>
      <c r="M568" s="680"/>
      <c r="N568" s="681"/>
      <c r="O568" s="201"/>
      <c r="P568" s="682"/>
      <c r="Q568" s="683"/>
      <c r="R568" s="683"/>
      <c r="S568" s="684"/>
      <c r="T568" s="685"/>
      <c r="U568" s="685"/>
      <c r="V568" s="685"/>
      <c r="W568" s="685"/>
      <c r="X568" s="1045"/>
      <c r="Y568" s="686"/>
      <c r="Z568" s="687"/>
      <c r="AA568" s="661"/>
      <c r="AB568" s="662"/>
      <c r="AC568" s="279"/>
      <c r="AD568" s="61"/>
      <c r="AE568" s="61"/>
      <c r="AF568" s="663" t="str">
        <f t="shared" si="128"/>
        <v/>
      </c>
      <c r="AG568" s="664" t="str">
        <f t="shared" si="124"/>
        <v/>
      </c>
      <c r="AH568" s="664" t="str">
        <f t="shared" si="125"/>
        <v/>
      </c>
      <c r="AI568" s="664" t="str">
        <f>IF(AF568="","",VLOOKUP(AF568,リスト!BD:BE,2,0))</f>
        <v/>
      </c>
      <c r="AJ568" s="664" t="str">
        <f t="shared" si="123"/>
        <v/>
      </c>
      <c r="AK568" s="664" t="str">
        <f>IF(AJ568="","",VLOOKUP(AJ568,リスト!BW:BX,2,0))</f>
        <v/>
      </c>
      <c r="AL568" s="664" t="str">
        <f>IF(AF568="","",IF(S568&gt;【１】経営概要!$G$27,調査年-1,調査年)-R568)</f>
        <v/>
      </c>
      <c r="AM568" s="665" t="str">
        <f t="shared" si="107"/>
        <v/>
      </c>
      <c r="AN568" s="665" t="str">
        <f t="shared" si="108"/>
        <v/>
      </c>
      <c r="AO568" s="666" t="str">
        <f t="shared" si="109"/>
        <v/>
      </c>
      <c r="AP568" s="666" t="str">
        <f t="shared" si="110"/>
        <v/>
      </c>
      <c r="AQ568" s="666" t="str">
        <f t="shared" si="111"/>
        <v/>
      </c>
      <c r="AR568" s="666" t="str">
        <f t="shared" si="129"/>
        <v/>
      </c>
      <c r="AS568" s="666" t="str">
        <f t="shared" si="112"/>
        <v/>
      </c>
      <c r="AT568" s="666" t="str">
        <f t="shared" si="126"/>
        <v/>
      </c>
      <c r="AU568" s="666" t="str">
        <f t="shared" si="127"/>
        <v/>
      </c>
      <c r="AV568" s="666" t="str">
        <f>IF(X568="","",IF(OR(R568=IF(S568&gt;【１】経営概要!$G$27,調査年-1,調査年),AN568=""),"",ROUND(AN568*X568%,0)))</f>
        <v/>
      </c>
      <c r="AW568" s="666" t="str">
        <f t="shared" si="113"/>
        <v/>
      </c>
      <c r="AX568" s="666" t="str">
        <f t="shared" si="114"/>
        <v/>
      </c>
      <c r="AY568" s="666" t="str">
        <f t="shared" si="115"/>
        <v/>
      </c>
      <c r="AZ568" s="666" t="str">
        <f>IF(OR(X568="",AND(OR(R568&lt;&gt;IF(S568&gt;【１】経営概要!$G$27,調査年-1,調査年),AG568=0),V568="",AR568="",W568="")),"",
SUM(
IF(AND(R568=IF(S568&gt;【１】経営概要!$G$27,調査年-1,調査年),AG568=1),ROUND(T568*X568%,0),),
ROUND(V568*X568%,0),
ROUND(SUM(AR568)*X568%,0),
))</f>
        <v/>
      </c>
      <c r="BA568" s="666" t="str">
        <f t="shared" si="116"/>
        <v/>
      </c>
    </row>
    <row r="569" spans="2:53" s="4" customFormat="1" ht="28.15" hidden="1" customHeight="1" outlineLevel="1">
      <c r="C569" s="722">
        <v>553</v>
      </c>
      <c r="D569" s="1572"/>
      <c r="E569" s="1573"/>
      <c r="F569" s="1573"/>
      <c r="G569" s="1573"/>
      <c r="H569" s="1573"/>
      <c r="I569" s="1573"/>
      <c r="J569" s="1573"/>
      <c r="K569" s="1574"/>
      <c r="L569" s="668" t="str">
        <f>IF(M569&gt;0,IF(COUNTIF(リスト!建築物種類コード,M569),"建築物","構築物"),"")</f>
        <v/>
      </c>
      <c r="M569" s="688"/>
      <c r="N569" s="681"/>
      <c r="O569" s="201"/>
      <c r="P569" s="682"/>
      <c r="Q569" s="683"/>
      <c r="R569" s="683"/>
      <c r="S569" s="684"/>
      <c r="T569" s="685"/>
      <c r="U569" s="685"/>
      <c r="V569" s="685"/>
      <c r="W569" s="685"/>
      <c r="X569" s="1045"/>
      <c r="Y569" s="686"/>
      <c r="Z569" s="687"/>
      <c r="AA569" s="661"/>
      <c r="AB569" s="662"/>
      <c r="AC569" s="279"/>
      <c r="AD569" s="61"/>
      <c r="AE569" s="61"/>
      <c r="AF569" s="663" t="str">
        <f t="shared" si="128"/>
        <v/>
      </c>
      <c r="AG569" s="664" t="str">
        <f t="shared" si="124"/>
        <v/>
      </c>
      <c r="AH569" s="664" t="str">
        <f t="shared" si="125"/>
        <v/>
      </c>
      <c r="AI569" s="664" t="str">
        <f>IF(AF569="","",VLOOKUP(AF569,リスト!BD:BE,2,0))</f>
        <v/>
      </c>
      <c r="AJ569" s="664" t="str">
        <f t="shared" si="123"/>
        <v/>
      </c>
      <c r="AK569" s="664" t="str">
        <f>IF(AJ569="","",VLOOKUP(AJ569,リスト!BW:BX,2,0))</f>
        <v/>
      </c>
      <c r="AL569" s="664" t="str">
        <f>IF(AF569="","",IF(S569&gt;【１】経営概要!$G$27,調査年-1,調査年)-R569)</f>
        <v/>
      </c>
      <c r="AM569" s="665" t="str">
        <f t="shared" si="107"/>
        <v/>
      </c>
      <c r="AN569" s="665" t="str">
        <f t="shared" si="108"/>
        <v/>
      </c>
      <c r="AO569" s="666" t="str">
        <f t="shared" si="109"/>
        <v/>
      </c>
      <c r="AP569" s="666" t="str">
        <f t="shared" si="110"/>
        <v/>
      </c>
      <c r="AQ569" s="666" t="str">
        <f t="shared" si="111"/>
        <v/>
      </c>
      <c r="AR569" s="666" t="str">
        <f t="shared" si="129"/>
        <v/>
      </c>
      <c r="AS569" s="666" t="str">
        <f t="shared" si="112"/>
        <v/>
      </c>
      <c r="AT569" s="666" t="str">
        <f t="shared" si="126"/>
        <v/>
      </c>
      <c r="AU569" s="666" t="str">
        <f t="shared" si="127"/>
        <v/>
      </c>
      <c r="AV569" s="666" t="str">
        <f>IF(X569="","",IF(OR(R569=IF(S569&gt;【１】経営概要!$G$27,調査年-1,調査年),AN569=""),"",ROUND(AN569*X569%,0)))</f>
        <v/>
      </c>
      <c r="AW569" s="666" t="str">
        <f t="shared" si="113"/>
        <v/>
      </c>
      <c r="AX569" s="666" t="str">
        <f t="shared" si="114"/>
        <v/>
      </c>
      <c r="AY569" s="666" t="str">
        <f t="shared" si="115"/>
        <v/>
      </c>
      <c r="AZ569" s="666" t="str">
        <f>IF(OR(X569="",AND(OR(R569&lt;&gt;IF(S569&gt;【１】経営概要!$G$27,調査年-1,調査年),AG569=0),V569="",AR569="",W569="")),"",
SUM(
IF(AND(R569=IF(S569&gt;【１】経営概要!$G$27,調査年-1,調査年),AG569=1),ROUND(T569*X569%,0),),
ROUND(V569*X569%,0),
ROUND(SUM(AR569)*X569%,0),
))</f>
        <v/>
      </c>
      <c r="BA569" s="666" t="str">
        <f t="shared" si="116"/>
        <v/>
      </c>
    </row>
    <row r="570" spans="2:53" s="4" customFormat="1" ht="28.15" hidden="1" customHeight="1" outlineLevel="1">
      <c r="C570" s="722">
        <v>554</v>
      </c>
      <c r="D570" s="1569"/>
      <c r="E570" s="1570"/>
      <c r="F570" s="1570"/>
      <c r="G570" s="1570"/>
      <c r="H570" s="1570"/>
      <c r="I570" s="1570"/>
      <c r="J570" s="1570"/>
      <c r="K570" s="1571"/>
      <c r="L570" s="668" t="str">
        <f>IF(M570&gt;0,IF(COUNTIF(リスト!建築物種類コード,M570),"建築物","構築物"),"")</f>
        <v/>
      </c>
      <c r="M570" s="680"/>
      <c r="N570" s="681"/>
      <c r="O570" s="201"/>
      <c r="P570" s="682"/>
      <c r="Q570" s="683"/>
      <c r="R570" s="683"/>
      <c r="S570" s="684"/>
      <c r="T570" s="685"/>
      <c r="U570" s="685"/>
      <c r="V570" s="685"/>
      <c r="W570" s="685"/>
      <c r="X570" s="1045"/>
      <c r="Y570" s="686"/>
      <c r="Z570" s="687"/>
      <c r="AA570" s="661"/>
      <c r="AB570" s="662"/>
      <c r="AC570" s="279"/>
      <c r="AD570" s="61"/>
      <c r="AE570" s="61"/>
      <c r="AF570" s="663" t="str">
        <f t="shared" si="128"/>
        <v/>
      </c>
      <c r="AG570" s="664" t="str">
        <f t="shared" si="124"/>
        <v/>
      </c>
      <c r="AH570" s="664" t="str">
        <f t="shared" si="125"/>
        <v/>
      </c>
      <c r="AI570" s="664" t="str">
        <f>IF(AF570="","",VLOOKUP(AF570,リスト!BD:BE,2,0))</f>
        <v/>
      </c>
      <c r="AJ570" s="664" t="str">
        <f t="shared" si="123"/>
        <v/>
      </c>
      <c r="AK570" s="664" t="str">
        <f>IF(AJ570="","",VLOOKUP(AJ570,リスト!BW:BX,2,0))</f>
        <v/>
      </c>
      <c r="AL570" s="664" t="str">
        <f>IF(AF570="","",IF(S570&gt;【１】経営概要!$G$27,調査年-1,調査年)-R570)</f>
        <v/>
      </c>
      <c r="AM570" s="665" t="str">
        <f t="shared" si="107"/>
        <v/>
      </c>
      <c r="AN570" s="665" t="str">
        <f t="shared" si="108"/>
        <v/>
      </c>
      <c r="AO570" s="666" t="str">
        <f t="shared" si="109"/>
        <v/>
      </c>
      <c r="AP570" s="666" t="str">
        <f t="shared" si="110"/>
        <v/>
      </c>
      <c r="AQ570" s="666" t="str">
        <f t="shared" si="111"/>
        <v/>
      </c>
      <c r="AR570" s="666" t="str">
        <f t="shared" si="129"/>
        <v/>
      </c>
      <c r="AS570" s="666" t="str">
        <f t="shared" si="112"/>
        <v/>
      </c>
      <c r="AT570" s="666" t="str">
        <f t="shared" si="126"/>
        <v/>
      </c>
      <c r="AU570" s="666" t="str">
        <f t="shared" si="127"/>
        <v/>
      </c>
      <c r="AV570" s="666" t="str">
        <f>IF(X570="","",IF(OR(R570=IF(S570&gt;【１】経営概要!$G$27,調査年-1,調査年),AN570=""),"",ROUND(AN570*X570%,0)))</f>
        <v/>
      </c>
      <c r="AW570" s="666" t="str">
        <f t="shared" si="113"/>
        <v/>
      </c>
      <c r="AX570" s="666" t="str">
        <f t="shared" si="114"/>
        <v/>
      </c>
      <c r="AY570" s="666" t="str">
        <f t="shared" si="115"/>
        <v/>
      </c>
      <c r="AZ570" s="666" t="str">
        <f>IF(OR(X570="",AND(OR(R570&lt;&gt;IF(S570&gt;【１】経営概要!$G$27,調査年-1,調査年),AG570=0),V570="",AR570="",W570="")),"",
SUM(
IF(AND(R570=IF(S570&gt;【１】経営概要!$G$27,調査年-1,調査年),AG570=1),ROUND(T570*X570%,0),),
ROUND(V570*X570%,0),
ROUND(SUM(AR570)*X570%,0),
))</f>
        <v/>
      </c>
      <c r="BA570" s="666" t="str">
        <f t="shared" si="116"/>
        <v/>
      </c>
    </row>
    <row r="571" spans="2:53" s="4" customFormat="1" ht="28.15" hidden="1" customHeight="1" outlineLevel="1">
      <c r="C571" s="722">
        <v>555</v>
      </c>
      <c r="D571" s="1572"/>
      <c r="E571" s="1573"/>
      <c r="F571" s="1573"/>
      <c r="G571" s="1573"/>
      <c r="H571" s="1573"/>
      <c r="I571" s="1573"/>
      <c r="J571" s="1573"/>
      <c r="K571" s="1574"/>
      <c r="L571" s="668" t="str">
        <f>IF(M571&gt;0,IF(COUNTIF(リスト!建築物種類コード,M571),"建築物","構築物"),"")</f>
        <v/>
      </c>
      <c r="M571" s="688"/>
      <c r="N571" s="681"/>
      <c r="O571" s="201"/>
      <c r="P571" s="682"/>
      <c r="Q571" s="683"/>
      <c r="R571" s="683"/>
      <c r="S571" s="684"/>
      <c r="T571" s="685"/>
      <c r="U571" s="685"/>
      <c r="V571" s="685"/>
      <c r="W571" s="685"/>
      <c r="X571" s="1045"/>
      <c r="Y571" s="686"/>
      <c r="Z571" s="687"/>
      <c r="AA571" s="661"/>
      <c r="AB571" s="662"/>
      <c r="AC571" s="279"/>
      <c r="AD571" s="61"/>
      <c r="AE571" s="61"/>
      <c r="AF571" s="663" t="str">
        <f t="shared" si="128"/>
        <v/>
      </c>
      <c r="AG571" s="664" t="str">
        <f t="shared" si="124"/>
        <v/>
      </c>
      <c r="AH571" s="664" t="str">
        <f t="shared" si="125"/>
        <v/>
      </c>
      <c r="AI571" s="664" t="str">
        <f>IF(AF571="","",VLOOKUP(AF571,リスト!BD:BE,2,0))</f>
        <v/>
      </c>
      <c r="AJ571" s="664" t="str">
        <f t="shared" si="123"/>
        <v/>
      </c>
      <c r="AK571" s="664" t="str">
        <f>IF(AJ571="","",VLOOKUP(AJ571,リスト!BW:BX,2,0))</f>
        <v/>
      </c>
      <c r="AL571" s="664" t="str">
        <f>IF(AF571="","",IF(S571&gt;【１】経営概要!$G$27,調査年-1,調査年)-R571)</f>
        <v/>
      </c>
      <c r="AM571" s="665" t="str">
        <f t="shared" ref="AM571:AM823" si="130">IF(OR(AF571="",AG571=1),"",
IF(AND(AJ571&gt;0,AL571&lt;AJ571,AN571&lt;=ROUND((T571-1)*AK571,0)),ROUND(AN571*IF(Y571="2：部分取り壊し",IFERROR(1-(AC571/O571),1),1),0),
IF(AND(AJ571&gt;0,AL571&lt;AJ571),ROUND((T571-1)*AK571*IF(Y571="2：部分取り壊し",IFERROR(1-(AC571/O571),1),1),0),
"")))</f>
        <v/>
      </c>
      <c r="AN571" s="665" t="str">
        <f t="shared" ref="AN571:AN823" si="131">IF(OR(AF571="",AG571=1),"",
IF(AND(AJ571&gt;0,AL571&lt;AJ571),T571-ROUND((T571-1)*AK571*AL571,0),1
))</f>
        <v/>
      </c>
      <c r="AO571" s="666" t="str">
        <f t="shared" ref="AO571:AO823" si="132">IF(OR(AF571="",AG571=1),"",
IF(Y571="",AM571,
IF(Y571="1：取り壊し",SUM(AN571,Z571),
IF(Y571="3：売　却",AN571-Z571,
IF(AND(Y571="2：部分取り壊し",AN571&gt;1),SUM(ROUND(AN571*(AC571/O571),0),Z571,AM571),
IF(AND(Z571="",AM571=""),"",SUM(Z571,AM571)))))))</f>
        <v/>
      </c>
      <c r="AP571" s="666" t="str">
        <f t="shared" ref="AP571:AP823" si="133">IF(AND(AO571="",AM571=""),"",
IF(OR(Y571="1：取り壊し",Y571="2：部分取り壊し",Y571="3：売　却"),SUM(AO571)-SUM(AM571),""))</f>
        <v/>
      </c>
      <c r="AQ571" s="666" t="str">
        <f t="shared" ref="AQ571:AQ823" si="134">IF(OR(AG571=1,U571=""),"",
IF(AND(AJ571&gt;0,U571&gt;0,AL571&lt;AJ571),U571-ROUND(U571*AK571*AL571,0),""
))</f>
        <v/>
      </c>
      <c r="AR571" s="666" t="str">
        <f t="shared" si="129"/>
        <v/>
      </c>
      <c r="AS571" s="666" t="str">
        <f t="shared" ref="AS571:AS823" si="135">IF(Y571="2：部分取り壊し",O571-AC571,"")</f>
        <v/>
      </c>
      <c r="AT571" s="666" t="str">
        <f t="shared" si="126"/>
        <v/>
      </c>
      <c r="AU571" s="666" t="str">
        <f t="shared" si="127"/>
        <v/>
      </c>
      <c r="AV571" s="666" t="str">
        <f>IF(X571="","",IF(OR(R571=IF(S571&gt;【１】経営概要!$G$27,調査年-1,調査年),AN571=""),"",ROUND(AN571*X571%,0)))</f>
        <v/>
      </c>
      <c r="AW571" s="666" t="str">
        <f t="shared" ref="AW571:AW823" si="136">IF(X571="","",IF(AO571="","",ROUND(AO571*X571%,0)))</f>
        <v/>
      </c>
      <c r="AX571" s="666" t="str">
        <f t="shared" ref="AX571:AX823" si="137">IF(X571="","",IF(AP571="","",ROUND(AP571*X571%,0)))</f>
        <v/>
      </c>
      <c r="AY571" s="666" t="str">
        <f t="shared" ref="AY571:AY823" si="138">IF(X571="","",IF(AN571="","",ROUND(AN571*X571%,0)))</f>
        <v/>
      </c>
      <c r="AZ571" s="666" t="str">
        <f>IF(OR(X571="",AND(OR(R571&lt;&gt;IF(S571&gt;【１】経営概要!$G$27,調査年-1,調査年),AG571=0),V571="",AR571="",W571="")),"",
SUM(
IF(AND(R571=IF(S571&gt;【１】経営概要!$G$27,調査年-1,調査年),AG571=1),ROUND(T571*X571%,0),),
ROUND(V571*X571%,0),
ROUND(SUM(AR571)*X571%,0),
))</f>
        <v/>
      </c>
      <c r="BA571" s="666" t="str">
        <f t="shared" ref="BA571:BA823" si="139">IF(X571="","",IF(W571="","",ROUND(W571*X571%,0)))</f>
        <v/>
      </c>
    </row>
    <row r="572" spans="2:53" s="4" customFormat="1" ht="28.15" hidden="1" customHeight="1" outlineLevel="1">
      <c r="C572" s="722">
        <v>556</v>
      </c>
      <c r="D572" s="1569"/>
      <c r="E572" s="1570"/>
      <c r="F572" s="1570"/>
      <c r="G572" s="1570"/>
      <c r="H572" s="1570"/>
      <c r="I572" s="1570"/>
      <c r="J572" s="1570"/>
      <c r="K572" s="1571"/>
      <c r="L572" s="668" t="str">
        <f>IF(M572&gt;0,IF(COUNTIF(リスト!建築物種類コード,M572),"建築物","構築物"),"")</f>
        <v/>
      </c>
      <c r="M572" s="680"/>
      <c r="N572" s="681"/>
      <c r="O572" s="201"/>
      <c r="P572" s="682"/>
      <c r="Q572" s="683"/>
      <c r="R572" s="683"/>
      <c r="S572" s="684"/>
      <c r="T572" s="685"/>
      <c r="U572" s="685"/>
      <c r="V572" s="685"/>
      <c r="W572" s="685"/>
      <c r="X572" s="1045"/>
      <c r="Y572" s="686"/>
      <c r="Z572" s="687"/>
      <c r="AA572" s="661"/>
      <c r="AB572" s="662"/>
      <c r="AC572" s="279"/>
      <c r="AD572" s="61"/>
      <c r="AE572" s="61"/>
      <c r="AF572" s="663" t="str">
        <f t="shared" si="128"/>
        <v/>
      </c>
      <c r="AG572" s="664" t="str">
        <f t="shared" si="124"/>
        <v/>
      </c>
      <c r="AH572" s="664" t="str">
        <f t="shared" si="125"/>
        <v/>
      </c>
      <c r="AI572" s="664" t="str">
        <f>IF(AF572="","",VLOOKUP(AF572,リスト!BD:BE,2,0))</f>
        <v/>
      </c>
      <c r="AJ572" s="664" t="str">
        <f t="shared" si="123"/>
        <v/>
      </c>
      <c r="AK572" s="664" t="str">
        <f>IF(AJ572="","",VLOOKUP(AJ572,リスト!BW:BX,2,0))</f>
        <v/>
      </c>
      <c r="AL572" s="664" t="str">
        <f>IF(AF572="","",IF(S572&gt;【１】経営概要!$G$27,調査年-1,調査年)-R572)</f>
        <v/>
      </c>
      <c r="AM572" s="665" t="str">
        <f t="shared" si="130"/>
        <v/>
      </c>
      <c r="AN572" s="665" t="str">
        <f t="shared" si="131"/>
        <v/>
      </c>
      <c r="AO572" s="666" t="str">
        <f t="shared" si="132"/>
        <v/>
      </c>
      <c r="AP572" s="666" t="str">
        <f t="shared" si="133"/>
        <v/>
      </c>
      <c r="AQ572" s="666" t="str">
        <f t="shared" si="134"/>
        <v/>
      </c>
      <c r="AR572" s="666" t="str">
        <f t="shared" si="129"/>
        <v/>
      </c>
      <c r="AS572" s="666" t="str">
        <f t="shared" si="135"/>
        <v/>
      </c>
      <c r="AT572" s="666" t="str">
        <f t="shared" si="126"/>
        <v/>
      </c>
      <c r="AU572" s="666" t="str">
        <f t="shared" si="127"/>
        <v/>
      </c>
      <c r="AV572" s="666" t="str">
        <f>IF(X572="","",IF(OR(R572=IF(S572&gt;【１】経営概要!$G$27,調査年-1,調査年),AN572=""),"",ROUND(AN572*X572%,0)))</f>
        <v/>
      </c>
      <c r="AW572" s="666" t="str">
        <f t="shared" si="136"/>
        <v/>
      </c>
      <c r="AX572" s="666" t="str">
        <f t="shared" si="137"/>
        <v/>
      </c>
      <c r="AY572" s="666" t="str">
        <f t="shared" si="138"/>
        <v/>
      </c>
      <c r="AZ572" s="666" t="str">
        <f>IF(OR(X572="",AND(OR(R572&lt;&gt;IF(S572&gt;【１】経営概要!$G$27,調査年-1,調査年),AG572=0),V572="",AR572="",W572="")),"",
SUM(
IF(AND(R572=IF(S572&gt;【１】経営概要!$G$27,調査年-1,調査年),AG572=1),ROUND(T572*X572%,0),),
ROUND(V572*X572%,0),
ROUND(SUM(AR572)*X572%,0),
))</f>
        <v/>
      </c>
      <c r="BA572" s="666" t="str">
        <f t="shared" si="139"/>
        <v/>
      </c>
    </row>
    <row r="573" spans="2:53" s="4" customFormat="1" ht="28.15" hidden="1" customHeight="1" outlineLevel="1">
      <c r="C573" s="722">
        <v>557</v>
      </c>
      <c r="D573" s="1569"/>
      <c r="E573" s="1570"/>
      <c r="F573" s="1570"/>
      <c r="G573" s="1570"/>
      <c r="H573" s="1570"/>
      <c r="I573" s="1570"/>
      <c r="J573" s="1570"/>
      <c r="K573" s="1571"/>
      <c r="L573" s="668" t="str">
        <f>IF(M573&gt;0,IF(COUNTIF(リスト!建築物種類コード,M573),"建築物","構築物"),"")</f>
        <v/>
      </c>
      <c r="M573" s="680"/>
      <c r="N573" s="681"/>
      <c r="O573" s="201"/>
      <c r="P573" s="682"/>
      <c r="Q573" s="683"/>
      <c r="R573" s="683"/>
      <c r="S573" s="684"/>
      <c r="T573" s="685"/>
      <c r="U573" s="685"/>
      <c r="V573" s="685"/>
      <c r="W573" s="685"/>
      <c r="X573" s="1045"/>
      <c r="Y573" s="686"/>
      <c r="Z573" s="687"/>
      <c r="AA573" s="661"/>
      <c r="AB573" s="662"/>
      <c r="AC573" s="279"/>
      <c r="AD573" s="61"/>
      <c r="AE573" s="61"/>
      <c r="AF573" s="663" t="str">
        <f t="shared" si="128"/>
        <v/>
      </c>
      <c r="AG573" s="664" t="str">
        <f t="shared" si="124"/>
        <v/>
      </c>
      <c r="AH573" s="664" t="str">
        <f t="shared" si="125"/>
        <v/>
      </c>
      <c r="AI573" s="664" t="str">
        <f>IF(AF573="","",VLOOKUP(AF573,リスト!BD:BE,2,0))</f>
        <v/>
      </c>
      <c r="AJ573" s="664" t="str">
        <f t="shared" si="123"/>
        <v/>
      </c>
      <c r="AK573" s="664" t="str">
        <f>IF(AJ573="","",VLOOKUP(AJ573,リスト!BW:BX,2,0))</f>
        <v/>
      </c>
      <c r="AL573" s="664" t="str">
        <f>IF(AF573="","",IF(S573&gt;【１】経営概要!$G$27,調査年-1,調査年)-R573)</f>
        <v/>
      </c>
      <c r="AM573" s="665" t="str">
        <f t="shared" si="130"/>
        <v/>
      </c>
      <c r="AN573" s="665" t="str">
        <f t="shared" si="131"/>
        <v/>
      </c>
      <c r="AO573" s="666" t="str">
        <f t="shared" si="132"/>
        <v/>
      </c>
      <c r="AP573" s="666" t="str">
        <f t="shared" si="133"/>
        <v/>
      </c>
      <c r="AQ573" s="666" t="str">
        <f t="shared" si="134"/>
        <v/>
      </c>
      <c r="AR573" s="666" t="str">
        <f t="shared" si="129"/>
        <v/>
      </c>
      <c r="AS573" s="666" t="str">
        <f t="shared" si="135"/>
        <v/>
      </c>
      <c r="AT573" s="666" t="str">
        <f t="shared" si="126"/>
        <v/>
      </c>
      <c r="AU573" s="666" t="str">
        <f t="shared" si="127"/>
        <v/>
      </c>
      <c r="AV573" s="666" t="str">
        <f>IF(X573="","",IF(OR(R573=IF(S573&gt;【１】経営概要!$G$27,調査年-1,調査年),AN573=""),"",ROUND(AN573*X573%,0)))</f>
        <v/>
      </c>
      <c r="AW573" s="666" t="str">
        <f t="shared" si="136"/>
        <v/>
      </c>
      <c r="AX573" s="666" t="str">
        <f t="shared" si="137"/>
        <v/>
      </c>
      <c r="AY573" s="666" t="str">
        <f t="shared" si="138"/>
        <v/>
      </c>
      <c r="AZ573" s="666" t="str">
        <f>IF(OR(X573="",AND(OR(R573&lt;&gt;IF(S573&gt;【１】経営概要!$G$27,調査年-1,調査年),AG573=0),V573="",AR573="",W573="")),"",
SUM(
IF(AND(R573=IF(S573&gt;【１】経営概要!$G$27,調査年-1,調査年),AG573=1),ROUND(T573*X573%,0),),
ROUND(V573*X573%,0),
ROUND(SUM(AR573)*X573%,0),
))</f>
        <v/>
      </c>
      <c r="BA573" s="666" t="str">
        <f t="shared" si="139"/>
        <v/>
      </c>
    </row>
    <row r="574" spans="2:53" s="4" customFormat="1" ht="28.15" hidden="1" customHeight="1" outlineLevel="1">
      <c r="C574" s="722">
        <v>558</v>
      </c>
      <c r="D574" s="1569"/>
      <c r="E574" s="1570"/>
      <c r="F574" s="1570"/>
      <c r="G574" s="1570"/>
      <c r="H574" s="1570"/>
      <c r="I574" s="1570"/>
      <c r="J574" s="1570"/>
      <c r="K574" s="1571"/>
      <c r="L574" s="668" t="str">
        <f>IF(M574&gt;0,IF(COUNTIF(リスト!建築物種類コード,M574),"建築物","構築物"),"")</f>
        <v/>
      </c>
      <c r="M574" s="680"/>
      <c r="N574" s="681"/>
      <c r="O574" s="201"/>
      <c r="P574" s="682"/>
      <c r="Q574" s="683"/>
      <c r="R574" s="683"/>
      <c r="S574" s="684"/>
      <c r="T574" s="685"/>
      <c r="U574" s="685"/>
      <c r="V574" s="685"/>
      <c r="W574" s="685"/>
      <c r="X574" s="1045"/>
      <c r="Y574" s="686"/>
      <c r="Z574" s="687"/>
      <c r="AA574" s="661"/>
      <c r="AB574" s="662"/>
      <c r="AC574" s="279"/>
      <c r="AD574" s="61"/>
      <c r="AE574" s="61"/>
      <c r="AF574" s="663" t="str">
        <f t="shared" si="128"/>
        <v/>
      </c>
      <c r="AG574" s="664" t="str">
        <f t="shared" si="124"/>
        <v/>
      </c>
      <c r="AH574" s="664" t="str">
        <f t="shared" si="125"/>
        <v/>
      </c>
      <c r="AI574" s="664" t="str">
        <f>IF(AF574="","",VLOOKUP(AF574,リスト!BD:BE,2,0))</f>
        <v/>
      </c>
      <c r="AJ574" s="664" t="str">
        <f t="shared" si="123"/>
        <v/>
      </c>
      <c r="AK574" s="664" t="str">
        <f>IF(AJ574="","",VLOOKUP(AJ574,リスト!BW:BX,2,0))</f>
        <v/>
      </c>
      <c r="AL574" s="664" t="str">
        <f>IF(AF574="","",IF(S574&gt;【１】経営概要!$G$27,調査年-1,調査年)-R574)</f>
        <v/>
      </c>
      <c r="AM574" s="665" t="str">
        <f t="shared" si="130"/>
        <v/>
      </c>
      <c r="AN574" s="665" t="str">
        <f t="shared" si="131"/>
        <v/>
      </c>
      <c r="AO574" s="666" t="str">
        <f t="shared" si="132"/>
        <v/>
      </c>
      <c r="AP574" s="666" t="str">
        <f t="shared" si="133"/>
        <v/>
      </c>
      <c r="AQ574" s="666" t="str">
        <f t="shared" si="134"/>
        <v/>
      </c>
      <c r="AR574" s="666" t="str">
        <f t="shared" si="129"/>
        <v/>
      </c>
      <c r="AS574" s="666" t="str">
        <f t="shared" si="135"/>
        <v/>
      </c>
      <c r="AT574" s="666" t="str">
        <f t="shared" si="126"/>
        <v/>
      </c>
      <c r="AU574" s="666" t="str">
        <f t="shared" si="127"/>
        <v/>
      </c>
      <c r="AV574" s="666" t="str">
        <f>IF(X574="","",IF(OR(R574=IF(S574&gt;【１】経営概要!$G$27,調査年-1,調査年),AN574=""),"",ROUND(AN574*X574%,0)))</f>
        <v/>
      </c>
      <c r="AW574" s="666" t="str">
        <f t="shared" si="136"/>
        <v/>
      </c>
      <c r="AX574" s="666" t="str">
        <f t="shared" si="137"/>
        <v/>
      </c>
      <c r="AY574" s="666" t="str">
        <f t="shared" si="138"/>
        <v/>
      </c>
      <c r="AZ574" s="666" t="str">
        <f>IF(OR(X574="",AND(OR(R574&lt;&gt;IF(S574&gt;【１】経営概要!$G$27,調査年-1,調査年),AG574=0),V574="",AR574="",W574="")),"",
SUM(
IF(AND(R574=IF(S574&gt;【１】経営概要!$G$27,調査年-1,調査年),AG574=1),ROUND(T574*X574%,0),),
ROUND(V574*X574%,0),
ROUND(SUM(AR574)*X574%,0),
))</f>
        <v/>
      </c>
      <c r="BA574" s="666" t="str">
        <f t="shared" si="139"/>
        <v/>
      </c>
    </row>
    <row r="575" spans="2:53" s="4" customFormat="1" ht="28.15" hidden="1" customHeight="1" outlineLevel="1">
      <c r="C575" s="722">
        <v>559</v>
      </c>
      <c r="D575" s="1569"/>
      <c r="E575" s="1570"/>
      <c r="F575" s="1570"/>
      <c r="G575" s="1570"/>
      <c r="H575" s="1570"/>
      <c r="I575" s="1570"/>
      <c r="J575" s="1570"/>
      <c r="K575" s="1571"/>
      <c r="L575" s="668" t="str">
        <f>IF(M575&gt;0,IF(COUNTIF(リスト!建築物種類コード,M575),"建築物","構築物"),"")</f>
        <v/>
      </c>
      <c r="M575" s="680"/>
      <c r="N575" s="681"/>
      <c r="O575" s="201"/>
      <c r="P575" s="682"/>
      <c r="Q575" s="683"/>
      <c r="R575" s="683"/>
      <c r="S575" s="684"/>
      <c r="T575" s="685"/>
      <c r="U575" s="685"/>
      <c r="V575" s="685"/>
      <c r="W575" s="685"/>
      <c r="X575" s="1045"/>
      <c r="Y575" s="686"/>
      <c r="Z575" s="687"/>
      <c r="AA575" s="661"/>
      <c r="AB575" s="662"/>
      <c r="AC575" s="279"/>
      <c r="AD575" s="61"/>
      <c r="AE575" s="61"/>
      <c r="AF575" s="663" t="str">
        <f t="shared" si="128"/>
        <v/>
      </c>
      <c r="AG575" s="664" t="str">
        <f t="shared" si="124"/>
        <v/>
      </c>
      <c r="AH575" s="664" t="str">
        <f t="shared" si="125"/>
        <v/>
      </c>
      <c r="AI575" s="664" t="str">
        <f>IF(AF575="","",VLOOKUP(AF575,リスト!BD:BE,2,0))</f>
        <v/>
      </c>
      <c r="AJ575" s="664" t="str">
        <f t="shared" si="123"/>
        <v/>
      </c>
      <c r="AK575" s="664" t="str">
        <f>IF(AJ575="","",VLOOKUP(AJ575,リスト!BW:BX,2,0))</f>
        <v/>
      </c>
      <c r="AL575" s="664" t="str">
        <f>IF(AF575="","",IF(S575&gt;【１】経営概要!$G$27,調査年-1,調査年)-R575)</f>
        <v/>
      </c>
      <c r="AM575" s="665" t="str">
        <f t="shared" si="130"/>
        <v/>
      </c>
      <c r="AN575" s="665" t="str">
        <f t="shared" si="131"/>
        <v/>
      </c>
      <c r="AO575" s="666" t="str">
        <f t="shared" si="132"/>
        <v/>
      </c>
      <c r="AP575" s="666" t="str">
        <f t="shared" si="133"/>
        <v/>
      </c>
      <c r="AQ575" s="666" t="str">
        <f t="shared" si="134"/>
        <v/>
      </c>
      <c r="AR575" s="666" t="str">
        <f t="shared" si="129"/>
        <v/>
      </c>
      <c r="AS575" s="666" t="str">
        <f t="shared" si="135"/>
        <v/>
      </c>
      <c r="AT575" s="666" t="str">
        <f t="shared" si="126"/>
        <v/>
      </c>
      <c r="AU575" s="666" t="str">
        <f t="shared" si="127"/>
        <v/>
      </c>
      <c r="AV575" s="666" t="str">
        <f>IF(X575="","",IF(OR(R575=IF(S575&gt;【１】経営概要!$G$27,調査年-1,調査年),AN575=""),"",ROUND(AN575*X575%,0)))</f>
        <v/>
      </c>
      <c r="AW575" s="666" t="str">
        <f t="shared" si="136"/>
        <v/>
      </c>
      <c r="AX575" s="666" t="str">
        <f t="shared" si="137"/>
        <v/>
      </c>
      <c r="AY575" s="666" t="str">
        <f t="shared" si="138"/>
        <v/>
      </c>
      <c r="AZ575" s="666" t="str">
        <f>IF(OR(X575="",AND(OR(R575&lt;&gt;IF(S575&gt;【１】経営概要!$G$27,調査年-1,調査年),AG575=0),V575="",AR575="",W575="")),"",
SUM(
IF(AND(R575=IF(S575&gt;【１】経営概要!$G$27,調査年-1,調査年),AG575=1),ROUND(T575*X575%,0),),
ROUND(V575*X575%,0),
ROUND(SUM(AR575)*X575%,0),
))</f>
        <v/>
      </c>
      <c r="BA575" s="666" t="str">
        <f t="shared" si="139"/>
        <v/>
      </c>
    </row>
    <row r="576" spans="2:53" s="4" customFormat="1" ht="28.15" hidden="1" customHeight="1" outlineLevel="1">
      <c r="C576" s="722">
        <v>560</v>
      </c>
      <c r="D576" s="1569"/>
      <c r="E576" s="1570"/>
      <c r="F576" s="1570"/>
      <c r="G576" s="1570"/>
      <c r="H576" s="1570"/>
      <c r="I576" s="1570"/>
      <c r="J576" s="1570"/>
      <c r="K576" s="1571"/>
      <c r="L576" s="668" t="str">
        <f>IF(M576&gt;0,IF(COUNTIF(リスト!建築物種類コード,M576),"建築物","構築物"),"")</f>
        <v/>
      </c>
      <c r="M576" s="680"/>
      <c r="N576" s="681"/>
      <c r="O576" s="201"/>
      <c r="P576" s="682"/>
      <c r="Q576" s="683"/>
      <c r="R576" s="683"/>
      <c r="S576" s="684"/>
      <c r="T576" s="685"/>
      <c r="U576" s="685"/>
      <c r="V576" s="685"/>
      <c r="W576" s="685"/>
      <c r="X576" s="1045"/>
      <c r="Y576" s="686"/>
      <c r="Z576" s="687"/>
      <c r="AA576" s="661"/>
      <c r="AB576" s="662"/>
      <c r="AC576" s="279"/>
      <c r="AD576" s="61"/>
      <c r="AE576" s="61"/>
      <c r="AF576" s="663" t="str">
        <f t="shared" si="128"/>
        <v/>
      </c>
      <c r="AG576" s="664" t="str">
        <f t="shared" si="124"/>
        <v/>
      </c>
      <c r="AH576" s="664" t="str">
        <f t="shared" si="125"/>
        <v/>
      </c>
      <c r="AI576" s="664" t="str">
        <f>IF(AF576="","",VLOOKUP(AF576,リスト!BD:BE,2,0))</f>
        <v/>
      </c>
      <c r="AJ576" s="664" t="str">
        <f t="shared" si="123"/>
        <v/>
      </c>
      <c r="AK576" s="664" t="str">
        <f>IF(AJ576="","",VLOOKUP(AJ576,リスト!BW:BX,2,0))</f>
        <v/>
      </c>
      <c r="AL576" s="664" t="str">
        <f>IF(AF576="","",IF(S576&gt;【１】経営概要!$G$27,調査年-1,調査年)-R576)</f>
        <v/>
      </c>
      <c r="AM576" s="665" t="str">
        <f t="shared" si="130"/>
        <v/>
      </c>
      <c r="AN576" s="665" t="str">
        <f t="shared" si="131"/>
        <v/>
      </c>
      <c r="AO576" s="666" t="str">
        <f t="shared" si="132"/>
        <v/>
      </c>
      <c r="AP576" s="666" t="str">
        <f t="shared" si="133"/>
        <v/>
      </c>
      <c r="AQ576" s="666" t="str">
        <f t="shared" si="134"/>
        <v/>
      </c>
      <c r="AR576" s="666" t="str">
        <f t="shared" si="129"/>
        <v/>
      </c>
      <c r="AS576" s="666" t="str">
        <f t="shared" si="135"/>
        <v/>
      </c>
      <c r="AT576" s="666" t="str">
        <f t="shared" si="126"/>
        <v/>
      </c>
      <c r="AU576" s="666" t="str">
        <f t="shared" si="127"/>
        <v/>
      </c>
      <c r="AV576" s="666" t="str">
        <f>IF(X576="","",IF(OR(R576=IF(S576&gt;【１】経営概要!$G$27,調査年-1,調査年),AN576=""),"",ROUND(AN576*X576%,0)))</f>
        <v/>
      </c>
      <c r="AW576" s="666" t="str">
        <f t="shared" si="136"/>
        <v/>
      </c>
      <c r="AX576" s="666" t="str">
        <f t="shared" si="137"/>
        <v/>
      </c>
      <c r="AY576" s="666" t="str">
        <f t="shared" si="138"/>
        <v/>
      </c>
      <c r="AZ576" s="666" t="str">
        <f>IF(OR(X576="",AND(OR(R576&lt;&gt;IF(S576&gt;【１】経営概要!$G$27,調査年-1,調査年),AG576=0),V576="",AR576="",W576="")),"",
SUM(
IF(AND(R576=IF(S576&gt;【１】経営概要!$G$27,調査年-1,調査年),AG576=1),ROUND(T576*X576%,0),),
ROUND(V576*X576%,0),
ROUND(SUM(AR576)*X576%,0),
))</f>
        <v/>
      </c>
      <c r="BA576" s="666" t="str">
        <f t="shared" si="139"/>
        <v/>
      </c>
    </row>
    <row r="577" spans="2:53" s="4" customFormat="1" ht="28.15" hidden="1" customHeight="1" outlineLevel="1">
      <c r="C577" s="722">
        <v>561</v>
      </c>
      <c r="D577" s="1569"/>
      <c r="E577" s="1570"/>
      <c r="F577" s="1570"/>
      <c r="G577" s="1570"/>
      <c r="H577" s="1570"/>
      <c r="I577" s="1570"/>
      <c r="J577" s="1570"/>
      <c r="K577" s="1571"/>
      <c r="L577" s="668" t="str">
        <f>IF(M577&gt;0,IF(COUNTIF(リスト!建築物種類コード,M577),"建築物","構築物"),"")</f>
        <v/>
      </c>
      <c r="M577" s="680"/>
      <c r="N577" s="681"/>
      <c r="O577" s="201"/>
      <c r="P577" s="682"/>
      <c r="Q577" s="683"/>
      <c r="R577" s="683"/>
      <c r="S577" s="684"/>
      <c r="T577" s="685"/>
      <c r="U577" s="685"/>
      <c r="V577" s="685"/>
      <c r="W577" s="685"/>
      <c r="X577" s="1045"/>
      <c r="Y577" s="686"/>
      <c r="Z577" s="687"/>
      <c r="AA577" s="661"/>
      <c r="AB577" s="662"/>
      <c r="AC577" s="279"/>
      <c r="AD577" s="61"/>
      <c r="AE577" s="61"/>
      <c r="AF577" s="663" t="str">
        <f t="shared" si="128"/>
        <v/>
      </c>
      <c r="AG577" s="664" t="str">
        <f t="shared" si="124"/>
        <v/>
      </c>
      <c r="AH577" s="664" t="str">
        <f t="shared" si="125"/>
        <v/>
      </c>
      <c r="AI577" s="664" t="str">
        <f>IF(AF577="","",VLOOKUP(AF577,リスト!BD:BE,2,0))</f>
        <v/>
      </c>
      <c r="AJ577" s="664" t="str">
        <f t="shared" si="123"/>
        <v/>
      </c>
      <c r="AK577" s="664" t="str">
        <f>IF(AJ577="","",VLOOKUP(AJ577,リスト!BW:BX,2,0))</f>
        <v/>
      </c>
      <c r="AL577" s="664" t="str">
        <f>IF(AF577="","",IF(S577&gt;【１】経営概要!$G$27,調査年-1,調査年)-R577)</f>
        <v/>
      </c>
      <c r="AM577" s="665" t="str">
        <f t="shared" si="130"/>
        <v/>
      </c>
      <c r="AN577" s="665" t="str">
        <f t="shared" si="131"/>
        <v/>
      </c>
      <c r="AO577" s="666" t="str">
        <f t="shared" si="132"/>
        <v/>
      </c>
      <c r="AP577" s="666" t="str">
        <f t="shared" si="133"/>
        <v/>
      </c>
      <c r="AQ577" s="666" t="str">
        <f t="shared" si="134"/>
        <v/>
      </c>
      <c r="AR577" s="666" t="str">
        <f t="shared" si="129"/>
        <v/>
      </c>
      <c r="AS577" s="666" t="str">
        <f t="shared" si="135"/>
        <v/>
      </c>
      <c r="AT577" s="666" t="str">
        <f t="shared" si="126"/>
        <v/>
      </c>
      <c r="AU577" s="666" t="str">
        <f t="shared" si="127"/>
        <v/>
      </c>
      <c r="AV577" s="666" t="str">
        <f>IF(X577="","",IF(OR(R577=IF(S577&gt;【１】経営概要!$G$27,調査年-1,調査年),AN577=""),"",ROUND(AN577*X577%,0)))</f>
        <v/>
      </c>
      <c r="AW577" s="666" t="str">
        <f t="shared" si="136"/>
        <v/>
      </c>
      <c r="AX577" s="666" t="str">
        <f t="shared" si="137"/>
        <v/>
      </c>
      <c r="AY577" s="666" t="str">
        <f t="shared" si="138"/>
        <v/>
      </c>
      <c r="AZ577" s="666" t="str">
        <f>IF(OR(X577="",AND(OR(R577&lt;&gt;IF(S577&gt;【１】経営概要!$G$27,調査年-1,調査年),AG577=0),V577="",AR577="",W577="")),"",
SUM(
IF(AND(R577=IF(S577&gt;【１】経営概要!$G$27,調査年-1,調査年),AG577=1),ROUND(T577*X577%,0),),
ROUND(V577*X577%,0),
ROUND(SUM(AR577)*X577%,0),
))</f>
        <v/>
      </c>
      <c r="BA577" s="666" t="str">
        <f t="shared" si="139"/>
        <v/>
      </c>
    </row>
    <row r="578" spans="2:53" s="4" customFormat="1" ht="28.15" hidden="1" customHeight="1" outlineLevel="1">
      <c r="C578" s="722">
        <v>562</v>
      </c>
      <c r="D578" s="1569"/>
      <c r="E578" s="1570"/>
      <c r="F578" s="1570"/>
      <c r="G578" s="1570"/>
      <c r="H578" s="1570"/>
      <c r="I578" s="1570"/>
      <c r="J578" s="1570"/>
      <c r="K578" s="1571"/>
      <c r="L578" s="668" t="str">
        <f>IF(M578&gt;0,IF(COUNTIF(リスト!建築物種類コード,M578),"建築物","構築物"),"")</f>
        <v/>
      </c>
      <c r="M578" s="680"/>
      <c r="N578" s="681"/>
      <c r="O578" s="201"/>
      <c r="P578" s="682"/>
      <c r="Q578" s="683"/>
      <c r="R578" s="683"/>
      <c r="S578" s="684"/>
      <c r="T578" s="685"/>
      <c r="U578" s="685"/>
      <c r="V578" s="685"/>
      <c r="W578" s="685"/>
      <c r="X578" s="1045"/>
      <c r="Y578" s="686"/>
      <c r="Z578" s="687"/>
      <c r="AA578" s="661"/>
      <c r="AB578" s="662"/>
      <c r="AC578" s="279"/>
      <c r="AD578" s="61"/>
      <c r="AE578" s="61"/>
      <c r="AF578" s="663" t="str">
        <f t="shared" si="128"/>
        <v/>
      </c>
      <c r="AG578" s="664" t="str">
        <f t="shared" si="124"/>
        <v/>
      </c>
      <c r="AH578" s="664" t="str">
        <f t="shared" si="125"/>
        <v/>
      </c>
      <c r="AI578" s="664" t="str">
        <f>IF(AF578="","",VLOOKUP(AF578,リスト!BD:BE,2,0))</f>
        <v/>
      </c>
      <c r="AJ578" s="664" t="str">
        <f t="shared" si="123"/>
        <v/>
      </c>
      <c r="AK578" s="664" t="str">
        <f>IF(AJ578="","",VLOOKUP(AJ578,リスト!BW:BX,2,0))</f>
        <v/>
      </c>
      <c r="AL578" s="664" t="str">
        <f>IF(AF578="","",IF(S578&gt;【１】経営概要!$G$27,調査年-1,調査年)-R578)</f>
        <v/>
      </c>
      <c r="AM578" s="665" t="str">
        <f t="shared" si="130"/>
        <v/>
      </c>
      <c r="AN578" s="665" t="str">
        <f t="shared" si="131"/>
        <v/>
      </c>
      <c r="AO578" s="666" t="str">
        <f t="shared" si="132"/>
        <v/>
      </c>
      <c r="AP578" s="666" t="str">
        <f t="shared" si="133"/>
        <v/>
      </c>
      <c r="AQ578" s="666" t="str">
        <f t="shared" si="134"/>
        <v/>
      </c>
      <c r="AR578" s="666" t="str">
        <f t="shared" si="129"/>
        <v/>
      </c>
      <c r="AS578" s="666" t="str">
        <f t="shared" si="135"/>
        <v/>
      </c>
      <c r="AT578" s="666" t="str">
        <f t="shared" si="126"/>
        <v/>
      </c>
      <c r="AU578" s="666" t="str">
        <f t="shared" si="127"/>
        <v/>
      </c>
      <c r="AV578" s="666" t="str">
        <f>IF(X578="","",IF(OR(R578=IF(S578&gt;【１】経営概要!$G$27,調査年-1,調査年),AN578=""),"",ROUND(AN578*X578%,0)))</f>
        <v/>
      </c>
      <c r="AW578" s="666" t="str">
        <f t="shared" si="136"/>
        <v/>
      </c>
      <c r="AX578" s="666" t="str">
        <f t="shared" si="137"/>
        <v/>
      </c>
      <c r="AY578" s="666" t="str">
        <f t="shared" si="138"/>
        <v/>
      </c>
      <c r="AZ578" s="666" t="str">
        <f>IF(OR(X578="",AND(OR(R578&lt;&gt;IF(S578&gt;【１】経営概要!$G$27,調査年-1,調査年),AG578=0),V578="",AR578="",W578="")),"",
SUM(
IF(AND(R578=IF(S578&gt;【１】経営概要!$G$27,調査年-1,調査年),AG578=1),ROUND(T578*X578%,0),),
ROUND(V578*X578%,0),
ROUND(SUM(AR578)*X578%,0),
))</f>
        <v/>
      </c>
      <c r="BA578" s="666" t="str">
        <f t="shared" si="139"/>
        <v/>
      </c>
    </row>
    <row r="579" spans="2:53" s="4" customFormat="1" ht="28.15" hidden="1" customHeight="1" outlineLevel="1">
      <c r="C579" s="722">
        <v>563</v>
      </c>
      <c r="D579" s="1569"/>
      <c r="E579" s="1570"/>
      <c r="F579" s="1570"/>
      <c r="G579" s="1570"/>
      <c r="H579" s="1570"/>
      <c r="I579" s="1570"/>
      <c r="J579" s="1570"/>
      <c r="K579" s="1571"/>
      <c r="L579" s="668" t="str">
        <f>IF(M579&gt;0,IF(COUNTIF(リスト!建築物種類コード,M579),"建築物","構築物"),"")</f>
        <v/>
      </c>
      <c r="M579" s="680"/>
      <c r="N579" s="681"/>
      <c r="O579" s="201"/>
      <c r="P579" s="682"/>
      <c r="Q579" s="683"/>
      <c r="R579" s="683"/>
      <c r="S579" s="684"/>
      <c r="T579" s="685"/>
      <c r="U579" s="685"/>
      <c r="V579" s="685"/>
      <c r="W579" s="685"/>
      <c r="X579" s="1045"/>
      <c r="Y579" s="686"/>
      <c r="Z579" s="687"/>
      <c r="AA579" s="661"/>
      <c r="AB579" s="662"/>
      <c r="AC579" s="279"/>
      <c r="AD579" s="61"/>
      <c r="AE579" s="61"/>
      <c r="AF579" s="663" t="str">
        <f t="shared" si="128"/>
        <v/>
      </c>
      <c r="AG579" s="664" t="str">
        <f t="shared" si="124"/>
        <v/>
      </c>
      <c r="AH579" s="664" t="str">
        <f t="shared" si="125"/>
        <v/>
      </c>
      <c r="AI579" s="664" t="str">
        <f>IF(AF579="","",VLOOKUP(AF579,リスト!BD:BE,2,0))</f>
        <v/>
      </c>
      <c r="AJ579" s="664" t="str">
        <f t="shared" si="123"/>
        <v/>
      </c>
      <c r="AK579" s="664" t="str">
        <f>IF(AJ579="","",VLOOKUP(AJ579,リスト!BW:BX,2,0))</f>
        <v/>
      </c>
      <c r="AL579" s="664" t="str">
        <f>IF(AF579="","",IF(S579&gt;【１】経営概要!$G$27,調査年-1,調査年)-R579)</f>
        <v/>
      </c>
      <c r="AM579" s="665" t="str">
        <f t="shared" si="130"/>
        <v/>
      </c>
      <c r="AN579" s="665" t="str">
        <f t="shared" si="131"/>
        <v/>
      </c>
      <c r="AO579" s="666" t="str">
        <f t="shared" si="132"/>
        <v/>
      </c>
      <c r="AP579" s="666" t="str">
        <f t="shared" si="133"/>
        <v/>
      </c>
      <c r="AQ579" s="666" t="str">
        <f t="shared" si="134"/>
        <v/>
      </c>
      <c r="AR579" s="666" t="str">
        <f t="shared" si="129"/>
        <v/>
      </c>
      <c r="AS579" s="666" t="str">
        <f t="shared" si="135"/>
        <v/>
      </c>
      <c r="AT579" s="666" t="str">
        <f t="shared" si="126"/>
        <v/>
      </c>
      <c r="AU579" s="666" t="str">
        <f t="shared" si="127"/>
        <v/>
      </c>
      <c r="AV579" s="666" t="str">
        <f>IF(X579="","",IF(OR(R579=IF(S579&gt;【１】経営概要!$G$27,調査年-1,調査年),AN579=""),"",ROUND(AN579*X579%,0)))</f>
        <v/>
      </c>
      <c r="AW579" s="666" t="str">
        <f t="shared" si="136"/>
        <v/>
      </c>
      <c r="AX579" s="666" t="str">
        <f t="shared" si="137"/>
        <v/>
      </c>
      <c r="AY579" s="666" t="str">
        <f t="shared" si="138"/>
        <v/>
      </c>
      <c r="AZ579" s="666" t="str">
        <f>IF(OR(X579="",AND(OR(R579&lt;&gt;IF(S579&gt;【１】経営概要!$G$27,調査年-1,調査年),AG579=0),V579="",AR579="",W579="")),"",
SUM(
IF(AND(R579=IF(S579&gt;【１】経営概要!$G$27,調査年-1,調査年),AG579=1),ROUND(T579*X579%,0),),
ROUND(V579*X579%,0),
ROUND(SUM(AR579)*X579%,0),
))</f>
        <v/>
      </c>
      <c r="BA579" s="666" t="str">
        <f t="shared" si="139"/>
        <v/>
      </c>
    </row>
    <row r="580" spans="2:53" s="4" customFormat="1" ht="28.15" hidden="1" customHeight="1" outlineLevel="1">
      <c r="C580" s="722">
        <v>564</v>
      </c>
      <c r="D580" s="1569"/>
      <c r="E580" s="1570"/>
      <c r="F580" s="1570"/>
      <c r="G580" s="1570"/>
      <c r="H580" s="1570"/>
      <c r="I580" s="1570"/>
      <c r="J580" s="1570"/>
      <c r="K580" s="1571"/>
      <c r="L580" s="668" t="str">
        <f>IF(M580&gt;0,IF(COUNTIF(リスト!建築物種類コード,M580),"建築物","構築物"),"")</f>
        <v/>
      </c>
      <c r="M580" s="688"/>
      <c r="N580" s="681"/>
      <c r="O580" s="201"/>
      <c r="P580" s="682"/>
      <c r="Q580" s="683"/>
      <c r="R580" s="683"/>
      <c r="S580" s="684"/>
      <c r="T580" s="685"/>
      <c r="U580" s="685"/>
      <c r="V580" s="685"/>
      <c r="W580" s="685"/>
      <c r="X580" s="1045"/>
      <c r="Y580" s="686"/>
      <c r="Z580" s="687"/>
      <c r="AA580" s="661"/>
      <c r="AB580" s="662"/>
      <c r="AC580" s="279"/>
      <c r="AD580" s="61"/>
      <c r="AE580" s="61"/>
      <c r="AF580" s="663" t="str">
        <f t="shared" si="128"/>
        <v/>
      </c>
      <c r="AG580" s="664" t="str">
        <f t="shared" si="124"/>
        <v/>
      </c>
      <c r="AH580" s="664" t="str">
        <f t="shared" si="125"/>
        <v/>
      </c>
      <c r="AI580" s="664" t="str">
        <f>IF(AF580="","",VLOOKUP(AF580,リスト!BD:BE,2,0))</f>
        <v/>
      </c>
      <c r="AJ580" s="664" t="str">
        <f t="shared" si="123"/>
        <v/>
      </c>
      <c r="AK580" s="664" t="str">
        <f>IF(AJ580="","",VLOOKUP(AJ580,リスト!BW:BX,2,0))</f>
        <v/>
      </c>
      <c r="AL580" s="664" t="str">
        <f>IF(AF580="","",IF(S580&gt;【１】経営概要!$G$27,調査年-1,調査年)-R580)</f>
        <v/>
      </c>
      <c r="AM580" s="665" t="str">
        <f t="shared" si="130"/>
        <v/>
      </c>
      <c r="AN580" s="665" t="str">
        <f t="shared" si="131"/>
        <v/>
      </c>
      <c r="AO580" s="666" t="str">
        <f t="shared" si="132"/>
        <v/>
      </c>
      <c r="AP580" s="666" t="str">
        <f t="shared" si="133"/>
        <v/>
      </c>
      <c r="AQ580" s="666" t="str">
        <f t="shared" si="134"/>
        <v/>
      </c>
      <c r="AR580" s="666" t="str">
        <f t="shared" si="129"/>
        <v/>
      </c>
      <c r="AS580" s="666" t="str">
        <f t="shared" si="135"/>
        <v/>
      </c>
      <c r="AT580" s="666" t="str">
        <f t="shared" si="126"/>
        <v/>
      </c>
      <c r="AU580" s="666" t="str">
        <f t="shared" si="127"/>
        <v/>
      </c>
      <c r="AV580" s="666" t="str">
        <f>IF(X580="","",IF(OR(R580=IF(S580&gt;【１】経営概要!$G$27,調査年-1,調査年),AN580=""),"",ROUND(AN580*X580%,0)))</f>
        <v/>
      </c>
      <c r="AW580" s="666" t="str">
        <f t="shared" si="136"/>
        <v/>
      </c>
      <c r="AX580" s="666" t="str">
        <f t="shared" si="137"/>
        <v/>
      </c>
      <c r="AY580" s="666" t="str">
        <f t="shared" si="138"/>
        <v/>
      </c>
      <c r="AZ580" s="666" t="str">
        <f>IF(OR(X580="",AND(OR(R580&lt;&gt;IF(S580&gt;【１】経営概要!$G$27,調査年-1,調査年),AG580=0),V580="",AR580="",W580="")),"",
SUM(
IF(AND(R580=IF(S580&gt;【１】経営概要!$G$27,調査年-1,調査年),AG580=1),ROUND(T580*X580%,0),),
ROUND(V580*X580%,0),
ROUND(SUM(AR580)*X580%,0),
))</f>
        <v/>
      </c>
      <c r="BA580" s="666" t="str">
        <f t="shared" si="139"/>
        <v/>
      </c>
    </row>
    <row r="581" spans="2:53" s="4" customFormat="1" ht="28.5" hidden="1" customHeight="1" outlineLevel="1">
      <c r="B581" s="49"/>
      <c r="C581" s="722">
        <v>565</v>
      </c>
      <c r="D581" s="1569"/>
      <c r="E581" s="1570"/>
      <c r="F581" s="1570"/>
      <c r="G581" s="1570"/>
      <c r="H581" s="1570"/>
      <c r="I581" s="1570"/>
      <c r="J581" s="1570"/>
      <c r="K581" s="1571"/>
      <c r="L581" s="668" t="str">
        <f>IF(M581&gt;0,IF(COUNTIF(リスト!建築物種類コード,M581),"建築物","構築物"),"")</f>
        <v/>
      </c>
      <c r="M581" s="680"/>
      <c r="N581" s="681"/>
      <c r="O581" s="201"/>
      <c r="P581" s="682"/>
      <c r="Q581" s="683"/>
      <c r="R581" s="683"/>
      <c r="S581" s="684"/>
      <c r="T581" s="685"/>
      <c r="U581" s="685"/>
      <c r="V581" s="685"/>
      <c r="W581" s="685"/>
      <c r="X581" s="1045"/>
      <c r="Y581" s="686"/>
      <c r="Z581" s="687"/>
      <c r="AA581" s="661"/>
      <c r="AB581" s="662"/>
      <c r="AC581" s="279"/>
      <c r="AD581" s="61"/>
      <c r="AE581" s="61"/>
      <c r="AF581" s="663" t="str">
        <f t="shared" si="128"/>
        <v/>
      </c>
      <c r="AG581" s="664" t="str">
        <f t="shared" si="124"/>
        <v/>
      </c>
      <c r="AH581" s="664" t="str">
        <f t="shared" si="125"/>
        <v/>
      </c>
      <c r="AI581" s="664" t="str">
        <f>IF(AF581="","",VLOOKUP(AF581,リスト!BD:BE,2,0))</f>
        <v/>
      </c>
      <c r="AJ581" s="664" t="str">
        <f t="shared" si="123"/>
        <v/>
      </c>
      <c r="AK581" s="664" t="str">
        <f>IF(AJ581="","",VLOOKUP(AJ581,リスト!BW:BX,2,0))</f>
        <v/>
      </c>
      <c r="AL581" s="664" t="str">
        <f>IF(AF581="","",IF(S581&gt;【１】経営概要!$G$27,調査年-1,調査年)-R581)</f>
        <v/>
      </c>
      <c r="AM581" s="665" t="str">
        <f t="shared" si="130"/>
        <v/>
      </c>
      <c r="AN581" s="665" t="str">
        <f t="shared" si="131"/>
        <v/>
      </c>
      <c r="AO581" s="666" t="str">
        <f t="shared" si="132"/>
        <v/>
      </c>
      <c r="AP581" s="666" t="str">
        <f t="shared" si="133"/>
        <v/>
      </c>
      <c r="AQ581" s="666" t="str">
        <f t="shared" si="134"/>
        <v/>
      </c>
      <c r="AR581" s="666" t="str">
        <f t="shared" si="129"/>
        <v/>
      </c>
      <c r="AS581" s="666" t="str">
        <f t="shared" si="135"/>
        <v/>
      </c>
      <c r="AT581" s="666" t="str">
        <f t="shared" si="126"/>
        <v/>
      </c>
      <c r="AU581" s="666" t="str">
        <f t="shared" si="127"/>
        <v/>
      </c>
      <c r="AV581" s="666" t="str">
        <f>IF(X581="","",IF(OR(R581=IF(S581&gt;【１】経営概要!$G$27,調査年-1,調査年),AN581=""),"",ROUND(AN581*X581%,0)))</f>
        <v/>
      </c>
      <c r="AW581" s="666" t="str">
        <f t="shared" si="136"/>
        <v/>
      </c>
      <c r="AX581" s="666" t="str">
        <f t="shared" si="137"/>
        <v/>
      </c>
      <c r="AY581" s="666" t="str">
        <f t="shared" si="138"/>
        <v/>
      </c>
      <c r="AZ581" s="666" t="str">
        <f>IF(OR(X581="",AND(OR(R581&lt;&gt;IF(S581&gt;【１】経営概要!$G$27,調査年-1,調査年),AG581=0),V581="",AR581="",W581="")),"",
SUM(
IF(AND(R581=IF(S581&gt;【１】経営概要!$G$27,調査年-1,調査年),AG581=1),ROUND(T581*X581%,0),),
ROUND(V581*X581%,0),
ROUND(SUM(AR581)*X581%,0),
))</f>
        <v/>
      </c>
      <c r="BA581" s="666" t="str">
        <f t="shared" si="139"/>
        <v/>
      </c>
    </row>
    <row r="582" spans="2:53" ht="28.5" hidden="1" customHeight="1" outlineLevel="1">
      <c r="B582" s="49"/>
      <c r="C582" s="722">
        <v>566</v>
      </c>
      <c r="D582" s="1572"/>
      <c r="E582" s="1573"/>
      <c r="F582" s="1573"/>
      <c r="G582" s="1573"/>
      <c r="H582" s="1573"/>
      <c r="I582" s="1573"/>
      <c r="J582" s="1573"/>
      <c r="K582" s="1574"/>
      <c r="L582" s="668" t="str">
        <f>IF(M582&gt;0,IF(COUNTIF(リスト!建築物種類コード,M582),"建築物","構築物"),"")</f>
        <v/>
      </c>
      <c r="M582" s="688"/>
      <c r="N582" s="681"/>
      <c r="O582" s="201"/>
      <c r="P582" s="682"/>
      <c r="Q582" s="683"/>
      <c r="R582" s="683"/>
      <c r="S582" s="684"/>
      <c r="T582" s="685"/>
      <c r="U582" s="685"/>
      <c r="V582" s="685"/>
      <c r="W582" s="685"/>
      <c r="X582" s="1045"/>
      <c r="Y582" s="686"/>
      <c r="Z582" s="687"/>
      <c r="AA582" s="661"/>
      <c r="AB582" s="662"/>
      <c r="AC582" s="279"/>
      <c r="AF582" s="663" t="str">
        <f t="shared" si="128"/>
        <v/>
      </c>
      <c r="AG582" s="664" t="str">
        <f t="shared" si="124"/>
        <v/>
      </c>
      <c r="AH582" s="664" t="str">
        <f t="shared" si="125"/>
        <v/>
      </c>
      <c r="AI582" s="664" t="str">
        <f>IF(AF582="","",VLOOKUP(AF582,リスト!BD:BE,2,0))</f>
        <v/>
      </c>
      <c r="AJ582" s="664" t="str">
        <f t="shared" si="123"/>
        <v/>
      </c>
      <c r="AK582" s="664" t="str">
        <f>IF(AJ582="","",VLOOKUP(AJ582,リスト!BW:BX,2,0))</f>
        <v/>
      </c>
      <c r="AL582" s="664" t="str">
        <f>IF(AF582="","",IF(S582&gt;【１】経営概要!$G$27,調査年-1,調査年)-R582)</f>
        <v/>
      </c>
      <c r="AM582" s="665" t="str">
        <f t="shared" si="130"/>
        <v/>
      </c>
      <c r="AN582" s="665" t="str">
        <f t="shared" si="131"/>
        <v/>
      </c>
      <c r="AO582" s="666" t="str">
        <f t="shared" si="132"/>
        <v/>
      </c>
      <c r="AP582" s="666" t="str">
        <f t="shared" si="133"/>
        <v/>
      </c>
      <c r="AQ582" s="666" t="str">
        <f t="shared" si="134"/>
        <v/>
      </c>
      <c r="AR582" s="666" t="str">
        <f t="shared" si="129"/>
        <v/>
      </c>
      <c r="AS582" s="666" t="str">
        <f t="shared" si="135"/>
        <v/>
      </c>
      <c r="AT582" s="666" t="str">
        <f t="shared" si="126"/>
        <v/>
      </c>
      <c r="AU582" s="666" t="str">
        <f t="shared" si="127"/>
        <v/>
      </c>
      <c r="AV582" s="666" t="str">
        <f>IF(X582="","",IF(OR(R582=IF(S582&gt;【１】経営概要!$G$27,調査年-1,調査年),AN582=""),"",ROUND(AN582*X582%,0)))</f>
        <v/>
      </c>
      <c r="AW582" s="666" t="str">
        <f t="shared" si="136"/>
        <v/>
      </c>
      <c r="AX582" s="666" t="str">
        <f t="shared" si="137"/>
        <v/>
      </c>
      <c r="AY582" s="666" t="str">
        <f t="shared" si="138"/>
        <v/>
      </c>
      <c r="AZ582" s="666" t="str">
        <f>IF(OR(X582="",AND(OR(R582&lt;&gt;IF(S582&gt;【１】経営概要!$G$27,調査年-1,調査年),AG582=0),V582="",AR582="",W582="")),"",
SUM(
IF(AND(R582=IF(S582&gt;【１】経営概要!$G$27,調査年-1,調査年),AG582=1),ROUND(T582*X582%,0),),
ROUND(V582*X582%,0),
ROUND(SUM(AR582)*X582%,0),
))</f>
        <v/>
      </c>
      <c r="BA582" s="666" t="str">
        <f t="shared" si="139"/>
        <v/>
      </c>
    </row>
    <row r="583" spans="2:53" s="42" customFormat="1" ht="28.5" hidden="1" customHeight="1" outlineLevel="1">
      <c r="B583" s="49"/>
      <c r="C583" s="722">
        <v>567</v>
      </c>
      <c r="D583" s="1569"/>
      <c r="E583" s="1570"/>
      <c r="F583" s="1570"/>
      <c r="G583" s="1570"/>
      <c r="H583" s="1570"/>
      <c r="I583" s="1570"/>
      <c r="J583" s="1570"/>
      <c r="K583" s="1571"/>
      <c r="L583" s="668" t="str">
        <f>IF(M583&gt;0,IF(COUNTIF(リスト!建築物種類コード,M583),"建築物","構築物"),"")</f>
        <v/>
      </c>
      <c r="M583" s="680"/>
      <c r="N583" s="681"/>
      <c r="O583" s="201"/>
      <c r="P583" s="682"/>
      <c r="Q583" s="683"/>
      <c r="R583" s="683"/>
      <c r="S583" s="684"/>
      <c r="T583" s="685"/>
      <c r="U583" s="685"/>
      <c r="V583" s="685"/>
      <c r="W583" s="685"/>
      <c r="X583" s="1045"/>
      <c r="Y583" s="686"/>
      <c r="Z583" s="687"/>
      <c r="AA583" s="661"/>
      <c r="AB583" s="662"/>
      <c r="AC583" s="279"/>
      <c r="AD583" s="61"/>
      <c r="AE583" s="61"/>
      <c r="AF583" s="663" t="str">
        <f t="shared" si="128"/>
        <v/>
      </c>
      <c r="AG583" s="664" t="str">
        <f t="shared" si="124"/>
        <v/>
      </c>
      <c r="AH583" s="664" t="str">
        <f t="shared" si="125"/>
        <v/>
      </c>
      <c r="AI583" s="664" t="str">
        <f>IF(AF583="","",VLOOKUP(AF583,リスト!BD:BE,2,0))</f>
        <v/>
      </c>
      <c r="AJ583" s="664" t="str">
        <f t="shared" si="123"/>
        <v/>
      </c>
      <c r="AK583" s="664" t="str">
        <f>IF(AJ583="","",VLOOKUP(AJ583,リスト!BW:BX,2,0))</f>
        <v/>
      </c>
      <c r="AL583" s="664" t="str">
        <f>IF(AF583="","",IF(S583&gt;【１】経営概要!$G$27,調査年-1,調査年)-R583)</f>
        <v/>
      </c>
      <c r="AM583" s="665" t="str">
        <f t="shared" si="130"/>
        <v/>
      </c>
      <c r="AN583" s="665" t="str">
        <f t="shared" si="131"/>
        <v/>
      </c>
      <c r="AO583" s="666" t="str">
        <f t="shared" si="132"/>
        <v/>
      </c>
      <c r="AP583" s="666" t="str">
        <f t="shared" si="133"/>
        <v/>
      </c>
      <c r="AQ583" s="666" t="str">
        <f t="shared" si="134"/>
        <v/>
      </c>
      <c r="AR583" s="666" t="str">
        <f t="shared" si="129"/>
        <v/>
      </c>
      <c r="AS583" s="666" t="str">
        <f t="shared" si="135"/>
        <v/>
      </c>
      <c r="AT583" s="666" t="str">
        <f t="shared" si="126"/>
        <v/>
      </c>
      <c r="AU583" s="666" t="str">
        <f t="shared" si="127"/>
        <v/>
      </c>
      <c r="AV583" s="666" t="str">
        <f>IF(X583="","",IF(OR(R583=IF(S583&gt;【１】経営概要!$G$27,調査年-1,調査年),AN583=""),"",ROUND(AN583*X583%,0)))</f>
        <v/>
      </c>
      <c r="AW583" s="666" t="str">
        <f t="shared" si="136"/>
        <v/>
      </c>
      <c r="AX583" s="666" t="str">
        <f t="shared" si="137"/>
        <v/>
      </c>
      <c r="AY583" s="666" t="str">
        <f t="shared" si="138"/>
        <v/>
      </c>
      <c r="AZ583" s="666" t="str">
        <f>IF(OR(X583="",AND(OR(R583&lt;&gt;IF(S583&gt;【１】経営概要!$G$27,調査年-1,調査年),AG583=0),V583="",AR583="",W583="")),"",
SUM(
IF(AND(R583=IF(S583&gt;【１】経営概要!$G$27,調査年-1,調査年),AG583=1),ROUND(T583*X583%,0),),
ROUND(V583*X583%,0),
ROUND(SUM(AR583)*X583%,0),
))</f>
        <v/>
      </c>
      <c r="BA583" s="666" t="str">
        <f t="shared" si="139"/>
        <v/>
      </c>
    </row>
    <row r="584" spans="2:53" s="4" customFormat="1" ht="28.15" hidden="1" customHeight="1" outlineLevel="1">
      <c r="C584" s="722">
        <v>568</v>
      </c>
      <c r="D584" s="1569"/>
      <c r="E584" s="1570"/>
      <c r="F584" s="1570"/>
      <c r="G584" s="1570"/>
      <c r="H584" s="1570"/>
      <c r="I584" s="1570"/>
      <c r="J584" s="1570"/>
      <c r="K584" s="1571"/>
      <c r="L584" s="668" t="str">
        <f>IF(M584&gt;0,IF(COUNTIF(リスト!建築物種類コード,M584),"建築物","構築物"),"")</f>
        <v/>
      </c>
      <c r="M584" s="680"/>
      <c r="N584" s="681"/>
      <c r="O584" s="201"/>
      <c r="P584" s="682"/>
      <c r="Q584" s="683"/>
      <c r="R584" s="683"/>
      <c r="S584" s="684"/>
      <c r="T584" s="685"/>
      <c r="U584" s="685"/>
      <c r="V584" s="685"/>
      <c r="W584" s="685"/>
      <c r="X584" s="1045"/>
      <c r="Y584" s="686"/>
      <c r="Z584" s="687"/>
      <c r="AA584" s="661"/>
      <c r="AB584" s="662"/>
      <c r="AC584" s="279"/>
      <c r="AD584" s="61"/>
      <c r="AE584" s="61"/>
      <c r="AF584" s="663" t="str">
        <f t="shared" si="128"/>
        <v/>
      </c>
      <c r="AG584" s="664" t="str">
        <f t="shared" si="124"/>
        <v/>
      </c>
      <c r="AH584" s="664" t="str">
        <f t="shared" si="125"/>
        <v/>
      </c>
      <c r="AI584" s="664" t="str">
        <f>IF(AF584="","",VLOOKUP(AF584,リスト!BD:BE,2,0))</f>
        <v/>
      </c>
      <c r="AJ584" s="664" t="str">
        <f t="shared" si="123"/>
        <v/>
      </c>
      <c r="AK584" s="664" t="str">
        <f>IF(AJ584="","",VLOOKUP(AJ584,リスト!BW:BX,2,0))</f>
        <v/>
      </c>
      <c r="AL584" s="664" t="str">
        <f>IF(AF584="","",IF(S584&gt;【１】経営概要!$G$27,調査年-1,調査年)-R584)</f>
        <v/>
      </c>
      <c r="AM584" s="665" t="str">
        <f t="shared" si="130"/>
        <v/>
      </c>
      <c r="AN584" s="665" t="str">
        <f t="shared" si="131"/>
        <v/>
      </c>
      <c r="AO584" s="666" t="str">
        <f t="shared" si="132"/>
        <v/>
      </c>
      <c r="AP584" s="666" t="str">
        <f t="shared" si="133"/>
        <v/>
      </c>
      <c r="AQ584" s="666" t="str">
        <f t="shared" si="134"/>
        <v/>
      </c>
      <c r="AR584" s="666" t="str">
        <f t="shared" si="129"/>
        <v/>
      </c>
      <c r="AS584" s="666" t="str">
        <f t="shared" si="135"/>
        <v/>
      </c>
      <c r="AT584" s="666" t="str">
        <f t="shared" si="126"/>
        <v/>
      </c>
      <c r="AU584" s="666" t="str">
        <f t="shared" si="127"/>
        <v/>
      </c>
      <c r="AV584" s="666" t="str">
        <f>IF(X584="","",IF(OR(R584=IF(S584&gt;【１】経営概要!$G$27,調査年-1,調査年),AN584=""),"",ROUND(AN584*X584%,0)))</f>
        <v/>
      </c>
      <c r="AW584" s="666" t="str">
        <f t="shared" si="136"/>
        <v/>
      </c>
      <c r="AX584" s="666" t="str">
        <f t="shared" si="137"/>
        <v/>
      </c>
      <c r="AY584" s="666" t="str">
        <f t="shared" si="138"/>
        <v/>
      </c>
      <c r="AZ584" s="666" t="str">
        <f>IF(OR(X584="",AND(OR(R584&lt;&gt;IF(S584&gt;【１】経営概要!$G$27,調査年-1,調査年),AG584=0),V584="",AR584="",W584="")),"",
SUM(
IF(AND(R584=IF(S584&gt;【１】経営概要!$G$27,調査年-1,調査年),AG584=1),ROUND(T584*X584%,0),),
ROUND(V584*X584%,0),
ROUND(SUM(AR584)*X584%,0),
))</f>
        <v/>
      </c>
      <c r="BA584" s="666" t="str">
        <f t="shared" si="139"/>
        <v/>
      </c>
    </row>
    <row r="585" spans="2:53" s="4" customFormat="1" ht="28.15" hidden="1" customHeight="1" outlineLevel="1">
      <c r="C585" s="722">
        <v>569</v>
      </c>
      <c r="D585" s="1569"/>
      <c r="E585" s="1570"/>
      <c r="F585" s="1570"/>
      <c r="G585" s="1570"/>
      <c r="H585" s="1570"/>
      <c r="I585" s="1570"/>
      <c r="J585" s="1570"/>
      <c r="K585" s="1571"/>
      <c r="L585" s="668" t="str">
        <f>IF(M585&gt;0,IF(COUNTIF(リスト!建築物種類コード,M585),"建築物","構築物"),"")</f>
        <v/>
      </c>
      <c r="M585" s="680"/>
      <c r="N585" s="681"/>
      <c r="O585" s="201"/>
      <c r="P585" s="682"/>
      <c r="Q585" s="683"/>
      <c r="R585" s="683"/>
      <c r="S585" s="684"/>
      <c r="T585" s="685"/>
      <c r="U585" s="685"/>
      <c r="V585" s="685"/>
      <c r="W585" s="685"/>
      <c r="X585" s="1045"/>
      <c r="Y585" s="686"/>
      <c r="Z585" s="687"/>
      <c r="AA585" s="661"/>
      <c r="AB585" s="662"/>
      <c r="AC585" s="279"/>
      <c r="AD585" s="61"/>
      <c r="AE585" s="61"/>
      <c r="AF585" s="663" t="str">
        <f t="shared" si="128"/>
        <v/>
      </c>
      <c r="AG585" s="664" t="str">
        <f t="shared" si="124"/>
        <v/>
      </c>
      <c r="AH585" s="664" t="str">
        <f t="shared" si="125"/>
        <v/>
      </c>
      <c r="AI585" s="664" t="str">
        <f>IF(AF585="","",VLOOKUP(AF585,リスト!BD:BE,2,0))</f>
        <v/>
      </c>
      <c r="AJ585" s="664" t="str">
        <f t="shared" si="123"/>
        <v/>
      </c>
      <c r="AK585" s="664" t="str">
        <f>IF(AJ585="","",VLOOKUP(AJ585,リスト!BW:BX,2,0))</f>
        <v/>
      </c>
      <c r="AL585" s="664" t="str">
        <f>IF(AF585="","",IF(S585&gt;【１】経営概要!$G$27,調査年-1,調査年)-R585)</f>
        <v/>
      </c>
      <c r="AM585" s="665" t="str">
        <f t="shared" si="130"/>
        <v/>
      </c>
      <c r="AN585" s="665" t="str">
        <f t="shared" si="131"/>
        <v/>
      </c>
      <c r="AO585" s="666" t="str">
        <f t="shared" si="132"/>
        <v/>
      </c>
      <c r="AP585" s="666" t="str">
        <f t="shared" si="133"/>
        <v/>
      </c>
      <c r="AQ585" s="666" t="str">
        <f t="shared" si="134"/>
        <v/>
      </c>
      <c r="AR585" s="666" t="str">
        <f t="shared" si="129"/>
        <v/>
      </c>
      <c r="AS585" s="666" t="str">
        <f t="shared" si="135"/>
        <v/>
      </c>
      <c r="AT585" s="666" t="str">
        <f t="shared" si="126"/>
        <v/>
      </c>
      <c r="AU585" s="666" t="str">
        <f t="shared" si="127"/>
        <v/>
      </c>
      <c r="AV585" s="666" t="str">
        <f>IF(X585="","",IF(OR(R585=IF(S585&gt;【１】経営概要!$G$27,調査年-1,調査年),AN585=""),"",ROUND(AN585*X585%,0)))</f>
        <v/>
      </c>
      <c r="AW585" s="666" t="str">
        <f t="shared" si="136"/>
        <v/>
      </c>
      <c r="AX585" s="666" t="str">
        <f t="shared" si="137"/>
        <v/>
      </c>
      <c r="AY585" s="666" t="str">
        <f t="shared" si="138"/>
        <v/>
      </c>
      <c r="AZ585" s="666" t="str">
        <f>IF(OR(X585="",AND(OR(R585&lt;&gt;IF(S585&gt;【１】経営概要!$G$27,調査年-1,調査年),AG585=0),V585="",AR585="",W585="")),"",
SUM(
IF(AND(R585=IF(S585&gt;【１】経営概要!$G$27,調査年-1,調査年),AG585=1),ROUND(T585*X585%,0),),
ROUND(V585*X585%,0),
ROUND(SUM(AR585)*X585%,0),
))</f>
        <v/>
      </c>
      <c r="BA585" s="666" t="str">
        <f t="shared" si="139"/>
        <v/>
      </c>
    </row>
    <row r="586" spans="2:53" s="4" customFormat="1" ht="28.15" hidden="1" customHeight="1" outlineLevel="1">
      <c r="C586" s="722">
        <v>570</v>
      </c>
      <c r="D586" s="1569"/>
      <c r="E586" s="1570"/>
      <c r="F586" s="1570"/>
      <c r="G586" s="1570"/>
      <c r="H586" s="1570"/>
      <c r="I586" s="1570"/>
      <c r="J586" s="1570"/>
      <c r="K586" s="1571"/>
      <c r="L586" s="668" t="str">
        <f>IF(M586&gt;0,IF(COUNTIF(リスト!建築物種類コード,M586),"建築物","構築物"),"")</f>
        <v/>
      </c>
      <c r="M586" s="680"/>
      <c r="N586" s="681"/>
      <c r="O586" s="201"/>
      <c r="P586" s="682"/>
      <c r="Q586" s="683"/>
      <c r="R586" s="683"/>
      <c r="S586" s="684"/>
      <c r="T586" s="685"/>
      <c r="U586" s="685"/>
      <c r="V586" s="685"/>
      <c r="W586" s="685"/>
      <c r="X586" s="1045"/>
      <c r="Y586" s="686"/>
      <c r="Z586" s="687"/>
      <c r="AA586" s="661"/>
      <c r="AB586" s="662"/>
      <c r="AC586" s="279"/>
      <c r="AD586" s="61"/>
      <c r="AE586" s="61"/>
      <c r="AF586" s="663" t="str">
        <f t="shared" si="128"/>
        <v/>
      </c>
      <c r="AG586" s="664" t="str">
        <f t="shared" si="124"/>
        <v/>
      </c>
      <c r="AH586" s="664" t="str">
        <f t="shared" si="125"/>
        <v/>
      </c>
      <c r="AI586" s="664" t="str">
        <f>IF(AF586="","",VLOOKUP(AF586,リスト!BD:BE,2,0))</f>
        <v/>
      </c>
      <c r="AJ586" s="664" t="str">
        <f t="shared" si="123"/>
        <v/>
      </c>
      <c r="AK586" s="664" t="str">
        <f>IF(AJ586="","",VLOOKUP(AJ586,リスト!BW:BX,2,0))</f>
        <v/>
      </c>
      <c r="AL586" s="664" t="str">
        <f>IF(AF586="","",IF(S586&gt;【１】経営概要!$G$27,調査年-1,調査年)-R586)</f>
        <v/>
      </c>
      <c r="AM586" s="665" t="str">
        <f t="shared" si="130"/>
        <v/>
      </c>
      <c r="AN586" s="665" t="str">
        <f t="shared" si="131"/>
        <v/>
      </c>
      <c r="AO586" s="666" t="str">
        <f t="shared" si="132"/>
        <v/>
      </c>
      <c r="AP586" s="666" t="str">
        <f t="shared" si="133"/>
        <v/>
      </c>
      <c r="AQ586" s="666" t="str">
        <f t="shared" si="134"/>
        <v/>
      </c>
      <c r="AR586" s="666" t="str">
        <f t="shared" si="129"/>
        <v/>
      </c>
      <c r="AS586" s="666" t="str">
        <f t="shared" si="135"/>
        <v/>
      </c>
      <c r="AT586" s="666" t="str">
        <f t="shared" si="126"/>
        <v/>
      </c>
      <c r="AU586" s="666" t="str">
        <f t="shared" si="127"/>
        <v/>
      </c>
      <c r="AV586" s="666" t="str">
        <f>IF(X586="","",IF(OR(R586=IF(S586&gt;【１】経営概要!$G$27,調査年-1,調査年),AN586=""),"",ROUND(AN586*X586%,0)))</f>
        <v/>
      </c>
      <c r="AW586" s="666" t="str">
        <f t="shared" si="136"/>
        <v/>
      </c>
      <c r="AX586" s="666" t="str">
        <f t="shared" si="137"/>
        <v/>
      </c>
      <c r="AY586" s="666" t="str">
        <f t="shared" si="138"/>
        <v/>
      </c>
      <c r="AZ586" s="666" t="str">
        <f>IF(OR(X586="",AND(OR(R586&lt;&gt;IF(S586&gt;【１】経営概要!$G$27,調査年-1,調査年),AG586=0),V586="",AR586="",W586="")),"",
SUM(
IF(AND(R586=IF(S586&gt;【１】経営概要!$G$27,調査年-1,調査年),AG586=1),ROUND(T586*X586%,0),),
ROUND(V586*X586%,0),
ROUND(SUM(AR586)*X586%,0),
))</f>
        <v/>
      </c>
      <c r="BA586" s="666" t="str">
        <f t="shared" si="139"/>
        <v/>
      </c>
    </row>
    <row r="587" spans="2:53" s="4" customFormat="1" ht="28.15" hidden="1" customHeight="1" outlineLevel="1">
      <c r="C587" s="722">
        <v>571</v>
      </c>
      <c r="D587" s="1569"/>
      <c r="E587" s="1570"/>
      <c r="F587" s="1570"/>
      <c r="G587" s="1570"/>
      <c r="H587" s="1570"/>
      <c r="I587" s="1570"/>
      <c r="J587" s="1570"/>
      <c r="K587" s="1571"/>
      <c r="L587" s="668" t="str">
        <f>IF(M587&gt;0,IF(COUNTIF(リスト!建築物種類コード,M587),"建築物","構築物"),"")</f>
        <v/>
      </c>
      <c r="M587" s="680"/>
      <c r="N587" s="681"/>
      <c r="O587" s="201"/>
      <c r="P587" s="682"/>
      <c r="Q587" s="683"/>
      <c r="R587" s="683"/>
      <c r="S587" s="684"/>
      <c r="T587" s="685"/>
      <c r="U587" s="685"/>
      <c r="V587" s="685"/>
      <c r="W587" s="685"/>
      <c r="X587" s="1045"/>
      <c r="Y587" s="686"/>
      <c r="Z587" s="687"/>
      <c r="AA587" s="661"/>
      <c r="AB587" s="662"/>
      <c r="AC587" s="279"/>
      <c r="AD587" s="61"/>
      <c r="AE587" s="61"/>
      <c r="AF587" s="663" t="str">
        <f t="shared" si="128"/>
        <v/>
      </c>
      <c r="AG587" s="664" t="str">
        <f t="shared" si="124"/>
        <v/>
      </c>
      <c r="AH587" s="664" t="str">
        <f t="shared" si="125"/>
        <v/>
      </c>
      <c r="AI587" s="664" t="str">
        <f>IF(AF587="","",VLOOKUP(AF587,リスト!BD:BE,2,0))</f>
        <v/>
      </c>
      <c r="AJ587" s="664" t="str">
        <f t="shared" si="123"/>
        <v/>
      </c>
      <c r="AK587" s="664" t="str">
        <f>IF(AJ587="","",VLOOKUP(AJ587,リスト!BW:BX,2,0))</f>
        <v/>
      </c>
      <c r="AL587" s="664" t="str">
        <f>IF(AF587="","",IF(S587&gt;【１】経営概要!$G$27,調査年-1,調査年)-R587)</f>
        <v/>
      </c>
      <c r="AM587" s="665" t="str">
        <f t="shared" si="130"/>
        <v/>
      </c>
      <c r="AN587" s="665" t="str">
        <f t="shared" si="131"/>
        <v/>
      </c>
      <c r="AO587" s="666" t="str">
        <f t="shared" si="132"/>
        <v/>
      </c>
      <c r="AP587" s="666" t="str">
        <f t="shared" si="133"/>
        <v/>
      </c>
      <c r="AQ587" s="666" t="str">
        <f t="shared" si="134"/>
        <v/>
      </c>
      <c r="AR587" s="666" t="str">
        <f t="shared" si="129"/>
        <v/>
      </c>
      <c r="AS587" s="666" t="str">
        <f t="shared" si="135"/>
        <v/>
      </c>
      <c r="AT587" s="666" t="str">
        <f t="shared" si="126"/>
        <v/>
      </c>
      <c r="AU587" s="666" t="str">
        <f t="shared" si="127"/>
        <v/>
      </c>
      <c r="AV587" s="666" t="str">
        <f>IF(X587="","",IF(OR(R587=IF(S587&gt;【１】経営概要!$G$27,調査年-1,調査年),AN587=""),"",ROUND(AN587*X587%,0)))</f>
        <v/>
      </c>
      <c r="AW587" s="666" t="str">
        <f t="shared" si="136"/>
        <v/>
      </c>
      <c r="AX587" s="666" t="str">
        <f t="shared" si="137"/>
        <v/>
      </c>
      <c r="AY587" s="666" t="str">
        <f t="shared" si="138"/>
        <v/>
      </c>
      <c r="AZ587" s="666" t="str">
        <f>IF(OR(X587="",AND(OR(R587&lt;&gt;IF(S587&gt;【１】経営概要!$G$27,調査年-1,調査年),AG587=0),V587="",AR587="",W587="")),"",
SUM(
IF(AND(R587=IF(S587&gt;【１】経営概要!$G$27,調査年-1,調査年),AG587=1),ROUND(T587*X587%,0),),
ROUND(V587*X587%,0),
ROUND(SUM(AR587)*X587%,0),
))</f>
        <v/>
      </c>
      <c r="BA587" s="666" t="str">
        <f t="shared" si="139"/>
        <v/>
      </c>
    </row>
    <row r="588" spans="2:53" s="4" customFormat="1" ht="28.15" hidden="1" customHeight="1" outlineLevel="1">
      <c r="C588" s="722">
        <v>572</v>
      </c>
      <c r="D588" s="1569"/>
      <c r="E588" s="1570"/>
      <c r="F588" s="1570"/>
      <c r="G588" s="1570"/>
      <c r="H588" s="1570"/>
      <c r="I588" s="1570"/>
      <c r="J588" s="1570"/>
      <c r="K588" s="1571"/>
      <c r="L588" s="668" t="str">
        <f>IF(M588&gt;0,IF(COUNTIF(リスト!建築物種類コード,M588),"建築物","構築物"),"")</f>
        <v/>
      </c>
      <c r="M588" s="680"/>
      <c r="N588" s="681"/>
      <c r="O588" s="201"/>
      <c r="P588" s="682"/>
      <c r="Q588" s="683"/>
      <c r="R588" s="683"/>
      <c r="S588" s="684"/>
      <c r="T588" s="685"/>
      <c r="U588" s="685"/>
      <c r="V588" s="685"/>
      <c r="W588" s="685"/>
      <c r="X588" s="1045"/>
      <c r="Y588" s="686"/>
      <c r="Z588" s="687"/>
      <c r="AA588" s="661"/>
      <c r="AB588" s="662"/>
      <c r="AC588" s="279"/>
      <c r="AD588" s="61"/>
      <c r="AE588" s="61"/>
      <c r="AF588" s="663" t="str">
        <f t="shared" si="128"/>
        <v/>
      </c>
      <c r="AG588" s="664" t="str">
        <f t="shared" si="124"/>
        <v/>
      </c>
      <c r="AH588" s="664" t="str">
        <f t="shared" si="125"/>
        <v/>
      </c>
      <c r="AI588" s="664" t="str">
        <f>IF(AF588="","",VLOOKUP(AF588,リスト!BD:BE,2,0))</f>
        <v/>
      </c>
      <c r="AJ588" s="664" t="str">
        <f t="shared" si="123"/>
        <v/>
      </c>
      <c r="AK588" s="664" t="str">
        <f>IF(AJ588="","",VLOOKUP(AJ588,リスト!BW:BX,2,0))</f>
        <v/>
      </c>
      <c r="AL588" s="664" t="str">
        <f>IF(AF588="","",IF(S588&gt;【１】経営概要!$G$27,調査年-1,調査年)-R588)</f>
        <v/>
      </c>
      <c r="AM588" s="665" t="str">
        <f t="shared" si="130"/>
        <v/>
      </c>
      <c r="AN588" s="665" t="str">
        <f t="shared" si="131"/>
        <v/>
      </c>
      <c r="AO588" s="666" t="str">
        <f t="shared" si="132"/>
        <v/>
      </c>
      <c r="AP588" s="666" t="str">
        <f t="shared" si="133"/>
        <v/>
      </c>
      <c r="AQ588" s="666" t="str">
        <f t="shared" si="134"/>
        <v/>
      </c>
      <c r="AR588" s="666" t="str">
        <f t="shared" si="129"/>
        <v/>
      </c>
      <c r="AS588" s="666" t="str">
        <f t="shared" si="135"/>
        <v/>
      </c>
      <c r="AT588" s="666" t="str">
        <f t="shared" si="126"/>
        <v/>
      </c>
      <c r="AU588" s="666" t="str">
        <f t="shared" si="127"/>
        <v/>
      </c>
      <c r="AV588" s="666" t="str">
        <f>IF(X588="","",IF(OR(R588=IF(S588&gt;【１】経営概要!$G$27,調査年-1,調査年),AN588=""),"",ROUND(AN588*X588%,0)))</f>
        <v/>
      </c>
      <c r="AW588" s="666" t="str">
        <f t="shared" si="136"/>
        <v/>
      </c>
      <c r="AX588" s="666" t="str">
        <f t="shared" si="137"/>
        <v/>
      </c>
      <c r="AY588" s="666" t="str">
        <f t="shared" si="138"/>
        <v/>
      </c>
      <c r="AZ588" s="666" t="str">
        <f>IF(OR(X588="",AND(OR(R588&lt;&gt;IF(S588&gt;【１】経営概要!$G$27,調査年-1,調査年),AG588=0),V588="",AR588="",W588="")),"",
SUM(
IF(AND(R588=IF(S588&gt;【１】経営概要!$G$27,調査年-1,調査年),AG588=1),ROUND(T588*X588%,0),),
ROUND(V588*X588%,0),
ROUND(SUM(AR588)*X588%,0),
))</f>
        <v/>
      </c>
      <c r="BA588" s="666" t="str">
        <f t="shared" si="139"/>
        <v/>
      </c>
    </row>
    <row r="589" spans="2:53" s="4" customFormat="1" ht="28.15" hidden="1" customHeight="1" outlineLevel="1">
      <c r="C589" s="722">
        <v>573</v>
      </c>
      <c r="D589" s="1569"/>
      <c r="E589" s="1570"/>
      <c r="F589" s="1570"/>
      <c r="G589" s="1570"/>
      <c r="H589" s="1570"/>
      <c r="I589" s="1570"/>
      <c r="J589" s="1570"/>
      <c r="K589" s="1571"/>
      <c r="L589" s="668" t="str">
        <f>IF(M589&gt;0,IF(COUNTIF(リスト!建築物種類コード,M589),"建築物","構築物"),"")</f>
        <v/>
      </c>
      <c r="M589" s="680"/>
      <c r="N589" s="681"/>
      <c r="O589" s="201"/>
      <c r="P589" s="682"/>
      <c r="Q589" s="683"/>
      <c r="R589" s="683"/>
      <c r="S589" s="684"/>
      <c r="T589" s="685"/>
      <c r="U589" s="685"/>
      <c r="V589" s="685"/>
      <c r="W589" s="685"/>
      <c r="X589" s="1045"/>
      <c r="Y589" s="686"/>
      <c r="Z589" s="687"/>
      <c r="AA589" s="661"/>
      <c r="AB589" s="662"/>
      <c r="AC589" s="279"/>
      <c r="AD589" s="61"/>
      <c r="AE589" s="61"/>
      <c r="AF589" s="663" t="str">
        <f t="shared" si="128"/>
        <v/>
      </c>
      <c r="AG589" s="664" t="str">
        <f t="shared" si="124"/>
        <v/>
      </c>
      <c r="AH589" s="664" t="str">
        <f t="shared" si="125"/>
        <v/>
      </c>
      <c r="AI589" s="664" t="str">
        <f>IF(AF589="","",VLOOKUP(AF589,リスト!BD:BE,2,0))</f>
        <v/>
      </c>
      <c r="AJ589" s="664" t="str">
        <f t="shared" si="123"/>
        <v/>
      </c>
      <c r="AK589" s="664" t="str">
        <f>IF(AJ589="","",VLOOKUP(AJ589,リスト!BW:BX,2,0))</f>
        <v/>
      </c>
      <c r="AL589" s="664" t="str">
        <f>IF(AF589="","",IF(S589&gt;【１】経営概要!$G$27,調査年-1,調査年)-R589)</f>
        <v/>
      </c>
      <c r="AM589" s="665" t="str">
        <f t="shared" si="130"/>
        <v/>
      </c>
      <c r="AN589" s="665" t="str">
        <f t="shared" si="131"/>
        <v/>
      </c>
      <c r="AO589" s="666" t="str">
        <f t="shared" si="132"/>
        <v/>
      </c>
      <c r="AP589" s="666" t="str">
        <f t="shared" si="133"/>
        <v/>
      </c>
      <c r="AQ589" s="666" t="str">
        <f t="shared" si="134"/>
        <v/>
      </c>
      <c r="AR589" s="666" t="str">
        <f t="shared" si="129"/>
        <v/>
      </c>
      <c r="AS589" s="666" t="str">
        <f t="shared" si="135"/>
        <v/>
      </c>
      <c r="AT589" s="666" t="str">
        <f t="shared" si="126"/>
        <v/>
      </c>
      <c r="AU589" s="666" t="str">
        <f t="shared" si="127"/>
        <v/>
      </c>
      <c r="AV589" s="666" t="str">
        <f>IF(X589="","",IF(OR(R589=IF(S589&gt;【１】経営概要!$G$27,調査年-1,調査年),AN589=""),"",ROUND(AN589*X589%,0)))</f>
        <v/>
      </c>
      <c r="AW589" s="666" t="str">
        <f t="shared" si="136"/>
        <v/>
      </c>
      <c r="AX589" s="666" t="str">
        <f t="shared" si="137"/>
        <v/>
      </c>
      <c r="AY589" s="666" t="str">
        <f t="shared" si="138"/>
        <v/>
      </c>
      <c r="AZ589" s="666" t="str">
        <f>IF(OR(X589="",AND(OR(R589&lt;&gt;IF(S589&gt;【１】経営概要!$G$27,調査年-1,調査年),AG589=0),V589="",AR589="",W589="")),"",
SUM(
IF(AND(R589=IF(S589&gt;【１】経営概要!$G$27,調査年-1,調査年),AG589=1),ROUND(T589*X589%,0),),
ROUND(V589*X589%,0),
ROUND(SUM(AR589)*X589%,0),
))</f>
        <v/>
      </c>
      <c r="BA589" s="666" t="str">
        <f t="shared" si="139"/>
        <v/>
      </c>
    </row>
    <row r="590" spans="2:53" s="4" customFormat="1" ht="28.15" hidden="1" customHeight="1" outlineLevel="1">
      <c r="C590" s="722">
        <v>574</v>
      </c>
      <c r="D590" s="1569"/>
      <c r="E590" s="1570"/>
      <c r="F590" s="1570"/>
      <c r="G590" s="1570"/>
      <c r="H590" s="1570"/>
      <c r="I590" s="1570"/>
      <c r="J590" s="1570"/>
      <c r="K590" s="1571"/>
      <c r="L590" s="668" t="str">
        <f>IF(M590&gt;0,IF(COUNTIF(リスト!建築物種類コード,M590),"建築物","構築物"),"")</f>
        <v/>
      </c>
      <c r="M590" s="680"/>
      <c r="N590" s="681"/>
      <c r="O590" s="201"/>
      <c r="P590" s="682"/>
      <c r="Q590" s="683"/>
      <c r="R590" s="683"/>
      <c r="S590" s="684"/>
      <c r="T590" s="685"/>
      <c r="U590" s="685"/>
      <c r="V590" s="685"/>
      <c r="W590" s="685"/>
      <c r="X590" s="1045"/>
      <c r="Y590" s="686"/>
      <c r="Z590" s="687"/>
      <c r="AA590" s="661"/>
      <c r="AB590" s="662"/>
      <c r="AC590" s="279"/>
      <c r="AD590" s="61"/>
      <c r="AE590" s="61"/>
      <c r="AF590" s="663" t="str">
        <f t="shared" si="128"/>
        <v/>
      </c>
      <c r="AG590" s="664" t="str">
        <f t="shared" si="124"/>
        <v/>
      </c>
      <c r="AH590" s="664" t="str">
        <f t="shared" si="125"/>
        <v/>
      </c>
      <c r="AI590" s="664" t="str">
        <f>IF(AF590="","",VLOOKUP(AF590,リスト!BD:BE,2,0))</f>
        <v/>
      </c>
      <c r="AJ590" s="664" t="str">
        <f t="shared" si="123"/>
        <v/>
      </c>
      <c r="AK590" s="664" t="str">
        <f>IF(AJ590="","",VLOOKUP(AJ590,リスト!BW:BX,2,0))</f>
        <v/>
      </c>
      <c r="AL590" s="664" t="str">
        <f>IF(AF590="","",IF(S590&gt;【１】経営概要!$G$27,調査年-1,調査年)-R590)</f>
        <v/>
      </c>
      <c r="AM590" s="665" t="str">
        <f t="shared" si="130"/>
        <v/>
      </c>
      <c r="AN590" s="665" t="str">
        <f t="shared" si="131"/>
        <v/>
      </c>
      <c r="AO590" s="666" t="str">
        <f t="shared" si="132"/>
        <v/>
      </c>
      <c r="AP590" s="666" t="str">
        <f t="shared" si="133"/>
        <v/>
      </c>
      <c r="AQ590" s="666" t="str">
        <f t="shared" si="134"/>
        <v/>
      </c>
      <c r="AR590" s="666" t="str">
        <f t="shared" si="129"/>
        <v/>
      </c>
      <c r="AS590" s="666" t="str">
        <f t="shared" si="135"/>
        <v/>
      </c>
      <c r="AT590" s="666" t="str">
        <f t="shared" si="126"/>
        <v/>
      </c>
      <c r="AU590" s="666" t="str">
        <f t="shared" si="127"/>
        <v/>
      </c>
      <c r="AV590" s="666" t="str">
        <f>IF(X590="","",IF(OR(R590=IF(S590&gt;【１】経営概要!$G$27,調査年-1,調査年),AN590=""),"",ROUND(AN590*X590%,0)))</f>
        <v/>
      </c>
      <c r="AW590" s="666" t="str">
        <f t="shared" si="136"/>
        <v/>
      </c>
      <c r="AX590" s="666" t="str">
        <f t="shared" si="137"/>
        <v/>
      </c>
      <c r="AY590" s="666" t="str">
        <f t="shared" si="138"/>
        <v/>
      </c>
      <c r="AZ590" s="666" t="str">
        <f>IF(OR(X590="",AND(OR(R590&lt;&gt;IF(S590&gt;【１】経営概要!$G$27,調査年-1,調査年),AG590=0),V590="",AR590="",W590="")),"",
SUM(
IF(AND(R590=IF(S590&gt;【１】経営概要!$G$27,調査年-1,調査年),AG590=1),ROUND(T590*X590%,0),),
ROUND(V590*X590%,0),
ROUND(SUM(AR590)*X590%,0),
))</f>
        <v/>
      </c>
      <c r="BA590" s="666" t="str">
        <f t="shared" si="139"/>
        <v/>
      </c>
    </row>
    <row r="591" spans="2:53" s="4" customFormat="1" ht="28.15" hidden="1" customHeight="1" outlineLevel="1">
      <c r="C591" s="722">
        <v>575</v>
      </c>
      <c r="D591" s="1569"/>
      <c r="E591" s="1570"/>
      <c r="F591" s="1570"/>
      <c r="G591" s="1570"/>
      <c r="H591" s="1570"/>
      <c r="I591" s="1570"/>
      <c r="J591" s="1570"/>
      <c r="K591" s="1571"/>
      <c r="L591" s="668" t="str">
        <f>IF(M591&gt;0,IF(COUNTIF(リスト!建築物種類コード,M591),"建築物","構築物"),"")</f>
        <v/>
      </c>
      <c r="M591" s="680"/>
      <c r="N591" s="681"/>
      <c r="O591" s="201"/>
      <c r="P591" s="682"/>
      <c r="Q591" s="683"/>
      <c r="R591" s="683"/>
      <c r="S591" s="684"/>
      <c r="T591" s="685"/>
      <c r="U591" s="685"/>
      <c r="V591" s="685"/>
      <c r="W591" s="685"/>
      <c r="X591" s="1045"/>
      <c r="Y591" s="686"/>
      <c r="Z591" s="687"/>
      <c r="AA591" s="661"/>
      <c r="AB591" s="662"/>
      <c r="AC591" s="279"/>
      <c r="AD591" s="61"/>
      <c r="AE591" s="61"/>
      <c r="AF591" s="663" t="str">
        <f t="shared" si="128"/>
        <v/>
      </c>
      <c r="AG591" s="664" t="str">
        <f t="shared" si="124"/>
        <v/>
      </c>
      <c r="AH591" s="664" t="str">
        <f t="shared" si="125"/>
        <v/>
      </c>
      <c r="AI591" s="664" t="str">
        <f>IF(AF591="","",VLOOKUP(AF591,リスト!BD:BE,2,0))</f>
        <v/>
      </c>
      <c r="AJ591" s="664" t="str">
        <f t="shared" si="123"/>
        <v/>
      </c>
      <c r="AK591" s="664" t="str">
        <f>IF(AJ591="","",VLOOKUP(AJ591,リスト!BW:BX,2,0))</f>
        <v/>
      </c>
      <c r="AL591" s="664" t="str">
        <f>IF(AF591="","",IF(S591&gt;【１】経営概要!$G$27,調査年-1,調査年)-R591)</f>
        <v/>
      </c>
      <c r="AM591" s="665" t="str">
        <f t="shared" si="130"/>
        <v/>
      </c>
      <c r="AN591" s="665" t="str">
        <f t="shared" si="131"/>
        <v/>
      </c>
      <c r="AO591" s="666" t="str">
        <f t="shared" si="132"/>
        <v/>
      </c>
      <c r="AP591" s="666" t="str">
        <f t="shared" si="133"/>
        <v/>
      </c>
      <c r="AQ591" s="666" t="str">
        <f t="shared" si="134"/>
        <v/>
      </c>
      <c r="AR591" s="666" t="str">
        <f t="shared" si="129"/>
        <v/>
      </c>
      <c r="AS591" s="666" t="str">
        <f t="shared" si="135"/>
        <v/>
      </c>
      <c r="AT591" s="666" t="str">
        <f t="shared" si="126"/>
        <v/>
      </c>
      <c r="AU591" s="666" t="str">
        <f t="shared" si="127"/>
        <v/>
      </c>
      <c r="AV591" s="666" t="str">
        <f>IF(X591="","",IF(OR(R591=IF(S591&gt;【１】経営概要!$G$27,調査年-1,調査年),AN591=""),"",ROUND(AN591*X591%,0)))</f>
        <v/>
      </c>
      <c r="AW591" s="666" t="str">
        <f t="shared" si="136"/>
        <v/>
      </c>
      <c r="AX591" s="666" t="str">
        <f t="shared" si="137"/>
        <v/>
      </c>
      <c r="AY591" s="666" t="str">
        <f t="shared" si="138"/>
        <v/>
      </c>
      <c r="AZ591" s="666" t="str">
        <f>IF(OR(X591="",AND(OR(R591&lt;&gt;IF(S591&gt;【１】経営概要!$G$27,調査年-1,調査年),AG591=0),V591="",AR591="",W591="")),"",
SUM(
IF(AND(R591=IF(S591&gt;【１】経営概要!$G$27,調査年-1,調査年),AG591=1),ROUND(T591*X591%,0),),
ROUND(V591*X591%,0),
ROUND(SUM(AR591)*X591%,0),
))</f>
        <v/>
      </c>
      <c r="BA591" s="666" t="str">
        <f t="shared" si="139"/>
        <v/>
      </c>
    </row>
    <row r="592" spans="2:53" s="4" customFormat="1" ht="27.75" hidden="1" customHeight="1" outlineLevel="1">
      <c r="C592" s="722">
        <v>576</v>
      </c>
      <c r="D592" s="1572"/>
      <c r="E592" s="1573"/>
      <c r="F592" s="1573"/>
      <c r="G592" s="1573"/>
      <c r="H592" s="1573"/>
      <c r="I592" s="1573"/>
      <c r="J592" s="1573"/>
      <c r="K592" s="1574"/>
      <c r="L592" s="668" t="str">
        <f>IF(M592&gt;0,IF(COUNTIF(リスト!建築物種類コード,M592),"建築物","構築物"),"")</f>
        <v/>
      </c>
      <c r="M592" s="688"/>
      <c r="N592" s="681"/>
      <c r="O592" s="201"/>
      <c r="P592" s="682"/>
      <c r="Q592" s="683"/>
      <c r="R592" s="683"/>
      <c r="S592" s="684"/>
      <c r="T592" s="685"/>
      <c r="U592" s="685"/>
      <c r="V592" s="685"/>
      <c r="W592" s="685"/>
      <c r="X592" s="1045"/>
      <c r="Y592" s="686"/>
      <c r="Z592" s="687"/>
      <c r="AA592" s="661"/>
      <c r="AB592" s="662"/>
      <c r="AC592" s="279"/>
      <c r="AD592" s="61"/>
      <c r="AE592" s="61"/>
      <c r="AF592" s="663" t="str">
        <f t="shared" si="128"/>
        <v/>
      </c>
      <c r="AG592" s="664" t="str">
        <f t="shared" ref="AG592:AG655" si="140">IF(AF592="","",IF(T592+U592&lt;100000,1,0))</f>
        <v/>
      </c>
      <c r="AH592" s="664" t="str">
        <f t="shared" ref="AH592:AH655" si="141">IF(AF592="","",IF(AND(AG592=0,T592+U592&lt;200000),1,))</f>
        <v/>
      </c>
      <c r="AI592" s="664" t="str">
        <f>IF(AF592="","",VLOOKUP(AF592,リスト!BD:BE,2,0))</f>
        <v/>
      </c>
      <c r="AJ592" s="664" t="str">
        <f t="shared" ref="AJ592:AJ844" si="142">IF(AH592=1,3,IF(P592="2：中古",MIN(AI592,Q592),IF(N592="[8]その他",MIN(AI592,Q592),AI592)))</f>
        <v/>
      </c>
      <c r="AK592" s="664" t="str">
        <f>IF(AJ592="","",VLOOKUP(AJ592,リスト!BW:BX,2,0))</f>
        <v/>
      </c>
      <c r="AL592" s="664" t="str">
        <f>IF(AF592="","",IF(S592&gt;【１】経営概要!$G$27,調査年-1,調査年)-R592)</f>
        <v/>
      </c>
      <c r="AM592" s="665" t="str">
        <f t="shared" si="130"/>
        <v/>
      </c>
      <c r="AN592" s="665" t="str">
        <f t="shared" si="131"/>
        <v/>
      </c>
      <c r="AO592" s="666" t="str">
        <f t="shared" si="132"/>
        <v/>
      </c>
      <c r="AP592" s="666" t="str">
        <f t="shared" si="133"/>
        <v/>
      </c>
      <c r="AQ592" s="666" t="str">
        <f t="shared" si="134"/>
        <v/>
      </c>
      <c r="AR592" s="666" t="str">
        <f t="shared" si="129"/>
        <v/>
      </c>
      <c r="AS592" s="666" t="str">
        <f t="shared" si="135"/>
        <v/>
      </c>
      <c r="AT592" s="666" t="str">
        <f t="shared" ref="AT592:AT655" si="143">IF(Y592="2：部分取り壊し",ROUND(T592*(1-(AC592/O592)),0),"")</f>
        <v/>
      </c>
      <c r="AU592" s="666" t="str">
        <f t="shared" ref="AU592:AU655" si="144">IF(Y592="2：部分取り壊し",ROUND(U592*(1-(AC592/O592)),0),"")</f>
        <v/>
      </c>
      <c r="AV592" s="666" t="str">
        <f>IF(X592="","",IF(OR(R592=IF(S592&gt;【１】経営概要!$G$27,調査年-1,調査年),AN592=""),"",ROUND(AN592*X592%,0)))</f>
        <v/>
      </c>
      <c r="AW592" s="666" t="str">
        <f t="shared" si="136"/>
        <v/>
      </c>
      <c r="AX592" s="666" t="str">
        <f t="shared" si="137"/>
        <v/>
      </c>
      <c r="AY592" s="666" t="str">
        <f t="shared" si="138"/>
        <v/>
      </c>
      <c r="AZ592" s="666" t="str">
        <f>IF(OR(X592="",AND(OR(R592&lt;&gt;IF(S592&gt;【１】経営概要!$G$27,調査年-1,調査年),AG592=0),V592="",AR592="",W592="")),"",
SUM(
IF(AND(R592=IF(S592&gt;【１】経営概要!$G$27,調査年-1,調査年),AG592=1),ROUND(T592*X592%,0),),
ROUND(V592*X592%,0),
ROUND(SUM(AR592)*X592%,0),
))</f>
        <v/>
      </c>
      <c r="BA592" s="666" t="str">
        <f t="shared" si="139"/>
        <v/>
      </c>
    </row>
    <row r="593" spans="2:53" s="4" customFormat="1" ht="28.15" hidden="1" customHeight="1" outlineLevel="1">
      <c r="C593" s="722">
        <v>577</v>
      </c>
      <c r="D593" s="1569"/>
      <c r="E593" s="1570"/>
      <c r="F593" s="1570"/>
      <c r="G593" s="1570"/>
      <c r="H593" s="1570"/>
      <c r="I593" s="1570"/>
      <c r="J593" s="1570"/>
      <c r="K593" s="1571"/>
      <c r="L593" s="668" t="str">
        <f>IF(M593&gt;0,IF(COUNTIF(リスト!建築物種類コード,M593),"建築物","構築物"),"")</f>
        <v/>
      </c>
      <c r="M593" s="680"/>
      <c r="N593" s="681"/>
      <c r="O593" s="201"/>
      <c r="P593" s="682"/>
      <c r="Q593" s="683"/>
      <c r="R593" s="683"/>
      <c r="S593" s="684"/>
      <c r="T593" s="685"/>
      <c r="U593" s="685"/>
      <c r="V593" s="685"/>
      <c r="W593" s="685"/>
      <c r="X593" s="1045"/>
      <c r="Y593" s="686"/>
      <c r="Z593" s="687"/>
      <c r="AA593" s="661"/>
      <c r="AB593" s="662"/>
      <c r="AC593" s="279"/>
      <c r="AD593" s="61"/>
      <c r="AE593" s="61"/>
      <c r="AF593" s="663" t="str">
        <f t="shared" si="128"/>
        <v/>
      </c>
      <c r="AG593" s="664" t="str">
        <f t="shared" si="140"/>
        <v/>
      </c>
      <c r="AH593" s="664" t="str">
        <f t="shared" si="141"/>
        <v/>
      </c>
      <c r="AI593" s="664" t="str">
        <f>IF(AF593="","",VLOOKUP(AF593,リスト!BD:BE,2,0))</f>
        <v/>
      </c>
      <c r="AJ593" s="664" t="str">
        <f t="shared" si="142"/>
        <v/>
      </c>
      <c r="AK593" s="664" t="str">
        <f>IF(AJ593="","",VLOOKUP(AJ593,リスト!BW:BX,2,0))</f>
        <v/>
      </c>
      <c r="AL593" s="664" t="str">
        <f>IF(AF593="","",IF(S593&gt;【１】経営概要!$G$27,調査年-1,調査年)-R593)</f>
        <v/>
      </c>
      <c r="AM593" s="665" t="str">
        <f t="shared" si="130"/>
        <v/>
      </c>
      <c r="AN593" s="665" t="str">
        <f t="shared" si="131"/>
        <v/>
      </c>
      <c r="AO593" s="666" t="str">
        <f t="shared" si="132"/>
        <v/>
      </c>
      <c r="AP593" s="666" t="str">
        <f t="shared" si="133"/>
        <v/>
      </c>
      <c r="AQ593" s="666" t="str">
        <f t="shared" si="134"/>
        <v/>
      </c>
      <c r="AR593" s="666" t="str">
        <f t="shared" si="129"/>
        <v/>
      </c>
      <c r="AS593" s="666" t="str">
        <f t="shared" si="135"/>
        <v/>
      </c>
      <c r="AT593" s="666" t="str">
        <f t="shared" si="143"/>
        <v/>
      </c>
      <c r="AU593" s="666" t="str">
        <f t="shared" si="144"/>
        <v/>
      </c>
      <c r="AV593" s="666" t="str">
        <f>IF(X593="","",IF(OR(R593=IF(S593&gt;【１】経営概要!$G$27,調査年-1,調査年),AN593=""),"",ROUND(AN593*X593%,0)))</f>
        <v/>
      </c>
      <c r="AW593" s="666" t="str">
        <f t="shared" si="136"/>
        <v/>
      </c>
      <c r="AX593" s="666" t="str">
        <f t="shared" si="137"/>
        <v/>
      </c>
      <c r="AY593" s="666" t="str">
        <f t="shared" si="138"/>
        <v/>
      </c>
      <c r="AZ593" s="666" t="str">
        <f>IF(OR(X593="",AND(OR(R593&lt;&gt;IF(S593&gt;【１】経営概要!$G$27,調査年-1,調査年),AG593=0),V593="",AR593="",W593="")),"",
SUM(
IF(AND(R593=IF(S593&gt;【１】経営概要!$G$27,調査年-1,調査年),AG593=1),ROUND(T593*X593%,0),),
ROUND(V593*X593%,0),
ROUND(SUM(AR593)*X593%,0),
))</f>
        <v/>
      </c>
      <c r="BA593" s="666" t="str">
        <f t="shared" si="139"/>
        <v/>
      </c>
    </row>
    <row r="594" spans="2:53" s="4" customFormat="1" ht="28.15" hidden="1" customHeight="1" outlineLevel="1">
      <c r="C594" s="722">
        <v>578</v>
      </c>
      <c r="D594" s="1572"/>
      <c r="E594" s="1573"/>
      <c r="F594" s="1573"/>
      <c r="G594" s="1573"/>
      <c r="H594" s="1573"/>
      <c r="I594" s="1573"/>
      <c r="J594" s="1573"/>
      <c r="K594" s="1574"/>
      <c r="L594" s="668" t="str">
        <f>IF(M594&gt;0,IF(COUNTIF(リスト!建築物種類コード,M594),"建築物","構築物"),"")</f>
        <v/>
      </c>
      <c r="M594" s="688"/>
      <c r="N594" s="681"/>
      <c r="O594" s="201"/>
      <c r="P594" s="682"/>
      <c r="Q594" s="683"/>
      <c r="R594" s="683"/>
      <c r="S594" s="684"/>
      <c r="T594" s="685"/>
      <c r="U594" s="685"/>
      <c r="V594" s="685"/>
      <c r="W594" s="685"/>
      <c r="X594" s="1045"/>
      <c r="Y594" s="686"/>
      <c r="Z594" s="687"/>
      <c r="AA594" s="661"/>
      <c r="AB594" s="662"/>
      <c r="AC594" s="279"/>
      <c r="AD594" s="61"/>
      <c r="AE594" s="61"/>
      <c r="AF594" s="663" t="str">
        <f t="shared" ref="AF594:AF657" si="145">IF(AND(M594="",N594=""),"","["&amp;RIGHT(LEFT(M594,3),2)&amp;RIGHT(LEFT(N594,FIND("]",N594)-1),IF(FIND("]",N594)-1&gt;2,2,1))&amp;"]")</f>
        <v/>
      </c>
      <c r="AG594" s="664" t="str">
        <f t="shared" si="140"/>
        <v/>
      </c>
      <c r="AH594" s="664" t="str">
        <f t="shared" si="141"/>
        <v/>
      </c>
      <c r="AI594" s="664" t="str">
        <f>IF(AF594="","",VLOOKUP(AF594,リスト!BD:BE,2,0))</f>
        <v/>
      </c>
      <c r="AJ594" s="664" t="str">
        <f t="shared" si="142"/>
        <v/>
      </c>
      <c r="AK594" s="664" t="str">
        <f>IF(AJ594="","",VLOOKUP(AJ594,リスト!BW:BX,2,0))</f>
        <v/>
      </c>
      <c r="AL594" s="664" t="str">
        <f>IF(AF594="","",IF(S594&gt;【１】経営概要!$G$27,調査年-1,調査年)-R594)</f>
        <v/>
      </c>
      <c r="AM594" s="665" t="str">
        <f t="shared" si="130"/>
        <v/>
      </c>
      <c r="AN594" s="665" t="str">
        <f t="shared" si="131"/>
        <v/>
      </c>
      <c r="AO594" s="666" t="str">
        <f t="shared" si="132"/>
        <v/>
      </c>
      <c r="AP594" s="666" t="str">
        <f t="shared" si="133"/>
        <v/>
      </c>
      <c r="AQ594" s="666" t="str">
        <f t="shared" si="134"/>
        <v/>
      </c>
      <c r="AR594" s="666" t="str">
        <f t="shared" ref="AR594:AR657" si="146">IF(OR(AF594="",AG594=1),IF(AND(AG594=1,AL594=0),U594,""),
IF(AND(AJ594&gt;0,AL594&lt;AJ594,SUM(AQ594)&gt;0,AQ594&lt;=ROUND(U594*AK594,0)),ROUND(AQ594*IF(Y594="2：部分取り壊し",IFERROR(1-(AC594/O594),1),1),),
IF(AND(AJ594&gt;0,AL594&lt;AJ594,SUM(U594)&gt;0),ROUND(U594*AK594*IF(Y594="2：部分取り壊し",IFERROR(1-(AC594/O594),1),1),0),"")))</f>
        <v/>
      </c>
      <c r="AS594" s="666" t="str">
        <f t="shared" si="135"/>
        <v/>
      </c>
      <c r="AT594" s="666" t="str">
        <f t="shared" si="143"/>
        <v/>
      </c>
      <c r="AU594" s="666" t="str">
        <f t="shared" si="144"/>
        <v/>
      </c>
      <c r="AV594" s="666" t="str">
        <f>IF(X594="","",IF(OR(R594=IF(S594&gt;【１】経営概要!$G$27,調査年-1,調査年),AN594=""),"",ROUND(AN594*X594%,0)))</f>
        <v/>
      </c>
      <c r="AW594" s="666" t="str">
        <f t="shared" si="136"/>
        <v/>
      </c>
      <c r="AX594" s="666" t="str">
        <f t="shared" si="137"/>
        <v/>
      </c>
      <c r="AY594" s="666" t="str">
        <f t="shared" si="138"/>
        <v/>
      </c>
      <c r="AZ594" s="666" t="str">
        <f>IF(OR(X594="",AND(OR(R594&lt;&gt;IF(S594&gt;【１】経営概要!$G$27,調査年-1,調査年),AG594=0),V594="",AR594="",W594="")),"",
SUM(
IF(AND(R594=IF(S594&gt;【１】経営概要!$G$27,調査年-1,調査年),AG594=1),ROUND(T594*X594%,0),),
ROUND(V594*X594%,0),
ROUND(SUM(AR594)*X594%,0),
))</f>
        <v/>
      </c>
      <c r="BA594" s="666" t="str">
        <f t="shared" si="139"/>
        <v/>
      </c>
    </row>
    <row r="595" spans="2:53" s="4" customFormat="1" ht="28.15" hidden="1" customHeight="1" outlineLevel="1">
      <c r="C595" s="722">
        <v>579</v>
      </c>
      <c r="D595" s="1569"/>
      <c r="E595" s="1570"/>
      <c r="F595" s="1570"/>
      <c r="G595" s="1570"/>
      <c r="H595" s="1570"/>
      <c r="I595" s="1570"/>
      <c r="J595" s="1570"/>
      <c r="K595" s="1571"/>
      <c r="L595" s="668" t="str">
        <f>IF(M595&gt;0,IF(COUNTIF(リスト!建築物種類コード,M595),"建築物","構築物"),"")</f>
        <v/>
      </c>
      <c r="M595" s="680"/>
      <c r="N595" s="681"/>
      <c r="O595" s="201"/>
      <c r="P595" s="682"/>
      <c r="Q595" s="683"/>
      <c r="R595" s="683"/>
      <c r="S595" s="684"/>
      <c r="T595" s="685"/>
      <c r="U595" s="685"/>
      <c r="V595" s="685"/>
      <c r="W595" s="685"/>
      <c r="X595" s="1045"/>
      <c r="Y595" s="686"/>
      <c r="Z595" s="687"/>
      <c r="AA595" s="661"/>
      <c r="AB595" s="662"/>
      <c r="AC595" s="279"/>
      <c r="AD595" s="61"/>
      <c r="AE595" s="61"/>
      <c r="AF595" s="663" t="str">
        <f t="shared" si="145"/>
        <v/>
      </c>
      <c r="AG595" s="664" t="str">
        <f t="shared" si="140"/>
        <v/>
      </c>
      <c r="AH595" s="664" t="str">
        <f t="shared" si="141"/>
        <v/>
      </c>
      <c r="AI595" s="664" t="str">
        <f>IF(AF595="","",VLOOKUP(AF595,リスト!BD:BE,2,0))</f>
        <v/>
      </c>
      <c r="AJ595" s="664" t="str">
        <f t="shared" si="142"/>
        <v/>
      </c>
      <c r="AK595" s="664" t="str">
        <f>IF(AJ595="","",VLOOKUP(AJ595,リスト!BW:BX,2,0))</f>
        <v/>
      </c>
      <c r="AL595" s="664" t="str">
        <f>IF(AF595="","",IF(S595&gt;【１】経営概要!$G$27,調査年-1,調査年)-R595)</f>
        <v/>
      </c>
      <c r="AM595" s="665" t="str">
        <f t="shared" si="130"/>
        <v/>
      </c>
      <c r="AN595" s="665" t="str">
        <f t="shared" si="131"/>
        <v/>
      </c>
      <c r="AO595" s="666" t="str">
        <f t="shared" si="132"/>
        <v/>
      </c>
      <c r="AP595" s="666" t="str">
        <f t="shared" si="133"/>
        <v/>
      </c>
      <c r="AQ595" s="666" t="str">
        <f t="shared" si="134"/>
        <v/>
      </c>
      <c r="AR595" s="666" t="str">
        <f t="shared" si="146"/>
        <v/>
      </c>
      <c r="AS595" s="666" t="str">
        <f t="shared" si="135"/>
        <v/>
      </c>
      <c r="AT595" s="666" t="str">
        <f t="shared" si="143"/>
        <v/>
      </c>
      <c r="AU595" s="666" t="str">
        <f t="shared" si="144"/>
        <v/>
      </c>
      <c r="AV595" s="666" t="str">
        <f>IF(X595="","",IF(OR(R595=IF(S595&gt;【１】経営概要!$G$27,調査年-1,調査年),AN595=""),"",ROUND(AN595*X595%,0)))</f>
        <v/>
      </c>
      <c r="AW595" s="666" t="str">
        <f t="shared" si="136"/>
        <v/>
      </c>
      <c r="AX595" s="666" t="str">
        <f t="shared" si="137"/>
        <v/>
      </c>
      <c r="AY595" s="666" t="str">
        <f t="shared" si="138"/>
        <v/>
      </c>
      <c r="AZ595" s="666" t="str">
        <f>IF(OR(X595="",AND(OR(R595&lt;&gt;IF(S595&gt;【１】経営概要!$G$27,調査年-1,調査年),AG595=0),V595="",AR595="",W595="")),"",
SUM(
IF(AND(R595=IF(S595&gt;【１】経営概要!$G$27,調査年-1,調査年),AG595=1),ROUND(T595*X595%,0),),
ROUND(V595*X595%,0),
ROUND(SUM(AR595)*X595%,0),
))</f>
        <v/>
      </c>
      <c r="BA595" s="666" t="str">
        <f t="shared" si="139"/>
        <v/>
      </c>
    </row>
    <row r="596" spans="2:53" s="4" customFormat="1" ht="28.15" hidden="1" customHeight="1" outlineLevel="1">
      <c r="C596" s="722">
        <v>580</v>
      </c>
      <c r="D596" s="1572"/>
      <c r="E596" s="1573"/>
      <c r="F596" s="1573"/>
      <c r="G596" s="1573"/>
      <c r="H596" s="1573"/>
      <c r="I596" s="1573"/>
      <c r="J596" s="1573"/>
      <c r="K596" s="1574"/>
      <c r="L596" s="668" t="str">
        <f>IF(M596&gt;0,IF(COUNTIF(リスト!建築物種類コード,M596),"建築物","構築物"),"")</f>
        <v/>
      </c>
      <c r="M596" s="688"/>
      <c r="N596" s="681"/>
      <c r="O596" s="201"/>
      <c r="P596" s="682"/>
      <c r="Q596" s="683"/>
      <c r="R596" s="683"/>
      <c r="S596" s="684"/>
      <c r="T596" s="685"/>
      <c r="U596" s="685"/>
      <c r="V596" s="685"/>
      <c r="W596" s="685"/>
      <c r="X596" s="1045"/>
      <c r="Y596" s="686"/>
      <c r="Z596" s="687"/>
      <c r="AA596" s="661"/>
      <c r="AB596" s="662"/>
      <c r="AC596" s="279"/>
      <c r="AD596" s="61"/>
      <c r="AE596" s="61"/>
      <c r="AF596" s="663" t="str">
        <f t="shared" si="145"/>
        <v/>
      </c>
      <c r="AG596" s="664" t="str">
        <f t="shared" si="140"/>
        <v/>
      </c>
      <c r="AH596" s="664" t="str">
        <f t="shared" si="141"/>
        <v/>
      </c>
      <c r="AI596" s="664" t="str">
        <f>IF(AF596="","",VLOOKUP(AF596,リスト!BD:BE,2,0))</f>
        <v/>
      </c>
      <c r="AJ596" s="664" t="str">
        <f t="shared" si="142"/>
        <v/>
      </c>
      <c r="AK596" s="664" t="str">
        <f>IF(AJ596="","",VLOOKUP(AJ596,リスト!BW:BX,2,0))</f>
        <v/>
      </c>
      <c r="AL596" s="664" t="str">
        <f>IF(AF596="","",IF(S596&gt;【１】経営概要!$G$27,調査年-1,調査年)-R596)</f>
        <v/>
      </c>
      <c r="AM596" s="665" t="str">
        <f t="shared" si="130"/>
        <v/>
      </c>
      <c r="AN596" s="665" t="str">
        <f t="shared" si="131"/>
        <v/>
      </c>
      <c r="AO596" s="666" t="str">
        <f t="shared" si="132"/>
        <v/>
      </c>
      <c r="AP596" s="666" t="str">
        <f t="shared" si="133"/>
        <v/>
      </c>
      <c r="AQ596" s="666" t="str">
        <f t="shared" si="134"/>
        <v/>
      </c>
      <c r="AR596" s="666" t="str">
        <f t="shared" si="146"/>
        <v/>
      </c>
      <c r="AS596" s="666" t="str">
        <f t="shared" si="135"/>
        <v/>
      </c>
      <c r="AT596" s="666" t="str">
        <f t="shared" si="143"/>
        <v/>
      </c>
      <c r="AU596" s="666" t="str">
        <f t="shared" si="144"/>
        <v/>
      </c>
      <c r="AV596" s="666" t="str">
        <f>IF(X596="","",IF(OR(R596=IF(S596&gt;【１】経営概要!$G$27,調査年-1,調査年),AN596=""),"",ROUND(AN596*X596%,0)))</f>
        <v/>
      </c>
      <c r="AW596" s="666" t="str">
        <f t="shared" si="136"/>
        <v/>
      </c>
      <c r="AX596" s="666" t="str">
        <f t="shared" si="137"/>
        <v/>
      </c>
      <c r="AY596" s="666" t="str">
        <f t="shared" si="138"/>
        <v/>
      </c>
      <c r="AZ596" s="666" t="str">
        <f>IF(OR(X596="",AND(OR(R596&lt;&gt;IF(S596&gt;【１】経営概要!$G$27,調査年-1,調査年),AG596=0),V596="",AR596="",W596="")),"",
SUM(
IF(AND(R596=IF(S596&gt;【１】経営概要!$G$27,調査年-1,調査年),AG596=1),ROUND(T596*X596%,0),),
ROUND(V596*X596%,0),
ROUND(SUM(AR596)*X596%,0),
))</f>
        <v/>
      </c>
      <c r="BA596" s="666" t="str">
        <f t="shared" si="139"/>
        <v/>
      </c>
    </row>
    <row r="597" spans="2:53" s="4" customFormat="1" ht="28.15" hidden="1" customHeight="1" outlineLevel="1">
      <c r="C597" s="722">
        <v>581</v>
      </c>
      <c r="D597" s="1569"/>
      <c r="E597" s="1570"/>
      <c r="F597" s="1570"/>
      <c r="G597" s="1570"/>
      <c r="H597" s="1570"/>
      <c r="I597" s="1570"/>
      <c r="J597" s="1570"/>
      <c r="K597" s="1571"/>
      <c r="L597" s="668" t="str">
        <f>IF(M597&gt;0,IF(COUNTIF(リスト!建築物種類コード,M597),"建築物","構築物"),"")</f>
        <v/>
      </c>
      <c r="M597" s="680"/>
      <c r="N597" s="681"/>
      <c r="O597" s="201"/>
      <c r="P597" s="682"/>
      <c r="Q597" s="683"/>
      <c r="R597" s="683"/>
      <c r="S597" s="684"/>
      <c r="T597" s="685"/>
      <c r="U597" s="685"/>
      <c r="V597" s="685"/>
      <c r="W597" s="685"/>
      <c r="X597" s="1045"/>
      <c r="Y597" s="686"/>
      <c r="Z597" s="687"/>
      <c r="AA597" s="661"/>
      <c r="AB597" s="662"/>
      <c r="AC597" s="279"/>
      <c r="AD597" s="61"/>
      <c r="AE597" s="61"/>
      <c r="AF597" s="663" t="str">
        <f t="shared" si="145"/>
        <v/>
      </c>
      <c r="AG597" s="664" t="str">
        <f t="shared" si="140"/>
        <v/>
      </c>
      <c r="AH597" s="664" t="str">
        <f t="shared" si="141"/>
        <v/>
      </c>
      <c r="AI597" s="664" t="str">
        <f>IF(AF597="","",VLOOKUP(AF597,リスト!BD:BE,2,0))</f>
        <v/>
      </c>
      <c r="AJ597" s="664" t="str">
        <f t="shared" si="142"/>
        <v/>
      </c>
      <c r="AK597" s="664" t="str">
        <f>IF(AJ597="","",VLOOKUP(AJ597,リスト!BW:BX,2,0))</f>
        <v/>
      </c>
      <c r="AL597" s="664" t="str">
        <f>IF(AF597="","",IF(S597&gt;【１】経営概要!$G$27,調査年-1,調査年)-R597)</f>
        <v/>
      </c>
      <c r="AM597" s="665" t="str">
        <f t="shared" si="130"/>
        <v/>
      </c>
      <c r="AN597" s="665" t="str">
        <f t="shared" si="131"/>
        <v/>
      </c>
      <c r="AO597" s="666" t="str">
        <f t="shared" si="132"/>
        <v/>
      </c>
      <c r="AP597" s="666" t="str">
        <f t="shared" si="133"/>
        <v/>
      </c>
      <c r="AQ597" s="666" t="str">
        <f t="shared" si="134"/>
        <v/>
      </c>
      <c r="AR597" s="666" t="str">
        <f t="shared" si="146"/>
        <v/>
      </c>
      <c r="AS597" s="666" t="str">
        <f t="shared" si="135"/>
        <v/>
      </c>
      <c r="AT597" s="666" t="str">
        <f t="shared" si="143"/>
        <v/>
      </c>
      <c r="AU597" s="666" t="str">
        <f t="shared" si="144"/>
        <v/>
      </c>
      <c r="AV597" s="666" t="str">
        <f>IF(X597="","",IF(OR(R597=IF(S597&gt;【１】経営概要!$G$27,調査年-1,調査年),AN597=""),"",ROUND(AN597*X597%,0)))</f>
        <v/>
      </c>
      <c r="AW597" s="666" t="str">
        <f t="shared" si="136"/>
        <v/>
      </c>
      <c r="AX597" s="666" t="str">
        <f t="shared" si="137"/>
        <v/>
      </c>
      <c r="AY597" s="666" t="str">
        <f t="shared" si="138"/>
        <v/>
      </c>
      <c r="AZ597" s="666" t="str">
        <f>IF(OR(X597="",AND(OR(R597&lt;&gt;IF(S597&gt;【１】経営概要!$G$27,調査年-1,調査年),AG597=0),V597="",AR597="",W597="")),"",
SUM(
IF(AND(R597=IF(S597&gt;【１】経営概要!$G$27,調査年-1,調査年),AG597=1),ROUND(T597*X597%,0),),
ROUND(V597*X597%,0),
ROUND(SUM(AR597)*X597%,0),
))</f>
        <v/>
      </c>
      <c r="BA597" s="666" t="str">
        <f t="shared" si="139"/>
        <v/>
      </c>
    </row>
    <row r="598" spans="2:53" s="4" customFormat="1" ht="28.15" hidden="1" customHeight="1" outlineLevel="1">
      <c r="C598" s="722">
        <v>582</v>
      </c>
      <c r="D598" s="1569"/>
      <c r="E598" s="1570"/>
      <c r="F598" s="1570"/>
      <c r="G598" s="1570"/>
      <c r="H598" s="1570"/>
      <c r="I598" s="1570"/>
      <c r="J598" s="1570"/>
      <c r="K598" s="1571"/>
      <c r="L598" s="668" t="str">
        <f>IF(M598&gt;0,IF(COUNTIF(リスト!建築物種類コード,M598),"建築物","構築物"),"")</f>
        <v/>
      </c>
      <c r="M598" s="680"/>
      <c r="N598" s="681"/>
      <c r="O598" s="201"/>
      <c r="P598" s="682"/>
      <c r="Q598" s="683"/>
      <c r="R598" s="683"/>
      <c r="S598" s="684"/>
      <c r="T598" s="685"/>
      <c r="U598" s="685"/>
      <c r="V598" s="685"/>
      <c r="W598" s="685"/>
      <c r="X598" s="1045"/>
      <c r="Y598" s="686"/>
      <c r="Z598" s="687"/>
      <c r="AA598" s="661"/>
      <c r="AB598" s="662"/>
      <c r="AC598" s="279"/>
      <c r="AD598" s="61"/>
      <c r="AE598" s="61"/>
      <c r="AF598" s="663" t="str">
        <f t="shared" si="145"/>
        <v/>
      </c>
      <c r="AG598" s="664" t="str">
        <f t="shared" si="140"/>
        <v/>
      </c>
      <c r="AH598" s="664" t="str">
        <f t="shared" si="141"/>
        <v/>
      </c>
      <c r="AI598" s="664" t="str">
        <f>IF(AF598="","",VLOOKUP(AF598,リスト!BD:BE,2,0))</f>
        <v/>
      </c>
      <c r="AJ598" s="664" t="str">
        <f t="shared" si="142"/>
        <v/>
      </c>
      <c r="AK598" s="664" t="str">
        <f>IF(AJ598="","",VLOOKUP(AJ598,リスト!BW:BX,2,0))</f>
        <v/>
      </c>
      <c r="AL598" s="664" t="str">
        <f>IF(AF598="","",IF(S598&gt;【１】経営概要!$G$27,調査年-1,調査年)-R598)</f>
        <v/>
      </c>
      <c r="AM598" s="665" t="str">
        <f t="shared" si="130"/>
        <v/>
      </c>
      <c r="AN598" s="665" t="str">
        <f t="shared" si="131"/>
        <v/>
      </c>
      <c r="AO598" s="666" t="str">
        <f t="shared" si="132"/>
        <v/>
      </c>
      <c r="AP598" s="666" t="str">
        <f t="shared" si="133"/>
        <v/>
      </c>
      <c r="AQ598" s="666" t="str">
        <f t="shared" si="134"/>
        <v/>
      </c>
      <c r="AR598" s="666" t="str">
        <f t="shared" si="146"/>
        <v/>
      </c>
      <c r="AS598" s="666" t="str">
        <f t="shared" si="135"/>
        <v/>
      </c>
      <c r="AT598" s="666" t="str">
        <f t="shared" si="143"/>
        <v/>
      </c>
      <c r="AU598" s="666" t="str">
        <f t="shared" si="144"/>
        <v/>
      </c>
      <c r="AV598" s="666" t="str">
        <f>IF(X598="","",IF(OR(R598=IF(S598&gt;【１】経営概要!$G$27,調査年-1,調査年),AN598=""),"",ROUND(AN598*X598%,0)))</f>
        <v/>
      </c>
      <c r="AW598" s="666" t="str">
        <f t="shared" si="136"/>
        <v/>
      </c>
      <c r="AX598" s="666" t="str">
        <f t="shared" si="137"/>
        <v/>
      </c>
      <c r="AY598" s="666" t="str">
        <f t="shared" si="138"/>
        <v/>
      </c>
      <c r="AZ598" s="666" t="str">
        <f>IF(OR(X598="",AND(OR(R598&lt;&gt;IF(S598&gt;【１】経営概要!$G$27,調査年-1,調査年),AG598=0),V598="",AR598="",W598="")),"",
SUM(
IF(AND(R598=IF(S598&gt;【１】経営概要!$G$27,調査年-1,調査年),AG598=1),ROUND(T598*X598%,0),),
ROUND(V598*X598%,0),
ROUND(SUM(AR598)*X598%,0),
))</f>
        <v/>
      </c>
      <c r="BA598" s="666" t="str">
        <f t="shared" si="139"/>
        <v/>
      </c>
    </row>
    <row r="599" spans="2:53" s="4" customFormat="1" ht="28.15" hidden="1" customHeight="1" outlineLevel="1">
      <c r="C599" s="722">
        <v>583</v>
      </c>
      <c r="D599" s="1569"/>
      <c r="E599" s="1570"/>
      <c r="F599" s="1570"/>
      <c r="G599" s="1570"/>
      <c r="H599" s="1570"/>
      <c r="I599" s="1570"/>
      <c r="J599" s="1570"/>
      <c r="K599" s="1571"/>
      <c r="L599" s="668" t="str">
        <f>IF(M599&gt;0,IF(COUNTIF(リスト!建築物種類コード,M599),"建築物","構築物"),"")</f>
        <v/>
      </c>
      <c r="M599" s="680"/>
      <c r="N599" s="681"/>
      <c r="O599" s="201"/>
      <c r="P599" s="682"/>
      <c r="Q599" s="683"/>
      <c r="R599" s="683"/>
      <c r="S599" s="684"/>
      <c r="T599" s="685"/>
      <c r="U599" s="685"/>
      <c r="V599" s="685"/>
      <c r="W599" s="685"/>
      <c r="X599" s="1045"/>
      <c r="Y599" s="686"/>
      <c r="Z599" s="687"/>
      <c r="AA599" s="661"/>
      <c r="AB599" s="662"/>
      <c r="AC599" s="279"/>
      <c r="AD599" s="61"/>
      <c r="AE599" s="61"/>
      <c r="AF599" s="663" t="str">
        <f t="shared" si="145"/>
        <v/>
      </c>
      <c r="AG599" s="664" t="str">
        <f t="shared" si="140"/>
        <v/>
      </c>
      <c r="AH599" s="664" t="str">
        <f t="shared" si="141"/>
        <v/>
      </c>
      <c r="AI599" s="664" t="str">
        <f>IF(AF599="","",VLOOKUP(AF599,リスト!BD:BE,2,0))</f>
        <v/>
      </c>
      <c r="AJ599" s="664" t="str">
        <f t="shared" si="142"/>
        <v/>
      </c>
      <c r="AK599" s="664" t="str">
        <f>IF(AJ599="","",VLOOKUP(AJ599,リスト!BW:BX,2,0))</f>
        <v/>
      </c>
      <c r="AL599" s="664" t="str">
        <f>IF(AF599="","",IF(S599&gt;【１】経営概要!$G$27,調査年-1,調査年)-R599)</f>
        <v/>
      </c>
      <c r="AM599" s="665" t="str">
        <f t="shared" si="130"/>
        <v/>
      </c>
      <c r="AN599" s="665" t="str">
        <f t="shared" si="131"/>
        <v/>
      </c>
      <c r="AO599" s="666" t="str">
        <f t="shared" si="132"/>
        <v/>
      </c>
      <c r="AP599" s="666" t="str">
        <f t="shared" si="133"/>
        <v/>
      </c>
      <c r="AQ599" s="666" t="str">
        <f t="shared" si="134"/>
        <v/>
      </c>
      <c r="AR599" s="666" t="str">
        <f t="shared" si="146"/>
        <v/>
      </c>
      <c r="AS599" s="666" t="str">
        <f t="shared" si="135"/>
        <v/>
      </c>
      <c r="AT599" s="666" t="str">
        <f t="shared" si="143"/>
        <v/>
      </c>
      <c r="AU599" s="666" t="str">
        <f t="shared" si="144"/>
        <v/>
      </c>
      <c r="AV599" s="666" t="str">
        <f>IF(X599="","",IF(OR(R599=IF(S599&gt;【１】経営概要!$G$27,調査年-1,調査年),AN599=""),"",ROUND(AN599*X599%,0)))</f>
        <v/>
      </c>
      <c r="AW599" s="666" t="str">
        <f t="shared" si="136"/>
        <v/>
      </c>
      <c r="AX599" s="666" t="str">
        <f t="shared" si="137"/>
        <v/>
      </c>
      <c r="AY599" s="666" t="str">
        <f t="shared" si="138"/>
        <v/>
      </c>
      <c r="AZ599" s="666" t="str">
        <f>IF(OR(X599="",AND(OR(R599&lt;&gt;IF(S599&gt;【１】経営概要!$G$27,調査年-1,調査年),AG599=0),V599="",AR599="",W599="")),"",
SUM(
IF(AND(R599=IF(S599&gt;【１】経営概要!$G$27,調査年-1,調査年),AG599=1),ROUND(T599*X599%,0),),
ROUND(V599*X599%,0),
ROUND(SUM(AR599)*X599%,0),
))</f>
        <v/>
      </c>
      <c r="BA599" s="666" t="str">
        <f t="shared" si="139"/>
        <v/>
      </c>
    </row>
    <row r="600" spans="2:53" s="4" customFormat="1" ht="28.15" hidden="1" customHeight="1" outlineLevel="1">
      <c r="C600" s="722">
        <v>584</v>
      </c>
      <c r="D600" s="1569"/>
      <c r="E600" s="1570"/>
      <c r="F600" s="1570"/>
      <c r="G600" s="1570"/>
      <c r="H600" s="1570"/>
      <c r="I600" s="1570"/>
      <c r="J600" s="1570"/>
      <c r="K600" s="1571"/>
      <c r="L600" s="668" t="str">
        <f>IF(M600&gt;0,IF(COUNTIF(リスト!建築物種類コード,M600),"建築物","構築物"),"")</f>
        <v/>
      </c>
      <c r="M600" s="680"/>
      <c r="N600" s="681"/>
      <c r="O600" s="201"/>
      <c r="P600" s="682"/>
      <c r="Q600" s="683"/>
      <c r="R600" s="683"/>
      <c r="S600" s="684"/>
      <c r="T600" s="685"/>
      <c r="U600" s="685"/>
      <c r="V600" s="685"/>
      <c r="W600" s="685"/>
      <c r="X600" s="1045"/>
      <c r="Y600" s="686"/>
      <c r="Z600" s="687"/>
      <c r="AA600" s="661"/>
      <c r="AB600" s="662"/>
      <c r="AC600" s="279"/>
      <c r="AD600" s="61"/>
      <c r="AE600" s="61"/>
      <c r="AF600" s="663" t="str">
        <f t="shared" si="145"/>
        <v/>
      </c>
      <c r="AG600" s="664" t="str">
        <f t="shared" si="140"/>
        <v/>
      </c>
      <c r="AH600" s="664" t="str">
        <f t="shared" si="141"/>
        <v/>
      </c>
      <c r="AI600" s="664" t="str">
        <f>IF(AF600="","",VLOOKUP(AF600,リスト!BD:BE,2,0))</f>
        <v/>
      </c>
      <c r="AJ600" s="664" t="str">
        <f t="shared" si="142"/>
        <v/>
      </c>
      <c r="AK600" s="664" t="str">
        <f>IF(AJ600="","",VLOOKUP(AJ600,リスト!BW:BX,2,0))</f>
        <v/>
      </c>
      <c r="AL600" s="664" t="str">
        <f>IF(AF600="","",IF(S600&gt;【１】経営概要!$G$27,調査年-1,調査年)-R600)</f>
        <v/>
      </c>
      <c r="AM600" s="665" t="str">
        <f t="shared" si="130"/>
        <v/>
      </c>
      <c r="AN600" s="665" t="str">
        <f t="shared" si="131"/>
        <v/>
      </c>
      <c r="AO600" s="666" t="str">
        <f t="shared" si="132"/>
        <v/>
      </c>
      <c r="AP600" s="666" t="str">
        <f t="shared" si="133"/>
        <v/>
      </c>
      <c r="AQ600" s="666" t="str">
        <f t="shared" si="134"/>
        <v/>
      </c>
      <c r="AR600" s="666" t="str">
        <f t="shared" si="146"/>
        <v/>
      </c>
      <c r="AS600" s="666" t="str">
        <f t="shared" si="135"/>
        <v/>
      </c>
      <c r="AT600" s="666" t="str">
        <f t="shared" si="143"/>
        <v/>
      </c>
      <c r="AU600" s="666" t="str">
        <f t="shared" si="144"/>
        <v/>
      </c>
      <c r="AV600" s="666" t="str">
        <f>IF(X600="","",IF(OR(R600=IF(S600&gt;【１】経営概要!$G$27,調査年-1,調査年),AN600=""),"",ROUND(AN600*X600%,0)))</f>
        <v/>
      </c>
      <c r="AW600" s="666" t="str">
        <f t="shared" si="136"/>
        <v/>
      </c>
      <c r="AX600" s="666" t="str">
        <f t="shared" si="137"/>
        <v/>
      </c>
      <c r="AY600" s="666" t="str">
        <f t="shared" si="138"/>
        <v/>
      </c>
      <c r="AZ600" s="666" t="str">
        <f>IF(OR(X600="",AND(OR(R600&lt;&gt;IF(S600&gt;【１】経営概要!$G$27,調査年-1,調査年),AG600=0),V600="",AR600="",W600="")),"",
SUM(
IF(AND(R600=IF(S600&gt;【１】経営概要!$G$27,調査年-1,調査年),AG600=1),ROUND(T600*X600%,0),),
ROUND(V600*X600%,0),
ROUND(SUM(AR600)*X600%,0),
))</f>
        <v/>
      </c>
      <c r="BA600" s="666" t="str">
        <f t="shared" si="139"/>
        <v/>
      </c>
    </row>
    <row r="601" spans="2:53" s="4" customFormat="1" ht="28.15" hidden="1" customHeight="1" outlineLevel="1">
      <c r="C601" s="722">
        <v>585</v>
      </c>
      <c r="D601" s="1569"/>
      <c r="E601" s="1570"/>
      <c r="F601" s="1570"/>
      <c r="G601" s="1570"/>
      <c r="H601" s="1570"/>
      <c r="I601" s="1570"/>
      <c r="J601" s="1570"/>
      <c r="K601" s="1571"/>
      <c r="L601" s="668" t="str">
        <f>IF(M601&gt;0,IF(COUNTIF(リスト!建築物種類コード,M601),"建築物","構築物"),"")</f>
        <v/>
      </c>
      <c r="M601" s="680"/>
      <c r="N601" s="681"/>
      <c r="O601" s="201"/>
      <c r="P601" s="682"/>
      <c r="Q601" s="683"/>
      <c r="R601" s="683"/>
      <c r="S601" s="684"/>
      <c r="T601" s="685"/>
      <c r="U601" s="685"/>
      <c r="V601" s="685"/>
      <c r="W601" s="685"/>
      <c r="X601" s="1045"/>
      <c r="Y601" s="686"/>
      <c r="Z601" s="687"/>
      <c r="AA601" s="661"/>
      <c r="AB601" s="662"/>
      <c r="AC601" s="279"/>
      <c r="AD601" s="61"/>
      <c r="AE601" s="61"/>
      <c r="AF601" s="663" t="str">
        <f t="shared" si="145"/>
        <v/>
      </c>
      <c r="AG601" s="664" t="str">
        <f t="shared" si="140"/>
        <v/>
      </c>
      <c r="AH601" s="664" t="str">
        <f t="shared" si="141"/>
        <v/>
      </c>
      <c r="AI601" s="664" t="str">
        <f>IF(AF601="","",VLOOKUP(AF601,リスト!BD:BE,2,0))</f>
        <v/>
      </c>
      <c r="AJ601" s="664" t="str">
        <f t="shared" si="142"/>
        <v/>
      </c>
      <c r="AK601" s="664" t="str">
        <f>IF(AJ601="","",VLOOKUP(AJ601,リスト!BW:BX,2,0))</f>
        <v/>
      </c>
      <c r="AL601" s="664" t="str">
        <f>IF(AF601="","",IF(S601&gt;【１】経営概要!$G$27,調査年-1,調査年)-R601)</f>
        <v/>
      </c>
      <c r="AM601" s="665" t="str">
        <f t="shared" si="130"/>
        <v/>
      </c>
      <c r="AN601" s="665" t="str">
        <f t="shared" si="131"/>
        <v/>
      </c>
      <c r="AO601" s="666" t="str">
        <f t="shared" si="132"/>
        <v/>
      </c>
      <c r="AP601" s="666" t="str">
        <f t="shared" si="133"/>
        <v/>
      </c>
      <c r="AQ601" s="666" t="str">
        <f t="shared" si="134"/>
        <v/>
      </c>
      <c r="AR601" s="666" t="str">
        <f t="shared" si="146"/>
        <v/>
      </c>
      <c r="AS601" s="666" t="str">
        <f t="shared" si="135"/>
        <v/>
      </c>
      <c r="AT601" s="666" t="str">
        <f t="shared" si="143"/>
        <v/>
      </c>
      <c r="AU601" s="666" t="str">
        <f t="shared" si="144"/>
        <v/>
      </c>
      <c r="AV601" s="666" t="str">
        <f>IF(X601="","",IF(OR(R601=IF(S601&gt;【１】経営概要!$G$27,調査年-1,調査年),AN601=""),"",ROUND(AN601*X601%,0)))</f>
        <v/>
      </c>
      <c r="AW601" s="666" t="str">
        <f t="shared" si="136"/>
        <v/>
      </c>
      <c r="AX601" s="666" t="str">
        <f t="shared" si="137"/>
        <v/>
      </c>
      <c r="AY601" s="666" t="str">
        <f t="shared" si="138"/>
        <v/>
      </c>
      <c r="AZ601" s="666" t="str">
        <f>IF(OR(X601="",AND(OR(R601&lt;&gt;IF(S601&gt;【１】経営概要!$G$27,調査年-1,調査年),AG601=0),V601="",AR601="",W601="")),"",
SUM(
IF(AND(R601=IF(S601&gt;【１】経営概要!$G$27,調査年-1,調査年),AG601=1),ROUND(T601*X601%,0),),
ROUND(V601*X601%,0),
ROUND(SUM(AR601)*X601%,0),
))</f>
        <v/>
      </c>
      <c r="BA601" s="666" t="str">
        <f t="shared" si="139"/>
        <v/>
      </c>
    </row>
    <row r="602" spans="2:53" s="4" customFormat="1" ht="28.15" hidden="1" customHeight="1" outlineLevel="1">
      <c r="C602" s="722">
        <v>586</v>
      </c>
      <c r="D602" s="1569"/>
      <c r="E602" s="1570"/>
      <c r="F602" s="1570"/>
      <c r="G602" s="1570"/>
      <c r="H602" s="1570"/>
      <c r="I602" s="1570"/>
      <c r="J602" s="1570"/>
      <c r="K602" s="1571"/>
      <c r="L602" s="668" t="str">
        <f>IF(M602&gt;0,IF(COUNTIF(リスト!建築物種類コード,M602),"建築物","構築物"),"")</f>
        <v/>
      </c>
      <c r="M602" s="680"/>
      <c r="N602" s="681"/>
      <c r="O602" s="201"/>
      <c r="P602" s="682"/>
      <c r="Q602" s="683"/>
      <c r="R602" s="683"/>
      <c r="S602" s="684"/>
      <c r="T602" s="685"/>
      <c r="U602" s="685"/>
      <c r="V602" s="685"/>
      <c r="W602" s="685"/>
      <c r="X602" s="1045"/>
      <c r="Y602" s="686"/>
      <c r="Z602" s="687"/>
      <c r="AA602" s="661"/>
      <c r="AB602" s="662"/>
      <c r="AC602" s="279"/>
      <c r="AD602" s="61"/>
      <c r="AE602" s="61"/>
      <c r="AF602" s="663" t="str">
        <f t="shared" si="145"/>
        <v/>
      </c>
      <c r="AG602" s="664" t="str">
        <f t="shared" si="140"/>
        <v/>
      </c>
      <c r="AH602" s="664" t="str">
        <f t="shared" si="141"/>
        <v/>
      </c>
      <c r="AI602" s="664" t="str">
        <f>IF(AF602="","",VLOOKUP(AF602,リスト!BD:BE,2,0))</f>
        <v/>
      </c>
      <c r="AJ602" s="664" t="str">
        <f t="shared" si="142"/>
        <v/>
      </c>
      <c r="AK602" s="664" t="str">
        <f>IF(AJ602="","",VLOOKUP(AJ602,リスト!BW:BX,2,0))</f>
        <v/>
      </c>
      <c r="AL602" s="664" t="str">
        <f>IF(AF602="","",IF(S602&gt;【１】経営概要!$G$27,調査年-1,調査年)-R602)</f>
        <v/>
      </c>
      <c r="AM602" s="665" t="str">
        <f t="shared" si="130"/>
        <v/>
      </c>
      <c r="AN602" s="665" t="str">
        <f t="shared" si="131"/>
        <v/>
      </c>
      <c r="AO602" s="666" t="str">
        <f t="shared" si="132"/>
        <v/>
      </c>
      <c r="AP602" s="666" t="str">
        <f t="shared" si="133"/>
        <v/>
      </c>
      <c r="AQ602" s="666" t="str">
        <f t="shared" si="134"/>
        <v/>
      </c>
      <c r="AR602" s="666" t="str">
        <f t="shared" si="146"/>
        <v/>
      </c>
      <c r="AS602" s="666" t="str">
        <f t="shared" si="135"/>
        <v/>
      </c>
      <c r="AT602" s="666" t="str">
        <f t="shared" si="143"/>
        <v/>
      </c>
      <c r="AU602" s="666" t="str">
        <f t="shared" si="144"/>
        <v/>
      </c>
      <c r="AV602" s="666" t="str">
        <f>IF(X602="","",IF(OR(R602=IF(S602&gt;【１】経営概要!$G$27,調査年-1,調査年),AN602=""),"",ROUND(AN602*X602%,0)))</f>
        <v/>
      </c>
      <c r="AW602" s="666" t="str">
        <f t="shared" si="136"/>
        <v/>
      </c>
      <c r="AX602" s="666" t="str">
        <f t="shared" si="137"/>
        <v/>
      </c>
      <c r="AY602" s="666" t="str">
        <f t="shared" si="138"/>
        <v/>
      </c>
      <c r="AZ602" s="666" t="str">
        <f>IF(OR(X602="",AND(OR(R602&lt;&gt;IF(S602&gt;【１】経営概要!$G$27,調査年-1,調査年),AG602=0),V602="",AR602="",W602="")),"",
SUM(
IF(AND(R602=IF(S602&gt;【１】経営概要!$G$27,調査年-1,調査年),AG602=1),ROUND(T602*X602%,0),),
ROUND(V602*X602%,0),
ROUND(SUM(AR602)*X602%,0),
))</f>
        <v/>
      </c>
      <c r="BA602" s="666" t="str">
        <f t="shared" si="139"/>
        <v/>
      </c>
    </row>
    <row r="603" spans="2:53" s="4" customFormat="1" ht="28.15" hidden="1" customHeight="1" outlineLevel="1">
      <c r="C603" s="722">
        <v>587</v>
      </c>
      <c r="D603" s="1569"/>
      <c r="E603" s="1570"/>
      <c r="F603" s="1570"/>
      <c r="G603" s="1570"/>
      <c r="H603" s="1570"/>
      <c r="I603" s="1570"/>
      <c r="J603" s="1570"/>
      <c r="K603" s="1571"/>
      <c r="L603" s="668" t="str">
        <f>IF(M603&gt;0,IF(COUNTIF(リスト!建築物種類コード,M603),"建築物","構築物"),"")</f>
        <v/>
      </c>
      <c r="M603" s="680"/>
      <c r="N603" s="681"/>
      <c r="O603" s="201"/>
      <c r="P603" s="682"/>
      <c r="Q603" s="683"/>
      <c r="R603" s="683"/>
      <c r="S603" s="684"/>
      <c r="T603" s="685"/>
      <c r="U603" s="685"/>
      <c r="V603" s="685"/>
      <c r="W603" s="685"/>
      <c r="X603" s="1045"/>
      <c r="Y603" s="686"/>
      <c r="Z603" s="687"/>
      <c r="AA603" s="661"/>
      <c r="AB603" s="662"/>
      <c r="AC603" s="279"/>
      <c r="AD603" s="61"/>
      <c r="AE603" s="61"/>
      <c r="AF603" s="663" t="str">
        <f t="shared" si="145"/>
        <v/>
      </c>
      <c r="AG603" s="664" t="str">
        <f t="shared" si="140"/>
        <v/>
      </c>
      <c r="AH603" s="664" t="str">
        <f t="shared" si="141"/>
        <v/>
      </c>
      <c r="AI603" s="664" t="str">
        <f>IF(AF603="","",VLOOKUP(AF603,リスト!BD:BE,2,0))</f>
        <v/>
      </c>
      <c r="AJ603" s="664" t="str">
        <f t="shared" si="142"/>
        <v/>
      </c>
      <c r="AK603" s="664" t="str">
        <f>IF(AJ603="","",VLOOKUP(AJ603,リスト!BW:BX,2,0))</f>
        <v/>
      </c>
      <c r="AL603" s="664" t="str">
        <f>IF(AF603="","",IF(S603&gt;【１】経営概要!$G$27,調査年-1,調査年)-R603)</f>
        <v/>
      </c>
      <c r="AM603" s="665" t="str">
        <f t="shared" si="130"/>
        <v/>
      </c>
      <c r="AN603" s="665" t="str">
        <f t="shared" si="131"/>
        <v/>
      </c>
      <c r="AO603" s="666" t="str">
        <f t="shared" si="132"/>
        <v/>
      </c>
      <c r="AP603" s="666" t="str">
        <f t="shared" si="133"/>
        <v/>
      </c>
      <c r="AQ603" s="666" t="str">
        <f t="shared" si="134"/>
        <v/>
      </c>
      <c r="AR603" s="666" t="str">
        <f t="shared" si="146"/>
        <v/>
      </c>
      <c r="AS603" s="666" t="str">
        <f t="shared" si="135"/>
        <v/>
      </c>
      <c r="AT603" s="666" t="str">
        <f t="shared" si="143"/>
        <v/>
      </c>
      <c r="AU603" s="666" t="str">
        <f t="shared" si="144"/>
        <v/>
      </c>
      <c r="AV603" s="666" t="str">
        <f>IF(X603="","",IF(OR(R603=IF(S603&gt;【１】経営概要!$G$27,調査年-1,調査年),AN603=""),"",ROUND(AN603*X603%,0)))</f>
        <v/>
      </c>
      <c r="AW603" s="666" t="str">
        <f t="shared" si="136"/>
        <v/>
      </c>
      <c r="AX603" s="666" t="str">
        <f t="shared" si="137"/>
        <v/>
      </c>
      <c r="AY603" s="666" t="str">
        <f t="shared" si="138"/>
        <v/>
      </c>
      <c r="AZ603" s="666" t="str">
        <f>IF(OR(X603="",AND(OR(R603&lt;&gt;IF(S603&gt;【１】経営概要!$G$27,調査年-1,調査年),AG603=0),V603="",AR603="",W603="")),"",
SUM(
IF(AND(R603=IF(S603&gt;【１】経営概要!$G$27,調査年-1,調査年),AG603=1),ROUND(T603*X603%,0),),
ROUND(V603*X603%,0),
ROUND(SUM(AR603)*X603%,0),
))</f>
        <v/>
      </c>
      <c r="BA603" s="666" t="str">
        <f t="shared" si="139"/>
        <v/>
      </c>
    </row>
    <row r="604" spans="2:53" s="4" customFormat="1" ht="28.15" hidden="1" customHeight="1" outlineLevel="1">
      <c r="C604" s="722">
        <v>588</v>
      </c>
      <c r="D604" s="1569"/>
      <c r="E604" s="1570"/>
      <c r="F604" s="1570"/>
      <c r="G604" s="1570"/>
      <c r="H604" s="1570"/>
      <c r="I604" s="1570"/>
      <c r="J604" s="1570"/>
      <c r="K604" s="1571"/>
      <c r="L604" s="668" t="str">
        <f>IF(M604&gt;0,IF(COUNTIF(リスト!建築物種類コード,M604),"建築物","構築物"),"")</f>
        <v/>
      </c>
      <c r="M604" s="680"/>
      <c r="N604" s="681"/>
      <c r="O604" s="201"/>
      <c r="P604" s="682"/>
      <c r="Q604" s="683"/>
      <c r="R604" s="683"/>
      <c r="S604" s="684"/>
      <c r="T604" s="685"/>
      <c r="U604" s="685"/>
      <c r="V604" s="685"/>
      <c r="W604" s="685"/>
      <c r="X604" s="1045"/>
      <c r="Y604" s="686"/>
      <c r="Z604" s="687"/>
      <c r="AA604" s="661"/>
      <c r="AB604" s="662"/>
      <c r="AC604" s="279"/>
      <c r="AD604" s="61"/>
      <c r="AE604" s="61"/>
      <c r="AF604" s="663" t="str">
        <f t="shared" si="145"/>
        <v/>
      </c>
      <c r="AG604" s="664" t="str">
        <f t="shared" si="140"/>
        <v/>
      </c>
      <c r="AH604" s="664" t="str">
        <f t="shared" si="141"/>
        <v/>
      </c>
      <c r="AI604" s="664" t="str">
        <f>IF(AF604="","",VLOOKUP(AF604,リスト!BD:BE,2,0))</f>
        <v/>
      </c>
      <c r="AJ604" s="664" t="str">
        <f t="shared" si="142"/>
        <v/>
      </c>
      <c r="AK604" s="664" t="str">
        <f>IF(AJ604="","",VLOOKUP(AJ604,リスト!BW:BX,2,0))</f>
        <v/>
      </c>
      <c r="AL604" s="664" t="str">
        <f>IF(AF604="","",IF(S604&gt;【１】経営概要!$G$27,調査年-1,調査年)-R604)</f>
        <v/>
      </c>
      <c r="AM604" s="665" t="str">
        <f t="shared" si="130"/>
        <v/>
      </c>
      <c r="AN604" s="665" t="str">
        <f t="shared" si="131"/>
        <v/>
      </c>
      <c r="AO604" s="666" t="str">
        <f t="shared" si="132"/>
        <v/>
      </c>
      <c r="AP604" s="666" t="str">
        <f t="shared" si="133"/>
        <v/>
      </c>
      <c r="AQ604" s="666" t="str">
        <f t="shared" si="134"/>
        <v/>
      </c>
      <c r="AR604" s="666" t="str">
        <f t="shared" si="146"/>
        <v/>
      </c>
      <c r="AS604" s="666" t="str">
        <f t="shared" si="135"/>
        <v/>
      </c>
      <c r="AT604" s="666" t="str">
        <f t="shared" si="143"/>
        <v/>
      </c>
      <c r="AU604" s="666" t="str">
        <f t="shared" si="144"/>
        <v/>
      </c>
      <c r="AV604" s="666" t="str">
        <f>IF(X604="","",IF(OR(R604=IF(S604&gt;【１】経営概要!$G$27,調査年-1,調査年),AN604=""),"",ROUND(AN604*X604%,0)))</f>
        <v/>
      </c>
      <c r="AW604" s="666" t="str">
        <f t="shared" si="136"/>
        <v/>
      </c>
      <c r="AX604" s="666" t="str">
        <f t="shared" si="137"/>
        <v/>
      </c>
      <c r="AY604" s="666" t="str">
        <f t="shared" si="138"/>
        <v/>
      </c>
      <c r="AZ604" s="666" t="str">
        <f>IF(OR(X604="",AND(OR(R604&lt;&gt;IF(S604&gt;【１】経営概要!$G$27,調査年-1,調査年),AG604=0),V604="",AR604="",W604="")),"",
SUM(
IF(AND(R604=IF(S604&gt;【１】経営概要!$G$27,調査年-1,調査年),AG604=1),ROUND(T604*X604%,0),),
ROUND(V604*X604%,0),
ROUND(SUM(AR604)*X604%,0),
))</f>
        <v/>
      </c>
      <c r="BA604" s="666" t="str">
        <f t="shared" si="139"/>
        <v/>
      </c>
    </row>
    <row r="605" spans="2:53" s="4" customFormat="1" ht="28.15" hidden="1" customHeight="1" outlineLevel="1">
      <c r="C605" s="722">
        <v>589</v>
      </c>
      <c r="D605" s="1569"/>
      <c r="E605" s="1570"/>
      <c r="F605" s="1570"/>
      <c r="G605" s="1570"/>
      <c r="H605" s="1570"/>
      <c r="I605" s="1570"/>
      <c r="J605" s="1570"/>
      <c r="K605" s="1571"/>
      <c r="L605" s="668" t="str">
        <f>IF(M605&gt;0,IF(COUNTIF(リスト!建築物種類コード,M605),"建築物","構築物"),"")</f>
        <v/>
      </c>
      <c r="M605" s="688"/>
      <c r="N605" s="681"/>
      <c r="O605" s="201"/>
      <c r="P605" s="682"/>
      <c r="Q605" s="683"/>
      <c r="R605" s="683"/>
      <c r="S605" s="684"/>
      <c r="T605" s="685"/>
      <c r="U605" s="685"/>
      <c r="V605" s="685"/>
      <c r="W605" s="685"/>
      <c r="X605" s="1045"/>
      <c r="Y605" s="686"/>
      <c r="Z605" s="687"/>
      <c r="AA605" s="661"/>
      <c r="AB605" s="662"/>
      <c r="AC605" s="279"/>
      <c r="AD605" s="61"/>
      <c r="AE605" s="61"/>
      <c r="AF605" s="663" t="str">
        <f t="shared" si="145"/>
        <v/>
      </c>
      <c r="AG605" s="664" t="str">
        <f t="shared" si="140"/>
        <v/>
      </c>
      <c r="AH605" s="664" t="str">
        <f t="shared" si="141"/>
        <v/>
      </c>
      <c r="AI605" s="664" t="str">
        <f>IF(AF605="","",VLOOKUP(AF605,リスト!BD:BE,2,0))</f>
        <v/>
      </c>
      <c r="AJ605" s="664" t="str">
        <f t="shared" si="142"/>
        <v/>
      </c>
      <c r="AK605" s="664" t="str">
        <f>IF(AJ605="","",VLOOKUP(AJ605,リスト!BW:BX,2,0))</f>
        <v/>
      </c>
      <c r="AL605" s="664" t="str">
        <f>IF(AF605="","",IF(S605&gt;【１】経営概要!$G$27,調査年-1,調査年)-R605)</f>
        <v/>
      </c>
      <c r="AM605" s="665" t="str">
        <f t="shared" si="130"/>
        <v/>
      </c>
      <c r="AN605" s="665" t="str">
        <f t="shared" si="131"/>
        <v/>
      </c>
      <c r="AO605" s="666" t="str">
        <f t="shared" si="132"/>
        <v/>
      </c>
      <c r="AP605" s="666" t="str">
        <f t="shared" si="133"/>
        <v/>
      </c>
      <c r="AQ605" s="666" t="str">
        <f t="shared" si="134"/>
        <v/>
      </c>
      <c r="AR605" s="666" t="str">
        <f t="shared" si="146"/>
        <v/>
      </c>
      <c r="AS605" s="666" t="str">
        <f t="shared" si="135"/>
        <v/>
      </c>
      <c r="AT605" s="666" t="str">
        <f t="shared" si="143"/>
        <v/>
      </c>
      <c r="AU605" s="666" t="str">
        <f t="shared" si="144"/>
        <v/>
      </c>
      <c r="AV605" s="666" t="str">
        <f>IF(X605="","",IF(OR(R605=IF(S605&gt;【１】経営概要!$G$27,調査年-1,調査年),AN605=""),"",ROUND(AN605*X605%,0)))</f>
        <v/>
      </c>
      <c r="AW605" s="666" t="str">
        <f t="shared" si="136"/>
        <v/>
      </c>
      <c r="AX605" s="666" t="str">
        <f t="shared" si="137"/>
        <v/>
      </c>
      <c r="AY605" s="666" t="str">
        <f t="shared" si="138"/>
        <v/>
      </c>
      <c r="AZ605" s="666" t="str">
        <f>IF(OR(X605="",AND(OR(R605&lt;&gt;IF(S605&gt;【１】経営概要!$G$27,調査年-1,調査年),AG605=0),V605="",AR605="",W605="")),"",
SUM(
IF(AND(R605=IF(S605&gt;【１】経営概要!$G$27,調査年-1,調査年),AG605=1),ROUND(T605*X605%,0),),
ROUND(V605*X605%,0),
ROUND(SUM(AR605)*X605%,0),
))</f>
        <v/>
      </c>
      <c r="BA605" s="666" t="str">
        <f t="shared" si="139"/>
        <v/>
      </c>
    </row>
    <row r="606" spans="2:53" s="4" customFormat="1" ht="28.5" hidden="1" customHeight="1" outlineLevel="1">
      <c r="B606" s="49"/>
      <c r="C606" s="722">
        <v>590</v>
      </c>
      <c r="D606" s="1569"/>
      <c r="E606" s="1570"/>
      <c r="F606" s="1570"/>
      <c r="G606" s="1570"/>
      <c r="H606" s="1570"/>
      <c r="I606" s="1570"/>
      <c r="J606" s="1570"/>
      <c r="K606" s="1571"/>
      <c r="L606" s="668" t="str">
        <f>IF(M606&gt;0,IF(COUNTIF(リスト!建築物種類コード,M606),"建築物","構築物"),"")</f>
        <v/>
      </c>
      <c r="M606" s="680"/>
      <c r="N606" s="681"/>
      <c r="O606" s="201"/>
      <c r="P606" s="682"/>
      <c r="Q606" s="683"/>
      <c r="R606" s="683"/>
      <c r="S606" s="684"/>
      <c r="T606" s="685"/>
      <c r="U606" s="685"/>
      <c r="V606" s="685"/>
      <c r="W606" s="685"/>
      <c r="X606" s="1045"/>
      <c r="Y606" s="686"/>
      <c r="Z606" s="687"/>
      <c r="AA606" s="661"/>
      <c r="AB606" s="662"/>
      <c r="AC606" s="279"/>
      <c r="AD606" s="61"/>
      <c r="AE606" s="61"/>
      <c r="AF606" s="663" t="str">
        <f t="shared" si="145"/>
        <v/>
      </c>
      <c r="AG606" s="664" t="str">
        <f t="shared" si="140"/>
        <v/>
      </c>
      <c r="AH606" s="664" t="str">
        <f t="shared" si="141"/>
        <v/>
      </c>
      <c r="AI606" s="664" t="str">
        <f>IF(AF606="","",VLOOKUP(AF606,リスト!BD:BE,2,0))</f>
        <v/>
      </c>
      <c r="AJ606" s="664" t="str">
        <f t="shared" si="142"/>
        <v/>
      </c>
      <c r="AK606" s="664" t="str">
        <f>IF(AJ606="","",VLOOKUP(AJ606,リスト!BW:BX,2,0))</f>
        <v/>
      </c>
      <c r="AL606" s="664" t="str">
        <f>IF(AF606="","",IF(S606&gt;【１】経営概要!$G$27,調査年-1,調査年)-R606)</f>
        <v/>
      </c>
      <c r="AM606" s="665" t="str">
        <f t="shared" si="130"/>
        <v/>
      </c>
      <c r="AN606" s="665" t="str">
        <f t="shared" si="131"/>
        <v/>
      </c>
      <c r="AO606" s="666" t="str">
        <f t="shared" si="132"/>
        <v/>
      </c>
      <c r="AP606" s="666" t="str">
        <f t="shared" si="133"/>
        <v/>
      </c>
      <c r="AQ606" s="666" t="str">
        <f t="shared" si="134"/>
        <v/>
      </c>
      <c r="AR606" s="666" t="str">
        <f t="shared" si="146"/>
        <v/>
      </c>
      <c r="AS606" s="666" t="str">
        <f t="shared" si="135"/>
        <v/>
      </c>
      <c r="AT606" s="666" t="str">
        <f t="shared" si="143"/>
        <v/>
      </c>
      <c r="AU606" s="666" t="str">
        <f t="shared" si="144"/>
        <v/>
      </c>
      <c r="AV606" s="666" t="str">
        <f>IF(X606="","",IF(OR(R606=IF(S606&gt;【１】経営概要!$G$27,調査年-1,調査年),AN606=""),"",ROUND(AN606*X606%,0)))</f>
        <v/>
      </c>
      <c r="AW606" s="666" t="str">
        <f t="shared" si="136"/>
        <v/>
      </c>
      <c r="AX606" s="666" t="str">
        <f t="shared" si="137"/>
        <v/>
      </c>
      <c r="AY606" s="666" t="str">
        <f t="shared" si="138"/>
        <v/>
      </c>
      <c r="AZ606" s="666" t="str">
        <f>IF(OR(X606="",AND(OR(R606&lt;&gt;IF(S606&gt;【１】経営概要!$G$27,調査年-1,調査年),AG606=0),V606="",AR606="",W606="")),"",
SUM(
IF(AND(R606=IF(S606&gt;【１】経営概要!$G$27,調査年-1,調査年),AG606=1),ROUND(T606*X606%,0),),
ROUND(V606*X606%,0),
ROUND(SUM(AR606)*X606%,0),
))</f>
        <v/>
      </c>
      <c r="BA606" s="666" t="str">
        <f t="shared" si="139"/>
        <v/>
      </c>
    </row>
    <row r="607" spans="2:53" ht="28.5" hidden="1" customHeight="1" outlineLevel="1">
      <c r="B607" s="49"/>
      <c r="C607" s="722">
        <v>591</v>
      </c>
      <c r="D607" s="1572"/>
      <c r="E607" s="1573"/>
      <c r="F607" s="1573"/>
      <c r="G607" s="1573"/>
      <c r="H607" s="1573"/>
      <c r="I607" s="1573"/>
      <c r="J607" s="1573"/>
      <c r="K607" s="1574"/>
      <c r="L607" s="668" t="str">
        <f>IF(M607&gt;0,IF(COUNTIF(リスト!建築物種類コード,M607),"建築物","構築物"),"")</f>
        <v/>
      </c>
      <c r="M607" s="688"/>
      <c r="N607" s="681"/>
      <c r="O607" s="201"/>
      <c r="P607" s="682"/>
      <c r="Q607" s="683"/>
      <c r="R607" s="683"/>
      <c r="S607" s="684"/>
      <c r="T607" s="685"/>
      <c r="U607" s="685"/>
      <c r="V607" s="685"/>
      <c r="W607" s="685"/>
      <c r="X607" s="1045"/>
      <c r="Y607" s="686"/>
      <c r="Z607" s="687"/>
      <c r="AA607" s="661"/>
      <c r="AB607" s="662"/>
      <c r="AC607" s="279"/>
      <c r="AF607" s="663" t="str">
        <f t="shared" si="145"/>
        <v/>
      </c>
      <c r="AG607" s="664" t="str">
        <f t="shared" si="140"/>
        <v/>
      </c>
      <c r="AH607" s="664" t="str">
        <f t="shared" si="141"/>
        <v/>
      </c>
      <c r="AI607" s="664" t="str">
        <f>IF(AF607="","",VLOOKUP(AF607,リスト!BD:BE,2,0))</f>
        <v/>
      </c>
      <c r="AJ607" s="664" t="str">
        <f t="shared" si="142"/>
        <v/>
      </c>
      <c r="AK607" s="664" t="str">
        <f>IF(AJ607="","",VLOOKUP(AJ607,リスト!BW:BX,2,0))</f>
        <v/>
      </c>
      <c r="AL607" s="664" t="str">
        <f>IF(AF607="","",IF(S607&gt;【１】経営概要!$G$27,調査年-1,調査年)-R607)</f>
        <v/>
      </c>
      <c r="AM607" s="665" t="str">
        <f t="shared" si="130"/>
        <v/>
      </c>
      <c r="AN607" s="665" t="str">
        <f t="shared" si="131"/>
        <v/>
      </c>
      <c r="AO607" s="666" t="str">
        <f t="shared" si="132"/>
        <v/>
      </c>
      <c r="AP607" s="666" t="str">
        <f t="shared" si="133"/>
        <v/>
      </c>
      <c r="AQ607" s="666" t="str">
        <f t="shared" si="134"/>
        <v/>
      </c>
      <c r="AR607" s="666" t="str">
        <f t="shared" si="146"/>
        <v/>
      </c>
      <c r="AS607" s="666" t="str">
        <f t="shared" si="135"/>
        <v/>
      </c>
      <c r="AT607" s="666" t="str">
        <f t="shared" si="143"/>
        <v/>
      </c>
      <c r="AU607" s="666" t="str">
        <f t="shared" si="144"/>
        <v/>
      </c>
      <c r="AV607" s="666" t="str">
        <f>IF(X607="","",IF(OR(R607=IF(S607&gt;【１】経営概要!$G$27,調査年-1,調査年),AN607=""),"",ROUND(AN607*X607%,0)))</f>
        <v/>
      </c>
      <c r="AW607" s="666" t="str">
        <f t="shared" si="136"/>
        <v/>
      </c>
      <c r="AX607" s="666" t="str">
        <f t="shared" si="137"/>
        <v/>
      </c>
      <c r="AY607" s="666" t="str">
        <f t="shared" si="138"/>
        <v/>
      </c>
      <c r="AZ607" s="666" t="str">
        <f>IF(OR(X607="",AND(OR(R607&lt;&gt;IF(S607&gt;【１】経営概要!$G$27,調査年-1,調査年),AG607=0),V607="",AR607="",W607="")),"",
SUM(
IF(AND(R607=IF(S607&gt;【１】経営概要!$G$27,調査年-1,調査年),AG607=1),ROUND(T607*X607%,0),),
ROUND(V607*X607%,0),
ROUND(SUM(AR607)*X607%,0),
))</f>
        <v/>
      </c>
      <c r="BA607" s="666" t="str">
        <f t="shared" si="139"/>
        <v/>
      </c>
    </row>
    <row r="608" spans="2:53" s="42" customFormat="1" ht="28.5" hidden="1" customHeight="1" outlineLevel="1">
      <c r="B608" s="49"/>
      <c r="C608" s="722">
        <v>592</v>
      </c>
      <c r="D608" s="1569"/>
      <c r="E608" s="1570"/>
      <c r="F608" s="1570"/>
      <c r="G608" s="1570"/>
      <c r="H608" s="1570"/>
      <c r="I608" s="1570"/>
      <c r="J608" s="1570"/>
      <c r="K608" s="1571"/>
      <c r="L608" s="668" t="str">
        <f>IF(M608&gt;0,IF(COUNTIF(リスト!建築物種類コード,M608),"建築物","構築物"),"")</f>
        <v/>
      </c>
      <c r="M608" s="680"/>
      <c r="N608" s="681"/>
      <c r="O608" s="201"/>
      <c r="P608" s="682"/>
      <c r="Q608" s="683"/>
      <c r="R608" s="683"/>
      <c r="S608" s="684"/>
      <c r="T608" s="685"/>
      <c r="U608" s="685"/>
      <c r="V608" s="685"/>
      <c r="W608" s="685"/>
      <c r="X608" s="1045"/>
      <c r="Y608" s="686"/>
      <c r="Z608" s="687"/>
      <c r="AA608" s="661"/>
      <c r="AB608" s="662"/>
      <c r="AC608" s="279"/>
      <c r="AD608" s="61"/>
      <c r="AE608" s="61"/>
      <c r="AF608" s="663" t="str">
        <f t="shared" si="145"/>
        <v/>
      </c>
      <c r="AG608" s="664" t="str">
        <f t="shared" si="140"/>
        <v/>
      </c>
      <c r="AH608" s="664" t="str">
        <f t="shared" si="141"/>
        <v/>
      </c>
      <c r="AI608" s="664" t="str">
        <f>IF(AF608="","",VLOOKUP(AF608,リスト!BD:BE,2,0))</f>
        <v/>
      </c>
      <c r="AJ608" s="664" t="str">
        <f t="shared" si="142"/>
        <v/>
      </c>
      <c r="AK608" s="664" t="str">
        <f>IF(AJ608="","",VLOOKUP(AJ608,リスト!BW:BX,2,0))</f>
        <v/>
      </c>
      <c r="AL608" s="664" t="str">
        <f>IF(AF608="","",IF(S608&gt;【１】経営概要!$G$27,調査年-1,調査年)-R608)</f>
        <v/>
      </c>
      <c r="AM608" s="665" t="str">
        <f t="shared" si="130"/>
        <v/>
      </c>
      <c r="AN608" s="665" t="str">
        <f t="shared" si="131"/>
        <v/>
      </c>
      <c r="AO608" s="666" t="str">
        <f t="shared" si="132"/>
        <v/>
      </c>
      <c r="AP608" s="666" t="str">
        <f t="shared" si="133"/>
        <v/>
      </c>
      <c r="AQ608" s="666" t="str">
        <f t="shared" si="134"/>
        <v/>
      </c>
      <c r="AR608" s="666" t="str">
        <f t="shared" si="146"/>
        <v/>
      </c>
      <c r="AS608" s="666" t="str">
        <f t="shared" si="135"/>
        <v/>
      </c>
      <c r="AT608" s="666" t="str">
        <f t="shared" si="143"/>
        <v/>
      </c>
      <c r="AU608" s="666" t="str">
        <f t="shared" si="144"/>
        <v/>
      </c>
      <c r="AV608" s="666" t="str">
        <f>IF(X608="","",IF(OR(R608=IF(S608&gt;【１】経営概要!$G$27,調査年-1,調査年),AN608=""),"",ROUND(AN608*X608%,0)))</f>
        <v/>
      </c>
      <c r="AW608" s="666" t="str">
        <f t="shared" si="136"/>
        <v/>
      </c>
      <c r="AX608" s="666" t="str">
        <f t="shared" si="137"/>
        <v/>
      </c>
      <c r="AY608" s="666" t="str">
        <f t="shared" si="138"/>
        <v/>
      </c>
      <c r="AZ608" s="666" t="str">
        <f>IF(OR(X608="",AND(OR(R608&lt;&gt;IF(S608&gt;【１】経営概要!$G$27,調査年-1,調査年),AG608=0),V608="",AR608="",W608="")),"",
SUM(
IF(AND(R608=IF(S608&gt;【１】経営概要!$G$27,調査年-1,調査年),AG608=1),ROUND(T608*X608%,0),),
ROUND(V608*X608%,0),
ROUND(SUM(AR608)*X608%,0),
))</f>
        <v/>
      </c>
      <c r="BA608" s="666" t="str">
        <f t="shared" si="139"/>
        <v/>
      </c>
    </row>
    <row r="609" spans="2:53" s="4" customFormat="1" ht="28.5" hidden="1" customHeight="1" outlineLevel="1">
      <c r="C609" s="722">
        <v>593</v>
      </c>
      <c r="D609" s="1569"/>
      <c r="E609" s="1570"/>
      <c r="F609" s="1570"/>
      <c r="G609" s="1570"/>
      <c r="H609" s="1570"/>
      <c r="I609" s="1570"/>
      <c r="J609" s="1570"/>
      <c r="K609" s="1571"/>
      <c r="L609" s="668" t="str">
        <f>IF(M609&gt;0,IF(COUNTIF(リスト!建築物種類コード,M609),"建築物","構築物"),"")</f>
        <v/>
      </c>
      <c r="M609" s="680"/>
      <c r="N609" s="681"/>
      <c r="O609" s="201"/>
      <c r="P609" s="682"/>
      <c r="Q609" s="683"/>
      <c r="R609" s="683"/>
      <c r="S609" s="684"/>
      <c r="T609" s="685"/>
      <c r="U609" s="685"/>
      <c r="V609" s="685"/>
      <c r="W609" s="685"/>
      <c r="X609" s="1045"/>
      <c r="Y609" s="686"/>
      <c r="Z609" s="687"/>
      <c r="AA609" s="661"/>
      <c r="AB609" s="662"/>
      <c r="AC609" s="279"/>
      <c r="AD609" s="61"/>
      <c r="AE609" s="61"/>
      <c r="AF609" s="663" t="str">
        <f t="shared" si="145"/>
        <v/>
      </c>
      <c r="AG609" s="664" t="str">
        <f t="shared" si="140"/>
        <v/>
      </c>
      <c r="AH609" s="664" t="str">
        <f t="shared" si="141"/>
        <v/>
      </c>
      <c r="AI609" s="664" t="str">
        <f>IF(AF609="","",VLOOKUP(AF609,リスト!BD:BE,2,0))</f>
        <v/>
      </c>
      <c r="AJ609" s="664" t="str">
        <f t="shared" si="142"/>
        <v/>
      </c>
      <c r="AK609" s="664" t="str">
        <f>IF(AJ609="","",VLOOKUP(AJ609,リスト!BW:BX,2,0))</f>
        <v/>
      </c>
      <c r="AL609" s="664" t="str">
        <f>IF(AF609="","",IF(S609&gt;【１】経営概要!$G$27,調査年-1,調査年)-R609)</f>
        <v/>
      </c>
      <c r="AM609" s="665" t="str">
        <f t="shared" si="130"/>
        <v/>
      </c>
      <c r="AN609" s="665" t="str">
        <f t="shared" si="131"/>
        <v/>
      </c>
      <c r="AO609" s="666" t="str">
        <f t="shared" si="132"/>
        <v/>
      </c>
      <c r="AP609" s="666" t="str">
        <f t="shared" si="133"/>
        <v/>
      </c>
      <c r="AQ609" s="666" t="str">
        <f t="shared" si="134"/>
        <v/>
      </c>
      <c r="AR609" s="666" t="str">
        <f t="shared" si="146"/>
        <v/>
      </c>
      <c r="AS609" s="666" t="str">
        <f t="shared" si="135"/>
        <v/>
      </c>
      <c r="AT609" s="666" t="str">
        <f t="shared" si="143"/>
        <v/>
      </c>
      <c r="AU609" s="666" t="str">
        <f t="shared" si="144"/>
        <v/>
      </c>
      <c r="AV609" s="666" t="str">
        <f>IF(X609="","",IF(OR(R609=IF(S609&gt;【１】経営概要!$G$27,調査年-1,調査年),AN609=""),"",ROUND(AN609*X609%,0)))</f>
        <v/>
      </c>
      <c r="AW609" s="666" t="str">
        <f t="shared" si="136"/>
        <v/>
      </c>
      <c r="AX609" s="666" t="str">
        <f t="shared" si="137"/>
        <v/>
      </c>
      <c r="AY609" s="666" t="str">
        <f t="shared" si="138"/>
        <v/>
      </c>
      <c r="AZ609" s="666" t="str">
        <f>IF(OR(X609="",AND(OR(R609&lt;&gt;IF(S609&gt;【１】経営概要!$G$27,調査年-1,調査年),AG609=0),V609="",AR609="",W609="")),"",
SUM(
IF(AND(R609=IF(S609&gt;【１】経営概要!$G$27,調査年-1,調査年),AG609=1),ROUND(T609*X609%,0),),
ROUND(V609*X609%,0),
ROUND(SUM(AR609)*X609%,0),
))</f>
        <v/>
      </c>
      <c r="BA609" s="666" t="str">
        <f t="shared" si="139"/>
        <v/>
      </c>
    </row>
    <row r="610" spans="2:53" s="4" customFormat="1" ht="27.75" hidden="1" customHeight="1" outlineLevel="1">
      <c r="C610" s="722">
        <v>594</v>
      </c>
      <c r="D610" s="1572"/>
      <c r="E610" s="1573"/>
      <c r="F610" s="1573"/>
      <c r="G610" s="1573"/>
      <c r="H610" s="1573"/>
      <c r="I610" s="1573"/>
      <c r="J610" s="1573"/>
      <c r="K610" s="1574"/>
      <c r="L610" s="668" t="str">
        <f>IF(M610&gt;0,IF(COUNTIF(リスト!建築物種類コード,M610),"建築物","構築物"),"")</f>
        <v/>
      </c>
      <c r="M610" s="688"/>
      <c r="N610" s="681"/>
      <c r="O610" s="201"/>
      <c r="P610" s="682"/>
      <c r="Q610" s="683"/>
      <c r="R610" s="683"/>
      <c r="S610" s="684"/>
      <c r="T610" s="685"/>
      <c r="U610" s="685"/>
      <c r="V610" s="685"/>
      <c r="W610" s="685"/>
      <c r="X610" s="1045"/>
      <c r="Y610" s="686"/>
      <c r="Z610" s="687"/>
      <c r="AA610" s="661"/>
      <c r="AB610" s="662"/>
      <c r="AC610" s="279"/>
      <c r="AD610" s="61"/>
      <c r="AE610" s="61"/>
      <c r="AF610" s="663" t="str">
        <f t="shared" si="145"/>
        <v/>
      </c>
      <c r="AG610" s="664" t="str">
        <f t="shared" si="140"/>
        <v/>
      </c>
      <c r="AH610" s="664" t="str">
        <f t="shared" si="141"/>
        <v/>
      </c>
      <c r="AI610" s="664" t="str">
        <f>IF(AF610="","",VLOOKUP(AF610,リスト!BD:BE,2,0))</f>
        <v/>
      </c>
      <c r="AJ610" s="664" t="str">
        <f t="shared" si="142"/>
        <v/>
      </c>
      <c r="AK610" s="664" t="str">
        <f>IF(AJ610="","",VLOOKUP(AJ610,リスト!BW:BX,2,0))</f>
        <v/>
      </c>
      <c r="AL610" s="664" t="str">
        <f>IF(AF610="","",IF(S610&gt;【１】経営概要!$G$27,調査年-1,調査年)-R610)</f>
        <v/>
      </c>
      <c r="AM610" s="665" t="str">
        <f t="shared" si="130"/>
        <v/>
      </c>
      <c r="AN610" s="665" t="str">
        <f t="shared" si="131"/>
        <v/>
      </c>
      <c r="AO610" s="666" t="str">
        <f t="shared" si="132"/>
        <v/>
      </c>
      <c r="AP610" s="666" t="str">
        <f t="shared" si="133"/>
        <v/>
      </c>
      <c r="AQ610" s="666" t="str">
        <f t="shared" si="134"/>
        <v/>
      </c>
      <c r="AR610" s="666" t="str">
        <f t="shared" si="146"/>
        <v/>
      </c>
      <c r="AS610" s="666" t="str">
        <f t="shared" si="135"/>
        <v/>
      </c>
      <c r="AT610" s="666" t="str">
        <f t="shared" si="143"/>
        <v/>
      </c>
      <c r="AU610" s="666" t="str">
        <f t="shared" si="144"/>
        <v/>
      </c>
      <c r="AV610" s="666" t="str">
        <f>IF(X610="","",IF(OR(R610=IF(S610&gt;【１】経営概要!$G$27,調査年-1,調査年),AN610=""),"",ROUND(AN610*X610%,0)))</f>
        <v/>
      </c>
      <c r="AW610" s="666" t="str">
        <f t="shared" si="136"/>
        <v/>
      </c>
      <c r="AX610" s="666" t="str">
        <f t="shared" si="137"/>
        <v/>
      </c>
      <c r="AY610" s="666" t="str">
        <f t="shared" si="138"/>
        <v/>
      </c>
      <c r="AZ610" s="666" t="str">
        <f>IF(OR(X610="",AND(OR(R610&lt;&gt;IF(S610&gt;【１】経営概要!$G$27,調査年-1,調査年),AG610=0),V610="",AR610="",W610="")),"",
SUM(
IF(AND(R610=IF(S610&gt;【１】経営概要!$G$27,調査年-1,調査年),AG610=1),ROUND(T610*X610%,0),),
ROUND(V610*X610%,0),
ROUND(SUM(AR610)*X610%,0),
))</f>
        <v/>
      </c>
      <c r="BA610" s="666" t="str">
        <f t="shared" si="139"/>
        <v/>
      </c>
    </row>
    <row r="611" spans="2:53" s="4" customFormat="1" ht="28.15" hidden="1" customHeight="1" outlineLevel="1">
      <c r="C611" s="722">
        <v>595</v>
      </c>
      <c r="D611" s="1569"/>
      <c r="E611" s="1570"/>
      <c r="F611" s="1570"/>
      <c r="G611" s="1570"/>
      <c r="H611" s="1570"/>
      <c r="I611" s="1570"/>
      <c r="J611" s="1570"/>
      <c r="K611" s="1571"/>
      <c r="L611" s="668" t="str">
        <f>IF(M611&gt;0,IF(COUNTIF(リスト!建築物種類コード,M611),"建築物","構築物"),"")</f>
        <v/>
      </c>
      <c r="M611" s="680"/>
      <c r="N611" s="681"/>
      <c r="O611" s="201"/>
      <c r="P611" s="682"/>
      <c r="Q611" s="683"/>
      <c r="R611" s="683"/>
      <c r="S611" s="684"/>
      <c r="T611" s="685"/>
      <c r="U611" s="685"/>
      <c r="V611" s="685"/>
      <c r="W611" s="685"/>
      <c r="X611" s="1045"/>
      <c r="Y611" s="686"/>
      <c r="Z611" s="687"/>
      <c r="AA611" s="661"/>
      <c r="AB611" s="662"/>
      <c r="AC611" s="279"/>
      <c r="AD611" s="61"/>
      <c r="AE611" s="61"/>
      <c r="AF611" s="663" t="str">
        <f t="shared" si="145"/>
        <v/>
      </c>
      <c r="AG611" s="664" t="str">
        <f t="shared" si="140"/>
        <v/>
      </c>
      <c r="AH611" s="664" t="str">
        <f t="shared" si="141"/>
        <v/>
      </c>
      <c r="AI611" s="664" t="str">
        <f>IF(AF611="","",VLOOKUP(AF611,リスト!BD:BE,2,0))</f>
        <v/>
      </c>
      <c r="AJ611" s="664" t="str">
        <f t="shared" si="142"/>
        <v/>
      </c>
      <c r="AK611" s="664" t="str">
        <f>IF(AJ611="","",VLOOKUP(AJ611,リスト!BW:BX,2,0))</f>
        <v/>
      </c>
      <c r="AL611" s="664" t="str">
        <f>IF(AF611="","",IF(S611&gt;【１】経営概要!$G$27,調査年-1,調査年)-R611)</f>
        <v/>
      </c>
      <c r="AM611" s="665" t="str">
        <f t="shared" si="130"/>
        <v/>
      </c>
      <c r="AN611" s="665" t="str">
        <f t="shared" si="131"/>
        <v/>
      </c>
      <c r="AO611" s="666" t="str">
        <f t="shared" si="132"/>
        <v/>
      </c>
      <c r="AP611" s="666" t="str">
        <f t="shared" si="133"/>
        <v/>
      </c>
      <c r="AQ611" s="666" t="str">
        <f t="shared" si="134"/>
        <v/>
      </c>
      <c r="AR611" s="666" t="str">
        <f t="shared" si="146"/>
        <v/>
      </c>
      <c r="AS611" s="666" t="str">
        <f t="shared" si="135"/>
        <v/>
      </c>
      <c r="AT611" s="666" t="str">
        <f t="shared" si="143"/>
        <v/>
      </c>
      <c r="AU611" s="666" t="str">
        <f t="shared" si="144"/>
        <v/>
      </c>
      <c r="AV611" s="666" t="str">
        <f>IF(X611="","",IF(OR(R611=IF(S611&gt;【１】経営概要!$G$27,調査年-1,調査年),AN611=""),"",ROUND(AN611*X611%,0)))</f>
        <v/>
      </c>
      <c r="AW611" s="666" t="str">
        <f t="shared" si="136"/>
        <v/>
      </c>
      <c r="AX611" s="666" t="str">
        <f t="shared" si="137"/>
        <v/>
      </c>
      <c r="AY611" s="666" t="str">
        <f t="shared" si="138"/>
        <v/>
      </c>
      <c r="AZ611" s="666" t="str">
        <f>IF(OR(X611="",AND(OR(R611&lt;&gt;IF(S611&gt;【１】経営概要!$G$27,調査年-1,調査年),AG611=0),V611="",AR611="",W611="")),"",
SUM(
IF(AND(R611=IF(S611&gt;【１】経営概要!$G$27,調査年-1,調査年),AG611=1),ROUND(T611*X611%,0),),
ROUND(V611*X611%,0),
ROUND(SUM(AR611)*X611%,0),
))</f>
        <v/>
      </c>
      <c r="BA611" s="666" t="str">
        <f t="shared" si="139"/>
        <v/>
      </c>
    </row>
    <row r="612" spans="2:53" s="4" customFormat="1" ht="28.15" hidden="1" customHeight="1" outlineLevel="1">
      <c r="C612" s="722">
        <v>596</v>
      </c>
      <c r="D612" s="1572"/>
      <c r="E612" s="1573"/>
      <c r="F612" s="1573"/>
      <c r="G612" s="1573"/>
      <c r="H612" s="1573"/>
      <c r="I612" s="1573"/>
      <c r="J612" s="1573"/>
      <c r="K612" s="1574"/>
      <c r="L612" s="668" t="str">
        <f>IF(M612&gt;0,IF(COUNTIF(リスト!建築物種類コード,M612),"建築物","構築物"),"")</f>
        <v/>
      </c>
      <c r="M612" s="688"/>
      <c r="N612" s="681"/>
      <c r="O612" s="201"/>
      <c r="P612" s="682"/>
      <c r="Q612" s="683"/>
      <c r="R612" s="683"/>
      <c r="S612" s="684"/>
      <c r="T612" s="685"/>
      <c r="U612" s="685"/>
      <c r="V612" s="685"/>
      <c r="W612" s="685"/>
      <c r="X612" s="1045"/>
      <c r="Y612" s="686"/>
      <c r="Z612" s="687"/>
      <c r="AA612" s="661"/>
      <c r="AB612" s="662"/>
      <c r="AC612" s="279"/>
      <c r="AD612" s="61"/>
      <c r="AE612" s="61"/>
      <c r="AF612" s="663" t="str">
        <f t="shared" si="145"/>
        <v/>
      </c>
      <c r="AG612" s="664" t="str">
        <f t="shared" si="140"/>
        <v/>
      </c>
      <c r="AH612" s="664" t="str">
        <f t="shared" si="141"/>
        <v/>
      </c>
      <c r="AI612" s="664" t="str">
        <f>IF(AF612="","",VLOOKUP(AF612,リスト!BD:BE,2,0))</f>
        <v/>
      </c>
      <c r="AJ612" s="664" t="str">
        <f t="shared" si="142"/>
        <v/>
      </c>
      <c r="AK612" s="664" t="str">
        <f>IF(AJ612="","",VLOOKUP(AJ612,リスト!BW:BX,2,0))</f>
        <v/>
      </c>
      <c r="AL612" s="664" t="str">
        <f>IF(AF612="","",IF(S612&gt;【１】経営概要!$G$27,調査年-1,調査年)-R612)</f>
        <v/>
      </c>
      <c r="AM612" s="665" t="str">
        <f t="shared" si="130"/>
        <v/>
      </c>
      <c r="AN612" s="665" t="str">
        <f t="shared" si="131"/>
        <v/>
      </c>
      <c r="AO612" s="666" t="str">
        <f t="shared" si="132"/>
        <v/>
      </c>
      <c r="AP612" s="666" t="str">
        <f t="shared" si="133"/>
        <v/>
      </c>
      <c r="AQ612" s="666" t="str">
        <f t="shared" si="134"/>
        <v/>
      </c>
      <c r="AR612" s="666" t="str">
        <f t="shared" si="146"/>
        <v/>
      </c>
      <c r="AS612" s="666" t="str">
        <f t="shared" si="135"/>
        <v/>
      </c>
      <c r="AT612" s="666" t="str">
        <f t="shared" si="143"/>
        <v/>
      </c>
      <c r="AU612" s="666" t="str">
        <f t="shared" si="144"/>
        <v/>
      </c>
      <c r="AV612" s="666" t="str">
        <f>IF(X612="","",IF(OR(R612=IF(S612&gt;【１】経営概要!$G$27,調査年-1,調査年),AN612=""),"",ROUND(AN612*X612%,0)))</f>
        <v/>
      </c>
      <c r="AW612" s="666" t="str">
        <f t="shared" si="136"/>
        <v/>
      </c>
      <c r="AX612" s="666" t="str">
        <f t="shared" si="137"/>
        <v/>
      </c>
      <c r="AY612" s="666" t="str">
        <f t="shared" si="138"/>
        <v/>
      </c>
      <c r="AZ612" s="666" t="str">
        <f>IF(OR(X612="",AND(OR(R612&lt;&gt;IF(S612&gt;【１】経営概要!$G$27,調査年-1,調査年),AG612=0),V612="",AR612="",W612="")),"",
SUM(
IF(AND(R612=IF(S612&gt;【１】経営概要!$G$27,調査年-1,調査年),AG612=1),ROUND(T612*X612%,0),),
ROUND(V612*X612%,0),
ROUND(SUM(AR612)*X612%,0),
))</f>
        <v/>
      </c>
      <c r="BA612" s="666" t="str">
        <f t="shared" si="139"/>
        <v/>
      </c>
    </row>
    <row r="613" spans="2:53" s="4" customFormat="1" ht="28.15" hidden="1" customHeight="1" outlineLevel="1">
      <c r="C613" s="722">
        <v>597</v>
      </c>
      <c r="D613" s="1569"/>
      <c r="E613" s="1570"/>
      <c r="F613" s="1570"/>
      <c r="G613" s="1570"/>
      <c r="H613" s="1570"/>
      <c r="I613" s="1570"/>
      <c r="J613" s="1570"/>
      <c r="K613" s="1571"/>
      <c r="L613" s="668" t="str">
        <f>IF(M613&gt;0,IF(COUNTIF(リスト!建築物種類コード,M613),"建築物","構築物"),"")</f>
        <v/>
      </c>
      <c r="M613" s="680"/>
      <c r="N613" s="681"/>
      <c r="O613" s="201"/>
      <c r="P613" s="682"/>
      <c r="Q613" s="683"/>
      <c r="R613" s="683"/>
      <c r="S613" s="684"/>
      <c r="T613" s="685"/>
      <c r="U613" s="685"/>
      <c r="V613" s="685"/>
      <c r="W613" s="685"/>
      <c r="X613" s="1045"/>
      <c r="Y613" s="686"/>
      <c r="Z613" s="687"/>
      <c r="AA613" s="661"/>
      <c r="AB613" s="662"/>
      <c r="AC613" s="279"/>
      <c r="AD613" s="61"/>
      <c r="AE613" s="61"/>
      <c r="AF613" s="663" t="str">
        <f t="shared" si="145"/>
        <v/>
      </c>
      <c r="AG613" s="664" t="str">
        <f t="shared" si="140"/>
        <v/>
      </c>
      <c r="AH613" s="664" t="str">
        <f t="shared" si="141"/>
        <v/>
      </c>
      <c r="AI613" s="664" t="str">
        <f>IF(AF613="","",VLOOKUP(AF613,リスト!BD:BE,2,0))</f>
        <v/>
      </c>
      <c r="AJ613" s="664" t="str">
        <f t="shared" si="142"/>
        <v/>
      </c>
      <c r="AK613" s="664" t="str">
        <f>IF(AJ613="","",VLOOKUP(AJ613,リスト!BW:BX,2,0))</f>
        <v/>
      </c>
      <c r="AL613" s="664" t="str">
        <f>IF(AF613="","",IF(S613&gt;【１】経営概要!$G$27,調査年-1,調査年)-R613)</f>
        <v/>
      </c>
      <c r="AM613" s="665" t="str">
        <f t="shared" si="130"/>
        <v/>
      </c>
      <c r="AN613" s="665" t="str">
        <f t="shared" si="131"/>
        <v/>
      </c>
      <c r="AO613" s="666" t="str">
        <f t="shared" si="132"/>
        <v/>
      </c>
      <c r="AP613" s="666" t="str">
        <f t="shared" si="133"/>
        <v/>
      </c>
      <c r="AQ613" s="666" t="str">
        <f t="shared" si="134"/>
        <v/>
      </c>
      <c r="AR613" s="666" t="str">
        <f t="shared" si="146"/>
        <v/>
      </c>
      <c r="AS613" s="666" t="str">
        <f t="shared" si="135"/>
        <v/>
      </c>
      <c r="AT613" s="666" t="str">
        <f t="shared" si="143"/>
        <v/>
      </c>
      <c r="AU613" s="666" t="str">
        <f t="shared" si="144"/>
        <v/>
      </c>
      <c r="AV613" s="666" t="str">
        <f>IF(X613="","",IF(OR(R613=IF(S613&gt;【１】経営概要!$G$27,調査年-1,調査年),AN613=""),"",ROUND(AN613*X613%,0)))</f>
        <v/>
      </c>
      <c r="AW613" s="666" t="str">
        <f t="shared" si="136"/>
        <v/>
      </c>
      <c r="AX613" s="666" t="str">
        <f t="shared" si="137"/>
        <v/>
      </c>
      <c r="AY613" s="666" t="str">
        <f t="shared" si="138"/>
        <v/>
      </c>
      <c r="AZ613" s="666" t="str">
        <f>IF(OR(X613="",AND(OR(R613&lt;&gt;IF(S613&gt;【１】経営概要!$G$27,調査年-1,調査年),AG613=0),V613="",AR613="",W613="")),"",
SUM(
IF(AND(R613=IF(S613&gt;【１】経営概要!$G$27,調査年-1,調査年),AG613=1),ROUND(T613*X613%,0),),
ROUND(V613*X613%,0),
ROUND(SUM(AR613)*X613%,0),
))</f>
        <v/>
      </c>
      <c r="BA613" s="666" t="str">
        <f t="shared" si="139"/>
        <v/>
      </c>
    </row>
    <row r="614" spans="2:53" s="4" customFormat="1" ht="28.15" hidden="1" customHeight="1" outlineLevel="1">
      <c r="C614" s="722">
        <v>598</v>
      </c>
      <c r="D614" s="1572"/>
      <c r="E614" s="1573"/>
      <c r="F614" s="1573"/>
      <c r="G614" s="1573"/>
      <c r="H614" s="1573"/>
      <c r="I614" s="1573"/>
      <c r="J614" s="1573"/>
      <c r="K614" s="1574"/>
      <c r="L614" s="668" t="str">
        <f>IF(M614&gt;0,IF(COUNTIF(リスト!建築物種類コード,M614),"建築物","構築物"),"")</f>
        <v/>
      </c>
      <c r="M614" s="688"/>
      <c r="N614" s="681"/>
      <c r="O614" s="201"/>
      <c r="P614" s="682"/>
      <c r="Q614" s="683"/>
      <c r="R614" s="683"/>
      <c r="S614" s="684"/>
      <c r="T614" s="685"/>
      <c r="U614" s="685"/>
      <c r="V614" s="685"/>
      <c r="W614" s="685"/>
      <c r="X614" s="1045"/>
      <c r="Y614" s="686"/>
      <c r="Z614" s="687"/>
      <c r="AA614" s="661"/>
      <c r="AB614" s="662"/>
      <c r="AC614" s="279"/>
      <c r="AD614" s="61"/>
      <c r="AE614" s="61"/>
      <c r="AF614" s="663" t="str">
        <f t="shared" si="145"/>
        <v/>
      </c>
      <c r="AG614" s="664" t="str">
        <f t="shared" si="140"/>
        <v/>
      </c>
      <c r="AH614" s="664" t="str">
        <f t="shared" si="141"/>
        <v/>
      </c>
      <c r="AI614" s="664" t="str">
        <f>IF(AF614="","",VLOOKUP(AF614,リスト!BD:BE,2,0))</f>
        <v/>
      </c>
      <c r="AJ614" s="664" t="str">
        <f t="shared" si="142"/>
        <v/>
      </c>
      <c r="AK614" s="664" t="str">
        <f>IF(AJ614="","",VLOOKUP(AJ614,リスト!BW:BX,2,0))</f>
        <v/>
      </c>
      <c r="AL614" s="664" t="str">
        <f>IF(AF614="","",IF(S614&gt;【１】経営概要!$G$27,調査年-1,調査年)-R614)</f>
        <v/>
      </c>
      <c r="AM614" s="665" t="str">
        <f t="shared" si="130"/>
        <v/>
      </c>
      <c r="AN614" s="665" t="str">
        <f t="shared" si="131"/>
        <v/>
      </c>
      <c r="AO614" s="666" t="str">
        <f t="shared" si="132"/>
        <v/>
      </c>
      <c r="AP614" s="666" t="str">
        <f t="shared" si="133"/>
        <v/>
      </c>
      <c r="AQ614" s="666" t="str">
        <f t="shared" si="134"/>
        <v/>
      </c>
      <c r="AR614" s="666" t="str">
        <f t="shared" si="146"/>
        <v/>
      </c>
      <c r="AS614" s="666" t="str">
        <f t="shared" si="135"/>
        <v/>
      </c>
      <c r="AT614" s="666" t="str">
        <f t="shared" si="143"/>
        <v/>
      </c>
      <c r="AU614" s="666" t="str">
        <f t="shared" si="144"/>
        <v/>
      </c>
      <c r="AV614" s="666" t="str">
        <f>IF(X614="","",IF(OR(R614=IF(S614&gt;【１】経営概要!$G$27,調査年-1,調査年),AN614=""),"",ROUND(AN614*X614%,0)))</f>
        <v/>
      </c>
      <c r="AW614" s="666" t="str">
        <f t="shared" si="136"/>
        <v/>
      </c>
      <c r="AX614" s="666" t="str">
        <f t="shared" si="137"/>
        <v/>
      </c>
      <c r="AY614" s="666" t="str">
        <f t="shared" si="138"/>
        <v/>
      </c>
      <c r="AZ614" s="666" t="str">
        <f>IF(OR(X614="",AND(OR(R614&lt;&gt;IF(S614&gt;【１】経営概要!$G$27,調査年-1,調査年),AG614=0),V614="",AR614="",W614="")),"",
SUM(
IF(AND(R614=IF(S614&gt;【１】経営概要!$G$27,調査年-1,調査年),AG614=1),ROUND(T614*X614%,0),),
ROUND(V614*X614%,0),
ROUND(SUM(AR614)*X614%,0),
))</f>
        <v/>
      </c>
      <c r="BA614" s="666" t="str">
        <f t="shared" si="139"/>
        <v/>
      </c>
    </row>
    <row r="615" spans="2:53" s="4" customFormat="1" ht="28.15" hidden="1" customHeight="1" outlineLevel="1">
      <c r="C615" s="722">
        <v>599</v>
      </c>
      <c r="D615" s="1569"/>
      <c r="E615" s="1570"/>
      <c r="F615" s="1570"/>
      <c r="G615" s="1570"/>
      <c r="H615" s="1570"/>
      <c r="I615" s="1570"/>
      <c r="J615" s="1570"/>
      <c r="K615" s="1571"/>
      <c r="L615" s="668" t="str">
        <f>IF(M615&gt;0,IF(COUNTIF(リスト!建築物種類コード,M615),"建築物","構築物"),"")</f>
        <v/>
      </c>
      <c r="M615" s="680"/>
      <c r="N615" s="681"/>
      <c r="O615" s="201"/>
      <c r="P615" s="682"/>
      <c r="Q615" s="683"/>
      <c r="R615" s="683"/>
      <c r="S615" s="684"/>
      <c r="T615" s="685"/>
      <c r="U615" s="685"/>
      <c r="V615" s="685"/>
      <c r="W615" s="685"/>
      <c r="X615" s="1045"/>
      <c r="Y615" s="686"/>
      <c r="Z615" s="687"/>
      <c r="AA615" s="661"/>
      <c r="AB615" s="662"/>
      <c r="AC615" s="279"/>
      <c r="AD615" s="61"/>
      <c r="AE615" s="61"/>
      <c r="AF615" s="663" t="str">
        <f t="shared" si="145"/>
        <v/>
      </c>
      <c r="AG615" s="664" t="str">
        <f t="shared" si="140"/>
        <v/>
      </c>
      <c r="AH615" s="664" t="str">
        <f t="shared" si="141"/>
        <v/>
      </c>
      <c r="AI615" s="664" t="str">
        <f>IF(AF615="","",VLOOKUP(AF615,リスト!BD:BE,2,0))</f>
        <v/>
      </c>
      <c r="AJ615" s="664" t="str">
        <f t="shared" si="142"/>
        <v/>
      </c>
      <c r="AK615" s="664" t="str">
        <f>IF(AJ615="","",VLOOKUP(AJ615,リスト!BW:BX,2,0))</f>
        <v/>
      </c>
      <c r="AL615" s="664" t="str">
        <f>IF(AF615="","",IF(S615&gt;【１】経営概要!$G$27,調査年-1,調査年)-R615)</f>
        <v/>
      </c>
      <c r="AM615" s="665" t="str">
        <f t="shared" si="130"/>
        <v/>
      </c>
      <c r="AN615" s="665" t="str">
        <f t="shared" si="131"/>
        <v/>
      </c>
      <c r="AO615" s="666" t="str">
        <f t="shared" si="132"/>
        <v/>
      </c>
      <c r="AP615" s="666" t="str">
        <f t="shared" si="133"/>
        <v/>
      </c>
      <c r="AQ615" s="666" t="str">
        <f t="shared" si="134"/>
        <v/>
      </c>
      <c r="AR615" s="666" t="str">
        <f t="shared" si="146"/>
        <v/>
      </c>
      <c r="AS615" s="666" t="str">
        <f t="shared" si="135"/>
        <v/>
      </c>
      <c r="AT615" s="666" t="str">
        <f t="shared" si="143"/>
        <v/>
      </c>
      <c r="AU615" s="666" t="str">
        <f t="shared" si="144"/>
        <v/>
      </c>
      <c r="AV615" s="666" t="str">
        <f>IF(X615="","",IF(OR(R615=IF(S615&gt;【１】経営概要!$G$27,調査年-1,調査年),AN615=""),"",ROUND(AN615*X615%,0)))</f>
        <v/>
      </c>
      <c r="AW615" s="666" t="str">
        <f t="shared" si="136"/>
        <v/>
      </c>
      <c r="AX615" s="666" t="str">
        <f t="shared" si="137"/>
        <v/>
      </c>
      <c r="AY615" s="666" t="str">
        <f t="shared" si="138"/>
        <v/>
      </c>
      <c r="AZ615" s="666" t="str">
        <f>IF(OR(X615="",AND(OR(R615&lt;&gt;IF(S615&gt;【１】経営概要!$G$27,調査年-1,調査年),AG615=0),V615="",AR615="",W615="")),"",
SUM(
IF(AND(R615=IF(S615&gt;【１】経営概要!$G$27,調査年-1,調査年),AG615=1),ROUND(T615*X615%,0),),
ROUND(V615*X615%,0),
ROUND(SUM(AR615)*X615%,0),
))</f>
        <v/>
      </c>
      <c r="BA615" s="666" t="str">
        <f t="shared" si="139"/>
        <v/>
      </c>
    </row>
    <row r="616" spans="2:53" s="4" customFormat="1" ht="28.15" hidden="1" customHeight="1" outlineLevel="1">
      <c r="C616" s="722">
        <v>600</v>
      </c>
      <c r="D616" s="1569"/>
      <c r="E616" s="1570"/>
      <c r="F616" s="1570"/>
      <c r="G616" s="1570"/>
      <c r="H616" s="1570"/>
      <c r="I616" s="1570"/>
      <c r="J616" s="1570"/>
      <c r="K616" s="1571"/>
      <c r="L616" s="668" t="str">
        <f>IF(M616&gt;0,IF(COUNTIF(リスト!建築物種類コード,M616),"建築物","構築物"),"")</f>
        <v/>
      </c>
      <c r="M616" s="680"/>
      <c r="N616" s="681"/>
      <c r="O616" s="201"/>
      <c r="P616" s="682"/>
      <c r="Q616" s="683"/>
      <c r="R616" s="683"/>
      <c r="S616" s="684"/>
      <c r="T616" s="685"/>
      <c r="U616" s="685"/>
      <c r="V616" s="685"/>
      <c r="W616" s="685"/>
      <c r="X616" s="1045"/>
      <c r="Y616" s="686"/>
      <c r="Z616" s="687"/>
      <c r="AA616" s="661"/>
      <c r="AB616" s="662"/>
      <c r="AC616" s="279"/>
      <c r="AD616" s="61"/>
      <c r="AE616" s="61"/>
      <c r="AF616" s="663" t="str">
        <f t="shared" si="145"/>
        <v/>
      </c>
      <c r="AG616" s="664" t="str">
        <f t="shared" si="140"/>
        <v/>
      </c>
      <c r="AH616" s="664" t="str">
        <f t="shared" si="141"/>
        <v/>
      </c>
      <c r="AI616" s="664" t="str">
        <f>IF(AF616="","",VLOOKUP(AF616,リスト!BD:BE,2,0))</f>
        <v/>
      </c>
      <c r="AJ616" s="664" t="str">
        <f t="shared" si="142"/>
        <v/>
      </c>
      <c r="AK616" s="664" t="str">
        <f>IF(AJ616="","",VLOOKUP(AJ616,リスト!BW:BX,2,0))</f>
        <v/>
      </c>
      <c r="AL616" s="664" t="str">
        <f>IF(AF616="","",IF(S616&gt;【１】経営概要!$G$27,調査年-1,調査年)-R616)</f>
        <v/>
      </c>
      <c r="AM616" s="665" t="str">
        <f t="shared" si="130"/>
        <v/>
      </c>
      <c r="AN616" s="665" t="str">
        <f t="shared" si="131"/>
        <v/>
      </c>
      <c r="AO616" s="666" t="str">
        <f t="shared" si="132"/>
        <v/>
      </c>
      <c r="AP616" s="666" t="str">
        <f t="shared" si="133"/>
        <v/>
      </c>
      <c r="AQ616" s="666" t="str">
        <f t="shared" si="134"/>
        <v/>
      </c>
      <c r="AR616" s="666" t="str">
        <f t="shared" si="146"/>
        <v/>
      </c>
      <c r="AS616" s="666" t="str">
        <f t="shared" si="135"/>
        <v/>
      </c>
      <c r="AT616" s="666" t="str">
        <f t="shared" si="143"/>
        <v/>
      </c>
      <c r="AU616" s="666" t="str">
        <f t="shared" si="144"/>
        <v/>
      </c>
      <c r="AV616" s="666" t="str">
        <f>IF(X616="","",IF(OR(R616=IF(S616&gt;【１】経営概要!$G$27,調査年-1,調査年),AN616=""),"",ROUND(AN616*X616%,0)))</f>
        <v/>
      </c>
      <c r="AW616" s="666" t="str">
        <f t="shared" si="136"/>
        <v/>
      </c>
      <c r="AX616" s="666" t="str">
        <f t="shared" si="137"/>
        <v/>
      </c>
      <c r="AY616" s="666" t="str">
        <f t="shared" si="138"/>
        <v/>
      </c>
      <c r="AZ616" s="666" t="str">
        <f>IF(OR(X616="",AND(OR(R616&lt;&gt;IF(S616&gt;【１】経営概要!$G$27,調査年-1,調査年),AG616=0),V616="",AR616="",W616="")),"",
SUM(
IF(AND(R616=IF(S616&gt;【１】経営概要!$G$27,調査年-1,調査年),AG616=1),ROUND(T616*X616%,0),),
ROUND(V616*X616%,0),
ROUND(SUM(AR616)*X616%,0),
))</f>
        <v/>
      </c>
      <c r="BA616" s="666" t="str">
        <f t="shared" si="139"/>
        <v/>
      </c>
    </row>
    <row r="617" spans="2:53" s="4" customFormat="1" ht="28.15" hidden="1" customHeight="1" outlineLevel="1">
      <c r="C617" s="722">
        <v>601</v>
      </c>
      <c r="D617" s="1569"/>
      <c r="E617" s="1570"/>
      <c r="F617" s="1570"/>
      <c r="G617" s="1570"/>
      <c r="H617" s="1570"/>
      <c r="I617" s="1570"/>
      <c r="J617" s="1570"/>
      <c r="K617" s="1571"/>
      <c r="L617" s="668" t="str">
        <f>IF(M617&gt;0,IF(COUNTIF(リスト!建築物種類コード,M617),"建築物","構築物"),"")</f>
        <v/>
      </c>
      <c r="M617" s="680"/>
      <c r="N617" s="681"/>
      <c r="O617" s="201"/>
      <c r="P617" s="682"/>
      <c r="Q617" s="683"/>
      <c r="R617" s="683"/>
      <c r="S617" s="684"/>
      <c r="T617" s="685"/>
      <c r="U617" s="685"/>
      <c r="V617" s="685"/>
      <c r="W617" s="685"/>
      <c r="X617" s="1045"/>
      <c r="Y617" s="686"/>
      <c r="Z617" s="687"/>
      <c r="AA617" s="661"/>
      <c r="AB617" s="662"/>
      <c r="AC617" s="279"/>
      <c r="AD617" s="61"/>
      <c r="AE617" s="61"/>
      <c r="AF617" s="663" t="str">
        <f t="shared" si="145"/>
        <v/>
      </c>
      <c r="AG617" s="664" t="str">
        <f t="shared" si="140"/>
        <v/>
      </c>
      <c r="AH617" s="664" t="str">
        <f t="shared" si="141"/>
        <v/>
      </c>
      <c r="AI617" s="664" t="str">
        <f>IF(AF617="","",VLOOKUP(AF617,リスト!BD:BE,2,0))</f>
        <v/>
      </c>
      <c r="AJ617" s="664" t="str">
        <f t="shared" si="142"/>
        <v/>
      </c>
      <c r="AK617" s="664" t="str">
        <f>IF(AJ617="","",VLOOKUP(AJ617,リスト!BW:BX,2,0))</f>
        <v/>
      </c>
      <c r="AL617" s="664" t="str">
        <f>IF(AF617="","",IF(S617&gt;【１】経営概要!$G$27,調査年-1,調査年)-R617)</f>
        <v/>
      </c>
      <c r="AM617" s="665" t="str">
        <f t="shared" si="130"/>
        <v/>
      </c>
      <c r="AN617" s="665" t="str">
        <f t="shared" si="131"/>
        <v/>
      </c>
      <c r="AO617" s="666" t="str">
        <f t="shared" si="132"/>
        <v/>
      </c>
      <c r="AP617" s="666" t="str">
        <f t="shared" si="133"/>
        <v/>
      </c>
      <c r="AQ617" s="666" t="str">
        <f t="shared" si="134"/>
        <v/>
      </c>
      <c r="AR617" s="666" t="str">
        <f t="shared" si="146"/>
        <v/>
      </c>
      <c r="AS617" s="666" t="str">
        <f t="shared" si="135"/>
        <v/>
      </c>
      <c r="AT617" s="666" t="str">
        <f t="shared" si="143"/>
        <v/>
      </c>
      <c r="AU617" s="666" t="str">
        <f t="shared" si="144"/>
        <v/>
      </c>
      <c r="AV617" s="666" t="str">
        <f>IF(X617="","",IF(OR(R617=IF(S617&gt;【１】経営概要!$G$27,調査年-1,調査年),AN617=""),"",ROUND(AN617*X617%,0)))</f>
        <v/>
      </c>
      <c r="AW617" s="666" t="str">
        <f t="shared" si="136"/>
        <v/>
      </c>
      <c r="AX617" s="666" t="str">
        <f t="shared" si="137"/>
        <v/>
      </c>
      <c r="AY617" s="666" t="str">
        <f t="shared" si="138"/>
        <v/>
      </c>
      <c r="AZ617" s="666" t="str">
        <f>IF(OR(X617="",AND(OR(R617&lt;&gt;IF(S617&gt;【１】経営概要!$G$27,調査年-1,調査年),AG617=0),V617="",AR617="",W617="")),"",
SUM(
IF(AND(R617=IF(S617&gt;【１】経営概要!$G$27,調査年-1,調査年),AG617=1),ROUND(T617*X617%,0),),
ROUND(V617*X617%,0),
ROUND(SUM(AR617)*X617%,0),
))</f>
        <v/>
      </c>
      <c r="BA617" s="666" t="str">
        <f t="shared" si="139"/>
        <v/>
      </c>
    </row>
    <row r="618" spans="2:53" s="4" customFormat="1" ht="28.15" hidden="1" customHeight="1" outlineLevel="1">
      <c r="C618" s="722">
        <v>602</v>
      </c>
      <c r="D618" s="1569"/>
      <c r="E618" s="1570"/>
      <c r="F618" s="1570"/>
      <c r="G618" s="1570"/>
      <c r="H618" s="1570"/>
      <c r="I618" s="1570"/>
      <c r="J618" s="1570"/>
      <c r="K618" s="1571"/>
      <c r="L618" s="668" t="str">
        <f>IF(M618&gt;0,IF(COUNTIF(リスト!建築物種類コード,M618),"建築物","構築物"),"")</f>
        <v/>
      </c>
      <c r="M618" s="680"/>
      <c r="N618" s="681"/>
      <c r="O618" s="201"/>
      <c r="P618" s="682"/>
      <c r="Q618" s="683"/>
      <c r="R618" s="683"/>
      <c r="S618" s="684"/>
      <c r="T618" s="685"/>
      <c r="U618" s="685"/>
      <c r="V618" s="685"/>
      <c r="W618" s="685"/>
      <c r="X618" s="1045"/>
      <c r="Y618" s="686"/>
      <c r="Z618" s="687"/>
      <c r="AA618" s="661"/>
      <c r="AB618" s="662"/>
      <c r="AC618" s="279"/>
      <c r="AD618" s="61"/>
      <c r="AE618" s="61"/>
      <c r="AF618" s="663" t="str">
        <f t="shared" si="145"/>
        <v/>
      </c>
      <c r="AG618" s="664" t="str">
        <f t="shared" si="140"/>
        <v/>
      </c>
      <c r="AH618" s="664" t="str">
        <f t="shared" si="141"/>
        <v/>
      </c>
      <c r="AI618" s="664" t="str">
        <f>IF(AF618="","",VLOOKUP(AF618,リスト!BD:BE,2,0))</f>
        <v/>
      </c>
      <c r="AJ618" s="664" t="str">
        <f t="shared" si="142"/>
        <v/>
      </c>
      <c r="AK618" s="664" t="str">
        <f>IF(AJ618="","",VLOOKUP(AJ618,リスト!BW:BX,2,0))</f>
        <v/>
      </c>
      <c r="AL618" s="664" t="str">
        <f>IF(AF618="","",IF(S618&gt;【１】経営概要!$G$27,調査年-1,調査年)-R618)</f>
        <v/>
      </c>
      <c r="AM618" s="665" t="str">
        <f t="shared" si="130"/>
        <v/>
      </c>
      <c r="AN618" s="665" t="str">
        <f t="shared" si="131"/>
        <v/>
      </c>
      <c r="AO618" s="666" t="str">
        <f t="shared" si="132"/>
        <v/>
      </c>
      <c r="AP618" s="666" t="str">
        <f t="shared" si="133"/>
        <v/>
      </c>
      <c r="AQ618" s="666" t="str">
        <f t="shared" si="134"/>
        <v/>
      </c>
      <c r="AR618" s="666" t="str">
        <f t="shared" si="146"/>
        <v/>
      </c>
      <c r="AS618" s="666" t="str">
        <f t="shared" si="135"/>
        <v/>
      </c>
      <c r="AT618" s="666" t="str">
        <f t="shared" si="143"/>
        <v/>
      </c>
      <c r="AU618" s="666" t="str">
        <f t="shared" si="144"/>
        <v/>
      </c>
      <c r="AV618" s="666" t="str">
        <f>IF(X618="","",IF(OR(R618=IF(S618&gt;【１】経営概要!$G$27,調査年-1,調査年),AN618=""),"",ROUND(AN618*X618%,0)))</f>
        <v/>
      </c>
      <c r="AW618" s="666" t="str">
        <f t="shared" si="136"/>
        <v/>
      </c>
      <c r="AX618" s="666" t="str">
        <f t="shared" si="137"/>
        <v/>
      </c>
      <c r="AY618" s="666" t="str">
        <f t="shared" si="138"/>
        <v/>
      </c>
      <c r="AZ618" s="666" t="str">
        <f>IF(OR(X618="",AND(OR(R618&lt;&gt;IF(S618&gt;【１】経営概要!$G$27,調査年-1,調査年),AG618=0),V618="",AR618="",W618="")),"",
SUM(
IF(AND(R618=IF(S618&gt;【１】経営概要!$G$27,調査年-1,調査年),AG618=1),ROUND(T618*X618%,0),),
ROUND(V618*X618%,0),
ROUND(SUM(AR618)*X618%,0),
))</f>
        <v/>
      </c>
      <c r="BA618" s="666" t="str">
        <f t="shared" si="139"/>
        <v/>
      </c>
    </row>
    <row r="619" spans="2:53" s="4" customFormat="1" ht="28.15" hidden="1" customHeight="1" outlineLevel="1">
      <c r="C619" s="722">
        <v>603</v>
      </c>
      <c r="D619" s="1569"/>
      <c r="E619" s="1570"/>
      <c r="F619" s="1570"/>
      <c r="G619" s="1570"/>
      <c r="H619" s="1570"/>
      <c r="I619" s="1570"/>
      <c r="J619" s="1570"/>
      <c r="K619" s="1571"/>
      <c r="L619" s="668" t="str">
        <f>IF(M619&gt;0,IF(COUNTIF(リスト!建築物種類コード,M619),"建築物","構築物"),"")</f>
        <v/>
      </c>
      <c r="M619" s="680"/>
      <c r="N619" s="681"/>
      <c r="O619" s="201"/>
      <c r="P619" s="682"/>
      <c r="Q619" s="683"/>
      <c r="R619" s="683"/>
      <c r="S619" s="684"/>
      <c r="T619" s="685"/>
      <c r="U619" s="685"/>
      <c r="V619" s="685"/>
      <c r="W619" s="685"/>
      <c r="X619" s="1045"/>
      <c r="Y619" s="686"/>
      <c r="Z619" s="687"/>
      <c r="AA619" s="661"/>
      <c r="AB619" s="662"/>
      <c r="AC619" s="279"/>
      <c r="AD619" s="61"/>
      <c r="AE619" s="61"/>
      <c r="AF619" s="663" t="str">
        <f t="shared" si="145"/>
        <v/>
      </c>
      <c r="AG619" s="664" t="str">
        <f t="shared" si="140"/>
        <v/>
      </c>
      <c r="AH619" s="664" t="str">
        <f t="shared" si="141"/>
        <v/>
      </c>
      <c r="AI619" s="664" t="str">
        <f>IF(AF619="","",VLOOKUP(AF619,リスト!BD:BE,2,0))</f>
        <v/>
      </c>
      <c r="AJ619" s="664" t="str">
        <f t="shared" si="142"/>
        <v/>
      </c>
      <c r="AK619" s="664" t="str">
        <f>IF(AJ619="","",VLOOKUP(AJ619,リスト!BW:BX,2,0))</f>
        <v/>
      </c>
      <c r="AL619" s="664" t="str">
        <f>IF(AF619="","",IF(S619&gt;【１】経営概要!$G$27,調査年-1,調査年)-R619)</f>
        <v/>
      </c>
      <c r="AM619" s="665" t="str">
        <f t="shared" si="130"/>
        <v/>
      </c>
      <c r="AN619" s="665" t="str">
        <f t="shared" si="131"/>
        <v/>
      </c>
      <c r="AO619" s="666" t="str">
        <f t="shared" si="132"/>
        <v/>
      </c>
      <c r="AP619" s="666" t="str">
        <f t="shared" si="133"/>
        <v/>
      </c>
      <c r="AQ619" s="666" t="str">
        <f t="shared" si="134"/>
        <v/>
      </c>
      <c r="AR619" s="666" t="str">
        <f t="shared" si="146"/>
        <v/>
      </c>
      <c r="AS619" s="666" t="str">
        <f t="shared" si="135"/>
        <v/>
      </c>
      <c r="AT619" s="666" t="str">
        <f t="shared" si="143"/>
        <v/>
      </c>
      <c r="AU619" s="666" t="str">
        <f t="shared" si="144"/>
        <v/>
      </c>
      <c r="AV619" s="666" t="str">
        <f>IF(X619="","",IF(OR(R619=IF(S619&gt;【１】経営概要!$G$27,調査年-1,調査年),AN619=""),"",ROUND(AN619*X619%,0)))</f>
        <v/>
      </c>
      <c r="AW619" s="666" t="str">
        <f t="shared" si="136"/>
        <v/>
      </c>
      <c r="AX619" s="666" t="str">
        <f t="shared" si="137"/>
        <v/>
      </c>
      <c r="AY619" s="666" t="str">
        <f t="shared" si="138"/>
        <v/>
      </c>
      <c r="AZ619" s="666" t="str">
        <f>IF(OR(X619="",AND(OR(R619&lt;&gt;IF(S619&gt;【１】経営概要!$G$27,調査年-1,調査年),AG619=0),V619="",AR619="",W619="")),"",
SUM(
IF(AND(R619=IF(S619&gt;【１】経営概要!$G$27,調査年-1,調査年),AG619=1),ROUND(T619*X619%,0),),
ROUND(V619*X619%,0),
ROUND(SUM(AR619)*X619%,0),
))</f>
        <v/>
      </c>
      <c r="BA619" s="666" t="str">
        <f t="shared" si="139"/>
        <v/>
      </c>
    </row>
    <row r="620" spans="2:53" s="4" customFormat="1" ht="28.15" hidden="1" customHeight="1" outlineLevel="1">
      <c r="C620" s="722">
        <v>604</v>
      </c>
      <c r="D620" s="1569"/>
      <c r="E620" s="1570"/>
      <c r="F620" s="1570"/>
      <c r="G620" s="1570"/>
      <c r="H620" s="1570"/>
      <c r="I620" s="1570"/>
      <c r="J620" s="1570"/>
      <c r="K620" s="1571"/>
      <c r="L620" s="668" t="str">
        <f>IF(M620&gt;0,IF(COUNTIF(リスト!建築物種類コード,M620),"建築物","構築物"),"")</f>
        <v/>
      </c>
      <c r="M620" s="680"/>
      <c r="N620" s="681"/>
      <c r="O620" s="201"/>
      <c r="P620" s="682"/>
      <c r="Q620" s="683"/>
      <c r="R620" s="683"/>
      <c r="S620" s="684"/>
      <c r="T620" s="685"/>
      <c r="U620" s="685"/>
      <c r="V620" s="685"/>
      <c r="W620" s="685"/>
      <c r="X620" s="1045"/>
      <c r="Y620" s="686"/>
      <c r="Z620" s="687"/>
      <c r="AA620" s="661"/>
      <c r="AB620" s="662"/>
      <c r="AC620" s="279"/>
      <c r="AD620" s="61"/>
      <c r="AE620" s="61"/>
      <c r="AF620" s="663" t="str">
        <f t="shared" si="145"/>
        <v/>
      </c>
      <c r="AG620" s="664" t="str">
        <f t="shared" si="140"/>
        <v/>
      </c>
      <c r="AH620" s="664" t="str">
        <f t="shared" si="141"/>
        <v/>
      </c>
      <c r="AI620" s="664" t="str">
        <f>IF(AF620="","",VLOOKUP(AF620,リスト!BD:BE,2,0))</f>
        <v/>
      </c>
      <c r="AJ620" s="664" t="str">
        <f t="shared" si="142"/>
        <v/>
      </c>
      <c r="AK620" s="664" t="str">
        <f>IF(AJ620="","",VLOOKUP(AJ620,リスト!BW:BX,2,0))</f>
        <v/>
      </c>
      <c r="AL620" s="664" t="str">
        <f>IF(AF620="","",IF(S620&gt;【１】経営概要!$G$27,調査年-1,調査年)-R620)</f>
        <v/>
      </c>
      <c r="AM620" s="665" t="str">
        <f t="shared" si="130"/>
        <v/>
      </c>
      <c r="AN620" s="665" t="str">
        <f t="shared" si="131"/>
        <v/>
      </c>
      <c r="AO620" s="666" t="str">
        <f t="shared" si="132"/>
        <v/>
      </c>
      <c r="AP620" s="666" t="str">
        <f t="shared" si="133"/>
        <v/>
      </c>
      <c r="AQ620" s="666" t="str">
        <f t="shared" si="134"/>
        <v/>
      </c>
      <c r="AR620" s="666" t="str">
        <f t="shared" si="146"/>
        <v/>
      </c>
      <c r="AS620" s="666" t="str">
        <f t="shared" si="135"/>
        <v/>
      </c>
      <c r="AT620" s="666" t="str">
        <f t="shared" si="143"/>
        <v/>
      </c>
      <c r="AU620" s="666" t="str">
        <f t="shared" si="144"/>
        <v/>
      </c>
      <c r="AV620" s="666" t="str">
        <f>IF(X620="","",IF(OR(R620=IF(S620&gt;【１】経営概要!$G$27,調査年-1,調査年),AN620=""),"",ROUND(AN620*X620%,0)))</f>
        <v/>
      </c>
      <c r="AW620" s="666" t="str">
        <f t="shared" si="136"/>
        <v/>
      </c>
      <c r="AX620" s="666" t="str">
        <f t="shared" si="137"/>
        <v/>
      </c>
      <c r="AY620" s="666" t="str">
        <f t="shared" si="138"/>
        <v/>
      </c>
      <c r="AZ620" s="666" t="str">
        <f>IF(OR(X620="",AND(OR(R620&lt;&gt;IF(S620&gt;【１】経営概要!$G$27,調査年-1,調査年),AG620=0),V620="",AR620="",W620="")),"",
SUM(
IF(AND(R620=IF(S620&gt;【１】経営概要!$G$27,調査年-1,調査年),AG620=1),ROUND(T620*X620%,0),),
ROUND(V620*X620%,0),
ROUND(SUM(AR620)*X620%,0),
))</f>
        <v/>
      </c>
      <c r="BA620" s="666" t="str">
        <f t="shared" si="139"/>
        <v/>
      </c>
    </row>
    <row r="621" spans="2:53" s="4" customFormat="1" ht="28.15" hidden="1" customHeight="1" outlineLevel="1">
      <c r="C621" s="722">
        <v>605</v>
      </c>
      <c r="D621" s="1569"/>
      <c r="E621" s="1570"/>
      <c r="F621" s="1570"/>
      <c r="G621" s="1570"/>
      <c r="H621" s="1570"/>
      <c r="I621" s="1570"/>
      <c r="J621" s="1570"/>
      <c r="K621" s="1571"/>
      <c r="L621" s="668" t="str">
        <f>IF(M621&gt;0,IF(COUNTIF(リスト!建築物種類コード,M621),"建築物","構築物"),"")</f>
        <v/>
      </c>
      <c r="M621" s="680"/>
      <c r="N621" s="681"/>
      <c r="O621" s="201"/>
      <c r="P621" s="682"/>
      <c r="Q621" s="683"/>
      <c r="R621" s="683"/>
      <c r="S621" s="684"/>
      <c r="T621" s="685"/>
      <c r="U621" s="685"/>
      <c r="V621" s="685"/>
      <c r="W621" s="685"/>
      <c r="X621" s="1045"/>
      <c r="Y621" s="686"/>
      <c r="Z621" s="687"/>
      <c r="AA621" s="661"/>
      <c r="AB621" s="662"/>
      <c r="AC621" s="279"/>
      <c r="AD621" s="61"/>
      <c r="AE621" s="61"/>
      <c r="AF621" s="663" t="str">
        <f t="shared" si="145"/>
        <v/>
      </c>
      <c r="AG621" s="664" t="str">
        <f t="shared" si="140"/>
        <v/>
      </c>
      <c r="AH621" s="664" t="str">
        <f t="shared" si="141"/>
        <v/>
      </c>
      <c r="AI621" s="664" t="str">
        <f>IF(AF621="","",VLOOKUP(AF621,リスト!BD:BE,2,0))</f>
        <v/>
      </c>
      <c r="AJ621" s="664" t="str">
        <f t="shared" si="142"/>
        <v/>
      </c>
      <c r="AK621" s="664" t="str">
        <f>IF(AJ621="","",VLOOKUP(AJ621,リスト!BW:BX,2,0))</f>
        <v/>
      </c>
      <c r="AL621" s="664" t="str">
        <f>IF(AF621="","",IF(S621&gt;【１】経営概要!$G$27,調査年-1,調査年)-R621)</f>
        <v/>
      </c>
      <c r="AM621" s="665" t="str">
        <f t="shared" si="130"/>
        <v/>
      </c>
      <c r="AN621" s="665" t="str">
        <f t="shared" si="131"/>
        <v/>
      </c>
      <c r="AO621" s="666" t="str">
        <f t="shared" si="132"/>
        <v/>
      </c>
      <c r="AP621" s="666" t="str">
        <f t="shared" si="133"/>
        <v/>
      </c>
      <c r="AQ621" s="666" t="str">
        <f t="shared" si="134"/>
        <v/>
      </c>
      <c r="AR621" s="666" t="str">
        <f t="shared" si="146"/>
        <v/>
      </c>
      <c r="AS621" s="666" t="str">
        <f t="shared" si="135"/>
        <v/>
      </c>
      <c r="AT621" s="666" t="str">
        <f t="shared" si="143"/>
        <v/>
      </c>
      <c r="AU621" s="666" t="str">
        <f t="shared" si="144"/>
        <v/>
      </c>
      <c r="AV621" s="666" t="str">
        <f>IF(X621="","",IF(OR(R621=IF(S621&gt;【１】経営概要!$G$27,調査年-1,調査年),AN621=""),"",ROUND(AN621*X621%,0)))</f>
        <v/>
      </c>
      <c r="AW621" s="666" t="str">
        <f t="shared" si="136"/>
        <v/>
      </c>
      <c r="AX621" s="666" t="str">
        <f t="shared" si="137"/>
        <v/>
      </c>
      <c r="AY621" s="666" t="str">
        <f t="shared" si="138"/>
        <v/>
      </c>
      <c r="AZ621" s="666" t="str">
        <f>IF(OR(X621="",AND(OR(R621&lt;&gt;IF(S621&gt;【１】経営概要!$G$27,調査年-1,調査年),AG621=0),V621="",AR621="",W621="")),"",
SUM(
IF(AND(R621=IF(S621&gt;【１】経営概要!$G$27,調査年-1,調査年),AG621=1),ROUND(T621*X621%,0),),
ROUND(V621*X621%,0),
ROUND(SUM(AR621)*X621%,0),
))</f>
        <v/>
      </c>
      <c r="BA621" s="666" t="str">
        <f t="shared" si="139"/>
        <v/>
      </c>
    </row>
    <row r="622" spans="2:53" s="4" customFormat="1" ht="28.15" hidden="1" customHeight="1" outlineLevel="1">
      <c r="C622" s="722">
        <v>606</v>
      </c>
      <c r="D622" s="1569"/>
      <c r="E622" s="1570"/>
      <c r="F622" s="1570"/>
      <c r="G622" s="1570"/>
      <c r="H622" s="1570"/>
      <c r="I622" s="1570"/>
      <c r="J622" s="1570"/>
      <c r="K622" s="1571"/>
      <c r="L622" s="668" t="str">
        <f>IF(M622&gt;0,IF(COUNTIF(リスト!建築物種類コード,M622),"建築物","構築物"),"")</f>
        <v/>
      </c>
      <c r="M622" s="680"/>
      <c r="N622" s="681"/>
      <c r="O622" s="201"/>
      <c r="P622" s="682"/>
      <c r="Q622" s="683"/>
      <c r="R622" s="683"/>
      <c r="S622" s="684"/>
      <c r="T622" s="685"/>
      <c r="U622" s="685"/>
      <c r="V622" s="685"/>
      <c r="W622" s="685"/>
      <c r="X622" s="1045"/>
      <c r="Y622" s="686"/>
      <c r="Z622" s="687"/>
      <c r="AA622" s="661"/>
      <c r="AB622" s="662"/>
      <c r="AC622" s="279"/>
      <c r="AD622" s="61"/>
      <c r="AE622" s="61"/>
      <c r="AF622" s="663" t="str">
        <f t="shared" si="145"/>
        <v/>
      </c>
      <c r="AG622" s="664" t="str">
        <f t="shared" si="140"/>
        <v/>
      </c>
      <c r="AH622" s="664" t="str">
        <f t="shared" si="141"/>
        <v/>
      </c>
      <c r="AI622" s="664" t="str">
        <f>IF(AF622="","",VLOOKUP(AF622,リスト!BD:BE,2,0))</f>
        <v/>
      </c>
      <c r="AJ622" s="664" t="str">
        <f t="shared" si="142"/>
        <v/>
      </c>
      <c r="AK622" s="664" t="str">
        <f>IF(AJ622="","",VLOOKUP(AJ622,リスト!BW:BX,2,0))</f>
        <v/>
      </c>
      <c r="AL622" s="664" t="str">
        <f>IF(AF622="","",IF(S622&gt;【１】経営概要!$G$27,調査年-1,調査年)-R622)</f>
        <v/>
      </c>
      <c r="AM622" s="665" t="str">
        <f t="shared" si="130"/>
        <v/>
      </c>
      <c r="AN622" s="665" t="str">
        <f t="shared" si="131"/>
        <v/>
      </c>
      <c r="AO622" s="666" t="str">
        <f t="shared" si="132"/>
        <v/>
      </c>
      <c r="AP622" s="666" t="str">
        <f t="shared" si="133"/>
        <v/>
      </c>
      <c r="AQ622" s="666" t="str">
        <f t="shared" si="134"/>
        <v/>
      </c>
      <c r="AR622" s="666" t="str">
        <f t="shared" si="146"/>
        <v/>
      </c>
      <c r="AS622" s="666" t="str">
        <f t="shared" si="135"/>
        <v/>
      </c>
      <c r="AT622" s="666" t="str">
        <f t="shared" si="143"/>
        <v/>
      </c>
      <c r="AU622" s="666" t="str">
        <f t="shared" si="144"/>
        <v/>
      </c>
      <c r="AV622" s="666" t="str">
        <f>IF(X622="","",IF(OR(R622=IF(S622&gt;【１】経営概要!$G$27,調査年-1,調査年),AN622=""),"",ROUND(AN622*X622%,0)))</f>
        <v/>
      </c>
      <c r="AW622" s="666" t="str">
        <f t="shared" si="136"/>
        <v/>
      </c>
      <c r="AX622" s="666" t="str">
        <f t="shared" si="137"/>
        <v/>
      </c>
      <c r="AY622" s="666" t="str">
        <f t="shared" si="138"/>
        <v/>
      </c>
      <c r="AZ622" s="666" t="str">
        <f>IF(OR(X622="",AND(OR(R622&lt;&gt;IF(S622&gt;【１】経営概要!$G$27,調査年-1,調査年),AG622=0),V622="",AR622="",W622="")),"",
SUM(
IF(AND(R622=IF(S622&gt;【１】経営概要!$G$27,調査年-1,調査年),AG622=1),ROUND(T622*X622%,0),),
ROUND(V622*X622%,0),
ROUND(SUM(AR622)*X622%,0),
))</f>
        <v/>
      </c>
      <c r="BA622" s="666" t="str">
        <f t="shared" si="139"/>
        <v/>
      </c>
    </row>
    <row r="623" spans="2:53" s="4" customFormat="1" ht="28.15" hidden="1" customHeight="1" outlineLevel="1">
      <c r="C623" s="722">
        <v>607</v>
      </c>
      <c r="D623" s="1569"/>
      <c r="E623" s="1570"/>
      <c r="F623" s="1570"/>
      <c r="G623" s="1570"/>
      <c r="H623" s="1570"/>
      <c r="I623" s="1570"/>
      <c r="J623" s="1570"/>
      <c r="K623" s="1571"/>
      <c r="L623" s="668" t="str">
        <f>IF(M623&gt;0,IF(COUNTIF(リスト!建築物種類コード,M623),"建築物","構築物"),"")</f>
        <v/>
      </c>
      <c r="M623" s="688"/>
      <c r="N623" s="681"/>
      <c r="O623" s="201"/>
      <c r="P623" s="682"/>
      <c r="Q623" s="683"/>
      <c r="R623" s="683"/>
      <c r="S623" s="684"/>
      <c r="T623" s="685"/>
      <c r="U623" s="685"/>
      <c r="V623" s="685"/>
      <c r="W623" s="685"/>
      <c r="X623" s="1045"/>
      <c r="Y623" s="686"/>
      <c r="Z623" s="687"/>
      <c r="AA623" s="661"/>
      <c r="AB623" s="662"/>
      <c r="AC623" s="279"/>
      <c r="AD623" s="61"/>
      <c r="AE623" s="61"/>
      <c r="AF623" s="663" t="str">
        <f t="shared" si="145"/>
        <v/>
      </c>
      <c r="AG623" s="664" t="str">
        <f t="shared" si="140"/>
        <v/>
      </c>
      <c r="AH623" s="664" t="str">
        <f t="shared" si="141"/>
        <v/>
      </c>
      <c r="AI623" s="664" t="str">
        <f>IF(AF623="","",VLOOKUP(AF623,リスト!BD:BE,2,0))</f>
        <v/>
      </c>
      <c r="AJ623" s="664" t="str">
        <f t="shared" si="142"/>
        <v/>
      </c>
      <c r="AK623" s="664" t="str">
        <f>IF(AJ623="","",VLOOKUP(AJ623,リスト!BW:BX,2,0))</f>
        <v/>
      </c>
      <c r="AL623" s="664" t="str">
        <f>IF(AF623="","",IF(S623&gt;【１】経営概要!$G$27,調査年-1,調査年)-R623)</f>
        <v/>
      </c>
      <c r="AM623" s="665" t="str">
        <f t="shared" si="130"/>
        <v/>
      </c>
      <c r="AN623" s="665" t="str">
        <f t="shared" si="131"/>
        <v/>
      </c>
      <c r="AO623" s="666" t="str">
        <f t="shared" si="132"/>
        <v/>
      </c>
      <c r="AP623" s="666" t="str">
        <f t="shared" si="133"/>
        <v/>
      </c>
      <c r="AQ623" s="666" t="str">
        <f t="shared" si="134"/>
        <v/>
      </c>
      <c r="AR623" s="666" t="str">
        <f t="shared" si="146"/>
        <v/>
      </c>
      <c r="AS623" s="666" t="str">
        <f t="shared" si="135"/>
        <v/>
      </c>
      <c r="AT623" s="666" t="str">
        <f t="shared" si="143"/>
        <v/>
      </c>
      <c r="AU623" s="666" t="str">
        <f t="shared" si="144"/>
        <v/>
      </c>
      <c r="AV623" s="666" t="str">
        <f>IF(X623="","",IF(OR(R623=IF(S623&gt;【１】経営概要!$G$27,調査年-1,調査年),AN623=""),"",ROUND(AN623*X623%,0)))</f>
        <v/>
      </c>
      <c r="AW623" s="666" t="str">
        <f t="shared" si="136"/>
        <v/>
      </c>
      <c r="AX623" s="666" t="str">
        <f t="shared" si="137"/>
        <v/>
      </c>
      <c r="AY623" s="666" t="str">
        <f t="shared" si="138"/>
        <v/>
      </c>
      <c r="AZ623" s="666" t="str">
        <f>IF(OR(X623="",AND(OR(R623&lt;&gt;IF(S623&gt;【１】経営概要!$G$27,調査年-1,調査年),AG623=0),V623="",AR623="",W623="")),"",
SUM(
IF(AND(R623=IF(S623&gt;【１】経営概要!$G$27,調査年-1,調査年),AG623=1),ROUND(T623*X623%,0),),
ROUND(V623*X623%,0),
ROUND(SUM(AR623)*X623%,0),
))</f>
        <v/>
      </c>
      <c r="BA623" s="666" t="str">
        <f t="shared" si="139"/>
        <v/>
      </c>
    </row>
    <row r="624" spans="2:53" s="4" customFormat="1" ht="28.5" hidden="1" customHeight="1" outlineLevel="1">
      <c r="B624" s="49"/>
      <c r="C624" s="722">
        <v>608</v>
      </c>
      <c r="D624" s="1569"/>
      <c r="E624" s="1570"/>
      <c r="F624" s="1570"/>
      <c r="G624" s="1570"/>
      <c r="H624" s="1570"/>
      <c r="I624" s="1570"/>
      <c r="J624" s="1570"/>
      <c r="K624" s="1571"/>
      <c r="L624" s="668" t="str">
        <f>IF(M624&gt;0,IF(COUNTIF(リスト!建築物種類コード,M624),"建築物","構築物"),"")</f>
        <v/>
      </c>
      <c r="M624" s="680"/>
      <c r="N624" s="681"/>
      <c r="O624" s="201"/>
      <c r="P624" s="682"/>
      <c r="Q624" s="683"/>
      <c r="R624" s="683"/>
      <c r="S624" s="684"/>
      <c r="T624" s="685"/>
      <c r="U624" s="685"/>
      <c r="V624" s="685"/>
      <c r="W624" s="685"/>
      <c r="X624" s="1045"/>
      <c r="Y624" s="686"/>
      <c r="Z624" s="687"/>
      <c r="AA624" s="661"/>
      <c r="AB624" s="662"/>
      <c r="AC624" s="279"/>
      <c r="AD624" s="61"/>
      <c r="AE624" s="61"/>
      <c r="AF624" s="663" t="str">
        <f t="shared" si="145"/>
        <v/>
      </c>
      <c r="AG624" s="664" t="str">
        <f t="shared" si="140"/>
        <v/>
      </c>
      <c r="AH624" s="664" t="str">
        <f t="shared" si="141"/>
        <v/>
      </c>
      <c r="AI624" s="664" t="str">
        <f>IF(AF624="","",VLOOKUP(AF624,リスト!BD:BE,2,0))</f>
        <v/>
      </c>
      <c r="AJ624" s="664" t="str">
        <f t="shared" si="142"/>
        <v/>
      </c>
      <c r="AK624" s="664" t="str">
        <f>IF(AJ624="","",VLOOKUP(AJ624,リスト!BW:BX,2,0))</f>
        <v/>
      </c>
      <c r="AL624" s="664" t="str">
        <f>IF(AF624="","",IF(S624&gt;【１】経営概要!$G$27,調査年-1,調査年)-R624)</f>
        <v/>
      </c>
      <c r="AM624" s="665" t="str">
        <f t="shared" si="130"/>
        <v/>
      </c>
      <c r="AN624" s="665" t="str">
        <f t="shared" si="131"/>
        <v/>
      </c>
      <c r="AO624" s="666" t="str">
        <f t="shared" si="132"/>
        <v/>
      </c>
      <c r="AP624" s="666" t="str">
        <f t="shared" si="133"/>
        <v/>
      </c>
      <c r="AQ624" s="666" t="str">
        <f t="shared" si="134"/>
        <v/>
      </c>
      <c r="AR624" s="666" t="str">
        <f t="shared" si="146"/>
        <v/>
      </c>
      <c r="AS624" s="666" t="str">
        <f t="shared" si="135"/>
        <v/>
      </c>
      <c r="AT624" s="666" t="str">
        <f t="shared" si="143"/>
        <v/>
      </c>
      <c r="AU624" s="666" t="str">
        <f t="shared" si="144"/>
        <v/>
      </c>
      <c r="AV624" s="666" t="str">
        <f>IF(X624="","",IF(OR(R624=IF(S624&gt;【１】経営概要!$G$27,調査年-1,調査年),AN624=""),"",ROUND(AN624*X624%,0)))</f>
        <v/>
      </c>
      <c r="AW624" s="666" t="str">
        <f t="shared" si="136"/>
        <v/>
      </c>
      <c r="AX624" s="666" t="str">
        <f t="shared" si="137"/>
        <v/>
      </c>
      <c r="AY624" s="666" t="str">
        <f t="shared" si="138"/>
        <v/>
      </c>
      <c r="AZ624" s="666" t="str">
        <f>IF(OR(X624="",AND(OR(R624&lt;&gt;IF(S624&gt;【１】経営概要!$G$27,調査年-1,調査年),AG624=0),V624="",AR624="",W624="")),"",
SUM(
IF(AND(R624=IF(S624&gt;【１】経営概要!$G$27,調査年-1,調査年),AG624=1),ROUND(T624*X624%,0),),
ROUND(V624*X624%,0),
ROUND(SUM(AR624)*X624%,0),
))</f>
        <v/>
      </c>
      <c r="BA624" s="666" t="str">
        <f t="shared" si="139"/>
        <v/>
      </c>
    </row>
    <row r="625" spans="2:53" ht="28.5" hidden="1" customHeight="1" outlineLevel="1">
      <c r="B625" s="49"/>
      <c r="C625" s="722">
        <v>609</v>
      </c>
      <c r="D625" s="1572"/>
      <c r="E625" s="1573"/>
      <c r="F625" s="1573"/>
      <c r="G625" s="1573"/>
      <c r="H625" s="1573"/>
      <c r="I625" s="1573"/>
      <c r="J625" s="1573"/>
      <c r="K625" s="1574"/>
      <c r="L625" s="668" t="str">
        <f>IF(M625&gt;0,IF(COUNTIF(リスト!建築物種類コード,M625),"建築物","構築物"),"")</f>
        <v/>
      </c>
      <c r="M625" s="688"/>
      <c r="N625" s="681"/>
      <c r="O625" s="201"/>
      <c r="P625" s="682"/>
      <c r="Q625" s="683"/>
      <c r="R625" s="683"/>
      <c r="S625" s="684"/>
      <c r="T625" s="685"/>
      <c r="U625" s="685"/>
      <c r="V625" s="685"/>
      <c r="W625" s="685"/>
      <c r="X625" s="1045"/>
      <c r="Y625" s="686"/>
      <c r="Z625" s="687"/>
      <c r="AA625" s="661"/>
      <c r="AB625" s="662"/>
      <c r="AC625" s="279"/>
      <c r="AF625" s="663" t="str">
        <f t="shared" si="145"/>
        <v/>
      </c>
      <c r="AG625" s="664" t="str">
        <f t="shared" si="140"/>
        <v/>
      </c>
      <c r="AH625" s="664" t="str">
        <f t="shared" si="141"/>
        <v/>
      </c>
      <c r="AI625" s="664" t="str">
        <f>IF(AF625="","",VLOOKUP(AF625,リスト!BD:BE,2,0))</f>
        <v/>
      </c>
      <c r="AJ625" s="664" t="str">
        <f t="shared" si="142"/>
        <v/>
      </c>
      <c r="AK625" s="664" t="str">
        <f>IF(AJ625="","",VLOOKUP(AJ625,リスト!BW:BX,2,0))</f>
        <v/>
      </c>
      <c r="AL625" s="664" t="str">
        <f>IF(AF625="","",IF(S625&gt;【１】経営概要!$G$27,調査年-1,調査年)-R625)</f>
        <v/>
      </c>
      <c r="AM625" s="665" t="str">
        <f t="shared" si="130"/>
        <v/>
      </c>
      <c r="AN625" s="665" t="str">
        <f t="shared" si="131"/>
        <v/>
      </c>
      <c r="AO625" s="666" t="str">
        <f t="shared" si="132"/>
        <v/>
      </c>
      <c r="AP625" s="666" t="str">
        <f t="shared" si="133"/>
        <v/>
      </c>
      <c r="AQ625" s="666" t="str">
        <f t="shared" si="134"/>
        <v/>
      </c>
      <c r="AR625" s="666" t="str">
        <f t="shared" si="146"/>
        <v/>
      </c>
      <c r="AS625" s="666" t="str">
        <f t="shared" si="135"/>
        <v/>
      </c>
      <c r="AT625" s="666" t="str">
        <f t="shared" si="143"/>
        <v/>
      </c>
      <c r="AU625" s="666" t="str">
        <f t="shared" si="144"/>
        <v/>
      </c>
      <c r="AV625" s="666" t="str">
        <f>IF(X625="","",IF(OR(R625=IF(S625&gt;【１】経営概要!$G$27,調査年-1,調査年),AN625=""),"",ROUND(AN625*X625%,0)))</f>
        <v/>
      </c>
      <c r="AW625" s="666" t="str">
        <f t="shared" si="136"/>
        <v/>
      </c>
      <c r="AX625" s="666" t="str">
        <f t="shared" si="137"/>
        <v/>
      </c>
      <c r="AY625" s="666" t="str">
        <f t="shared" si="138"/>
        <v/>
      </c>
      <c r="AZ625" s="666" t="str">
        <f>IF(OR(X625="",AND(OR(R625&lt;&gt;IF(S625&gt;【１】経営概要!$G$27,調査年-1,調査年),AG625=0),V625="",AR625="",W625="")),"",
SUM(
IF(AND(R625=IF(S625&gt;【１】経営概要!$G$27,調査年-1,調査年),AG625=1),ROUND(T625*X625%,0),),
ROUND(V625*X625%,0),
ROUND(SUM(AR625)*X625%,0),
))</f>
        <v/>
      </c>
      <c r="BA625" s="666" t="str">
        <f t="shared" si="139"/>
        <v/>
      </c>
    </row>
    <row r="626" spans="2:53" s="42" customFormat="1" ht="28.5" hidden="1" customHeight="1" outlineLevel="1">
      <c r="B626" s="49"/>
      <c r="C626" s="722">
        <v>610</v>
      </c>
      <c r="D626" s="1569"/>
      <c r="E626" s="1570"/>
      <c r="F626" s="1570"/>
      <c r="G626" s="1570"/>
      <c r="H626" s="1570"/>
      <c r="I626" s="1570"/>
      <c r="J626" s="1570"/>
      <c r="K626" s="1571"/>
      <c r="L626" s="668" t="str">
        <f>IF(M626&gt;0,IF(COUNTIF(リスト!建築物種類コード,M626),"建築物","構築物"),"")</f>
        <v/>
      </c>
      <c r="M626" s="680"/>
      <c r="N626" s="681"/>
      <c r="O626" s="201"/>
      <c r="P626" s="682"/>
      <c r="Q626" s="683"/>
      <c r="R626" s="683"/>
      <c r="S626" s="684"/>
      <c r="T626" s="685"/>
      <c r="U626" s="685"/>
      <c r="V626" s="685"/>
      <c r="W626" s="685"/>
      <c r="X626" s="1045"/>
      <c r="Y626" s="686"/>
      <c r="Z626" s="687"/>
      <c r="AA626" s="661"/>
      <c r="AB626" s="662"/>
      <c r="AC626" s="279"/>
      <c r="AD626" s="61"/>
      <c r="AE626" s="61"/>
      <c r="AF626" s="663" t="str">
        <f t="shared" si="145"/>
        <v/>
      </c>
      <c r="AG626" s="664" t="str">
        <f t="shared" si="140"/>
        <v/>
      </c>
      <c r="AH626" s="664" t="str">
        <f t="shared" si="141"/>
        <v/>
      </c>
      <c r="AI626" s="664" t="str">
        <f>IF(AF626="","",VLOOKUP(AF626,リスト!BD:BE,2,0))</f>
        <v/>
      </c>
      <c r="AJ626" s="664" t="str">
        <f t="shared" si="142"/>
        <v/>
      </c>
      <c r="AK626" s="664" t="str">
        <f>IF(AJ626="","",VLOOKUP(AJ626,リスト!BW:BX,2,0))</f>
        <v/>
      </c>
      <c r="AL626" s="664" t="str">
        <f>IF(AF626="","",IF(S626&gt;【１】経営概要!$G$27,調査年-1,調査年)-R626)</f>
        <v/>
      </c>
      <c r="AM626" s="665" t="str">
        <f t="shared" si="130"/>
        <v/>
      </c>
      <c r="AN626" s="665" t="str">
        <f t="shared" si="131"/>
        <v/>
      </c>
      <c r="AO626" s="666" t="str">
        <f t="shared" si="132"/>
        <v/>
      </c>
      <c r="AP626" s="666" t="str">
        <f t="shared" si="133"/>
        <v/>
      </c>
      <c r="AQ626" s="666" t="str">
        <f t="shared" si="134"/>
        <v/>
      </c>
      <c r="AR626" s="666" t="str">
        <f t="shared" si="146"/>
        <v/>
      </c>
      <c r="AS626" s="666" t="str">
        <f t="shared" si="135"/>
        <v/>
      </c>
      <c r="AT626" s="666" t="str">
        <f t="shared" si="143"/>
        <v/>
      </c>
      <c r="AU626" s="666" t="str">
        <f t="shared" si="144"/>
        <v/>
      </c>
      <c r="AV626" s="666" t="str">
        <f>IF(X626="","",IF(OR(R626=IF(S626&gt;【１】経営概要!$G$27,調査年-1,調査年),AN626=""),"",ROUND(AN626*X626%,0)))</f>
        <v/>
      </c>
      <c r="AW626" s="666" t="str">
        <f t="shared" si="136"/>
        <v/>
      </c>
      <c r="AX626" s="666" t="str">
        <f t="shared" si="137"/>
        <v/>
      </c>
      <c r="AY626" s="666" t="str">
        <f t="shared" si="138"/>
        <v/>
      </c>
      <c r="AZ626" s="666" t="str">
        <f>IF(OR(X626="",AND(OR(R626&lt;&gt;IF(S626&gt;【１】経営概要!$G$27,調査年-1,調査年),AG626=0),V626="",AR626="",W626="")),"",
SUM(
IF(AND(R626=IF(S626&gt;【１】経営概要!$G$27,調査年-1,調査年),AG626=1),ROUND(T626*X626%,0),),
ROUND(V626*X626%,0),
ROUND(SUM(AR626)*X626%,0),
))</f>
        <v/>
      </c>
      <c r="BA626" s="666" t="str">
        <f t="shared" si="139"/>
        <v/>
      </c>
    </row>
    <row r="627" spans="2:53" s="4" customFormat="1" ht="28.5" hidden="1" customHeight="1" outlineLevel="1">
      <c r="C627" s="722">
        <v>611</v>
      </c>
      <c r="D627" s="1569"/>
      <c r="E627" s="1570"/>
      <c r="F627" s="1570"/>
      <c r="G627" s="1570"/>
      <c r="H627" s="1570"/>
      <c r="I627" s="1570"/>
      <c r="J627" s="1570"/>
      <c r="K627" s="1571"/>
      <c r="L627" s="668" t="str">
        <f>IF(M627&gt;0,IF(COUNTIF(リスト!建築物種類コード,M627),"建築物","構築物"),"")</f>
        <v/>
      </c>
      <c r="M627" s="680"/>
      <c r="N627" s="681"/>
      <c r="O627" s="201"/>
      <c r="P627" s="682"/>
      <c r="Q627" s="683"/>
      <c r="R627" s="683"/>
      <c r="S627" s="684"/>
      <c r="T627" s="685"/>
      <c r="U627" s="685"/>
      <c r="V627" s="685"/>
      <c r="W627" s="685"/>
      <c r="X627" s="1045"/>
      <c r="Y627" s="686"/>
      <c r="Z627" s="687"/>
      <c r="AA627" s="661"/>
      <c r="AB627" s="662"/>
      <c r="AC627" s="279"/>
      <c r="AD627" s="61"/>
      <c r="AE627" s="61"/>
      <c r="AF627" s="663" t="str">
        <f t="shared" si="145"/>
        <v/>
      </c>
      <c r="AG627" s="664" t="str">
        <f t="shared" si="140"/>
        <v/>
      </c>
      <c r="AH627" s="664" t="str">
        <f t="shared" si="141"/>
        <v/>
      </c>
      <c r="AI627" s="664" t="str">
        <f>IF(AF627="","",VLOOKUP(AF627,リスト!BD:BE,2,0))</f>
        <v/>
      </c>
      <c r="AJ627" s="664" t="str">
        <f t="shared" si="142"/>
        <v/>
      </c>
      <c r="AK627" s="664" t="str">
        <f>IF(AJ627="","",VLOOKUP(AJ627,リスト!BW:BX,2,0))</f>
        <v/>
      </c>
      <c r="AL627" s="664" t="str">
        <f>IF(AF627="","",IF(S627&gt;【１】経営概要!$G$27,調査年-1,調査年)-R627)</f>
        <v/>
      </c>
      <c r="AM627" s="665" t="str">
        <f t="shared" si="130"/>
        <v/>
      </c>
      <c r="AN627" s="665" t="str">
        <f t="shared" si="131"/>
        <v/>
      </c>
      <c r="AO627" s="666" t="str">
        <f t="shared" si="132"/>
        <v/>
      </c>
      <c r="AP627" s="666" t="str">
        <f t="shared" si="133"/>
        <v/>
      </c>
      <c r="AQ627" s="666" t="str">
        <f t="shared" si="134"/>
        <v/>
      </c>
      <c r="AR627" s="666" t="str">
        <f t="shared" si="146"/>
        <v/>
      </c>
      <c r="AS627" s="666" t="str">
        <f t="shared" si="135"/>
        <v/>
      </c>
      <c r="AT627" s="666" t="str">
        <f t="shared" si="143"/>
        <v/>
      </c>
      <c r="AU627" s="666" t="str">
        <f t="shared" si="144"/>
        <v/>
      </c>
      <c r="AV627" s="666" t="str">
        <f>IF(X627="","",IF(OR(R627=IF(S627&gt;【１】経営概要!$G$27,調査年-1,調査年),AN627=""),"",ROUND(AN627*X627%,0)))</f>
        <v/>
      </c>
      <c r="AW627" s="666" t="str">
        <f t="shared" si="136"/>
        <v/>
      </c>
      <c r="AX627" s="666" t="str">
        <f t="shared" si="137"/>
        <v/>
      </c>
      <c r="AY627" s="666" t="str">
        <f t="shared" si="138"/>
        <v/>
      </c>
      <c r="AZ627" s="666" t="str">
        <f>IF(OR(X627="",AND(OR(R627&lt;&gt;IF(S627&gt;【１】経営概要!$G$27,調査年-1,調査年),AG627=0),V627="",AR627="",W627="")),"",
SUM(
IF(AND(R627=IF(S627&gt;【１】経営概要!$G$27,調査年-1,調査年),AG627=1),ROUND(T627*X627%,0),),
ROUND(V627*X627%,0),
ROUND(SUM(AR627)*X627%,0),
))</f>
        <v/>
      </c>
      <c r="BA627" s="666" t="str">
        <f t="shared" si="139"/>
        <v/>
      </c>
    </row>
    <row r="628" spans="2:53" s="4" customFormat="1" ht="27.75" hidden="1" customHeight="1" outlineLevel="1">
      <c r="C628" s="722">
        <v>612</v>
      </c>
      <c r="D628" s="1572"/>
      <c r="E628" s="1573"/>
      <c r="F628" s="1573"/>
      <c r="G628" s="1573"/>
      <c r="H628" s="1573"/>
      <c r="I628" s="1573"/>
      <c r="J628" s="1573"/>
      <c r="K628" s="1574"/>
      <c r="L628" s="668" t="str">
        <f>IF(M628&gt;0,IF(COUNTIF(リスト!建築物種類コード,M628),"建築物","構築物"),"")</f>
        <v/>
      </c>
      <c r="M628" s="688"/>
      <c r="N628" s="681"/>
      <c r="O628" s="201"/>
      <c r="P628" s="682"/>
      <c r="Q628" s="683"/>
      <c r="R628" s="683"/>
      <c r="S628" s="684"/>
      <c r="T628" s="685"/>
      <c r="U628" s="685"/>
      <c r="V628" s="685"/>
      <c r="W628" s="685"/>
      <c r="X628" s="1045"/>
      <c r="Y628" s="686"/>
      <c r="Z628" s="687"/>
      <c r="AA628" s="661"/>
      <c r="AB628" s="662"/>
      <c r="AC628" s="279"/>
      <c r="AD628" s="61"/>
      <c r="AE628" s="61"/>
      <c r="AF628" s="663" t="str">
        <f t="shared" si="145"/>
        <v/>
      </c>
      <c r="AG628" s="664" t="str">
        <f t="shared" si="140"/>
        <v/>
      </c>
      <c r="AH628" s="664" t="str">
        <f t="shared" si="141"/>
        <v/>
      </c>
      <c r="AI628" s="664" t="str">
        <f>IF(AF628="","",VLOOKUP(AF628,リスト!BD:BE,2,0))</f>
        <v/>
      </c>
      <c r="AJ628" s="664" t="str">
        <f t="shared" si="142"/>
        <v/>
      </c>
      <c r="AK628" s="664" t="str">
        <f>IF(AJ628="","",VLOOKUP(AJ628,リスト!BW:BX,2,0))</f>
        <v/>
      </c>
      <c r="AL628" s="664" t="str">
        <f>IF(AF628="","",IF(S628&gt;【１】経営概要!$G$27,調査年-1,調査年)-R628)</f>
        <v/>
      </c>
      <c r="AM628" s="665" t="str">
        <f t="shared" si="130"/>
        <v/>
      </c>
      <c r="AN628" s="665" t="str">
        <f t="shared" si="131"/>
        <v/>
      </c>
      <c r="AO628" s="666" t="str">
        <f t="shared" si="132"/>
        <v/>
      </c>
      <c r="AP628" s="666" t="str">
        <f t="shared" si="133"/>
        <v/>
      </c>
      <c r="AQ628" s="666" t="str">
        <f t="shared" si="134"/>
        <v/>
      </c>
      <c r="AR628" s="666" t="str">
        <f t="shared" si="146"/>
        <v/>
      </c>
      <c r="AS628" s="666" t="str">
        <f t="shared" si="135"/>
        <v/>
      </c>
      <c r="AT628" s="666" t="str">
        <f t="shared" si="143"/>
        <v/>
      </c>
      <c r="AU628" s="666" t="str">
        <f t="shared" si="144"/>
        <v/>
      </c>
      <c r="AV628" s="666" t="str">
        <f>IF(X628="","",IF(OR(R628=IF(S628&gt;【１】経営概要!$G$27,調査年-1,調査年),AN628=""),"",ROUND(AN628*X628%,0)))</f>
        <v/>
      </c>
      <c r="AW628" s="666" t="str">
        <f t="shared" si="136"/>
        <v/>
      </c>
      <c r="AX628" s="666" t="str">
        <f t="shared" si="137"/>
        <v/>
      </c>
      <c r="AY628" s="666" t="str">
        <f t="shared" si="138"/>
        <v/>
      </c>
      <c r="AZ628" s="666" t="str">
        <f>IF(OR(X628="",AND(OR(R628&lt;&gt;IF(S628&gt;【１】経営概要!$G$27,調査年-1,調査年),AG628=0),V628="",AR628="",W628="")),"",
SUM(
IF(AND(R628=IF(S628&gt;【１】経営概要!$G$27,調査年-1,調査年),AG628=1),ROUND(T628*X628%,0),),
ROUND(V628*X628%,0),
ROUND(SUM(AR628)*X628%,0),
))</f>
        <v/>
      </c>
      <c r="BA628" s="666" t="str">
        <f t="shared" si="139"/>
        <v/>
      </c>
    </row>
    <row r="629" spans="2:53" s="4" customFormat="1" ht="28.15" hidden="1" customHeight="1" outlineLevel="1">
      <c r="C629" s="722">
        <v>613</v>
      </c>
      <c r="D629" s="1569"/>
      <c r="E629" s="1570"/>
      <c r="F629" s="1570"/>
      <c r="G629" s="1570"/>
      <c r="H629" s="1570"/>
      <c r="I629" s="1570"/>
      <c r="J629" s="1570"/>
      <c r="K629" s="1571"/>
      <c r="L629" s="668" t="str">
        <f>IF(M629&gt;0,IF(COUNTIF(リスト!建築物種類コード,M629),"建築物","構築物"),"")</f>
        <v/>
      </c>
      <c r="M629" s="680"/>
      <c r="N629" s="681"/>
      <c r="O629" s="201"/>
      <c r="P629" s="682"/>
      <c r="Q629" s="683"/>
      <c r="R629" s="683"/>
      <c r="S629" s="684"/>
      <c r="T629" s="685"/>
      <c r="U629" s="685"/>
      <c r="V629" s="685"/>
      <c r="W629" s="685"/>
      <c r="X629" s="1045"/>
      <c r="Y629" s="686"/>
      <c r="Z629" s="687"/>
      <c r="AA629" s="661"/>
      <c r="AB629" s="662"/>
      <c r="AC629" s="279"/>
      <c r="AD629" s="61"/>
      <c r="AE629" s="61"/>
      <c r="AF629" s="663" t="str">
        <f t="shared" si="145"/>
        <v/>
      </c>
      <c r="AG629" s="664" t="str">
        <f t="shared" si="140"/>
        <v/>
      </c>
      <c r="AH629" s="664" t="str">
        <f t="shared" si="141"/>
        <v/>
      </c>
      <c r="AI629" s="664" t="str">
        <f>IF(AF629="","",VLOOKUP(AF629,リスト!BD:BE,2,0))</f>
        <v/>
      </c>
      <c r="AJ629" s="664" t="str">
        <f t="shared" si="142"/>
        <v/>
      </c>
      <c r="AK629" s="664" t="str">
        <f>IF(AJ629="","",VLOOKUP(AJ629,リスト!BW:BX,2,0))</f>
        <v/>
      </c>
      <c r="AL629" s="664" t="str">
        <f>IF(AF629="","",IF(S629&gt;【１】経営概要!$G$27,調査年-1,調査年)-R629)</f>
        <v/>
      </c>
      <c r="AM629" s="665" t="str">
        <f t="shared" si="130"/>
        <v/>
      </c>
      <c r="AN629" s="665" t="str">
        <f t="shared" si="131"/>
        <v/>
      </c>
      <c r="AO629" s="666" t="str">
        <f t="shared" si="132"/>
        <v/>
      </c>
      <c r="AP629" s="666" t="str">
        <f t="shared" si="133"/>
        <v/>
      </c>
      <c r="AQ629" s="666" t="str">
        <f t="shared" si="134"/>
        <v/>
      </c>
      <c r="AR629" s="666" t="str">
        <f t="shared" si="146"/>
        <v/>
      </c>
      <c r="AS629" s="666" t="str">
        <f t="shared" si="135"/>
        <v/>
      </c>
      <c r="AT629" s="666" t="str">
        <f t="shared" si="143"/>
        <v/>
      </c>
      <c r="AU629" s="666" t="str">
        <f t="shared" si="144"/>
        <v/>
      </c>
      <c r="AV629" s="666" t="str">
        <f>IF(X629="","",IF(OR(R629=IF(S629&gt;【１】経営概要!$G$27,調査年-1,調査年),AN629=""),"",ROUND(AN629*X629%,0)))</f>
        <v/>
      </c>
      <c r="AW629" s="666" t="str">
        <f t="shared" si="136"/>
        <v/>
      </c>
      <c r="AX629" s="666" t="str">
        <f t="shared" si="137"/>
        <v/>
      </c>
      <c r="AY629" s="666" t="str">
        <f t="shared" si="138"/>
        <v/>
      </c>
      <c r="AZ629" s="666" t="str">
        <f>IF(OR(X629="",AND(OR(R629&lt;&gt;IF(S629&gt;【１】経営概要!$G$27,調査年-1,調査年),AG629=0),V629="",AR629="",W629="")),"",
SUM(
IF(AND(R629=IF(S629&gt;【１】経営概要!$G$27,調査年-1,調査年),AG629=1),ROUND(T629*X629%,0),),
ROUND(V629*X629%,0),
ROUND(SUM(AR629)*X629%,0),
))</f>
        <v/>
      </c>
      <c r="BA629" s="666" t="str">
        <f t="shared" si="139"/>
        <v/>
      </c>
    </row>
    <row r="630" spans="2:53" s="4" customFormat="1" ht="28.15" hidden="1" customHeight="1" outlineLevel="1">
      <c r="C630" s="722">
        <v>614</v>
      </c>
      <c r="D630" s="1572"/>
      <c r="E630" s="1573"/>
      <c r="F630" s="1573"/>
      <c r="G630" s="1573"/>
      <c r="H630" s="1573"/>
      <c r="I630" s="1573"/>
      <c r="J630" s="1573"/>
      <c r="K630" s="1574"/>
      <c r="L630" s="668" t="str">
        <f>IF(M630&gt;0,IF(COUNTIF(リスト!建築物種類コード,M630),"建築物","構築物"),"")</f>
        <v/>
      </c>
      <c r="M630" s="688"/>
      <c r="N630" s="681"/>
      <c r="O630" s="201"/>
      <c r="P630" s="682"/>
      <c r="Q630" s="683"/>
      <c r="R630" s="683"/>
      <c r="S630" s="684"/>
      <c r="T630" s="685"/>
      <c r="U630" s="685"/>
      <c r="V630" s="685"/>
      <c r="W630" s="685"/>
      <c r="X630" s="1045"/>
      <c r="Y630" s="686"/>
      <c r="Z630" s="687"/>
      <c r="AA630" s="661"/>
      <c r="AB630" s="662"/>
      <c r="AC630" s="279"/>
      <c r="AD630" s="61"/>
      <c r="AE630" s="61"/>
      <c r="AF630" s="663" t="str">
        <f t="shared" si="145"/>
        <v/>
      </c>
      <c r="AG630" s="664" t="str">
        <f t="shared" si="140"/>
        <v/>
      </c>
      <c r="AH630" s="664" t="str">
        <f t="shared" si="141"/>
        <v/>
      </c>
      <c r="AI630" s="664" t="str">
        <f>IF(AF630="","",VLOOKUP(AF630,リスト!BD:BE,2,0))</f>
        <v/>
      </c>
      <c r="AJ630" s="664" t="str">
        <f t="shared" si="142"/>
        <v/>
      </c>
      <c r="AK630" s="664" t="str">
        <f>IF(AJ630="","",VLOOKUP(AJ630,リスト!BW:BX,2,0))</f>
        <v/>
      </c>
      <c r="AL630" s="664" t="str">
        <f>IF(AF630="","",IF(S630&gt;【１】経営概要!$G$27,調査年-1,調査年)-R630)</f>
        <v/>
      </c>
      <c r="AM630" s="665" t="str">
        <f t="shared" si="130"/>
        <v/>
      </c>
      <c r="AN630" s="665" t="str">
        <f t="shared" si="131"/>
        <v/>
      </c>
      <c r="AO630" s="666" t="str">
        <f t="shared" si="132"/>
        <v/>
      </c>
      <c r="AP630" s="666" t="str">
        <f t="shared" si="133"/>
        <v/>
      </c>
      <c r="AQ630" s="666" t="str">
        <f t="shared" si="134"/>
        <v/>
      </c>
      <c r="AR630" s="666" t="str">
        <f t="shared" si="146"/>
        <v/>
      </c>
      <c r="AS630" s="666" t="str">
        <f t="shared" si="135"/>
        <v/>
      </c>
      <c r="AT630" s="666" t="str">
        <f t="shared" si="143"/>
        <v/>
      </c>
      <c r="AU630" s="666" t="str">
        <f t="shared" si="144"/>
        <v/>
      </c>
      <c r="AV630" s="666" t="str">
        <f>IF(X630="","",IF(OR(R630=IF(S630&gt;【１】経営概要!$G$27,調査年-1,調査年),AN630=""),"",ROUND(AN630*X630%,0)))</f>
        <v/>
      </c>
      <c r="AW630" s="666" t="str">
        <f t="shared" si="136"/>
        <v/>
      </c>
      <c r="AX630" s="666" t="str">
        <f t="shared" si="137"/>
        <v/>
      </c>
      <c r="AY630" s="666" t="str">
        <f t="shared" si="138"/>
        <v/>
      </c>
      <c r="AZ630" s="666" t="str">
        <f>IF(OR(X630="",AND(OR(R630&lt;&gt;IF(S630&gt;【１】経営概要!$G$27,調査年-1,調査年),AG630=0),V630="",AR630="",W630="")),"",
SUM(
IF(AND(R630=IF(S630&gt;【１】経営概要!$G$27,調査年-1,調査年),AG630=1),ROUND(T630*X630%,0),),
ROUND(V630*X630%,0),
ROUND(SUM(AR630)*X630%,0),
))</f>
        <v/>
      </c>
      <c r="BA630" s="666" t="str">
        <f t="shared" si="139"/>
        <v/>
      </c>
    </row>
    <row r="631" spans="2:53" s="4" customFormat="1" ht="28.15" hidden="1" customHeight="1" outlineLevel="1">
      <c r="C631" s="722">
        <v>615</v>
      </c>
      <c r="D631" s="1569"/>
      <c r="E631" s="1570"/>
      <c r="F631" s="1570"/>
      <c r="G631" s="1570"/>
      <c r="H631" s="1570"/>
      <c r="I631" s="1570"/>
      <c r="J631" s="1570"/>
      <c r="K631" s="1571"/>
      <c r="L631" s="668" t="str">
        <f>IF(M631&gt;0,IF(COUNTIF(リスト!建築物種類コード,M631),"建築物","構築物"),"")</f>
        <v/>
      </c>
      <c r="M631" s="680"/>
      <c r="N631" s="681"/>
      <c r="O631" s="201"/>
      <c r="P631" s="682"/>
      <c r="Q631" s="683"/>
      <c r="R631" s="683"/>
      <c r="S631" s="684"/>
      <c r="T631" s="685"/>
      <c r="U631" s="685"/>
      <c r="V631" s="685"/>
      <c r="W631" s="685"/>
      <c r="X631" s="1045"/>
      <c r="Y631" s="686"/>
      <c r="Z631" s="687"/>
      <c r="AA631" s="661"/>
      <c r="AB631" s="662"/>
      <c r="AC631" s="279"/>
      <c r="AD631" s="61"/>
      <c r="AE631" s="61"/>
      <c r="AF631" s="663" t="str">
        <f t="shared" si="145"/>
        <v/>
      </c>
      <c r="AG631" s="664" t="str">
        <f t="shared" si="140"/>
        <v/>
      </c>
      <c r="AH631" s="664" t="str">
        <f t="shared" si="141"/>
        <v/>
      </c>
      <c r="AI631" s="664" t="str">
        <f>IF(AF631="","",VLOOKUP(AF631,リスト!BD:BE,2,0))</f>
        <v/>
      </c>
      <c r="AJ631" s="664" t="str">
        <f t="shared" si="142"/>
        <v/>
      </c>
      <c r="AK631" s="664" t="str">
        <f>IF(AJ631="","",VLOOKUP(AJ631,リスト!BW:BX,2,0))</f>
        <v/>
      </c>
      <c r="AL631" s="664" t="str">
        <f>IF(AF631="","",IF(S631&gt;【１】経営概要!$G$27,調査年-1,調査年)-R631)</f>
        <v/>
      </c>
      <c r="AM631" s="665" t="str">
        <f t="shared" si="130"/>
        <v/>
      </c>
      <c r="AN631" s="665" t="str">
        <f t="shared" si="131"/>
        <v/>
      </c>
      <c r="AO631" s="666" t="str">
        <f t="shared" si="132"/>
        <v/>
      </c>
      <c r="AP631" s="666" t="str">
        <f t="shared" si="133"/>
        <v/>
      </c>
      <c r="AQ631" s="666" t="str">
        <f t="shared" si="134"/>
        <v/>
      </c>
      <c r="AR631" s="666" t="str">
        <f t="shared" si="146"/>
        <v/>
      </c>
      <c r="AS631" s="666" t="str">
        <f t="shared" si="135"/>
        <v/>
      </c>
      <c r="AT631" s="666" t="str">
        <f t="shared" si="143"/>
        <v/>
      </c>
      <c r="AU631" s="666" t="str">
        <f t="shared" si="144"/>
        <v/>
      </c>
      <c r="AV631" s="666" t="str">
        <f>IF(X631="","",IF(OR(R631=IF(S631&gt;【１】経営概要!$G$27,調査年-1,調査年),AN631=""),"",ROUND(AN631*X631%,0)))</f>
        <v/>
      </c>
      <c r="AW631" s="666" t="str">
        <f t="shared" si="136"/>
        <v/>
      </c>
      <c r="AX631" s="666" t="str">
        <f t="shared" si="137"/>
        <v/>
      </c>
      <c r="AY631" s="666" t="str">
        <f t="shared" si="138"/>
        <v/>
      </c>
      <c r="AZ631" s="666" t="str">
        <f>IF(OR(X631="",AND(OR(R631&lt;&gt;IF(S631&gt;【１】経営概要!$G$27,調査年-1,調査年),AG631=0),V631="",AR631="",W631="")),"",
SUM(
IF(AND(R631=IF(S631&gt;【１】経営概要!$G$27,調査年-1,調査年),AG631=1),ROUND(T631*X631%,0),),
ROUND(V631*X631%,0),
ROUND(SUM(AR631)*X631%,0),
))</f>
        <v/>
      </c>
      <c r="BA631" s="666" t="str">
        <f t="shared" si="139"/>
        <v/>
      </c>
    </row>
    <row r="632" spans="2:53" s="4" customFormat="1" ht="28.15" hidden="1" customHeight="1" outlineLevel="1">
      <c r="C632" s="722">
        <v>616</v>
      </c>
      <c r="D632" s="1572"/>
      <c r="E632" s="1573"/>
      <c r="F632" s="1573"/>
      <c r="G632" s="1573"/>
      <c r="H632" s="1573"/>
      <c r="I632" s="1573"/>
      <c r="J632" s="1573"/>
      <c r="K632" s="1574"/>
      <c r="L632" s="668" t="str">
        <f>IF(M632&gt;0,IF(COUNTIF(リスト!建築物種類コード,M632),"建築物","構築物"),"")</f>
        <v/>
      </c>
      <c r="M632" s="688"/>
      <c r="N632" s="681"/>
      <c r="O632" s="201"/>
      <c r="P632" s="682"/>
      <c r="Q632" s="683"/>
      <c r="R632" s="683"/>
      <c r="S632" s="684"/>
      <c r="T632" s="685"/>
      <c r="U632" s="685"/>
      <c r="V632" s="685"/>
      <c r="W632" s="685"/>
      <c r="X632" s="1045"/>
      <c r="Y632" s="686"/>
      <c r="Z632" s="687"/>
      <c r="AA632" s="661"/>
      <c r="AB632" s="662"/>
      <c r="AC632" s="279"/>
      <c r="AD632" s="61"/>
      <c r="AE632" s="61"/>
      <c r="AF632" s="663" t="str">
        <f t="shared" si="145"/>
        <v/>
      </c>
      <c r="AG632" s="664" t="str">
        <f t="shared" si="140"/>
        <v/>
      </c>
      <c r="AH632" s="664" t="str">
        <f t="shared" si="141"/>
        <v/>
      </c>
      <c r="AI632" s="664" t="str">
        <f>IF(AF632="","",VLOOKUP(AF632,リスト!BD:BE,2,0))</f>
        <v/>
      </c>
      <c r="AJ632" s="664" t="str">
        <f t="shared" si="142"/>
        <v/>
      </c>
      <c r="AK632" s="664" t="str">
        <f>IF(AJ632="","",VLOOKUP(AJ632,リスト!BW:BX,2,0))</f>
        <v/>
      </c>
      <c r="AL632" s="664" t="str">
        <f>IF(AF632="","",IF(S632&gt;【１】経営概要!$G$27,調査年-1,調査年)-R632)</f>
        <v/>
      </c>
      <c r="AM632" s="665" t="str">
        <f t="shared" si="130"/>
        <v/>
      </c>
      <c r="AN632" s="665" t="str">
        <f t="shared" si="131"/>
        <v/>
      </c>
      <c r="AO632" s="666" t="str">
        <f t="shared" si="132"/>
        <v/>
      </c>
      <c r="AP632" s="666" t="str">
        <f t="shared" si="133"/>
        <v/>
      </c>
      <c r="AQ632" s="666" t="str">
        <f t="shared" si="134"/>
        <v/>
      </c>
      <c r="AR632" s="666" t="str">
        <f t="shared" si="146"/>
        <v/>
      </c>
      <c r="AS632" s="666" t="str">
        <f t="shared" si="135"/>
        <v/>
      </c>
      <c r="AT632" s="666" t="str">
        <f t="shared" si="143"/>
        <v/>
      </c>
      <c r="AU632" s="666" t="str">
        <f t="shared" si="144"/>
        <v/>
      </c>
      <c r="AV632" s="666" t="str">
        <f>IF(X632="","",IF(OR(R632=IF(S632&gt;【１】経営概要!$G$27,調査年-1,調査年),AN632=""),"",ROUND(AN632*X632%,0)))</f>
        <v/>
      </c>
      <c r="AW632" s="666" t="str">
        <f t="shared" si="136"/>
        <v/>
      </c>
      <c r="AX632" s="666" t="str">
        <f t="shared" si="137"/>
        <v/>
      </c>
      <c r="AY632" s="666" t="str">
        <f t="shared" si="138"/>
        <v/>
      </c>
      <c r="AZ632" s="666" t="str">
        <f>IF(OR(X632="",AND(OR(R632&lt;&gt;IF(S632&gt;【１】経営概要!$G$27,調査年-1,調査年),AG632=0),V632="",AR632="",W632="")),"",
SUM(
IF(AND(R632=IF(S632&gt;【１】経営概要!$G$27,調査年-1,調査年),AG632=1),ROUND(T632*X632%,0),),
ROUND(V632*X632%,0),
ROUND(SUM(AR632)*X632%,0),
))</f>
        <v/>
      </c>
      <c r="BA632" s="666" t="str">
        <f t="shared" si="139"/>
        <v/>
      </c>
    </row>
    <row r="633" spans="2:53" s="4" customFormat="1" ht="28.15" hidden="1" customHeight="1" outlineLevel="1">
      <c r="C633" s="722">
        <v>617</v>
      </c>
      <c r="D633" s="1569"/>
      <c r="E633" s="1570"/>
      <c r="F633" s="1570"/>
      <c r="G633" s="1570"/>
      <c r="H633" s="1570"/>
      <c r="I633" s="1570"/>
      <c r="J633" s="1570"/>
      <c r="K633" s="1571"/>
      <c r="L633" s="668" t="str">
        <f>IF(M633&gt;0,IF(COUNTIF(リスト!建築物種類コード,M633),"建築物","構築物"),"")</f>
        <v/>
      </c>
      <c r="M633" s="680"/>
      <c r="N633" s="681"/>
      <c r="O633" s="201"/>
      <c r="P633" s="682"/>
      <c r="Q633" s="683"/>
      <c r="R633" s="683"/>
      <c r="S633" s="684"/>
      <c r="T633" s="685"/>
      <c r="U633" s="685"/>
      <c r="V633" s="685"/>
      <c r="W633" s="685"/>
      <c r="X633" s="1045"/>
      <c r="Y633" s="686"/>
      <c r="Z633" s="687"/>
      <c r="AA633" s="661"/>
      <c r="AB633" s="662"/>
      <c r="AC633" s="279"/>
      <c r="AD633" s="61"/>
      <c r="AE633" s="61"/>
      <c r="AF633" s="663" t="str">
        <f t="shared" si="145"/>
        <v/>
      </c>
      <c r="AG633" s="664" t="str">
        <f t="shared" si="140"/>
        <v/>
      </c>
      <c r="AH633" s="664" t="str">
        <f t="shared" si="141"/>
        <v/>
      </c>
      <c r="AI633" s="664" t="str">
        <f>IF(AF633="","",VLOOKUP(AF633,リスト!BD:BE,2,0))</f>
        <v/>
      </c>
      <c r="AJ633" s="664" t="str">
        <f t="shared" si="142"/>
        <v/>
      </c>
      <c r="AK633" s="664" t="str">
        <f>IF(AJ633="","",VLOOKUP(AJ633,リスト!BW:BX,2,0))</f>
        <v/>
      </c>
      <c r="AL633" s="664" t="str">
        <f>IF(AF633="","",IF(S633&gt;【１】経営概要!$G$27,調査年-1,調査年)-R633)</f>
        <v/>
      </c>
      <c r="AM633" s="665" t="str">
        <f t="shared" si="130"/>
        <v/>
      </c>
      <c r="AN633" s="665" t="str">
        <f t="shared" si="131"/>
        <v/>
      </c>
      <c r="AO633" s="666" t="str">
        <f t="shared" si="132"/>
        <v/>
      </c>
      <c r="AP633" s="666" t="str">
        <f t="shared" si="133"/>
        <v/>
      </c>
      <c r="AQ633" s="666" t="str">
        <f t="shared" si="134"/>
        <v/>
      </c>
      <c r="AR633" s="666" t="str">
        <f t="shared" si="146"/>
        <v/>
      </c>
      <c r="AS633" s="666" t="str">
        <f t="shared" si="135"/>
        <v/>
      </c>
      <c r="AT633" s="666" t="str">
        <f t="shared" si="143"/>
        <v/>
      </c>
      <c r="AU633" s="666" t="str">
        <f t="shared" si="144"/>
        <v/>
      </c>
      <c r="AV633" s="666" t="str">
        <f>IF(X633="","",IF(OR(R633=IF(S633&gt;【１】経営概要!$G$27,調査年-1,調査年),AN633=""),"",ROUND(AN633*X633%,0)))</f>
        <v/>
      </c>
      <c r="AW633" s="666" t="str">
        <f t="shared" si="136"/>
        <v/>
      </c>
      <c r="AX633" s="666" t="str">
        <f t="shared" si="137"/>
        <v/>
      </c>
      <c r="AY633" s="666" t="str">
        <f t="shared" si="138"/>
        <v/>
      </c>
      <c r="AZ633" s="666" t="str">
        <f>IF(OR(X633="",AND(OR(R633&lt;&gt;IF(S633&gt;【１】経営概要!$G$27,調査年-1,調査年),AG633=0),V633="",AR633="",W633="")),"",
SUM(
IF(AND(R633=IF(S633&gt;【１】経営概要!$G$27,調査年-1,調査年),AG633=1),ROUND(T633*X633%,0),),
ROUND(V633*X633%,0),
ROUND(SUM(AR633)*X633%,0),
))</f>
        <v/>
      </c>
      <c r="BA633" s="666" t="str">
        <f t="shared" si="139"/>
        <v/>
      </c>
    </row>
    <row r="634" spans="2:53" s="4" customFormat="1" ht="28.15" hidden="1" customHeight="1" outlineLevel="1">
      <c r="C634" s="722">
        <v>618</v>
      </c>
      <c r="D634" s="1569"/>
      <c r="E634" s="1570"/>
      <c r="F634" s="1570"/>
      <c r="G634" s="1570"/>
      <c r="H634" s="1570"/>
      <c r="I634" s="1570"/>
      <c r="J634" s="1570"/>
      <c r="K634" s="1571"/>
      <c r="L634" s="668" t="str">
        <f>IF(M634&gt;0,IF(COUNTIF(リスト!建築物種類コード,M634),"建築物","構築物"),"")</f>
        <v/>
      </c>
      <c r="M634" s="680"/>
      <c r="N634" s="681"/>
      <c r="O634" s="201"/>
      <c r="P634" s="682"/>
      <c r="Q634" s="683"/>
      <c r="R634" s="683"/>
      <c r="S634" s="684"/>
      <c r="T634" s="685"/>
      <c r="U634" s="685"/>
      <c r="V634" s="685"/>
      <c r="W634" s="685"/>
      <c r="X634" s="1045"/>
      <c r="Y634" s="686"/>
      <c r="Z634" s="687"/>
      <c r="AA634" s="661"/>
      <c r="AB634" s="662"/>
      <c r="AC634" s="279"/>
      <c r="AD634" s="61"/>
      <c r="AE634" s="61"/>
      <c r="AF634" s="663" t="str">
        <f t="shared" si="145"/>
        <v/>
      </c>
      <c r="AG634" s="664" t="str">
        <f t="shared" si="140"/>
        <v/>
      </c>
      <c r="AH634" s="664" t="str">
        <f t="shared" si="141"/>
        <v/>
      </c>
      <c r="AI634" s="664" t="str">
        <f>IF(AF634="","",VLOOKUP(AF634,リスト!BD:BE,2,0))</f>
        <v/>
      </c>
      <c r="AJ634" s="664" t="str">
        <f t="shared" si="142"/>
        <v/>
      </c>
      <c r="AK634" s="664" t="str">
        <f>IF(AJ634="","",VLOOKUP(AJ634,リスト!BW:BX,2,0))</f>
        <v/>
      </c>
      <c r="AL634" s="664" t="str">
        <f>IF(AF634="","",IF(S634&gt;【１】経営概要!$G$27,調査年-1,調査年)-R634)</f>
        <v/>
      </c>
      <c r="AM634" s="665" t="str">
        <f t="shared" si="130"/>
        <v/>
      </c>
      <c r="AN634" s="665" t="str">
        <f t="shared" si="131"/>
        <v/>
      </c>
      <c r="AO634" s="666" t="str">
        <f t="shared" si="132"/>
        <v/>
      </c>
      <c r="AP634" s="666" t="str">
        <f t="shared" si="133"/>
        <v/>
      </c>
      <c r="AQ634" s="666" t="str">
        <f t="shared" si="134"/>
        <v/>
      </c>
      <c r="AR634" s="666" t="str">
        <f t="shared" si="146"/>
        <v/>
      </c>
      <c r="AS634" s="666" t="str">
        <f t="shared" si="135"/>
        <v/>
      </c>
      <c r="AT634" s="666" t="str">
        <f t="shared" si="143"/>
        <v/>
      </c>
      <c r="AU634" s="666" t="str">
        <f t="shared" si="144"/>
        <v/>
      </c>
      <c r="AV634" s="666" t="str">
        <f>IF(X634="","",IF(OR(R634=IF(S634&gt;【１】経営概要!$G$27,調査年-1,調査年),AN634=""),"",ROUND(AN634*X634%,0)))</f>
        <v/>
      </c>
      <c r="AW634" s="666" t="str">
        <f t="shared" si="136"/>
        <v/>
      </c>
      <c r="AX634" s="666" t="str">
        <f t="shared" si="137"/>
        <v/>
      </c>
      <c r="AY634" s="666" t="str">
        <f t="shared" si="138"/>
        <v/>
      </c>
      <c r="AZ634" s="666" t="str">
        <f>IF(OR(X634="",AND(OR(R634&lt;&gt;IF(S634&gt;【１】経営概要!$G$27,調査年-1,調査年),AG634=0),V634="",AR634="",W634="")),"",
SUM(
IF(AND(R634=IF(S634&gt;【１】経営概要!$G$27,調査年-1,調査年),AG634=1),ROUND(T634*X634%,0),),
ROUND(V634*X634%,0),
ROUND(SUM(AR634)*X634%,0),
))</f>
        <v/>
      </c>
      <c r="BA634" s="666" t="str">
        <f t="shared" si="139"/>
        <v/>
      </c>
    </row>
    <row r="635" spans="2:53" s="4" customFormat="1" ht="28.15" hidden="1" customHeight="1" outlineLevel="1">
      <c r="C635" s="722">
        <v>619</v>
      </c>
      <c r="D635" s="1569"/>
      <c r="E635" s="1570"/>
      <c r="F635" s="1570"/>
      <c r="G635" s="1570"/>
      <c r="H635" s="1570"/>
      <c r="I635" s="1570"/>
      <c r="J635" s="1570"/>
      <c r="K635" s="1571"/>
      <c r="L635" s="668" t="str">
        <f>IF(M635&gt;0,IF(COUNTIF(リスト!建築物種類コード,M635),"建築物","構築物"),"")</f>
        <v/>
      </c>
      <c r="M635" s="680"/>
      <c r="N635" s="681"/>
      <c r="O635" s="201"/>
      <c r="P635" s="682"/>
      <c r="Q635" s="683"/>
      <c r="R635" s="683"/>
      <c r="S635" s="684"/>
      <c r="T635" s="685"/>
      <c r="U635" s="685"/>
      <c r="V635" s="685"/>
      <c r="W635" s="685"/>
      <c r="X635" s="1045"/>
      <c r="Y635" s="686"/>
      <c r="Z635" s="687"/>
      <c r="AA635" s="661"/>
      <c r="AB635" s="662"/>
      <c r="AC635" s="279"/>
      <c r="AD635" s="61"/>
      <c r="AE635" s="61"/>
      <c r="AF635" s="663" t="str">
        <f t="shared" si="145"/>
        <v/>
      </c>
      <c r="AG635" s="664" t="str">
        <f t="shared" si="140"/>
        <v/>
      </c>
      <c r="AH635" s="664" t="str">
        <f t="shared" si="141"/>
        <v/>
      </c>
      <c r="AI635" s="664" t="str">
        <f>IF(AF635="","",VLOOKUP(AF635,リスト!BD:BE,2,0))</f>
        <v/>
      </c>
      <c r="AJ635" s="664" t="str">
        <f t="shared" si="142"/>
        <v/>
      </c>
      <c r="AK635" s="664" t="str">
        <f>IF(AJ635="","",VLOOKUP(AJ635,リスト!BW:BX,2,0))</f>
        <v/>
      </c>
      <c r="AL635" s="664" t="str">
        <f>IF(AF635="","",IF(S635&gt;【１】経営概要!$G$27,調査年-1,調査年)-R635)</f>
        <v/>
      </c>
      <c r="AM635" s="665" t="str">
        <f t="shared" si="130"/>
        <v/>
      </c>
      <c r="AN635" s="665" t="str">
        <f t="shared" si="131"/>
        <v/>
      </c>
      <c r="AO635" s="666" t="str">
        <f t="shared" si="132"/>
        <v/>
      </c>
      <c r="AP635" s="666" t="str">
        <f t="shared" si="133"/>
        <v/>
      </c>
      <c r="AQ635" s="666" t="str">
        <f t="shared" si="134"/>
        <v/>
      </c>
      <c r="AR635" s="666" t="str">
        <f t="shared" si="146"/>
        <v/>
      </c>
      <c r="AS635" s="666" t="str">
        <f t="shared" si="135"/>
        <v/>
      </c>
      <c r="AT635" s="666" t="str">
        <f t="shared" si="143"/>
        <v/>
      </c>
      <c r="AU635" s="666" t="str">
        <f t="shared" si="144"/>
        <v/>
      </c>
      <c r="AV635" s="666" t="str">
        <f>IF(X635="","",IF(OR(R635=IF(S635&gt;【１】経営概要!$G$27,調査年-1,調査年),AN635=""),"",ROUND(AN635*X635%,0)))</f>
        <v/>
      </c>
      <c r="AW635" s="666" t="str">
        <f t="shared" si="136"/>
        <v/>
      </c>
      <c r="AX635" s="666" t="str">
        <f t="shared" si="137"/>
        <v/>
      </c>
      <c r="AY635" s="666" t="str">
        <f t="shared" si="138"/>
        <v/>
      </c>
      <c r="AZ635" s="666" t="str">
        <f>IF(OR(X635="",AND(OR(R635&lt;&gt;IF(S635&gt;【１】経営概要!$G$27,調査年-1,調査年),AG635=0),V635="",AR635="",W635="")),"",
SUM(
IF(AND(R635=IF(S635&gt;【１】経営概要!$G$27,調査年-1,調査年),AG635=1),ROUND(T635*X635%,0),),
ROUND(V635*X635%,0),
ROUND(SUM(AR635)*X635%,0),
))</f>
        <v/>
      </c>
      <c r="BA635" s="666" t="str">
        <f t="shared" si="139"/>
        <v/>
      </c>
    </row>
    <row r="636" spans="2:53" s="4" customFormat="1" ht="28.15" hidden="1" customHeight="1" outlineLevel="1">
      <c r="C636" s="722">
        <v>620</v>
      </c>
      <c r="D636" s="1569"/>
      <c r="E636" s="1570"/>
      <c r="F636" s="1570"/>
      <c r="G636" s="1570"/>
      <c r="H636" s="1570"/>
      <c r="I636" s="1570"/>
      <c r="J636" s="1570"/>
      <c r="K636" s="1571"/>
      <c r="L636" s="668" t="str">
        <f>IF(M636&gt;0,IF(COUNTIF(リスト!建築物種類コード,M636),"建築物","構築物"),"")</f>
        <v/>
      </c>
      <c r="M636" s="680"/>
      <c r="N636" s="681"/>
      <c r="O636" s="201"/>
      <c r="P636" s="682"/>
      <c r="Q636" s="683"/>
      <c r="R636" s="683"/>
      <c r="S636" s="684"/>
      <c r="T636" s="685"/>
      <c r="U636" s="685"/>
      <c r="V636" s="685"/>
      <c r="W636" s="685"/>
      <c r="X636" s="1045"/>
      <c r="Y636" s="686"/>
      <c r="Z636" s="687"/>
      <c r="AA636" s="661"/>
      <c r="AB636" s="662"/>
      <c r="AC636" s="279"/>
      <c r="AD636" s="61"/>
      <c r="AE636" s="61"/>
      <c r="AF636" s="663" t="str">
        <f t="shared" si="145"/>
        <v/>
      </c>
      <c r="AG636" s="664" t="str">
        <f t="shared" si="140"/>
        <v/>
      </c>
      <c r="AH636" s="664" t="str">
        <f t="shared" si="141"/>
        <v/>
      </c>
      <c r="AI636" s="664" t="str">
        <f>IF(AF636="","",VLOOKUP(AF636,リスト!BD:BE,2,0))</f>
        <v/>
      </c>
      <c r="AJ636" s="664" t="str">
        <f t="shared" si="142"/>
        <v/>
      </c>
      <c r="AK636" s="664" t="str">
        <f>IF(AJ636="","",VLOOKUP(AJ636,リスト!BW:BX,2,0))</f>
        <v/>
      </c>
      <c r="AL636" s="664" t="str">
        <f>IF(AF636="","",IF(S636&gt;【１】経営概要!$G$27,調査年-1,調査年)-R636)</f>
        <v/>
      </c>
      <c r="AM636" s="665" t="str">
        <f t="shared" si="130"/>
        <v/>
      </c>
      <c r="AN636" s="665" t="str">
        <f t="shared" si="131"/>
        <v/>
      </c>
      <c r="AO636" s="666" t="str">
        <f t="shared" si="132"/>
        <v/>
      </c>
      <c r="AP636" s="666" t="str">
        <f t="shared" si="133"/>
        <v/>
      </c>
      <c r="AQ636" s="666" t="str">
        <f t="shared" si="134"/>
        <v/>
      </c>
      <c r="AR636" s="666" t="str">
        <f t="shared" si="146"/>
        <v/>
      </c>
      <c r="AS636" s="666" t="str">
        <f t="shared" si="135"/>
        <v/>
      </c>
      <c r="AT636" s="666" t="str">
        <f t="shared" si="143"/>
        <v/>
      </c>
      <c r="AU636" s="666" t="str">
        <f t="shared" si="144"/>
        <v/>
      </c>
      <c r="AV636" s="666" t="str">
        <f>IF(X636="","",IF(OR(R636=IF(S636&gt;【１】経営概要!$G$27,調査年-1,調査年),AN636=""),"",ROUND(AN636*X636%,0)))</f>
        <v/>
      </c>
      <c r="AW636" s="666" t="str">
        <f t="shared" si="136"/>
        <v/>
      </c>
      <c r="AX636" s="666" t="str">
        <f t="shared" si="137"/>
        <v/>
      </c>
      <c r="AY636" s="666" t="str">
        <f t="shared" si="138"/>
        <v/>
      </c>
      <c r="AZ636" s="666" t="str">
        <f>IF(OR(X636="",AND(OR(R636&lt;&gt;IF(S636&gt;【１】経営概要!$G$27,調査年-1,調査年),AG636=0),V636="",AR636="",W636="")),"",
SUM(
IF(AND(R636=IF(S636&gt;【１】経営概要!$G$27,調査年-1,調査年),AG636=1),ROUND(T636*X636%,0),),
ROUND(V636*X636%,0),
ROUND(SUM(AR636)*X636%,0),
))</f>
        <v/>
      </c>
      <c r="BA636" s="666" t="str">
        <f t="shared" si="139"/>
        <v/>
      </c>
    </row>
    <row r="637" spans="2:53" s="4" customFormat="1" ht="28.15" hidden="1" customHeight="1" outlineLevel="1">
      <c r="C637" s="722">
        <v>621</v>
      </c>
      <c r="D637" s="1569"/>
      <c r="E637" s="1570"/>
      <c r="F637" s="1570"/>
      <c r="G637" s="1570"/>
      <c r="H637" s="1570"/>
      <c r="I637" s="1570"/>
      <c r="J637" s="1570"/>
      <c r="K637" s="1571"/>
      <c r="L637" s="668" t="str">
        <f>IF(M637&gt;0,IF(COUNTIF(リスト!建築物種類コード,M637),"建築物","構築物"),"")</f>
        <v/>
      </c>
      <c r="M637" s="680"/>
      <c r="N637" s="681"/>
      <c r="O637" s="201"/>
      <c r="P637" s="682"/>
      <c r="Q637" s="683"/>
      <c r="R637" s="683"/>
      <c r="S637" s="684"/>
      <c r="T637" s="685"/>
      <c r="U637" s="685"/>
      <c r="V637" s="685"/>
      <c r="W637" s="685"/>
      <c r="X637" s="1045"/>
      <c r="Y637" s="686"/>
      <c r="Z637" s="687"/>
      <c r="AA637" s="661"/>
      <c r="AB637" s="662"/>
      <c r="AC637" s="279"/>
      <c r="AD637" s="61"/>
      <c r="AE637" s="61"/>
      <c r="AF637" s="663" t="str">
        <f t="shared" si="145"/>
        <v/>
      </c>
      <c r="AG637" s="664" t="str">
        <f t="shared" si="140"/>
        <v/>
      </c>
      <c r="AH637" s="664" t="str">
        <f t="shared" si="141"/>
        <v/>
      </c>
      <c r="AI637" s="664" t="str">
        <f>IF(AF637="","",VLOOKUP(AF637,リスト!BD:BE,2,0))</f>
        <v/>
      </c>
      <c r="AJ637" s="664" t="str">
        <f t="shared" si="142"/>
        <v/>
      </c>
      <c r="AK637" s="664" t="str">
        <f>IF(AJ637="","",VLOOKUP(AJ637,リスト!BW:BX,2,0))</f>
        <v/>
      </c>
      <c r="AL637" s="664" t="str">
        <f>IF(AF637="","",IF(S637&gt;【１】経営概要!$G$27,調査年-1,調査年)-R637)</f>
        <v/>
      </c>
      <c r="AM637" s="665" t="str">
        <f t="shared" si="130"/>
        <v/>
      </c>
      <c r="AN637" s="665" t="str">
        <f t="shared" si="131"/>
        <v/>
      </c>
      <c r="AO637" s="666" t="str">
        <f t="shared" si="132"/>
        <v/>
      </c>
      <c r="AP637" s="666" t="str">
        <f t="shared" si="133"/>
        <v/>
      </c>
      <c r="AQ637" s="666" t="str">
        <f t="shared" si="134"/>
        <v/>
      </c>
      <c r="AR637" s="666" t="str">
        <f t="shared" si="146"/>
        <v/>
      </c>
      <c r="AS637" s="666" t="str">
        <f t="shared" si="135"/>
        <v/>
      </c>
      <c r="AT637" s="666" t="str">
        <f t="shared" si="143"/>
        <v/>
      </c>
      <c r="AU637" s="666" t="str">
        <f t="shared" si="144"/>
        <v/>
      </c>
      <c r="AV637" s="666" t="str">
        <f>IF(X637="","",IF(OR(R637=IF(S637&gt;【１】経営概要!$G$27,調査年-1,調査年),AN637=""),"",ROUND(AN637*X637%,0)))</f>
        <v/>
      </c>
      <c r="AW637" s="666" t="str">
        <f t="shared" si="136"/>
        <v/>
      </c>
      <c r="AX637" s="666" t="str">
        <f t="shared" si="137"/>
        <v/>
      </c>
      <c r="AY637" s="666" t="str">
        <f t="shared" si="138"/>
        <v/>
      </c>
      <c r="AZ637" s="666" t="str">
        <f>IF(OR(X637="",AND(OR(R637&lt;&gt;IF(S637&gt;【１】経営概要!$G$27,調査年-1,調査年),AG637=0),V637="",AR637="",W637="")),"",
SUM(
IF(AND(R637=IF(S637&gt;【１】経営概要!$G$27,調査年-1,調査年),AG637=1),ROUND(T637*X637%,0),),
ROUND(V637*X637%,0),
ROUND(SUM(AR637)*X637%,0),
))</f>
        <v/>
      </c>
      <c r="BA637" s="666" t="str">
        <f t="shared" si="139"/>
        <v/>
      </c>
    </row>
    <row r="638" spans="2:53" s="4" customFormat="1" ht="28.15" hidden="1" customHeight="1" outlineLevel="1">
      <c r="C638" s="722">
        <v>622</v>
      </c>
      <c r="D638" s="1569"/>
      <c r="E638" s="1570"/>
      <c r="F638" s="1570"/>
      <c r="G638" s="1570"/>
      <c r="H638" s="1570"/>
      <c r="I638" s="1570"/>
      <c r="J638" s="1570"/>
      <c r="K638" s="1571"/>
      <c r="L638" s="668" t="str">
        <f>IF(M638&gt;0,IF(COUNTIF(リスト!建築物種類コード,M638),"建築物","構築物"),"")</f>
        <v/>
      </c>
      <c r="M638" s="680"/>
      <c r="N638" s="681"/>
      <c r="O638" s="201"/>
      <c r="P638" s="682"/>
      <c r="Q638" s="683"/>
      <c r="R638" s="683"/>
      <c r="S638" s="684"/>
      <c r="T638" s="685"/>
      <c r="U638" s="685"/>
      <c r="V638" s="685"/>
      <c r="W638" s="685"/>
      <c r="X638" s="1045"/>
      <c r="Y638" s="686"/>
      <c r="Z638" s="687"/>
      <c r="AA638" s="661"/>
      <c r="AB638" s="662"/>
      <c r="AC638" s="279"/>
      <c r="AD638" s="61"/>
      <c r="AE638" s="61"/>
      <c r="AF638" s="663" t="str">
        <f t="shared" si="145"/>
        <v/>
      </c>
      <c r="AG638" s="664" t="str">
        <f t="shared" si="140"/>
        <v/>
      </c>
      <c r="AH638" s="664" t="str">
        <f t="shared" si="141"/>
        <v/>
      </c>
      <c r="AI638" s="664" t="str">
        <f>IF(AF638="","",VLOOKUP(AF638,リスト!BD:BE,2,0))</f>
        <v/>
      </c>
      <c r="AJ638" s="664" t="str">
        <f t="shared" si="142"/>
        <v/>
      </c>
      <c r="AK638" s="664" t="str">
        <f>IF(AJ638="","",VLOOKUP(AJ638,リスト!BW:BX,2,0))</f>
        <v/>
      </c>
      <c r="AL638" s="664" t="str">
        <f>IF(AF638="","",IF(S638&gt;【１】経営概要!$G$27,調査年-1,調査年)-R638)</f>
        <v/>
      </c>
      <c r="AM638" s="665" t="str">
        <f t="shared" si="130"/>
        <v/>
      </c>
      <c r="AN638" s="665" t="str">
        <f t="shared" si="131"/>
        <v/>
      </c>
      <c r="AO638" s="666" t="str">
        <f t="shared" si="132"/>
        <v/>
      </c>
      <c r="AP638" s="666" t="str">
        <f t="shared" si="133"/>
        <v/>
      </c>
      <c r="AQ638" s="666" t="str">
        <f t="shared" si="134"/>
        <v/>
      </c>
      <c r="AR638" s="666" t="str">
        <f t="shared" si="146"/>
        <v/>
      </c>
      <c r="AS638" s="666" t="str">
        <f t="shared" si="135"/>
        <v/>
      </c>
      <c r="AT638" s="666" t="str">
        <f t="shared" si="143"/>
        <v/>
      </c>
      <c r="AU638" s="666" t="str">
        <f t="shared" si="144"/>
        <v/>
      </c>
      <c r="AV638" s="666" t="str">
        <f>IF(X638="","",IF(OR(R638=IF(S638&gt;【１】経営概要!$G$27,調査年-1,調査年),AN638=""),"",ROUND(AN638*X638%,0)))</f>
        <v/>
      </c>
      <c r="AW638" s="666" t="str">
        <f t="shared" si="136"/>
        <v/>
      </c>
      <c r="AX638" s="666" t="str">
        <f t="shared" si="137"/>
        <v/>
      </c>
      <c r="AY638" s="666" t="str">
        <f t="shared" si="138"/>
        <v/>
      </c>
      <c r="AZ638" s="666" t="str">
        <f>IF(OR(X638="",AND(OR(R638&lt;&gt;IF(S638&gt;【１】経営概要!$G$27,調査年-1,調査年),AG638=0),V638="",AR638="",W638="")),"",
SUM(
IF(AND(R638=IF(S638&gt;【１】経営概要!$G$27,調査年-1,調査年),AG638=1),ROUND(T638*X638%,0),),
ROUND(V638*X638%,0),
ROUND(SUM(AR638)*X638%,0),
))</f>
        <v/>
      </c>
      <c r="BA638" s="666" t="str">
        <f t="shared" si="139"/>
        <v/>
      </c>
    </row>
    <row r="639" spans="2:53" s="4" customFormat="1" ht="28.15" hidden="1" customHeight="1" outlineLevel="1">
      <c r="C639" s="722">
        <v>623</v>
      </c>
      <c r="D639" s="1569"/>
      <c r="E639" s="1570"/>
      <c r="F639" s="1570"/>
      <c r="G639" s="1570"/>
      <c r="H639" s="1570"/>
      <c r="I639" s="1570"/>
      <c r="J639" s="1570"/>
      <c r="K639" s="1571"/>
      <c r="L639" s="668" t="str">
        <f>IF(M639&gt;0,IF(COUNTIF(リスト!建築物種類コード,M639),"建築物","構築物"),"")</f>
        <v/>
      </c>
      <c r="M639" s="680"/>
      <c r="N639" s="681"/>
      <c r="O639" s="201"/>
      <c r="P639" s="682"/>
      <c r="Q639" s="683"/>
      <c r="R639" s="683"/>
      <c r="S639" s="684"/>
      <c r="T639" s="685"/>
      <c r="U639" s="685"/>
      <c r="V639" s="685"/>
      <c r="W639" s="685"/>
      <c r="X639" s="1045"/>
      <c r="Y639" s="686"/>
      <c r="Z639" s="687"/>
      <c r="AA639" s="661"/>
      <c r="AB639" s="662"/>
      <c r="AC639" s="279"/>
      <c r="AD639" s="61"/>
      <c r="AE639" s="61"/>
      <c r="AF639" s="663" t="str">
        <f t="shared" si="145"/>
        <v/>
      </c>
      <c r="AG639" s="664" t="str">
        <f t="shared" si="140"/>
        <v/>
      </c>
      <c r="AH639" s="664" t="str">
        <f t="shared" si="141"/>
        <v/>
      </c>
      <c r="AI639" s="664" t="str">
        <f>IF(AF639="","",VLOOKUP(AF639,リスト!BD:BE,2,0))</f>
        <v/>
      </c>
      <c r="AJ639" s="664" t="str">
        <f t="shared" si="142"/>
        <v/>
      </c>
      <c r="AK639" s="664" t="str">
        <f>IF(AJ639="","",VLOOKUP(AJ639,リスト!BW:BX,2,0))</f>
        <v/>
      </c>
      <c r="AL639" s="664" t="str">
        <f>IF(AF639="","",IF(S639&gt;【１】経営概要!$G$27,調査年-1,調査年)-R639)</f>
        <v/>
      </c>
      <c r="AM639" s="665" t="str">
        <f t="shared" si="130"/>
        <v/>
      </c>
      <c r="AN639" s="665" t="str">
        <f t="shared" si="131"/>
        <v/>
      </c>
      <c r="AO639" s="666" t="str">
        <f t="shared" si="132"/>
        <v/>
      </c>
      <c r="AP639" s="666" t="str">
        <f t="shared" si="133"/>
        <v/>
      </c>
      <c r="AQ639" s="666" t="str">
        <f t="shared" si="134"/>
        <v/>
      </c>
      <c r="AR639" s="666" t="str">
        <f t="shared" si="146"/>
        <v/>
      </c>
      <c r="AS639" s="666" t="str">
        <f t="shared" si="135"/>
        <v/>
      </c>
      <c r="AT639" s="666" t="str">
        <f t="shared" si="143"/>
        <v/>
      </c>
      <c r="AU639" s="666" t="str">
        <f t="shared" si="144"/>
        <v/>
      </c>
      <c r="AV639" s="666" t="str">
        <f>IF(X639="","",IF(OR(R639=IF(S639&gt;【１】経営概要!$G$27,調査年-1,調査年),AN639=""),"",ROUND(AN639*X639%,0)))</f>
        <v/>
      </c>
      <c r="AW639" s="666" t="str">
        <f t="shared" si="136"/>
        <v/>
      </c>
      <c r="AX639" s="666" t="str">
        <f t="shared" si="137"/>
        <v/>
      </c>
      <c r="AY639" s="666" t="str">
        <f t="shared" si="138"/>
        <v/>
      </c>
      <c r="AZ639" s="666" t="str">
        <f>IF(OR(X639="",AND(OR(R639&lt;&gt;IF(S639&gt;【１】経営概要!$G$27,調査年-1,調査年),AG639=0),V639="",AR639="",W639="")),"",
SUM(
IF(AND(R639=IF(S639&gt;【１】経営概要!$G$27,調査年-1,調査年),AG639=1),ROUND(T639*X639%,0),),
ROUND(V639*X639%,0),
ROUND(SUM(AR639)*X639%,0),
))</f>
        <v/>
      </c>
      <c r="BA639" s="666" t="str">
        <f t="shared" si="139"/>
        <v/>
      </c>
    </row>
    <row r="640" spans="2:53" s="4" customFormat="1" ht="28.15" hidden="1" customHeight="1" outlineLevel="1">
      <c r="C640" s="722">
        <v>624</v>
      </c>
      <c r="D640" s="1569"/>
      <c r="E640" s="1570"/>
      <c r="F640" s="1570"/>
      <c r="G640" s="1570"/>
      <c r="H640" s="1570"/>
      <c r="I640" s="1570"/>
      <c r="J640" s="1570"/>
      <c r="K640" s="1571"/>
      <c r="L640" s="668" t="str">
        <f>IF(M640&gt;0,IF(COUNTIF(リスト!建築物種類コード,M640),"建築物","構築物"),"")</f>
        <v/>
      </c>
      <c r="M640" s="680"/>
      <c r="N640" s="681"/>
      <c r="O640" s="201"/>
      <c r="P640" s="682"/>
      <c r="Q640" s="683"/>
      <c r="R640" s="683"/>
      <c r="S640" s="684"/>
      <c r="T640" s="685"/>
      <c r="U640" s="685"/>
      <c r="V640" s="685"/>
      <c r="W640" s="685"/>
      <c r="X640" s="1045"/>
      <c r="Y640" s="686"/>
      <c r="Z640" s="687"/>
      <c r="AA640" s="661"/>
      <c r="AB640" s="662"/>
      <c r="AC640" s="279"/>
      <c r="AD640" s="61"/>
      <c r="AE640" s="61"/>
      <c r="AF640" s="663" t="str">
        <f t="shared" si="145"/>
        <v/>
      </c>
      <c r="AG640" s="664" t="str">
        <f t="shared" si="140"/>
        <v/>
      </c>
      <c r="AH640" s="664" t="str">
        <f t="shared" si="141"/>
        <v/>
      </c>
      <c r="AI640" s="664" t="str">
        <f>IF(AF640="","",VLOOKUP(AF640,リスト!BD:BE,2,0))</f>
        <v/>
      </c>
      <c r="AJ640" s="664" t="str">
        <f t="shared" si="142"/>
        <v/>
      </c>
      <c r="AK640" s="664" t="str">
        <f>IF(AJ640="","",VLOOKUP(AJ640,リスト!BW:BX,2,0))</f>
        <v/>
      </c>
      <c r="AL640" s="664" t="str">
        <f>IF(AF640="","",IF(S640&gt;【１】経営概要!$G$27,調査年-1,調査年)-R640)</f>
        <v/>
      </c>
      <c r="AM640" s="665" t="str">
        <f t="shared" si="130"/>
        <v/>
      </c>
      <c r="AN640" s="665" t="str">
        <f t="shared" si="131"/>
        <v/>
      </c>
      <c r="AO640" s="666" t="str">
        <f t="shared" si="132"/>
        <v/>
      </c>
      <c r="AP640" s="666" t="str">
        <f t="shared" si="133"/>
        <v/>
      </c>
      <c r="AQ640" s="666" t="str">
        <f t="shared" si="134"/>
        <v/>
      </c>
      <c r="AR640" s="666" t="str">
        <f t="shared" si="146"/>
        <v/>
      </c>
      <c r="AS640" s="666" t="str">
        <f t="shared" si="135"/>
        <v/>
      </c>
      <c r="AT640" s="666" t="str">
        <f t="shared" si="143"/>
        <v/>
      </c>
      <c r="AU640" s="666" t="str">
        <f t="shared" si="144"/>
        <v/>
      </c>
      <c r="AV640" s="666" t="str">
        <f>IF(X640="","",IF(OR(R640=IF(S640&gt;【１】経営概要!$G$27,調査年-1,調査年),AN640=""),"",ROUND(AN640*X640%,0)))</f>
        <v/>
      </c>
      <c r="AW640" s="666" t="str">
        <f t="shared" si="136"/>
        <v/>
      </c>
      <c r="AX640" s="666" t="str">
        <f t="shared" si="137"/>
        <v/>
      </c>
      <c r="AY640" s="666" t="str">
        <f t="shared" si="138"/>
        <v/>
      </c>
      <c r="AZ640" s="666" t="str">
        <f>IF(OR(X640="",AND(OR(R640&lt;&gt;IF(S640&gt;【１】経営概要!$G$27,調査年-1,調査年),AG640=0),V640="",AR640="",W640="")),"",
SUM(
IF(AND(R640=IF(S640&gt;【１】経営概要!$G$27,調査年-1,調査年),AG640=1),ROUND(T640*X640%,0),),
ROUND(V640*X640%,0),
ROUND(SUM(AR640)*X640%,0),
))</f>
        <v/>
      </c>
      <c r="BA640" s="666" t="str">
        <f t="shared" si="139"/>
        <v/>
      </c>
    </row>
    <row r="641" spans="2:53" s="4" customFormat="1" ht="28.15" hidden="1" customHeight="1" outlineLevel="1">
      <c r="C641" s="722">
        <v>625</v>
      </c>
      <c r="D641" s="1569"/>
      <c r="E641" s="1570"/>
      <c r="F641" s="1570"/>
      <c r="G641" s="1570"/>
      <c r="H641" s="1570"/>
      <c r="I641" s="1570"/>
      <c r="J641" s="1570"/>
      <c r="K641" s="1571"/>
      <c r="L641" s="668" t="str">
        <f>IF(M641&gt;0,IF(COUNTIF(リスト!建築物種類コード,M641),"建築物","構築物"),"")</f>
        <v/>
      </c>
      <c r="M641" s="688"/>
      <c r="N641" s="681"/>
      <c r="O641" s="201"/>
      <c r="P641" s="682"/>
      <c r="Q641" s="683"/>
      <c r="R641" s="683"/>
      <c r="S641" s="684"/>
      <c r="T641" s="685"/>
      <c r="U641" s="685"/>
      <c r="V641" s="685"/>
      <c r="W641" s="685"/>
      <c r="X641" s="1045"/>
      <c r="Y641" s="686"/>
      <c r="Z641" s="687"/>
      <c r="AA641" s="661"/>
      <c r="AB641" s="662"/>
      <c r="AC641" s="279"/>
      <c r="AD641" s="61"/>
      <c r="AE641" s="61"/>
      <c r="AF641" s="663" t="str">
        <f t="shared" si="145"/>
        <v/>
      </c>
      <c r="AG641" s="664" t="str">
        <f t="shared" si="140"/>
        <v/>
      </c>
      <c r="AH641" s="664" t="str">
        <f t="shared" si="141"/>
        <v/>
      </c>
      <c r="AI641" s="664" t="str">
        <f>IF(AF641="","",VLOOKUP(AF641,リスト!BD:BE,2,0))</f>
        <v/>
      </c>
      <c r="AJ641" s="664" t="str">
        <f t="shared" si="142"/>
        <v/>
      </c>
      <c r="AK641" s="664" t="str">
        <f>IF(AJ641="","",VLOOKUP(AJ641,リスト!BW:BX,2,0))</f>
        <v/>
      </c>
      <c r="AL641" s="664" t="str">
        <f>IF(AF641="","",IF(S641&gt;【１】経営概要!$G$27,調査年-1,調査年)-R641)</f>
        <v/>
      </c>
      <c r="AM641" s="665" t="str">
        <f t="shared" si="130"/>
        <v/>
      </c>
      <c r="AN641" s="665" t="str">
        <f t="shared" si="131"/>
        <v/>
      </c>
      <c r="AO641" s="666" t="str">
        <f t="shared" si="132"/>
        <v/>
      </c>
      <c r="AP641" s="666" t="str">
        <f t="shared" si="133"/>
        <v/>
      </c>
      <c r="AQ641" s="666" t="str">
        <f t="shared" si="134"/>
        <v/>
      </c>
      <c r="AR641" s="666" t="str">
        <f t="shared" si="146"/>
        <v/>
      </c>
      <c r="AS641" s="666" t="str">
        <f t="shared" si="135"/>
        <v/>
      </c>
      <c r="AT641" s="666" t="str">
        <f t="shared" si="143"/>
        <v/>
      </c>
      <c r="AU641" s="666" t="str">
        <f t="shared" si="144"/>
        <v/>
      </c>
      <c r="AV641" s="666" t="str">
        <f>IF(X641="","",IF(OR(R641=IF(S641&gt;【１】経営概要!$G$27,調査年-1,調査年),AN641=""),"",ROUND(AN641*X641%,0)))</f>
        <v/>
      </c>
      <c r="AW641" s="666" t="str">
        <f t="shared" si="136"/>
        <v/>
      </c>
      <c r="AX641" s="666" t="str">
        <f t="shared" si="137"/>
        <v/>
      </c>
      <c r="AY641" s="666" t="str">
        <f t="shared" si="138"/>
        <v/>
      </c>
      <c r="AZ641" s="666" t="str">
        <f>IF(OR(X641="",AND(OR(R641&lt;&gt;IF(S641&gt;【１】経営概要!$G$27,調査年-1,調査年),AG641=0),V641="",AR641="",W641="")),"",
SUM(
IF(AND(R641=IF(S641&gt;【１】経営概要!$G$27,調査年-1,調査年),AG641=1),ROUND(T641*X641%,0),),
ROUND(V641*X641%,0),
ROUND(SUM(AR641)*X641%,0),
))</f>
        <v/>
      </c>
      <c r="BA641" s="666" t="str">
        <f t="shared" si="139"/>
        <v/>
      </c>
    </row>
    <row r="642" spans="2:53" s="4" customFormat="1" ht="28.5" hidden="1" customHeight="1" outlineLevel="1">
      <c r="B642" s="49"/>
      <c r="C642" s="722">
        <v>626</v>
      </c>
      <c r="D642" s="1569"/>
      <c r="E642" s="1570"/>
      <c r="F642" s="1570"/>
      <c r="G642" s="1570"/>
      <c r="H642" s="1570"/>
      <c r="I642" s="1570"/>
      <c r="J642" s="1570"/>
      <c r="K642" s="1571"/>
      <c r="L642" s="668" t="str">
        <f>IF(M642&gt;0,IF(COUNTIF(リスト!建築物種類コード,M642),"建築物","構築物"),"")</f>
        <v/>
      </c>
      <c r="M642" s="680"/>
      <c r="N642" s="681"/>
      <c r="O642" s="201"/>
      <c r="P642" s="682"/>
      <c r="Q642" s="683"/>
      <c r="R642" s="683"/>
      <c r="S642" s="684"/>
      <c r="T642" s="685"/>
      <c r="U642" s="685"/>
      <c r="V642" s="685"/>
      <c r="W642" s="685"/>
      <c r="X642" s="1045"/>
      <c r="Y642" s="686"/>
      <c r="Z642" s="687"/>
      <c r="AA642" s="661"/>
      <c r="AB642" s="662"/>
      <c r="AC642" s="279"/>
      <c r="AD642" s="61"/>
      <c r="AE642" s="61"/>
      <c r="AF642" s="663" t="str">
        <f t="shared" si="145"/>
        <v/>
      </c>
      <c r="AG642" s="664" t="str">
        <f t="shared" si="140"/>
        <v/>
      </c>
      <c r="AH642" s="664" t="str">
        <f t="shared" si="141"/>
        <v/>
      </c>
      <c r="AI642" s="664" t="str">
        <f>IF(AF642="","",VLOOKUP(AF642,リスト!BD:BE,2,0))</f>
        <v/>
      </c>
      <c r="AJ642" s="664" t="str">
        <f t="shared" si="142"/>
        <v/>
      </c>
      <c r="AK642" s="664" t="str">
        <f>IF(AJ642="","",VLOOKUP(AJ642,リスト!BW:BX,2,0))</f>
        <v/>
      </c>
      <c r="AL642" s="664" t="str">
        <f>IF(AF642="","",IF(S642&gt;【１】経営概要!$G$27,調査年-1,調査年)-R642)</f>
        <v/>
      </c>
      <c r="AM642" s="665" t="str">
        <f t="shared" si="130"/>
        <v/>
      </c>
      <c r="AN642" s="665" t="str">
        <f t="shared" si="131"/>
        <v/>
      </c>
      <c r="AO642" s="666" t="str">
        <f t="shared" si="132"/>
        <v/>
      </c>
      <c r="AP642" s="666" t="str">
        <f t="shared" si="133"/>
        <v/>
      </c>
      <c r="AQ642" s="666" t="str">
        <f t="shared" si="134"/>
        <v/>
      </c>
      <c r="AR642" s="666" t="str">
        <f t="shared" si="146"/>
        <v/>
      </c>
      <c r="AS642" s="666" t="str">
        <f t="shared" si="135"/>
        <v/>
      </c>
      <c r="AT642" s="666" t="str">
        <f t="shared" si="143"/>
        <v/>
      </c>
      <c r="AU642" s="666" t="str">
        <f t="shared" si="144"/>
        <v/>
      </c>
      <c r="AV642" s="666" t="str">
        <f>IF(X642="","",IF(OR(R642=IF(S642&gt;【１】経営概要!$G$27,調査年-1,調査年),AN642=""),"",ROUND(AN642*X642%,0)))</f>
        <v/>
      </c>
      <c r="AW642" s="666" t="str">
        <f t="shared" si="136"/>
        <v/>
      </c>
      <c r="AX642" s="666" t="str">
        <f t="shared" si="137"/>
        <v/>
      </c>
      <c r="AY642" s="666" t="str">
        <f t="shared" si="138"/>
        <v/>
      </c>
      <c r="AZ642" s="666" t="str">
        <f>IF(OR(X642="",AND(OR(R642&lt;&gt;IF(S642&gt;【１】経営概要!$G$27,調査年-1,調査年),AG642=0),V642="",AR642="",W642="")),"",
SUM(
IF(AND(R642=IF(S642&gt;【１】経営概要!$G$27,調査年-1,調査年),AG642=1),ROUND(T642*X642%,0),),
ROUND(V642*X642%,0),
ROUND(SUM(AR642)*X642%,0),
))</f>
        <v/>
      </c>
      <c r="BA642" s="666" t="str">
        <f t="shared" si="139"/>
        <v/>
      </c>
    </row>
    <row r="643" spans="2:53" ht="28.5" hidden="1" customHeight="1" outlineLevel="1">
      <c r="B643" s="49"/>
      <c r="C643" s="722">
        <v>627</v>
      </c>
      <c r="D643" s="1572"/>
      <c r="E643" s="1573"/>
      <c r="F643" s="1573"/>
      <c r="G643" s="1573"/>
      <c r="H643" s="1573"/>
      <c r="I643" s="1573"/>
      <c r="J643" s="1573"/>
      <c r="K643" s="1574"/>
      <c r="L643" s="668" t="str">
        <f>IF(M643&gt;0,IF(COUNTIF(リスト!建築物種類コード,M643),"建築物","構築物"),"")</f>
        <v/>
      </c>
      <c r="M643" s="688"/>
      <c r="N643" s="681"/>
      <c r="O643" s="201"/>
      <c r="P643" s="682"/>
      <c r="Q643" s="683"/>
      <c r="R643" s="683"/>
      <c r="S643" s="684"/>
      <c r="T643" s="685"/>
      <c r="U643" s="685"/>
      <c r="V643" s="685"/>
      <c r="W643" s="685"/>
      <c r="X643" s="1045"/>
      <c r="Y643" s="686"/>
      <c r="Z643" s="687"/>
      <c r="AA643" s="661"/>
      <c r="AB643" s="662"/>
      <c r="AC643" s="279"/>
      <c r="AF643" s="663" t="str">
        <f t="shared" si="145"/>
        <v/>
      </c>
      <c r="AG643" s="664" t="str">
        <f t="shared" si="140"/>
        <v/>
      </c>
      <c r="AH643" s="664" t="str">
        <f t="shared" si="141"/>
        <v/>
      </c>
      <c r="AI643" s="664" t="str">
        <f>IF(AF643="","",VLOOKUP(AF643,リスト!BD:BE,2,0))</f>
        <v/>
      </c>
      <c r="AJ643" s="664" t="str">
        <f t="shared" si="142"/>
        <v/>
      </c>
      <c r="AK643" s="664" t="str">
        <f>IF(AJ643="","",VLOOKUP(AJ643,リスト!BW:BX,2,0))</f>
        <v/>
      </c>
      <c r="AL643" s="664" t="str">
        <f>IF(AF643="","",IF(S643&gt;【１】経営概要!$G$27,調査年-1,調査年)-R643)</f>
        <v/>
      </c>
      <c r="AM643" s="665" t="str">
        <f t="shared" si="130"/>
        <v/>
      </c>
      <c r="AN643" s="665" t="str">
        <f t="shared" si="131"/>
        <v/>
      </c>
      <c r="AO643" s="666" t="str">
        <f t="shared" si="132"/>
        <v/>
      </c>
      <c r="AP643" s="666" t="str">
        <f t="shared" si="133"/>
        <v/>
      </c>
      <c r="AQ643" s="666" t="str">
        <f t="shared" si="134"/>
        <v/>
      </c>
      <c r="AR643" s="666" t="str">
        <f t="shared" si="146"/>
        <v/>
      </c>
      <c r="AS643" s="666" t="str">
        <f t="shared" si="135"/>
        <v/>
      </c>
      <c r="AT643" s="666" t="str">
        <f t="shared" si="143"/>
        <v/>
      </c>
      <c r="AU643" s="666" t="str">
        <f t="shared" si="144"/>
        <v/>
      </c>
      <c r="AV643" s="666" t="str">
        <f>IF(X643="","",IF(OR(R643=IF(S643&gt;【１】経営概要!$G$27,調査年-1,調査年),AN643=""),"",ROUND(AN643*X643%,0)))</f>
        <v/>
      </c>
      <c r="AW643" s="666" t="str">
        <f t="shared" si="136"/>
        <v/>
      </c>
      <c r="AX643" s="666" t="str">
        <f t="shared" si="137"/>
        <v/>
      </c>
      <c r="AY643" s="666" t="str">
        <f t="shared" si="138"/>
        <v/>
      </c>
      <c r="AZ643" s="666" t="str">
        <f>IF(OR(X643="",AND(OR(R643&lt;&gt;IF(S643&gt;【１】経営概要!$G$27,調査年-1,調査年),AG643=0),V643="",AR643="",W643="")),"",
SUM(
IF(AND(R643=IF(S643&gt;【１】経営概要!$G$27,調査年-1,調査年),AG643=1),ROUND(T643*X643%,0),),
ROUND(V643*X643%,0),
ROUND(SUM(AR643)*X643%,0),
))</f>
        <v/>
      </c>
      <c r="BA643" s="666" t="str">
        <f t="shared" si="139"/>
        <v/>
      </c>
    </row>
    <row r="644" spans="2:53" s="42" customFormat="1" ht="28.5" hidden="1" customHeight="1" outlineLevel="1">
      <c r="B644" s="49"/>
      <c r="C644" s="722">
        <v>628</v>
      </c>
      <c r="D644" s="1569"/>
      <c r="E644" s="1570"/>
      <c r="F644" s="1570"/>
      <c r="G644" s="1570"/>
      <c r="H644" s="1570"/>
      <c r="I644" s="1570"/>
      <c r="J644" s="1570"/>
      <c r="K644" s="1571"/>
      <c r="L644" s="668" t="str">
        <f>IF(M644&gt;0,IF(COUNTIF(リスト!建築物種類コード,M644),"建築物","構築物"),"")</f>
        <v/>
      </c>
      <c r="M644" s="680"/>
      <c r="N644" s="681"/>
      <c r="O644" s="201"/>
      <c r="P644" s="682"/>
      <c r="Q644" s="683"/>
      <c r="R644" s="683"/>
      <c r="S644" s="684"/>
      <c r="T644" s="685"/>
      <c r="U644" s="685"/>
      <c r="V644" s="685"/>
      <c r="W644" s="685"/>
      <c r="X644" s="1045"/>
      <c r="Y644" s="686"/>
      <c r="Z644" s="687"/>
      <c r="AA644" s="661"/>
      <c r="AB644" s="662"/>
      <c r="AC644" s="279"/>
      <c r="AD644" s="61"/>
      <c r="AE644" s="61"/>
      <c r="AF644" s="663" t="str">
        <f t="shared" si="145"/>
        <v/>
      </c>
      <c r="AG644" s="664" t="str">
        <f t="shared" si="140"/>
        <v/>
      </c>
      <c r="AH644" s="664" t="str">
        <f t="shared" si="141"/>
        <v/>
      </c>
      <c r="AI644" s="664" t="str">
        <f>IF(AF644="","",VLOOKUP(AF644,リスト!BD:BE,2,0))</f>
        <v/>
      </c>
      <c r="AJ644" s="664" t="str">
        <f t="shared" si="142"/>
        <v/>
      </c>
      <c r="AK644" s="664" t="str">
        <f>IF(AJ644="","",VLOOKUP(AJ644,リスト!BW:BX,2,0))</f>
        <v/>
      </c>
      <c r="AL644" s="664" t="str">
        <f>IF(AF644="","",IF(S644&gt;【１】経営概要!$G$27,調査年-1,調査年)-R644)</f>
        <v/>
      </c>
      <c r="AM644" s="665" t="str">
        <f t="shared" si="130"/>
        <v/>
      </c>
      <c r="AN644" s="665" t="str">
        <f t="shared" si="131"/>
        <v/>
      </c>
      <c r="AO644" s="666" t="str">
        <f t="shared" si="132"/>
        <v/>
      </c>
      <c r="AP644" s="666" t="str">
        <f t="shared" si="133"/>
        <v/>
      </c>
      <c r="AQ644" s="666" t="str">
        <f t="shared" si="134"/>
        <v/>
      </c>
      <c r="AR644" s="666" t="str">
        <f t="shared" si="146"/>
        <v/>
      </c>
      <c r="AS644" s="666" t="str">
        <f t="shared" si="135"/>
        <v/>
      </c>
      <c r="AT644" s="666" t="str">
        <f t="shared" si="143"/>
        <v/>
      </c>
      <c r="AU644" s="666" t="str">
        <f t="shared" si="144"/>
        <v/>
      </c>
      <c r="AV644" s="666" t="str">
        <f>IF(X644="","",IF(OR(R644=IF(S644&gt;【１】経営概要!$G$27,調査年-1,調査年),AN644=""),"",ROUND(AN644*X644%,0)))</f>
        <v/>
      </c>
      <c r="AW644" s="666" t="str">
        <f t="shared" si="136"/>
        <v/>
      </c>
      <c r="AX644" s="666" t="str">
        <f t="shared" si="137"/>
        <v/>
      </c>
      <c r="AY644" s="666" t="str">
        <f t="shared" si="138"/>
        <v/>
      </c>
      <c r="AZ644" s="666" t="str">
        <f>IF(OR(X644="",AND(OR(R644&lt;&gt;IF(S644&gt;【１】経営概要!$G$27,調査年-1,調査年),AG644=0),V644="",AR644="",W644="")),"",
SUM(
IF(AND(R644=IF(S644&gt;【１】経営概要!$G$27,調査年-1,調査年),AG644=1),ROUND(T644*X644%,0),),
ROUND(V644*X644%,0),
ROUND(SUM(AR644)*X644%,0),
))</f>
        <v/>
      </c>
      <c r="BA644" s="666" t="str">
        <f t="shared" si="139"/>
        <v/>
      </c>
    </row>
    <row r="645" spans="2:53" s="4" customFormat="1" ht="28.5" hidden="1" customHeight="1" outlineLevel="1">
      <c r="C645" s="722">
        <v>629</v>
      </c>
      <c r="D645" s="1569"/>
      <c r="E645" s="1570"/>
      <c r="F645" s="1570"/>
      <c r="G645" s="1570"/>
      <c r="H645" s="1570"/>
      <c r="I645" s="1570"/>
      <c r="J645" s="1570"/>
      <c r="K645" s="1571"/>
      <c r="L645" s="668" t="str">
        <f>IF(M645&gt;0,IF(COUNTIF(リスト!建築物種類コード,M645),"建築物","構築物"),"")</f>
        <v/>
      </c>
      <c r="M645" s="680"/>
      <c r="N645" s="681"/>
      <c r="O645" s="201"/>
      <c r="P645" s="682"/>
      <c r="Q645" s="683"/>
      <c r="R645" s="683"/>
      <c r="S645" s="684"/>
      <c r="T645" s="685"/>
      <c r="U645" s="685"/>
      <c r="V645" s="685"/>
      <c r="W645" s="685"/>
      <c r="X645" s="1045"/>
      <c r="Y645" s="686"/>
      <c r="Z645" s="687"/>
      <c r="AA645" s="661"/>
      <c r="AB645" s="662"/>
      <c r="AC645" s="279"/>
      <c r="AD645" s="61"/>
      <c r="AE645" s="61"/>
      <c r="AF645" s="663" t="str">
        <f t="shared" si="145"/>
        <v/>
      </c>
      <c r="AG645" s="664" t="str">
        <f t="shared" si="140"/>
        <v/>
      </c>
      <c r="AH645" s="664" t="str">
        <f t="shared" si="141"/>
        <v/>
      </c>
      <c r="AI645" s="664" t="str">
        <f>IF(AF645="","",VLOOKUP(AF645,リスト!BD:BE,2,0))</f>
        <v/>
      </c>
      <c r="AJ645" s="664" t="str">
        <f t="shared" si="142"/>
        <v/>
      </c>
      <c r="AK645" s="664" t="str">
        <f>IF(AJ645="","",VLOOKUP(AJ645,リスト!BW:BX,2,0))</f>
        <v/>
      </c>
      <c r="AL645" s="664" t="str">
        <f>IF(AF645="","",IF(S645&gt;【１】経営概要!$G$27,調査年-1,調査年)-R645)</f>
        <v/>
      </c>
      <c r="AM645" s="665" t="str">
        <f t="shared" si="130"/>
        <v/>
      </c>
      <c r="AN645" s="665" t="str">
        <f t="shared" si="131"/>
        <v/>
      </c>
      <c r="AO645" s="666" t="str">
        <f t="shared" si="132"/>
        <v/>
      </c>
      <c r="AP645" s="666" t="str">
        <f t="shared" si="133"/>
        <v/>
      </c>
      <c r="AQ645" s="666" t="str">
        <f t="shared" si="134"/>
        <v/>
      </c>
      <c r="AR645" s="666" t="str">
        <f t="shared" si="146"/>
        <v/>
      </c>
      <c r="AS645" s="666" t="str">
        <f t="shared" si="135"/>
        <v/>
      </c>
      <c r="AT645" s="666" t="str">
        <f t="shared" si="143"/>
        <v/>
      </c>
      <c r="AU645" s="666" t="str">
        <f t="shared" si="144"/>
        <v/>
      </c>
      <c r="AV645" s="666" t="str">
        <f>IF(X645="","",IF(OR(R645=IF(S645&gt;【１】経営概要!$G$27,調査年-1,調査年),AN645=""),"",ROUND(AN645*X645%,0)))</f>
        <v/>
      </c>
      <c r="AW645" s="666" t="str">
        <f t="shared" si="136"/>
        <v/>
      </c>
      <c r="AX645" s="666" t="str">
        <f t="shared" si="137"/>
        <v/>
      </c>
      <c r="AY645" s="666" t="str">
        <f t="shared" si="138"/>
        <v/>
      </c>
      <c r="AZ645" s="666" t="str">
        <f>IF(OR(X645="",AND(OR(R645&lt;&gt;IF(S645&gt;【１】経営概要!$G$27,調査年-1,調査年),AG645=0),V645="",AR645="",W645="")),"",
SUM(
IF(AND(R645=IF(S645&gt;【１】経営概要!$G$27,調査年-1,調査年),AG645=1),ROUND(T645*X645%,0),),
ROUND(V645*X645%,0),
ROUND(SUM(AR645)*X645%,0),
))</f>
        <v/>
      </c>
      <c r="BA645" s="666" t="str">
        <f t="shared" si="139"/>
        <v/>
      </c>
    </row>
    <row r="646" spans="2:53" s="4" customFormat="1" ht="27.75" hidden="1" customHeight="1" outlineLevel="1">
      <c r="C646" s="722">
        <v>630</v>
      </c>
      <c r="D646" s="1572"/>
      <c r="E646" s="1573"/>
      <c r="F646" s="1573"/>
      <c r="G646" s="1573"/>
      <c r="H646" s="1573"/>
      <c r="I646" s="1573"/>
      <c r="J646" s="1573"/>
      <c r="K646" s="1574"/>
      <c r="L646" s="668" t="str">
        <f>IF(M646&gt;0,IF(COUNTIF(リスト!建築物種類コード,M646),"建築物","構築物"),"")</f>
        <v/>
      </c>
      <c r="M646" s="688"/>
      <c r="N646" s="681"/>
      <c r="O646" s="201"/>
      <c r="P646" s="682"/>
      <c r="Q646" s="683"/>
      <c r="R646" s="683"/>
      <c r="S646" s="684"/>
      <c r="T646" s="685"/>
      <c r="U646" s="685"/>
      <c r="V646" s="685"/>
      <c r="W646" s="685"/>
      <c r="X646" s="1045"/>
      <c r="Y646" s="686"/>
      <c r="Z646" s="687"/>
      <c r="AA646" s="661"/>
      <c r="AB646" s="662"/>
      <c r="AC646" s="279"/>
      <c r="AD646" s="61"/>
      <c r="AE646" s="61"/>
      <c r="AF646" s="663" t="str">
        <f t="shared" si="145"/>
        <v/>
      </c>
      <c r="AG646" s="664" t="str">
        <f t="shared" si="140"/>
        <v/>
      </c>
      <c r="AH646" s="664" t="str">
        <f t="shared" si="141"/>
        <v/>
      </c>
      <c r="AI646" s="664" t="str">
        <f>IF(AF646="","",VLOOKUP(AF646,リスト!BD:BE,2,0))</f>
        <v/>
      </c>
      <c r="AJ646" s="664" t="str">
        <f t="shared" si="142"/>
        <v/>
      </c>
      <c r="AK646" s="664" t="str">
        <f>IF(AJ646="","",VLOOKUP(AJ646,リスト!BW:BX,2,0))</f>
        <v/>
      </c>
      <c r="AL646" s="664" t="str">
        <f>IF(AF646="","",IF(S646&gt;【１】経営概要!$G$27,調査年-1,調査年)-R646)</f>
        <v/>
      </c>
      <c r="AM646" s="665" t="str">
        <f t="shared" si="130"/>
        <v/>
      </c>
      <c r="AN646" s="665" t="str">
        <f t="shared" si="131"/>
        <v/>
      </c>
      <c r="AO646" s="666" t="str">
        <f t="shared" si="132"/>
        <v/>
      </c>
      <c r="AP646" s="666" t="str">
        <f t="shared" si="133"/>
        <v/>
      </c>
      <c r="AQ646" s="666" t="str">
        <f t="shared" si="134"/>
        <v/>
      </c>
      <c r="AR646" s="666" t="str">
        <f t="shared" si="146"/>
        <v/>
      </c>
      <c r="AS646" s="666" t="str">
        <f t="shared" si="135"/>
        <v/>
      </c>
      <c r="AT646" s="666" t="str">
        <f t="shared" si="143"/>
        <v/>
      </c>
      <c r="AU646" s="666" t="str">
        <f t="shared" si="144"/>
        <v/>
      </c>
      <c r="AV646" s="666" t="str">
        <f>IF(X646="","",IF(OR(R646=IF(S646&gt;【１】経営概要!$G$27,調査年-1,調査年),AN646=""),"",ROUND(AN646*X646%,0)))</f>
        <v/>
      </c>
      <c r="AW646" s="666" t="str">
        <f t="shared" si="136"/>
        <v/>
      </c>
      <c r="AX646" s="666" t="str">
        <f t="shared" si="137"/>
        <v/>
      </c>
      <c r="AY646" s="666" t="str">
        <f t="shared" si="138"/>
        <v/>
      </c>
      <c r="AZ646" s="666" t="str">
        <f>IF(OR(X646="",AND(OR(R646&lt;&gt;IF(S646&gt;【１】経営概要!$G$27,調査年-1,調査年),AG646=0),V646="",AR646="",W646="")),"",
SUM(
IF(AND(R646=IF(S646&gt;【１】経営概要!$G$27,調査年-1,調査年),AG646=1),ROUND(T646*X646%,0),),
ROUND(V646*X646%,0),
ROUND(SUM(AR646)*X646%,0),
))</f>
        <v/>
      </c>
      <c r="BA646" s="666" t="str">
        <f t="shared" si="139"/>
        <v/>
      </c>
    </row>
    <row r="647" spans="2:53" s="4" customFormat="1" ht="28.15" hidden="1" customHeight="1" outlineLevel="1">
      <c r="C647" s="722">
        <v>631</v>
      </c>
      <c r="D647" s="1569"/>
      <c r="E647" s="1570"/>
      <c r="F647" s="1570"/>
      <c r="G647" s="1570"/>
      <c r="H647" s="1570"/>
      <c r="I647" s="1570"/>
      <c r="J647" s="1570"/>
      <c r="K647" s="1571"/>
      <c r="L647" s="668" t="str">
        <f>IF(M647&gt;0,IF(COUNTIF(リスト!建築物種類コード,M647),"建築物","構築物"),"")</f>
        <v/>
      </c>
      <c r="M647" s="680"/>
      <c r="N647" s="681"/>
      <c r="O647" s="201"/>
      <c r="P647" s="682"/>
      <c r="Q647" s="683"/>
      <c r="R647" s="683"/>
      <c r="S647" s="684"/>
      <c r="T647" s="685"/>
      <c r="U647" s="685"/>
      <c r="V647" s="685"/>
      <c r="W647" s="685"/>
      <c r="X647" s="1045"/>
      <c r="Y647" s="686"/>
      <c r="Z647" s="687"/>
      <c r="AA647" s="661"/>
      <c r="AB647" s="662"/>
      <c r="AC647" s="279"/>
      <c r="AD647" s="61"/>
      <c r="AE647" s="61"/>
      <c r="AF647" s="663" t="str">
        <f t="shared" si="145"/>
        <v/>
      </c>
      <c r="AG647" s="664" t="str">
        <f t="shared" si="140"/>
        <v/>
      </c>
      <c r="AH647" s="664" t="str">
        <f t="shared" si="141"/>
        <v/>
      </c>
      <c r="AI647" s="664" t="str">
        <f>IF(AF647="","",VLOOKUP(AF647,リスト!BD:BE,2,0))</f>
        <v/>
      </c>
      <c r="AJ647" s="664" t="str">
        <f t="shared" si="142"/>
        <v/>
      </c>
      <c r="AK647" s="664" t="str">
        <f>IF(AJ647="","",VLOOKUP(AJ647,リスト!BW:BX,2,0))</f>
        <v/>
      </c>
      <c r="AL647" s="664" t="str">
        <f>IF(AF647="","",IF(S647&gt;【１】経営概要!$G$27,調査年-1,調査年)-R647)</f>
        <v/>
      </c>
      <c r="AM647" s="665" t="str">
        <f t="shared" si="130"/>
        <v/>
      </c>
      <c r="AN647" s="665" t="str">
        <f t="shared" si="131"/>
        <v/>
      </c>
      <c r="AO647" s="666" t="str">
        <f t="shared" si="132"/>
        <v/>
      </c>
      <c r="AP647" s="666" t="str">
        <f t="shared" si="133"/>
        <v/>
      </c>
      <c r="AQ647" s="666" t="str">
        <f t="shared" si="134"/>
        <v/>
      </c>
      <c r="AR647" s="666" t="str">
        <f t="shared" si="146"/>
        <v/>
      </c>
      <c r="AS647" s="666" t="str">
        <f t="shared" si="135"/>
        <v/>
      </c>
      <c r="AT647" s="666" t="str">
        <f t="shared" si="143"/>
        <v/>
      </c>
      <c r="AU647" s="666" t="str">
        <f t="shared" si="144"/>
        <v/>
      </c>
      <c r="AV647" s="666" t="str">
        <f>IF(X647="","",IF(OR(R647=IF(S647&gt;【１】経営概要!$G$27,調査年-1,調査年),AN647=""),"",ROUND(AN647*X647%,0)))</f>
        <v/>
      </c>
      <c r="AW647" s="666" t="str">
        <f t="shared" si="136"/>
        <v/>
      </c>
      <c r="AX647" s="666" t="str">
        <f t="shared" si="137"/>
        <v/>
      </c>
      <c r="AY647" s="666" t="str">
        <f t="shared" si="138"/>
        <v/>
      </c>
      <c r="AZ647" s="666" t="str">
        <f>IF(OR(X647="",AND(OR(R647&lt;&gt;IF(S647&gt;【１】経営概要!$G$27,調査年-1,調査年),AG647=0),V647="",AR647="",W647="")),"",
SUM(
IF(AND(R647=IF(S647&gt;【１】経営概要!$G$27,調査年-1,調査年),AG647=1),ROUND(T647*X647%,0),),
ROUND(V647*X647%,0),
ROUND(SUM(AR647)*X647%,0),
))</f>
        <v/>
      </c>
      <c r="BA647" s="666" t="str">
        <f t="shared" si="139"/>
        <v/>
      </c>
    </row>
    <row r="648" spans="2:53" s="4" customFormat="1" ht="28.15" hidden="1" customHeight="1" outlineLevel="1">
      <c r="C648" s="722">
        <v>632</v>
      </c>
      <c r="D648" s="1572"/>
      <c r="E648" s="1573"/>
      <c r="F648" s="1573"/>
      <c r="G648" s="1573"/>
      <c r="H648" s="1573"/>
      <c r="I648" s="1573"/>
      <c r="J648" s="1573"/>
      <c r="K648" s="1574"/>
      <c r="L648" s="668" t="str">
        <f>IF(M648&gt;0,IF(COUNTIF(リスト!建築物種類コード,M648),"建築物","構築物"),"")</f>
        <v/>
      </c>
      <c r="M648" s="688"/>
      <c r="N648" s="681"/>
      <c r="O648" s="201"/>
      <c r="P648" s="682"/>
      <c r="Q648" s="683"/>
      <c r="R648" s="683"/>
      <c r="S648" s="684"/>
      <c r="T648" s="685"/>
      <c r="U648" s="685"/>
      <c r="V648" s="685"/>
      <c r="W648" s="685"/>
      <c r="X648" s="1045"/>
      <c r="Y648" s="686"/>
      <c r="Z648" s="687"/>
      <c r="AA648" s="661"/>
      <c r="AB648" s="662"/>
      <c r="AC648" s="279"/>
      <c r="AD648" s="61"/>
      <c r="AE648" s="61"/>
      <c r="AF648" s="663" t="str">
        <f t="shared" si="145"/>
        <v/>
      </c>
      <c r="AG648" s="664" t="str">
        <f t="shared" si="140"/>
        <v/>
      </c>
      <c r="AH648" s="664" t="str">
        <f t="shared" si="141"/>
        <v/>
      </c>
      <c r="AI648" s="664" t="str">
        <f>IF(AF648="","",VLOOKUP(AF648,リスト!BD:BE,2,0))</f>
        <v/>
      </c>
      <c r="AJ648" s="664" t="str">
        <f t="shared" si="142"/>
        <v/>
      </c>
      <c r="AK648" s="664" t="str">
        <f>IF(AJ648="","",VLOOKUP(AJ648,リスト!BW:BX,2,0))</f>
        <v/>
      </c>
      <c r="AL648" s="664" t="str">
        <f>IF(AF648="","",IF(S648&gt;【１】経営概要!$G$27,調査年-1,調査年)-R648)</f>
        <v/>
      </c>
      <c r="AM648" s="665" t="str">
        <f t="shared" si="130"/>
        <v/>
      </c>
      <c r="AN648" s="665" t="str">
        <f t="shared" si="131"/>
        <v/>
      </c>
      <c r="AO648" s="666" t="str">
        <f t="shared" si="132"/>
        <v/>
      </c>
      <c r="AP648" s="666" t="str">
        <f t="shared" si="133"/>
        <v/>
      </c>
      <c r="AQ648" s="666" t="str">
        <f t="shared" si="134"/>
        <v/>
      </c>
      <c r="AR648" s="666" t="str">
        <f t="shared" si="146"/>
        <v/>
      </c>
      <c r="AS648" s="666" t="str">
        <f t="shared" si="135"/>
        <v/>
      </c>
      <c r="AT648" s="666" t="str">
        <f t="shared" si="143"/>
        <v/>
      </c>
      <c r="AU648" s="666" t="str">
        <f t="shared" si="144"/>
        <v/>
      </c>
      <c r="AV648" s="666" t="str">
        <f>IF(X648="","",IF(OR(R648=IF(S648&gt;【１】経営概要!$G$27,調査年-1,調査年),AN648=""),"",ROUND(AN648*X648%,0)))</f>
        <v/>
      </c>
      <c r="AW648" s="666" t="str">
        <f t="shared" si="136"/>
        <v/>
      </c>
      <c r="AX648" s="666" t="str">
        <f t="shared" si="137"/>
        <v/>
      </c>
      <c r="AY648" s="666" t="str">
        <f t="shared" si="138"/>
        <v/>
      </c>
      <c r="AZ648" s="666" t="str">
        <f>IF(OR(X648="",AND(OR(R648&lt;&gt;IF(S648&gt;【１】経営概要!$G$27,調査年-1,調査年),AG648=0),V648="",AR648="",W648="")),"",
SUM(
IF(AND(R648=IF(S648&gt;【１】経営概要!$G$27,調査年-1,調査年),AG648=1),ROUND(T648*X648%,0),),
ROUND(V648*X648%,0),
ROUND(SUM(AR648)*X648%,0),
))</f>
        <v/>
      </c>
      <c r="BA648" s="666" t="str">
        <f t="shared" si="139"/>
        <v/>
      </c>
    </row>
    <row r="649" spans="2:53" s="4" customFormat="1" ht="28.15" hidden="1" customHeight="1" outlineLevel="1">
      <c r="C649" s="722">
        <v>633</v>
      </c>
      <c r="D649" s="1569"/>
      <c r="E649" s="1570"/>
      <c r="F649" s="1570"/>
      <c r="G649" s="1570"/>
      <c r="H649" s="1570"/>
      <c r="I649" s="1570"/>
      <c r="J649" s="1570"/>
      <c r="K649" s="1571"/>
      <c r="L649" s="668" t="str">
        <f>IF(M649&gt;0,IF(COUNTIF(リスト!建築物種類コード,M649),"建築物","構築物"),"")</f>
        <v/>
      </c>
      <c r="M649" s="680"/>
      <c r="N649" s="681"/>
      <c r="O649" s="201"/>
      <c r="P649" s="682"/>
      <c r="Q649" s="683"/>
      <c r="R649" s="683"/>
      <c r="S649" s="684"/>
      <c r="T649" s="685"/>
      <c r="U649" s="685"/>
      <c r="V649" s="685"/>
      <c r="W649" s="685"/>
      <c r="X649" s="1045"/>
      <c r="Y649" s="686"/>
      <c r="Z649" s="687"/>
      <c r="AA649" s="661"/>
      <c r="AB649" s="662"/>
      <c r="AC649" s="279"/>
      <c r="AD649" s="61"/>
      <c r="AE649" s="61"/>
      <c r="AF649" s="663" t="str">
        <f t="shared" si="145"/>
        <v/>
      </c>
      <c r="AG649" s="664" t="str">
        <f t="shared" si="140"/>
        <v/>
      </c>
      <c r="AH649" s="664" t="str">
        <f t="shared" si="141"/>
        <v/>
      </c>
      <c r="AI649" s="664" t="str">
        <f>IF(AF649="","",VLOOKUP(AF649,リスト!BD:BE,2,0))</f>
        <v/>
      </c>
      <c r="AJ649" s="664" t="str">
        <f t="shared" si="142"/>
        <v/>
      </c>
      <c r="AK649" s="664" t="str">
        <f>IF(AJ649="","",VLOOKUP(AJ649,リスト!BW:BX,2,0))</f>
        <v/>
      </c>
      <c r="AL649" s="664" t="str">
        <f>IF(AF649="","",IF(S649&gt;【１】経営概要!$G$27,調査年-1,調査年)-R649)</f>
        <v/>
      </c>
      <c r="AM649" s="665" t="str">
        <f t="shared" si="130"/>
        <v/>
      </c>
      <c r="AN649" s="665" t="str">
        <f t="shared" si="131"/>
        <v/>
      </c>
      <c r="AO649" s="666" t="str">
        <f t="shared" si="132"/>
        <v/>
      </c>
      <c r="AP649" s="666" t="str">
        <f t="shared" si="133"/>
        <v/>
      </c>
      <c r="AQ649" s="666" t="str">
        <f t="shared" si="134"/>
        <v/>
      </c>
      <c r="AR649" s="666" t="str">
        <f t="shared" si="146"/>
        <v/>
      </c>
      <c r="AS649" s="666" t="str">
        <f t="shared" si="135"/>
        <v/>
      </c>
      <c r="AT649" s="666" t="str">
        <f t="shared" si="143"/>
        <v/>
      </c>
      <c r="AU649" s="666" t="str">
        <f t="shared" si="144"/>
        <v/>
      </c>
      <c r="AV649" s="666" t="str">
        <f>IF(X649="","",IF(OR(R649=IF(S649&gt;【１】経営概要!$G$27,調査年-1,調査年),AN649=""),"",ROUND(AN649*X649%,0)))</f>
        <v/>
      </c>
      <c r="AW649" s="666" t="str">
        <f t="shared" si="136"/>
        <v/>
      </c>
      <c r="AX649" s="666" t="str">
        <f t="shared" si="137"/>
        <v/>
      </c>
      <c r="AY649" s="666" t="str">
        <f t="shared" si="138"/>
        <v/>
      </c>
      <c r="AZ649" s="666" t="str">
        <f>IF(OR(X649="",AND(OR(R649&lt;&gt;IF(S649&gt;【１】経営概要!$G$27,調査年-1,調査年),AG649=0),V649="",AR649="",W649="")),"",
SUM(
IF(AND(R649=IF(S649&gt;【１】経営概要!$G$27,調査年-1,調査年),AG649=1),ROUND(T649*X649%,0),),
ROUND(V649*X649%,0),
ROUND(SUM(AR649)*X649%,0),
))</f>
        <v/>
      </c>
      <c r="BA649" s="666" t="str">
        <f t="shared" si="139"/>
        <v/>
      </c>
    </row>
    <row r="650" spans="2:53" s="4" customFormat="1" ht="28.15" hidden="1" customHeight="1" outlineLevel="1">
      <c r="C650" s="722">
        <v>634</v>
      </c>
      <c r="D650" s="1572"/>
      <c r="E650" s="1573"/>
      <c r="F650" s="1573"/>
      <c r="G650" s="1573"/>
      <c r="H650" s="1573"/>
      <c r="I650" s="1573"/>
      <c r="J650" s="1573"/>
      <c r="K650" s="1574"/>
      <c r="L650" s="668" t="str">
        <f>IF(M650&gt;0,IF(COUNTIF(リスト!建築物種類コード,M650),"建築物","構築物"),"")</f>
        <v/>
      </c>
      <c r="M650" s="688"/>
      <c r="N650" s="681"/>
      <c r="O650" s="201"/>
      <c r="P650" s="682"/>
      <c r="Q650" s="683"/>
      <c r="R650" s="683"/>
      <c r="S650" s="684"/>
      <c r="T650" s="685"/>
      <c r="U650" s="685"/>
      <c r="V650" s="685"/>
      <c r="W650" s="685"/>
      <c r="X650" s="1045"/>
      <c r="Y650" s="686"/>
      <c r="Z650" s="687"/>
      <c r="AA650" s="661"/>
      <c r="AB650" s="662"/>
      <c r="AC650" s="279"/>
      <c r="AD650" s="61"/>
      <c r="AE650" s="61"/>
      <c r="AF650" s="663" t="str">
        <f t="shared" si="145"/>
        <v/>
      </c>
      <c r="AG650" s="664" t="str">
        <f t="shared" si="140"/>
        <v/>
      </c>
      <c r="AH650" s="664" t="str">
        <f t="shared" si="141"/>
        <v/>
      </c>
      <c r="AI650" s="664" t="str">
        <f>IF(AF650="","",VLOOKUP(AF650,リスト!BD:BE,2,0))</f>
        <v/>
      </c>
      <c r="AJ650" s="664" t="str">
        <f t="shared" si="142"/>
        <v/>
      </c>
      <c r="AK650" s="664" t="str">
        <f>IF(AJ650="","",VLOOKUP(AJ650,リスト!BW:BX,2,0))</f>
        <v/>
      </c>
      <c r="AL650" s="664" t="str">
        <f>IF(AF650="","",IF(S650&gt;【１】経営概要!$G$27,調査年-1,調査年)-R650)</f>
        <v/>
      </c>
      <c r="AM650" s="665" t="str">
        <f t="shared" si="130"/>
        <v/>
      </c>
      <c r="AN650" s="665" t="str">
        <f t="shared" si="131"/>
        <v/>
      </c>
      <c r="AO650" s="666" t="str">
        <f t="shared" si="132"/>
        <v/>
      </c>
      <c r="AP650" s="666" t="str">
        <f t="shared" si="133"/>
        <v/>
      </c>
      <c r="AQ650" s="666" t="str">
        <f t="shared" si="134"/>
        <v/>
      </c>
      <c r="AR650" s="666" t="str">
        <f t="shared" si="146"/>
        <v/>
      </c>
      <c r="AS650" s="666" t="str">
        <f t="shared" si="135"/>
        <v/>
      </c>
      <c r="AT650" s="666" t="str">
        <f t="shared" si="143"/>
        <v/>
      </c>
      <c r="AU650" s="666" t="str">
        <f t="shared" si="144"/>
        <v/>
      </c>
      <c r="AV650" s="666" t="str">
        <f>IF(X650="","",IF(OR(R650=IF(S650&gt;【１】経営概要!$G$27,調査年-1,調査年),AN650=""),"",ROUND(AN650*X650%,0)))</f>
        <v/>
      </c>
      <c r="AW650" s="666" t="str">
        <f t="shared" si="136"/>
        <v/>
      </c>
      <c r="AX650" s="666" t="str">
        <f t="shared" si="137"/>
        <v/>
      </c>
      <c r="AY650" s="666" t="str">
        <f t="shared" si="138"/>
        <v/>
      </c>
      <c r="AZ650" s="666" t="str">
        <f>IF(OR(X650="",AND(OR(R650&lt;&gt;IF(S650&gt;【１】経営概要!$G$27,調査年-1,調査年),AG650=0),V650="",AR650="",W650="")),"",
SUM(
IF(AND(R650=IF(S650&gt;【１】経営概要!$G$27,調査年-1,調査年),AG650=1),ROUND(T650*X650%,0),),
ROUND(V650*X650%,0),
ROUND(SUM(AR650)*X650%,0),
))</f>
        <v/>
      </c>
      <c r="BA650" s="666" t="str">
        <f t="shared" si="139"/>
        <v/>
      </c>
    </row>
    <row r="651" spans="2:53" s="4" customFormat="1" ht="28.15" hidden="1" customHeight="1" outlineLevel="1">
      <c r="C651" s="722">
        <v>635</v>
      </c>
      <c r="D651" s="1569"/>
      <c r="E651" s="1570"/>
      <c r="F651" s="1570"/>
      <c r="G651" s="1570"/>
      <c r="H651" s="1570"/>
      <c r="I651" s="1570"/>
      <c r="J651" s="1570"/>
      <c r="K651" s="1571"/>
      <c r="L651" s="668" t="str">
        <f>IF(M651&gt;0,IF(COUNTIF(リスト!建築物種類コード,M651),"建築物","構築物"),"")</f>
        <v/>
      </c>
      <c r="M651" s="680"/>
      <c r="N651" s="681"/>
      <c r="O651" s="201"/>
      <c r="P651" s="682"/>
      <c r="Q651" s="683"/>
      <c r="R651" s="683"/>
      <c r="S651" s="684"/>
      <c r="T651" s="685"/>
      <c r="U651" s="685"/>
      <c r="V651" s="685"/>
      <c r="W651" s="685"/>
      <c r="X651" s="1045"/>
      <c r="Y651" s="686"/>
      <c r="Z651" s="687"/>
      <c r="AA651" s="661"/>
      <c r="AB651" s="662"/>
      <c r="AC651" s="279"/>
      <c r="AD651" s="61"/>
      <c r="AE651" s="61"/>
      <c r="AF651" s="663" t="str">
        <f t="shared" si="145"/>
        <v/>
      </c>
      <c r="AG651" s="664" t="str">
        <f t="shared" si="140"/>
        <v/>
      </c>
      <c r="AH651" s="664" t="str">
        <f t="shared" si="141"/>
        <v/>
      </c>
      <c r="AI651" s="664" t="str">
        <f>IF(AF651="","",VLOOKUP(AF651,リスト!BD:BE,2,0))</f>
        <v/>
      </c>
      <c r="AJ651" s="664" t="str">
        <f t="shared" si="142"/>
        <v/>
      </c>
      <c r="AK651" s="664" t="str">
        <f>IF(AJ651="","",VLOOKUP(AJ651,リスト!BW:BX,2,0))</f>
        <v/>
      </c>
      <c r="AL651" s="664" t="str">
        <f>IF(AF651="","",IF(S651&gt;【１】経営概要!$G$27,調査年-1,調査年)-R651)</f>
        <v/>
      </c>
      <c r="AM651" s="665" t="str">
        <f t="shared" si="130"/>
        <v/>
      </c>
      <c r="AN651" s="665" t="str">
        <f t="shared" si="131"/>
        <v/>
      </c>
      <c r="AO651" s="666" t="str">
        <f t="shared" si="132"/>
        <v/>
      </c>
      <c r="AP651" s="666" t="str">
        <f t="shared" si="133"/>
        <v/>
      </c>
      <c r="AQ651" s="666" t="str">
        <f t="shared" si="134"/>
        <v/>
      </c>
      <c r="AR651" s="666" t="str">
        <f t="shared" si="146"/>
        <v/>
      </c>
      <c r="AS651" s="666" t="str">
        <f t="shared" si="135"/>
        <v/>
      </c>
      <c r="AT651" s="666" t="str">
        <f t="shared" si="143"/>
        <v/>
      </c>
      <c r="AU651" s="666" t="str">
        <f t="shared" si="144"/>
        <v/>
      </c>
      <c r="AV651" s="666" t="str">
        <f>IF(X651="","",IF(OR(R651=IF(S651&gt;【１】経営概要!$G$27,調査年-1,調査年),AN651=""),"",ROUND(AN651*X651%,0)))</f>
        <v/>
      </c>
      <c r="AW651" s="666" t="str">
        <f t="shared" si="136"/>
        <v/>
      </c>
      <c r="AX651" s="666" t="str">
        <f t="shared" si="137"/>
        <v/>
      </c>
      <c r="AY651" s="666" t="str">
        <f t="shared" si="138"/>
        <v/>
      </c>
      <c r="AZ651" s="666" t="str">
        <f>IF(OR(X651="",AND(OR(R651&lt;&gt;IF(S651&gt;【１】経営概要!$G$27,調査年-1,調査年),AG651=0),V651="",AR651="",W651="")),"",
SUM(
IF(AND(R651=IF(S651&gt;【１】経営概要!$G$27,調査年-1,調査年),AG651=1),ROUND(T651*X651%,0),),
ROUND(V651*X651%,0),
ROUND(SUM(AR651)*X651%,0),
))</f>
        <v/>
      </c>
      <c r="BA651" s="666" t="str">
        <f t="shared" si="139"/>
        <v/>
      </c>
    </row>
    <row r="652" spans="2:53" s="4" customFormat="1" ht="28.15" hidden="1" customHeight="1" outlineLevel="1">
      <c r="C652" s="722">
        <v>636</v>
      </c>
      <c r="D652" s="1569"/>
      <c r="E652" s="1570"/>
      <c r="F652" s="1570"/>
      <c r="G652" s="1570"/>
      <c r="H652" s="1570"/>
      <c r="I652" s="1570"/>
      <c r="J652" s="1570"/>
      <c r="K652" s="1571"/>
      <c r="L652" s="668" t="str">
        <f>IF(M652&gt;0,IF(COUNTIF(リスト!建築物種類コード,M652),"建築物","構築物"),"")</f>
        <v/>
      </c>
      <c r="M652" s="680"/>
      <c r="N652" s="681"/>
      <c r="O652" s="201"/>
      <c r="P652" s="682"/>
      <c r="Q652" s="683"/>
      <c r="R652" s="683"/>
      <c r="S652" s="684"/>
      <c r="T652" s="685"/>
      <c r="U652" s="685"/>
      <c r="V652" s="685"/>
      <c r="W652" s="685"/>
      <c r="X652" s="1045"/>
      <c r="Y652" s="686"/>
      <c r="Z652" s="687"/>
      <c r="AA652" s="661"/>
      <c r="AB652" s="662"/>
      <c r="AC652" s="279"/>
      <c r="AD652" s="61"/>
      <c r="AE652" s="61"/>
      <c r="AF652" s="663" t="str">
        <f t="shared" si="145"/>
        <v/>
      </c>
      <c r="AG652" s="664" t="str">
        <f t="shared" si="140"/>
        <v/>
      </c>
      <c r="AH652" s="664" t="str">
        <f t="shared" si="141"/>
        <v/>
      </c>
      <c r="AI652" s="664" t="str">
        <f>IF(AF652="","",VLOOKUP(AF652,リスト!BD:BE,2,0))</f>
        <v/>
      </c>
      <c r="AJ652" s="664" t="str">
        <f t="shared" si="142"/>
        <v/>
      </c>
      <c r="AK652" s="664" t="str">
        <f>IF(AJ652="","",VLOOKUP(AJ652,リスト!BW:BX,2,0))</f>
        <v/>
      </c>
      <c r="AL652" s="664" t="str">
        <f>IF(AF652="","",IF(S652&gt;【１】経営概要!$G$27,調査年-1,調査年)-R652)</f>
        <v/>
      </c>
      <c r="AM652" s="665" t="str">
        <f t="shared" si="130"/>
        <v/>
      </c>
      <c r="AN652" s="665" t="str">
        <f t="shared" si="131"/>
        <v/>
      </c>
      <c r="AO652" s="666" t="str">
        <f t="shared" si="132"/>
        <v/>
      </c>
      <c r="AP652" s="666" t="str">
        <f t="shared" si="133"/>
        <v/>
      </c>
      <c r="AQ652" s="666" t="str">
        <f t="shared" si="134"/>
        <v/>
      </c>
      <c r="AR652" s="666" t="str">
        <f t="shared" si="146"/>
        <v/>
      </c>
      <c r="AS652" s="666" t="str">
        <f t="shared" si="135"/>
        <v/>
      </c>
      <c r="AT652" s="666" t="str">
        <f t="shared" si="143"/>
        <v/>
      </c>
      <c r="AU652" s="666" t="str">
        <f t="shared" si="144"/>
        <v/>
      </c>
      <c r="AV652" s="666" t="str">
        <f>IF(X652="","",IF(OR(R652=IF(S652&gt;【１】経営概要!$G$27,調査年-1,調査年),AN652=""),"",ROUND(AN652*X652%,0)))</f>
        <v/>
      </c>
      <c r="AW652" s="666" t="str">
        <f t="shared" si="136"/>
        <v/>
      </c>
      <c r="AX652" s="666" t="str">
        <f t="shared" si="137"/>
        <v/>
      </c>
      <c r="AY652" s="666" t="str">
        <f t="shared" si="138"/>
        <v/>
      </c>
      <c r="AZ652" s="666" t="str">
        <f>IF(OR(X652="",AND(OR(R652&lt;&gt;IF(S652&gt;【１】経営概要!$G$27,調査年-1,調査年),AG652=0),V652="",AR652="",W652="")),"",
SUM(
IF(AND(R652=IF(S652&gt;【１】経営概要!$G$27,調査年-1,調査年),AG652=1),ROUND(T652*X652%,0),),
ROUND(V652*X652%,0),
ROUND(SUM(AR652)*X652%,0),
))</f>
        <v/>
      </c>
      <c r="BA652" s="666" t="str">
        <f t="shared" si="139"/>
        <v/>
      </c>
    </row>
    <row r="653" spans="2:53" s="4" customFormat="1" ht="28.15" hidden="1" customHeight="1" outlineLevel="1">
      <c r="C653" s="722">
        <v>637</v>
      </c>
      <c r="D653" s="1569"/>
      <c r="E653" s="1570"/>
      <c r="F653" s="1570"/>
      <c r="G653" s="1570"/>
      <c r="H653" s="1570"/>
      <c r="I653" s="1570"/>
      <c r="J653" s="1570"/>
      <c r="K653" s="1571"/>
      <c r="L653" s="668" t="str">
        <f>IF(M653&gt;0,IF(COUNTIF(リスト!建築物種類コード,M653),"建築物","構築物"),"")</f>
        <v/>
      </c>
      <c r="M653" s="680"/>
      <c r="N653" s="681"/>
      <c r="O653" s="201"/>
      <c r="P653" s="682"/>
      <c r="Q653" s="683"/>
      <c r="R653" s="683"/>
      <c r="S653" s="684"/>
      <c r="T653" s="685"/>
      <c r="U653" s="685"/>
      <c r="V653" s="685"/>
      <c r="W653" s="685"/>
      <c r="X653" s="1045"/>
      <c r="Y653" s="686"/>
      <c r="Z653" s="687"/>
      <c r="AA653" s="661"/>
      <c r="AB653" s="662"/>
      <c r="AC653" s="279"/>
      <c r="AD653" s="61"/>
      <c r="AE653" s="61"/>
      <c r="AF653" s="663" t="str">
        <f t="shared" si="145"/>
        <v/>
      </c>
      <c r="AG653" s="664" t="str">
        <f t="shared" si="140"/>
        <v/>
      </c>
      <c r="AH653" s="664" t="str">
        <f t="shared" si="141"/>
        <v/>
      </c>
      <c r="AI653" s="664" t="str">
        <f>IF(AF653="","",VLOOKUP(AF653,リスト!BD:BE,2,0))</f>
        <v/>
      </c>
      <c r="AJ653" s="664" t="str">
        <f t="shared" si="142"/>
        <v/>
      </c>
      <c r="AK653" s="664" t="str">
        <f>IF(AJ653="","",VLOOKUP(AJ653,リスト!BW:BX,2,0))</f>
        <v/>
      </c>
      <c r="AL653" s="664" t="str">
        <f>IF(AF653="","",IF(S653&gt;【１】経営概要!$G$27,調査年-1,調査年)-R653)</f>
        <v/>
      </c>
      <c r="AM653" s="665" t="str">
        <f t="shared" si="130"/>
        <v/>
      </c>
      <c r="AN653" s="665" t="str">
        <f t="shared" si="131"/>
        <v/>
      </c>
      <c r="AO653" s="666" t="str">
        <f t="shared" si="132"/>
        <v/>
      </c>
      <c r="AP653" s="666" t="str">
        <f t="shared" si="133"/>
        <v/>
      </c>
      <c r="AQ653" s="666" t="str">
        <f t="shared" si="134"/>
        <v/>
      </c>
      <c r="AR653" s="666" t="str">
        <f t="shared" si="146"/>
        <v/>
      </c>
      <c r="AS653" s="666" t="str">
        <f t="shared" si="135"/>
        <v/>
      </c>
      <c r="AT653" s="666" t="str">
        <f t="shared" si="143"/>
        <v/>
      </c>
      <c r="AU653" s="666" t="str">
        <f t="shared" si="144"/>
        <v/>
      </c>
      <c r="AV653" s="666" t="str">
        <f>IF(X653="","",IF(OR(R653=IF(S653&gt;【１】経営概要!$G$27,調査年-1,調査年),AN653=""),"",ROUND(AN653*X653%,0)))</f>
        <v/>
      </c>
      <c r="AW653" s="666" t="str">
        <f t="shared" si="136"/>
        <v/>
      </c>
      <c r="AX653" s="666" t="str">
        <f t="shared" si="137"/>
        <v/>
      </c>
      <c r="AY653" s="666" t="str">
        <f t="shared" si="138"/>
        <v/>
      </c>
      <c r="AZ653" s="666" t="str">
        <f>IF(OR(X653="",AND(OR(R653&lt;&gt;IF(S653&gt;【１】経営概要!$G$27,調査年-1,調査年),AG653=0),V653="",AR653="",W653="")),"",
SUM(
IF(AND(R653=IF(S653&gt;【１】経営概要!$G$27,調査年-1,調査年),AG653=1),ROUND(T653*X653%,0),),
ROUND(V653*X653%,0),
ROUND(SUM(AR653)*X653%,0),
))</f>
        <v/>
      </c>
      <c r="BA653" s="666" t="str">
        <f t="shared" si="139"/>
        <v/>
      </c>
    </row>
    <row r="654" spans="2:53" s="4" customFormat="1" ht="28.15" hidden="1" customHeight="1" outlineLevel="1">
      <c r="C654" s="722">
        <v>638</v>
      </c>
      <c r="D654" s="1569"/>
      <c r="E654" s="1570"/>
      <c r="F654" s="1570"/>
      <c r="G654" s="1570"/>
      <c r="H654" s="1570"/>
      <c r="I654" s="1570"/>
      <c r="J654" s="1570"/>
      <c r="K654" s="1571"/>
      <c r="L654" s="668" t="str">
        <f>IF(M654&gt;0,IF(COUNTIF(リスト!建築物種類コード,M654),"建築物","構築物"),"")</f>
        <v/>
      </c>
      <c r="M654" s="680"/>
      <c r="N654" s="681"/>
      <c r="O654" s="201"/>
      <c r="P654" s="682"/>
      <c r="Q654" s="683"/>
      <c r="R654" s="683"/>
      <c r="S654" s="684"/>
      <c r="T654" s="685"/>
      <c r="U654" s="685"/>
      <c r="V654" s="685"/>
      <c r="W654" s="685"/>
      <c r="X654" s="1045"/>
      <c r="Y654" s="686"/>
      <c r="Z654" s="687"/>
      <c r="AA654" s="661"/>
      <c r="AB654" s="662"/>
      <c r="AC654" s="279"/>
      <c r="AD654" s="61"/>
      <c r="AE654" s="61"/>
      <c r="AF654" s="663" t="str">
        <f t="shared" si="145"/>
        <v/>
      </c>
      <c r="AG654" s="664" t="str">
        <f t="shared" si="140"/>
        <v/>
      </c>
      <c r="AH654" s="664" t="str">
        <f t="shared" si="141"/>
        <v/>
      </c>
      <c r="AI654" s="664" t="str">
        <f>IF(AF654="","",VLOOKUP(AF654,リスト!BD:BE,2,0))</f>
        <v/>
      </c>
      <c r="AJ654" s="664" t="str">
        <f t="shared" si="142"/>
        <v/>
      </c>
      <c r="AK654" s="664" t="str">
        <f>IF(AJ654="","",VLOOKUP(AJ654,リスト!BW:BX,2,0))</f>
        <v/>
      </c>
      <c r="AL654" s="664" t="str">
        <f>IF(AF654="","",IF(S654&gt;【１】経営概要!$G$27,調査年-1,調査年)-R654)</f>
        <v/>
      </c>
      <c r="AM654" s="665" t="str">
        <f t="shared" si="130"/>
        <v/>
      </c>
      <c r="AN654" s="665" t="str">
        <f t="shared" si="131"/>
        <v/>
      </c>
      <c r="AO654" s="666" t="str">
        <f t="shared" si="132"/>
        <v/>
      </c>
      <c r="AP654" s="666" t="str">
        <f t="shared" si="133"/>
        <v/>
      </c>
      <c r="AQ654" s="666" t="str">
        <f t="shared" si="134"/>
        <v/>
      </c>
      <c r="AR654" s="666" t="str">
        <f t="shared" si="146"/>
        <v/>
      </c>
      <c r="AS654" s="666" t="str">
        <f t="shared" si="135"/>
        <v/>
      </c>
      <c r="AT654" s="666" t="str">
        <f t="shared" si="143"/>
        <v/>
      </c>
      <c r="AU654" s="666" t="str">
        <f t="shared" si="144"/>
        <v/>
      </c>
      <c r="AV654" s="666" t="str">
        <f>IF(X654="","",IF(OR(R654=IF(S654&gt;【１】経営概要!$G$27,調査年-1,調査年),AN654=""),"",ROUND(AN654*X654%,0)))</f>
        <v/>
      </c>
      <c r="AW654" s="666" t="str">
        <f t="shared" si="136"/>
        <v/>
      </c>
      <c r="AX654" s="666" t="str">
        <f t="shared" si="137"/>
        <v/>
      </c>
      <c r="AY654" s="666" t="str">
        <f t="shared" si="138"/>
        <v/>
      </c>
      <c r="AZ654" s="666" t="str">
        <f>IF(OR(X654="",AND(OR(R654&lt;&gt;IF(S654&gt;【１】経営概要!$G$27,調査年-1,調査年),AG654=0),V654="",AR654="",W654="")),"",
SUM(
IF(AND(R654=IF(S654&gt;【１】経営概要!$G$27,調査年-1,調査年),AG654=1),ROUND(T654*X654%,0),),
ROUND(V654*X654%,0),
ROUND(SUM(AR654)*X654%,0),
))</f>
        <v/>
      </c>
      <c r="BA654" s="666" t="str">
        <f t="shared" si="139"/>
        <v/>
      </c>
    </row>
    <row r="655" spans="2:53" s="4" customFormat="1" ht="28.15" hidden="1" customHeight="1" outlineLevel="1">
      <c r="C655" s="722">
        <v>639</v>
      </c>
      <c r="D655" s="1569"/>
      <c r="E655" s="1570"/>
      <c r="F655" s="1570"/>
      <c r="G655" s="1570"/>
      <c r="H655" s="1570"/>
      <c r="I655" s="1570"/>
      <c r="J655" s="1570"/>
      <c r="K655" s="1571"/>
      <c r="L655" s="668" t="str">
        <f>IF(M655&gt;0,IF(COUNTIF(リスト!建築物種類コード,M655),"建築物","構築物"),"")</f>
        <v/>
      </c>
      <c r="M655" s="680"/>
      <c r="N655" s="681"/>
      <c r="O655" s="201"/>
      <c r="P655" s="682"/>
      <c r="Q655" s="683"/>
      <c r="R655" s="683"/>
      <c r="S655" s="684"/>
      <c r="T655" s="685"/>
      <c r="U655" s="685"/>
      <c r="V655" s="685"/>
      <c r="W655" s="685"/>
      <c r="X655" s="1045"/>
      <c r="Y655" s="686"/>
      <c r="Z655" s="687"/>
      <c r="AA655" s="661"/>
      <c r="AB655" s="662"/>
      <c r="AC655" s="279"/>
      <c r="AD655" s="61"/>
      <c r="AE655" s="61"/>
      <c r="AF655" s="663" t="str">
        <f t="shared" si="145"/>
        <v/>
      </c>
      <c r="AG655" s="664" t="str">
        <f t="shared" si="140"/>
        <v/>
      </c>
      <c r="AH655" s="664" t="str">
        <f t="shared" si="141"/>
        <v/>
      </c>
      <c r="AI655" s="664" t="str">
        <f>IF(AF655="","",VLOOKUP(AF655,リスト!BD:BE,2,0))</f>
        <v/>
      </c>
      <c r="AJ655" s="664" t="str">
        <f t="shared" si="142"/>
        <v/>
      </c>
      <c r="AK655" s="664" t="str">
        <f>IF(AJ655="","",VLOOKUP(AJ655,リスト!BW:BX,2,0))</f>
        <v/>
      </c>
      <c r="AL655" s="664" t="str">
        <f>IF(AF655="","",IF(S655&gt;【１】経営概要!$G$27,調査年-1,調査年)-R655)</f>
        <v/>
      </c>
      <c r="AM655" s="665" t="str">
        <f t="shared" si="130"/>
        <v/>
      </c>
      <c r="AN655" s="665" t="str">
        <f t="shared" si="131"/>
        <v/>
      </c>
      <c r="AO655" s="666" t="str">
        <f t="shared" si="132"/>
        <v/>
      </c>
      <c r="AP655" s="666" t="str">
        <f t="shared" si="133"/>
        <v/>
      </c>
      <c r="AQ655" s="666" t="str">
        <f t="shared" si="134"/>
        <v/>
      </c>
      <c r="AR655" s="666" t="str">
        <f t="shared" si="146"/>
        <v/>
      </c>
      <c r="AS655" s="666" t="str">
        <f t="shared" si="135"/>
        <v/>
      </c>
      <c r="AT655" s="666" t="str">
        <f t="shared" si="143"/>
        <v/>
      </c>
      <c r="AU655" s="666" t="str">
        <f t="shared" si="144"/>
        <v/>
      </c>
      <c r="AV655" s="666" t="str">
        <f>IF(X655="","",IF(OR(R655=IF(S655&gt;【１】経営概要!$G$27,調査年-1,調査年),AN655=""),"",ROUND(AN655*X655%,0)))</f>
        <v/>
      </c>
      <c r="AW655" s="666" t="str">
        <f t="shared" si="136"/>
        <v/>
      </c>
      <c r="AX655" s="666" t="str">
        <f t="shared" si="137"/>
        <v/>
      </c>
      <c r="AY655" s="666" t="str">
        <f t="shared" si="138"/>
        <v/>
      </c>
      <c r="AZ655" s="666" t="str">
        <f>IF(OR(X655="",AND(OR(R655&lt;&gt;IF(S655&gt;【１】経営概要!$G$27,調査年-1,調査年),AG655=0),V655="",AR655="",W655="")),"",
SUM(
IF(AND(R655=IF(S655&gt;【１】経営概要!$G$27,調査年-1,調査年),AG655=1),ROUND(T655*X655%,0),),
ROUND(V655*X655%,0),
ROUND(SUM(AR655)*X655%,0),
))</f>
        <v/>
      </c>
      <c r="BA655" s="666" t="str">
        <f t="shared" si="139"/>
        <v/>
      </c>
    </row>
    <row r="656" spans="2:53" s="4" customFormat="1" ht="28.15" hidden="1" customHeight="1" outlineLevel="1">
      <c r="C656" s="722">
        <v>640</v>
      </c>
      <c r="D656" s="1569"/>
      <c r="E656" s="1570"/>
      <c r="F656" s="1570"/>
      <c r="G656" s="1570"/>
      <c r="H656" s="1570"/>
      <c r="I656" s="1570"/>
      <c r="J656" s="1570"/>
      <c r="K656" s="1571"/>
      <c r="L656" s="668" t="str">
        <f>IF(M656&gt;0,IF(COUNTIF(リスト!建築物種類コード,M656),"建築物","構築物"),"")</f>
        <v/>
      </c>
      <c r="M656" s="680"/>
      <c r="N656" s="681"/>
      <c r="O656" s="201"/>
      <c r="P656" s="682"/>
      <c r="Q656" s="683"/>
      <c r="R656" s="683"/>
      <c r="S656" s="684"/>
      <c r="T656" s="685"/>
      <c r="U656" s="685"/>
      <c r="V656" s="685"/>
      <c r="W656" s="685"/>
      <c r="X656" s="1045"/>
      <c r="Y656" s="686"/>
      <c r="Z656" s="687"/>
      <c r="AA656" s="661"/>
      <c r="AB656" s="662"/>
      <c r="AC656" s="279"/>
      <c r="AD656" s="61"/>
      <c r="AE656" s="61"/>
      <c r="AF656" s="663" t="str">
        <f t="shared" si="145"/>
        <v/>
      </c>
      <c r="AG656" s="664" t="str">
        <f t="shared" ref="AG656:AG719" si="147">IF(AF656="","",IF(T656+U656&lt;100000,1,0))</f>
        <v/>
      </c>
      <c r="AH656" s="664" t="str">
        <f t="shared" ref="AH656:AH719" si="148">IF(AF656="","",IF(AND(AG656=0,T656+U656&lt;200000),1,))</f>
        <v/>
      </c>
      <c r="AI656" s="664" t="str">
        <f>IF(AF656="","",VLOOKUP(AF656,リスト!BD:BE,2,0))</f>
        <v/>
      </c>
      <c r="AJ656" s="664" t="str">
        <f t="shared" si="142"/>
        <v/>
      </c>
      <c r="AK656" s="664" t="str">
        <f>IF(AJ656="","",VLOOKUP(AJ656,リスト!BW:BX,2,0))</f>
        <v/>
      </c>
      <c r="AL656" s="664" t="str">
        <f>IF(AF656="","",IF(S656&gt;【１】経営概要!$G$27,調査年-1,調査年)-R656)</f>
        <v/>
      </c>
      <c r="AM656" s="665" t="str">
        <f t="shared" si="130"/>
        <v/>
      </c>
      <c r="AN656" s="665" t="str">
        <f t="shared" si="131"/>
        <v/>
      </c>
      <c r="AO656" s="666" t="str">
        <f t="shared" si="132"/>
        <v/>
      </c>
      <c r="AP656" s="666" t="str">
        <f t="shared" si="133"/>
        <v/>
      </c>
      <c r="AQ656" s="666" t="str">
        <f t="shared" si="134"/>
        <v/>
      </c>
      <c r="AR656" s="666" t="str">
        <f t="shared" si="146"/>
        <v/>
      </c>
      <c r="AS656" s="666" t="str">
        <f t="shared" si="135"/>
        <v/>
      </c>
      <c r="AT656" s="666" t="str">
        <f t="shared" ref="AT656:AT719" si="149">IF(Y656="2：部分取り壊し",ROUND(T656*(1-(AC656/O656)),0),"")</f>
        <v/>
      </c>
      <c r="AU656" s="666" t="str">
        <f t="shared" ref="AU656:AU719" si="150">IF(Y656="2：部分取り壊し",ROUND(U656*(1-(AC656/O656)),0),"")</f>
        <v/>
      </c>
      <c r="AV656" s="666" t="str">
        <f>IF(X656="","",IF(OR(R656=IF(S656&gt;【１】経営概要!$G$27,調査年-1,調査年),AN656=""),"",ROUND(AN656*X656%,0)))</f>
        <v/>
      </c>
      <c r="AW656" s="666" t="str">
        <f t="shared" si="136"/>
        <v/>
      </c>
      <c r="AX656" s="666" t="str">
        <f t="shared" si="137"/>
        <v/>
      </c>
      <c r="AY656" s="666" t="str">
        <f t="shared" si="138"/>
        <v/>
      </c>
      <c r="AZ656" s="666" t="str">
        <f>IF(OR(X656="",AND(OR(R656&lt;&gt;IF(S656&gt;【１】経営概要!$G$27,調査年-1,調査年),AG656=0),V656="",AR656="",W656="")),"",
SUM(
IF(AND(R656=IF(S656&gt;【１】経営概要!$G$27,調査年-1,調査年),AG656=1),ROUND(T656*X656%,0),),
ROUND(V656*X656%,0),
ROUND(SUM(AR656)*X656%,0),
))</f>
        <v/>
      </c>
      <c r="BA656" s="666" t="str">
        <f t="shared" si="139"/>
        <v/>
      </c>
    </row>
    <row r="657" spans="2:53" s="4" customFormat="1" ht="28.15" hidden="1" customHeight="1" outlineLevel="1">
      <c r="C657" s="722">
        <v>641</v>
      </c>
      <c r="D657" s="1569"/>
      <c r="E657" s="1570"/>
      <c r="F657" s="1570"/>
      <c r="G657" s="1570"/>
      <c r="H657" s="1570"/>
      <c r="I657" s="1570"/>
      <c r="J657" s="1570"/>
      <c r="K657" s="1571"/>
      <c r="L657" s="668" t="str">
        <f>IF(M657&gt;0,IF(COUNTIF(リスト!建築物種類コード,M657),"建築物","構築物"),"")</f>
        <v/>
      </c>
      <c r="M657" s="680"/>
      <c r="N657" s="681"/>
      <c r="O657" s="201"/>
      <c r="P657" s="682"/>
      <c r="Q657" s="683"/>
      <c r="R657" s="683"/>
      <c r="S657" s="684"/>
      <c r="T657" s="685"/>
      <c r="U657" s="685"/>
      <c r="V657" s="685"/>
      <c r="W657" s="685"/>
      <c r="X657" s="1045"/>
      <c r="Y657" s="686"/>
      <c r="Z657" s="687"/>
      <c r="AA657" s="661"/>
      <c r="AB657" s="662"/>
      <c r="AC657" s="279"/>
      <c r="AD657" s="61"/>
      <c r="AE657" s="61"/>
      <c r="AF657" s="663" t="str">
        <f t="shared" si="145"/>
        <v/>
      </c>
      <c r="AG657" s="664" t="str">
        <f t="shared" si="147"/>
        <v/>
      </c>
      <c r="AH657" s="664" t="str">
        <f t="shared" si="148"/>
        <v/>
      </c>
      <c r="AI657" s="664" t="str">
        <f>IF(AF657="","",VLOOKUP(AF657,リスト!BD:BE,2,0))</f>
        <v/>
      </c>
      <c r="AJ657" s="664" t="str">
        <f t="shared" si="142"/>
        <v/>
      </c>
      <c r="AK657" s="664" t="str">
        <f>IF(AJ657="","",VLOOKUP(AJ657,リスト!BW:BX,2,0))</f>
        <v/>
      </c>
      <c r="AL657" s="664" t="str">
        <f>IF(AF657="","",IF(S657&gt;【１】経営概要!$G$27,調査年-1,調査年)-R657)</f>
        <v/>
      </c>
      <c r="AM657" s="665" t="str">
        <f t="shared" si="130"/>
        <v/>
      </c>
      <c r="AN657" s="665" t="str">
        <f t="shared" si="131"/>
        <v/>
      </c>
      <c r="AO657" s="666" t="str">
        <f t="shared" si="132"/>
        <v/>
      </c>
      <c r="AP657" s="666" t="str">
        <f t="shared" si="133"/>
        <v/>
      </c>
      <c r="AQ657" s="666" t="str">
        <f t="shared" si="134"/>
        <v/>
      </c>
      <c r="AR657" s="666" t="str">
        <f t="shared" si="146"/>
        <v/>
      </c>
      <c r="AS657" s="666" t="str">
        <f t="shared" si="135"/>
        <v/>
      </c>
      <c r="AT657" s="666" t="str">
        <f t="shared" si="149"/>
        <v/>
      </c>
      <c r="AU657" s="666" t="str">
        <f t="shared" si="150"/>
        <v/>
      </c>
      <c r="AV657" s="666" t="str">
        <f>IF(X657="","",IF(OR(R657=IF(S657&gt;【１】経営概要!$G$27,調査年-1,調査年),AN657=""),"",ROUND(AN657*X657%,0)))</f>
        <v/>
      </c>
      <c r="AW657" s="666" t="str">
        <f t="shared" si="136"/>
        <v/>
      </c>
      <c r="AX657" s="666" t="str">
        <f t="shared" si="137"/>
        <v/>
      </c>
      <c r="AY657" s="666" t="str">
        <f t="shared" si="138"/>
        <v/>
      </c>
      <c r="AZ657" s="666" t="str">
        <f>IF(OR(X657="",AND(OR(R657&lt;&gt;IF(S657&gt;【１】経営概要!$G$27,調査年-1,調査年),AG657=0),V657="",AR657="",W657="")),"",
SUM(
IF(AND(R657=IF(S657&gt;【１】経営概要!$G$27,調査年-1,調査年),AG657=1),ROUND(T657*X657%,0),),
ROUND(V657*X657%,0),
ROUND(SUM(AR657)*X657%,0),
))</f>
        <v/>
      </c>
      <c r="BA657" s="666" t="str">
        <f t="shared" si="139"/>
        <v/>
      </c>
    </row>
    <row r="658" spans="2:53" s="4" customFormat="1" ht="28.15" hidden="1" customHeight="1" outlineLevel="1">
      <c r="C658" s="722">
        <v>642</v>
      </c>
      <c r="D658" s="1569"/>
      <c r="E658" s="1570"/>
      <c r="F658" s="1570"/>
      <c r="G658" s="1570"/>
      <c r="H658" s="1570"/>
      <c r="I658" s="1570"/>
      <c r="J658" s="1570"/>
      <c r="K658" s="1571"/>
      <c r="L658" s="668" t="str">
        <f>IF(M658&gt;0,IF(COUNTIF(リスト!建築物種類コード,M658),"建築物","構築物"),"")</f>
        <v/>
      </c>
      <c r="M658" s="680"/>
      <c r="N658" s="681"/>
      <c r="O658" s="201"/>
      <c r="P658" s="682"/>
      <c r="Q658" s="683"/>
      <c r="R658" s="683"/>
      <c r="S658" s="684"/>
      <c r="T658" s="685"/>
      <c r="U658" s="685"/>
      <c r="V658" s="685"/>
      <c r="W658" s="685"/>
      <c r="X658" s="1045"/>
      <c r="Y658" s="686"/>
      <c r="Z658" s="687"/>
      <c r="AA658" s="661"/>
      <c r="AB658" s="662"/>
      <c r="AC658" s="279"/>
      <c r="AD658" s="61"/>
      <c r="AE658" s="61"/>
      <c r="AF658" s="663" t="str">
        <f t="shared" ref="AF658:AF721" si="151">IF(AND(M658="",N658=""),"","["&amp;RIGHT(LEFT(M658,3),2)&amp;RIGHT(LEFT(N658,FIND("]",N658)-1),IF(FIND("]",N658)-1&gt;2,2,1))&amp;"]")</f>
        <v/>
      </c>
      <c r="AG658" s="664" t="str">
        <f t="shared" si="147"/>
        <v/>
      </c>
      <c r="AH658" s="664" t="str">
        <f t="shared" si="148"/>
        <v/>
      </c>
      <c r="AI658" s="664" t="str">
        <f>IF(AF658="","",VLOOKUP(AF658,リスト!BD:BE,2,0))</f>
        <v/>
      </c>
      <c r="AJ658" s="664" t="str">
        <f t="shared" si="142"/>
        <v/>
      </c>
      <c r="AK658" s="664" t="str">
        <f>IF(AJ658="","",VLOOKUP(AJ658,リスト!BW:BX,2,0))</f>
        <v/>
      </c>
      <c r="AL658" s="664" t="str">
        <f>IF(AF658="","",IF(S658&gt;【１】経営概要!$G$27,調査年-1,調査年)-R658)</f>
        <v/>
      </c>
      <c r="AM658" s="665" t="str">
        <f t="shared" si="130"/>
        <v/>
      </c>
      <c r="AN658" s="665" t="str">
        <f t="shared" si="131"/>
        <v/>
      </c>
      <c r="AO658" s="666" t="str">
        <f t="shared" si="132"/>
        <v/>
      </c>
      <c r="AP658" s="666" t="str">
        <f t="shared" si="133"/>
        <v/>
      </c>
      <c r="AQ658" s="666" t="str">
        <f t="shared" si="134"/>
        <v/>
      </c>
      <c r="AR658" s="666" t="str">
        <f t="shared" ref="AR658:AR721" si="152">IF(OR(AF658="",AG658=1),IF(AND(AG658=1,AL658=0),U658,""),
IF(AND(AJ658&gt;0,AL658&lt;AJ658,SUM(AQ658)&gt;0,AQ658&lt;=ROUND(U658*AK658,0)),ROUND(AQ658*IF(Y658="2：部分取り壊し",IFERROR(1-(AC658/O658),1),1),),
IF(AND(AJ658&gt;0,AL658&lt;AJ658,SUM(U658)&gt;0),ROUND(U658*AK658*IF(Y658="2：部分取り壊し",IFERROR(1-(AC658/O658),1),1),0),"")))</f>
        <v/>
      </c>
      <c r="AS658" s="666" t="str">
        <f t="shared" si="135"/>
        <v/>
      </c>
      <c r="AT658" s="666" t="str">
        <f t="shared" si="149"/>
        <v/>
      </c>
      <c r="AU658" s="666" t="str">
        <f t="shared" si="150"/>
        <v/>
      </c>
      <c r="AV658" s="666" t="str">
        <f>IF(X658="","",IF(OR(R658=IF(S658&gt;【１】経営概要!$G$27,調査年-1,調査年),AN658=""),"",ROUND(AN658*X658%,0)))</f>
        <v/>
      </c>
      <c r="AW658" s="666" t="str">
        <f t="shared" si="136"/>
        <v/>
      </c>
      <c r="AX658" s="666" t="str">
        <f t="shared" si="137"/>
        <v/>
      </c>
      <c r="AY658" s="666" t="str">
        <f t="shared" si="138"/>
        <v/>
      </c>
      <c r="AZ658" s="666" t="str">
        <f>IF(OR(X658="",AND(OR(R658&lt;&gt;IF(S658&gt;【１】経営概要!$G$27,調査年-1,調査年),AG658=0),V658="",AR658="",W658="")),"",
SUM(
IF(AND(R658=IF(S658&gt;【１】経営概要!$G$27,調査年-1,調査年),AG658=1),ROUND(T658*X658%,0),),
ROUND(V658*X658%,0),
ROUND(SUM(AR658)*X658%,0),
))</f>
        <v/>
      </c>
      <c r="BA658" s="666" t="str">
        <f t="shared" si="139"/>
        <v/>
      </c>
    </row>
    <row r="659" spans="2:53" s="4" customFormat="1" ht="28.15" hidden="1" customHeight="1" outlineLevel="1">
      <c r="C659" s="722">
        <v>643</v>
      </c>
      <c r="D659" s="1569"/>
      <c r="E659" s="1570"/>
      <c r="F659" s="1570"/>
      <c r="G659" s="1570"/>
      <c r="H659" s="1570"/>
      <c r="I659" s="1570"/>
      <c r="J659" s="1570"/>
      <c r="K659" s="1571"/>
      <c r="L659" s="668" t="str">
        <f>IF(M659&gt;0,IF(COUNTIF(リスト!建築物種類コード,M659),"建築物","構築物"),"")</f>
        <v/>
      </c>
      <c r="M659" s="688"/>
      <c r="N659" s="681"/>
      <c r="O659" s="201"/>
      <c r="P659" s="682"/>
      <c r="Q659" s="683"/>
      <c r="R659" s="683"/>
      <c r="S659" s="684"/>
      <c r="T659" s="685"/>
      <c r="U659" s="685"/>
      <c r="V659" s="685"/>
      <c r="W659" s="685"/>
      <c r="X659" s="1045"/>
      <c r="Y659" s="686"/>
      <c r="Z659" s="687"/>
      <c r="AA659" s="661"/>
      <c r="AB659" s="662"/>
      <c r="AC659" s="279"/>
      <c r="AD659" s="61"/>
      <c r="AE659" s="61"/>
      <c r="AF659" s="663" t="str">
        <f t="shared" si="151"/>
        <v/>
      </c>
      <c r="AG659" s="664" t="str">
        <f t="shared" si="147"/>
        <v/>
      </c>
      <c r="AH659" s="664" t="str">
        <f t="shared" si="148"/>
        <v/>
      </c>
      <c r="AI659" s="664" t="str">
        <f>IF(AF659="","",VLOOKUP(AF659,リスト!BD:BE,2,0))</f>
        <v/>
      </c>
      <c r="AJ659" s="664" t="str">
        <f t="shared" si="142"/>
        <v/>
      </c>
      <c r="AK659" s="664" t="str">
        <f>IF(AJ659="","",VLOOKUP(AJ659,リスト!BW:BX,2,0))</f>
        <v/>
      </c>
      <c r="AL659" s="664" t="str">
        <f>IF(AF659="","",IF(S659&gt;【１】経営概要!$G$27,調査年-1,調査年)-R659)</f>
        <v/>
      </c>
      <c r="AM659" s="665" t="str">
        <f t="shared" si="130"/>
        <v/>
      </c>
      <c r="AN659" s="665" t="str">
        <f t="shared" si="131"/>
        <v/>
      </c>
      <c r="AO659" s="666" t="str">
        <f t="shared" si="132"/>
        <v/>
      </c>
      <c r="AP659" s="666" t="str">
        <f t="shared" si="133"/>
        <v/>
      </c>
      <c r="AQ659" s="666" t="str">
        <f t="shared" si="134"/>
        <v/>
      </c>
      <c r="AR659" s="666" t="str">
        <f t="shared" si="152"/>
        <v/>
      </c>
      <c r="AS659" s="666" t="str">
        <f t="shared" si="135"/>
        <v/>
      </c>
      <c r="AT659" s="666" t="str">
        <f t="shared" si="149"/>
        <v/>
      </c>
      <c r="AU659" s="666" t="str">
        <f t="shared" si="150"/>
        <v/>
      </c>
      <c r="AV659" s="666" t="str">
        <f>IF(X659="","",IF(OR(R659=IF(S659&gt;【１】経営概要!$G$27,調査年-1,調査年),AN659=""),"",ROUND(AN659*X659%,0)))</f>
        <v/>
      </c>
      <c r="AW659" s="666" t="str">
        <f t="shared" si="136"/>
        <v/>
      </c>
      <c r="AX659" s="666" t="str">
        <f t="shared" si="137"/>
        <v/>
      </c>
      <c r="AY659" s="666" t="str">
        <f t="shared" si="138"/>
        <v/>
      </c>
      <c r="AZ659" s="666" t="str">
        <f>IF(OR(X659="",AND(OR(R659&lt;&gt;IF(S659&gt;【１】経営概要!$G$27,調査年-1,調査年),AG659=0),V659="",AR659="",W659="")),"",
SUM(
IF(AND(R659=IF(S659&gt;【１】経営概要!$G$27,調査年-1,調査年),AG659=1),ROUND(T659*X659%,0),),
ROUND(V659*X659%,0),
ROUND(SUM(AR659)*X659%,0),
))</f>
        <v/>
      </c>
      <c r="BA659" s="666" t="str">
        <f t="shared" si="139"/>
        <v/>
      </c>
    </row>
    <row r="660" spans="2:53" s="4" customFormat="1" ht="28.5" hidden="1" customHeight="1" outlineLevel="1">
      <c r="B660" s="49"/>
      <c r="C660" s="722">
        <v>644</v>
      </c>
      <c r="D660" s="1569"/>
      <c r="E660" s="1570"/>
      <c r="F660" s="1570"/>
      <c r="G660" s="1570"/>
      <c r="H660" s="1570"/>
      <c r="I660" s="1570"/>
      <c r="J660" s="1570"/>
      <c r="K660" s="1571"/>
      <c r="L660" s="668" t="str">
        <f>IF(M660&gt;0,IF(COUNTIF(リスト!建築物種類コード,M660),"建築物","構築物"),"")</f>
        <v/>
      </c>
      <c r="M660" s="680"/>
      <c r="N660" s="681"/>
      <c r="O660" s="201"/>
      <c r="P660" s="682"/>
      <c r="Q660" s="683"/>
      <c r="R660" s="683"/>
      <c r="S660" s="684"/>
      <c r="T660" s="685"/>
      <c r="U660" s="685"/>
      <c r="V660" s="685"/>
      <c r="W660" s="685"/>
      <c r="X660" s="1045"/>
      <c r="Y660" s="686"/>
      <c r="Z660" s="687"/>
      <c r="AA660" s="661"/>
      <c r="AB660" s="662"/>
      <c r="AC660" s="279"/>
      <c r="AD660" s="61"/>
      <c r="AE660" s="61"/>
      <c r="AF660" s="663" t="str">
        <f t="shared" si="151"/>
        <v/>
      </c>
      <c r="AG660" s="664" t="str">
        <f t="shared" si="147"/>
        <v/>
      </c>
      <c r="AH660" s="664" t="str">
        <f t="shared" si="148"/>
        <v/>
      </c>
      <c r="AI660" s="664" t="str">
        <f>IF(AF660="","",VLOOKUP(AF660,リスト!BD:BE,2,0))</f>
        <v/>
      </c>
      <c r="AJ660" s="664" t="str">
        <f t="shared" si="142"/>
        <v/>
      </c>
      <c r="AK660" s="664" t="str">
        <f>IF(AJ660="","",VLOOKUP(AJ660,リスト!BW:BX,2,0))</f>
        <v/>
      </c>
      <c r="AL660" s="664" t="str">
        <f>IF(AF660="","",IF(S660&gt;【１】経営概要!$G$27,調査年-1,調査年)-R660)</f>
        <v/>
      </c>
      <c r="AM660" s="665" t="str">
        <f t="shared" si="130"/>
        <v/>
      </c>
      <c r="AN660" s="665" t="str">
        <f t="shared" si="131"/>
        <v/>
      </c>
      <c r="AO660" s="666" t="str">
        <f t="shared" si="132"/>
        <v/>
      </c>
      <c r="AP660" s="666" t="str">
        <f t="shared" si="133"/>
        <v/>
      </c>
      <c r="AQ660" s="666" t="str">
        <f t="shared" si="134"/>
        <v/>
      </c>
      <c r="AR660" s="666" t="str">
        <f t="shared" si="152"/>
        <v/>
      </c>
      <c r="AS660" s="666" t="str">
        <f t="shared" si="135"/>
        <v/>
      </c>
      <c r="AT660" s="666" t="str">
        <f t="shared" si="149"/>
        <v/>
      </c>
      <c r="AU660" s="666" t="str">
        <f t="shared" si="150"/>
        <v/>
      </c>
      <c r="AV660" s="666" t="str">
        <f>IF(X660="","",IF(OR(R660=IF(S660&gt;【１】経営概要!$G$27,調査年-1,調査年),AN660=""),"",ROUND(AN660*X660%,0)))</f>
        <v/>
      </c>
      <c r="AW660" s="666" t="str">
        <f t="shared" si="136"/>
        <v/>
      </c>
      <c r="AX660" s="666" t="str">
        <f t="shared" si="137"/>
        <v/>
      </c>
      <c r="AY660" s="666" t="str">
        <f t="shared" si="138"/>
        <v/>
      </c>
      <c r="AZ660" s="666" t="str">
        <f>IF(OR(X660="",AND(OR(R660&lt;&gt;IF(S660&gt;【１】経営概要!$G$27,調査年-1,調査年),AG660=0),V660="",AR660="",W660="")),"",
SUM(
IF(AND(R660=IF(S660&gt;【１】経営概要!$G$27,調査年-1,調査年),AG660=1),ROUND(T660*X660%,0),),
ROUND(V660*X660%,0),
ROUND(SUM(AR660)*X660%,0),
))</f>
        <v/>
      </c>
      <c r="BA660" s="666" t="str">
        <f t="shared" si="139"/>
        <v/>
      </c>
    </row>
    <row r="661" spans="2:53" ht="28.5" hidden="1" customHeight="1" outlineLevel="1">
      <c r="B661" s="49"/>
      <c r="C661" s="722">
        <v>645</v>
      </c>
      <c r="D661" s="1572"/>
      <c r="E661" s="1573"/>
      <c r="F661" s="1573"/>
      <c r="G661" s="1573"/>
      <c r="H661" s="1573"/>
      <c r="I661" s="1573"/>
      <c r="J661" s="1573"/>
      <c r="K661" s="1574"/>
      <c r="L661" s="668" t="str">
        <f>IF(M661&gt;0,IF(COUNTIF(リスト!建築物種類コード,M661),"建築物","構築物"),"")</f>
        <v/>
      </c>
      <c r="M661" s="688"/>
      <c r="N661" s="681"/>
      <c r="O661" s="201"/>
      <c r="P661" s="682"/>
      <c r="Q661" s="683"/>
      <c r="R661" s="683"/>
      <c r="S661" s="684"/>
      <c r="T661" s="685"/>
      <c r="U661" s="685"/>
      <c r="V661" s="685"/>
      <c r="W661" s="685"/>
      <c r="X661" s="1045"/>
      <c r="Y661" s="686"/>
      <c r="Z661" s="687"/>
      <c r="AA661" s="661"/>
      <c r="AB661" s="662"/>
      <c r="AC661" s="279"/>
      <c r="AF661" s="663" t="str">
        <f t="shared" si="151"/>
        <v/>
      </c>
      <c r="AG661" s="664" t="str">
        <f t="shared" si="147"/>
        <v/>
      </c>
      <c r="AH661" s="664" t="str">
        <f t="shared" si="148"/>
        <v/>
      </c>
      <c r="AI661" s="664" t="str">
        <f>IF(AF661="","",VLOOKUP(AF661,リスト!BD:BE,2,0))</f>
        <v/>
      </c>
      <c r="AJ661" s="664" t="str">
        <f t="shared" si="142"/>
        <v/>
      </c>
      <c r="AK661" s="664" t="str">
        <f>IF(AJ661="","",VLOOKUP(AJ661,リスト!BW:BX,2,0))</f>
        <v/>
      </c>
      <c r="AL661" s="664" t="str">
        <f>IF(AF661="","",IF(S661&gt;【１】経営概要!$G$27,調査年-1,調査年)-R661)</f>
        <v/>
      </c>
      <c r="AM661" s="665" t="str">
        <f t="shared" si="130"/>
        <v/>
      </c>
      <c r="AN661" s="665" t="str">
        <f t="shared" si="131"/>
        <v/>
      </c>
      <c r="AO661" s="666" t="str">
        <f t="shared" si="132"/>
        <v/>
      </c>
      <c r="AP661" s="666" t="str">
        <f t="shared" si="133"/>
        <v/>
      </c>
      <c r="AQ661" s="666" t="str">
        <f t="shared" si="134"/>
        <v/>
      </c>
      <c r="AR661" s="666" t="str">
        <f t="shared" si="152"/>
        <v/>
      </c>
      <c r="AS661" s="666" t="str">
        <f t="shared" si="135"/>
        <v/>
      </c>
      <c r="AT661" s="666" t="str">
        <f t="shared" si="149"/>
        <v/>
      </c>
      <c r="AU661" s="666" t="str">
        <f t="shared" si="150"/>
        <v/>
      </c>
      <c r="AV661" s="666" t="str">
        <f>IF(X661="","",IF(OR(R661=IF(S661&gt;【１】経営概要!$G$27,調査年-1,調査年),AN661=""),"",ROUND(AN661*X661%,0)))</f>
        <v/>
      </c>
      <c r="AW661" s="666" t="str">
        <f t="shared" si="136"/>
        <v/>
      </c>
      <c r="AX661" s="666" t="str">
        <f t="shared" si="137"/>
        <v/>
      </c>
      <c r="AY661" s="666" t="str">
        <f t="shared" si="138"/>
        <v/>
      </c>
      <c r="AZ661" s="666" t="str">
        <f>IF(OR(X661="",AND(OR(R661&lt;&gt;IF(S661&gt;【１】経営概要!$G$27,調査年-1,調査年),AG661=0),V661="",AR661="",W661="")),"",
SUM(
IF(AND(R661=IF(S661&gt;【１】経営概要!$G$27,調査年-1,調査年),AG661=1),ROUND(T661*X661%,0),),
ROUND(V661*X661%,0),
ROUND(SUM(AR661)*X661%,0),
))</f>
        <v/>
      </c>
      <c r="BA661" s="666" t="str">
        <f t="shared" si="139"/>
        <v/>
      </c>
    </row>
    <row r="662" spans="2:53" s="42" customFormat="1" ht="28.5" hidden="1" customHeight="1" outlineLevel="1">
      <c r="B662" s="49"/>
      <c r="C662" s="722">
        <v>646</v>
      </c>
      <c r="D662" s="1569"/>
      <c r="E662" s="1570"/>
      <c r="F662" s="1570"/>
      <c r="G662" s="1570"/>
      <c r="H662" s="1570"/>
      <c r="I662" s="1570"/>
      <c r="J662" s="1570"/>
      <c r="K662" s="1571"/>
      <c r="L662" s="668" t="str">
        <f>IF(M662&gt;0,IF(COUNTIF(リスト!建築物種類コード,M662),"建築物","構築物"),"")</f>
        <v/>
      </c>
      <c r="M662" s="680"/>
      <c r="N662" s="681"/>
      <c r="O662" s="201"/>
      <c r="P662" s="682"/>
      <c r="Q662" s="683"/>
      <c r="R662" s="683"/>
      <c r="S662" s="684"/>
      <c r="T662" s="685"/>
      <c r="U662" s="685"/>
      <c r="V662" s="685"/>
      <c r="W662" s="685"/>
      <c r="X662" s="1045"/>
      <c r="Y662" s="686"/>
      <c r="Z662" s="687"/>
      <c r="AA662" s="661"/>
      <c r="AB662" s="662"/>
      <c r="AC662" s="279"/>
      <c r="AD662" s="61"/>
      <c r="AE662" s="61"/>
      <c r="AF662" s="663" t="str">
        <f t="shared" si="151"/>
        <v/>
      </c>
      <c r="AG662" s="664" t="str">
        <f t="shared" si="147"/>
        <v/>
      </c>
      <c r="AH662" s="664" t="str">
        <f t="shared" si="148"/>
        <v/>
      </c>
      <c r="AI662" s="664" t="str">
        <f>IF(AF662="","",VLOOKUP(AF662,リスト!BD:BE,2,0))</f>
        <v/>
      </c>
      <c r="AJ662" s="664" t="str">
        <f t="shared" si="142"/>
        <v/>
      </c>
      <c r="AK662" s="664" t="str">
        <f>IF(AJ662="","",VLOOKUP(AJ662,リスト!BW:BX,2,0))</f>
        <v/>
      </c>
      <c r="AL662" s="664" t="str">
        <f>IF(AF662="","",IF(S662&gt;【１】経営概要!$G$27,調査年-1,調査年)-R662)</f>
        <v/>
      </c>
      <c r="AM662" s="665" t="str">
        <f t="shared" si="130"/>
        <v/>
      </c>
      <c r="AN662" s="665" t="str">
        <f t="shared" si="131"/>
        <v/>
      </c>
      <c r="AO662" s="666" t="str">
        <f t="shared" si="132"/>
        <v/>
      </c>
      <c r="AP662" s="666" t="str">
        <f t="shared" si="133"/>
        <v/>
      </c>
      <c r="AQ662" s="666" t="str">
        <f t="shared" si="134"/>
        <v/>
      </c>
      <c r="AR662" s="666" t="str">
        <f t="shared" si="152"/>
        <v/>
      </c>
      <c r="AS662" s="666" t="str">
        <f t="shared" si="135"/>
        <v/>
      </c>
      <c r="AT662" s="666" t="str">
        <f t="shared" si="149"/>
        <v/>
      </c>
      <c r="AU662" s="666" t="str">
        <f t="shared" si="150"/>
        <v/>
      </c>
      <c r="AV662" s="666" t="str">
        <f>IF(X662="","",IF(OR(R662=IF(S662&gt;【１】経営概要!$G$27,調査年-1,調査年),AN662=""),"",ROUND(AN662*X662%,0)))</f>
        <v/>
      </c>
      <c r="AW662" s="666" t="str">
        <f t="shared" si="136"/>
        <v/>
      </c>
      <c r="AX662" s="666" t="str">
        <f t="shared" si="137"/>
        <v/>
      </c>
      <c r="AY662" s="666" t="str">
        <f t="shared" si="138"/>
        <v/>
      </c>
      <c r="AZ662" s="666" t="str">
        <f>IF(OR(X662="",AND(OR(R662&lt;&gt;IF(S662&gt;【１】経営概要!$G$27,調査年-1,調査年),AG662=0),V662="",AR662="",W662="")),"",
SUM(
IF(AND(R662=IF(S662&gt;【１】経営概要!$G$27,調査年-1,調査年),AG662=1),ROUND(T662*X662%,0),),
ROUND(V662*X662%,0),
ROUND(SUM(AR662)*X662%,0),
))</f>
        <v/>
      </c>
      <c r="BA662" s="666" t="str">
        <f t="shared" si="139"/>
        <v/>
      </c>
    </row>
    <row r="663" spans="2:53" s="4" customFormat="1" ht="28.5" hidden="1" customHeight="1" outlineLevel="1">
      <c r="C663" s="722">
        <v>647</v>
      </c>
      <c r="D663" s="1569"/>
      <c r="E663" s="1570"/>
      <c r="F663" s="1570"/>
      <c r="G663" s="1570"/>
      <c r="H663" s="1570"/>
      <c r="I663" s="1570"/>
      <c r="J663" s="1570"/>
      <c r="K663" s="1571"/>
      <c r="L663" s="668" t="str">
        <f>IF(M663&gt;0,IF(COUNTIF(リスト!建築物種類コード,M663),"建築物","構築物"),"")</f>
        <v/>
      </c>
      <c r="M663" s="680"/>
      <c r="N663" s="681"/>
      <c r="O663" s="201"/>
      <c r="P663" s="682"/>
      <c r="Q663" s="683"/>
      <c r="R663" s="683"/>
      <c r="S663" s="684"/>
      <c r="T663" s="685"/>
      <c r="U663" s="685"/>
      <c r="V663" s="685"/>
      <c r="W663" s="685"/>
      <c r="X663" s="1045"/>
      <c r="Y663" s="686"/>
      <c r="Z663" s="687"/>
      <c r="AA663" s="661"/>
      <c r="AB663" s="662"/>
      <c r="AC663" s="279"/>
      <c r="AD663" s="61"/>
      <c r="AE663" s="61"/>
      <c r="AF663" s="663" t="str">
        <f t="shared" si="151"/>
        <v/>
      </c>
      <c r="AG663" s="664" t="str">
        <f t="shared" si="147"/>
        <v/>
      </c>
      <c r="AH663" s="664" t="str">
        <f t="shared" si="148"/>
        <v/>
      </c>
      <c r="AI663" s="664" t="str">
        <f>IF(AF663="","",VLOOKUP(AF663,リスト!BD:BE,2,0))</f>
        <v/>
      </c>
      <c r="AJ663" s="664" t="str">
        <f t="shared" si="142"/>
        <v/>
      </c>
      <c r="AK663" s="664" t="str">
        <f>IF(AJ663="","",VLOOKUP(AJ663,リスト!BW:BX,2,0))</f>
        <v/>
      </c>
      <c r="AL663" s="664" t="str">
        <f>IF(AF663="","",IF(S663&gt;【１】経営概要!$G$27,調査年-1,調査年)-R663)</f>
        <v/>
      </c>
      <c r="AM663" s="665" t="str">
        <f t="shared" si="130"/>
        <v/>
      </c>
      <c r="AN663" s="665" t="str">
        <f t="shared" si="131"/>
        <v/>
      </c>
      <c r="AO663" s="666" t="str">
        <f t="shared" si="132"/>
        <v/>
      </c>
      <c r="AP663" s="666" t="str">
        <f t="shared" si="133"/>
        <v/>
      </c>
      <c r="AQ663" s="666" t="str">
        <f t="shared" si="134"/>
        <v/>
      </c>
      <c r="AR663" s="666" t="str">
        <f t="shared" si="152"/>
        <v/>
      </c>
      <c r="AS663" s="666" t="str">
        <f t="shared" si="135"/>
        <v/>
      </c>
      <c r="AT663" s="666" t="str">
        <f t="shared" si="149"/>
        <v/>
      </c>
      <c r="AU663" s="666" t="str">
        <f t="shared" si="150"/>
        <v/>
      </c>
      <c r="AV663" s="666" t="str">
        <f>IF(X663="","",IF(OR(R663=IF(S663&gt;【１】経営概要!$G$27,調査年-1,調査年),AN663=""),"",ROUND(AN663*X663%,0)))</f>
        <v/>
      </c>
      <c r="AW663" s="666" t="str">
        <f t="shared" si="136"/>
        <v/>
      </c>
      <c r="AX663" s="666" t="str">
        <f t="shared" si="137"/>
        <v/>
      </c>
      <c r="AY663" s="666" t="str">
        <f t="shared" si="138"/>
        <v/>
      </c>
      <c r="AZ663" s="666" t="str">
        <f>IF(OR(X663="",AND(OR(R663&lt;&gt;IF(S663&gt;【１】経営概要!$G$27,調査年-1,調査年),AG663=0),V663="",AR663="",W663="")),"",
SUM(
IF(AND(R663=IF(S663&gt;【１】経営概要!$G$27,調査年-1,調査年),AG663=1),ROUND(T663*X663%,0),),
ROUND(V663*X663%,0),
ROUND(SUM(AR663)*X663%,0),
))</f>
        <v/>
      </c>
      <c r="BA663" s="666" t="str">
        <f t="shared" si="139"/>
        <v/>
      </c>
    </row>
    <row r="664" spans="2:53" s="4" customFormat="1" ht="27.75" hidden="1" customHeight="1" outlineLevel="1">
      <c r="C664" s="722">
        <v>648</v>
      </c>
      <c r="D664" s="1572"/>
      <c r="E664" s="1573"/>
      <c r="F664" s="1573"/>
      <c r="G664" s="1573"/>
      <c r="H664" s="1573"/>
      <c r="I664" s="1573"/>
      <c r="J664" s="1573"/>
      <c r="K664" s="1574"/>
      <c r="L664" s="668" t="str">
        <f>IF(M664&gt;0,IF(COUNTIF(リスト!建築物種類コード,M664),"建築物","構築物"),"")</f>
        <v/>
      </c>
      <c r="M664" s="688"/>
      <c r="N664" s="681"/>
      <c r="O664" s="201"/>
      <c r="P664" s="682"/>
      <c r="Q664" s="683"/>
      <c r="R664" s="683"/>
      <c r="S664" s="684"/>
      <c r="T664" s="685"/>
      <c r="U664" s="685"/>
      <c r="V664" s="685"/>
      <c r="W664" s="685"/>
      <c r="X664" s="1045"/>
      <c r="Y664" s="686"/>
      <c r="Z664" s="687"/>
      <c r="AA664" s="661"/>
      <c r="AB664" s="662"/>
      <c r="AC664" s="279"/>
      <c r="AD664" s="61"/>
      <c r="AE664" s="61"/>
      <c r="AF664" s="663" t="str">
        <f t="shared" si="151"/>
        <v/>
      </c>
      <c r="AG664" s="664" t="str">
        <f t="shared" si="147"/>
        <v/>
      </c>
      <c r="AH664" s="664" t="str">
        <f t="shared" si="148"/>
        <v/>
      </c>
      <c r="AI664" s="664" t="str">
        <f>IF(AF664="","",VLOOKUP(AF664,リスト!BD:BE,2,0))</f>
        <v/>
      </c>
      <c r="AJ664" s="664" t="str">
        <f t="shared" si="142"/>
        <v/>
      </c>
      <c r="AK664" s="664" t="str">
        <f>IF(AJ664="","",VLOOKUP(AJ664,リスト!BW:BX,2,0))</f>
        <v/>
      </c>
      <c r="AL664" s="664" t="str">
        <f>IF(AF664="","",IF(S664&gt;【１】経営概要!$G$27,調査年-1,調査年)-R664)</f>
        <v/>
      </c>
      <c r="AM664" s="665" t="str">
        <f t="shared" si="130"/>
        <v/>
      </c>
      <c r="AN664" s="665" t="str">
        <f t="shared" si="131"/>
        <v/>
      </c>
      <c r="AO664" s="666" t="str">
        <f t="shared" si="132"/>
        <v/>
      </c>
      <c r="AP664" s="666" t="str">
        <f t="shared" si="133"/>
        <v/>
      </c>
      <c r="AQ664" s="666" t="str">
        <f t="shared" si="134"/>
        <v/>
      </c>
      <c r="AR664" s="666" t="str">
        <f t="shared" si="152"/>
        <v/>
      </c>
      <c r="AS664" s="666" t="str">
        <f t="shared" si="135"/>
        <v/>
      </c>
      <c r="AT664" s="666" t="str">
        <f t="shared" si="149"/>
        <v/>
      </c>
      <c r="AU664" s="666" t="str">
        <f t="shared" si="150"/>
        <v/>
      </c>
      <c r="AV664" s="666" t="str">
        <f>IF(X664="","",IF(OR(R664=IF(S664&gt;【１】経営概要!$G$27,調査年-1,調査年),AN664=""),"",ROUND(AN664*X664%,0)))</f>
        <v/>
      </c>
      <c r="AW664" s="666" t="str">
        <f t="shared" si="136"/>
        <v/>
      </c>
      <c r="AX664" s="666" t="str">
        <f t="shared" si="137"/>
        <v/>
      </c>
      <c r="AY664" s="666" t="str">
        <f t="shared" si="138"/>
        <v/>
      </c>
      <c r="AZ664" s="666" t="str">
        <f>IF(OR(X664="",AND(OR(R664&lt;&gt;IF(S664&gt;【１】経営概要!$G$27,調査年-1,調査年),AG664=0),V664="",AR664="",W664="")),"",
SUM(
IF(AND(R664=IF(S664&gt;【１】経営概要!$G$27,調査年-1,調査年),AG664=1),ROUND(T664*X664%,0),),
ROUND(V664*X664%,0),
ROUND(SUM(AR664)*X664%,0),
))</f>
        <v/>
      </c>
      <c r="BA664" s="666" t="str">
        <f t="shared" si="139"/>
        <v/>
      </c>
    </row>
    <row r="665" spans="2:53" s="4" customFormat="1" ht="28.15" hidden="1" customHeight="1" outlineLevel="1">
      <c r="C665" s="722">
        <v>649</v>
      </c>
      <c r="D665" s="1569"/>
      <c r="E665" s="1570"/>
      <c r="F665" s="1570"/>
      <c r="G665" s="1570"/>
      <c r="H665" s="1570"/>
      <c r="I665" s="1570"/>
      <c r="J665" s="1570"/>
      <c r="K665" s="1571"/>
      <c r="L665" s="668" t="str">
        <f>IF(M665&gt;0,IF(COUNTIF(リスト!建築物種類コード,M665),"建築物","構築物"),"")</f>
        <v/>
      </c>
      <c r="M665" s="680"/>
      <c r="N665" s="681"/>
      <c r="O665" s="201"/>
      <c r="P665" s="682"/>
      <c r="Q665" s="683"/>
      <c r="R665" s="683"/>
      <c r="S665" s="684"/>
      <c r="T665" s="685"/>
      <c r="U665" s="685"/>
      <c r="V665" s="685"/>
      <c r="W665" s="685"/>
      <c r="X665" s="1045"/>
      <c r="Y665" s="686"/>
      <c r="Z665" s="687"/>
      <c r="AA665" s="661"/>
      <c r="AB665" s="662"/>
      <c r="AC665" s="279"/>
      <c r="AD665" s="61"/>
      <c r="AE665" s="61"/>
      <c r="AF665" s="663" t="str">
        <f t="shared" si="151"/>
        <v/>
      </c>
      <c r="AG665" s="664" t="str">
        <f t="shared" si="147"/>
        <v/>
      </c>
      <c r="AH665" s="664" t="str">
        <f t="shared" si="148"/>
        <v/>
      </c>
      <c r="AI665" s="664" t="str">
        <f>IF(AF665="","",VLOOKUP(AF665,リスト!BD:BE,2,0))</f>
        <v/>
      </c>
      <c r="AJ665" s="664" t="str">
        <f t="shared" si="142"/>
        <v/>
      </c>
      <c r="AK665" s="664" t="str">
        <f>IF(AJ665="","",VLOOKUP(AJ665,リスト!BW:BX,2,0))</f>
        <v/>
      </c>
      <c r="AL665" s="664" t="str">
        <f>IF(AF665="","",IF(S665&gt;【１】経営概要!$G$27,調査年-1,調査年)-R665)</f>
        <v/>
      </c>
      <c r="AM665" s="665" t="str">
        <f t="shared" si="130"/>
        <v/>
      </c>
      <c r="AN665" s="665" t="str">
        <f t="shared" si="131"/>
        <v/>
      </c>
      <c r="AO665" s="666" t="str">
        <f t="shared" si="132"/>
        <v/>
      </c>
      <c r="AP665" s="666" t="str">
        <f t="shared" si="133"/>
        <v/>
      </c>
      <c r="AQ665" s="666" t="str">
        <f t="shared" si="134"/>
        <v/>
      </c>
      <c r="AR665" s="666" t="str">
        <f t="shared" si="152"/>
        <v/>
      </c>
      <c r="AS665" s="666" t="str">
        <f t="shared" si="135"/>
        <v/>
      </c>
      <c r="AT665" s="666" t="str">
        <f t="shared" si="149"/>
        <v/>
      </c>
      <c r="AU665" s="666" t="str">
        <f t="shared" si="150"/>
        <v/>
      </c>
      <c r="AV665" s="666" t="str">
        <f>IF(X665="","",IF(OR(R665=IF(S665&gt;【１】経営概要!$G$27,調査年-1,調査年),AN665=""),"",ROUND(AN665*X665%,0)))</f>
        <v/>
      </c>
      <c r="AW665" s="666" t="str">
        <f t="shared" si="136"/>
        <v/>
      </c>
      <c r="AX665" s="666" t="str">
        <f t="shared" si="137"/>
        <v/>
      </c>
      <c r="AY665" s="666" t="str">
        <f t="shared" si="138"/>
        <v/>
      </c>
      <c r="AZ665" s="666" t="str">
        <f>IF(OR(X665="",AND(OR(R665&lt;&gt;IF(S665&gt;【１】経営概要!$G$27,調査年-1,調査年),AG665=0),V665="",AR665="",W665="")),"",
SUM(
IF(AND(R665=IF(S665&gt;【１】経営概要!$G$27,調査年-1,調査年),AG665=1),ROUND(T665*X665%,0),),
ROUND(V665*X665%,0),
ROUND(SUM(AR665)*X665%,0),
))</f>
        <v/>
      </c>
      <c r="BA665" s="666" t="str">
        <f t="shared" si="139"/>
        <v/>
      </c>
    </row>
    <row r="666" spans="2:53" s="4" customFormat="1" ht="28.15" hidden="1" customHeight="1" outlineLevel="1">
      <c r="C666" s="722">
        <v>650</v>
      </c>
      <c r="D666" s="1572"/>
      <c r="E666" s="1573"/>
      <c r="F666" s="1573"/>
      <c r="G666" s="1573"/>
      <c r="H666" s="1573"/>
      <c r="I666" s="1573"/>
      <c r="J666" s="1573"/>
      <c r="K666" s="1574"/>
      <c r="L666" s="668" t="str">
        <f>IF(M666&gt;0,IF(COUNTIF(リスト!建築物種類コード,M666),"建築物","構築物"),"")</f>
        <v/>
      </c>
      <c r="M666" s="688"/>
      <c r="N666" s="681"/>
      <c r="O666" s="201"/>
      <c r="P666" s="682"/>
      <c r="Q666" s="683"/>
      <c r="R666" s="683"/>
      <c r="S666" s="684"/>
      <c r="T666" s="685"/>
      <c r="U666" s="685"/>
      <c r="V666" s="685"/>
      <c r="W666" s="685"/>
      <c r="X666" s="1045"/>
      <c r="Y666" s="686"/>
      <c r="Z666" s="687"/>
      <c r="AA666" s="661"/>
      <c r="AB666" s="662"/>
      <c r="AC666" s="279"/>
      <c r="AD666" s="61"/>
      <c r="AE666" s="61"/>
      <c r="AF666" s="663" t="str">
        <f t="shared" si="151"/>
        <v/>
      </c>
      <c r="AG666" s="664" t="str">
        <f t="shared" si="147"/>
        <v/>
      </c>
      <c r="AH666" s="664" t="str">
        <f t="shared" si="148"/>
        <v/>
      </c>
      <c r="AI666" s="664" t="str">
        <f>IF(AF666="","",VLOOKUP(AF666,リスト!BD:BE,2,0))</f>
        <v/>
      </c>
      <c r="AJ666" s="664" t="str">
        <f t="shared" si="142"/>
        <v/>
      </c>
      <c r="AK666" s="664" t="str">
        <f>IF(AJ666="","",VLOOKUP(AJ666,リスト!BW:BX,2,0))</f>
        <v/>
      </c>
      <c r="AL666" s="664" t="str">
        <f>IF(AF666="","",IF(S666&gt;【１】経営概要!$G$27,調査年-1,調査年)-R666)</f>
        <v/>
      </c>
      <c r="AM666" s="665" t="str">
        <f t="shared" si="130"/>
        <v/>
      </c>
      <c r="AN666" s="665" t="str">
        <f t="shared" si="131"/>
        <v/>
      </c>
      <c r="AO666" s="666" t="str">
        <f t="shared" si="132"/>
        <v/>
      </c>
      <c r="AP666" s="666" t="str">
        <f t="shared" si="133"/>
        <v/>
      </c>
      <c r="AQ666" s="666" t="str">
        <f t="shared" si="134"/>
        <v/>
      </c>
      <c r="AR666" s="666" t="str">
        <f t="shared" si="152"/>
        <v/>
      </c>
      <c r="AS666" s="666" t="str">
        <f t="shared" si="135"/>
        <v/>
      </c>
      <c r="AT666" s="666" t="str">
        <f t="shared" si="149"/>
        <v/>
      </c>
      <c r="AU666" s="666" t="str">
        <f t="shared" si="150"/>
        <v/>
      </c>
      <c r="AV666" s="666" t="str">
        <f>IF(X666="","",IF(OR(R666=IF(S666&gt;【１】経営概要!$G$27,調査年-1,調査年),AN666=""),"",ROUND(AN666*X666%,0)))</f>
        <v/>
      </c>
      <c r="AW666" s="666" t="str">
        <f t="shared" si="136"/>
        <v/>
      </c>
      <c r="AX666" s="666" t="str">
        <f t="shared" si="137"/>
        <v/>
      </c>
      <c r="AY666" s="666" t="str">
        <f t="shared" si="138"/>
        <v/>
      </c>
      <c r="AZ666" s="666" t="str">
        <f>IF(OR(X666="",AND(OR(R666&lt;&gt;IF(S666&gt;【１】経営概要!$G$27,調査年-1,調査年),AG666=0),V666="",AR666="",W666="")),"",
SUM(
IF(AND(R666=IF(S666&gt;【１】経営概要!$G$27,調査年-1,調査年),AG666=1),ROUND(T666*X666%,0),),
ROUND(V666*X666%,0),
ROUND(SUM(AR666)*X666%,0),
))</f>
        <v/>
      </c>
      <c r="BA666" s="666" t="str">
        <f t="shared" si="139"/>
        <v/>
      </c>
    </row>
    <row r="667" spans="2:53" s="4" customFormat="1" ht="28.15" hidden="1" customHeight="1" outlineLevel="1">
      <c r="C667" s="722">
        <v>651</v>
      </c>
      <c r="D667" s="1569"/>
      <c r="E667" s="1570"/>
      <c r="F667" s="1570"/>
      <c r="G667" s="1570"/>
      <c r="H667" s="1570"/>
      <c r="I667" s="1570"/>
      <c r="J667" s="1570"/>
      <c r="K667" s="1571"/>
      <c r="L667" s="668" t="str">
        <f>IF(M667&gt;0,IF(COUNTIF(リスト!建築物種類コード,M667),"建築物","構築物"),"")</f>
        <v/>
      </c>
      <c r="M667" s="680"/>
      <c r="N667" s="681"/>
      <c r="O667" s="201"/>
      <c r="P667" s="682"/>
      <c r="Q667" s="683"/>
      <c r="R667" s="683"/>
      <c r="S667" s="684"/>
      <c r="T667" s="685"/>
      <c r="U667" s="685"/>
      <c r="V667" s="685"/>
      <c r="W667" s="685"/>
      <c r="X667" s="1045"/>
      <c r="Y667" s="686"/>
      <c r="Z667" s="687"/>
      <c r="AA667" s="661"/>
      <c r="AB667" s="662"/>
      <c r="AC667" s="279"/>
      <c r="AD667" s="61"/>
      <c r="AE667" s="61"/>
      <c r="AF667" s="663" t="str">
        <f t="shared" si="151"/>
        <v/>
      </c>
      <c r="AG667" s="664" t="str">
        <f t="shared" si="147"/>
        <v/>
      </c>
      <c r="AH667" s="664" t="str">
        <f t="shared" si="148"/>
        <v/>
      </c>
      <c r="AI667" s="664" t="str">
        <f>IF(AF667="","",VLOOKUP(AF667,リスト!BD:BE,2,0))</f>
        <v/>
      </c>
      <c r="AJ667" s="664" t="str">
        <f t="shared" si="142"/>
        <v/>
      </c>
      <c r="AK667" s="664" t="str">
        <f>IF(AJ667="","",VLOOKUP(AJ667,リスト!BW:BX,2,0))</f>
        <v/>
      </c>
      <c r="AL667" s="664" t="str">
        <f>IF(AF667="","",IF(S667&gt;【１】経営概要!$G$27,調査年-1,調査年)-R667)</f>
        <v/>
      </c>
      <c r="AM667" s="665" t="str">
        <f t="shared" si="130"/>
        <v/>
      </c>
      <c r="AN667" s="665" t="str">
        <f t="shared" si="131"/>
        <v/>
      </c>
      <c r="AO667" s="666" t="str">
        <f t="shared" si="132"/>
        <v/>
      </c>
      <c r="AP667" s="666" t="str">
        <f t="shared" si="133"/>
        <v/>
      </c>
      <c r="AQ667" s="666" t="str">
        <f t="shared" si="134"/>
        <v/>
      </c>
      <c r="AR667" s="666" t="str">
        <f t="shared" si="152"/>
        <v/>
      </c>
      <c r="AS667" s="666" t="str">
        <f t="shared" si="135"/>
        <v/>
      </c>
      <c r="AT667" s="666" t="str">
        <f t="shared" si="149"/>
        <v/>
      </c>
      <c r="AU667" s="666" t="str">
        <f t="shared" si="150"/>
        <v/>
      </c>
      <c r="AV667" s="666" t="str">
        <f>IF(X667="","",IF(OR(R667=IF(S667&gt;【１】経営概要!$G$27,調査年-1,調査年),AN667=""),"",ROUND(AN667*X667%,0)))</f>
        <v/>
      </c>
      <c r="AW667" s="666" t="str">
        <f t="shared" si="136"/>
        <v/>
      </c>
      <c r="AX667" s="666" t="str">
        <f t="shared" si="137"/>
        <v/>
      </c>
      <c r="AY667" s="666" t="str">
        <f t="shared" si="138"/>
        <v/>
      </c>
      <c r="AZ667" s="666" t="str">
        <f>IF(OR(X667="",AND(OR(R667&lt;&gt;IF(S667&gt;【１】経営概要!$G$27,調査年-1,調査年),AG667=0),V667="",AR667="",W667="")),"",
SUM(
IF(AND(R667=IF(S667&gt;【１】経営概要!$G$27,調査年-1,調査年),AG667=1),ROUND(T667*X667%,0),),
ROUND(V667*X667%,0),
ROUND(SUM(AR667)*X667%,0),
))</f>
        <v/>
      </c>
      <c r="BA667" s="666" t="str">
        <f t="shared" si="139"/>
        <v/>
      </c>
    </row>
    <row r="668" spans="2:53" s="4" customFormat="1" ht="28.15" hidden="1" customHeight="1" outlineLevel="1">
      <c r="C668" s="722">
        <v>652</v>
      </c>
      <c r="D668" s="1572"/>
      <c r="E668" s="1573"/>
      <c r="F668" s="1573"/>
      <c r="G668" s="1573"/>
      <c r="H668" s="1573"/>
      <c r="I668" s="1573"/>
      <c r="J668" s="1573"/>
      <c r="K668" s="1574"/>
      <c r="L668" s="668" t="str">
        <f>IF(M668&gt;0,IF(COUNTIF(リスト!建築物種類コード,M668),"建築物","構築物"),"")</f>
        <v/>
      </c>
      <c r="M668" s="688"/>
      <c r="N668" s="681"/>
      <c r="O668" s="201"/>
      <c r="P668" s="682"/>
      <c r="Q668" s="683"/>
      <c r="R668" s="683"/>
      <c r="S668" s="684"/>
      <c r="T668" s="685"/>
      <c r="U668" s="685"/>
      <c r="V668" s="685"/>
      <c r="W668" s="685"/>
      <c r="X668" s="1045"/>
      <c r="Y668" s="686"/>
      <c r="Z668" s="687"/>
      <c r="AA668" s="661"/>
      <c r="AB668" s="662"/>
      <c r="AC668" s="279"/>
      <c r="AD668" s="61"/>
      <c r="AE668" s="61"/>
      <c r="AF668" s="663" t="str">
        <f t="shared" si="151"/>
        <v/>
      </c>
      <c r="AG668" s="664" t="str">
        <f t="shared" si="147"/>
        <v/>
      </c>
      <c r="AH668" s="664" t="str">
        <f t="shared" si="148"/>
        <v/>
      </c>
      <c r="AI668" s="664" t="str">
        <f>IF(AF668="","",VLOOKUP(AF668,リスト!BD:BE,2,0))</f>
        <v/>
      </c>
      <c r="AJ668" s="664" t="str">
        <f t="shared" si="142"/>
        <v/>
      </c>
      <c r="AK668" s="664" t="str">
        <f>IF(AJ668="","",VLOOKUP(AJ668,リスト!BW:BX,2,0))</f>
        <v/>
      </c>
      <c r="AL668" s="664" t="str">
        <f>IF(AF668="","",IF(S668&gt;【１】経営概要!$G$27,調査年-1,調査年)-R668)</f>
        <v/>
      </c>
      <c r="AM668" s="665" t="str">
        <f t="shared" si="130"/>
        <v/>
      </c>
      <c r="AN668" s="665" t="str">
        <f t="shared" si="131"/>
        <v/>
      </c>
      <c r="AO668" s="666" t="str">
        <f t="shared" si="132"/>
        <v/>
      </c>
      <c r="AP668" s="666" t="str">
        <f t="shared" si="133"/>
        <v/>
      </c>
      <c r="AQ668" s="666" t="str">
        <f t="shared" si="134"/>
        <v/>
      </c>
      <c r="AR668" s="666" t="str">
        <f t="shared" si="152"/>
        <v/>
      </c>
      <c r="AS668" s="666" t="str">
        <f t="shared" si="135"/>
        <v/>
      </c>
      <c r="AT668" s="666" t="str">
        <f t="shared" si="149"/>
        <v/>
      </c>
      <c r="AU668" s="666" t="str">
        <f t="shared" si="150"/>
        <v/>
      </c>
      <c r="AV668" s="666" t="str">
        <f>IF(X668="","",IF(OR(R668=IF(S668&gt;【１】経営概要!$G$27,調査年-1,調査年),AN668=""),"",ROUND(AN668*X668%,0)))</f>
        <v/>
      </c>
      <c r="AW668" s="666" t="str">
        <f t="shared" si="136"/>
        <v/>
      </c>
      <c r="AX668" s="666" t="str">
        <f t="shared" si="137"/>
        <v/>
      </c>
      <c r="AY668" s="666" t="str">
        <f t="shared" si="138"/>
        <v/>
      </c>
      <c r="AZ668" s="666" t="str">
        <f>IF(OR(X668="",AND(OR(R668&lt;&gt;IF(S668&gt;【１】経営概要!$G$27,調査年-1,調査年),AG668=0),V668="",AR668="",W668="")),"",
SUM(
IF(AND(R668=IF(S668&gt;【１】経営概要!$G$27,調査年-1,調査年),AG668=1),ROUND(T668*X668%,0),),
ROUND(V668*X668%,0),
ROUND(SUM(AR668)*X668%,0),
))</f>
        <v/>
      </c>
      <c r="BA668" s="666" t="str">
        <f t="shared" si="139"/>
        <v/>
      </c>
    </row>
    <row r="669" spans="2:53" s="4" customFormat="1" ht="28.15" hidden="1" customHeight="1" outlineLevel="1">
      <c r="C669" s="722">
        <v>653</v>
      </c>
      <c r="D669" s="1569"/>
      <c r="E669" s="1570"/>
      <c r="F669" s="1570"/>
      <c r="G669" s="1570"/>
      <c r="H669" s="1570"/>
      <c r="I669" s="1570"/>
      <c r="J669" s="1570"/>
      <c r="K669" s="1571"/>
      <c r="L669" s="668" t="str">
        <f>IF(M669&gt;0,IF(COUNTIF(リスト!建築物種類コード,M669),"建築物","構築物"),"")</f>
        <v/>
      </c>
      <c r="M669" s="680"/>
      <c r="N669" s="681"/>
      <c r="O669" s="201"/>
      <c r="P669" s="682"/>
      <c r="Q669" s="683"/>
      <c r="R669" s="683"/>
      <c r="S669" s="684"/>
      <c r="T669" s="685"/>
      <c r="U669" s="685"/>
      <c r="V669" s="685"/>
      <c r="W669" s="685"/>
      <c r="X669" s="1045"/>
      <c r="Y669" s="686"/>
      <c r="Z669" s="687"/>
      <c r="AA669" s="661"/>
      <c r="AB669" s="662"/>
      <c r="AC669" s="279"/>
      <c r="AD669" s="61"/>
      <c r="AE669" s="61"/>
      <c r="AF669" s="663" t="str">
        <f t="shared" si="151"/>
        <v/>
      </c>
      <c r="AG669" s="664" t="str">
        <f t="shared" si="147"/>
        <v/>
      </c>
      <c r="AH669" s="664" t="str">
        <f t="shared" si="148"/>
        <v/>
      </c>
      <c r="AI669" s="664" t="str">
        <f>IF(AF669="","",VLOOKUP(AF669,リスト!BD:BE,2,0))</f>
        <v/>
      </c>
      <c r="AJ669" s="664" t="str">
        <f t="shared" si="142"/>
        <v/>
      </c>
      <c r="AK669" s="664" t="str">
        <f>IF(AJ669="","",VLOOKUP(AJ669,リスト!BW:BX,2,0))</f>
        <v/>
      </c>
      <c r="AL669" s="664" t="str">
        <f>IF(AF669="","",IF(S669&gt;【１】経営概要!$G$27,調査年-1,調査年)-R669)</f>
        <v/>
      </c>
      <c r="AM669" s="665" t="str">
        <f t="shared" si="130"/>
        <v/>
      </c>
      <c r="AN669" s="665" t="str">
        <f t="shared" si="131"/>
        <v/>
      </c>
      <c r="AO669" s="666" t="str">
        <f t="shared" si="132"/>
        <v/>
      </c>
      <c r="AP669" s="666" t="str">
        <f t="shared" si="133"/>
        <v/>
      </c>
      <c r="AQ669" s="666" t="str">
        <f t="shared" si="134"/>
        <v/>
      </c>
      <c r="AR669" s="666" t="str">
        <f t="shared" si="152"/>
        <v/>
      </c>
      <c r="AS669" s="666" t="str">
        <f t="shared" si="135"/>
        <v/>
      </c>
      <c r="AT669" s="666" t="str">
        <f t="shared" si="149"/>
        <v/>
      </c>
      <c r="AU669" s="666" t="str">
        <f t="shared" si="150"/>
        <v/>
      </c>
      <c r="AV669" s="666" t="str">
        <f>IF(X669="","",IF(OR(R669=IF(S669&gt;【１】経営概要!$G$27,調査年-1,調査年),AN669=""),"",ROUND(AN669*X669%,0)))</f>
        <v/>
      </c>
      <c r="AW669" s="666" t="str">
        <f t="shared" si="136"/>
        <v/>
      </c>
      <c r="AX669" s="666" t="str">
        <f t="shared" si="137"/>
        <v/>
      </c>
      <c r="AY669" s="666" t="str">
        <f t="shared" si="138"/>
        <v/>
      </c>
      <c r="AZ669" s="666" t="str">
        <f>IF(OR(X669="",AND(OR(R669&lt;&gt;IF(S669&gt;【１】経営概要!$G$27,調査年-1,調査年),AG669=0),V669="",AR669="",W669="")),"",
SUM(
IF(AND(R669=IF(S669&gt;【１】経営概要!$G$27,調査年-1,調査年),AG669=1),ROUND(T669*X669%,0),),
ROUND(V669*X669%,0),
ROUND(SUM(AR669)*X669%,0),
))</f>
        <v/>
      </c>
      <c r="BA669" s="666" t="str">
        <f t="shared" si="139"/>
        <v/>
      </c>
    </row>
    <row r="670" spans="2:53" s="4" customFormat="1" ht="28.15" hidden="1" customHeight="1" outlineLevel="1">
      <c r="C670" s="722">
        <v>654</v>
      </c>
      <c r="D670" s="1569"/>
      <c r="E670" s="1570"/>
      <c r="F670" s="1570"/>
      <c r="G670" s="1570"/>
      <c r="H670" s="1570"/>
      <c r="I670" s="1570"/>
      <c r="J670" s="1570"/>
      <c r="K670" s="1571"/>
      <c r="L670" s="668" t="str">
        <f>IF(M670&gt;0,IF(COUNTIF(リスト!建築物種類コード,M670),"建築物","構築物"),"")</f>
        <v/>
      </c>
      <c r="M670" s="680"/>
      <c r="N670" s="681"/>
      <c r="O670" s="201"/>
      <c r="P670" s="682"/>
      <c r="Q670" s="683"/>
      <c r="R670" s="683"/>
      <c r="S670" s="684"/>
      <c r="T670" s="685"/>
      <c r="U670" s="685"/>
      <c r="V670" s="685"/>
      <c r="W670" s="685"/>
      <c r="X670" s="1045"/>
      <c r="Y670" s="686"/>
      <c r="Z670" s="687"/>
      <c r="AA670" s="661"/>
      <c r="AB670" s="662"/>
      <c r="AC670" s="279"/>
      <c r="AD670" s="61"/>
      <c r="AE670" s="61"/>
      <c r="AF670" s="663" t="str">
        <f t="shared" si="151"/>
        <v/>
      </c>
      <c r="AG670" s="664" t="str">
        <f t="shared" si="147"/>
        <v/>
      </c>
      <c r="AH670" s="664" t="str">
        <f t="shared" si="148"/>
        <v/>
      </c>
      <c r="AI670" s="664" t="str">
        <f>IF(AF670="","",VLOOKUP(AF670,リスト!BD:BE,2,0))</f>
        <v/>
      </c>
      <c r="AJ670" s="664" t="str">
        <f t="shared" si="142"/>
        <v/>
      </c>
      <c r="AK670" s="664" t="str">
        <f>IF(AJ670="","",VLOOKUP(AJ670,リスト!BW:BX,2,0))</f>
        <v/>
      </c>
      <c r="AL670" s="664" t="str">
        <f>IF(AF670="","",IF(S670&gt;【１】経営概要!$G$27,調査年-1,調査年)-R670)</f>
        <v/>
      </c>
      <c r="AM670" s="665" t="str">
        <f t="shared" si="130"/>
        <v/>
      </c>
      <c r="AN670" s="665" t="str">
        <f t="shared" si="131"/>
        <v/>
      </c>
      <c r="AO670" s="666" t="str">
        <f t="shared" si="132"/>
        <v/>
      </c>
      <c r="AP670" s="666" t="str">
        <f t="shared" si="133"/>
        <v/>
      </c>
      <c r="AQ670" s="666" t="str">
        <f t="shared" si="134"/>
        <v/>
      </c>
      <c r="AR670" s="666" t="str">
        <f t="shared" si="152"/>
        <v/>
      </c>
      <c r="AS670" s="666" t="str">
        <f t="shared" si="135"/>
        <v/>
      </c>
      <c r="AT670" s="666" t="str">
        <f t="shared" si="149"/>
        <v/>
      </c>
      <c r="AU670" s="666" t="str">
        <f t="shared" si="150"/>
        <v/>
      </c>
      <c r="AV670" s="666" t="str">
        <f>IF(X670="","",IF(OR(R670=IF(S670&gt;【１】経営概要!$G$27,調査年-1,調査年),AN670=""),"",ROUND(AN670*X670%,0)))</f>
        <v/>
      </c>
      <c r="AW670" s="666" t="str">
        <f t="shared" si="136"/>
        <v/>
      </c>
      <c r="AX670" s="666" t="str">
        <f t="shared" si="137"/>
        <v/>
      </c>
      <c r="AY670" s="666" t="str">
        <f t="shared" si="138"/>
        <v/>
      </c>
      <c r="AZ670" s="666" t="str">
        <f>IF(OR(X670="",AND(OR(R670&lt;&gt;IF(S670&gt;【１】経営概要!$G$27,調査年-1,調査年),AG670=0),V670="",AR670="",W670="")),"",
SUM(
IF(AND(R670=IF(S670&gt;【１】経営概要!$G$27,調査年-1,調査年),AG670=1),ROUND(T670*X670%,0),),
ROUND(V670*X670%,0),
ROUND(SUM(AR670)*X670%,0),
))</f>
        <v/>
      </c>
      <c r="BA670" s="666" t="str">
        <f t="shared" si="139"/>
        <v/>
      </c>
    </row>
    <row r="671" spans="2:53" s="4" customFormat="1" ht="28.15" hidden="1" customHeight="1" outlineLevel="1">
      <c r="C671" s="722">
        <v>655</v>
      </c>
      <c r="D671" s="1569"/>
      <c r="E671" s="1570"/>
      <c r="F671" s="1570"/>
      <c r="G671" s="1570"/>
      <c r="H671" s="1570"/>
      <c r="I671" s="1570"/>
      <c r="J671" s="1570"/>
      <c r="K671" s="1571"/>
      <c r="L671" s="668" t="str">
        <f>IF(M671&gt;0,IF(COUNTIF(リスト!建築物種類コード,M671),"建築物","構築物"),"")</f>
        <v/>
      </c>
      <c r="M671" s="680"/>
      <c r="N671" s="681"/>
      <c r="O671" s="201"/>
      <c r="P671" s="682"/>
      <c r="Q671" s="683"/>
      <c r="R671" s="683"/>
      <c r="S671" s="684"/>
      <c r="T671" s="685"/>
      <c r="U671" s="685"/>
      <c r="V671" s="685"/>
      <c r="W671" s="685"/>
      <c r="X671" s="1045"/>
      <c r="Y671" s="686"/>
      <c r="Z671" s="687"/>
      <c r="AA671" s="661"/>
      <c r="AB671" s="662"/>
      <c r="AC671" s="279"/>
      <c r="AD671" s="61"/>
      <c r="AE671" s="61"/>
      <c r="AF671" s="663" t="str">
        <f t="shared" si="151"/>
        <v/>
      </c>
      <c r="AG671" s="664" t="str">
        <f t="shared" si="147"/>
        <v/>
      </c>
      <c r="AH671" s="664" t="str">
        <f t="shared" si="148"/>
        <v/>
      </c>
      <c r="AI671" s="664" t="str">
        <f>IF(AF671="","",VLOOKUP(AF671,リスト!BD:BE,2,0))</f>
        <v/>
      </c>
      <c r="AJ671" s="664" t="str">
        <f t="shared" si="142"/>
        <v/>
      </c>
      <c r="AK671" s="664" t="str">
        <f>IF(AJ671="","",VLOOKUP(AJ671,リスト!BW:BX,2,0))</f>
        <v/>
      </c>
      <c r="AL671" s="664" t="str">
        <f>IF(AF671="","",IF(S671&gt;【１】経営概要!$G$27,調査年-1,調査年)-R671)</f>
        <v/>
      </c>
      <c r="AM671" s="665" t="str">
        <f t="shared" si="130"/>
        <v/>
      </c>
      <c r="AN671" s="665" t="str">
        <f t="shared" si="131"/>
        <v/>
      </c>
      <c r="AO671" s="666" t="str">
        <f t="shared" si="132"/>
        <v/>
      </c>
      <c r="AP671" s="666" t="str">
        <f t="shared" si="133"/>
        <v/>
      </c>
      <c r="AQ671" s="666" t="str">
        <f t="shared" si="134"/>
        <v/>
      </c>
      <c r="AR671" s="666" t="str">
        <f t="shared" si="152"/>
        <v/>
      </c>
      <c r="AS671" s="666" t="str">
        <f t="shared" si="135"/>
        <v/>
      </c>
      <c r="AT671" s="666" t="str">
        <f t="shared" si="149"/>
        <v/>
      </c>
      <c r="AU671" s="666" t="str">
        <f t="shared" si="150"/>
        <v/>
      </c>
      <c r="AV671" s="666" t="str">
        <f>IF(X671="","",IF(OR(R671=IF(S671&gt;【１】経営概要!$G$27,調査年-1,調査年),AN671=""),"",ROUND(AN671*X671%,0)))</f>
        <v/>
      </c>
      <c r="AW671" s="666" t="str">
        <f t="shared" si="136"/>
        <v/>
      </c>
      <c r="AX671" s="666" t="str">
        <f t="shared" si="137"/>
        <v/>
      </c>
      <c r="AY671" s="666" t="str">
        <f t="shared" si="138"/>
        <v/>
      </c>
      <c r="AZ671" s="666" t="str">
        <f>IF(OR(X671="",AND(OR(R671&lt;&gt;IF(S671&gt;【１】経営概要!$G$27,調査年-1,調査年),AG671=0),V671="",AR671="",W671="")),"",
SUM(
IF(AND(R671=IF(S671&gt;【１】経営概要!$G$27,調査年-1,調査年),AG671=1),ROUND(T671*X671%,0),),
ROUND(V671*X671%,0),
ROUND(SUM(AR671)*X671%,0),
))</f>
        <v/>
      </c>
      <c r="BA671" s="666" t="str">
        <f t="shared" si="139"/>
        <v/>
      </c>
    </row>
    <row r="672" spans="2:53" s="4" customFormat="1" ht="28.15" hidden="1" customHeight="1" outlineLevel="1">
      <c r="C672" s="722">
        <v>656</v>
      </c>
      <c r="D672" s="1569"/>
      <c r="E672" s="1570"/>
      <c r="F672" s="1570"/>
      <c r="G672" s="1570"/>
      <c r="H672" s="1570"/>
      <c r="I672" s="1570"/>
      <c r="J672" s="1570"/>
      <c r="K672" s="1571"/>
      <c r="L672" s="668" t="str">
        <f>IF(M672&gt;0,IF(COUNTIF(リスト!建築物種類コード,M672),"建築物","構築物"),"")</f>
        <v/>
      </c>
      <c r="M672" s="680"/>
      <c r="N672" s="681"/>
      <c r="O672" s="201"/>
      <c r="P672" s="682"/>
      <c r="Q672" s="683"/>
      <c r="R672" s="683"/>
      <c r="S672" s="684"/>
      <c r="T672" s="685"/>
      <c r="U672" s="685"/>
      <c r="V672" s="685"/>
      <c r="W672" s="685"/>
      <c r="X672" s="1045"/>
      <c r="Y672" s="686"/>
      <c r="Z672" s="687"/>
      <c r="AA672" s="661"/>
      <c r="AB672" s="662"/>
      <c r="AC672" s="279"/>
      <c r="AD672" s="61"/>
      <c r="AE672" s="61"/>
      <c r="AF672" s="663" t="str">
        <f t="shared" si="151"/>
        <v/>
      </c>
      <c r="AG672" s="664" t="str">
        <f t="shared" si="147"/>
        <v/>
      </c>
      <c r="AH672" s="664" t="str">
        <f t="shared" si="148"/>
        <v/>
      </c>
      <c r="AI672" s="664" t="str">
        <f>IF(AF672="","",VLOOKUP(AF672,リスト!BD:BE,2,0))</f>
        <v/>
      </c>
      <c r="AJ672" s="664" t="str">
        <f t="shared" si="142"/>
        <v/>
      </c>
      <c r="AK672" s="664" t="str">
        <f>IF(AJ672="","",VLOOKUP(AJ672,リスト!BW:BX,2,0))</f>
        <v/>
      </c>
      <c r="AL672" s="664" t="str">
        <f>IF(AF672="","",IF(S672&gt;【１】経営概要!$G$27,調査年-1,調査年)-R672)</f>
        <v/>
      </c>
      <c r="AM672" s="665" t="str">
        <f t="shared" si="130"/>
        <v/>
      </c>
      <c r="AN672" s="665" t="str">
        <f t="shared" si="131"/>
        <v/>
      </c>
      <c r="AO672" s="666" t="str">
        <f t="shared" si="132"/>
        <v/>
      </c>
      <c r="AP672" s="666" t="str">
        <f t="shared" si="133"/>
        <v/>
      </c>
      <c r="AQ672" s="666" t="str">
        <f t="shared" si="134"/>
        <v/>
      </c>
      <c r="AR672" s="666" t="str">
        <f t="shared" si="152"/>
        <v/>
      </c>
      <c r="AS672" s="666" t="str">
        <f t="shared" si="135"/>
        <v/>
      </c>
      <c r="AT672" s="666" t="str">
        <f t="shared" si="149"/>
        <v/>
      </c>
      <c r="AU672" s="666" t="str">
        <f t="shared" si="150"/>
        <v/>
      </c>
      <c r="AV672" s="666" t="str">
        <f>IF(X672="","",IF(OR(R672=IF(S672&gt;【１】経営概要!$G$27,調査年-1,調査年),AN672=""),"",ROUND(AN672*X672%,0)))</f>
        <v/>
      </c>
      <c r="AW672" s="666" t="str">
        <f t="shared" si="136"/>
        <v/>
      </c>
      <c r="AX672" s="666" t="str">
        <f t="shared" si="137"/>
        <v/>
      </c>
      <c r="AY672" s="666" t="str">
        <f t="shared" si="138"/>
        <v/>
      </c>
      <c r="AZ672" s="666" t="str">
        <f>IF(OR(X672="",AND(OR(R672&lt;&gt;IF(S672&gt;【１】経営概要!$G$27,調査年-1,調査年),AG672=0),V672="",AR672="",W672="")),"",
SUM(
IF(AND(R672=IF(S672&gt;【１】経営概要!$G$27,調査年-1,調査年),AG672=1),ROUND(T672*X672%,0),),
ROUND(V672*X672%,0),
ROUND(SUM(AR672)*X672%,0),
))</f>
        <v/>
      </c>
      <c r="BA672" s="666" t="str">
        <f t="shared" si="139"/>
        <v/>
      </c>
    </row>
    <row r="673" spans="2:53" s="4" customFormat="1" ht="28.15" hidden="1" customHeight="1" outlineLevel="1">
      <c r="C673" s="722">
        <v>657</v>
      </c>
      <c r="D673" s="1569"/>
      <c r="E673" s="1570"/>
      <c r="F673" s="1570"/>
      <c r="G673" s="1570"/>
      <c r="H673" s="1570"/>
      <c r="I673" s="1570"/>
      <c r="J673" s="1570"/>
      <c r="K673" s="1571"/>
      <c r="L673" s="668" t="str">
        <f>IF(M673&gt;0,IF(COUNTIF(リスト!建築物種類コード,M673),"建築物","構築物"),"")</f>
        <v/>
      </c>
      <c r="M673" s="680"/>
      <c r="N673" s="681"/>
      <c r="O673" s="201"/>
      <c r="P673" s="682"/>
      <c r="Q673" s="683"/>
      <c r="R673" s="683"/>
      <c r="S673" s="684"/>
      <c r="T673" s="685"/>
      <c r="U673" s="685"/>
      <c r="V673" s="685"/>
      <c r="W673" s="685"/>
      <c r="X673" s="1045"/>
      <c r="Y673" s="686"/>
      <c r="Z673" s="687"/>
      <c r="AA673" s="661"/>
      <c r="AB673" s="662"/>
      <c r="AC673" s="279"/>
      <c r="AD673" s="61"/>
      <c r="AE673" s="61"/>
      <c r="AF673" s="663" t="str">
        <f t="shared" si="151"/>
        <v/>
      </c>
      <c r="AG673" s="664" t="str">
        <f t="shared" si="147"/>
        <v/>
      </c>
      <c r="AH673" s="664" t="str">
        <f t="shared" si="148"/>
        <v/>
      </c>
      <c r="AI673" s="664" t="str">
        <f>IF(AF673="","",VLOOKUP(AF673,リスト!BD:BE,2,0))</f>
        <v/>
      </c>
      <c r="AJ673" s="664" t="str">
        <f t="shared" si="142"/>
        <v/>
      </c>
      <c r="AK673" s="664" t="str">
        <f>IF(AJ673="","",VLOOKUP(AJ673,リスト!BW:BX,2,0))</f>
        <v/>
      </c>
      <c r="AL673" s="664" t="str">
        <f>IF(AF673="","",IF(S673&gt;【１】経営概要!$G$27,調査年-1,調査年)-R673)</f>
        <v/>
      </c>
      <c r="AM673" s="665" t="str">
        <f t="shared" si="130"/>
        <v/>
      </c>
      <c r="AN673" s="665" t="str">
        <f t="shared" si="131"/>
        <v/>
      </c>
      <c r="AO673" s="666" t="str">
        <f t="shared" si="132"/>
        <v/>
      </c>
      <c r="AP673" s="666" t="str">
        <f t="shared" si="133"/>
        <v/>
      </c>
      <c r="AQ673" s="666" t="str">
        <f t="shared" si="134"/>
        <v/>
      </c>
      <c r="AR673" s="666" t="str">
        <f t="shared" si="152"/>
        <v/>
      </c>
      <c r="AS673" s="666" t="str">
        <f t="shared" si="135"/>
        <v/>
      </c>
      <c r="AT673" s="666" t="str">
        <f t="shared" si="149"/>
        <v/>
      </c>
      <c r="AU673" s="666" t="str">
        <f t="shared" si="150"/>
        <v/>
      </c>
      <c r="AV673" s="666" t="str">
        <f>IF(X673="","",IF(OR(R673=IF(S673&gt;【１】経営概要!$G$27,調査年-1,調査年),AN673=""),"",ROUND(AN673*X673%,0)))</f>
        <v/>
      </c>
      <c r="AW673" s="666" t="str">
        <f t="shared" si="136"/>
        <v/>
      </c>
      <c r="AX673" s="666" t="str">
        <f t="shared" si="137"/>
        <v/>
      </c>
      <c r="AY673" s="666" t="str">
        <f t="shared" si="138"/>
        <v/>
      </c>
      <c r="AZ673" s="666" t="str">
        <f>IF(OR(X673="",AND(OR(R673&lt;&gt;IF(S673&gt;【１】経営概要!$G$27,調査年-1,調査年),AG673=0),V673="",AR673="",W673="")),"",
SUM(
IF(AND(R673=IF(S673&gt;【１】経営概要!$G$27,調査年-1,調査年),AG673=1),ROUND(T673*X673%,0),),
ROUND(V673*X673%,0),
ROUND(SUM(AR673)*X673%,0),
))</f>
        <v/>
      </c>
      <c r="BA673" s="666" t="str">
        <f t="shared" si="139"/>
        <v/>
      </c>
    </row>
    <row r="674" spans="2:53" s="4" customFormat="1" ht="28.15" hidden="1" customHeight="1" outlineLevel="1">
      <c r="C674" s="722">
        <v>658</v>
      </c>
      <c r="D674" s="1569"/>
      <c r="E674" s="1570"/>
      <c r="F674" s="1570"/>
      <c r="G674" s="1570"/>
      <c r="H674" s="1570"/>
      <c r="I674" s="1570"/>
      <c r="J674" s="1570"/>
      <c r="K674" s="1571"/>
      <c r="L674" s="668" t="str">
        <f>IF(M674&gt;0,IF(COUNTIF(リスト!建築物種類コード,M674),"建築物","構築物"),"")</f>
        <v/>
      </c>
      <c r="M674" s="680"/>
      <c r="N674" s="681"/>
      <c r="O674" s="201"/>
      <c r="P674" s="682"/>
      <c r="Q674" s="683"/>
      <c r="R674" s="683"/>
      <c r="S674" s="684"/>
      <c r="T674" s="685"/>
      <c r="U674" s="685"/>
      <c r="V674" s="685"/>
      <c r="W674" s="685"/>
      <c r="X674" s="1045"/>
      <c r="Y674" s="686"/>
      <c r="Z674" s="687"/>
      <c r="AA674" s="661"/>
      <c r="AB674" s="662"/>
      <c r="AC674" s="279"/>
      <c r="AD674" s="61"/>
      <c r="AE674" s="61"/>
      <c r="AF674" s="663" t="str">
        <f t="shared" si="151"/>
        <v/>
      </c>
      <c r="AG674" s="664" t="str">
        <f t="shared" si="147"/>
        <v/>
      </c>
      <c r="AH674" s="664" t="str">
        <f t="shared" si="148"/>
        <v/>
      </c>
      <c r="AI674" s="664" t="str">
        <f>IF(AF674="","",VLOOKUP(AF674,リスト!BD:BE,2,0))</f>
        <v/>
      </c>
      <c r="AJ674" s="664" t="str">
        <f t="shared" si="142"/>
        <v/>
      </c>
      <c r="AK674" s="664" t="str">
        <f>IF(AJ674="","",VLOOKUP(AJ674,リスト!BW:BX,2,0))</f>
        <v/>
      </c>
      <c r="AL674" s="664" t="str">
        <f>IF(AF674="","",IF(S674&gt;【１】経営概要!$G$27,調査年-1,調査年)-R674)</f>
        <v/>
      </c>
      <c r="AM674" s="665" t="str">
        <f t="shared" si="130"/>
        <v/>
      </c>
      <c r="AN674" s="665" t="str">
        <f t="shared" si="131"/>
        <v/>
      </c>
      <c r="AO674" s="666" t="str">
        <f t="shared" si="132"/>
        <v/>
      </c>
      <c r="AP674" s="666" t="str">
        <f t="shared" si="133"/>
        <v/>
      </c>
      <c r="AQ674" s="666" t="str">
        <f t="shared" si="134"/>
        <v/>
      </c>
      <c r="AR674" s="666" t="str">
        <f t="shared" si="152"/>
        <v/>
      </c>
      <c r="AS674" s="666" t="str">
        <f t="shared" si="135"/>
        <v/>
      </c>
      <c r="AT674" s="666" t="str">
        <f t="shared" si="149"/>
        <v/>
      </c>
      <c r="AU674" s="666" t="str">
        <f t="shared" si="150"/>
        <v/>
      </c>
      <c r="AV674" s="666" t="str">
        <f>IF(X674="","",IF(OR(R674=IF(S674&gt;【１】経営概要!$G$27,調査年-1,調査年),AN674=""),"",ROUND(AN674*X674%,0)))</f>
        <v/>
      </c>
      <c r="AW674" s="666" t="str">
        <f t="shared" si="136"/>
        <v/>
      </c>
      <c r="AX674" s="666" t="str">
        <f t="shared" si="137"/>
        <v/>
      </c>
      <c r="AY674" s="666" t="str">
        <f t="shared" si="138"/>
        <v/>
      </c>
      <c r="AZ674" s="666" t="str">
        <f>IF(OR(X674="",AND(OR(R674&lt;&gt;IF(S674&gt;【１】経営概要!$G$27,調査年-1,調査年),AG674=0),V674="",AR674="",W674="")),"",
SUM(
IF(AND(R674=IF(S674&gt;【１】経営概要!$G$27,調査年-1,調査年),AG674=1),ROUND(T674*X674%,0),),
ROUND(V674*X674%,0),
ROUND(SUM(AR674)*X674%,0),
))</f>
        <v/>
      </c>
      <c r="BA674" s="666" t="str">
        <f t="shared" si="139"/>
        <v/>
      </c>
    </row>
    <row r="675" spans="2:53" s="4" customFormat="1" ht="28.15" hidden="1" customHeight="1" outlineLevel="1">
      <c r="C675" s="722">
        <v>659</v>
      </c>
      <c r="D675" s="1569"/>
      <c r="E675" s="1570"/>
      <c r="F675" s="1570"/>
      <c r="G675" s="1570"/>
      <c r="H675" s="1570"/>
      <c r="I675" s="1570"/>
      <c r="J675" s="1570"/>
      <c r="K675" s="1571"/>
      <c r="L675" s="668" t="str">
        <f>IF(M675&gt;0,IF(COUNTIF(リスト!建築物種類コード,M675),"建築物","構築物"),"")</f>
        <v/>
      </c>
      <c r="M675" s="680"/>
      <c r="N675" s="681"/>
      <c r="O675" s="201"/>
      <c r="P675" s="682"/>
      <c r="Q675" s="683"/>
      <c r="R675" s="683"/>
      <c r="S675" s="684"/>
      <c r="T675" s="685"/>
      <c r="U675" s="685"/>
      <c r="V675" s="685"/>
      <c r="W675" s="685"/>
      <c r="X675" s="1045"/>
      <c r="Y675" s="686"/>
      <c r="Z675" s="687"/>
      <c r="AA675" s="661"/>
      <c r="AB675" s="662"/>
      <c r="AC675" s="279"/>
      <c r="AD675" s="61"/>
      <c r="AE675" s="61"/>
      <c r="AF675" s="663" t="str">
        <f t="shared" si="151"/>
        <v/>
      </c>
      <c r="AG675" s="664" t="str">
        <f t="shared" si="147"/>
        <v/>
      </c>
      <c r="AH675" s="664" t="str">
        <f t="shared" si="148"/>
        <v/>
      </c>
      <c r="AI675" s="664" t="str">
        <f>IF(AF675="","",VLOOKUP(AF675,リスト!BD:BE,2,0))</f>
        <v/>
      </c>
      <c r="AJ675" s="664" t="str">
        <f t="shared" si="142"/>
        <v/>
      </c>
      <c r="AK675" s="664" t="str">
        <f>IF(AJ675="","",VLOOKUP(AJ675,リスト!BW:BX,2,0))</f>
        <v/>
      </c>
      <c r="AL675" s="664" t="str">
        <f>IF(AF675="","",IF(S675&gt;【１】経営概要!$G$27,調査年-1,調査年)-R675)</f>
        <v/>
      </c>
      <c r="AM675" s="665" t="str">
        <f t="shared" si="130"/>
        <v/>
      </c>
      <c r="AN675" s="665" t="str">
        <f t="shared" si="131"/>
        <v/>
      </c>
      <c r="AO675" s="666" t="str">
        <f t="shared" si="132"/>
        <v/>
      </c>
      <c r="AP675" s="666" t="str">
        <f t="shared" si="133"/>
        <v/>
      </c>
      <c r="AQ675" s="666" t="str">
        <f t="shared" si="134"/>
        <v/>
      </c>
      <c r="AR675" s="666" t="str">
        <f t="shared" si="152"/>
        <v/>
      </c>
      <c r="AS675" s="666" t="str">
        <f t="shared" si="135"/>
        <v/>
      </c>
      <c r="AT675" s="666" t="str">
        <f t="shared" si="149"/>
        <v/>
      </c>
      <c r="AU675" s="666" t="str">
        <f t="shared" si="150"/>
        <v/>
      </c>
      <c r="AV675" s="666" t="str">
        <f>IF(X675="","",IF(OR(R675=IF(S675&gt;【１】経営概要!$G$27,調査年-1,調査年),AN675=""),"",ROUND(AN675*X675%,0)))</f>
        <v/>
      </c>
      <c r="AW675" s="666" t="str">
        <f t="shared" si="136"/>
        <v/>
      </c>
      <c r="AX675" s="666" t="str">
        <f t="shared" si="137"/>
        <v/>
      </c>
      <c r="AY675" s="666" t="str">
        <f t="shared" si="138"/>
        <v/>
      </c>
      <c r="AZ675" s="666" t="str">
        <f>IF(OR(X675="",AND(OR(R675&lt;&gt;IF(S675&gt;【１】経営概要!$G$27,調査年-1,調査年),AG675=0),V675="",AR675="",W675="")),"",
SUM(
IF(AND(R675=IF(S675&gt;【１】経営概要!$G$27,調査年-1,調査年),AG675=1),ROUND(T675*X675%,0),),
ROUND(V675*X675%,0),
ROUND(SUM(AR675)*X675%,0),
))</f>
        <v/>
      </c>
      <c r="BA675" s="666" t="str">
        <f t="shared" si="139"/>
        <v/>
      </c>
    </row>
    <row r="676" spans="2:53" s="4" customFormat="1" ht="28.15" hidden="1" customHeight="1" outlineLevel="1">
      <c r="C676" s="722">
        <v>660</v>
      </c>
      <c r="D676" s="1569"/>
      <c r="E676" s="1570"/>
      <c r="F676" s="1570"/>
      <c r="G676" s="1570"/>
      <c r="H676" s="1570"/>
      <c r="I676" s="1570"/>
      <c r="J676" s="1570"/>
      <c r="K676" s="1571"/>
      <c r="L676" s="668" t="str">
        <f>IF(M676&gt;0,IF(COUNTIF(リスト!建築物種類コード,M676),"建築物","構築物"),"")</f>
        <v/>
      </c>
      <c r="M676" s="680"/>
      <c r="N676" s="681"/>
      <c r="O676" s="201"/>
      <c r="P676" s="682"/>
      <c r="Q676" s="683"/>
      <c r="R676" s="683"/>
      <c r="S676" s="684"/>
      <c r="T676" s="685"/>
      <c r="U676" s="685"/>
      <c r="V676" s="685"/>
      <c r="W676" s="685"/>
      <c r="X676" s="1045"/>
      <c r="Y676" s="686"/>
      <c r="Z676" s="687"/>
      <c r="AA676" s="661"/>
      <c r="AB676" s="662"/>
      <c r="AC676" s="279"/>
      <c r="AD676" s="61"/>
      <c r="AE676" s="61"/>
      <c r="AF676" s="663" t="str">
        <f t="shared" si="151"/>
        <v/>
      </c>
      <c r="AG676" s="664" t="str">
        <f t="shared" si="147"/>
        <v/>
      </c>
      <c r="AH676" s="664" t="str">
        <f t="shared" si="148"/>
        <v/>
      </c>
      <c r="AI676" s="664" t="str">
        <f>IF(AF676="","",VLOOKUP(AF676,リスト!BD:BE,2,0))</f>
        <v/>
      </c>
      <c r="AJ676" s="664" t="str">
        <f t="shared" si="142"/>
        <v/>
      </c>
      <c r="AK676" s="664" t="str">
        <f>IF(AJ676="","",VLOOKUP(AJ676,リスト!BW:BX,2,0))</f>
        <v/>
      </c>
      <c r="AL676" s="664" t="str">
        <f>IF(AF676="","",IF(S676&gt;【１】経営概要!$G$27,調査年-1,調査年)-R676)</f>
        <v/>
      </c>
      <c r="AM676" s="665" t="str">
        <f t="shared" si="130"/>
        <v/>
      </c>
      <c r="AN676" s="665" t="str">
        <f t="shared" si="131"/>
        <v/>
      </c>
      <c r="AO676" s="666" t="str">
        <f t="shared" si="132"/>
        <v/>
      </c>
      <c r="AP676" s="666" t="str">
        <f t="shared" si="133"/>
        <v/>
      </c>
      <c r="AQ676" s="666" t="str">
        <f t="shared" si="134"/>
        <v/>
      </c>
      <c r="AR676" s="666" t="str">
        <f t="shared" si="152"/>
        <v/>
      </c>
      <c r="AS676" s="666" t="str">
        <f t="shared" si="135"/>
        <v/>
      </c>
      <c r="AT676" s="666" t="str">
        <f t="shared" si="149"/>
        <v/>
      </c>
      <c r="AU676" s="666" t="str">
        <f t="shared" si="150"/>
        <v/>
      </c>
      <c r="AV676" s="666" t="str">
        <f>IF(X676="","",IF(OR(R676=IF(S676&gt;【１】経営概要!$G$27,調査年-1,調査年),AN676=""),"",ROUND(AN676*X676%,0)))</f>
        <v/>
      </c>
      <c r="AW676" s="666" t="str">
        <f t="shared" si="136"/>
        <v/>
      </c>
      <c r="AX676" s="666" t="str">
        <f t="shared" si="137"/>
        <v/>
      </c>
      <c r="AY676" s="666" t="str">
        <f t="shared" si="138"/>
        <v/>
      </c>
      <c r="AZ676" s="666" t="str">
        <f>IF(OR(X676="",AND(OR(R676&lt;&gt;IF(S676&gt;【１】経営概要!$G$27,調査年-1,調査年),AG676=0),V676="",AR676="",W676="")),"",
SUM(
IF(AND(R676=IF(S676&gt;【１】経営概要!$G$27,調査年-1,調査年),AG676=1),ROUND(T676*X676%,0),),
ROUND(V676*X676%,0),
ROUND(SUM(AR676)*X676%,0),
))</f>
        <v/>
      </c>
      <c r="BA676" s="666" t="str">
        <f t="shared" si="139"/>
        <v/>
      </c>
    </row>
    <row r="677" spans="2:53" s="4" customFormat="1" ht="28.15" hidden="1" customHeight="1" outlineLevel="1">
      <c r="C677" s="722">
        <v>661</v>
      </c>
      <c r="D677" s="1569"/>
      <c r="E677" s="1570"/>
      <c r="F677" s="1570"/>
      <c r="G677" s="1570"/>
      <c r="H677" s="1570"/>
      <c r="I677" s="1570"/>
      <c r="J677" s="1570"/>
      <c r="K677" s="1571"/>
      <c r="L677" s="668" t="str">
        <f>IF(M677&gt;0,IF(COUNTIF(リスト!建築物種類コード,M677),"建築物","構築物"),"")</f>
        <v/>
      </c>
      <c r="M677" s="688"/>
      <c r="N677" s="681"/>
      <c r="O677" s="201"/>
      <c r="P677" s="682"/>
      <c r="Q677" s="683"/>
      <c r="R677" s="683"/>
      <c r="S677" s="684"/>
      <c r="T677" s="685"/>
      <c r="U677" s="685"/>
      <c r="V677" s="685"/>
      <c r="W677" s="685"/>
      <c r="X677" s="1045"/>
      <c r="Y677" s="686"/>
      <c r="Z677" s="687"/>
      <c r="AA677" s="661"/>
      <c r="AB677" s="662"/>
      <c r="AC677" s="279"/>
      <c r="AD677" s="61"/>
      <c r="AE677" s="61"/>
      <c r="AF677" s="663" t="str">
        <f t="shared" si="151"/>
        <v/>
      </c>
      <c r="AG677" s="664" t="str">
        <f t="shared" si="147"/>
        <v/>
      </c>
      <c r="AH677" s="664" t="str">
        <f t="shared" si="148"/>
        <v/>
      </c>
      <c r="AI677" s="664" t="str">
        <f>IF(AF677="","",VLOOKUP(AF677,リスト!BD:BE,2,0))</f>
        <v/>
      </c>
      <c r="AJ677" s="664" t="str">
        <f t="shared" si="142"/>
        <v/>
      </c>
      <c r="AK677" s="664" t="str">
        <f>IF(AJ677="","",VLOOKUP(AJ677,リスト!BW:BX,2,0))</f>
        <v/>
      </c>
      <c r="AL677" s="664" t="str">
        <f>IF(AF677="","",IF(S677&gt;【１】経営概要!$G$27,調査年-1,調査年)-R677)</f>
        <v/>
      </c>
      <c r="AM677" s="665" t="str">
        <f t="shared" si="130"/>
        <v/>
      </c>
      <c r="AN677" s="665" t="str">
        <f t="shared" si="131"/>
        <v/>
      </c>
      <c r="AO677" s="666" t="str">
        <f t="shared" si="132"/>
        <v/>
      </c>
      <c r="AP677" s="666" t="str">
        <f t="shared" si="133"/>
        <v/>
      </c>
      <c r="AQ677" s="666" t="str">
        <f t="shared" si="134"/>
        <v/>
      </c>
      <c r="AR677" s="666" t="str">
        <f t="shared" si="152"/>
        <v/>
      </c>
      <c r="AS677" s="666" t="str">
        <f t="shared" si="135"/>
        <v/>
      </c>
      <c r="AT677" s="666" t="str">
        <f t="shared" si="149"/>
        <v/>
      </c>
      <c r="AU677" s="666" t="str">
        <f t="shared" si="150"/>
        <v/>
      </c>
      <c r="AV677" s="666" t="str">
        <f>IF(X677="","",IF(OR(R677=IF(S677&gt;【１】経営概要!$G$27,調査年-1,調査年),AN677=""),"",ROUND(AN677*X677%,0)))</f>
        <v/>
      </c>
      <c r="AW677" s="666" t="str">
        <f t="shared" si="136"/>
        <v/>
      </c>
      <c r="AX677" s="666" t="str">
        <f t="shared" si="137"/>
        <v/>
      </c>
      <c r="AY677" s="666" t="str">
        <f t="shared" si="138"/>
        <v/>
      </c>
      <c r="AZ677" s="666" t="str">
        <f>IF(OR(X677="",AND(OR(R677&lt;&gt;IF(S677&gt;【１】経営概要!$G$27,調査年-1,調査年),AG677=0),V677="",AR677="",W677="")),"",
SUM(
IF(AND(R677=IF(S677&gt;【１】経営概要!$G$27,調査年-1,調査年),AG677=1),ROUND(T677*X677%,0),),
ROUND(V677*X677%,0),
ROUND(SUM(AR677)*X677%,0),
))</f>
        <v/>
      </c>
      <c r="BA677" s="666" t="str">
        <f t="shared" si="139"/>
        <v/>
      </c>
    </row>
    <row r="678" spans="2:53" s="4" customFormat="1" ht="28.5" hidden="1" customHeight="1" outlineLevel="1">
      <c r="B678" s="49"/>
      <c r="C678" s="722">
        <v>662</v>
      </c>
      <c r="D678" s="1569"/>
      <c r="E678" s="1570"/>
      <c r="F678" s="1570"/>
      <c r="G678" s="1570"/>
      <c r="H678" s="1570"/>
      <c r="I678" s="1570"/>
      <c r="J678" s="1570"/>
      <c r="K678" s="1571"/>
      <c r="L678" s="668" t="str">
        <f>IF(M678&gt;0,IF(COUNTIF(リスト!建築物種類コード,M678),"建築物","構築物"),"")</f>
        <v/>
      </c>
      <c r="M678" s="680"/>
      <c r="N678" s="681"/>
      <c r="O678" s="201"/>
      <c r="P678" s="682"/>
      <c r="Q678" s="683"/>
      <c r="R678" s="683"/>
      <c r="S678" s="684"/>
      <c r="T678" s="685"/>
      <c r="U678" s="685"/>
      <c r="V678" s="685"/>
      <c r="W678" s="685"/>
      <c r="X678" s="1045"/>
      <c r="Y678" s="686"/>
      <c r="Z678" s="687"/>
      <c r="AA678" s="661"/>
      <c r="AB678" s="662"/>
      <c r="AC678" s="279"/>
      <c r="AD678" s="61"/>
      <c r="AE678" s="61"/>
      <c r="AF678" s="663" t="str">
        <f t="shared" si="151"/>
        <v/>
      </c>
      <c r="AG678" s="664" t="str">
        <f t="shared" si="147"/>
        <v/>
      </c>
      <c r="AH678" s="664" t="str">
        <f t="shared" si="148"/>
        <v/>
      </c>
      <c r="AI678" s="664" t="str">
        <f>IF(AF678="","",VLOOKUP(AF678,リスト!BD:BE,2,0))</f>
        <v/>
      </c>
      <c r="AJ678" s="664" t="str">
        <f t="shared" si="142"/>
        <v/>
      </c>
      <c r="AK678" s="664" t="str">
        <f>IF(AJ678="","",VLOOKUP(AJ678,リスト!BW:BX,2,0))</f>
        <v/>
      </c>
      <c r="AL678" s="664" t="str">
        <f>IF(AF678="","",IF(S678&gt;【１】経営概要!$G$27,調査年-1,調査年)-R678)</f>
        <v/>
      </c>
      <c r="AM678" s="665" t="str">
        <f t="shared" si="130"/>
        <v/>
      </c>
      <c r="AN678" s="665" t="str">
        <f t="shared" si="131"/>
        <v/>
      </c>
      <c r="AO678" s="666" t="str">
        <f t="shared" si="132"/>
        <v/>
      </c>
      <c r="AP678" s="666" t="str">
        <f t="shared" si="133"/>
        <v/>
      </c>
      <c r="AQ678" s="666" t="str">
        <f t="shared" si="134"/>
        <v/>
      </c>
      <c r="AR678" s="666" t="str">
        <f t="shared" si="152"/>
        <v/>
      </c>
      <c r="AS678" s="666" t="str">
        <f t="shared" si="135"/>
        <v/>
      </c>
      <c r="AT678" s="666" t="str">
        <f t="shared" si="149"/>
        <v/>
      </c>
      <c r="AU678" s="666" t="str">
        <f t="shared" si="150"/>
        <v/>
      </c>
      <c r="AV678" s="666" t="str">
        <f>IF(X678="","",IF(OR(R678=IF(S678&gt;【１】経営概要!$G$27,調査年-1,調査年),AN678=""),"",ROUND(AN678*X678%,0)))</f>
        <v/>
      </c>
      <c r="AW678" s="666" t="str">
        <f t="shared" si="136"/>
        <v/>
      </c>
      <c r="AX678" s="666" t="str">
        <f t="shared" si="137"/>
        <v/>
      </c>
      <c r="AY678" s="666" t="str">
        <f t="shared" si="138"/>
        <v/>
      </c>
      <c r="AZ678" s="666" t="str">
        <f>IF(OR(X678="",AND(OR(R678&lt;&gt;IF(S678&gt;【１】経営概要!$G$27,調査年-1,調査年),AG678=0),V678="",AR678="",W678="")),"",
SUM(
IF(AND(R678=IF(S678&gt;【１】経営概要!$G$27,調査年-1,調査年),AG678=1),ROUND(T678*X678%,0),),
ROUND(V678*X678%,0),
ROUND(SUM(AR678)*X678%,0),
))</f>
        <v/>
      </c>
      <c r="BA678" s="666" t="str">
        <f t="shared" si="139"/>
        <v/>
      </c>
    </row>
    <row r="679" spans="2:53" ht="28.5" hidden="1" customHeight="1" outlineLevel="1">
      <c r="B679" s="49"/>
      <c r="C679" s="722">
        <v>663</v>
      </c>
      <c r="D679" s="1572"/>
      <c r="E679" s="1573"/>
      <c r="F679" s="1573"/>
      <c r="G679" s="1573"/>
      <c r="H679" s="1573"/>
      <c r="I679" s="1573"/>
      <c r="J679" s="1573"/>
      <c r="K679" s="1574"/>
      <c r="L679" s="668" t="str">
        <f>IF(M679&gt;0,IF(COUNTIF(リスト!建築物種類コード,M679),"建築物","構築物"),"")</f>
        <v/>
      </c>
      <c r="M679" s="688"/>
      <c r="N679" s="681"/>
      <c r="O679" s="201"/>
      <c r="P679" s="682"/>
      <c r="Q679" s="683"/>
      <c r="R679" s="683"/>
      <c r="S679" s="684"/>
      <c r="T679" s="685"/>
      <c r="U679" s="685"/>
      <c r="V679" s="685"/>
      <c r="W679" s="685"/>
      <c r="X679" s="1045"/>
      <c r="Y679" s="686"/>
      <c r="Z679" s="687"/>
      <c r="AA679" s="661"/>
      <c r="AB679" s="662"/>
      <c r="AC679" s="279"/>
      <c r="AF679" s="663" t="str">
        <f t="shared" si="151"/>
        <v/>
      </c>
      <c r="AG679" s="664" t="str">
        <f t="shared" si="147"/>
        <v/>
      </c>
      <c r="AH679" s="664" t="str">
        <f t="shared" si="148"/>
        <v/>
      </c>
      <c r="AI679" s="664" t="str">
        <f>IF(AF679="","",VLOOKUP(AF679,リスト!BD:BE,2,0))</f>
        <v/>
      </c>
      <c r="AJ679" s="664" t="str">
        <f t="shared" si="142"/>
        <v/>
      </c>
      <c r="AK679" s="664" t="str">
        <f>IF(AJ679="","",VLOOKUP(AJ679,リスト!BW:BX,2,0))</f>
        <v/>
      </c>
      <c r="AL679" s="664" t="str">
        <f>IF(AF679="","",IF(S679&gt;【１】経営概要!$G$27,調査年-1,調査年)-R679)</f>
        <v/>
      </c>
      <c r="AM679" s="665" t="str">
        <f t="shared" si="130"/>
        <v/>
      </c>
      <c r="AN679" s="665" t="str">
        <f t="shared" si="131"/>
        <v/>
      </c>
      <c r="AO679" s="666" t="str">
        <f t="shared" si="132"/>
        <v/>
      </c>
      <c r="AP679" s="666" t="str">
        <f t="shared" si="133"/>
        <v/>
      </c>
      <c r="AQ679" s="666" t="str">
        <f t="shared" si="134"/>
        <v/>
      </c>
      <c r="AR679" s="666" t="str">
        <f t="shared" si="152"/>
        <v/>
      </c>
      <c r="AS679" s="666" t="str">
        <f t="shared" si="135"/>
        <v/>
      </c>
      <c r="AT679" s="666" t="str">
        <f t="shared" si="149"/>
        <v/>
      </c>
      <c r="AU679" s="666" t="str">
        <f t="shared" si="150"/>
        <v/>
      </c>
      <c r="AV679" s="666" t="str">
        <f>IF(X679="","",IF(OR(R679=IF(S679&gt;【１】経営概要!$G$27,調査年-1,調査年),AN679=""),"",ROUND(AN679*X679%,0)))</f>
        <v/>
      </c>
      <c r="AW679" s="666" t="str">
        <f t="shared" si="136"/>
        <v/>
      </c>
      <c r="AX679" s="666" t="str">
        <f t="shared" si="137"/>
        <v/>
      </c>
      <c r="AY679" s="666" t="str">
        <f t="shared" si="138"/>
        <v/>
      </c>
      <c r="AZ679" s="666" t="str">
        <f>IF(OR(X679="",AND(OR(R679&lt;&gt;IF(S679&gt;【１】経営概要!$G$27,調査年-1,調査年),AG679=0),V679="",AR679="",W679="")),"",
SUM(
IF(AND(R679=IF(S679&gt;【１】経営概要!$G$27,調査年-1,調査年),AG679=1),ROUND(T679*X679%,0),),
ROUND(V679*X679%,0),
ROUND(SUM(AR679)*X679%,0),
))</f>
        <v/>
      </c>
      <c r="BA679" s="666" t="str">
        <f t="shared" si="139"/>
        <v/>
      </c>
    </row>
    <row r="680" spans="2:53" s="42" customFormat="1" ht="28.5" hidden="1" customHeight="1" outlineLevel="1">
      <c r="B680" s="49"/>
      <c r="C680" s="722">
        <v>664</v>
      </c>
      <c r="D680" s="1569"/>
      <c r="E680" s="1570"/>
      <c r="F680" s="1570"/>
      <c r="G680" s="1570"/>
      <c r="H680" s="1570"/>
      <c r="I680" s="1570"/>
      <c r="J680" s="1570"/>
      <c r="K680" s="1571"/>
      <c r="L680" s="668" t="str">
        <f>IF(M680&gt;0,IF(COUNTIF(リスト!建築物種類コード,M680),"建築物","構築物"),"")</f>
        <v/>
      </c>
      <c r="M680" s="680"/>
      <c r="N680" s="681"/>
      <c r="O680" s="201"/>
      <c r="P680" s="682"/>
      <c r="Q680" s="683"/>
      <c r="R680" s="683"/>
      <c r="S680" s="684"/>
      <c r="T680" s="685"/>
      <c r="U680" s="685"/>
      <c r="V680" s="685"/>
      <c r="W680" s="685"/>
      <c r="X680" s="1045"/>
      <c r="Y680" s="686"/>
      <c r="Z680" s="687"/>
      <c r="AA680" s="661"/>
      <c r="AB680" s="662"/>
      <c r="AC680" s="279"/>
      <c r="AD680" s="61"/>
      <c r="AE680" s="61"/>
      <c r="AF680" s="663" t="str">
        <f t="shared" si="151"/>
        <v/>
      </c>
      <c r="AG680" s="664" t="str">
        <f t="shared" si="147"/>
        <v/>
      </c>
      <c r="AH680" s="664" t="str">
        <f t="shared" si="148"/>
        <v/>
      </c>
      <c r="AI680" s="664" t="str">
        <f>IF(AF680="","",VLOOKUP(AF680,リスト!BD:BE,2,0))</f>
        <v/>
      </c>
      <c r="AJ680" s="664" t="str">
        <f t="shared" si="142"/>
        <v/>
      </c>
      <c r="AK680" s="664" t="str">
        <f>IF(AJ680="","",VLOOKUP(AJ680,リスト!BW:BX,2,0))</f>
        <v/>
      </c>
      <c r="AL680" s="664" t="str">
        <f>IF(AF680="","",IF(S680&gt;【１】経営概要!$G$27,調査年-1,調査年)-R680)</f>
        <v/>
      </c>
      <c r="AM680" s="665" t="str">
        <f t="shared" si="130"/>
        <v/>
      </c>
      <c r="AN680" s="665" t="str">
        <f t="shared" si="131"/>
        <v/>
      </c>
      <c r="AO680" s="666" t="str">
        <f t="shared" si="132"/>
        <v/>
      </c>
      <c r="AP680" s="666" t="str">
        <f t="shared" si="133"/>
        <v/>
      </c>
      <c r="AQ680" s="666" t="str">
        <f t="shared" si="134"/>
        <v/>
      </c>
      <c r="AR680" s="666" t="str">
        <f t="shared" si="152"/>
        <v/>
      </c>
      <c r="AS680" s="666" t="str">
        <f t="shared" si="135"/>
        <v/>
      </c>
      <c r="AT680" s="666" t="str">
        <f t="shared" si="149"/>
        <v/>
      </c>
      <c r="AU680" s="666" t="str">
        <f t="shared" si="150"/>
        <v/>
      </c>
      <c r="AV680" s="666" t="str">
        <f>IF(X680="","",IF(OR(R680=IF(S680&gt;【１】経営概要!$G$27,調査年-1,調査年),AN680=""),"",ROUND(AN680*X680%,0)))</f>
        <v/>
      </c>
      <c r="AW680" s="666" t="str">
        <f t="shared" si="136"/>
        <v/>
      </c>
      <c r="AX680" s="666" t="str">
        <f t="shared" si="137"/>
        <v/>
      </c>
      <c r="AY680" s="666" t="str">
        <f t="shared" si="138"/>
        <v/>
      </c>
      <c r="AZ680" s="666" t="str">
        <f>IF(OR(X680="",AND(OR(R680&lt;&gt;IF(S680&gt;【１】経営概要!$G$27,調査年-1,調査年),AG680=0),V680="",AR680="",W680="")),"",
SUM(
IF(AND(R680=IF(S680&gt;【１】経営概要!$G$27,調査年-1,調査年),AG680=1),ROUND(T680*X680%,0),),
ROUND(V680*X680%,0),
ROUND(SUM(AR680)*X680%,0),
))</f>
        <v/>
      </c>
      <c r="BA680" s="666" t="str">
        <f t="shared" si="139"/>
        <v/>
      </c>
    </row>
    <row r="681" spans="2:53" s="4" customFormat="1" ht="28.5" hidden="1" customHeight="1" outlineLevel="1">
      <c r="C681" s="722">
        <v>665</v>
      </c>
      <c r="D681" s="1569"/>
      <c r="E681" s="1570"/>
      <c r="F681" s="1570"/>
      <c r="G681" s="1570"/>
      <c r="H681" s="1570"/>
      <c r="I681" s="1570"/>
      <c r="J681" s="1570"/>
      <c r="K681" s="1571"/>
      <c r="L681" s="668" t="str">
        <f>IF(M681&gt;0,IF(COUNTIF(リスト!建築物種類コード,M681),"建築物","構築物"),"")</f>
        <v/>
      </c>
      <c r="M681" s="680"/>
      <c r="N681" s="681"/>
      <c r="O681" s="201"/>
      <c r="P681" s="682"/>
      <c r="Q681" s="683"/>
      <c r="R681" s="683"/>
      <c r="S681" s="684"/>
      <c r="T681" s="685"/>
      <c r="U681" s="685"/>
      <c r="V681" s="685"/>
      <c r="W681" s="685"/>
      <c r="X681" s="1045"/>
      <c r="Y681" s="686"/>
      <c r="Z681" s="687"/>
      <c r="AA681" s="661"/>
      <c r="AB681" s="662"/>
      <c r="AC681" s="279"/>
      <c r="AD681" s="61"/>
      <c r="AE681" s="61"/>
      <c r="AF681" s="663" t="str">
        <f t="shared" si="151"/>
        <v/>
      </c>
      <c r="AG681" s="664" t="str">
        <f t="shared" si="147"/>
        <v/>
      </c>
      <c r="AH681" s="664" t="str">
        <f t="shared" si="148"/>
        <v/>
      </c>
      <c r="AI681" s="664" t="str">
        <f>IF(AF681="","",VLOOKUP(AF681,リスト!BD:BE,2,0))</f>
        <v/>
      </c>
      <c r="AJ681" s="664" t="str">
        <f t="shared" si="142"/>
        <v/>
      </c>
      <c r="AK681" s="664" t="str">
        <f>IF(AJ681="","",VLOOKUP(AJ681,リスト!BW:BX,2,0))</f>
        <v/>
      </c>
      <c r="AL681" s="664" t="str">
        <f>IF(AF681="","",IF(S681&gt;【１】経営概要!$G$27,調査年-1,調査年)-R681)</f>
        <v/>
      </c>
      <c r="AM681" s="665" t="str">
        <f t="shared" si="130"/>
        <v/>
      </c>
      <c r="AN681" s="665" t="str">
        <f t="shared" si="131"/>
        <v/>
      </c>
      <c r="AO681" s="666" t="str">
        <f t="shared" si="132"/>
        <v/>
      </c>
      <c r="AP681" s="666" t="str">
        <f t="shared" si="133"/>
        <v/>
      </c>
      <c r="AQ681" s="666" t="str">
        <f t="shared" si="134"/>
        <v/>
      </c>
      <c r="AR681" s="666" t="str">
        <f t="shared" si="152"/>
        <v/>
      </c>
      <c r="AS681" s="666" t="str">
        <f t="shared" si="135"/>
        <v/>
      </c>
      <c r="AT681" s="666" t="str">
        <f t="shared" si="149"/>
        <v/>
      </c>
      <c r="AU681" s="666" t="str">
        <f t="shared" si="150"/>
        <v/>
      </c>
      <c r="AV681" s="666" t="str">
        <f>IF(X681="","",IF(OR(R681=IF(S681&gt;【１】経営概要!$G$27,調査年-1,調査年),AN681=""),"",ROUND(AN681*X681%,0)))</f>
        <v/>
      </c>
      <c r="AW681" s="666" t="str">
        <f t="shared" si="136"/>
        <v/>
      </c>
      <c r="AX681" s="666" t="str">
        <f t="shared" si="137"/>
        <v/>
      </c>
      <c r="AY681" s="666" t="str">
        <f t="shared" si="138"/>
        <v/>
      </c>
      <c r="AZ681" s="666" t="str">
        <f>IF(OR(X681="",AND(OR(R681&lt;&gt;IF(S681&gt;【１】経営概要!$G$27,調査年-1,調査年),AG681=0),V681="",AR681="",W681="")),"",
SUM(
IF(AND(R681=IF(S681&gt;【１】経営概要!$G$27,調査年-1,調査年),AG681=1),ROUND(T681*X681%,0),),
ROUND(V681*X681%,0),
ROUND(SUM(AR681)*X681%,0),
))</f>
        <v/>
      </c>
      <c r="BA681" s="666" t="str">
        <f t="shared" si="139"/>
        <v/>
      </c>
    </row>
    <row r="682" spans="2:53" s="4" customFormat="1" ht="27.75" hidden="1" customHeight="1" outlineLevel="1">
      <c r="C682" s="722">
        <v>666</v>
      </c>
      <c r="D682" s="1572"/>
      <c r="E682" s="1573"/>
      <c r="F682" s="1573"/>
      <c r="G682" s="1573"/>
      <c r="H682" s="1573"/>
      <c r="I682" s="1573"/>
      <c r="J682" s="1573"/>
      <c r="K682" s="1574"/>
      <c r="L682" s="668" t="str">
        <f>IF(M682&gt;0,IF(COUNTIF(リスト!建築物種類コード,M682),"建築物","構築物"),"")</f>
        <v/>
      </c>
      <c r="M682" s="688"/>
      <c r="N682" s="681"/>
      <c r="O682" s="201"/>
      <c r="P682" s="682"/>
      <c r="Q682" s="683"/>
      <c r="R682" s="683"/>
      <c r="S682" s="684"/>
      <c r="T682" s="685"/>
      <c r="U682" s="685"/>
      <c r="V682" s="685"/>
      <c r="W682" s="685"/>
      <c r="X682" s="1045"/>
      <c r="Y682" s="686"/>
      <c r="Z682" s="687"/>
      <c r="AA682" s="661"/>
      <c r="AB682" s="662"/>
      <c r="AC682" s="279"/>
      <c r="AD682" s="61"/>
      <c r="AE682" s="61"/>
      <c r="AF682" s="663" t="str">
        <f t="shared" si="151"/>
        <v/>
      </c>
      <c r="AG682" s="664" t="str">
        <f t="shared" si="147"/>
        <v/>
      </c>
      <c r="AH682" s="664" t="str">
        <f t="shared" si="148"/>
        <v/>
      </c>
      <c r="AI682" s="664" t="str">
        <f>IF(AF682="","",VLOOKUP(AF682,リスト!BD:BE,2,0))</f>
        <v/>
      </c>
      <c r="AJ682" s="664" t="str">
        <f t="shared" si="142"/>
        <v/>
      </c>
      <c r="AK682" s="664" t="str">
        <f>IF(AJ682="","",VLOOKUP(AJ682,リスト!BW:BX,2,0))</f>
        <v/>
      </c>
      <c r="AL682" s="664" t="str">
        <f>IF(AF682="","",IF(S682&gt;【１】経営概要!$G$27,調査年-1,調査年)-R682)</f>
        <v/>
      </c>
      <c r="AM682" s="665" t="str">
        <f t="shared" si="130"/>
        <v/>
      </c>
      <c r="AN682" s="665" t="str">
        <f t="shared" si="131"/>
        <v/>
      </c>
      <c r="AO682" s="666" t="str">
        <f t="shared" si="132"/>
        <v/>
      </c>
      <c r="AP682" s="666" t="str">
        <f t="shared" si="133"/>
        <v/>
      </c>
      <c r="AQ682" s="666" t="str">
        <f t="shared" si="134"/>
        <v/>
      </c>
      <c r="AR682" s="666" t="str">
        <f t="shared" si="152"/>
        <v/>
      </c>
      <c r="AS682" s="666" t="str">
        <f t="shared" si="135"/>
        <v/>
      </c>
      <c r="AT682" s="666" t="str">
        <f t="shared" si="149"/>
        <v/>
      </c>
      <c r="AU682" s="666" t="str">
        <f t="shared" si="150"/>
        <v/>
      </c>
      <c r="AV682" s="666" t="str">
        <f>IF(X682="","",IF(OR(R682=IF(S682&gt;【１】経営概要!$G$27,調査年-1,調査年),AN682=""),"",ROUND(AN682*X682%,0)))</f>
        <v/>
      </c>
      <c r="AW682" s="666" t="str">
        <f t="shared" si="136"/>
        <v/>
      </c>
      <c r="AX682" s="666" t="str">
        <f t="shared" si="137"/>
        <v/>
      </c>
      <c r="AY682" s="666" t="str">
        <f t="shared" si="138"/>
        <v/>
      </c>
      <c r="AZ682" s="666" t="str">
        <f>IF(OR(X682="",AND(OR(R682&lt;&gt;IF(S682&gt;【１】経営概要!$G$27,調査年-1,調査年),AG682=0),V682="",AR682="",W682="")),"",
SUM(
IF(AND(R682=IF(S682&gt;【１】経営概要!$G$27,調査年-1,調査年),AG682=1),ROUND(T682*X682%,0),),
ROUND(V682*X682%,0),
ROUND(SUM(AR682)*X682%,0),
))</f>
        <v/>
      </c>
      <c r="BA682" s="666" t="str">
        <f t="shared" si="139"/>
        <v/>
      </c>
    </row>
    <row r="683" spans="2:53" s="4" customFormat="1" ht="28.15" hidden="1" customHeight="1" outlineLevel="1">
      <c r="C683" s="722">
        <v>667</v>
      </c>
      <c r="D683" s="1569"/>
      <c r="E683" s="1570"/>
      <c r="F683" s="1570"/>
      <c r="G683" s="1570"/>
      <c r="H683" s="1570"/>
      <c r="I683" s="1570"/>
      <c r="J683" s="1570"/>
      <c r="K683" s="1571"/>
      <c r="L683" s="668" t="str">
        <f>IF(M683&gt;0,IF(COUNTIF(リスト!建築物種類コード,M683),"建築物","構築物"),"")</f>
        <v/>
      </c>
      <c r="M683" s="680"/>
      <c r="N683" s="681"/>
      <c r="O683" s="201"/>
      <c r="P683" s="682"/>
      <c r="Q683" s="683"/>
      <c r="R683" s="683"/>
      <c r="S683" s="684"/>
      <c r="T683" s="685"/>
      <c r="U683" s="685"/>
      <c r="V683" s="685"/>
      <c r="W683" s="685"/>
      <c r="X683" s="1045"/>
      <c r="Y683" s="686"/>
      <c r="Z683" s="687"/>
      <c r="AA683" s="661"/>
      <c r="AB683" s="662"/>
      <c r="AC683" s="279"/>
      <c r="AD683" s="61"/>
      <c r="AE683" s="61"/>
      <c r="AF683" s="663" t="str">
        <f t="shared" si="151"/>
        <v/>
      </c>
      <c r="AG683" s="664" t="str">
        <f t="shared" si="147"/>
        <v/>
      </c>
      <c r="AH683" s="664" t="str">
        <f t="shared" si="148"/>
        <v/>
      </c>
      <c r="AI683" s="664" t="str">
        <f>IF(AF683="","",VLOOKUP(AF683,リスト!BD:BE,2,0))</f>
        <v/>
      </c>
      <c r="AJ683" s="664" t="str">
        <f t="shared" si="142"/>
        <v/>
      </c>
      <c r="AK683" s="664" t="str">
        <f>IF(AJ683="","",VLOOKUP(AJ683,リスト!BW:BX,2,0))</f>
        <v/>
      </c>
      <c r="AL683" s="664" t="str">
        <f>IF(AF683="","",IF(S683&gt;【１】経営概要!$G$27,調査年-1,調査年)-R683)</f>
        <v/>
      </c>
      <c r="AM683" s="665" t="str">
        <f t="shared" si="130"/>
        <v/>
      </c>
      <c r="AN683" s="665" t="str">
        <f t="shared" si="131"/>
        <v/>
      </c>
      <c r="AO683" s="666" t="str">
        <f t="shared" si="132"/>
        <v/>
      </c>
      <c r="AP683" s="666" t="str">
        <f t="shared" si="133"/>
        <v/>
      </c>
      <c r="AQ683" s="666" t="str">
        <f t="shared" si="134"/>
        <v/>
      </c>
      <c r="AR683" s="666" t="str">
        <f t="shared" si="152"/>
        <v/>
      </c>
      <c r="AS683" s="666" t="str">
        <f t="shared" si="135"/>
        <v/>
      </c>
      <c r="AT683" s="666" t="str">
        <f t="shared" si="149"/>
        <v/>
      </c>
      <c r="AU683" s="666" t="str">
        <f t="shared" si="150"/>
        <v/>
      </c>
      <c r="AV683" s="666" t="str">
        <f>IF(X683="","",IF(OR(R683=IF(S683&gt;【１】経営概要!$G$27,調査年-1,調査年),AN683=""),"",ROUND(AN683*X683%,0)))</f>
        <v/>
      </c>
      <c r="AW683" s="666" t="str">
        <f t="shared" si="136"/>
        <v/>
      </c>
      <c r="AX683" s="666" t="str">
        <f t="shared" si="137"/>
        <v/>
      </c>
      <c r="AY683" s="666" t="str">
        <f t="shared" si="138"/>
        <v/>
      </c>
      <c r="AZ683" s="666" t="str">
        <f>IF(OR(X683="",AND(OR(R683&lt;&gt;IF(S683&gt;【１】経営概要!$G$27,調査年-1,調査年),AG683=0),V683="",AR683="",W683="")),"",
SUM(
IF(AND(R683=IF(S683&gt;【１】経営概要!$G$27,調査年-1,調査年),AG683=1),ROUND(T683*X683%,0),),
ROUND(V683*X683%,0),
ROUND(SUM(AR683)*X683%,0),
))</f>
        <v/>
      </c>
      <c r="BA683" s="666" t="str">
        <f t="shared" si="139"/>
        <v/>
      </c>
    </row>
    <row r="684" spans="2:53" s="4" customFormat="1" ht="28.15" hidden="1" customHeight="1" outlineLevel="1">
      <c r="C684" s="722">
        <v>668</v>
      </c>
      <c r="D684" s="1572"/>
      <c r="E684" s="1573"/>
      <c r="F684" s="1573"/>
      <c r="G684" s="1573"/>
      <c r="H684" s="1573"/>
      <c r="I684" s="1573"/>
      <c r="J684" s="1573"/>
      <c r="K684" s="1574"/>
      <c r="L684" s="668" t="str">
        <f>IF(M684&gt;0,IF(COUNTIF(リスト!建築物種類コード,M684),"建築物","構築物"),"")</f>
        <v/>
      </c>
      <c r="M684" s="688"/>
      <c r="N684" s="681"/>
      <c r="O684" s="201"/>
      <c r="P684" s="682"/>
      <c r="Q684" s="683"/>
      <c r="R684" s="683"/>
      <c r="S684" s="684"/>
      <c r="T684" s="685"/>
      <c r="U684" s="685"/>
      <c r="V684" s="685"/>
      <c r="W684" s="685"/>
      <c r="X684" s="1045"/>
      <c r="Y684" s="686"/>
      <c r="Z684" s="687"/>
      <c r="AA684" s="661"/>
      <c r="AB684" s="662"/>
      <c r="AC684" s="279"/>
      <c r="AD684" s="61"/>
      <c r="AE684" s="61"/>
      <c r="AF684" s="663" t="str">
        <f t="shared" si="151"/>
        <v/>
      </c>
      <c r="AG684" s="664" t="str">
        <f t="shared" si="147"/>
        <v/>
      </c>
      <c r="AH684" s="664" t="str">
        <f t="shared" si="148"/>
        <v/>
      </c>
      <c r="AI684" s="664" t="str">
        <f>IF(AF684="","",VLOOKUP(AF684,リスト!BD:BE,2,0))</f>
        <v/>
      </c>
      <c r="AJ684" s="664" t="str">
        <f t="shared" si="142"/>
        <v/>
      </c>
      <c r="AK684" s="664" t="str">
        <f>IF(AJ684="","",VLOOKUP(AJ684,リスト!BW:BX,2,0))</f>
        <v/>
      </c>
      <c r="AL684" s="664" t="str">
        <f>IF(AF684="","",IF(S684&gt;【１】経営概要!$G$27,調査年-1,調査年)-R684)</f>
        <v/>
      </c>
      <c r="AM684" s="665" t="str">
        <f t="shared" si="130"/>
        <v/>
      </c>
      <c r="AN684" s="665" t="str">
        <f t="shared" si="131"/>
        <v/>
      </c>
      <c r="AO684" s="666" t="str">
        <f t="shared" si="132"/>
        <v/>
      </c>
      <c r="AP684" s="666" t="str">
        <f t="shared" si="133"/>
        <v/>
      </c>
      <c r="AQ684" s="666" t="str">
        <f t="shared" si="134"/>
        <v/>
      </c>
      <c r="AR684" s="666" t="str">
        <f t="shared" si="152"/>
        <v/>
      </c>
      <c r="AS684" s="666" t="str">
        <f t="shared" si="135"/>
        <v/>
      </c>
      <c r="AT684" s="666" t="str">
        <f t="shared" si="149"/>
        <v/>
      </c>
      <c r="AU684" s="666" t="str">
        <f t="shared" si="150"/>
        <v/>
      </c>
      <c r="AV684" s="666" t="str">
        <f>IF(X684="","",IF(OR(R684=IF(S684&gt;【１】経営概要!$G$27,調査年-1,調査年),AN684=""),"",ROUND(AN684*X684%,0)))</f>
        <v/>
      </c>
      <c r="AW684" s="666" t="str">
        <f t="shared" si="136"/>
        <v/>
      </c>
      <c r="AX684" s="666" t="str">
        <f t="shared" si="137"/>
        <v/>
      </c>
      <c r="AY684" s="666" t="str">
        <f t="shared" si="138"/>
        <v/>
      </c>
      <c r="AZ684" s="666" t="str">
        <f>IF(OR(X684="",AND(OR(R684&lt;&gt;IF(S684&gt;【１】経営概要!$G$27,調査年-1,調査年),AG684=0),V684="",AR684="",W684="")),"",
SUM(
IF(AND(R684=IF(S684&gt;【１】経営概要!$G$27,調査年-1,調査年),AG684=1),ROUND(T684*X684%,0),),
ROUND(V684*X684%,0),
ROUND(SUM(AR684)*X684%,0),
))</f>
        <v/>
      </c>
      <c r="BA684" s="666" t="str">
        <f t="shared" si="139"/>
        <v/>
      </c>
    </row>
    <row r="685" spans="2:53" s="4" customFormat="1" ht="28.15" hidden="1" customHeight="1" outlineLevel="1">
      <c r="C685" s="722">
        <v>669</v>
      </c>
      <c r="D685" s="1569"/>
      <c r="E685" s="1570"/>
      <c r="F685" s="1570"/>
      <c r="G685" s="1570"/>
      <c r="H685" s="1570"/>
      <c r="I685" s="1570"/>
      <c r="J685" s="1570"/>
      <c r="K685" s="1571"/>
      <c r="L685" s="668" t="str">
        <f>IF(M685&gt;0,IF(COUNTIF(リスト!建築物種類コード,M685),"建築物","構築物"),"")</f>
        <v/>
      </c>
      <c r="M685" s="680"/>
      <c r="N685" s="681"/>
      <c r="O685" s="201"/>
      <c r="P685" s="682"/>
      <c r="Q685" s="683"/>
      <c r="R685" s="683"/>
      <c r="S685" s="684"/>
      <c r="T685" s="685"/>
      <c r="U685" s="685"/>
      <c r="V685" s="685"/>
      <c r="W685" s="685"/>
      <c r="X685" s="1045"/>
      <c r="Y685" s="686"/>
      <c r="Z685" s="687"/>
      <c r="AA685" s="661"/>
      <c r="AB685" s="662"/>
      <c r="AC685" s="279"/>
      <c r="AD685" s="61"/>
      <c r="AE685" s="61"/>
      <c r="AF685" s="663" t="str">
        <f t="shared" si="151"/>
        <v/>
      </c>
      <c r="AG685" s="664" t="str">
        <f t="shared" si="147"/>
        <v/>
      </c>
      <c r="AH685" s="664" t="str">
        <f t="shared" si="148"/>
        <v/>
      </c>
      <c r="AI685" s="664" t="str">
        <f>IF(AF685="","",VLOOKUP(AF685,リスト!BD:BE,2,0))</f>
        <v/>
      </c>
      <c r="AJ685" s="664" t="str">
        <f t="shared" si="142"/>
        <v/>
      </c>
      <c r="AK685" s="664" t="str">
        <f>IF(AJ685="","",VLOOKUP(AJ685,リスト!BW:BX,2,0))</f>
        <v/>
      </c>
      <c r="AL685" s="664" t="str">
        <f>IF(AF685="","",IF(S685&gt;【１】経営概要!$G$27,調査年-1,調査年)-R685)</f>
        <v/>
      </c>
      <c r="AM685" s="665" t="str">
        <f t="shared" si="130"/>
        <v/>
      </c>
      <c r="AN685" s="665" t="str">
        <f t="shared" si="131"/>
        <v/>
      </c>
      <c r="AO685" s="666" t="str">
        <f t="shared" si="132"/>
        <v/>
      </c>
      <c r="AP685" s="666" t="str">
        <f t="shared" si="133"/>
        <v/>
      </c>
      <c r="AQ685" s="666" t="str">
        <f t="shared" si="134"/>
        <v/>
      </c>
      <c r="AR685" s="666" t="str">
        <f t="shared" si="152"/>
        <v/>
      </c>
      <c r="AS685" s="666" t="str">
        <f t="shared" si="135"/>
        <v/>
      </c>
      <c r="AT685" s="666" t="str">
        <f t="shared" si="149"/>
        <v/>
      </c>
      <c r="AU685" s="666" t="str">
        <f t="shared" si="150"/>
        <v/>
      </c>
      <c r="AV685" s="666" t="str">
        <f>IF(X685="","",IF(OR(R685=IF(S685&gt;【１】経営概要!$G$27,調査年-1,調査年),AN685=""),"",ROUND(AN685*X685%,0)))</f>
        <v/>
      </c>
      <c r="AW685" s="666" t="str">
        <f t="shared" si="136"/>
        <v/>
      </c>
      <c r="AX685" s="666" t="str">
        <f t="shared" si="137"/>
        <v/>
      </c>
      <c r="AY685" s="666" t="str">
        <f t="shared" si="138"/>
        <v/>
      </c>
      <c r="AZ685" s="666" t="str">
        <f>IF(OR(X685="",AND(OR(R685&lt;&gt;IF(S685&gt;【１】経営概要!$G$27,調査年-1,調査年),AG685=0),V685="",AR685="",W685="")),"",
SUM(
IF(AND(R685=IF(S685&gt;【１】経営概要!$G$27,調査年-1,調査年),AG685=1),ROUND(T685*X685%,0),),
ROUND(V685*X685%,0),
ROUND(SUM(AR685)*X685%,0),
))</f>
        <v/>
      </c>
      <c r="BA685" s="666" t="str">
        <f t="shared" si="139"/>
        <v/>
      </c>
    </row>
    <row r="686" spans="2:53" s="4" customFormat="1" ht="28.15" hidden="1" customHeight="1" outlineLevel="1">
      <c r="C686" s="722">
        <v>670</v>
      </c>
      <c r="D686" s="1572"/>
      <c r="E686" s="1573"/>
      <c r="F686" s="1573"/>
      <c r="G686" s="1573"/>
      <c r="H686" s="1573"/>
      <c r="I686" s="1573"/>
      <c r="J686" s="1573"/>
      <c r="K686" s="1574"/>
      <c r="L686" s="668" t="str">
        <f>IF(M686&gt;0,IF(COUNTIF(リスト!建築物種類コード,M686),"建築物","構築物"),"")</f>
        <v/>
      </c>
      <c r="M686" s="688"/>
      <c r="N686" s="681"/>
      <c r="O686" s="201"/>
      <c r="P686" s="682"/>
      <c r="Q686" s="683"/>
      <c r="R686" s="683"/>
      <c r="S686" s="684"/>
      <c r="T686" s="685"/>
      <c r="U686" s="685"/>
      <c r="V686" s="685"/>
      <c r="W686" s="685"/>
      <c r="X686" s="1045"/>
      <c r="Y686" s="686"/>
      <c r="Z686" s="687"/>
      <c r="AA686" s="661"/>
      <c r="AB686" s="662"/>
      <c r="AC686" s="279"/>
      <c r="AD686" s="61"/>
      <c r="AE686" s="61"/>
      <c r="AF686" s="663" t="str">
        <f t="shared" si="151"/>
        <v/>
      </c>
      <c r="AG686" s="664" t="str">
        <f t="shared" si="147"/>
        <v/>
      </c>
      <c r="AH686" s="664" t="str">
        <f t="shared" si="148"/>
        <v/>
      </c>
      <c r="AI686" s="664" t="str">
        <f>IF(AF686="","",VLOOKUP(AF686,リスト!BD:BE,2,0))</f>
        <v/>
      </c>
      <c r="AJ686" s="664" t="str">
        <f t="shared" si="142"/>
        <v/>
      </c>
      <c r="AK686" s="664" t="str">
        <f>IF(AJ686="","",VLOOKUP(AJ686,リスト!BW:BX,2,0))</f>
        <v/>
      </c>
      <c r="AL686" s="664" t="str">
        <f>IF(AF686="","",IF(S686&gt;【１】経営概要!$G$27,調査年-1,調査年)-R686)</f>
        <v/>
      </c>
      <c r="AM686" s="665" t="str">
        <f t="shared" si="130"/>
        <v/>
      </c>
      <c r="AN686" s="665" t="str">
        <f t="shared" si="131"/>
        <v/>
      </c>
      <c r="AO686" s="666" t="str">
        <f t="shared" si="132"/>
        <v/>
      </c>
      <c r="AP686" s="666" t="str">
        <f t="shared" si="133"/>
        <v/>
      </c>
      <c r="AQ686" s="666" t="str">
        <f t="shared" si="134"/>
        <v/>
      </c>
      <c r="AR686" s="666" t="str">
        <f t="shared" si="152"/>
        <v/>
      </c>
      <c r="AS686" s="666" t="str">
        <f t="shared" si="135"/>
        <v/>
      </c>
      <c r="AT686" s="666" t="str">
        <f t="shared" si="149"/>
        <v/>
      </c>
      <c r="AU686" s="666" t="str">
        <f t="shared" si="150"/>
        <v/>
      </c>
      <c r="AV686" s="666" t="str">
        <f>IF(X686="","",IF(OR(R686=IF(S686&gt;【１】経営概要!$G$27,調査年-1,調査年),AN686=""),"",ROUND(AN686*X686%,0)))</f>
        <v/>
      </c>
      <c r="AW686" s="666" t="str">
        <f t="shared" si="136"/>
        <v/>
      </c>
      <c r="AX686" s="666" t="str">
        <f t="shared" si="137"/>
        <v/>
      </c>
      <c r="AY686" s="666" t="str">
        <f t="shared" si="138"/>
        <v/>
      </c>
      <c r="AZ686" s="666" t="str">
        <f>IF(OR(X686="",AND(OR(R686&lt;&gt;IF(S686&gt;【１】経営概要!$G$27,調査年-1,調査年),AG686=0),V686="",AR686="",W686="")),"",
SUM(
IF(AND(R686=IF(S686&gt;【１】経営概要!$G$27,調査年-1,調査年),AG686=1),ROUND(T686*X686%,0),),
ROUND(V686*X686%,0),
ROUND(SUM(AR686)*X686%,0),
))</f>
        <v/>
      </c>
      <c r="BA686" s="666" t="str">
        <f t="shared" si="139"/>
        <v/>
      </c>
    </row>
    <row r="687" spans="2:53" s="4" customFormat="1" ht="28.15" hidden="1" customHeight="1" outlineLevel="1">
      <c r="C687" s="722">
        <v>671</v>
      </c>
      <c r="D687" s="1569"/>
      <c r="E687" s="1570"/>
      <c r="F687" s="1570"/>
      <c r="G687" s="1570"/>
      <c r="H687" s="1570"/>
      <c r="I687" s="1570"/>
      <c r="J687" s="1570"/>
      <c r="K687" s="1571"/>
      <c r="L687" s="668" t="str">
        <f>IF(M687&gt;0,IF(COUNTIF(リスト!建築物種類コード,M687),"建築物","構築物"),"")</f>
        <v/>
      </c>
      <c r="M687" s="680"/>
      <c r="N687" s="681"/>
      <c r="O687" s="201"/>
      <c r="P687" s="682"/>
      <c r="Q687" s="683"/>
      <c r="R687" s="683"/>
      <c r="S687" s="684"/>
      <c r="T687" s="685"/>
      <c r="U687" s="685"/>
      <c r="V687" s="685"/>
      <c r="W687" s="685"/>
      <c r="X687" s="1045"/>
      <c r="Y687" s="686"/>
      <c r="Z687" s="687"/>
      <c r="AA687" s="661"/>
      <c r="AB687" s="662"/>
      <c r="AC687" s="279"/>
      <c r="AD687" s="61"/>
      <c r="AE687" s="61"/>
      <c r="AF687" s="663" t="str">
        <f t="shared" si="151"/>
        <v/>
      </c>
      <c r="AG687" s="664" t="str">
        <f t="shared" si="147"/>
        <v/>
      </c>
      <c r="AH687" s="664" t="str">
        <f t="shared" si="148"/>
        <v/>
      </c>
      <c r="AI687" s="664" t="str">
        <f>IF(AF687="","",VLOOKUP(AF687,リスト!BD:BE,2,0))</f>
        <v/>
      </c>
      <c r="AJ687" s="664" t="str">
        <f t="shared" si="142"/>
        <v/>
      </c>
      <c r="AK687" s="664" t="str">
        <f>IF(AJ687="","",VLOOKUP(AJ687,リスト!BW:BX,2,0))</f>
        <v/>
      </c>
      <c r="AL687" s="664" t="str">
        <f>IF(AF687="","",IF(S687&gt;【１】経営概要!$G$27,調査年-1,調査年)-R687)</f>
        <v/>
      </c>
      <c r="AM687" s="665" t="str">
        <f t="shared" si="130"/>
        <v/>
      </c>
      <c r="AN687" s="665" t="str">
        <f t="shared" si="131"/>
        <v/>
      </c>
      <c r="AO687" s="666" t="str">
        <f t="shared" si="132"/>
        <v/>
      </c>
      <c r="AP687" s="666" t="str">
        <f t="shared" si="133"/>
        <v/>
      </c>
      <c r="AQ687" s="666" t="str">
        <f t="shared" si="134"/>
        <v/>
      </c>
      <c r="AR687" s="666" t="str">
        <f t="shared" si="152"/>
        <v/>
      </c>
      <c r="AS687" s="666" t="str">
        <f t="shared" si="135"/>
        <v/>
      </c>
      <c r="AT687" s="666" t="str">
        <f t="shared" si="149"/>
        <v/>
      </c>
      <c r="AU687" s="666" t="str">
        <f t="shared" si="150"/>
        <v/>
      </c>
      <c r="AV687" s="666" t="str">
        <f>IF(X687="","",IF(OR(R687=IF(S687&gt;【１】経営概要!$G$27,調査年-1,調査年),AN687=""),"",ROUND(AN687*X687%,0)))</f>
        <v/>
      </c>
      <c r="AW687" s="666" t="str">
        <f t="shared" si="136"/>
        <v/>
      </c>
      <c r="AX687" s="666" t="str">
        <f t="shared" si="137"/>
        <v/>
      </c>
      <c r="AY687" s="666" t="str">
        <f t="shared" si="138"/>
        <v/>
      </c>
      <c r="AZ687" s="666" t="str">
        <f>IF(OR(X687="",AND(OR(R687&lt;&gt;IF(S687&gt;【１】経営概要!$G$27,調査年-1,調査年),AG687=0),V687="",AR687="",W687="")),"",
SUM(
IF(AND(R687=IF(S687&gt;【１】経営概要!$G$27,調査年-1,調査年),AG687=1),ROUND(T687*X687%,0),),
ROUND(V687*X687%,0),
ROUND(SUM(AR687)*X687%,0),
))</f>
        <v/>
      </c>
      <c r="BA687" s="666" t="str">
        <f t="shared" si="139"/>
        <v/>
      </c>
    </row>
    <row r="688" spans="2:53" s="4" customFormat="1" ht="28.15" hidden="1" customHeight="1" outlineLevel="1">
      <c r="C688" s="722">
        <v>672</v>
      </c>
      <c r="D688" s="1569"/>
      <c r="E688" s="1570"/>
      <c r="F688" s="1570"/>
      <c r="G688" s="1570"/>
      <c r="H688" s="1570"/>
      <c r="I688" s="1570"/>
      <c r="J688" s="1570"/>
      <c r="K688" s="1571"/>
      <c r="L688" s="668" t="str">
        <f>IF(M688&gt;0,IF(COUNTIF(リスト!建築物種類コード,M688),"建築物","構築物"),"")</f>
        <v/>
      </c>
      <c r="M688" s="680"/>
      <c r="N688" s="681"/>
      <c r="O688" s="201"/>
      <c r="P688" s="682"/>
      <c r="Q688" s="683"/>
      <c r="R688" s="683"/>
      <c r="S688" s="684"/>
      <c r="T688" s="685"/>
      <c r="U688" s="685"/>
      <c r="V688" s="685"/>
      <c r="W688" s="685"/>
      <c r="X688" s="1045"/>
      <c r="Y688" s="686"/>
      <c r="Z688" s="687"/>
      <c r="AA688" s="661"/>
      <c r="AB688" s="662"/>
      <c r="AC688" s="279"/>
      <c r="AD688" s="61"/>
      <c r="AE688" s="61"/>
      <c r="AF688" s="663" t="str">
        <f t="shared" si="151"/>
        <v/>
      </c>
      <c r="AG688" s="664" t="str">
        <f t="shared" si="147"/>
        <v/>
      </c>
      <c r="AH688" s="664" t="str">
        <f t="shared" si="148"/>
        <v/>
      </c>
      <c r="AI688" s="664" t="str">
        <f>IF(AF688="","",VLOOKUP(AF688,リスト!BD:BE,2,0))</f>
        <v/>
      </c>
      <c r="AJ688" s="664" t="str">
        <f t="shared" si="142"/>
        <v/>
      </c>
      <c r="AK688" s="664" t="str">
        <f>IF(AJ688="","",VLOOKUP(AJ688,リスト!BW:BX,2,0))</f>
        <v/>
      </c>
      <c r="AL688" s="664" t="str">
        <f>IF(AF688="","",IF(S688&gt;【１】経営概要!$G$27,調査年-1,調査年)-R688)</f>
        <v/>
      </c>
      <c r="AM688" s="665" t="str">
        <f t="shared" si="130"/>
        <v/>
      </c>
      <c r="AN688" s="665" t="str">
        <f t="shared" si="131"/>
        <v/>
      </c>
      <c r="AO688" s="666" t="str">
        <f t="shared" si="132"/>
        <v/>
      </c>
      <c r="AP688" s="666" t="str">
        <f t="shared" si="133"/>
        <v/>
      </c>
      <c r="AQ688" s="666" t="str">
        <f t="shared" si="134"/>
        <v/>
      </c>
      <c r="AR688" s="666" t="str">
        <f t="shared" si="152"/>
        <v/>
      </c>
      <c r="AS688" s="666" t="str">
        <f t="shared" si="135"/>
        <v/>
      </c>
      <c r="AT688" s="666" t="str">
        <f t="shared" si="149"/>
        <v/>
      </c>
      <c r="AU688" s="666" t="str">
        <f t="shared" si="150"/>
        <v/>
      </c>
      <c r="AV688" s="666" t="str">
        <f>IF(X688="","",IF(OR(R688=IF(S688&gt;【１】経営概要!$G$27,調査年-1,調査年),AN688=""),"",ROUND(AN688*X688%,0)))</f>
        <v/>
      </c>
      <c r="AW688" s="666" t="str">
        <f t="shared" si="136"/>
        <v/>
      </c>
      <c r="AX688" s="666" t="str">
        <f t="shared" si="137"/>
        <v/>
      </c>
      <c r="AY688" s="666" t="str">
        <f t="shared" si="138"/>
        <v/>
      </c>
      <c r="AZ688" s="666" t="str">
        <f>IF(OR(X688="",AND(OR(R688&lt;&gt;IF(S688&gt;【１】経営概要!$G$27,調査年-1,調査年),AG688=0),V688="",AR688="",W688="")),"",
SUM(
IF(AND(R688=IF(S688&gt;【１】経営概要!$G$27,調査年-1,調査年),AG688=1),ROUND(T688*X688%,0),),
ROUND(V688*X688%,0),
ROUND(SUM(AR688)*X688%,0),
))</f>
        <v/>
      </c>
      <c r="BA688" s="666" t="str">
        <f t="shared" si="139"/>
        <v/>
      </c>
    </row>
    <row r="689" spans="2:53" s="4" customFormat="1" ht="28.15" hidden="1" customHeight="1" outlineLevel="1">
      <c r="C689" s="722">
        <v>673</v>
      </c>
      <c r="D689" s="1569"/>
      <c r="E689" s="1570"/>
      <c r="F689" s="1570"/>
      <c r="G689" s="1570"/>
      <c r="H689" s="1570"/>
      <c r="I689" s="1570"/>
      <c r="J689" s="1570"/>
      <c r="K689" s="1571"/>
      <c r="L689" s="668" t="str">
        <f>IF(M689&gt;0,IF(COUNTIF(リスト!建築物種類コード,M689),"建築物","構築物"),"")</f>
        <v/>
      </c>
      <c r="M689" s="680"/>
      <c r="N689" s="681"/>
      <c r="O689" s="201"/>
      <c r="P689" s="682"/>
      <c r="Q689" s="683"/>
      <c r="R689" s="683"/>
      <c r="S689" s="684"/>
      <c r="T689" s="685"/>
      <c r="U689" s="685"/>
      <c r="V689" s="685"/>
      <c r="W689" s="685"/>
      <c r="X689" s="1045"/>
      <c r="Y689" s="686"/>
      <c r="Z689" s="687"/>
      <c r="AA689" s="661"/>
      <c r="AB689" s="662"/>
      <c r="AC689" s="279"/>
      <c r="AD689" s="61"/>
      <c r="AE689" s="61"/>
      <c r="AF689" s="663" t="str">
        <f t="shared" si="151"/>
        <v/>
      </c>
      <c r="AG689" s="664" t="str">
        <f t="shared" si="147"/>
        <v/>
      </c>
      <c r="AH689" s="664" t="str">
        <f t="shared" si="148"/>
        <v/>
      </c>
      <c r="AI689" s="664" t="str">
        <f>IF(AF689="","",VLOOKUP(AF689,リスト!BD:BE,2,0))</f>
        <v/>
      </c>
      <c r="AJ689" s="664" t="str">
        <f t="shared" si="142"/>
        <v/>
      </c>
      <c r="AK689" s="664" t="str">
        <f>IF(AJ689="","",VLOOKUP(AJ689,リスト!BW:BX,2,0))</f>
        <v/>
      </c>
      <c r="AL689" s="664" t="str">
        <f>IF(AF689="","",IF(S689&gt;【１】経営概要!$G$27,調査年-1,調査年)-R689)</f>
        <v/>
      </c>
      <c r="AM689" s="665" t="str">
        <f t="shared" si="130"/>
        <v/>
      </c>
      <c r="AN689" s="665" t="str">
        <f t="shared" si="131"/>
        <v/>
      </c>
      <c r="AO689" s="666" t="str">
        <f t="shared" si="132"/>
        <v/>
      </c>
      <c r="AP689" s="666" t="str">
        <f t="shared" si="133"/>
        <v/>
      </c>
      <c r="AQ689" s="666" t="str">
        <f t="shared" si="134"/>
        <v/>
      </c>
      <c r="AR689" s="666" t="str">
        <f t="shared" si="152"/>
        <v/>
      </c>
      <c r="AS689" s="666" t="str">
        <f t="shared" si="135"/>
        <v/>
      </c>
      <c r="AT689" s="666" t="str">
        <f t="shared" si="149"/>
        <v/>
      </c>
      <c r="AU689" s="666" t="str">
        <f t="shared" si="150"/>
        <v/>
      </c>
      <c r="AV689" s="666" t="str">
        <f>IF(X689="","",IF(OR(R689=IF(S689&gt;【１】経営概要!$G$27,調査年-1,調査年),AN689=""),"",ROUND(AN689*X689%,0)))</f>
        <v/>
      </c>
      <c r="AW689" s="666" t="str">
        <f t="shared" si="136"/>
        <v/>
      </c>
      <c r="AX689" s="666" t="str">
        <f t="shared" si="137"/>
        <v/>
      </c>
      <c r="AY689" s="666" t="str">
        <f t="shared" si="138"/>
        <v/>
      </c>
      <c r="AZ689" s="666" t="str">
        <f>IF(OR(X689="",AND(OR(R689&lt;&gt;IF(S689&gt;【１】経営概要!$G$27,調査年-1,調査年),AG689=0),V689="",AR689="",W689="")),"",
SUM(
IF(AND(R689=IF(S689&gt;【１】経営概要!$G$27,調査年-1,調査年),AG689=1),ROUND(T689*X689%,0),),
ROUND(V689*X689%,0),
ROUND(SUM(AR689)*X689%,0),
))</f>
        <v/>
      </c>
      <c r="BA689" s="666" t="str">
        <f t="shared" si="139"/>
        <v/>
      </c>
    </row>
    <row r="690" spans="2:53" s="4" customFormat="1" ht="28.15" hidden="1" customHeight="1" outlineLevel="1">
      <c r="C690" s="722">
        <v>674</v>
      </c>
      <c r="D690" s="1569"/>
      <c r="E690" s="1570"/>
      <c r="F690" s="1570"/>
      <c r="G690" s="1570"/>
      <c r="H690" s="1570"/>
      <c r="I690" s="1570"/>
      <c r="J690" s="1570"/>
      <c r="K690" s="1571"/>
      <c r="L690" s="668" t="str">
        <f>IF(M690&gt;0,IF(COUNTIF(リスト!建築物種類コード,M690),"建築物","構築物"),"")</f>
        <v/>
      </c>
      <c r="M690" s="680"/>
      <c r="N690" s="681"/>
      <c r="O690" s="201"/>
      <c r="P690" s="682"/>
      <c r="Q690" s="683"/>
      <c r="R690" s="683"/>
      <c r="S690" s="684"/>
      <c r="T690" s="685"/>
      <c r="U690" s="685"/>
      <c r="V690" s="685"/>
      <c r="W690" s="685"/>
      <c r="X690" s="1045"/>
      <c r="Y690" s="686"/>
      <c r="Z690" s="687"/>
      <c r="AA690" s="661"/>
      <c r="AB690" s="662"/>
      <c r="AC690" s="279"/>
      <c r="AD690" s="61"/>
      <c r="AE690" s="61"/>
      <c r="AF690" s="663" t="str">
        <f t="shared" si="151"/>
        <v/>
      </c>
      <c r="AG690" s="664" t="str">
        <f t="shared" si="147"/>
        <v/>
      </c>
      <c r="AH690" s="664" t="str">
        <f t="shared" si="148"/>
        <v/>
      </c>
      <c r="AI690" s="664" t="str">
        <f>IF(AF690="","",VLOOKUP(AF690,リスト!BD:BE,2,0))</f>
        <v/>
      </c>
      <c r="AJ690" s="664" t="str">
        <f t="shared" si="142"/>
        <v/>
      </c>
      <c r="AK690" s="664" t="str">
        <f>IF(AJ690="","",VLOOKUP(AJ690,リスト!BW:BX,2,0))</f>
        <v/>
      </c>
      <c r="AL690" s="664" t="str">
        <f>IF(AF690="","",IF(S690&gt;【１】経営概要!$G$27,調査年-1,調査年)-R690)</f>
        <v/>
      </c>
      <c r="AM690" s="665" t="str">
        <f t="shared" si="130"/>
        <v/>
      </c>
      <c r="AN690" s="665" t="str">
        <f t="shared" si="131"/>
        <v/>
      </c>
      <c r="AO690" s="666" t="str">
        <f t="shared" si="132"/>
        <v/>
      </c>
      <c r="AP690" s="666" t="str">
        <f t="shared" si="133"/>
        <v/>
      </c>
      <c r="AQ690" s="666" t="str">
        <f t="shared" si="134"/>
        <v/>
      </c>
      <c r="AR690" s="666" t="str">
        <f t="shared" si="152"/>
        <v/>
      </c>
      <c r="AS690" s="666" t="str">
        <f t="shared" si="135"/>
        <v/>
      </c>
      <c r="AT690" s="666" t="str">
        <f t="shared" si="149"/>
        <v/>
      </c>
      <c r="AU690" s="666" t="str">
        <f t="shared" si="150"/>
        <v/>
      </c>
      <c r="AV690" s="666" t="str">
        <f>IF(X690="","",IF(OR(R690=IF(S690&gt;【１】経営概要!$G$27,調査年-1,調査年),AN690=""),"",ROUND(AN690*X690%,0)))</f>
        <v/>
      </c>
      <c r="AW690" s="666" t="str">
        <f t="shared" si="136"/>
        <v/>
      </c>
      <c r="AX690" s="666" t="str">
        <f t="shared" si="137"/>
        <v/>
      </c>
      <c r="AY690" s="666" t="str">
        <f t="shared" si="138"/>
        <v/>
      </c>
      <c r="AZ690" s="666" t="str">
        <f>IF(OR(X690="",AND(OR(R690&lt;&gt;IF(S690&gt;【１】経営概要!$G$27,調査年-1,調査年),AG690=0),V690="",AR690="",W690="")),"",
SUM(
IF(AND(R690=IF(S690&gt;【１】経営概要!$G$27,調査年-1,調査年),AG690=1),ROUND(T690*X690%,0),),
ROUND(V690*X690%,0),
ROUND(SUM(AR690)*X690%,0),
))</f>
        <v/>
      </c>
      <c r="BA690" s="666" t="str">
        <f t="shared" si="139"/>
        <v/>
      </c>
    </row>
    <row r="691" spans="2:53" s="4" customFormat="1" ht="28.15" hidden="1" customHeight="1" outlineLevel="1">
      <c r="C691" s="722">
        <v>675</v>
      </c>
      <c r="D691" s="1569"/>
      <c r="E691" s="1570"/>
      <c r="F691" s="1570"/>
      <c r="G691" s="1570"/>
      <c r="H691" s="1570"/>
      <c r="I691" s="1570"/>
      <c r="J691" s="1570"/>
      <c r="K691" s="1571"/>
      <c r="L691" s="668" t="str">
        <f>IF(M691&gt;0,IF(COUNTIF(リスト!建築物種類コード,M691),"建築物","構築物"),"")</f>
        <v/>
      </c>
      <c r="M691" s="680"/>
      <c r="N691" s="681"/>
      <c r="O691" s="201"/>
      <c r="P691" s="682"/>
      <c r="Q691" s="683"/>
      <c r="R691" s="683"/>
      <c r="S691" s="684"/>
      <c r="T691" s="685"/>
      <c r="U691" s="685"/>
      <c r="V691" s="685"/>
      <c r="W691" s="685"/>
      <c r="X691" s="1045"/>
      <c r="Y691" s="686"/>
      <c r="Z691" s="687"/>
      <c r="AA691" s="661"/>
      <c r="AB691" s="662"/>
      <c r="AC691" s="279"/>
      <c r="AD691" s="61"/>
      <c r="AE691" s="61"/>
      <c r="AF691" s="663" t="str">
        <f t="shared" si="151"/>
        <v/>
      </c>
      <c r="AG691" s="664" t="str">
        <f t="shared" si="147"/>
        <v/>
      </c>
      <c r="AH691" s="664" t="str">
        <f t="shared" si="148"/>
        <v/>
      </c>
      <c r="AI691" s="664" t="str">
        <f>IF(AF691="","",VLOOKUP(AF691,リスト!BD:BE,2,0))</f>
        <v/>
      </c>
      <c r="AJ691" s="664" t="str">
        <f t="shared" si="142"/>
        <v/>
      </c>
      <c r="AK691" s="664" t="str">
        <f>IF(AJ691="","",VLOOKUP(AJ691,リスト!BW:BX,2,0))</f>
        <v/>
      </c>
      <c r="AL691" s="664" t="str">
        <f>IF(AF691="","",IF(S691&gt;【１】経営概要!$G$27,調査年-1,調査年)-R691)</f>
        <v/>
      </c>
      <c r="AM691" s="665" t="str">
        <f t="shared" si="130"/>
        <v/>
      </c>
      <c r="AN691" s="665" t="str">
        <f t="shared" si="131"/>
        <v/>
      </c>
      <c r="AO691" s="666" t="str">
        <f t="shared" si="132"/>
        <v/>
      </c>
      <c r="AP691" s="666" t="str">
        <f t="shared" si="133"/>
        <v/>
      </c>
      <c r="AQ691" s="666" t="str">
        <f t="shared" si="134"/>
        <v/>
      </c>
      <c r="AR691" s="666" t="str">
        <f t="shared" si="152"/>
        <v/>
      </c>
      <c r="AS691" s="666" t="str">
        <f t="shared" si="135"/>
        <v/>
      </c>
      <c r="AT691" s="666" t="str">
        <f t="shared" si="149"/>
        <v/>
      </c>
      <c r="AU691" s="666" t="str">
        <f t="shared" si="150"/>
        <v/>
      </c>
      <c r="AV691" s="666" t="str">
        <f>IF(X691="","",IF(OR(R691=IF(S691&gt;【１】経営概要!$G$27,調査年-1,調査年),AN691=""),"",ROUND(AN691*X691%,0)))</f>
        <v/>
      </c>
      <c r="AW691" s="666" t="str">
        <f t="shared" si="136"/>
        <v/>
      </c>
      <c r="AX691" s="666" t="str">
        <f t="shared" si="137"/>
        <v/>
      </c>
      <c r="AY691" s="666" t="str">
        <f t="shared" si="138"/>
        <v/>
      </c>
      <c r="AZ691" s="666" t="str">
        <f>IF(OR(X691="",AND(OR(R691&lt;&gt;IF(S691&gt;【１】経営概要!$G$27,調査年-1,調査年),AG691=0),V691="",AR691="",W691="")),"",
SUM(
IF(AND(R691=IF(S691&gt;【１】経営概要!$G$27,調査年-1,調査年),AG691=1),ROUND(T691*X691%,0),),
ROUND(V691*X691%,0),
ROUND(SUM(AR691)*X691%,0),
))</f>
        <v/>
      </c>
      <c r="BA691" s="666" t="str">
        <f t="shared" si="139"/>
        <v/>
      </c>
    </row>
    <row r="692" spans="2:53" s="4" customFormat="1" ht="28.15" hidden="1" customHeight="1" outlineLevel="1">
      <c r="C692" s="722">
        <v>676</v>
      </c>
      <c r="D692" s="1569"/>
      <c r="E692" s="1570"/>
      <c r="F692" s="1570"/>
      <c r="G692" s="1570"/>
      <c r="H692" s="1570"/>
      <c r="I692" s="1570"/>
      <c r="J692" s="1570"/>
      <c r="K692" s="1571"/>
      <c r="L692" s="668" t="str">
        <f>IF(M692&gt;0,IF(COUNTIF(リスト!建築物種類コード,M692),"建築物","構築物"),"")</f>
        <v/>
      </c>
      <c r="M692" s="680"/>
      <c r="N692" s="681"/>
      <c r="O692" s="201"/>
      <c r="P692" s="682"/>
      <c r="Q692" s="683"/>
      <c r="R692" s="683"/>
      <c r="S692" s="684"/>
      <c r="T692" s="685"/>
      <c r="U692" s="685"/>
      <c r="V692" s="685"/>
      <c r="W692" s="685"/>
      <c r="X692" s="1045"/>
      <c r="Y692" s="686"/>
      <c r="Z692" s="687"/>
      <c r="AA692" s="661"/>
      <c r="AB692" s="662"/>
      <c r="AC692" s="279"/>
      <c r="AD692" s="61"/>
      <c r="AE692" s="61"/>
      <c r="AF692" s="663" t="str">
        <f t="shared" si="151"/>
        <v/>
      </c>
      <c r="AG692" s="664" t="str">
        <f t="shared" si="147"/>
        <v/>
      </c>
      <c r="AH692" s="664" t="str">
        <f t="shared" si="148"/>
        <v/>
      </c>
      <c r="AI692" s="664" t="str">
        <f>IF(AF692="","",VLOOKUP(AF692,リスト!BD:BE,2,0))</f>
        <v/>
      </c>
      <c r="AJ692" s="664" t="str">
        <f t="shared" si="142"/>
        <v/>
      </c>
      <c r="AK692" s="664" t="str">
        <f>IF(AJ692="","",VLOOKUP(AJ692,リスト!BW:BX,2,0))</f>
        <v/>
      </c>
      <c r="AL692" s="664" t="str">
        <f>IF(AF692="","",IF(S692&gt;【１】経営概要!$G$27,調査年-1,調査年)-R692)</f>
        <v/>
      </c>
      <c r="AM692" s="665" t="str">
        <f t="shared" si="130"/>
        <v/>
      </c>
      <c r="AN692" s="665" t="str">
        <f t="shared" si="131"/>
        <v/>
      </c>
      <c r="AO692" s="666" t="str">
        <f t="shared" si="132"/>
        <v/>
      </c>
      <c r="AP692" s="666" t="str">
        <f t="shared" si="133"/>
        <v/>
      </c>
      <c r="AQ692" s="666" t="str">
        <f t="shared" si="134"/>
        <v/>
      </c>
      <c r="AR692" s="666" t="str">
        <f t="shared" si="152"/>
        <v/>
      </c>
      <c r="AS692" s="666" t="str">
        <f t="shared" si="135"/>
        <v/>
      </c>
      <c r="AT692" s="666" t="str">
        <f t="shared" si="149"/>
        <v/>
      </c>
      <c r="AU692" s="666" t="str">
        <f t="shared" si="150"/>
        <v/>
      </c>
      <c r="AV692" s="666" t="str">
        <f>IF(X692="","",IF(OR(R692=IF(S692&gt;【１】経営概要!$G$27,調査年-1,調査年),AN692=""),"",ROUND(AN692*X692%,0)))</f>
        <v/>
      </c>
      <c r="AW692" s="666" t="str">
        <f t="shared" si="136"/>
        <v/>
      </c>
      <c r="AX692" s="666" t="str">
        <f t="shared" si="137"/>
        <v/>
      </c>
      <c r="AY692" s="666" t="str">
        <f t="shared" si="138"/>
        <v/>
      </c>
      <c r="AZ692" s="666" t="str">
        <f>IF(OR(X692="",AND(OR(R692&lt;&gt;IF(S692&gt;【１】経営概要!$G$27,調査年-1,調査年),AG692=0),V692="",AR692="",W692="")),"",
SUM(
IF(AND(R692=IF(S692&gt;【１】経営概要!$G$27,調査年-1,調査年),AG692=1),ROUND(T692*X692%,0),),
ROUND(V692*X692%,0),
ROUND(SUM(AR692)*X692%,0),
))</f>
        <v/>
      </c>
      <c r="BA692" s="666" t="str">
        <f t="shared" si="139"/>
        <v/>
      </c>
    </row>
    <row r="693" spans="2:53" s="4" customFormat="1" ht="28.15" hidden="1" customHeight="1" outlineLevel="1">
      <c r="C693" s="722">
        <v>677</v>
      </c>
      <c r="D693" s="1569"/>
      <c r="E693" s="1570"/>
      <c r="F693" s="1570"/>
      <c r="G693" s="1570"/>
      <c r="H693" s="1570"/>
      <c r="I693" s="1570"/>
      <c r="J693" s="1570"/>
      <c r="K693" s="1571"/>
      <c r="L693" s="668" t="str">
        <f>IF(M693&gt;0,IF(COUNTIF(リスト!建築物種類コード,M693),"建築物","構築物"),"")</f>
        <v/>
      </c>
      <c r="M693" s="680"/>
      <c r="N693" s="681"/>
      <c r="O693" s="201"/>
      <c r="P693" s="682"/>
      <c r="Q693" s="683"/>
      <c r="R693" s="683"/>
      <c r="S693" s="684"/>
      <c r="T693" s="685"/>
      <c r="U693" s="685"/>
      <c r="V693" s="685"/>
      <c r="W693" s="685"/>
      <c r="X693" s="1045"/>
      <c r="Y693" s="686"/>
      <c r="Z693" s="687"/>
      <c r="AA693" s="661"/>
      <c r="AB693" s="662"/>
      <c r="AC693" s="279"/>
      <c r="AD693" s="61"/>
      <c r="AE693" s="61"/>
      <c r="AF693" s="663" t="str">
        <f t="shared" si="151"/>
        <v/>
      </c>
      <c r="AG693" s="664" t="str">
        <f t="shared" si="147"/>
        <v/>
      </c>
      <c r="AH693" s="664" t="str">
        <f t="shared" si="148"/>
        <v/>
      </c>
      <c r="AI693" s="664" t="str">
        <f>IF(AF693="","",VLOOKUP(AF693,リスト!BD:BE,2,0))</f>
        <v/>
      </c>
      <c r="AJ693" s="664" t="str">
        <f t="shared" si="142"/>
        <v/>
      </c>
      <c r="AK693" s="664" t="str">
        <f>IF(AJ693="","",VLOOKUP(AJ693,リスト!BW:BX,2,0))</f>
        <v/>
      </c>
      <c r="AL693" s="664" t="str">
        <f>IF(AF693="","",IF(S693&gt;【１】経営概要!$G$27,調査年-1,調査年)-R693)</f>
        <v/>
      </c>
      <c r="AM693" s="665" t="str">
        <f t="shared" si="130"/>
        <v/>
      </c>
      <c r="AN693" s="665" t="str">
        <f t="shared" si="131"/>
        <v/>
      </c>
      <c r="AO693" s="666" t="str">
        <f t="shared" si="132"/>
        <v/>
      </c>
      <c r="AP693" s="666" t="str">
        <f t="shared" si="133"/>
        <v/>
      </c>
      <c r="AQ693" s="666" t="str">
        <f t="shared" si="134"/>
        <v/>
      </c>
      <c r="AR693" s="666" t="str">
        <f t="shared" si="152"/>
        <v/>
      </c>
      <c r="AS693" s="666" t="str">
        <f t="shared" si="135"/>
        <v/>
      </c>
      <c r="AT693" s="666" t="str">
        <f t="shared" si="149"/>
        <v/>
      </c>
      <c r="AU693" s="666" t="str">
        <f t="shared" si="150"/>
        <v/>
      </c>
      <c r="AV693" s="666" t="str">
        <f>IF(X693="","",IF(OR(R693=IF(S693&gt;【１】経営概要!$G$27,調査年-1,調査年),AN693=""),"",ROUND(AN693*X693%,0)))</f>
        <v/>
      </c>
      <c r="AW693" s="666" t="str">
        <f t="shared" si="136"/>
        <v/>
      </c>
      <c r="AX693" s="666" t="str">
        <f t="shared" si="137"/>
        <v/>
      </c>
      <c r="AY693" s="666" t="str">
        <f t="shared" si="138"/>
        <v/>
      </c>
      <c r="AZ693" s="666" t="str">
        <f>IF(OR(X693="",AND(OR(R693&lt;&gt;IF(S693&gt;【１】経営概要!$G$27,調査年-1,調査年),AG693=0),V693="",AR693="",W693="")),"",
SUM(
IF(AND(R693=IF(S693&gt;【１】経営概要!$G$27,調査年-1,調査年),AG693=1),ROUND(T693*X693%,0),),
ROUND(V693*X693%,0),
ROUND(SUM(AR693)*X693%,0),
))</f>
        <v/>
      </c>
      <c r="BA693" s="666" t="str">
        <f t="shared" si="139"/>
        <v/>
      </c>
    </row>
    <row r="694" spans="2:53" s="4" customFormat="1" ht="28.15" hidden="1" customHeight="1" outlineLevel="1">
      <c r="C694" s="722">
        <v>678</v>
      </c>
      <c r="D694" s="1569"/>
      <c r="E694" s="1570"/>
      <c r="F694" s="1570"/>
      <c r="G694" s="1570"/>
      <c r="H694" s="1570"/>
      <c r="I694" s="1570"/>
      <c r="J694" s="1570"/>
      <c r="K694" s="1571"/>
      <c r="L694" s="668" t="str">
        <f>IF(M694&gt;0,IF(COUNTIF(リスト!建築物種類コード,M694),"建築物","構築物"),"")</f>
        <v/>
      </c>
      <c r="M694" s="680"/>
      <c r="N694" s="681"/>
      <c r="O694" s="201"/>
      <c r="P694" s="682"/>
      <c r="Q694" s="683"/>
      <c r="R694" s="683"/>
      <c r="S694" s="684"/>
      <c r="T694" s="685"/>
      <c r="U694" s="685"/>
      <c r="V694" s="685"/>
      <c r="W694" s="685"/>
      <c r="X694" s="1045"/>
      <c r="Y694" s="686"/>
      <c r="Z694" s="687"/>
      <c r="AA694" s="661"/>
      <c r="AB694" s="662"/>
      <c r="AC694" s="279"/>
      <c r="AD694" s="61"/>
      <c r="AE694" s="61"/>
      <c r="AF694" s="663" t="str">
        <f t="shared" si="151"/>
        <v/>
      </c>
      <c r="AG694" s="664" t="str">
        <f t="shared" si="147"/>
        <v/>
      </c>
      <c r="AH694" s="664" t="str">
        <f t="shared" si="148"/>
        <v/>
      </c>
      <c r="AI694" s="664" t="str">
        <f>IF(AF694="","",VLOOKUP(AF694,リスト!BD:BE,2,0))</f>
        <v/>
      </c>
      <c r="AJ694" s="664" t="str">
        <f t="shared" si="142"/>
        <v/>
      </c>
      <c r="AK694" s="664" t="str">
        <f>IF(AJ694="","",VLOOKUP(AJ694,リスト!BW:BX,2,0))</f>
        <v/>
      </c>
      <c r="AL694" s="664" t="str">
        <f>IF(AF694="","",IF(S694&gt;【１】経営概要!$G$27,調査年-1,調査年)-R694)</f>
        <v/>
      </c>
      <c r="AM694" s="665" t="str">
        <f t="shared" si="130"/>
        <v/>
      </c>
      <c r="AN694" s="665" t="str">
        <f t="shared" si="131"/>
        <v/>
      </c>
      <c r="AO694" s="666" t="str">
        <f t="shared" si="132"/>
        <v/>
      </c>
      <c r="AP694" s="666" t="str">
        <f t="shared" si="133"/>
        <v/>
      </c>
      <c r="AQ694" s="666" t="str">
        <f t="shared" si="134"/>
        <v/>
      </c>
      <c r="AR694" s="666" t="str">
        <f t="shared" si="152"/>
        <v/>
      </c>
      <c r="AS694" s="666" t="str">
        <f t="shared" si="135"/>
        <v/>
      </c>
      <c r="AT694" s="666" t="str">
        <f t="shared" si="149"/>
        <v/>
      </c>
      <c r="AU694" s="666" t="str">
        <f t="shared" si="150"/>
        <v/>
      </c>
      <c r="AV694" s="666" t="str">
        <f>IF(X694="","",IF(OR(R694=IF(S694&gt;【１】経営概要!$G$27,調査年-1,調査年),AN694=""),"",ROUND(AN694*X694%,0)))</f>
        <v/>
      </c>
      <c r="AW694" s="666" t="str">
        <f t="shared" si="136"/>
        <v/>
      </c>
      <c r="AX694" s="666" t="str">
        <f t="shared" si="137"/>
        <v/>
      </c>
      <c r="AY694" s="666" t="str">
        <f t="shared" si="138"/>
        <v/>
      </c>
      <c r="AZ694" s="666" t="str">
        <f>IF(OR(X694="",AND(OR(R694&lt;&gt;IF(S694&gt;【１】経営概要!$G$27,調査年-1,調査年),AG694=0),V694="",AR694="",W694="")),"",
SUM(
IF(AND(R694=IF(S694&gt;【１】経営概要!$G$27,調査年-1,調査年),AG694=1),ROUND(T694*X694%,0),),
ROUND(V694*X694%,0),
ROUND(SUM(AR694)*X694%,0),
))</f>
        <v/>
      </c>
      <c r="BA694" s="666" t="str">
        <f t="shared" si="139"/>
        <v/>
      </c>
    </row>
    <row r="695" spans="2:53" s="4" customFormat="1" ht="28.15" hidden="1" customHeight="1" outlineLevel="1">
      <c r="C695" s="722">
        <v>679</v>
      </c>
      <c r="D695" s="1569"/>
      <c r="E695" s="1570"/>
      <c r="F695" s="1570"/>
      <c r="G695" s="1570"/>
      <c r="H695" s="1570"/>
      <c r="I695" s="1570"/>
      <c r="J695" s="1570"/>
      <c r="K695" s="1571"/>
      <c r="L695" s="668" t="str">
        <f>IF(M695&gt;0,IF(COUNTIF(リスト!建築物種類コード,M695),"建築物","構築物"),"")</f>
        <v/>
      </c>
      <c r="M695" s="688"/>
      <c r="N695" s="681"/>
      <c r="O695" s="201"/>
      <c r="P695" s="682"/>
      <c r="Q695" s="683"/>
      <c r="R695" s="683"/>
      <c r="S695" s="684"/>
      <c r="T695" s="685"/>
      <c r="U695" s="685"/>
      <c r="V695" s="685"/>
      <c r="W695" s="685"/>
      <c r="X695" s="1045"/>
      <c r="Y695" s="686"/>
      <c r="Z695" s="687"/>
      <c r="AA695" s="661"/>
      <c r="AB695" s="662"/>
      <c r="AC695" s="279"/>
      <c r="AD695" s="61"/>
      <c r="AE695" s="61"/>
      <c r="AF695" s="663" t="str">
        <f t="shared" si="151"/>
        <v/>
      </c>
      <c r="AG695" s="664" t="str">
        <f t="shared" si="147"/>
        <v/>
      </c>
      <c r="AH695" s="664" t="str">
        <f t="shared" si="148"/>
        <v/>
      </c>
      <c r="AI695" s="664" t="str">
        <f>IF(AF695="","",VLOOKUP(AF695,リスト!BD:BE,2,0))</f>
        <v/>
      </c>
      <c r="AJ695" s="664" t="str">
        <f t="shared" si="142"/>
        <v/>
      </c>
      <c r="AK695" s="664" t="str">
        <f>IF(AJ695="","",VLOOKUP(AJ695,リスト!BW:BX,2,0))</f>
        <v/>
      </c>
      <c r="AL695" s="664" t="str">
        <f>IF(AF695="","",IF(S695&gt;【１】経営概要!$G$27,調査年-1,調査年)-R695)</f>
        <v/>
      </c>
      <c r="AM695" s="665" t="str">
        <f t="shared" si="130"/>
        <v/>
      </c>
      <c r="AN695" s="665" t="str">
        <f t="shared" si="131"/>
        <v/>
      </c>
      <c r="AO695" s="666" t="str">
        <f t="shared" si="132"/>
        <v/>
      </c>
      <c r="AP695" s="666" t="str">
        <f t="shared" si="133"/>
        <v/>
      </c>
      <c r="AQ695" s="666" t="str">
        <f t="shared" si="134"/>
        <v/>
      </c>
      <c r="AR695" s="666" t="str">
        <f t="shared" si="152"/>
        <v/>
      </c>
      <c r="AS695" s="666" t="str">
        <f t="shared" si="135"/>
        <v/>
      </c>
      <c r="AT695" s="666" t="str">
        <f t="shared" si="149"/>
        <v/>
      </c>
      <c r="AU695" s="666" t="str">
        <f t="shared" si="150"/>
        <v/>
      </c>
      <c r="AV695" s="666" t="str">
        <f>IF(X695="","",IF(OR(R695=IF(S695&gt;【１】経営概要!$G$27,調査年-1,調査年),AN695=""),"",ROUND(AN695*X695%,0)))</f>
        <v/>
      </c>
      <c r="AW695" s="666" t="str">
        <f t="shared" si="136"/>
        <v/>
      </c>
      <c r="AX695" s="666" t="str">
        <f t="shared" si="137"/>
        <v/>
      </c>
      <c r="AY695" s="666" t="str">
        <f t="shared" si="138"/>
        <v/>
      </c>
      <c r="AZ695" s="666" t="str">
        <f>IF(OR(X695="",AND(OR(R695&lt;&gt;IF(S695&gt;【１】経営概要!$G$27,調査年-1,調査年),AG695=0),V695="",AR695="",W695="")),"",
SUM(
IF(AND(R695=IF(S695&gt;【１】経営概要!$G$27,調査年-1,調査年),AG695=1),ROUND(T695*X695%,0),),
ROUND(V695*X695%,0),
ROUND(SUM(AR695)*X695%,0),
))</f>
        <v/>
      </c>
      <c r="BA695" s="666" t="str">
        <f t="shared" si="139"/>
        <v/>
      </c>
    </row>
    <row r="696" spans="2:53" s="4" customFormat="1" ht="28.5" hidden="1" customHeight="1" outlineLevel="1">
      <c r="B696" s="49"/>
      <c r="C696" s="722">
        <v>680</v>
      </c>
      <c r="D696" s="1569"/>
      <c r="E696" s="1570"/>
      <c r="F696" s="1570"/>
      <c r="G696" s="1570"/>
      <c r="H696" s="1570"/>
      <c r="I696" s="1570"/>
      <c r="J696" s="1570"/>
      <c r="K696" s="1571"/>
      <c r="L696" s="668" t="str">
        <f>IF(M696&gt;0,IF(COUNTIF(リスト!建築物種類コード,M696),"建築物","構築物"),"")</f>
        <v/>
      </c>
      <c r="M696" s="680"/>
      <c r="N696" s="681"/>
      <c r="O696" s="201"/>
      <c r="P696" s="682"/>
      <c r="Q696" s="683"/>
      <c r="R696" s="683"/>
      <c r="S696" s="684"/>
      <c r="T696" s="685"/>
      <c r="U696" s="685"/>
      <c r="V696" s="685"/>
      <c r="W696" s="685"/>
      <c r="X696" s="1045"/>
      <c r="Y696" s="686"/>
      <c r="Z696" s="687"/>
      <c r="AA696" s="661"/>
      <c r="AB696" s="662"/>
      <c r="AC696" s="279"/>
      <c r="AD696" s="61"/>
      <c r="AE696" s="61"/>
      <c r="AF696" s="663" t="str">
        <f t="shared" si="151"/>
        <v/>
      </c>
      <c r="AG696" s="664" t="str">
        <f t="shared" si="147"/>
        <v/>
      </c>
      <c r="AH696" s="664" t="str">
        <f t="shared" si="148"/>
        <v/>
      </c>
      <c r="AI696" s="664" t="str">
        <f>IF(AF696="","",VLOOKUP(AF696,リスト!BD:BE,2,0))</f>
        <v/>
      </c>
      <c r="AJ696" s="664" t="str">
        <f t="shared" si="142"/>
        <v/>
      </c>
      <c r="AK696" s="664" t="str">
        <f>IF(AJ696="","",VLOOKUP(AJ696,リスト!BW:BX,2,0))</f>
        <v/>
      </c>
      <c r="AL696" s="664" t="str">
        <f>IF(AF696="","",IF(S696&gt;【１】経営概要!$G$27,調査年-1,調査年)-R696)</f>
        <v/>
      </c>
      <c r="AM696" s="665" t="str">
        <f t="shared" si="130"/>
        <v/>
      </c>
      <c r="AN696" s="665" t="str">
        <f t="shared" si="131"/>
        <v/>
      </c>
      <c r="AO696" s="666" t="str">
        <f t="shared" si="132"/>
        <v/>
      </c>
      <c r="AP696" s="666" t="str">
        <f t="shared" si="133"/>
        <v/>
      </c>
      <c r="AQ696" s="666" t="str">
        <f t="shared" si="134"/>
        <v/>
      </c>
      <c r="AR696" s="666" t="str">
        <f t="shared" si="152"/>
        <v/>
      </c>
      <c r="AS696" s="666" t="str">
        <f t="shared" si="135"/>
        <v/>
      </c>
      <c r="AT696" s="666" t="str">
        <f t="shared" si="149"/>
        <v/>
      </c>
      <c r="AU696" s="666" t="str">
        <f t="shared" si="150"/>
        <v/>
      </c>
      <c r="AV696" s="666" t="str">
        <f>IF(X696="","",IF(OR(R696=IF(S696&gt;【１】経営概要!$G$27,調査年-1,調査年),AN696=""),"",ROUND(AN696*X696%,0)))</f>
        <v/>
      </c>
      <c r="AW696" s="666" t="str">
        <f t="shared" si="136"/>
        <v/>
      </c>
      <c r="AX696" s="666" t="str">
        <f t="shared" si="137"/>
        <v/>
      </c>
      <c r="AY696" s="666" t="str">
        <f t="shared" si="138"/>
        <v/>
      </c>
      <c r="AZ696" s="666" t="str">
        <f>IF(OR(X696="",AND(OR(R696&lt;&gt;IF(S696&gt;【１】経営概要!$G$27,調査年-1,調査年),AG696=0),V696="",AR696="",W696="")),"",
SUM(
IF(AND(R696=IF(S696&gt;【１】経営概要!$G$27,調査年-1,調査年),AG696=1),ROUND(T696*X696%,0),),
ROUND(V696*X696%,0),
ROUND(SUM(AR696)*X696%,0),
))</f>
        <v/>
      </c>
      <c r="BA696" s="666" t="str">
        <f t="shared" si="139"/>
        <v/>
      </c>
    </row>
    <row r="697" spans="2:53" ht="28.5" hidden="1" customHeight="1" outlineLevel="1">
      <c r="B697" s="49"/>
      <c r="C697" s="722">
        <v>681</v>
      </c>
      <c r="D697" s="1572"/>
      <c r="E697" s="1573"/>
      <c r="F697" s="1573"/>
      <c r="G697" s="1573"/>
      <c r="H697" s="1573"/>
      <c r="I697" s="1573"/>
      <c r="J697" s="1573"/>
      <c r="K697" s="1574"/>
      <c r="L697" s="668" t="str">
        <f>IF(M697&gt;0,IF(COUNTIF(リスト!建築物種類コード,M697),"建築物","構築物"),"")</f>
        <v/>
      </c>
      <c r="M697" s="688"/>
      <c r="N697" s="681"/>
      <c r="O697" s="201"/>
      <c r="P697" s="682"/>
      <c r="Q697" s="683"/>
      <c r="R697" s="683"/>
      <c r="S697" s="684"/>
      <c r="T697" s="685"/>
      <c r="U697" s="685"/>
      <c r="V697" s="685"/>
      <c r="W697" s="685"/>
      <c r="X697" s="1045"/>
      <c r="Y697" s="686"/>
      <c r="Z697" s="687"/>
      <c r="AA697" s="661"/>
      <c r="AB697" s="662"/>
      <c r="AC697" s="279"/>
      <c r="AF697" s="663" t="str">
        <f t="shared" si="151"/>
        <v/>
      </c>
      <c r="AG697" s="664" t="str">
        <f t="shared" si="147"/>
        <v/>
      </c>
      <c r="AH697" s="664" t="str">
        <f t="shared" si="148"/>
        <v/>
      </c>
      <c r="AI697" s="664" t="str">
        <f>IF(AF697="","",VLOOKUP(AF697,リスト!BD:BE,2,0))</f>
        <v/>
      </c>
      <c r="AJ697" s="664" t="str">
        <f t="shared" si="142"/>
        <v/>
      </c>
      <c r="AK697" s="664" t="str">
        <f>IF(AJ697="","",VLOOKUP(AJ697,リスト!BW:BX,2,0))</f>
        <v/>
      </c>
      <c r="AL697" s="664" t="str">
        <f>IF(AF697="","",IF(S697&gt;【１】経営概要!$G$27,調査年-1,調査年)-R697)</f>
        <v/>
      </c>
      <c r="AM697" s="665" t="str">
        <f t="shared" si="130"/>
        <v/>
      </c>
      <c r="AN697" s="665" t="str">
        <f t="shared" si="131"/>
        <v/>
      </c>
      <c r="AO697" s="666" t="str">
        <f t="shared" si="132"/>
        <v/>
      </c>
      <c r="AP697" s="666" t="str">
        <f t="shared" si="133"/>
        <v/>
      </c>
      <c r="AQ697" s="666" t="str">
        <f t="shared" si="134"/>
        <v/>
      </c>
      <c r="AR697" s="666" t="str">
        <f t="shared" si="152"/>
        <v/>
      </c>
      <c r="AS697" s="666" t="str">
        <f t="shared" si="135"/>
        <v/>
      </c>
      <c r="AT697" s="666" t="str">
        <f t="shared" si="149"/>
        <v/>
      </c>
      <c r="AU697" s="666" t="str">
        <f t="shared" si="150"/>
        <v/>
      </c>
      <c r="AV697" s="666" t="str">
        <f>IF(X697="","",IF(OR(R697=IF(S697&gt;【１】経営概要!$G$27,調査年-1,調査年),AN697=""),"",ROUND(AN697*X697%,0)))</f>
        <v/>
      </c>
      <c r="AW697" s="666" t="str">
        <f t="shared" si="136"/>
        <v/>
      </c>
      <c r="AX697" s="666" t="str">
        <f t="shared" si="137"/>
        <v/>
      </c>
      <c r="AY697" s="666" t="str">
        <f t="shared" si="138"/>
        <v/>
      </c>
      <c r="AZ697" s="666" t="str">
        <f>IF(OR(X697="",AND(OR(R697&lt;&gt;IF(S697&gt;【１】経営概要!$G$27,調査年-1,調査年),AG697=0),V697="",AR697="",W697="")),"",
SUM(
IF(AND(R697=IF(S697&gt;【１】経営概要!$G$27,調査年-1,調査年),AG697=1),ROUND(T697*X697%,0),),
ROUND(V697*X697%,0),
ROUND(SUM(AR697)*X697%,0),
))</f>
        <v/>
      </c>
      <c r="BA697" s="666" t="str">
        <f t="shared" si="139"/>
        <v/>
      </c>
    </row>
    <row r="698" spans="2:53" s="42" customFormat="1" ht="28.5" hidden="1" customHeight="1" outlineLevel="1">
      <c r="B698" s="49"/>
      <c r="C698" s="722">
        <v>682</v>
      </c>
      <c r="D698" s="1569"/>
      <c r="E698" s="1570"/>
      <c r="F698" s="1570"/>
      <c r="G698" s="1570"/>
      <c r="H698" s="1570"/>
      <c r="I698" s="1570"/>
      <c r="J698" s="1570"/>
      <c r="K698" s="1571"/>
      <c r="L698" s="668" t="str">
        <f>IF(M698&gt;0,IF(COUNTIF(リスト!建築物種類コード,M698),"建築物","構築物"),"")</f>
        <v/>
      </c>
      <c r="M698" s="680"/>
      <c r="N698" s="681"/>
      <c r="O698" s="201"/>
      <c r="P698" s="682"/>
      <c r="Q698" s="683"/>
      <c r="R698" s="683"/>
      <c r="S698" s="684"/>
      <c r="T698" s="685"/>
      <c r="U698" s="685"/>
      <c r="V698" s="685"/>
      <c r="W698" s="685"/>
      <c r="X698" s="1045"/>
      <c r="Y698" s="686"/>
      <c r="Z698" s="687"/>
      <c r="AA698" s="661"/>
      <c r="AB698" s="662"/>
      <c r="AC698" s="279"/>
      <c r="AD698" s="61"/>
      <c r="AE698" s="61"/>
      <c r="AF698" s="663" t="str">
        <f t="shared" si="151"/>
        <v/>
      </c>
      <c r="AG698" s="664" t="str">
        <f t="shared" si="147"/>
        <v/>
      </c>
      <c r="AH698" s="664" t="str">
        <f t="shared" si="148"/>
        <v/>
      </c>
      <c r="AI698" s="664" t="str">
        <f>IF(AF698="","",VLOOKUP(AF698,リスト!BD:BE,2,0))</f>
        <v/>
      </c>
      <c r="AJ698" s="664" t="str">
        <f t="shared" si="142"/>
        <v/>
      </c>
      <c r="AK698" s="664" t="str">
        <f>IF(AJ698="","",VLOOKUP(AJ698,リスト!BW:BX,2,0))</f>
        <v/>
      </c>
      <c r="AL698" s="664" t="str">
        <f>IF(AF698="","",IF(S698&gt;【１】経営概要!$G$27,調査年-1,調査年)-R698)</f>
        <v/>
      </c>
      <c r="AM698" s="665" t="str">
        <f t="shared" si="130"/>
        <v/>
      </c>
      <c r="AN698" s="665" t="str">
        <f t="shared" si="131"/>
        <v/>
      </c>
      <c r="AO698" s="666" t="str">
        <f t="shared" si="132"/>
        <v/>
      </c>
      <c r="AP698" s="666" t="str">
        <f t="shared" si="133"/>
        <v/>
      </c>
      <c r="AQ698" s="666" t="str">
        <f t="shared" si="134"/>
        <v/>
      </c>
      <c r="AR698" s="666" t="str">
        <f t="shared" si="152"/>
        <v/>
      </c>
      <c r="AS698" s="666" t="str">
        <f t="shared" si="135"/>
        <v/>
      </c>
      <c r="AT698" s="666" t="str">
        <f t="shared" si="149"/>
        <v/>
      </c>
      <c r="AU698" s="666" t="str">
        <f t="shared" si="150"/>
        <v/>
      </c>
      <c r="AV698" s="666" t="str">
        <f>IF(X698="","",IF(OR(R698=IF(S698&gt;【１】経営概要!$G$27,調査年-1,調査年),AN698=""),"",ROUND(AN698*X698%,0)))</f>
        <v/>
      </c>
      <c r="AW698" s="666" t="str">
        <f t="shared" si="136"/>
        <v/>
      </c>
      <c r="AX698" s="666" t="str">
        <f t="shared" si="137"/>
        <v/>
      </c>
      <c r="AY698" s="666" t="str">
        <f t="shared" si="138"/>
        <v/>
      </c>
      <c r="AZ698" s="666" t="str">
        <f>IF(OR(X698="",AND(OR(R698&lt;&gt;IF(S698&gt;【１】経営概要!$G$27,調査年-1,調査年),AG698=0),V698="",AR698="",W698="")),"",
SUM(
IF(AND(R698=IF(S698&gt;【１】経営概要!$G$27,調査年-1,調査年),AG698=1),ROUND(T698*X698%,0),),
ROUND(V698*X698%,0),
ROUND(SUM(AR698)*X698%,0),
))</f>
        <v/>
      </c>
      <c r="BA698" s="666" t="str">
        <f t="shared" si="139"/>
        <v/>
      </c>
    </row>
    <row r="699" spans="2:53" s="4" customFormat="1" ht="28.5" hidden="1" customHeight="1" outlineLevel="1">
      <c r="C699" s="722">
        <v>683</v>
      </c>
      <c r="D699" s="1569"/>
      <c r="E699" s="1570"/>
      <c r="F699" s="1570"/>
      <c r="G699" s="1570"/>
      <c r="H699" s="1570"/>
      <c r="I699" s="1570"/>
      <c r="J699" s="1570"/>
      <c r="K699" s="1571"/>
      <c r="L699" s="668" t="str">
        <f>IF(M699&gt;0,IF(COUNTIF(リスト!建築物種類コード,M699),"建築物","構築物"),"")</f>
        <v/>
      </c>
      <c r="M699" s="680"/>
      <c r="N699" s="681"/>
      <c r="O699" s="201"/>
      <c r="P699" s="682"/>
      <c r="Q699" s="683"/>
      <c r="R699" s="683"/>
      <c r="S699" s="684"/>
      <c r="T699" s="685"/>
      <c r="U699" s="685"/>
      <c r="V699" s="685"/>
      <c r="W699" s="685"/>
      <c r="X699" s="1045"/>
      <c r="Y699" s="686"/>
      <c r="Z699" s="687"/>
      <c r="AA699" s="661"/>
      <c r="AB699" s="662"/>
      <c r="AC699" s="279"/>
      <c r="AD699" s="61"/>
      <c r="AE699" s="61"/>
      <c r="AF699" s="663" t="str">
        <f t="shared" si="151"/>
        <v/>
      </c>
      <c r="AG699" s="664" t="str">
        <f t="shared" si="147"/>
        <v/>
      </c>
      <c r="AH699" s="664" t="str">
        <f t="shared" si="148"/>
        <v/>
      </c>
      <c r="AI699" s="664" t="str">
        <f>IF(AF699="","",VLOOKUP(AF699,リスト!BD:BE,2,0))</f>
        <v/>
      </c>
      <c r="AJ699" s="664" t="str">
        <f t="shared" si="142"/>
        <v/>
      </c>
      <c r="AK699" s="664" t="str">
        <f>IF(AJ699="","",VLOOKUP(AJ699,リスト!BW:BX,2,0))</f>
        <v/>
      </c>
      <c r="AL699" s="664" t="str">
        <f>IF(AF699="","",IF(S699&gt;【１】経営概要!$G$27,調査年-1,調査年)-R699)</f>
        <v/>
      </c>
      <c r="AM699" s="665" t="str">
        <f t="shared" si="130"/>
        <v/>
      </c>
      <c r="AN699" s="665" t="str">
        <f t="shared" si="131"/>
        <v/>
      </c>
      <c r="AO699" s="666" t="str">
        <f t="shared" si="132"/>
        <v/>
      </c>
      <c r="AP699" s="666" t="str">
        <f t="shared" si="133"/>
        <v/>
      </c>
      <c r="AQ699" s="666" t="str">
        <f t="shared" si="134"/>
        <v/>
      </c>
      <c r="AR699" s="666" t="str">
        <f t="shared" si="152"/>
        <v/>
      </c>
      <c r="AS699" s="666" t="str">
        <f t="shared" si="135"/>
        <v/>
      </c>
      <c r="AT699" s="666" t="str">
        <f t="shared" si="149"/>
        <v/>
      </c>
      <c r="AU699" s="666" t="str">
        <f t="shared" si="150"/>
        <v/>
      </c>
      <c r="AV699" s="666" t="str">
        <f>IF(X699="","",IF(OR(R699=IF(S699&gt;【１】経営概要!$G$27,調査年-1,調査年),AN699=""),"",ROUND(AN699*X699%,0)))</f>
        <v/>
      </c>
      <c r="AW699" s="666" t="str">
        <f t="shared" si="136"/>
        <v/>
      </c>
      <c r="AX699" s="666" t="str">
        <f t="shared" si="137"/>
        <v/>
      </c>
      <c r="AY699" s="666" t="str">
        <f t="shared" si="138"/>
        <v/>
      </c>
      <c r="AZ699" s="666" t="str">
        <f>IF(OR(X699="",AND(OR(R699&lt;&gt;IF(S699&gt;【１】経営概要!$G$27,調査年-1,調査年),AG699=0),V699="",AR699="",W699="")),"",
SUM(
IF(AND(R699=IF(S699&gt;【１】経営概要!$G$27,調査年-1,調査年),AG699=1),ROUND(T699*X699%,0),),
ROUND(V699*X699%,0),
ROUND(SUM(AR699)*X699%,0),
))</f>
        <v/>
      </c>
      <c r="BA699" s="666" t="str">
        <f t="shared" si="139"/>
        <v/>
      </c>
    </row>
    <row r="700" spans="2:53" s="4" customFormat="1" ht="27.75" hidden="1" customHeight="1" outlineLevel="1">
      <c r="C700" s="722">
        <v>684</v>
      </c>
      <c r="D700" s="1572"/>
      <c r="E700" s="1573"/>
      <c r="F700" s="1573"/>
      <c r="G700" s="1573"/>
      <c r="H700" s="1573"/>
      <c r="I700" s="1573"/>
      <c r="J700" s="1573"/>
      <c r="K700" s="1574"/>
      <c r="L700" s="668" t="str">
        <f>IF(M700&gt;0,IF(COUNTIF(リスト!建築物種類コード,M700),"建築物","構築物"),"")</f>
        <v/>
      </c>
      <c r="M700" s="688"/>
      <c r="N700" s="681"/>
      <c r="O700" s="201"/>
      <c r="P700" s="682"/>
      <c r="Q700" s="683"/>
      <c r="R700" s="683"/>
      <c r="S700" s="684"/>
      <c r="T700" s="685"/>
      <c r="U700" s="685"/>
      <c r="V700" s="685"/>
      <c r="W700" s="685"/>
      <c r="X700" s="1045"/>
      <c r="Y700" s="686"/>
      <c r="Z700" s="687"/>
      <c r="AA700" s="661"/>
      <c r="AB700" s="662"/>
      <c r="AC700" s="279"/>
      <c r="AD700" s="61"/>
      <c r="AE700" s="61"/>
      <c r="AF700" s="663" t="str">
        <f t="shared" si="151"/>
        <v/>
      </c>
      <c r="AG700" s="664" t="str">
        <f t="shared" si="147"/>
        <v/>
      </c>
      <c r="AH700" s="664" t="str">
        <f t="shared" si="148"/>
        <v/>
      </c>
      <c r="AI700" s="664" t="str">
        <f>IF(AF700="","",VLOOKUP(AF700,リスト!BD:BE,2,0))</f>
        <v/>
      </c>
      <c r="AJ700" s="664" t="str">
        <f t="shared" si="142"/>
        <v/>
      </c>
      <c r="AK700" s="664" t="str">
        <f>IF(AJ700="","",VLOOKUP(AJ700,リスト!BW:BX,2,0))</f>
        <v/>
      </c>
      <c r="AL700" s="664" t="str">
        <f>IF(AF700="","",IF(S700&gt;【１】経営概要!$G$27,調査年-1,調査年)-R700)</f>
        <v/>
      </c>
      <c r="AM700" s="665" t="str">
        <f t="shared" si="130"/>
        <v/>
      </c>
      <c r="AN700" s="665" t="str">
        <f t="shared" si="131"/>
        <v/>
      </c>
      <c r="AO700" s="666" t="str">
        <f t="shared" si="132"/>
        <v/>
      </c>
      <c r="AP700" s="666" t="str">
        <f t="shared" si="133"/>
        <v/>
      </c>
      <c r="AQ700" s="666" t="str">
        <f t="shared" si="134"/>
        <v/>
      </c>
      <c r="AR700" s="666" t="str">
        <f t="shared" si="152"/>
        <v/>
      </c>
      <c r="AS700" s="666" t="str">
        <f t="shared" si="135"/>
        <v/>
      </c>
      <c r="AT700" s="666" t="str">
        <f t="shared" si="149"/>
        <v/>
      </c>
      <c r="AU700" s="666" t="str">
        <f t="shared" si="150"/>
        <v/>
      </c>
      <c r="AV700" s="666" t="str">
        <f>IF(X700="","",IF(OR(R700=IF(S700&gt;【１】経営概要!$G$27,調査年-1,調査年),AN700=""),"",ROUND(AN700*X700%,0)))</f>
        <v/>
      </c>
      <c r="AW700" s="666" t="str">
        <f t="shared" si="136"/>
        <v/>
      </c>
      <c r="AX700" s="666" t="str">
        <f t="shared" si="137"/>
        <v/>
      </c>
      <c r="AY700" s="666" t="str">
        <f t="shared" si="138"/>
        <v/>
      </c>
      <c r="AZ700" s="666" t="str">
        <f>IF(OR(X700="",AND(OR(R700&lt;&gt;IF(S700&gt;【１】経営概要!$G$27,調査年-1,調査年),AG700=0),V700="",AR700="",W700="")),"",
SUM(
IF(AND(R700=IF(S700&gt;【１】経営概要!$G$27,調査年-1,調査年),AG700=1),ROUND(T700*X700%,0),),
ROUND(V700*X700%,0),
ROUND(SUM(AR700)*X700%,0),
))</f>
        <v/>
      </c>
      <c r="BA700" s="666" t="str">
        <f t="shared" si="139"/>
        <v/>
      </c>
    </row>
    <row r="701" spans="2:53" s="4" customFormat="1" ht="28.15" hidden="1" customHeight="1" outlineLevel="1">
      <c r="C701" s="722">
        <v>685</v>
      </c>
      <c r="D701" s="1569"/>
      <c r="E701" s="1570"/>
      <c r="F701" s="1570"/>
      <c r="G701" s="1570"/>
      <c r="H701" s="1570"/>
      <c r="I701" s="1570"/>
      <c r="J701" s="1570"/>
      <c r="K701" s="1571"/>
      <c r="L701" s="668" t="str">
        <f>IF(M701&gt;0,IF(COUNTIF(リスト!建築物種類コード,M701),"建築物","構築物"),"")</f>
        <v/>
      </c>
      <c r="M701" s="680"/>
      <c r="N701" s="681"/>
      <c r="O701" s="201"/>
      <c r="P701" s="682"/>
      <c r="Q701" s="683"/>
      <c r="R701" s="683"/>
      <c r="S701" s="684"/>
      <c r="T701" s="685"/>
      <c r="U701" s="685"/>
      <c r="V701" s="685"/>
      <c r="W701" s="685"/>
      <c r="X701" s="1045"/>
      <c r="Y701" s="686"/>
      <c r="Z701" s="687"/>
      <c r="AA701" s="661"/>
      <c r="AB701" s="662"/>
      <c r="AC701" s="279"/>
      <c r="AD701" s="61"/>
      <c r="AE701" s="61"/>
      <c r="AF701" s="663" t="str">
        <f t="shared" si="151"/>
        <v/>
      </c>
      <c r="AG701" s="664" t="str">
        <f t="shared" si="147"/>
        <v/>
      </c>
      <c r="AH701" s="664" t="str">
        <f t="shared" si="148"/>
        <v/>
      </c>
      <c r="AI701" s="664" t="str">
        <f>IF(AF701="","",VLOOKUP(AF701,リスト!BD:BE,2,0))</f>
        <v/>
      </c>
      <c r="AJ701" s="664" t="str">
        <f t="shared" si="142"/>
        <v/>
      </c>
      <c r="AK701" s="664" t="str">
        <f>IF(AJ701="","",VLOOKUP(AJ701,リスト!BW:BX,2,0))</f>
        <v/>
      </c>
      <c r="AL701" s="664" t="str">
        <f>IF(AF701="","",IF(S701&gt;【１】経営概要!$G$27,調査年-1,調査年)-R701)</f>
        <v/>
      </c>
      <c r="AM701" s="665" t="str">
        <f t="shared" si="130"/>
        <v/>
      </c>
      <c r="AN701" s="665" t="str">
        <f t="shared" si="131"/>
        <v/>
      </c>
      <c r="AO701" s="666" t="str">
        <f t="shared" si="132"/>
        <v/>
      </c>
      <c r="AP701" s="666" t="str">
        <f t="shared" si="133"/>
        <v/>
      </c>
      <c r="AQ701" s="666" t="str">
        <f t="shared" si="134"/>
        <v/>
      </c>
      <c r="AR701" s="666" t="str">
        <f t="shared" si="152"/>
        <v/>
      </c>
      <c r="AS701" s="666" t="str">
        <f t="shared" si="135"/>
        <v/>
      </c>
      <c r="AT701" s="666" t="str">
        <f t="shared" si="149"/>
        <v/>
      </c>
      <c r="AU701" s="666" t="str">
        <f t="shared" si="150"/>
        <v/>
      </c>
      <c r="AV701" s="666" t="str">
        <f>IF(X701="","",IF(OR(R701=IF(S701&gt;【１】経営概要!$G$27,調査年-1,調査年),AN701=""),"",ROUND(AN701*X701%,0)))</f>
        <v/>
      </c>
      <c r="AW701" s="666" t="str">
        <f t="shared" si="136"/>
        <v/>
      </c>
      <c r="AX701" s="666" t="str">
        <f t="shared" si="137"/>
        <v/>
      </c>
      <c r="AY701" s="666" t="str">
        <f t="shared" si="138"/>
        <v/>
      </c>
      <c r="AZ701" s="666" t="str">
        <f>IF(OR(X701="",AND(OR(R701&lt;&gt;IF(S701&gt;【１】経営概要!$G$27,調査年-1,調査年),AG701=0),V701="",AR701="",W701="")),"",
SUM(
IF(AND(R701=IF(S701&gt;【１】経営概要!$G$27,調査年-1,調査年),AG701=1),ROUND(T701*X701%,0),),
ROUND(V701*X701%,0),
ROUND(SUM(AR701)*X701%,0),
))</f>
        <v/>
      </c>
      <c r="BA701" s="666" t="str">
        <f t="shared" si="139"/>
        <v/>
      </c>
    </row>
    <row r="702" spans="2:53" s="4" customFormat="1" ht="28.15" hidden="1" customHeight="1" outlineLevel="1">
      <c r="C702" s="722">
        <v>686</v>
      </c>
      <c r="D702" s="1572"/>
      <c r="E702" s="1573"/>
      <c r="F702" s="1573"/>
      <c r="G702" s="1573"/>
      <c r="H702" s="1573"/>
      <c r="I702" s="1573"/>
      <c r="J702" s="1573"/>
      <c r="K702" s="1574"/>
      <c r="L702" s="668" t="str">
        <f>IF(M702&gt;0,IF(COUNTIF(リスト!建築物種類コード,M702),"建築物","構築物"),"")</f>
        <v/>
      </c>
      <c r="M702" s="688"/>
      <c r="N702" s="681"/>
      <c r="O702" s="201"/>
      <c r="P702" s="682"/>
      <c r="Q702" s="683"/>
      <c r="R702" s="683"/>
      <c r="S702" s="684"/>
      <c r="T702" s="685"/>
      <c r="U702" s="685"/>
      <c r="V702" s="685"/>
      <c r="W702" s="685"/>
      <c r="X702" s="1045"/>
      <c r="Y702" s="686"/>
      <c r="Z702" s="687"/>
      <c r="AA702" s="661"/>
      <c r="AB702" s="662"/>
      <c r="AC702" s="279"/>
      <c r="AD702" s="61"/>
      <c r="AE702" s="61"/>
      <c r="AF702" s="663" t="str">
        <f t="shared" si="151"/>
        <v/>
      </c>
      <c r="AG702" s="664" t="str">
        <f t="shared" si="147"/>
        <v/>
      </c>
      <c r="AH702" s="664" t="str">
        <f t="shared" si="148"/>
        <v/>
      </c>
      <c r="AI702" s="664" t="str">
        <f>IF(AF702="","",VLOOKUP(AF702,リスト!BD:BE,2,0))</f>
        <v/>
      </c>
      <c r="AJ702" s="664" t="str">
        <f t="shared" si="142"/>
        <v/>
      </c>
      <c r="AK702" s="664" t="str">
        <f>IF(AJ702="","",VLOOKUP(AJ702,リスト!BW:BX,2,0))</f>
        <v/>
      </c>
      <c r="AL702" s="664" t="str">
        <f>IF(AF702="","",IF(S702&gt;【１】経営概要!$G$27,調査年-1,調査年)-R702)</f>
        <v/>
      </c>
      <c r="AM702" s="665" t="str">
        <f t="shared" si="130"/>
        <v/>
      </c>
      <c r="AN702" s="665" t="str">
        <f t="shared" si="131"/>
        <v/>
      </c>
      <c r="AO702" s="666" t="str">
        <f t="shared" si="132"/>
        <v/>
      </c>
      <c r="AP702" s="666" t="str">
        <f t="shared" si="133"/>
        <v/>
      </c>
      <c r="AQ702" s="666" t="str">
        <f t="shared" si="134"/>
        <v/>
      </c>
      <c r="AR702" s="666" t="str">
        <f t="shared" si="152"/>
        <v/>
      </c>
      <c r="AS702" s="666" t="str">
        <f t="shared" si="135"/>
        <v/>
      </c>
      <c r="AT702" s="666" t="str">
        <f t="shared" si="149"/>
        <v/>
      </c>
      <c r="AU702" s="666" t="str">
        <f t="shared" si="150"/>
        <v/>
      </c>
      <c r="AV702" s="666" t="str">
        <f>IF(X702="","",IF(OR(R702=IF(S702&gt;【１】経営概要!$G$27,調査年-1,調査年),AN702=""),"",ROUND(AN702*X702%,0)))</f>
        <v/>
      </c>
      <c r="AW702" s="666" t="str">
        <f t="shared" si="136"/>
        <v/>
      </c>
      <c r="AX702" s="666" t="str">
        <f t="shared" si="137"/>
        <v/>
      </c>
      <c r="AY702" s="666" t="str">
        <f t="shared" si="138"/>
        <v/>
      </c>
      <c r="AZ702" s="666" t="str">
        <f>IF(OR(X702="",AND(OR(R702&lt;&gt;IF(S702&gt;【１】経営概要!$G$27,調査年-1,調査年),AG702=0),V702="",AR702="",W702="")),"",
SUM(
IF(AND(R702=IF(S702&gt;【１】経営概要!$G$27,調査年-1,調査年),AG702=1),ROUND(T702*X702%,0),),
ROUND(V702*X702%,0),
ROUND(SUM(AR702)*X702%,0),
))</f>
        <v/>
      </c>
      <c r="BA702" s="666" t="str">
        <f t="shared" si="139"/>
        <v/>
      </c>
    </row>
    <row r="703" spans="2:53" s="4" customFormat="1" ht="28.15" hidden="1" customHeight="1" outlineLevel="1">
      <c r="C703" s="722">
        <v>687</v>
      </c>
      <c r="D703" s="1569"/>
      <c r="E703" s="1570"/>
      <c r="F703" s="1570"/>
      <c r="G703" s="1570"/>
      <c r="H703" s="1570"/>
      <c r="I703" s="1570"/>
      <c r="J703" s="1570"/>
      <c r="K703" s="1571"/>
      <c r="L703" s="668" t="str">
        <f>IF(M703&gt;0,IF(COUNTIF(リスト!建築物種類コード,M703),"建築物","構築物"),"")</f>
        <v/>
      </c>
      <c r="M703" s="680"/>
      <c r="N703" s="681"/>
      <c r="O703" s="201"/>
      <c r="P703" s="682"/>
      <c r="Q703" s="683"/>
      <c r="R703" s="683"/>
      <c r="S703" s="684"/>
      <c r="T703" s="685"/>
      <c r="U703" s="685"/>
      <c r="V703" s="685"/>
      <c r="W703" s="685"/>
      <c r="X703" s="1045"/>
      <c r="Y703" s="686"/>
      <c r="Z703" s="687"/>
      <c r="AA703" s="661"/>
      <c r="AB703" s="662"/>
      <c r="AC703" s="279"/>
      <c r="AD703" s="61"/>
      <c r="AE703" s="61"/>
      <c r="AF703" s="663" t="str">
        <f t="shared" si="151"/>
        <v/>
      </c>
      <c r="AG703" s="664" t="str">
        <f t="shared" si="147"/>
        <v/>
      </c>
      <c r="AH703" s="664" t="str">
        <f t="shared" si="148"/>
        <v/>
      </c>
      <c r="AI703" s="664" t="str">
        <f>IF(AF703="","",VLOOKUP(AF703,リスト!BD:BE,2,0))</f>
        <v/>
      </c>
      <c r="AJ703" s="664" t="str">
        <f t="shared" si="142"/>
        <v/>
      </c>
      <c r="AK703" s="664" t="str">
        <f>IF(AJ703="","",VLOOKUP(AJ703,リスト!BW:BX,2,0))</f>
        <v/>
      </c>
      <c r="AL703" s="664" t="str">
        <f>IF(AF703="","",IF(S703&gt;【１】経営概要!$G$27,調査年-1,調査年)-R703)</f>
        <v/>
      </c>
      <c r="AM703" s="665" t="str">
        <f t="shared" si="130"/>
        <v/>
      </c>
      <c r="AN703" s="665" t="str">
        <f t="shared" si="131"/>
        <v/>
      </c>
      <c r="AO703" s="666" t="str">
        <f t="shared" si="132"/>
        <v/>
      </c>
      <c r="AP703" s="666" t="str">
        <f t="shared" si="133"/>
        <v/>
      </c>
      <c r="AQ703" s="666" t="str">
        <f t="shared" si="134"/>
        <v/>
      </c>
      <c r="AR703" s="666" t="str">
        <f t="shared" si="152"/>
        <v/>
      </c>
      <c r="AS703" s="666" t="str">
        <f t="shared" si="135"/>
        <v/>
      </c>
      <c r="AT703" s="666" t="str">
        <f t="shared" si="149"/>
        <v/>
      </c>
      <c r="AU703" s="666" t="str">
        <f t="shared" si="150"/>
        <v/>
      </c>
      <c r="AV703" s="666" t="str">
        <f>IF(X703="","",IF(OR(R703=IF(S703&gt;【１】経営概要!$G$27,調査年-1,調査年),AN703=""),"",ROUND(AN703*X703%,0)))</f>
        <v/>
      </c>
      <c r="AW703" s="666" t="str">
        <f t="shared" si="136"/>
        <v/>
      </c>
      <c r="AX703" s="666" t="str">
        <f t="shared" si="137"/>
        <v/>
      </c>
      <c r="AY703" s="666" t="str">
        <f t="shared" si="138"/>
        <v/>
      </c>
      <c r="AZ703" s="666" t="str">
        <f>IF(OR(X703="",AND(OR(R703&lt;&gt;IF(S703&gt;【１】経営概要!$G$27,調査年-1,調査年),AG703=0),V703="",AR703="",W703="")),"",
SUM(
IF(AND(R703=IF(S703&gt;【１】経営概要!$G$27,調査年-1,調査年),AG703=1),ROUND(T703*X703%,0),),
ROUND(V703*X703%,0),
ROUND(SUM(AR703)*X703%,0),
))</f>
        <v/>
      </c>
      <c r="BA703" s="666" t="str">
        <f t="shared" si="139"/>
        <v/>
      </c>
    </row>
    <row r="704" spans="2:53" s="4" customFormat="1" ht="28.15" hidden="1" customHeight="1" outlineLevel="1">
      <c r="C704" s="722">
        <v>688</v>
      </c>
      <c r="D704" s="1572"/>
      <c r="E704" s="1573"/>
      <c r="F704" s="1573"/>
      <c r="G704" s="1573"/>
      <c r="H704" s="1573"/>
      <c r="I704" s="1573"/>
      <c r="J704" s="1573"/>
      <c r="K704" s="1574"/>
      <c r="L704" s="668" t="str">
        <f>IF(M704&gt;0,IF(COUNTIF(リスト!建築物種類コード,M704),"建築物","構築物"),"")</f>
        <v/>
      </c>
      <c r="M704" s="688"/>
      <c r="N704" s="681"/>
      <c r="O704" s="201"/>
      <c r="P704" s="682"/>
      <c r="Q704" s="683"/>
      <c r="R704" s="683"/>
      <c r="S704" s="684"/>
      <c r="T704" s="685"/>
      <c r="U704" s="685"/>
      <c r="V704" s="685"/>
      <c r="W704" s="685"/>
      <c r="X704" s="1045"/>
      <c r="Y704" s="686"/>
      <c r="Z704" s="687"/>
      <c r="AA704" s="661"/>
      <c r="AB704" s="662"/>
      <c r="AC704" s="279"/>
      <c r="AD704" s="61"/>
      <c r="AE704" s="61"/>
      <c r="AF704" s="663" t="str">
        <f t="shared" si="151"/>
        <v/>
      </c>
      <c r="AG704" s="664" t="str">
        <f t="shared" si="147"/>
        <v/>
      </c>
      <c r="AH704" s="664" t="str">
        <f t="shared" si="148"/>
        <v/>
      </c>
      <c r="AI704" s="664" t="str">
        <f>IF(AF704="","",VLOOKUP(AF704,リスト!BD:BE,2,0))</f>
        <v/>
      </c>
      <c r="AJ704" s="664" t="str">
        <f t="shared" si="142"/>
        <v/>
      </c>
      <c r="AK704" s="664" t="str">
        <f>IF(AJ704="","",VLOOKUP(AJ704,リスト!BW:BX,2,0))</f>
        <v/>
      </c>
      <c r="AL704" s="664" t="str">
        <f>IF(AF704="","",IF(S704&gt;【１】経営概要!$G$27,調査年-1,調査年)-R704)</f>
        <v/>
      </c>
      <c r="AM704" s="665" t="str">
        <f t="shared" si="130"/>
        <v/>
      </c>
      <c r="AN704" s="665" t="str">
        <f t="shared" si="131"/>
        <v/>
      </c>
      <c r="AO704" s="666" t="str">
        <f t="shared" si="132"/>
        <v/>
      </c>
      <c r="AP704" s="666" t="str">
        <f t="shared" si="133"/>
        <v/>
      </c>
      <c r="AQ704" s="666" t="str">
        <f t="shared" si="134"/>
        <v/>
      </c>
      <c r="AR704" s="666" t="str">
        <f t="shared" si="152"/>
        <v/>
      </c>
      <c r="AS704" s="666" t="str">
        <f t="shared" si="135"/>
        <v/>
      </c>
      <c r="AT704" s="666" t="str">
        <f t="shared" si="149"/>
        <v/>
      </c>
      <c r="AU704" s="666" t="str">
        <f t="shared" si="150"/>
        <v/>
      </c>
      <c r="AV704" s="666" t="str">
        <f>IF(X704="","",IF(OR(R704=IF(S704&gt;【１】経営概要!$G$27,調査年-1,調査年),AN704=""),"",ROUND(AN704*X704%,0)))</f>
        <v/>
      </c>
      <c r="AW704" s="666" t="str">
        <f t="shared" si="136"/>
        <v/>
      </c>
      <c r="AX704" s="666" t="str">
        <f t="shared" si="137"/>
        <v/>
      </c>
      <c r="AY704" s="666" t="str">
        <f t="shared" si="138"/>
        <v/>
      </c>
      <c r="AZ704" s="666" t="str">
        <f>IF(OR(X704="",AND(OR(R704&lt;&gt;IF(S704&gt;【１】経営概要!$G$27,調査年-1,調査年),AG704=0),V704="",AR704="",W704="")),"",
SUM(
IF(AND(R704=IF(S704&gt;【１】経営概要!$G$27,調査年-1,調査年),AG704=1),ROUND(T704*X704%,0),),
ROUND(V704*X704%,0),
ROUND(SUM(AR704)*X704%,0),
))</f>
        <v/>
      </c>
      <c r="BA704" s="666" t="str">
        <f t="shared" si="139"/>
        <v/>
      </c>
    </row>
    <row r="705" spans="2:53" s="4" customFormat="1" ht="28.15" hidden="1" customHeight="1" outlineLevel="1">
      <c r="C705" s="722">
        <v>689</v>
      </c>
      <c r="D705" s="1569"/>
      <c r="E705" s="1570"/>
      <c r="F705" s="1570"/>
      <c r="G705" s="1570"/>
      <c r="H705" s="1570"/>
      <c r="I705" s="1570"/>
      <c r="J705" s="1570"/>
      <c r="K705" s="1571"/>
      <c r="L705" s="668" t="str">
        <f>IF(M705&gt;0,IF(COUNTIF(リスト!建築物種類コード,M705),"建築物","構築物"),"")</f>
        <v/>
      </c>
      <c r="M705" s="680"/>
      <c r="N705" s="681"/>
      <c r="O705" s="201"/>
      <c r="P705" s="682"/>
      <c r="Q705" s="683"/>
      <c r="R705" s="683"/>
      <c r="S705" s="684"/>
      <c r="T705" s="685"/>
      <c r="U705" s="685"/>
      <c r="V705" s="685"/>
      <c r="W705" s="685"/>
      <c r="X705" s="1045"/>
      <c r="Y705" s="686"/>
      <c r="Z705" s="687"/>
      <c r="AA705" s="661"/>
      <c r="AB705" s="662"/>
      <c r="AC705" s="279"/>
      <c r="AD705" s="61"/>
      <c r="AE705" s="61"/>
      <c r="AF705" s="663" t="str">
        <f t="shared" si="151"/>
        <v/>
      </c>
      <c r="AG705" s="664" t="str">
        <f t="shared" si="147"/>
        <v/>
      </c>
      <c r="AH705" s="664" t="str">
        <f t="shared" si="148"/>
        <v/>
      </c>
      <c r="AI705" s="664" t="str">
        <f>IF(AF705="","",VLOOKUP(AF705,リスト!BD:BE,2,0))</f>
        <v/>
      </c>
      <c r="AJ705" s="664" t="str">
        <f t="shared" si="142"/>
        <v/>
      </c>
      <c r="AK705" s="664" t="str">
        <f>IF(AJ705="","",VLOOKUP(AJ705,リスト!BW:BX,2,0))</f>
        <v/>
      </c>
      <c r="AL705" s="664" t="str">
        <f>IF(AF705="","",IF(S705&gt;【１】経営概要!$G$27,調査年-1,調査年)-R705)</f>
        <v/>
      </c>
      <c r="AM705" s="665" t="str">
        <f t="shared" si="130"/>
        <v/>
      </c>
      <c r="AN705" s="665" t="str">
        <f t="shared" si="131"/>
        <v/>
      </c>
      <c r="AO705" s="666" t="str">
        <f t="shared" si="132"/>
        <v/>
      </c>
      <c r="AP705" s="666" t="str">
        <f t="shared" si="133"/>
        <v/>
      </c>
      <c r="AQ705" s="666" t="str">
        <f t="shared" si="134"/>
        <v/>
      </c>
      <c r="AR705" s="666" t="str">
        <f t="shared" si="152"/>
        <v/>
      </c>
      <c r="AS705" s="666" t="str">
        <f t="shared" si="135"/>
        <v/>
      </c>
      <c r="AT705" s="666" t="str">
        <f t="shared" si="149"/>
        <v/>
      </c>
      <c r="AU705" s="666" t="str">
        <f t="shared" si="150"/>
        <v/>
      </c>
      <c r="AV705" s="666" t="str">
        <f>IF(X705="","",IF(OR(R705=IF(S705&gt;【１】経営概要!$G$27,調査年-1,調査年),AN705=""),"",ROUND(AN705*X705%,0)))</f>
        <v/>
      </c>
      <c r="AW705" s="666" t="str">
        <f t="shared" si="136"/>
        <v/>
      </c>
      <c r="AX705" s="666" t="str">
        <f t="shared" si="137"/>
        <v/>
      </c>
      <c r="AY705" s="666" t="str">
        <f t="shared" si="138"/>
        <v/>
      </c>
      <c r="AZ705" s="666" t="str">
        <f>IF(OR(X705="",AND(OR(R705&lt;&gt;IF(S705&gt;【１】経営概要!$G$27,調査年-1,調査年),AG705=0),V705="",AR705="",W705="")),"",
SUM(
IF(AND(R705=IF(S705&gt;【１】経営概要!$G$27,調査年-1,調査年),AG705=1),ROUND(T705*X705%,0),),
ROUND(V705*X705%,0),
ROUND(SUM(AR705)*X705%,0),
))</f>
        <v/>
      </c>
      <c r="BA705" s="666" t="str">
        <f t="shared" si="139"/>
        <v/>
      </c>
    </row>
    <row r="706" spans="2:53" s="4" customFormat="1" ht="28.15" hidden="1" customHeight="1" outlineLevel="1">
      <c r="C706" s="722">
        <v>690</v>
      </c>
      <c r="D706" s="1569"/>
      <c r="E706" s="1570"/>
      <c r="F706" s="1570"/>
      <c r="G706" s="1570"/>
      <c r="H706" s="1570"/>
      <c r="I706" s="1570"/>
      <c r="J706" s="1570"/>
      <c r="K706" s="1571"/>
      <c r="L706" s="668" t="str">
        <f>IF(M706&gt;0,IF(COUNTIF(リスト!建築物種類コード,M706),"建築物","構築物"),"")</f>
        <v/>
      </c>
      <c r="M706" s="680"/>
      <c r="N706" s="681"/>
      <c r="O706" s="201"/>
      <c r="P706" s="682"/>
      <c r="Q706" s="683"/>
      <c r="R706" s="683"/>
      <c r="S706" s="684"/>
      <c r="T706" s="685"/>
      <c r="U706" s="685"/>
      <c r="V706" s="685"/>
      <c r="W706" s="685"/>
      <c r="X706" s="1045"/>
      <c r="Y706" s="686"/>
      <c r="Z706" s="687"/>
      <c r="AA706" s="661"/>
      <c r="AB706" s="662"/>
      <c r="AC706" s="279"/>
      <c r="AD706" s="61"/>
      <c r="AE706" s="61"/>
      <c r="AF706" s="663" t="str">
        <f t="shared" si="151"/>
        <v/>
      </c>
      <c r="AG706" s="664" t="str">
        <f t="shared" si="147"/>
        <v/>
      </c>
      <c r="AH706" s="664" t="str">
        <f t="shared" si="148"/>
        <v/>
      </c>
      <c r="AI706" s="664" t="str">
        <f>IF(AF706="","",VLOOKUP(AF706,リスト!BD:BE,2,0))</f>
        <v/>
      </c>
      <c r="AJ706" s="664" t="str">
        <f t="shared" si="142"/>
        <v/>
      </c>
      <c r="AK706" s="664" t="str">
        <f>IF(AJ706="","",VLOOKUP(AJ706,リスト!BW:BX,2,0))</f>
        <v/>
      </c>
      <c r="AL706" s="664" t="str">
        <f>IF(AF706="","",IF(S706&gt;【１】経営概要!$G$27,調査年-1,調査年)-R706)</f>
        <v/>
      </c>
      <c r="AM706" s="665" t="str">
        <f t="shared" si="130"/>
        <v/>
      </c>
      <c r="AN706" s="665" t="str">
        <f t="shared" si="131"/>
        <v/>
      </c>
      <c r="AO706" s="666" t="str">
        <f t="shared" si="132"/>
        <v/>
      </c>
      <c r="AP706" s="666" t="str">
        <f t="shared" si="133"/>
        <v/>
      </c>
      <c r="AQ706" s="666" t="str">
        <f t="shared" si="134"/>
        <v/>
      </c>
      <c r="AR706" s="666" t="str">
        <f t="shared" si="152"/>
        <v/>
      </c>
      <c r="AS706" s="666" t="str">
        <f t="shared" si="135"/>
        <v/>
      </c>
      <c r="AT706" s="666" t="str">
        <f t="shared" si="149"/>
        <v/>
      </c>
      <c r="AU706" s="666" t="str">
        <f t="shared" si="150"/>
        <v/>
      </c>
      <c r="AV706" s="666" t="str">
        <f>IF(X706="","",IF(OR(R706=IF(S706&gt;【１】経営概要!$G$27,調査年-1,調査年),AN706=""),"",ROUND(AN706*X706%,0)))</f>
        <v/>
      </c>
      <c r="AW706" s="666" t="str">
        <f t="shared" si="136"/>
        <v/>
      </c>
      <c r="AX706" s="666" t="str">
        <f t="shared" si="137"/>
        <v/>
      </c>
      <c r="AY706" s="666" t="str">
        <f t="shared" si="138"/>
        <v/>
      </c>
      <c r="AZ706" s="666" t="str">
        <f>IF(OR(X706="",AND(OR(R706&lt;&gt;IF(S706&gt;【１】経営概要!$G$27,調査年-1,調査年),AG706=0),V706="",AR706="",W706="")),"",
SUM(
IF(AND(R706=IF(S706&gt;【１】経営概要!$G$27,調査年-1,調査年),AG706=1),ROUND(T706*X706%,0),),
ROUND(V706*X706%,0),
ROUND(SUM(AR706)*X706%,0),
))</f>
        <v/>
      </c>
      <c r="BA706" s="666" t="str">
        <f t="shared" si="139"/>
        <v/>
      </c>
    </row>
    <row r="707" spans="2:53" s="4" customFormat="1" ht="28.15" hidden="1" customHeight="1" outlineLevel="1">
      <c r="C707" s="722">
        <v>691</v>
      </c>
      <c r="D707" s="1569"/>
      <c r="E707" s="1570"/>
      <c r="F707" s="1570"/>
      <c r="G707" s="1570"/>
      <c r="H707" s="1570"/>
      <c r="I707" s="1570"/>
      <c r="J707" s="1570"/>
      <c r="K707" s="1571"/>
      <c r="L707" s="668" t="str">
        <f>IF(M707&gt;0,IF(COUNTIF(リスト!建築物種類コード,M707),"建築物","構築物"),"")</f>
        <v/>
      </c>
      <c r="M707" s="680"/>
      <c r="N707" s="681"/>
      <c r="O707" s="201"/>
      <c r="P707" s="682"/>
      <c r="Q707" s="683"/>
      <c r="R707" s="683"/>
      <c r="S707" s="684"/>
      <c r="T707" s="685"/>
      <c r="U707" s="685"/>
      <c r="V707" s="685"/>
      <c r="W707" s="685"/>
      <c r="X707" s="1045"/>
      <c r="Y707" s="686"/>
      <c r="Z707" s="687"/>
      <c r="AA707" s="661"/>
      <c r="AB707" s="662"/>
      <c r="AC707" s="279"/>
      <c r="AD707" s="61"/>
      <c r="AE707" s="61"/>
      <c r="AF707" s="663" t="str">
        <f t="shared" si="151"/>
        <v/>
      </c>
      <c r="AG707" s="664" t="str">
        <f t="shared" si="147"/>
        <v/>
      </c>
      <c r="AH707" s="664" t="str">
        <f t="shared" si="148"/>
        <v/>
      </c>
      <c r="AI707" s="664" t="str">
        <f>IF(AF707="","",VLOOKUP(AF707,リスト!BD:BE,2,0))</f>
        <v/>
      </c>
      <c r="AJ707" s="664" t="str">
        <f t="shared" si="142"/>
        <v/>
      </c>
      <c r="AK707" s="664" t="str">
        <f>IF(AJ707="","",VLOOKUP(AJ707,リスト!BW:BX,2,0))</f>
        <v/>
      </c>
      <c r="AL707" s="664" t="str">
        <f>IF(AF707="","",IF(S707&gt;【１】経営概要!$G$27,調査年-1,調査年)-R707)</f>
        <v/>
      </c>
      <c r="AM707" s="665" t="str">
        <f t="shared" si="130"/>
        <v/>
      </c>
      <c r="AN707" s="665" t="str">
        <f t="shared" si="131"/>
        <v/>
      </c>
      <c r="AO707" s="666" t="str">
        <f t="shared" si="132"/>
        <v/>
      </c>
      <c r="AP707" s="666" t="str">
        <f t="shared" si="133"/>
        <v/>
      </c>
      <c r="AQ707" s="666" t="str">
        <f t="shared" si="134"/>
        <v/>
      </c>
      <c r="AR707" s="666" t="str">
        <f t="shared" si="152"/>
        <v/>
      </c>
      <c r="AS707" s="666" t="str">
        <f t="shared" si="135"/>
        <v/>
      </c>
      <c r="AT707" s="666" t="str">
        <f t="shared" si="149"/>
        <v/>
      </c>
      <c r="AU707" s="666" t="str">
        <f t="shared" si="150"/>
        <v/>
      </c>
      <c r="AV707" s="666" t="str">
        <f>IF(X707="","",IF(OR(R707=IF(S707&gt;【１】経営概要!$G$27,調査年-1,調査年),AN707=""),"",ROUND(AN707*X707%,0)))</f>
        <v/>
      </c>
      <c r="AW707" s="666" t="str">
        <f t="shared" si="136"/>
        <v/>
      </c>
      <c r="AX707" s="666" t="str">
        <f t="shared" si="137"/>
        <v/>
      </c>
      <c r="AY707" s="666" t="str">
        <f t="shared" si="138"/>
        <v/>
      </c>
      <c r="AZ707" s="666" t="str">
        <f>IF(OR(X707="",AND(OR(R707&lt;&gt;IF(S707&gt;【１】経営概要!$G$27,調査年-1,調査年),AG707=0),V707="",AR707="",W707="")),"",
SUM(
IF(AND(R707=IF(S707&gt;【１】経営概要!$G$27,調査年-1,調査年),AG707=1),ROUND(T707*X707%,0),),
ROUND(V707*X707%,0),
ROUND(SUM(AR707)*X707%,0),
))</f>
        <v/>
      </c>
      <c r="BA707" s="666" t="str">
        <f t="shared" si="139"/>
        <v/>
      </c>
    </row>
    <row r="708" spans="2:53" s="4" customFormat="1" ht="28.15" hidden="1" customHeight="1" outlineLevel="1">
      <c r="C708" s="722">
        <v>692</v>
      </c>
      <c r="D708" s="1569"/>
      <c r="E708" s="1570"/>
      <c r="F708" s="1570"/>
      <c r="G708" s="1570"/>
      <c r="H708" s="1570"/>
      <c r="I708" s="1570"/>
      <c r="J708" s="1570"/>
      <c r="K708" s="1571"/>
      <c r="L708" s="668" t="str">
        <f>IF(M708&gt;0,IF(COUNTIF(リスト!建築物種類コード,M708),"建築物","構築物"),"")</f>
        <v/>
      </c>
      <c r="M708" s="680"/>
      <c r="N708" s="681"/>
      <c r="O708" s="201"/>
      <c r="P708" s="682"/>
      <c r="Q708" s="683"/>
      <c r="R708" s="683"/>
      <c r="S708" s="684"/>
      <c r="T708" s="685"/>
      <c r="U708" s="685"/>
      <c r="V708" s="685"/>
      <c r="W708" s="685"/>
      <c r="X708" s="1045"/>
      <c r="Y708" s="686"/>
      <c r="Z708" s="687"/>
      <c r="AA708" s="661"/>
      <c r="AB708" s="662"/>
      <c r="AC708" s="279"/>
      <c r="AD708" s="61"/>
      <c r="AE708" s="61"/>
      <c r="AF708" s="663" t="str">
        <f t="shared" si="151"/>
        <v/>
      </c>
      <c r="AG708" s="664" t="str">
        <f t="shared" si="147"/>
        <v/>
      </c>
      <c r="AH708" s="664" t="str">
        <f t="shared" si="148"/>
        <v/>
      </c>
      <c r="AI708" s="664" t="str">
        <f>IF(AF708="","",VLOOKUP(AF708,リスト!BD:BE,2,0))</f>
        <v/>
      </c>
      <c r="AJ708" s="664" t="str">
        <f t="shared" si="142"/>
        <v/>
      </c>
      <c r="AK708" s="664" t="str">
        <f>IF(AJ708="","",VLOOKUP(AJ708,リスト!BW:BX,2,0))</f>
        <v/>
      </c>
      <c r="AL708" s="664" t="str">
        <f>IF(AF708="","",IF(S708&gt;【１】経営概要!$G$27,調査年-1,調査年)-R708)</f>
        <v/>
      </c>
      <c r="AM708" s="665" t="str">
        <f t="shared" si="130"/>
        <v/>
      </c>
      <c r="AN708" s="665" t="str">
        <f t="shared" si="131"/>
        <v/>
      </c>
      <c r="AO708" s="666" t="str">
        <f t="shared" si="132"/>
        <v/>
      </c>
      <c r="AP708" s="666" t="str">
        <f t="shared" si="133"/>
        <v/>
      </c>
      <c r="AQ708" s="666" t="str">
        <f t="shared" si="134"/>
        <v/>
      </c>
      <c r="AR708" s="666" t="str">
        <f t="shared" si="152"/>
        <v/>
      </c>
      <c r="AS708" s="666" t="str">
        <f t="shared" si="135"/>
        <v/>
      </c>
      <c r="AT708" s="666" t="str">
        <f t="shared" si="149"/>
        <v/>
      </c>
      <c r="AU708" s="666" t="str">
        <f t="shared" si="150"/>
        <v/>
      </c>
      <c r="AV708" s="666" t="str">
        <f>IF(X708="","",IF(OR(R708=IF(S708&gt;【１】経営概要!$G$27,調査年-1,調査年),AN708=""),"",ROUND(AN708*X708%,0)))</f>
        <v/>
      </c>
      <c r="AW708" s="666" t="str">
        <f t="shared" si="136"/>
        <v/>
      </c>
      <c r="AX708" s="666" t="str">
        <f t="shared" si="137"/>
        <v/>
      </c>
      <c r="AY708" s="666" t="str">
        <f t="shared" si="138"/>
        <v/>
      </c>
      <c r="AZ708" s="666" t="str">
        <f>IF(OR(X708="",AND(OR(R708&lt;&gt;IF(S708&gt;【１】経営概要!$G$27,調査年-1,調査年),AG708=0),V708="",AR708="",W708="")),"",
SUM(
IF(AND(R708=IF(S708&gt;【１】経営概要!$G$27,調査年-1,調査年),AG708=1),ROUND(T708*X708%,0),),
ROUND(V708*X708%,0),
ROUND(SUM(AR708)*X708%,0),
))</f>
        <v/>
      </c>
      <c r="BA708" s="666" t="str">
        <f t="shared" si="139"/>
        <v/>
      </c>
    </row>
    <row r="709" spans="2:53" s="4" customFormat="1" ht="28.15" hidden="1" customHeight="1" outlineLevel="1">
      <c r="C709" s="722">
        <v>693</v>
      </c>
      <c r="D709" s="1569"/>
      <c r="E709" s="1570"/>
      <c r="F709" s="1570"/>
      <c r="G709" s="1570"/>
      <c r="H709" s="1570"/>
      <c r="I709" s="1570"/>
      <c r="J709" s="1570"/>
      <c r="K709" s="1571"/>
      <c r="L709" s="668" t="str">
        <f>IF(M709&gt;0,IF(COUNTIF(リスト!建築物種類コード,M709),"建築物","構築物"),"")</f>
        <v/>
      </c>
      <c r="M709" s="680"/>
      <c r="N709" s="681"/>
      <c r="O709" s="201"/>
      <c r="P709" s="682"/>
      <c r="Q709" s="683"/>
      <c r="R709" s="683"/>
      <c r="S709" s="684"/>
      <c r="T709" s="685"/>
      <c r="U709" s="685"/>
      <c r="V709" s="685"/>
      <c r="W709" s="685"/>
      <c r="X709" s="1045"/>
      <c r="Y709" s="686"/>
      <c r="Z709" s="687"/>
      <c r="AA709" s="661"/>
      <c r="AB709" s="662"/>
      <c r="AC709" s="279"/>
      <c r="AD709" s="61"/>
      <c r="AE709" s="61"/>
      <c r="AF709" s="663" t="str">
        <f t="shared" si="151"/>
        <v/>
      </c>
      <c r="AG709" s="664" t="str">
        <f t="shared" si="147"/>
        <v/>
      </c>
      <c r="AH709" s="664" t="str">
        <f t="shared" si="148"/>
        <v/>
      </c>
      <c r="AI709" s="664" t="str">
        <f>IF(AF709="","",VLOOKUP(AF709,リスト!BD:BE,2,0))</f>
        <v/>
      </c>
      <c r="AJ709" s="664" t="str">
        <f t="shared" si="142"/>
        <v/>
      </c>
      <c r="AK709" s="664" t="str">
        <f>IF(AJ709="","",VLOOKUP(AJ709,リスト!BW:BX,2,0))</f>
        <v/>
      </c>
      <c r="AL709" s="664" t="str">
        <f>IF(AF709="","",IF(S709&gt;【１】経営概要!$G$27,調査年-1,調査年)-R709)</f>
        <v/>
      </c>
      <c r="AM709" s="665" t="str">
        <f t="shared" si="130"/>
        <v/>
      </c>
      <c r="AN709" s="665" t="str">
        <f t="shared" si="131"/>
        <v/>
      </c>
      <c r="AO709" s="666" t="str">
        <f t="shared" si="132"/>
        <v/>
      </c>
      <c r="AP709" s="666" t="str">
        <f t="shared" si="133"/>
        <v/>
      </c>
      <c r="AQ709" s="666" t="str">
        <f t="shared" si="134"/>
        <v/>
      </c>
      <c r="AR709" s="666" t="str">
        <f t="shared" si="152"/>
        <v/>
      </c>
      <c r="AS709" s="666" t="str">
        <f t="shared" si="135"/>
        <v/>
      </c>
      <c r="AT709" s="666" t="str">
        <f t="shared" si="149"/>
        <v/>
      </c>
      <c r="AU709" s="666" t="str">
        <f t="shared" si="150"/>
        <v/>
      </c>
      <c r="AV709" s="666" t="str">
        <f>IF(X709="","",IF(OR(R709=IF(S709&gt;【１】経営概要!$G$27,調査年-1,調査年),AN709=""),"",ROUND(AN709*X709%,0)))</f>
        <v/>
      </c>
      <c r="AW709" s="666" t="str">
        <f t="shared" si="136"/>
        <v/>
      </c>
      <c r="AX709" s="666" t="str">
        <f t="shared" si="137"/>
        <v/>
      </c>
      <c r="AY709" s="666" t="str">
        <f t="shared" si="138"/>
        <v/>
      </c>
      <c r="AZ709" s="666" t="str">
        <f>IF(OR(X709="",AND(OR(R709&lt;&gt;IF(S709&gt;【１】経営概要!$G$27,調査年-1,調査年),AG709=0),V709="",AR709="",W709="")),"",
SUM(
IF(AND(R709=IF(S709&gt;【１】経営概要!$G$27,調査年-1,調査年),AG709=1),ROUND(T709*X709%,0),),
ROUND(V709*X709%,0),
ROUND(SUM(AR709)*X709%,0),
))</f>
        <v/>
      </c>
      <c r="BA709" s="666" t="str">
        <f t="shared" si="139"/>
        <v/>
      </c>
    </row>
    <row r="710" spans="2:53" s="4" customFormat="1" ht="28.15" hidden="1" customHeight="1" outlineLevel="1">
      <c r="C710" s="722">
        <v>694</v>
      </c>
      <c r="D710" s="1569"/>
      <c r="E710" s="1570"/>
      <c r="F710" s="1570"/>
      <c r="G710" s="1570"/>
      <c r="H710" s="1570"/>
      <c r="I710" s="1570"/>
      <c r="J710" s="1570"/>
      <c r="K710" s="1571"/>
      <c r="L710" s="668" t="str">
        <f>IF(M710&gt;0,IF(COUNTIF(リスト!建築物種類コード,M710),"建築物","構築物"),"")</f>
        <v/>
      </c>
      <c r="M710" s="680"/>
      <c r="N710" s="681"/>
      <c r="O710" s="201"/>
      <c r="P710" s="682"/>
      <c r="Q710" s="683"/>
      <c r="R710" s="683"/>
      <c r="S710" s="684"/>
      <c r="T710" s="685"/>
      <c r="U710" s="685"/>
      <c r="V710" s="685"/>
      <c r="W710" s="685"/>
      <c r="X710" s="1045"/>
      <c r="Y710" s="686"/>
      <c r="Z710" s="687"/>
      <c r="AA710" s="661"/>
      <c r="AB710" s="662"/>
      <c r="AC710" s="279"/>
      <c r="AD710" s="61"/>
      <c r="AE710" s="61"/>
      <c r="AF710" s="663" t="str">
        <f t="shared" si="151"/>
        <v/>
      </c>
      <c r="AG710" s="664" t="str">
        <f t="shared" si="147"/>
        <v/>
      </c>
      <c r="AH710" s="664" t="str">
        <f t="shared" si="148"/>
        <v/>
      </c>
      <c r="AI710" s="664" t="str">
        <f>IF(AF710="","",VLOOKUP(AF710,リスト!BD:BE,2,0))</f>
        <v/>
      </c>
      <c r="AJ710" s="664" t="str">
        <f t="shared" si="142"/>
        <v/>
      </c>
      <c r="AK710" s="664" t="str">
        <f>IF(AJ710="","",VLOOKUP(AJ710,リスト!BW:BX,2,0))</f>
        <v/>
      </c>
      <c r="AL710" s="664" t="str">
        <f>IF(AF710="","",IF(S710&gt;【１】経営概要!$G$27,調査年-1,調査年)-R710)</f>
        <v/>
      </c>
      <c r="AM710" s="665" t="str">
        <f t="shared" si="130"/>
        <v/>
      </c>
      <c r="AN710" s="665" t="str">
        <f t="shared" si="131"/>
        <v/>
      </c>
      <c r="AO710" s="666" t="str">
        <f t="shared" si="132"/>
        <v/>
      </c>
      <c r="AP710" s="666" t="str">
        <f t="shared" si="133"/>
        <v/>
      </c>
      <c r="AQ710" s="666" t="str">
        <f t="shared" si="134"/>
        <v/>
      </c>
      <c r="AR710" s="666" t="str">
        <f t="shared" si="152"/>
        <v/>
      </c>
      <c r="AS710" s="666" t="str">
        <f t="shared" si="135"/>
        <v/>
      </c>
      <c r="AT710" s="666" t="str">
        <f t="shared" si="149"/>
        <v/>
      </c>
      <c r="AU710" s="666" t="str">
        <f t="shared" si="150"/>
        <v/>
      </c>
      <c r="AV710" s="666" t="str">
        <f>IF(X710="","",IF(OR(R710=IF(S710&gt;【１】経営概要!$G$27,調査年-1,調査年),AN710=""),"",ROUND(AN710*X710%,0)))</f>
        <v/>
      </c>
      <c r="AW710" s="666" t="str">
        <f t="shared" si="136"/>
        <v/>
      </c>
      <c r="AX710" s="666" t="str">
        <f t="shared" si="137"/>
        <v/>
      </c>
      <c r="AY710" s="666" t="str">
        <f t="shared" si="138"/>
        <v/>
      </c>
      <c r="AZ710" s="666" t="str">
        <f>IF(OR(X710="",AND(OR(R710&lt;&gt;IF(S710&gt;【１】経営概要!$G$27,調査年-1,調査年),AG710=0),V710="",AR710="",W710="")),"",
SUM(
IF(AND(R710=IF(S710&gt;【１】経営概要!$G$27,調査年-1,調査年),AG710=1),ROUND(T710*X710%,0),),
ROUND(V710*X710%,0),
ROUND(SUM(AR710)*X710%,0),
))</f>
        <v/>
      </c>
      <c r="BA710" s="666" t="str">
        <f t="shared" si="139"/>
        <v/>
      </c>
    </row>
    <row r="711" spans="2:53" s="4" customFormat="1" ht="28.15" hidden="1" customHeight="1" outlineLevel="1">
      <c r="C711" s="722">
        <v>695</v>
      </c>
      <c r="D711" s="1569"/>
      <c r="E711" s="1570"/>
      <c r="F711" s="1570"/>
      <c r="G711" s="1570"/>
      <c r="H711" s="1570"/>
      <c r="I711" s="1570"/>
      <c r="J711" s="1570"/>
      <c r="K711" s="1571"/>
      <c r="L711" s="668" t="str">
        <f>IF(M711&gt;0,IF(COUNTIF(リスト!建築物種類コード,M711),"建築物","構築物"),"")</f>
        <v/>
      </c>
      <c r="M711" s="680"/>
      <c r="N711" s="681"/>
      <c r="O711" s="201"/>
      <c r="P711" s="682"/>
      <c r="Q711" s="683"/>
      <c r="R711" s="683"/>
      <c r="S711" s="684"/>
      <c r="T711" s="685"/>
      <c r="U711" s="685"/>
      <c r="V711" s="685"/>
      <c r="W711" s="685"/>
      <c r="X711" s="1045"/>
      <c r="Y711" s="686"/>
      <c r="Z711" s="687"/>
      <c r="AA711" s="661"/>
      <c r="AB711" s="662"/>
      <c r="AC711" s="279"/>
      <c r="AD711" s="61"/>
      <c r="AE711" s="61"/>
      <c r="AF711" s="663" t="str">
        <f t="shared" si="151"/>
        <v/>
      </c>
      <c r="AG711" s="664" t="str">
        <f t="shared" si="147"/>
        <v/>
      </c>
      <c r="AH711" s="664" t="str">
        <f t="shared" si="148"/>
        <v/>
      </c>
      <c r="AI711" s="664" t="str">
        <f>IF(AF711="","",VLOOKUP(AF711,リスト!BD:BE,2,0))</f>
        <v/>
      </c>
      <c r="AJ711" s="664" t="str">
        <f t="shared" si="142"/>
        <v/>
      </c>
      <c r="AK711" s="664" t="str">
        <f>IF(AJ711="","",VLOOKUP(AJ711,リスト!BW:BX,2,0))</f>
        <v/>
      </c>
      <c r="AL711" s="664" t="str">
        <f>IF(AF711="","",IF(S711&gt;【１】経営概要!$G$27,調査年-1,調査年)-R711)</f>
        <v/>
      </c>
      <c r="AM711" s="665" t="str">
        <f t="shared" si="130"/>
        <v/>
      </c>
      <c r="AN711" s="665" t="str">
        <f t="shared" si="131"/>
        <v/>
      </c>
      <c r="AO711" s="666" t="str">
        <f t="shared" si="132"/>
        <v/>
      </c>
      <c r="AP711" s="666" t="str">
        <f t="shared" si="133"/>
        <v/>
      </c>
      <c r="AQ711" s="666" t="str">
        <f t="shared" si="134"/>
        <v/>
      </c>
      <c r="AR711" s="666" t="str">
        <f t="shared" si="152"/>
        <v/>
      </c>
      <c r="AS711" s="666" t="str">
        <f t="shared" si="135"/>
        <v/>
      </c>
      <c r="AT711" s="666" t="str">
        <f t="shared" si="149"/>
        <v/>
      </c>
      <c r="AU711" s="666" t="str">
        <f t="shared" si="150"/>
        <v/>
      </c>
      <c r="AV711" s="666" t="str">
        <f>IF(X711="","",IF(OR(R711=IF(S711&gt;【１】経営概要!$G$27,調査年-1,調査年),AN711=""),"",ROUND(AN711*X711%,0)))</f>
        <v/>
      </c>
      <c r="AW711" s="666" t="str">
        <f t="shared" si="136"/>
        <v/>
      </c>
      <c r="AX711" s="666" t="str">
        <f t="shared" si="137"/>
        <v/>
      </c>
      <c r="AY711" s="666" t="str">
        <f t="shared" si="138"/>
        <v/>
      </c>
      <c r="AZ711" s="666" t="str">
        <f>IF(OR(X711="",AND(OR(R711&lt;&gt;IF(S711&gt;【１】経営概要!$G$27,調査年-1,調査年),AG711=0),V711="",AR711="",W711="")),"",
SUM(
IF(AND(R711=IF(S711&gt;【１】経営概要!$G$27,調査年-1,調査年),AG711=1),ROUND(T711*X711%,0),),
ROUND(V711*X711%,0),
ROUND(SUM(AR711)*X711%,0),
))</f>
        <v/>
      </c>
      <c r="BA711" s="666" t="str">
        <f t="shared" si="139"/>
        <v/>
      </c>
    </row>
    <row r="712" spans="2:53" s="4" customFormat="1" ht="28.15" hidden="1" customHeight="1" outlineLevel="1">
      <c r="C712" s="722">
        <v>696</v>
      </c>
      <c r="D712" s="1569"/>
      <c r="E712" s="1570"/>
      <c r="F712" s="1570"/>
      <c r="G712" s="1570"/>
      <c r="H712" s="1570"/>
      <c r="I712" s="1570"/>
      <c r="J712" s="1570"/>
      <c r="K712" s="1571"/>
      <c r="L712" s="668" t="str">
        <f>IF(M712&gt;0,IF(COUNTIF(リスト!建築物種類コード,M712),"建築物","構築物"),"")</f>
        <v/>
      </c>
      <c r="M712" s="680"/>
      <c r="N712" s="681"/>
      <c r="O712" s="201"/>
      <c r="P712" s="682"/>
      <c r="Q712" s="683"/>
      <c r="R712" s="683"/>
      <c r="S712" s="684"/>
      <c r="T712" s="685"/>
      <c r="U712" s="685"/>
      <c r="V712" s="685"/>
      <c r="W712" s="685"/>
      <c r="X712" s="1045"/>
      <c r="Y712" s="686"/>
      <c r="Z712" s="687"/>
      <c r="AA712" s="661"/>
      <c r="AB712" s="662"/>
      <c r="AC712" s="279"/>
      <c r="AD712" s="61"/>
      <c r="AE712" s="61"/>
      <c r="AF712" s="663" t="str">
        <f t="shared" si="151"/>
        <v/>
      </c>
      <c r="AG712" s="664" t="str">
        <f t="shared" si="147"/>
        <v/>
      </c>
      <c r="AH712" s="664" t="str">
        <f t="shared" si="148"/>
        <v/>
      </c>
      <c r="AI712" s="664" t="str">
        <f>IF(AF712="","",VLOOKUP(AF712,リスト!BD:BE,2,0))</f>
        <v/>
      </c>
      <c r="AJ712" s="664" t="str">
        <f t="shared" si="142"/>
        <v/>
      </c>
      <c r="AK712" s="664" t="str">
        <f>IF(AJ712="","",VLOOKUP(AJ712,リスト!BW:BX,2,0))</f>
        <v/>
      </c>
      <c r="AL712" s="664" t="str">
        <f>IF(AF712="","",IF(S712&gt;【１】経営概要!$G$27,調査年-1,調査年)-R712)</f>
        <v/>
      </c>
      <c r="AM712" s="665" t="str">
        <f t="shared" si="130"/>
        <v/>
      </c>
      <c r="AN712" s="665" t="str">
        <f t="shared" si="131"/>
        <v/>
      </c>
      <c r="AO712" s="666" t="str">
        <f t="shared" si="132"/>
        <v/>
      </c>
      <c r="AP712" s="666" t="str">
        <f t="shared" si="133"/>
        <v/>
      </c>
      <c r="AQ712" s="666" t="str">
        <f t="shared" si="134"/>
        <v/>
      </c>
      <c r="AR712" s="666" t="str">
        <f t="shared" si="152"/>
        <v/>
      </c>
      <c r="AS712" s="666" t="str">
        <f t="shared" si="135"/>
        <v/>
      </c>
      <c r="AT712" s="666" t="str">
        <f t="shared" si="149"/>
        <v/>
      </c>
      <c r="AU712" s="666" t="str">
        <f t="shared" si="150"/>
        <v/>
      </c>
      <c r="AV712" s="666" t="str">
        <f>IF(X712="","",IF(OR(R712=IF(S712&gt;【１】経営概要!$G$27,調査年-1,調査年),AN712=""),"",ROUND(AN712*X712%,0)))</f>
        <v/>
      </c>
      <c r="AW712" s="666" t="str">
        <f t="shared" si="136"/>
        <v/>
      </c>
      <c r="AX712" s="666" t="str">
        <f t="shared" si="137"/>
        <v/>
      </c>
      <c r="AY712" s="666" t="str">
        <f t="shared" si="138"/>
        <v/>
      </c>
      <c r="AZ712" s="666" t="str">
        <f>IF(OR(X712="",AND(OR(R712&lt;&gt;IF(S712&gt;【１】経営概要!$G$27,調査年-1,調査年),AG712=0),V712="",AR712="",W712="")),"",
SUM(
IF(AND(R712=IF(S712&gt;【１】経営概要!$G$27,調査年-1,調査年),AG712=1),ROUND(T712*X712%,0),),
ROUND(V712*X712%,0),
ROUND(SUM(AR712)*X712%,0),
))</f>
        <v/>
      </c>
      <c r="BA712" s="666" t="str">
        <f t="shared" si="139"/>
        <v/>
      </c>
    </row>
    <row r="713" spans="2:53" s="4" customFormat="1" ht="28.15" hidden="1" customHeight="1" outlineLevel="1">
      <c r="C713" s="722">
        <v>697</v>
      </c>
      <c r="D713" s="1569"/>
      <c r="E713" s="1570"/>
      <c r="F713" s="1570"/>
      <c r="G713" s="1570"/>
      <c r="H713" s="1570"/>
      <c r="I713" s="1570"/>
      <c r="J713" s="1570"/>
      <c r="K713" s="1571"/>
      <c r="L713" s="668" t="str">
        <f>IF(M713&gt;0,IF(COUNTIF(リスト!建築物種類コード,M713),"建築物","構築物"),"")</f>
        <v/>
      </c>
      <c r="M713" s="688"/>
      <c r="N713" s="681"/>
      <c r="O713" s="201"/>
      <c r="P713" s="682"/>
      <c r="Q713" s="683"/>
      <c r="R713" s="683"/>
      <c r="S713" s="684"/>
      <c r="T713" s="685"/>
      <c r="U713" s="685"/>
      <c r="V713" s="685"/>
      <c r="W713" s="685"/>
      <c r="X713" s="1045"/>
      <c r="Y713" s="686"/>
      <c r="Z713" s="687"/>
      <c r="AA713" s="661"/>
      <c r="AB713" s="662"/>
      <c r="AC713" s="279"/>
      <c r="AD713" s="61"/>
      <c r="AE713" s="61"/>
      <c r="AF713" s="663" t="str">
        <f t="shared" si="151"/>
        <v/>
      </c>
      <c r="AG713" s="664" t="str">
        <f t="shared" si="147"/>
        <v/>
      </c>
      <c r="AH713" s="664" t="str">
        <f t="shared" si="148"/>
        <v/>
      </c>
      <c r="AI713" s="664" t="str">
        <f>IF(AF713="","",VLOOKUP(AF713,リスト!BD:BE,2,0))</f>
        <v/>
      </c>
      <c r="AJ713" s="664" t="str">
        <f t="shared" si="142"/>
        <v/>
      </c>
      <c r="AK713" s="664" t="str">
        <f>IF(AJ713="","",VLOOKUP(AJ713,リスト!BW:BX,2,0))</f>
        <v/>
      </c>
      <c r="AL713" s="664" t="str">
        <f>IF(AF713="","",IF(S713&gt;【１】経営概要!$G$27,調査年-1,調査年)-R713)</f>
        <v/>
      </c>
      <c r="AM713" s="665" t="str">
        <f t="shared" si="130"/>
        <v/>
      </c>
      <c r="AN713" s="665" t="str">
        <f t="shared" si="131"/>
        <v/>
      </c>
      <c r="AO713" s="666" t="str">
        <f t="shared" si="132"/>
        <v/>
      </c>
      <c r="AP713" s="666" t="str">
        <f t="shared" si="133"/>
        <v/>
      </c>
      <c r="AQ713" s="666" t="str">
        <f t="shared" si="134"/>
        <v/>
      </c>
      <c r="AR713" s="666" t="str">
        <f t="shared" si="152"/>
        <v/>
      </c>
      <c r="AS713" s="666" t="str">
        <f t="shared" si="135"/>
        <v/>
      </c>
      <c r="AT713" s="666" t="str">
        <f t="shared" si="149"/>
        <v/>
      </c>
      <c r="AU713" s="666" t="str">
        <f t="shared" si="150"/>
        <v/>
      </c>
      <c r="AV713" s="666" t="str">
        <f>IF(X713="","",IF(OR(R713=IF(S713&gt;【１】経営概要!$G$27,調査年-1,調査年),AN713=""),"",ROUND(AN713*X713%,0)))</f>
        <v/>
      </c>
      <c r="AW713" s="666" t="str">
        <f t="shared" si="136"/>
        <v/>
      </c>
      <c r="AX713" s="666" t="str">
        <f t="shared" si="137"/>
        <v/>
      </c>
      <c r="AY713" s="666" t="str">
        <f t="shared" si="138"/>
        <v/>
      </c>
      <c r="AZ713" s="666" t="str">
        <f>IF(OR(X713="",AND(OR(R713&lt;&gt;IF(S713&gt;【１】経営概要!$G$27,調査年-1,調査年),AG713=0),V713="",AR713="",W713="")),"",
SUM(
IF(AND(R713=IF(S713&gt;【１】経営概要!$G$27,調査年-1,調査年),AG713=1),ROUND(T713*X713%,0),),
ROUND(V713*X713%,0),
ROUND(SUM(AR713)*X713%,0),
))</f>
        <v/>
      </c>
      <c r="BA713" s="666" t="str">
        <f t="shared" si="139"/>
        <v/>
      </c>
    </row>
    <row r="714" spans="2:53" s="4" customFormat="1" ht="28.5" hidden="1" customHeight="1" outlineLevel="1">
      <c r="B714" s="49"/>
      <c r="C714" s="722">
        <v>698</v>
      </c>
      <c r="D714" s="1569"/>
      <c r="E714" s="1570"/>
      <c r="F714" s="1570"/>
      <c r="G714" s="1570"/>
      <c r="H714" s="1570"/>
      <c r="I714" s="1570"/>
      <c r="J714" s="1570"/>
      <c r="K714" s="1571"/>
      <c r="L714" s="668" t="str">
        <f>IF(M714&gt;0,IF(COUNTIF(リスト!建築物種類コード,M714),"建築物","構築物"),"")</f>
        <v/>
      </c>
      <c r="M714" s="680"/>
      <c r="N714" s="681"/>
      <c r="O714" s="201"/>
      <c r="P714" s="682"/>
      <c r="Q714" s="683"/>
      <c r="R714" s="683"/>
      <c r="S714" s="684"/>
      <c r="T714" s="685"/>
      <c r="U714" s="685"/>
      <c r="V714" s="685"/>
      <c r="W714" s="685"/>
      <c r="X714" s="1045"/>
      <c r="Y714" s="686"/>
      <c r="Z714" s="687"/>
      <c r="AA714" s="661"/>
      <c r="AB714" s="662"/>
      <c r="AC714" s="279"/>
      <c r="AD714" s="61"/>
      <c r="AE714" s="61"/>
      <c r="AF714" s="663" t="str">
        <f t="shared" si="151"/>
        <v/>
      </c>
      <c r="AG714" s="664" t="str">
        <f t="shared" si="147"/>
        <v/>
      </c>
      <c r="AH714" s="664" t="str">
        <f t="shared" si="148"/>
        <v/>
      </c>
      <c r="AI714" s="664" t="str">
        <f>IF(AF714="","",VLOOKUP(AF714,リスト!BD:BE,2,0))</f>
        <v/>
      </c>
      <c r="AJ714" s="664" t="str">
        <f t="shared" si="142"/>
        <v/>
      </c>
      <c r="AK714" s="664" t="str">
        <f>IF(AJ714="","",VLOOKUP(AJ714,リスト!BW:BX,2,0))</f>
        <v/>
      </c>
      <c r="AL714" s="664" t="str">
        <f>IF(AF714="","",IF(S714&gt;【１】経営概要!$G$27,調査年-1,調査年)-R714)</f>
        <v/>
      </c>
      <c r="AM714" s="665" t="str">
        <f t="shared" si="130"/>
        <v/>
      </c>
      <c r="AN714" s="665" t="str">
        <f t="shared" si="131"/>
        <v/>
      </c>
      <c r="AO714" s="666" t="str">
        <f t="shared" si="132"/>
        <v/>
      </c>
      <c r="AP714" s="666" t="str">
        <f t="shared" si="133"/>
        <v/>
      </c>
      <c r="AQ714" s="666" t="str">
        <f t="shared" si="134"/>
        <v/>
      </c>
      <c r="AR714" s="666" t="str">
        <f t="shared" si="152"/>
        <v/>
      </c>
      <c r="AS714" s="666" t="str">
        <f t="shared" si="135"/>
        <v/>
      </c>
      <c r="AT714" s="666" t="str">
        <f t="shared" si="149"/>
        <v/>
      </c>
      <c r="AU714" s="666" t="str">
        <f t="shared" si="150"/>
        <v/>
      </c>
      <c r="AV714" s="666" t="str">
        <f>IF(X714="","",IF(OR(R714=IF(S714&gt;【１】経営概要!$G$27,調査年-1,調査年),AN714=""),"",ROUND(AN714*X714%,0)))</f>
        <v/>
      </c>
      <c r="AW714" s="666" t="str">
        <f t="shared" si="136"/>
        <v/>
      </c>
      <c r="AX714" s="666" t="str">
        <f t="shared" si="137"/>
        <v/>
      </c>
      <c r="AY714" s="666" t="str">
        <f t="shared" si="138"/>
        <v/>
      </c>
      <c r="AZ714" s="666" t="str">
        <f>IF(OR(X714="",AND(OR(R714&lt;&gt;IF(S714&gt;【１】経営概要!$G$27,調査年-1,調査年),AG714=0),V714="",AR714="",W714="")),"",
SUM(
IF(AND(R714=IF(S714&gt;【１】経営概要!$G$27,調査年-1,調査年),AG714=1),ROUND(T714*X714%,0),),
ROUND(V714*X714%,0),
ROUND(SUM(AR714)*X714%,0),
))</f>
        <v/>
      </c>
      <c r="BA714" s="666" t="str">
        <f t="shared" si="139"/>
        <v/>
      </c>
    </row>
    <row r="715" spans="2:53" ht="28.5" hidden="1" customHeight="1" outlineLevel="1">
      <c r="B715" s="49"/>
      <c r="C715" s="722">
        <v>699</v>
      </c>
      <c r="D715" s="1572"/>
      <c r="E715" s="1573"/>
      <c r="F715" s="1573"/>
      <c r="G715" s="1573"/>
      <c r="H715" s="1573"/>
      <c r="I715" s="1573"/>
      <c r="J715" s="1573"/>
      <c r="K715" s="1574"/>
      <c r="L715" s="668" t="str">
        <f>IF(M715&gt;0,IF(COUNTIF(リスト!建築物種類コード,M715),"建築物","構築物"),"")</f>
        <v/>
      </c>
      <c r="M715" s="688"/>
      <c r="N715" s="681"/>
      <c r="O715" s="201"/>
      <c r="P715" s="682"/>
      <c r="Q715" s="683"/>
      <c r="R715" s="683"/>
      <c r="S715" s="684"/>
      <c r="T715" s="685"/>
      <c r="U715" s="685"/>
      <c r="V715" s="685"/>
      <c r="W715" s="685"/>
      <c r="X715" s="1045"/>
      <c r="Y715" s="686"/>
      <c r="Z715" s="687"/>
      <c r="AA715" s="661"/>
      <c r="AB715" s="662"/>
      <c r="AC715" s="279"/>
      <c r="AF715" s="663" t="str">
        <f t="shared" si="151"/>
        <v/>
      </c>
      <c r="AG715" s="664" t="str">
        <f t="shared" si="147"/>
        <v/>
      </c>
      <c r="AH715" s="664" t="str">
        <f t="shared" si="148"/>
        <v/>
      </c>
      <c r="AI715" s="664" t="str">
        <f>IF(AF715="","",VLOOKUP(AF715,リスト!BD:BE,2,0))</f>
        <v/>
      </c>
      <c r="AJ715" s="664" t="str">
        <f t="shared" si="142"/>
        <v/>
      </c>
      <c r="AK715" s="664" t="str">
        <f>IF(AJ715="","",VLOOKUP(AJ715,リスト!BW:BX,2,0))</f>
        <v/>
      </c>
      <c r="AL715" s="664" t="str">
        <f>IF(AF715="","",IF(S715&gt;【１】経営概要!$G$27,調査年-1,調査年)-R715)</f>
        <v/>
      </c>
      <c r="AM715" s="665" t="str">
        <f t="shared" si="130"/>
        <v/>
      </c>
      <c r="AN715" s="665" t="str">
        <f t="shared" si="131"/>
        <v/>
      </c>
      <c r="AO715" s="666" t="str">
        <f t="shared" si="132"/>
        <v/>
      </c>
      <c r="AP715" s="666" t="str">
        <f t="shared" si="133"/>
        <v/>
      </c>
      <c r="AQ715" s="666" t="str">
        <f t="shared" si="134"/>
        <v/>
      </c>
      <c r="AR715" s="666" t="str">
        <f t="shared" si="152"/>
        <v/>
      </c>
      <c r="AS715" s="666" t="str">
        <f t="shared" si="135"/>
        <v/>
      </c>
      <c r="AT715" s="666" t="str">
        <f t="shared" si="149"/>
        <v/>
      </c>
      <c r="AU715" s="666" t="str">
        <f t="shared" si="150"/>
        <v/>
      </c>
      <c r="AV715" s="666" t="str">
        <f>IF(X715="","",IF(OR(R715=IF(S715&gt;【１】経営概要!$G$27,調査年-1,調査年),AN715=""),"",ROUND(AN715*X715%,0)))</f>
        <v/>
      </c>
      <c r="AW715" s="666" t="str">
        <f t="shared" si="136"/>
        <v/>
      </c>
      <c r="AX715" s="666" t="str">
        <f t="shared" si="137"/>
        <v/>
      </c>
      <c r="AY715" s="666" t="str">
        <f t="shared" si="138"/>
        <v/>
      </c>
      <c r="AZ715" s="666" t="str">
        <f>IF(OR(X715="",AND(OR(R715&lt;&gt;IF(S715&gt;【１】経営概要!$G$27,調査年-1,調査年),AG715=0),V715="",AR715="",W715="")),"",
SUM(
IF(AND(R715=IF(S715&gt;【１】経営概要!$G$27,調査年-1,調査年),AG715=1),ROUND(T715*X715%,0),),
ROUND(V715*X715%,0),
ROUND(SUM(AR715)*X715%,0),
))</f>
        <v/>
      </c>
      <c r="BA715" s="666" t="str">
        <f t="shared" si="139"/>
        <v/>
      </c>
    </row>
    <row r="716" spans="2:53" s="42" customFormat="1" ht="28.5" hidden="1" customHeight="1" outlineLevel="1">
      <c r="B716" s="49"/>
      <c r="C716" s="722">
        <v>700</v>
      </c>
      <c r="D716" s="1569"/>
      <c r="E716" s="1570"/>
      <c r="F716" s="1570"/>
      <c r="G716" s="1570"/>
      <c r="H716" s="1570"/>
      <c r="I716" s="1570"/>
      <c r="J716" s="1570"/>
      <c r="K716" s="1571"/>
      <c r="L716" s="668" t="str">
        <f>IF(M716&gt;0,IF(COUNTIF(リスト!建築物種類コード,M716),"建築物","構築物"),"")</f>
        <v/>
      </c>
      <c r="M716" s="680"/>
      <c r="N716" s="681"/>
      <c r="O716" s="201"/>
      <c r="P716" s="682"/>
      <c r="Q716" s="683"/>
      <c r="R716" s="683"/>
      <c r="S716" s="684"/>
      <c r="T716" s="685"/>
      <c r="U716" s="685"/>
      <c r="V716" s="685"/>
      <c r="W716" s="685"/>
      <c r="X716" s="1045"/>
      <c r="Y716" s="686"/>
      <c r="Z716" s="687"/>
      <c r="AA716" s="661"/>
      <c r="AB716" s="662"/>
      <c r="AC716" s="279"/>
      <c r="AD716" s="61"/>
      <c r="AE716" s="61"/>
      <c r="AF716" s="663" t="str">
        <f t="shared" si="151"/>
        <v/>
      </c>
      <c r="AG716" s="664" t="str">
        <f t="shared" si="147"/>
        <v/>
      </c>
      <c r="AH716" s="664" t="str">
        <f t="shared" si="148"/>
        <v/>
      </c>
      <c r="AI716" s="664" t="str">
        <f>IF(AF716="","",VLOOKUP(AF716,リスト!BD:BE,2,0))</f>
        <v/>
      </c>
      <c r="AJ716" s="664" t="str">
        <f t="shared" si="142"/>
        <v/>
      </c>
      <c r="AK716" s="664" t="str">
        <f>IF(AJ716="","",VLOOKUP(AJ716,リスト!BW:BX,2,0))</f>
        <v/>
      </c>
      <c r="AL716" s="664" t="str">
        <f>IF(AF716="","",IF(S716&gt;【１】経営概要!$G$27,調査年-1,調査年)-R716)</f>
        <v/>
      </c>
      <c r="AM716" s="665" t="str">
        <f t="shared" si="130"/>
        <v/>
      </c>
      <c r="AN716" s="665" t="str">
        <f t="shared" si="131"/>
        <v/>
      </c>
      <c r="AO716" s="666" t="str">
        <f t="shared" si="132"/>
        <v/>
      </c>
      <c r="AP716" s="666" t="str">
        <f t="shared" si="133"/>
        <v/>
      </c>
      <c r="AQ716" s="666" t="str">
        <f t="shared" si="134"/>
        <v/>
      </c>
      <c r="AR716" s="666" t="str">
        <f t="shared" si="152"/>
        <v/>
      </c>
      <c r="AS716" s="666" t="str">
        <f t="shared" si="135"/>
        <v/>
      </c>
      <c r="AT716" s="666" t="str">
        <f t="shared" si="149"/>
        <v/>
      </c>
      <c r="AU716" s="666" t="str">
        <f t="shared" si="150"/>
        <v/>
      </c>
      <c r="AV716" s="666" t="str">
        <f>IF(X716="","",IF(OR(R716=IF(S716&gt;【１】経営概要!$G$27,調査年-1,調査年),AN716=""),"",ROUND(AN716*X716%,0)))</f>
        <v/>
      </c>
      <c r="AW716" s="666" t="str">
        <f t="shared" si="136"/>
        <v/>
      </c>
      <c r="AX716" s="666" t="str">
        <f t="shared" si="137"/>
        <v/>
      </c>
      <c r="AY716" s="666" t="str">
        <f t="shared" si="138"/>
        <v/>
      </c>
      <c r="AZ716" s="666" t="str">
        <f>IF(OR(X716="",AND(OR(R716&lt;&gt;IF(S716&gt;【１】経営概要!$G$27,調査年-1,調査年),AG716=0),V716="",AR716="",W716="")),"",
SUM(
IF(AND(R716=IF(S716&gt;【１】経営概要!$G$27,調査年-1,調査年),AG716=1),ROUND(T716*X716%,0),),
ROUND(V716*X716%,0),
ROUND(SUM(AR716)*X716%,0),
))</f>
        <v/>
      </c>
      <c r="BA716" s="666" t="str">
        <f t="shared" si="139"/>
        <v/>
      </c>
    </row>
    <row r="717" spans="2:53" s="4" customFormat="1" ht="28.5" hidden="1" customHeight="1" outlineLevel="1">
      <c r="C717" s="722">
        <v>701</v>
      </c>
      <c r="D717" s="1569"/>
      <c r="E717" s="1570"/>
      <c r="F717" s="1570"/>
      <c r="G717" s="1570"/>
      <c r="H717" s="1570"/>
      <c r="I717" s="1570"/>
      <c r="J717" s="1570"/>
      <c r="K717" s="1571"/>
      <c r="L717" s="668" t="str">
        <f>IF(M717&gt;0,IF(COUNTIF(リスト!建築物種類コード,M717),"建築物","構築物"),"")</f>
        <v/>
      </c>
      <c r="M717" s="680"/>
      <c r="N717" s="681"/>
      <c r="O717" s="201"/>
      <c r="P717" s="682"/>
      <c r="Q717" s="683"/>
      <c r="R717" s="683"/>
      <c r="S717" s="684"/>
      <c r="T717" s="685"/>
      <c r="U717" s="685"/>
      <c r="V717" s="685"/>
      <c r="W717" s="685"/>
      <c r="X717" s="1045"/>
      <c r="Y717" s="686"/>
      <c r="Z717" s="687"/>
      <c r="AA717" s="661"/>
      <c r="AB717" s="662"/>
      <c r="AC717" s="279"/>
      <c r="AD717" s="61"/>
      <c r="AE717" s="61"/>
      <c r="AF717" s="663" t="str">
        <f t="shared" si="151"/>
        <v/>
      </c>
      <c r="AG717" s="664" t="str">
        <f t="shared" si="147"/>
        <v/>
      </c>
      <c r="AH717" s="664" t="str">
        <f t="shared" si="148"/>
        <v/>
      </c>
      <c r="AI717" s="664" t="str">
        <f>IF(AF717="","",VLOOKUP(AF717,リスト!BD:BE,2,0))</f>
        <v/>
      </c>
      <c r="AJ717" s="664" t="str">
        <f t="shared" si="142"/>
        <v/>
      </c>
      <c r="AK717" s="664" t="str">
        <f>IF(AJ717="","",VLOOKUP(AJ717,リスト!BW:BX,2,0))</f>
        <v/>
      </c>
      <c r="AL717" s="664" t="str">
        <f>IF(AF717="","",IF(S717&gt;【１】経営概要!$G$27,調査年-1,調査年)-R717)</f>
        <v/>
      </c>
      <c r="AM717" s="665" t="str">
        <f t="shared" si="130"/>
        <v/>
      </c>
      <c r="AN717" s="665" t="str">
        <f t="shared" si="131"/>
        <v/>
      </c>
      <c r="AO717" s="666" t="str">
        <f t="shared" si="132"/>
        <v/>
      </c>
      <c r="AP717" s="666" t="str">
        <f t="shared" si="133"/>
        <v/>
      </c>
      <c r="AQ717" s="666" t="str">
        <f t="shared" si="134"/>
        <v/>
      </c>
      <c r="AR717" s="666" t="str">
        <f t="shared" si="152"/>
        <v/>
      </c>
      <c r="AS717" s="666" t="str">
        <f t="shared" si="135"/>
        <v/>
      </c>
      <c r="AT717" s="666" t="str">
        <f t="shared" si="149"/>
        <v/>
      </c>
      <c r="AU717" s="666" t="str">
        <f t="shared" si="150"/>
        <v/>
      </c>
      <c r="AV717" s="666" t="str">
        <f>IF(X717="","",IF(OR(R717=IF(S717&gt;【１】経営概要!$G$27,調査年-1,調査年),AN717=""),"",ROUND(AN717*X717%,0)))</f>
        <v/>
      </c>
      <c r="AW717" s="666" t="str">
        <f t="shared" si="136"/>
        <v/>
      </c>
      <c r="AX717" s="666" t="str">
        <f t="shared" si="137"/>
        <v/>
      </c>
      <c r="AY717" s="666" t="str">
        <f t="shared" si="138"/>
        <v/>
      </c>
      <c r="AZ717" s="666" t="str">
        <f>IF(OR(X717="",AND(OR(R717&lt;&gt;IF(S717&gt;【１】経営概要!$G$27,調査年-1,調査年),AG717=0),V717="",AR717="",W717="")),"",
SUM(
IF(AND(R717=IF(S717&gt;【１】経営概要!$G$27,調査年-1,調査年),AG717=1),ROUND(T717*X717%,0),),
ROUND(V717*X717%,0),
ROUND(SUM(AR717)*X717%,0),
))</f>
        <v/>
      </c>
      <c r="BA717" s="666" t="str">
        <f t="shared" si="139"/>
        <v/>
      </c>
    </row>
    <row r="718" spans="2:53" s="4" customFormat="1" ht="27.75" hidden="1" customHeight="1" outlineLevel="1">
      <c r="C718" s="722">
        <v>702</v>
      </c>
      <c r="D718" s="1572"/>
      <c r="E718" s="1573"/>
      <c r="F718" s="1573"/>
      <c r="G718" s="1573"/>
      <c r="H718" s="1573"/>
      <c r="I718" s="1573"/>
      <c r="J718" s="1573"/>
      <c r="K718" s="1574"/>
      <c r="L718" s="668" t="str">
        <f>IF(M718&gt;0,IF(COUNTIF(リスト!建築物種類コード,M718),"建築物","構築物"),"")</f>
        <v/>
      </c>
      <c r="M718" s="688"/>
      <c r="N718" s="681"/>
      <c r="O718" s="201"/>
      <c r="P718" s="682"/>
      <c r="Q718" s="683"/>
      <c r="R718" s="683"/>
      <c r="S718" s="684"/>
      <c r="T718" s="685"/>
      <c r="U718" s="685"/>
      <c r="V718" s="685"/>
      <c r="W718" s="685"/>
      <c r="X718" s="1045"/>
      <c r="Y718" s="686"/>
      <c r="Z718" s="687"/>
      <c r="AA718" s="661"/>
      <c r="AB718" s="662"/>
      <c r="AC718" s="279"/>
      <c r="AD718" s="61"/>
      <c r="AE718" s="61"/>
      <c r="AF718" s="663" t="str">
        <f t="shared" si="151"/>
        <v/>
      </c>
      <c r="AG718" s="664" t="str">
        <f t="shared" si="147"/>
        <v/>
      </c>
      <c r="AH718" s="664" t="str">
        <f t="shared" si="148"/>
        <v/>
      </c>
      <c r="AI718" s="664" t="str">
        <f>IF(AF718="","",VLOOKUP(AF718,リスト!BD:BE,2,0))</f>
        <v/>
      </c>
      <c r="AJ718" s="664" t="str">
        <f t="shared" si="142"/>
        <v/>
      </c>
      <c r="AK718" s="664" t="str">
        <f>IF(AJ718="","",VLOOKUP(AJ718,リスト!BW:BX,2,0))</f>
        <v/>
      </c>
      <c r="AL718" s="664" t="str">
        <f>IF(AF718="","",IF(S718&gt;【１】経営概要!$G$27,調査年-1,調査年)-R718)</f>
        <v/>
      </c>
      <c r="AM718" s="665" t="str">
        <f t="shared" si="130"/>
        <v/>
      </c>
      <c r="AN718" s="665" t="str">
        <f t="shared" si="131"/>
        <v/>
      </c>
      <c r="AO718" s="666" t="str">
        <f t="shared" si="132"/>
        <v/>
      </c>
      <c r="AP718" s="666" t="str">
        <f t="shared" si="133"/>
        <v/>
      </c>
      <c r="AQ718" s="666" t="str">
        <f t="shared" si="134"/>
        <v/>
      </c>
      <c r="AR718" s="666" t="str">
        <f t="shared" si="152"/>
        <v/>
      </c>
      <c r="AS718" s="666" t="str">
        <f t="shared" si="135"/>
        <v/>
      </c>
      <c r="AT718" s="666" t="str">
        <f t="shared" si="149"/>
        <v/>
      </c>
      <c r="AU718" s="666" t="str">
        <f t="shared" si="150"/>
        <v/>
      </c>
      <c r="AV718" s="666" t="str">
        <f>IF(X718="","",IF(OR(R718=IF(S718&gt;【１】経営概要!$G$27,調査年-1,調査年),AN718=""),"",ROUND(AN718*X718%,0)))</f>
        <v/>
      </c>
      <c r="AW718" s="666" t="str">
        <f t="shared" si="136"/>
        <v/>
      </c>
      <c r="AX718" s="666" t="str">
        <f t="shared" si="137"/>
        <v/>
      </c>
      <c r="AY718" s="666" t="str">
        <f t="shared" si="138"/>
        <v/>
      </c>
      <c r="AZ718" s="666" t="str">
        <f>IF(OR(X718="",AND(OR(R718&lt;&gt;IF(S718&gt;【１】経営概要!$G$27,調査年-1,調査年),AG718=0),V718="",AR718="",W718="")),"",
SUM(
IF(AND(R718=IF(S718&gt;【１】経営概要!$G$27,調査年-1,調査年),AG718=1),ROUND(T718*X718%,0),),
ROUND(V718*X718%,0),
ROUND(SUM(AR718)*X718%,0),
))</f>
        <v/>
      </c>
      <c r="BA718" s="666" t="str">
        <f t="shared" si="139"/>
        <v/>
      </c>
    </row>
    <row r="719" spans="2:53" s="4" customFormat="1" ht="28.15" hidden="1" customHeight="1" outlineLevel="1">
      <c r="C719" s="722">
        <v>703</v>
      </c>
      <c r="D719" s="1569"/>
      <c r="E719" s="1570"/>
      <c r="F719" s="1570"/>
      <c r="G719" s="1570"/>
      <c r="H719" s="1570"/>
      <c r="I719" s="1570"/>
      <c r="J719" s="1570"/>
      <c r="K719" s="1571"/>
      <c r="L719" s="668" t="str">
        <f>IF(M719&gt;0,IF(COUNTIF(リスト!建築物種類コード,M719),"建築物","構築物"),"")</f>
        <v/>
      </c>
      <c r="M719" s="680"/>
      <c r="N719" s="681"/>
      <c r="O719" s="201"/>
      <c r="P719" s="682"/>
      <c r="Q719" s="683"/>
      <c r="R719" s="683"/>
      <c r="S719" s="684"/>
      <c r="T719" s="685"/>
      <c r="U719" s="685"/>
      <c r="V719" s="685"/>
      <c r="W719" s="685"/>
      <c r="X719" s="1045"/>
      <c r="Y719" s="686"/>
      <c r="Z719" s="687"/>
      <c r="AA719" s="661"/>
      <c r="AB719" s="662"/>
      <c r="AC719" s="279"/>
      <c r="AD719" s="61"/>
      <c r="AE719" s="61"/>
      <c r="AF719" s="663" t="str">
        <f t="shared" si="151"/>
        <v/>
      </c>
      <c r="AG719" s="664" t="str">
        <f t="shared" si="147"/>
        <v/>
      </c>
      <c r="AH719" s="664" t="str">
        <f t="shared" si="148"/>
        <v/>
      </c>
      <c r="AI719" s="664" t="str">
        <f>IF(AF719="","",VLOOKUP(AF719,リスト!BD:BE,2,0))</f>
        <v/>
      </c>
      <c r="AJ719" s="664" t="str">
        <f t="shared" si="142"/>
        <v/>
      </c>
      <c r="AK719" s="664" t="str">
        <f>IF(AJ719="","",VLOOKUP(AJ719,リスト!BW:BX,2,0))</f>
        <v/>
      </c>
      <c r="AL719" s="664" t="str">
        <f>IF(AF719="","",IF(S719&gt;【１】経営概要!$G$27,調査年-1,調査年)-R719)</f>
        <v/>
      </c>
      <c r="AM719" s="665" t="str">
        <f t="shared" si="130"/>
        <v/>
      </c>
      <c r="AN719" s="665" t="str">
        <f t="shared" si="131"/>
        <v/>
      </c>
      <c r="AO719" s="666" t="str">
        <f t="shared" si="132"/>
        <v/>
      </c>
      <c r="AP719" s="666" t="str">
        <f t="shared" si="133"/>
        <v/>
      </c>
      <c r="AQ719" s="666" t="str">
        <f t="shared" si="134"/>
        <v/>
      </c>
      <c r="AR719" s="666" t="str">
        <f t="shared" si="152"/>
        <v/>
      </c>
      <c r="AS719" s="666" t="str">
        <f t="shared" si="135"/>
        <v/>
      </c>
      <c r="AT719" s="666" t="str">
        <f t="shared" si="149"/>
        <v/>
      </c>
      <c r="AU719" s="666" t="str">
        <f t="shared" si="150"/>
        <v/>
      </c>
      <c r="AV719" s="666" t="str">
        <f>IF(X719="","",IF(OR(R719=IF(S719&gt;【１】経営概要!$G$27,調査年-1,調査年),AN719=""),"",ROUND(AN719*X719%,0)))</f>
        <v/>
      </c>
      <c r="AW719" s="666" t="str">
        <f t="shared" si="136"/>
        <v/>
      </c>
      <c r="AX719" s="666" t="str">
        <f t="shared" si="137"/>
        <v/>
      </c>
      <c r="AY719" s="666" t="str">
        <f t="shared" si="138"/>
        <v/>
      </c>
      <c r="AZ719" s="666" t="str">
        <f>IF(OR(X719="",AND(OR(R719&lt;&gt;IF(S719&gt;【１】経営概要!$G$27,調査年-1,調査年),AG719=0),V719="",AR719="",W719="")),"",
SUM(
IF(AND(R719=IF(S719&gt;【１】経営概要!$G$27,調査年-1,調査年),AG719=1),ROUND(T719*X719%,0),),
ROUND(V719*X719%,0),
ROUND(SUM(AR719)*X719%,0),
))</f>
        <v/>
      </c>
      <c r="BA719" s="666" t="str">
        <f t="shared" si="139"/>
        <v/>
      </c>
    </row>
    <row r="720" spans="2:53" s="4" customFormat="1" ht="28.15" hidden="1" customHeight="1" outlineLevel="1">
      <c r="C720" s="722">
        <v>704</v>
      </c>
      <c r="D720" s="1572"/>
      <c r="E720" s="1573"/>
      <c r="F720" s="1573"/>
      <c r="G720" s="1573"/>
      <c r="H720" s="1573"/>
      <c r="I720" s="1573"/>
      <c r="J720" s="1573"/>
      <c r="K720" s="1574"/>
      <c r="L720" s="668" t="str">
        <f>IF(M720&gt;0,IF(COUNTIF(リスト!建築物種類コード,M720),"建築物","構築物"),"")</f>
        <v/>
      </c>
      <c r="M720" s="688"/>
      <c r="N720" s="681"/>
      <c r="O720" s="201"/>
      <c r="P720" s="682"/>
      <c r="Q720" s="683"/>
      <c r="R720" s="683"/>
      <c r="S720" s="684"/>
      <c r="T720" s="685"/>
      <c r="U720" s="685"/>
      <c r="V720" s="685"/>
      <c r="W720" s="685"/>
      <c r="X720" s="1045"/>
      <c r="Y720" s="686"/>
      <c r="Z720" s="687"/>
      <c r="AA720" s="661"/>
      <c r="AB720" s="662"/>
      <c r="AC720" s="279"/>
      <c r="AD720" s="61"/>
      <c r="AE720" s="61"/>
      <c r="AF720" s="663" t="str">
        <f t="shared" si="151"/>
        <v/>
      </c>
      <c r="AG720" s="664" t="str">
        <f t="shared" ref="AG720:AG783" si="153">IF(AF720="","",IF(T720+U720&lt;100000,1,0))</f>
        <v/>
      </c>
      <c r="AH720" s="664" t="str">
        <f t="shared" ref="AH720:AH783" si="154">IF(AF720="","",IF(AND(AG720=0,T720+U720&lt;200000),1,))</f>
        <v/>
      </c>
      <c r="AI720" s="664" t="str">
        <f>IF(AF720="","",VLOOKUP(AF720,リスト!BD:BE,2,0))</f>
        <v/>
      </c>
      <c r="AJ720" s="664" t="str">
        <f t="shared" si="142"/>
        <v/>
      </c>
      <c r="AK720" s="664" t="str">
        <f>IF(AJ720="","",VLOOKUP(AJ720,リスト!BW:BX,2,0))</f>
        <v/>
      </c>
      <c r="AL720" s="664" t="str">
        <f>IF(AF720="","",IF(S720&gt;【１】経営概要!$G$27,調査年-1,調査年)-R720)</f>
        <v/>
      </c>
      <c r="AM720" s="665" t="str">
        <f t="shared" si="130"/>
        <v/>
      </c>
      <c r="AN720" s="665" t="str">
        <f t="shared" si="131"/>
        <v/>
      </c>
      <c r="AO720" s="666" t="str">
        <f t="shared" si="132"/>
        <v/>
      </c>
      <c r="AP720" s="666" t="str">
        <f t="shared" si="133"/>
        <v/>
      </c>
      <c r="AQ720" s="666" t="str">
        <f t="shared" si="134"/>
        <v/>
      </c>
      <c r="AR720" s="666" t="str">
        <f t="shared" si="152"/>
        <v/>
      </c>
      <c r="AS720" s="666" t="str">
        <f t="shared" si="135"/>
        <v/>
      </c>
      <c r="AT720" s="666" t="str">
        <f t="shared" ref="AT720:AT783" si="155">IF(Y720="2：部分取り壊し",ROUND(T720*(1-(AC720/O720)),0),"")</f>
        <v/>
      </c>
      <c r="AU720" s="666" t="str">
        <f t="shared" ref="AU720:AU783" si="156">IF(Y720="2：部分取り壊し",ROUND(U720*(1-(AC720/O720)),0),"")</f>
        <v/>
      </c>
      <c r="AV720" s="666" t="str">
        <f>IF(X720="","",IF(OR(R720=IF(S720&gt;【１】経営概要!$G$27,調査年-1,調査年),AN720=""),"",ROUND(AN720*X720%,0)))</f>
        <v/>
      </c>
      <c r="AW720" s="666" t="str">
        <f t="shared" si="136"/>
        <v/>
      </c>
      <c r="AX720" s="666" t="str">
        <f t="shared" si="137"/>
        <v/>
      </c>
      <c r="AY720" s="666" t="str">
        <f t="shared" si="138"/>
        <v/>
      </c>
      <c r="AZ720" s="666" t="str">
        <f>IF(OR(X720="",AND(OR(R720&lt;&gt;IF(S720&gt;【１】経営概要!$G$27,調査年-1,調査年),AG720=0),V720="",AR720="",W720="")),"",
SUM(
IF(AND(R720=IF(S720&gt;【１】経営概要!$G$27,調査年-1,調査年),AG720=1),ROUND(T720*X720%,0),),
ROUND(V720*X720%,0),
ROUND(SUM(AR720)*X720%,0),
))</f>
        <v/>
      </c>
      <c r="BA720" s="666" t="str">
        <f t="shared" si="139"/>
        <v/>
      </c>
    </row>
    <row r="721" spans="2:53" s="4" customFormat="1" ht="28.15" hidden="1" customHeight="1" outlineLevel="1">
      <c r="C721" s="722">
        <v>705</v>
      </c>
      <c r="D721" s="1569"/>
      <c r="E721" s="1570"/>
      <c r="F721" s="1570"/>
      <c r="G721" s="1570"/>
      <c r="H721" s="1570"/>
      <c r="I721" s="1570"/>
      <c r="J721" s="1570"/>
      <c r="K721" s="1571"/>
      <c r="L721" s="668" t="str">
        <f>IF(M721&gt;0,IF(COUNTIF(リスト!建築物種類コード,M721),"建築物","構築物"),"")</f>
        <v/>
      </c>
      <c r="M721" s="680"/>
      <c r="N721" s="681"/>
      <c r="O721" s="201"/>
      <c r="P721" s="682"/>
      <c r="Q721" s="683"/>
      <c r="R721" s="683"/>
      <c r="S721" s="684"/>
      <c r="T721" s="685"/>
      <c r="U721" s="685"/>
      <c r="V721" s="685"/>
      <c r="W721" s="685"/>
      <c r="X721" s="1045"/>
      <c r="Y721" s="686"/>
      <c r="Z721" s="687"/>
      <c r="AA721" s="661"/>
      <c r="AB721" s="662"/>
      <c r="AC721" s="279"/>
      <c r="AD721" s="61"/>
      <c r="AE721" s="61"/>
      <c r="AF721" s="663" t="str">
        <f t="shared" si="151"/>
        <v/>
      </c>
      <c r="AG721" s="664" t="str">
        <f t="shared" si="153"/>
        <v/>
      </c>
      <c r="AH721" s="664" t="str">
        <f t="shared" si="154"/>
        <v/>
      </c>
      <c r="AI721" s="664" t="str">
        <f>IF(AF721="","",VLOOKUP(AF721,リスト!BD:BE,2,0))</f>
        <v/>
      </c>
      <c r="AJ721" s="664" t="str">
        <f t="shared" si="142"/>
        <v/>
      </c>
      <c r="AK721" s="664" t="str">
        <f>IF(AJ721="","",VLOOKUP(AJ721,リスト!BW:BX,2,0))</f>
        <v/>
      </c>
      <c r="AL721" s="664" t="str">
        <f>IF(AF721="","",IF(S721&gt;【１】経営概要!$G$27,調査年-1,調査年)-R721)</f>
        <v/>
      </c>
      <c r="AM721" s="665" t="str">
        <f t="shared" si="130"/>
        <v/>
      </c>
      <c r="AN721" s="665" t="str">
        <f t="shared" si="131"/>
        <v/>
      </c>
      <c r="AO721" s="666" t="str">
        <f t="shared" si="132"/>
        <v/>
      </c>
      <c r="AP721" s="666" t="str">
        <f t="shared" si="133"/>
        <v/>
      </c>
      <c r="AQ721" s="666" t="str">
        <f t="shared" si="134"/>
        <v/>
      </c>
      <c r="AR721" s="666" t="str">
        <f t="shared" si="152"/>
        <v/>
      </c>
      <c r="AS721" s="666" t="str">
        <f t="shared" si="135"/>
        <v/>
      </c>
      <c r="AT721" s="666" t="str">
        <f t="shared" si="155"/>
        <v/>
      </c>
      <c r="AU721" s="666" t="str">
        <f t="shared" si="156"/>
        <v/>
      </c>
      <c r="AV721" s="666" t="str">
        <f>IF(X721="","",IF(OR(R721=IF(S721&gt;【１】経営概要!$G$27,調査年-1,調査年),AN721=""),"",ROUND(AN721*X721%,0)))</f>
        <v/>
      </c>
      <c r="AW721" s="666" t="str">
        <f t="shared" si="136"/>
        <v/>
      </c>
      <c r="AX721" s="666" t="str">
        <f t="shared" si="137"/>
        <v/>
      </c>
      <c r="AY721" s="666" t="str">
        <f t="shared" si="138"/>
        <v/>
      </c>
      <c r="AZ721" s="666" t="str">
        <f>IF(OR(X721="",AND(OR(R721&lt;&gt;IF(S721&gt;【１】経営概要!$G$27,調査年-1,調査年),AG721=0),V721="",AR721="",W721="")),"",
SUM(
IF(AND(R721=IF(S721&gt;【１】経営概要!$G$27,調査年-1,調査年),AG721=1),ROUND(T721*X721%,0),),
ROUND(V721*X721%,0),
ROUND(SUM(AR721)*X721%,0),
))</f>
        <v/>
      </c>
      <c r="BA721" s="666" t="str">
        <f t="shared" si="139"/>
        <v/>
      </c>
    </row>
    <row r="722" spans="2:53" s="4" customFormat="1" ht="28.15" hidden="1" customHeight="1" outlineLevel="1">
      <c r="C722" s="722">
        <v>706</v>
      </c>
      <c r="D722" s="1572"/>
      <c r="E722" s="1573"/>
      <c r="F722" s="1573"/>
      <c r="G722" s="1573"/>
      <c r="H722" s="1573"/>
      <c r="I722" s="1573"/>
      <c r="J722" s="1573"/>
      <c r="K722" s="1574"/>
      <c r="L722" s="668" t="str">
        <f>IF(M722&gt;0,IF(COUNTIF(リスト!建築物種類コード,M722),"建築物","構築物"),"")</f>
        <v/>
      </c>
      <c r="M722" s="688"/>
      <c r="N722" s="681"/>
      <c r="O722" s="201"/>
      <c r="P722" s="682"/>
      <c r="Q722" s="683"/>
      <c r="R722" s="683"/>
      <c r="S722" s="684"/>
      <c r="T722" s="685"/>
      <c r="U722" s="685"/>
      <c r="V722" s="685"/>
      <c r="W722" s="685"/>
      <c r="X722" s="1045"/>
      <c r="Y722" s="686"/>
      <c r="Z722" s="687"/>
      <c r="AA722" s="661"/>
      <c r="AB722" s="662"/>
      <c r="AC722" s="279"/>
      <c r="AD722" s="61"/>
      <c r="AE722" s="61"/>
      <c r="AF722" s="663" t="str">
        <f t="shared" ref="AF722:AF785" si="157">IF(AND(M722="",N722=""),"","["&amp;RIGHT(LEFT(M722,3),2)&amp;RIGHT(LEFT(N722,FIND("]",N722)-1),IF(FIND("]",N722)-1&gt;2,2,1))&amp;"]")</f>
        <v/>
      </c>
      <c r="AG722" s="664" t="str">
        <f t="shared" si="153"/>
        <v/>
      </c>
      <c r="AH722" s="664" t="str">
        <f t="shared" si="154"/>
        <v/>
      </c>
      <c r="AI722" s="664" t="str">
        <f>IF(AF722="","",VLOOKUP(AF722,リスト!BD:BE,2,0))</f>
        <v/>
      </c>
      <c r="AJ722" s="664" t="str">
        <f t="shared" si="142"/>
        <v/>
      </c>
      <c r="AK722" s="664" t="str">
        <f>IF(AJ722="","",VLOOKUP(AJ722,リスト!BW:BX,2,0))</f>
        <v/>
      </c>
      <c r="AL722" s="664" t="str">
        <f>IF(AF722="","",IF(S722&gt;【１】経営概要!$G$27,調査年-1,調査年)-R722)</f>
        <v/>
      </c>
      <c r="AM722" s="665" t="str">
        <f t="shared" si="130"/>
        <v/>
      </c>
      <c r="AN722" s="665" t="str">
        <f t="shared" si="131"/>
        <v/>
      </c>
      <c r="AO722" s="666" t="str">
        <f t="shared" si="132"/>
        <v/>
      </c>
      <c r="AP722" s="666" t="str">
        <f t="shared" si="133"/>
        <v/>
      </c>
      <c r="AQ722" s="666" t="str">
        <f t="shared" si="134"/>
        <v/>
      </c>
      <c r="AR722" s="666" t="str">
        <f t="shared" ref="AR722:AR785" si="158">IF(OR(AF722="",AG722=1),IF(AND(AG722=1,AL722=0),U722,""),
IF(AND(AJ722&gt;0,AL722&lt;AJ722,SUM(AQ722)&gt;0,AQ722&lt;=ROUND(U722*AK722,0)),ROUND(AQ722*IF(Y722="2：部分取り壊し",IFERROR(1-(AC722/O722),1),1),),
IF(AND(AJ722&gt;0,AL722&lt;AJ722,SUM(U722)&gt;0),ROUND(U722*AK722*IF(Y722="2：部分取り壊し",IFERROR(1-(AC722/O722),1),1),0),"")))</f>
        <v/>
      </c>
      <c r="AS722" s="666" t="str">
        <f t="shared" si="135"/>
        <v/>
      </c>
      <c r="AT722" s="666" t="str">
        <f t="shared" si="155"/>
        <v/>
      </c>
      <c r="AU722" s="666" t="str">
        <f t="shared" si="156"/>
        <v/>
      </c>
      <c r="AV722" s="666" t="str">
        <f>IF(X722="","",IF(OR(R722=IF(S722&gt;【１】経営概要!$G$27,調査年-1,調査年),AN722=""),"",ROUND(AN722*X722%,0)))</f>
        <v/>
      </c>
      <c r="AW722" s="666" t="str">
        <f t="shared" si="136"/>
        <v/>
      </c>
      <c r="AX722" s="666" t="str">
        <f t="shared" si="137"/>
        <v/>
      </c>
      <c r="AY722" s="666" t="str">
        <f t="shared" si="138"/>
        <v/>
      </c>
      <c r="AZ722" s="666" t="str">
        <f>IF(OR(X722="",AND(OR(R722&lt;&gt;IF(S722&gt;【１】経営概要!$G$27,調査年-1,調査年),AG722=0),V722="",AR722="",W722="")),"",
SUM(
IF(AND(R722=IF(S722&gt;【１】経営概要!$G$27,調査年-1,調査年),AG722=1),ROUND(T722*X722%,0),),
ROUND(V722*X722%,0),
ROUND(SUM(AR722)*X722%,0),
))</f>
        <v/>
      </c>
      <c r="BA722" s="666" t="str">
        <f t="shared" si="139"/>
        <v/>
      </c>
    </row>
    <row r="723" spans="2:53" s="4" customFormat="1" ht="28.15" hidden="1" customHeight="1" outlineLevel="1">
      <c r="C723" s="722">
        <v>707</v>
      </c>
      <c r="D723" s="1569"/>
      <c r="E723" s="1570"/>
      <c r="F723" s="1570"/>
      <c r="G723" s="1570"/>
      <c r="H723" s="1570"/>
      <c r="I723" s="1570"/>
      <c r="J723" s="1570"/>
      <c r="K723" s="1571"/>
      <c r="L723" s="668" t="str">
        <f>IF(M723&gt;0,IF(COUNTIF(リスト!建築物種類コード,M723),"建築物","構築物"),"")</f>
        <v/>
      </c>
      <c r="M723" s="680"/>
      <c r="N723" s="681"/>
      <c r="O723" s="201"/>
      <c r="P723" s="682"/>
      <c r="Q723" s="683"/>
      <c r="R723" s="683"/>
      <c r="S723" s="684"/>
      <c r="T723" s="685"/>
      <c r="U723" s="685"/>
      <c r="V723" s="685"/>
      <c r="W723" s="685"/>
      <c r="X723" s="1045"/>
      <c r="Y723" s="686"/>
      <c r="Z723" s="687"/>
      <c r="AA723" s="661"/>
      <c r="AB723" s="662"/>
      <c r="AC723" s="279"/>
      <c r="AD723" s="61"/>
      <c r="AE723" s="61"/>
      <c r="AF723" s="663" t="str">
        <f t="shared" si="157"/>
        <v/>
      </c>
      <c r="AG723" s="664" t="str">
        <f t="shared" si="153"/>
        <v/>
      </c>
      <c r="AH723" s="664" t="str">
        <f t="shared" si="154"/>
        <v/>
      </c>
      <c r="AI723" s="664" t="str">
        <f>IF(AF723="","",VLOOKUP(AF723,リスト!BD:BE,2,0))</f>
        <v/>
      </c>
      <c r="AJ723" s="664" t="str">
        <f t="shared" si="142"/>
        <v/>
      </c>
      <c r="AK723" s="664" t="str">
        <f>IF(AJ723="","",VLOOKUP(AJ723,リスト!BW:BX,2,0))</f>
        <v/>
      </c>
      <c r="AL723" s="664" t="str">
        <f>IF(AF723="","",IF(S723&gt;【１】経営概要!$G$27,調査年-1,調査年)-R723)</f>
        <v/>
      </c>
      <c r="AM723" s="665" t="str">
        <f t="shared" si="130"/>
        <v/>
      </c>
      <c r="AN723" s="665" t="str">
        <f t="shared" si="131"/>
        <v/>
      </c>
      <c r="AO723" s="666" t="str">
        <f t="shared" si="132"/>
        <v/>
      </c>
      <c r="AP723" s="666" t="str">
        <f t="shared" si="133"/>
        <v/>
      </c>
      <c r="AQ723" s="666" t="str">
        <f t="shared" si="134"/>
        <v/>
      </c>
      <c r="AR723" s="666" t="str">
        <f t="shared" si="158"/>
        <v/>
      </c>
      <c r="AS723" s="666" t="str">
        <f t="shared" si="135"/>
        <v/>
      </c>
      <c r="AT723" s="666" t="str">
        <f t="shared" si="155"/>
        <v/>
      </c>
      <c r="AU723" s="666" t="str">
        <f t="shared" si="156"/>
        <v/>
      </c>
      <c r="AV723" s="666" t="str">
        <f>IF(X723="","",IF(OR(R723=IF(S723&gt;【１】経営概要!$G$27,調査年-1,調査年),AN723=""),"",ROUND(AN723*X723%,0)))</f>
        <v/>
      </c>
      <c r="AW723" s="666" t="str">
        <f t="shared" si="136"/>
        <v/>
      </c>
      <c r="AX723" s="666" t="str">
        <f t="shared" si="137"/>
        <v/>
      </c>
      <c r="AY723" s="666" t="str">
        <f t="shared" si="138"/>
        <v/>
      </c>
      <c r="AZ723" s="666" t="str">
        <f>IF(OR(X723="",AND(OR(R723&lt;&gt;IF(S723&gt;【１】経営概要!$G$27,調査年-1,調査年),AG723=0),V723="",AR723="",W723="")),"",
SUM(
IF(AND(R723=IF(S723&gt;【１】経営概要!$G$27,調査年-1,調査年),AG723=1),ROUND(T723*X723%,0),),
ROUND(V723*X723%,0),
ROUND(SUM(AR723)*X723%,0),
))</f>
        <v/>
      </c>
      <c r="BA723" s="666" t="str">
        <f t="shared" si="139"/>
        <v/>
      </c>
    </row>
    <row r="724" spans="2:53" s="4" customFormat="1" ht="28.15" hidden="1" customHeight="1" outlineLevel="1">
      <c r="C724" s="722">
        <v>708</v>
      </c>
      <c r="D724" s="1569"/>
      <c r="E724" s="1570"/>
      <c r="F724" s="1570"/>
      <c r="G724" s="1570"/>
      <c r="H724" s="1570"/>
      <c r="I724" s="1570"/>
      <c r="J724" s="1570"/>
      <c r="K724" s="1571"/>
      <c r="L724" s="668" t="str">
        <f>IF(M724&gt;0,IF(COUNTIF(リスト!建築物種類コード,M724),"建築物","構築物"),"")</f>
        <v/>
      </c>
      <c r="M724" s="680"/>
      <c r="N724" s="681"/>
      <c r="O724" s="201"/>
      <c r="P724" s="682"/>
      <c r="Q724" s="683"/>
      <c r="R724" s="683"/>
      <c r="S724" s="684"/>
      <c r="T724" s="685"/>
      <c r="U724" s="685"/>
      <c r="V724" s="685"/>
      <c r="W724" s="685"/>
      <c r="X724" s="1045"/>
      <c r="Y724" s="686"/>
      <c r="Z724" s="687"/>
      <c r="AA724" s="661"/>
      <c r="AB724" s="662"/>
      <c r="AC724" s="279"/>
      <c r="AD724" s="61"/>
      <c r="AE724" s="61"/>
      <c r="AF724" s="663" t="str">
        <f t="shared" si="157"/>
        <v/>
      </c>
      <c r="AG724" s="664" t="str">
        <f t="shared" si="153"/>
        <v/>
      </c>
      <c r="AH724" s="664" t="str">
        <f t="shared" si="154"/>
        <v/>
      </c>
      <c r="AI724" s="664" t="str">
        <f>IF(AF724="","",VLOOKUP(AF724,リスト!BD:BE,2,0))</f>
        <v/>
      </c>
      <c r="AJ724" s="664" t="str">
        <f t="shared" si="142"/>
        <v/>
      </c>
      <c r="AK724" s="664" t="str">
        <f>IF(AJ724="","",VLOOKUP(AJ724,リスト!BW:BX,2,0))</f>
        <v/>
      </c>
      <c r="AL724" s="664" t="str">
        <f>IF(AF724="","",IF(S724&gt;【１】経営概要!$G$27,調査年-1,調査年)-R724)</f>
        <v/>
      </c>
      <c r="AM724" s="665" t="str">
        <f t="shared" si="130"/>
        <v/>
      </c>
      <c r="AN724" s="665" t="str">
        <f t="shared" si="131"/>
        <v/>
      </c>
      <c r="AO724" s="666" t="str">
        <f t="shared" si="132"/>
        <v/>
      </c>
      <c r="AP724" s="666" t="str">
        <f t="shared" si="133"/>
        <v/>
      </c>
      <c r="AQ724" s="666" t="str">
        <f t="shared" si="134"/>
        <v/>
      </c>
      <c r="AR724" s="666" t="str">
        <f t="shared" si="158"/>
        <v/>
      </c>
      <c r="AS724" s="666" t="str">
        <f t="shared" si="135"/>
        <v/>
      </c>
      <c r="AT724" s="666" t="str">
        <f t="shared" si="155"/>
        <v/>
      </c>
      <c r="AU724" s="666" t="str">
        <f t="shared" si="156"/>
        <v/>
      </c>
      <c r="AV724" s="666" t="str">
        <f>IF(X724="","",IF(OR(R724=IF(S724&gt;【１】経営概要!$G$27,調査年-1,調査年),AN724=""),"",ROUND(AN724*X724%,0)))</f>
        <v/>
      </c>
      <c r="AW724" s="666" t="str">
        <f t="shared" si="136"/>
        <v/>
      </c>
      <c r="AX724" s="666" t="str">
        <f t="shared" si="137"/>
        <v/>
      </c>
      <c r="AY724" s="666" t="str">
        <f t="shared" si="138"/>
        <v/>
      </c>
      <c r="AZ724" s="666" t="str">
        <f>IF(OR(X724="",AND(OR(R724&lt;&gt;IF(S724&gt;【１】経営概要!$G$27,調査年-1,調査年),AG724=0),V724="",AR724="",W724="")),"",
SUM(
IF(AND(R724=IF(S724&gt;【１】経営概要!$G$27,調査年-1,調査年),AG724=1),ROUND(T724*X724%,0),),
ROUND(V724*X724%,0),
ROUND(SUM(AR724)*X724%,0),
))</f>
        <v/>
      </c>
      <c r="BA724" s="666" t="str">
        <f t="shared" si="139"/>
        <v/>
      </c>
    </row>
    <row r="725" spans="2:53" s="4" customFormat="1" ht="28.15" hidden="1" customHeight="1" outlineLevel="1">
      <c r="C725" s="722">
        <v>709</v>
      </c>
      <c r="D725" s="1569"/>
      <c r="E725" s="1570"/>
      <c r="F725" s="1570"/>
      <c r="G725" s="1570"/>
      <c r="H725" s="1570"/>
      <c r="I725" s="1570"/>
      <c r="J725" s="1570"/>
      <c r="K725" s="1571"/>
      <c r="L725" s="668" t="str">
        <f>IF(M725&gt;0,IF(COUNTIF(リスト!建築物種類コード,M725),"建築物","構築物"),"")</f>
        <v/>
      </c>
      <c r="M725" s="680"/>
      <c r="N725" s="681"/>
      <c r="O725" s="201"/>
      <c r="P725" s="682"/>
      <c r="Q725" s="683"/>
      <c r="R725" s="683"/>
      <c r="S725" s="684"/>
      <c r="T725" s="685"/>
      <c r="U725" s="685"/>
      <c r="V725" s="685"/>
      <c r="W725" s="685"/>
      <c r="X725" s="1045"/>
      <c r="Y725" s="686"/>
      <c r="Z725" s="687"/>
      <c r="AA725" s="661"/>
      <c r="AB725" s="662"/>
      <c r="AC725" s="279"/>
      <c r="AD725" s="61"/>
      <c r="AE725" s="61"/>
      <c r="AF725" s="663" t="str">
        <f t="shared" si="157"/>
        <v/>
      </c>
      <c r="AG725" s="664" t="str">
        <f t="shared" si="153"/>
        <v/>
      </c>
      <c r="AH725" s="664" t="str">
        <f t="shared" si="154"/>
        <v/>
      </c>
      <c r="AI725" s="664" t="str">
        <f>IF(AF725="","",VLOOKUP(AF725,リスト!BD:BE,2,0))</f>
        <v/>
      </c>
      <c r="AJ725" s="664" t="str">
        <f t="shared" si="142"/>
        <v/>
      </c>
      <c r="AK725" s="664" t="str">
        <f>IF(AJ725="","",VLOOKUP(AJ725,リスト!BW:BX,2,0))</f>
        <v/>
      </c>
      <c r="AL725" s="664" t="str">
        <f>IF(AF725="","",IF(S725&gt;【１】経営概要!$G$27,調査年-1,調査年)-R725)</f>
        <v/>
      </c>
      <c r="AM725" s="665" t="str">
        <f t="shared" si="130"/>
        <v/>
      </c>
      <c r="AN725" s="665" t="str">
        <f t="shared" si="131"/>
        <v/>
      </c>
      <c r="AO725" s="666" t="str">
        <f t="shared" si="132"/>
        <v/>
      </c>
      <c r="AP725" s="666" t="str">
        <f t="shared" si="133"/>
        <v/>
      </c>
      <c r="AQ725" s="666" t="str">
        <f t="shared" si="134"/>
        <v/>
      </c>
      <c r="AR725" s="666" t="str">
        <f t="shared" si="158"/>
        <v/>
      </c>
      <c r="AS725" s="666" t="str">
        <f t="shared" si="135"/>
        <v/>
      </c>
      <c r="AT725" s="666" t="str">
        <f t="shared" si="155"/>
        <v/>
      </c>
      <c r="AU725" s="666" t="str">
        <f t="shared" si="156"/>
        <v/>
      </c>
      <c r="AV725" s="666" t="str">
        <f>IF(X725="","",IF(OR(R725=IF(S725&gt;【１】経営概要!$G$27,調査年-1,調査年),AN725=""),"",ROUND(AN725*X725%,0)))</f>
        <v/>
      </c>
      <c r="AW725" s="666" t="str">
        <f t="shared" si="136"/>
        <v/>
      </c>
      <c r="AX725" s="666" t="str">
        <f t="shared" si="137"/>
        <v/>
      </c>
      <c r="AY725" s="666" t="str">
        <f t="shared" si="138"/>
        <v/>
      </c>
      <c r="AZ725" s="666" t="str">
        <f>IF(OR(X725="",AND(OR(R725&lt;&gt;IF(S725&gt;【１】経営概要!$G$27,調査年-1,調査年),AG725=0),V725="",AR725="",W725="")),"",
SUM(
IF(AND(R725=IF(S725&gt;【１】経営概要!$G$27,調査年-1,調査年),AG725=1),ROUND(T725*X725%,0),),
ROUND(V725*X725%,0),
ROUND(SUM(AR725)*X725%,0),
))</f>
        <v/>
      </c>
      <c r="BA725" s="666" t="str">
        <f t="shared" si="139"/>
        <v/>
      </c>
    </row>
    <row r="726" spans="2:53" s="4" customFormat="1" ht="28.15" hidden="1" customHeight="1" outlineLevel="1">
      <c r="C726" s="722">
        <v>710</v>
      </c>
      <c r="D726" s="1569"/>
      <c r="E726" s="1570"/>
      <c r="F726" s="1570"/>
      <c r="G726" s="1570"/>
      <c r="H726" s="1570"/>
      <c r="I726" s="1570"/>
      <c r="J726" s="1570"/>
      <c r="K726" s="1571"/>
      <c r="L726" s="668" t="str">
        <f>IF(M726&gt;0,IF(COUNTIF(リスト!建築物種類コード,M726),"建築物","構築物"),"")</f>
        <v/>
      </c>
      <c r="M726" s="680"/>
      <c r="N726" s="681"/>
      <c r="O726" s="201"/>
      <c r="P726" s="682"/>
      <c r="Q726" s="683"/>
      <c r="R726" s="683"/>
      <c r="S726" s="684"/>
      <c r="T726" s="685"/>
      <c r="U726" s="685"/>
      <c r="V726" s="685"/>
      <c r="W726" s="685"/>
      <c r="X726" s="1045"/>
      <c r="Y726" s="686"/>
      <c r="Z726" s="687"/>
      <c r="AA726" s="661"/>
      <c r="AB726" s="662"/>
      <c r="AC726" s="279"/>
      <c r="AD726" s="61"/>
      <c r="AE726" s="61"/>
      <c r="AF726" s="663" t="str">
        <f t="shared" si="157"/>
        <v/>
      </c>
      <c r="AG726" s="664" t="str">
        <f t="shared" si="153"/>
        <v/>
      </c>
      <c r="AH726" s="664" t="str">
        <f t="shared" si="154"/>
        <v/>
      </c>
      <c r="AI726" s="664" t="str">
        <f>IF(AF726="","",VLOOKUP(AF726,リスト!BD:BE,2,0))</f>
        <v/>
      </c>
      <c r="AJ726" s="664" t="str">
        <f t="shared" si="142"/>
        <v/>
      </c>
      <c r="AK726" s="664" t="str">
        <f>IF(AJ726="","",VLOOKUP(AJ726,リスト!BW:BX,2,0))</f>
        <v/>
      </c>
      <c r="AL726" s="664" t="str">
        <f>IF(AF726="","",IF(S726&gt;【１】経営概要!$G$27,調査年-1,調査年)-R726)</f>
        <v/>
      </c>
      <c r="AM726" s="665" t="str">
        <f t="shared" si="130"/>
        <v/>
      </c>
      <c r="AN726" s="665" t="str">
        <f t="shared" si="131"/>
        <v/>
      </c>
      <c r="AO726" s="666" t="str">
        <f t="shared" si="132"/>
        <v/>
      </c>
      <c r="AP726" s="666" t="str">
        <f t="shared" si="133"/>
        <v/>
      </c>
      <c r="AQ726" s="666" t="str">
        <f t="shared" si="134"/>
        <v/>
      </c>
      <c r="AR726" s="666" t="str">
        <f t="shared" si="158"/>
        <v/>
      </c>
      <c r="AS726" s="666" t="str">
        <f t="shared" si="135"/>
        <v/>
      </c>
      <c r="AT726" s="666" t="str">
        <f t="shared" si="155"/>
        <v/>
      </c>
      <c r="AU726" s="666" t="str">
        <f t="shared" si="156"/>
        <v/>
      </c>
      <c r="AV726" s="666" t="str">
        <f>IF(X726="","",IF(OR(R726=IF(S726&gt;【１】経営概要!$G$27,調査年-1,調査年),AN726=""),"",ROUND(AN726*X726%,0)))</f>
        <v/>
      </c>
      <c r="AW726" s="666" t="str">
        <f t="shared" si="136"/>
        <v/>
      </c>
      <c r="AX726" s="666" t="str">
        <f t="shared" si="137"/>
        <v/>
      </c>
      <c r="AY726" s="666" t="str">
        <f t="shared" si="138"/>
        <v/>
      </c>
      <c r="AZ726" s="666" t="str">
        <f>IF(OR(X726="",AND(OR(R726&lt;&gt;IF(S726&gt;【１】経営概要!$G$27,調査年-1,調査年),AG726=0),V726="",AR726="",W726="")),"",
SUM(
IF(AND(R726=IF(S726&gt;【１】経営概要!$G$27,調査年-1,調査年),AG726=1),ROUND(T726*X726%,0),),
ROUND(V726*X726%,0),
ROUND(SUM(AR726)*X726%,0),
))</f>
        <v/>
      </c>
      <c r="BA726" s="666" t="str">
        <f t="shared" si="139"/>
        <v/>
      </c>
    </row>
    <row r="727" spans="2:53" s="4" customFormat="1" ht="28.15" hidden="1" customHeight="1" outlineLevel="1">
      <c r="C727" s="722">
        <v>711</v>
      </c>
      <c r="D727" s="1569"/>
      <c r="E727" s="1570"/>
      <c r="F727" s="1570"/>
      <c r="G727" s="1570"/>
      <c r="H727" s="1570"/>
      <c r="I727" s="1570"/>
      <c r="J727" s="1570"/>
      <c r="K727" s="1571"/>
      <c r="L727" s="668" t="str">
        <f>IF(M727&gt;0,IF(COUNTIF(リスト!建築物種類コード,M727),"建築物","構築物"),"")</f>
        <v/>
      </c>
      <c r="M727" s="680"/>
      <c r="N727" s="681"/>
      <c r="O727" s="201"/>
      <c r="P727" s="682"/>
      <c r="Q727" s="683"/>
      <c r="R727" s="683"/>
      <c r="S727" s="684"/>
      <c r="T727" s="685"/>
      <c r="U727" s="685"/>
      <c r="V727" s="685"/>
      <c r="W727" s="685"/>
      <c r="X727" s="1045"/>
      <c r="Y727" s="686"/>
      <c r="Z727" s="687"/>
      <c r="AA727" s="661"/>
      <c r="AB727" s="662"/>
      <c r="AC727" s="279"/>
      <c r="AD727" s="61"/>
      <c r="AE727" s="61"/>
      <c r="AF727" s="663" t="str">
        <f t="shared" si="157"/>
        <v/>
      </c>
      <c r="AG727" s="664" t="str">
        <f t="shared" si="153"/>
        <v/>
      </c>
      <c r="AH727" s="664" t="str">
        <f t="shared" si="154"/>
        <v/>
      </c>
      <c r="AI727" s="664" t="str">
        <f>IF(AF727="","",VLOOKUP(AF727,リスト!BD:BE,2,0))</f>
        <v/>
      </c>
      <c r="AJ727" s="664" t="str">
        <f t="shared" si="142"/>
        <v/>
      </c>
      <c r="AK727" s="664" t="str">
        <f>IF(AJ727="","",VLOOKUP(AJ727,リスト!BW:BX,2,0))</f>
        <v/>
      </c>
      <c r="AL727" s="664" t="str">
        <f>IF(AF727="","",IF(S727&gt;【１】経営概要!$G$27,調査年-1,調査年)-R727)</f>
        <v/>
      </c>
      <c r="AM727" s="665" t="str">
        <f t="shared" si="130"/>
        <v/>
      </c>
      <c r="AN727" s="665" t="str">
        <f t="shared" si="131"/>
        <v/>
      </c>
      <c r="AO727" s="666" t="str">
        <f t="shared" si="132"/>
        <v/>
      </c>
      <c r="AP727" s="666" t="str">
        <f t="shared" si="133"/>
        <v/>
      </c>
      <c r="AQ727" s="666" t="str">
        <f t="shared" si="134"/>
        <v/>
      </c>
      <c r="AR727" s="666" t="str">
        <f t="shared" si="158"/>
        <v/>
      </c>
      <c r="AS727" s="666" t="str">
        <f t="shared" si="135"/>
        <v/>
      </c>
      <c r="AT727" s="666" t="str">
        <f t="shared" si="155"/>
        <v/>
      </c>
      <c r="AU727" s="666" t="str">
        <f t="shared" si="156"/>
        <v/>
      </c>
      <c r="AV727" s="666" t="str">
        <f>IF(X727="","",IF(OR(R727=IF(S727&gt;【１】経営概要!$G$27,調査年-1,調査年),AN727=""),"",ROUND(AN727*X727%,0)))</f>
        <v/>
      </c>
      <c r="AW727" s="666" t="str">
        <f t="shared" si="136"/>
        <v/>
      </c>
      <c r="AX727" s="666" t="str">
        <f t="shared" si="137"/>
        <v/>
      </c>
      <c r="AY727" s="666" t="str">
        <f t="shared" si="138"/>
        <v/>
      </c>
      <c r="AZ727" s="666" t="str">
        <f>IF(OR(X727="",AND(OR(R727&lt;&gt;IF(S727&gt;【１】経営概要!$G$27,調査年-1,調査年),AG727=0),V727="",AR727="",W727="")),"",
SUM(
IF(AND(R727=IF(S727&gt;【１】経営概要!$G$27,調査年-1,調査年),AG727=1),ROUND(T727*X727%,0),),
ROUND(V727*X727%,0),
ROUND(SUM(AR727)*X727%,0),
))</f>
        <v/>
      </c>
      <c r="BA727" s="666" t="str">
        <f t="shared" si="139"/>
        <v/>
      </c>
    </row>
    <row r="728" spans="2:53" s="4" customFormat="1" ht="28.15" hidden="1" customHeight="1" outlineLevel="1">
      <c r="C728" s="722">
        <v>712</v>
      </c>
      <c r="D728" s="1569"/>
      <c r="E728" s="1570"/>
      <c r="F728" s="1570"/>
      <c r="G728" s="1570"/>
      <c r="H728" s="1570"/>
      <c r="I728" s="1570"/>
      <c r="J728" s="1570"/>
      <c r="K728" s="1571"/>
      <c r="L728" s="668" t="str">
        <f>IF(M728&gt;0,IF(COUNTIF(リスト!建築物種類コード,M728),"建築物","構築物"),"")</f>
        <v/>
      </c>
      <c r="M728" s="680"/>
      <c r="N728" s="681"/>
      <c r="O728" s="201"/>
      <c r="P728" s="682"/>
      <c r="Q728" s="683"/>
      <c r="R728" s="683"/>
      <c r="S728" s="684"/>
      <c r="T728" s="685"/>
      <c r="U728" s="685"/>
      <c r="V728" s="685"/>
      <c r="W728" s="685"/>
      <c r="X728" s="1045"/>
      <c r="Y728" s="686"/>
      <c r="Z728" s="687"/>
      <c r="AA728" s="661"/>
      <c r="AB728" s="662"/>
      <c r="AC728" s="279"/>
      <c r="AD728" s="61"/>
      <c r="AE728" s="61"/>
      <c r="AF728" s="663" t="str">
        <f t="shared" si="157"/>
        <v/>
      </c>
      <c r="AG728" s="664" t="str">
        <f t="shared" si="153"/>
        <v/>
      </c>
      <c r="AH728" s="664" t="str">
        <f t="shared" si="154"/>
        <v/>
      </c>
      <c r="AI728" s="664" t="str">
        <f>IF(AF728="","",VLOOKUP(AF728,リスト!BD:BE,2,0))</f>
        <v/>
      </c>
      <c r="AJ728" s="664" t="str">
        <f t="shared" si="142"/>
        <v/>
      </c>
      <c r="AK728" s="664" t="str">
        <f>IF(AJ728="","",VLOOKUP(AJ728,リスト!BW:BX,2,0))</f>
        <v/>
      </c>
      <c r="AL728" s="664" t="str">
        <f>IF(AF728="","",IF(S728&gt;【１】経営概要!$G$27,調査年-1,調査年)-R728)</f>
        <v/>
      </c>
      <c r="AM728" s="665" t="str">
        <f t="shared" si="130"/>
        <v/>
      </c>
      <c r="AN728" s="665" t="str">
        <f t="shared" si="131"/>
        <v/>
      </c>
      <c r="AO728" s="666" t="str">
        <f t="shared" si="132"/>
        <v/>
      </c>
      <c r="AP728" s="666" t="str">
        <f t="shared" si="133"/>
        <v/>
      </c>
      <c r="AQ728" s="666" t="str">
        <f t="shared" si="134"/>
        <v/>
      </c>
      <c r="AR728" s="666" t="str">
        <f t="shared" si="158"/>
        <v/>
      </c>
      <c r="AS728" s="666" t="str">
        <f t="shared" si="135"/>
        <v/>
      </c>
      <c r="AT728" s="666" t="str">
        <f t="shared" si="155"/>
        <v/>
      </c>
      <c r="AU728" s="666" t="str">
        <f t="shared" si="156"/>
        <v/>
      </c>
      <c r="AV728" s="666" t="str">
        <f>IF(X728="","",IF(OR(R728=IF(S728&gt;【１】経営概要!$G$27,調査年-1,調査年),AN728=""),"",ROUND(AN728*X728%,0)))</f>
        <v/>
      </c>
      <c r="AW728" s="666" t="str">
        <f t="shared" si="136"/>
        <v/>
      </c>
      <c r="AX728" s="666" t="str">
        <f t="shared" si="137"/>
        <v/>
      </c>
      <c r="AY728" s="666" t="str">
        <f t="shared" si="138"/>
        <v/>
      </c>
      <c r="AZ728" s="666" t="str">
        <f>IF(OR(X728="",AND(OR(R728&lt;&gt;IF(S728&gt;【１】経営概要!$G$27,調査年-1,調査年),AG728=0),V728="",AR728="",W728="")),"",
SUM(
IF(AND(R728=IF(S728&gt;【１】経営概要!$G$27,調査年-1,調査年),AG728=1),ROUND(T728*X728%,0),),
ROUND(V728*X728%,0),
ROUND(SUM(AR728)*X728%,0),
))</f>
        <v/>
      </c>
      <c r="BA728" s="666" t="str">
        <f t="shared" si="139"/>
        <v/>
      </c>
    </row>
    <row r="729" spans="2:53" s="4" customFormat="1" ht="28.15" hidden="1" customHeight="1" outlineLevel="1">
      <c r="C729" s="722">
        <v>713</v>
      </c>
      <c r="D729" s="1569"/>
      <c r="E729" s="1570"/>
      <c r="F729" s="1570"/>
      <c r="G729" s="1570"/>
      <c r="H729" s="1570"/>
      <c r="I729" s="1570"/>
      <c r="J729" s="1570"/>
      <c r="K729" s="1571"/>
      <c r="L729" s="668" t="str">
        <f>IF(M729&gt;0,IF(COUNTIF(リスト!建築物種類コード,M729),"建築物","構築物"),"")</f>
        <v/>
      </c>
      <c r="M729" s="680"/>
      <c r="N729" s="681"/>
      <c r="O729" s="201"/>
      <c r="P729" s="682"/>
      <c r="Q729" s="683"/>
      <c r="R729" s="683"/>
      <c r="S729" s="684"/>
      <c r="T729" s="685"/>
      <c r="U729" s="685"/>
      <c r="V729" s="685"/>
      <c r="W729" s="685"/>
      <c r="X729" s="1045"/>
      <c r="Y729" s="686"/>
      <c r="Z729" s="687"/>
      <c r="AA729" s="661"/>
      <c r="AB729" s="662"/>
      <c r="AC729" s="279"/>
      <c r="AD729" s="61"/>
      <c r="AE729" s="61"/>
      <c r="AF729" s="663" t="str">
        <f t="shared" si="157"/>
        <v/>
      </c>
      <c r="AG729" s="664" t="str">
        <f t="shared" si="153"/>
        <v/>
      </c>
      <c r="AH729" s="664" t="str">
        <f t="shared" si="154"/>
        <v/>
      </c>
      <c r="AI729" s="664" t="str">
        <f>IF(AF729="","",VLOOKUP(AF729,リスト!BD:BE,2,0))</f>
        <v/>
      </c>
      <c r="AJ729" s="664" t="str">
        <f t="shared" si="142"/>
        <v/>
      </c>
      <c r="AK729" s="664" t="str">
        <f>IF(AJ729="","",VLOOKUP(AJ729,リスト!BW:BX,2,0))</f>
        <v/>
      </c>
      <c r="AL729" s="664" t="str">
        <f>IF(AF729="","",IF(S729&gt;【１】経営概要!$G$27,調査年-1,調査年)-R729)</f>
        <v/>
      </c>
      <c r="AM729" s="665" t="str">
        <f t="shared" si="130"/>
        <v/>
      </c>
      <c r="AN729" s="665" t="str">
        <f t="shared" si="131"/>
        <v/>
      </c>
      <c r="AO729" s="666" t="str">
        <f t="shared" si="132"/>
        <v/>
      </c>
      <c r="AP729" s="666" t="str">
        <f t="shared" si="133"/>
        <v/>
      </c>
      <c r="AQ729" s="666" t="str">
        <f t="shared" si="134"/>
        <v/>
      </c>
      <c r="AR729" s="666" t="str">
        <f t="shared" si="158"/>
        <v/>
      </c>
      <c r="AS729" s="666" t="str">
        <f t="shared" si="135"/>
        <v/>
      </c>
      <c r="AT729" s="666" t="str">
        <f t="shared" si="155"/>
        <v/>
      </c>
      <c r="AU729" s="666" t="str">
        <f t="shared" si="156"/>
        <v/>
      </c>
      <c r="AV729" s="666" t="str">
        <f>IF(X729="","",IF(OR(R729=IF(S729&gt;【１】経営概要!$G$27,調査年-1,調査年),AN729=""),"",ROUND(AN729*X729%,0)))</f>
        <v/>
      </c>
      <c r="AW729" s="666" t="str">
        <f t="shared" si="136"/>
        <v/>
      </c>
      <c r="AX729" s="666" t="str">
        <f t="shared" si="137"/>
        <v/>
      </c>
      <c r="AY729" s="666" t="str">
        <f t="shared" si="138"/>
        <v/>
      </c>
      <c r="AZ729" s="666" t="str">
        <f>IF(OR(X729="",AND(OR(R729&lt;&gt;IF(S729&gt;【１】経営概要!$G$27,調査年-1,調査年),AG729=0),V729="",AR729="",W729="")),"",
SUM(
IF(AND(R729=IF(S729&gt;【１】経営概要!$G$27,調査年-1,調査年),AG729=1),ROUND(T729*X729%,0),),
ROUND(V729*X729%,0),
ROUND(SUM(AR729)*X729%,0),
))</f>
        <v/>
      </c>
      <c r="BA729" s="666" t="str">
        <f t="shared" si="139"/>
        <v/>
      </c>
    </row>
    <row r="730" spans="2:53" s="4" customFormat="1" ht="28.15" hidden="1" customHeight="1" outlineLevel="1">
      <c r="C730" s="722">
        <v>714</v>
      </c>
      <c r="D730" s="1569"/>
      <c r="E730" s="1570"/>
      <c r="F730" s="1570"/>
      <c r="G730" s="1570"/>
      <c r="H730" s="1570"/>
      <c r="I730" s="1570"/>
      <c r="J730" s="1570"/>
      <c r="K730" s="1571"/>
      <c r="L730" s="668" t="str">
        <f>IF(M730&gt;0,IF(COUNTIF(リスト!建築物種類コード,M730),"建築物","構築物"),"")</f>
        <v/>
      </c>
      <c r="M730" s="680"/>
      <c r="N730" s="681"/>
      <c r="O730" s="201"/>
      <c r="P730" s="682"/>
      <c r="Q730" s="683"/>
      <c r="R730" s="683"/>
      <c r="S730" s="684"/>
      <c r="T730" s="685"/>
      <c r="U730" s="685"/>
      <c r="V730" s="685"/>
      <c r="W730" s="685"/>
      <c r="X730" s="1045"/>
      <c r="Y730" s="686"/>
      <c r="Z730" s="687"/>
      <c r="AA730" s="661"/>
      <c r="AB730" s="662"/>
      <c r="AC730" s="279"/>
      <c r="AD730" s="61"/>
      <c r="AE730" s="61"/>
      <c r="AF730" s="663" t="str">
        <f t="shared" si="157"/>
        <v/>
      </c>
      <c r="AG730" s="664" t="str">
        <f t="shared" si="153"/>
        <v/>
      </c>
      <c r="AH730" s="664" t="str">
        <f t="shared" si="154"/>
        <v/>
      </c>
      <c r="AI730" s="664" t="str">
        <f>IF(AF730="","",VLOOKUP(AF730,リスト!BD:BE,2,0))</f>
        <v/>
      </c>
      <c r="AJ730" s="664" t="str">
        <f t="shared" si="142"/>
        <v/>
      </c>
      <c r="AK730" s="664" t="str">
        <f>IF(AJ730="","",VLOOKUP(AJ730,リスト!BW:BX,2,0))</f>
        <v/>
      </c>
      <c r="AL730" s="664" t="str">
        <f>IF(AF730="","",IF(S730&gt;【１】経営概要!$G$27,調査年-1,調査年)-R730)</f>
        <v/>
      </c>
      <c r="AM730" s="665" t="str">
        <f t="shared" si="130"/>
        <v/>
      </c>
      <c r="AN730" s="665" t="str">
        <f t="shared" si="131"/>
        <v/>
      </c>
      <c r="AO730" s="666" t="str">
        <f t="shared" si="132"/>
        <v/>
      </c>
      <c r="AP730" s="666" t="str">
        <f t="shared" si="133"/>
        <v/>
      </c>
      <c r="AQ730" s="666" t="str">
        <f t="shared" si="134"/>
        <v/>
      </c>
      <c r="AR730" s="666" t="str">
        <f t="shared" si="158"/>
        <v/>
      </c>
      <c r="AS730" s="666" t="str">
        <f t="shared" si="135"/>
        <v/>
      </c>
      <c r="AT730" s="666" t="str">
        <f t="shared" si="155"/>
        <v/>
      </c>
      <c r="AU730" s="666" t="str">
        <f t="shared" si="156"/>
        <v/>
      </c>
      <c r="AV730" s="666" t="str">
        <f>IF(X730="","",IF(OR(R730=IF(S730&gt;【１】経営概要!$G$27,調査年-1,調査年),AN730=""),"",ROUND(AN730*X730%,0)))</f>
        <v/>
      </c>
      <c r="AW730" s="666" t="str">
        <f t="shared" si="136"/>
        <v/>
      </c>
      <c r="AX730" s="666" t="str">
        <f t="shared" si="137"/>
        <v/>
      </c>
      <c r="AY730" s="666" t="str">
        <f t="shared" si="138"/>
        <v/>
      </c>
      <c r="AZ730" s="666" t="str">
        <f>IF(OR(X730="",AND(OR(R730&lt;&gt;IF(S730&gt;【１】経営概要!$G$27,調査年-1,調査年),AG730=0),V730="",AR730="",W730="")),"",
SUM(
IF(AND(R730=IF(S730&gt;【１】経営概要!$G$27,調査年-1,調査年),AG730=1),ROUND(T730*X730%,0),),
ROUND(V730*X730%,0),
ROUND(SUM(AR730)*X730%,0),
))</f>
        <v/>
      </c>
      <c r="BA730" s="666" t="str">
        <f t="shared" si="139"/>
        <v/>
      </c>
    </row>
    <row r="731" spans="2:53" s="4" customFormat="1" ht="28.15" hidden="1" customHeight="1" outlineLevel="1">
      <c r="C731" s="722">
        <v>715</v>
      </c>
      <c r="D731" s="1569"/>
      <c r="E731" s="1570"/>
      <c r="F731" s="1570"/>
      <c r="G731" s="1570"/>
      <c r="H731" s="1570"/>
      <c r="I731" s="1570"/>
      <c r="J731" s="1570"/>
      <c r="K731" s="1571"/>
      <c r="L731" s="668" t="str">
        <f>IF(M731&gt;0,IF(COUNTIF(リスト!建築物種類コード,M731),"建築物","構築物"),"")</f>
        <v/>
      </c>
      <c r="M731" s="688"/>
      <c r="N731" s="681"/>
      <c r="O731" s="201"/>
      <c r="P731" s="682"/>
      <c r="Q731" s="683"/>
      <c r="R731" s="683"/>
      <c r="S731" s="684"/>
      <c r="T731" s="685"/>
      <c r="U731" s="685"/>
      <c r="V731" s="685"/>
      <c r="W731" s="685"/>
      <c r="X731" s="1045"/>
      <c r="Y731" s="686"/>
      <c r="Z731" s="687"/>
      <c r="AA731" s="661"/>
      <c r="AB731" s="662"/>
      <c r="AC731" s="279"/>
      <c r="AD731" s="61"/>
      <c r="AE731" s="61"/>
      <c r="AF731" s="663" t="str">
        <f t="shared" si="157"/>
        <v/>
      </c>
      <c r="AG731" s="664" t="str">
        <f t="shared" si="153"/>
        <v/>
      </c>
      <c r="AH731" s="664" t="str">
        <f t="shared" si="154"/>
        <v/>
      </c>
      <c r="AI731" s="664" t="str">
        <f>IF(AF731="","",VLOOKUP(AF731,リスト!BD:BE,2,0))</f>
        <v/>
      </c>
      <c r="AJ731" s="664" t="str">
        <f t="shared" si="142"/>
        <v/>
      </c>
      <c r="AK731" s="664" t="str">
        <f>IF(AJ731="","",VLOOKUP(AJ731,リスト!BW:BX,2,0))</f>
        <v/>
      </c>
      <c r="AL731" s="664" t="str">
        <f>IF(AF731="","",IF(S731&gt;【１】経営概要!$G$27,調査年-1,調査年)-R731)</f>
        <v/>
      </c>
      <c r="AM731" s="665" t="str">
        <f t="shared" si="130"/>
        <v/>
      </c>
      <c r="AN731" s="665" t="str">
        <f t="shared" si="131"/>
        <v/>
      </c>
      <c r="AO731" s="666" t="str">
        <f t="shared" si="132"/>
        <v/>
      </c>
      <c r="AP731" s="666" t="str">
        <f t="shared" si="133"/>
        <v/>
      </c>
      <c r="AQ731" s="666" t="str">
        <f t="shared" si="134"/>
        <v/>
      </c>
      <c r="AR731" s="666" t="str">
        <f t="shared" si="158"/>
        <v/>
      </c>
      <c r="AS731" s="666" t="str">
        <f t="shared" si="135"/>
        <v/>
      </c>
      <c r="AT731" s="666" t="str">
        <f t="shared" si="155"/>
        <v/>
      </c>
      <c r="AU731" s="666" t="str">
        <f t="shared" si="156"/>
        <v/>
      </c>
      <c r="AV731" s="666" t="str">
        <f>IF(X731="","",IF(OR(R731=IF(S731&gt;【１】経営概要!$G$27,調査年-1,調査年),AN731=""),"",ROUND(AN731*X731%,0)))</f>
        <v/>
      </c>
      <c r="AW731" s="666" t="str">
        <f t="shared" si="136"/>
        <v/>
      </c>
      <c r="AX731" s="666" t="str">
        <f t="shared" si="137"/>
        <v/>
      </c>
      <c r="AY731" s="666" t="str">
        <f t="shared" si="138"/>
        <v/>
      </c>
      <c r="AZ731" s="666" t="str">
        <f>IF(OR(X731="",AND(OR(R731&lt;&gt;IF(S731&gt;【１】経営概要!$G$27,調査年-1,調査年),AG731=0),V731="",AR731="",W731="")),"",
SUM(
IF(AND(R731=IF(S731&gt;【１】経営概要!$G$27,調査年-1,調査年),AG731=1),ROUND(T731*X731%,0),),
ROUND(V731*X731%,0),
ROUND(SUM(AR731)*X731%,0),
))</f>
        <v/>
      </c>
      <c r="BA731" s="666" t="str">
        <f t="shared" si="139"/>
        <v/>
      </c>
    </row>
    <row r="732" spans="2:53" s="4" customFormat="1" ht="28.5" hidden="1" customHeight="1" outlineLevel="1">
      <c r="B732" s="49"/>
      <c r="C732" s="722">
        <v>716</v>
      </c>
      <c r="D732" s="1569"/>
      <c r="E732" s="1570"/>
      <c r="F732" s="1570"/>
      <c r="G732" s="1570"/>
      <c r="H732" s="1570"/>
      <c r="I732" s="1570"/>
      <c r="J732" s="1570"/>
      <c r="K732" s="1571"/>
      <c r="L732" s="668" t="str">
        <f>IF(M732&gt;0,IF(COUNTIF(リスト!建築物種類コード,M732),"建築物","構築物"),"")</f>
        <v/>
      </c>
      <c r="M732" s="680"/>
      <c r="N732" s="681"/>
      <c r="O732" s="201"/>
      <c r="P732" s="682"/>
      <c r="Q732" s="683"/>
      <c r="R732" s="683"/>
      <c r="S732" s="684"/>
      <c r="T732" s="685"/>
      <c r="U732" s="685"/>
      <c r="V732" s="685"/>
      <c r="W732" s="685"/>
      <c r="X732" s="1045"/>
      <c r="Y732" s="686"/>
      <c r="Z732" s="687"/>
      <c r="AA732" s="661"/>
      <c r="AB732" s="662"/>
      <c r="AC732" s="279"/>
      <c r="AD732" s="61"/>
      <c r="AE732" s="61"/>
      <c r="AF732" s="663" t="str">
        <f t="shared" si="157"/>
        <v/>
      </c>
      <c r="AG732" s="664" t="str">
        <f t="shared" si="153"/>
        <v/>
      </c>
      <c r="AH732" s="664" t="str">
        <f t="shared" si="154"/>
        <v/>
      </c>
      <c r="AI732" s="664" t="str">
        <f>IF(AF732="","",VLOOKUP(AF732,リスト!BD:BE,2,0))</f>
        <v/>
      </c>
      <c r="AJ732" s="664" t="str">
        <f t="shared" si="142"/>
        <v/>
      </c>
      <c r="AK732" s="664" t="str">
        <f>IF(AJ732="","",VLOOKUP(AJ732,リスト!BW:BX,2,0))</f>
        <v/>
      </c>
      <c r="AL732" s="664" t="str">
        <f>IF(AF732="","",IF(S732&gt;【１】経営概要!$G$27,調査年-1,調査年)-R732)</f>
        <v/>
      </c>
      <c r="AM732" s="665" t="str">
        <f t="shared" si="130"/>
        <v/>
      </c>
      <c r="AN732" s="665" t="str">
        <f t="shared" si="131"/>
        <v/>
      </c>
      <c r="AO732" s="666" t="str">
        <f t="shared" si="132"/>
        <v/>
      </c>
      <c r="AP732" s="666" t="str">
        <f t="shared" si="133"/>
        <v/>
      </c>
      <c r="AQ732" s="666" t="str">
        <f t="shared" si="134"/>
        <v/>
      </c>
      <c r="AR732" s="666" t="str">
        <f t="shared" si="158"/>
        <v/>
      </c>
      <c r="AS732" s="666" t="str">
        <f t="shared" si="135"/>
        <v/>
      </c>
      <c r="AT732" s="666" t="str">
        <f t="shared" si="155"/>
        <v/>
      </c>
      <c r="AU732" s="666" t="str">
        <f t="shared" si="156"/>
        <v/>
      </c>
      <c r="AV732" s="666" t="str">
        <f>IF(X732="","",IF(OR(R732=IF(S732&gt;【１】経営概要!$G$27,調査年-1,調査年),AN732=""),"",ROUND(AN732*X732%,0)))</f>
        <v/>
      </c>
      <c r="AW732" s="666" t="str">
        <f t="shared" si="136"/>
        <v/>
      </c>
      <c r="AX732" s="666" t="str">
        <f t="shared" si="137"/>
        <v/>
      </c>
      <c r="AY732" s="666" t="str">
        <f t="shared" si="138"/>
        <v/>
      </c>
      <c r="AZ732" s="666" t="str">
        <f>IF(OR(X732="",AND(OR(R732&lt;&gt;IF(S732&gt;【１】経営概要!$G$27,調査年-1,調査年),AG732=0),V732="",AR732="",W732="")),"",
SUM(
IF(AND(R732=IF(S732&gt;【１】経営概要!$G$27,調査年-1,調査年),AG732=1),ROUND(T732*X732%,0),),
ROUND(V732*X732%,0),
ROUND(SUM(AR732)*X732%,0),
))</f>
        <v/>
      </c>
      <c r="BA732" s="666" t="str">
        <f t="shared" si="139"/>
        <v/>
      </c>
    </row>
    <row r="733" spans="2:53" ht="28.5" hidden="1" customHeight="1" outlineLevel="1">
      <c r="B733" s="49"/>
      <c r="C733" s="722">
        <v>717</v>
      </c>
      <c r="D733" s="1572"/>
      <c r="E733" s="1573"/>
      <c r="F733" s="1573"/>
      <c r="G733" s="1573"/>
      <c r="H733" s="1573"/>
      <c r="I733" s="1573"/>
      <c r="J733" s="1573"/>
      <c r="K733" s="1574"/>
      <c r="L733" s="668" t="str">
        <f>IF(M733&gt;0,IF(COUNTIF(リスト!建築物種類コード,M733),"建築物","構築物"),"")</f>
        <v/>
      </c>
      <c r="M733" s="688"/>
      <c r="N733" s="681"/>
      <c r="O733" s="201"/>
      <c r="P733" s="682"/>
      <c r="Q733" s="683"/>
      <c r="R733" s="683"/>
      <c r="S733" s="684"/>
      <c r="T733" s="685"/>
      <c r="U733" s="685"/>
      <c r="V733" s="685"/>
      <c r="W733" s="685"/>
      <c r="X733" s="1045"/>
      <c r="Y733" s="686"/>
      <c r="Z733" s="687"/>
      <c r="AA733" s="661"/>
      <c r="AB733" s="662"/>
      <c r="AC733" s="279"/>
      <c r="AF733" s="663" t="str">
        <f t="shared" si="157"/>
        <v/>
      </c>
      <c r="AG733" s="664" t="str">
        <f t="shared" si="153"/>
        <v/>
      </c>
      <c r="AH733" s="664" t="str">
        <f t="shared" si="154"/>
        <v/>
      </c>
      <c r="AI733" s="664" t="str">
        <f>IF(AF733="","",VLOOKUP(AF733,リスト!BD:BE,2,0))</f>
        <v/>
      </c>
      <c r="AJ733" s="664" t="str">
        <f t="shared" si="142"/>
        <v/>
      </c>
      <c r="AK733" s="664" t="str">
        <f>IF(AJ733="","",VLOOKUP(AJ733,リスト!BW:BX,2,0))</f>
        <v/>
      </c>
      <c r="AL733" s="664" t="str">
        <f>IF(AF733="","",IF(S733&gt;【１】経営概要!$G$27,調査年-1,調査年)-R733)</f>
        <v/>
      </c>
      <c r="AM733" s="665" t="str">
        <f t="shared" si="130"/>
        <v/>
      </c>
      <c r="AN733" s="665" t="str">
        <f t="shared" si="131"/>
        <v/>
      </c>
      <c r="AO733" s="666" t="str">
        <f t="shared" si="132"/>
        <v/>
      </c>
      <c r="AP733" s="666" t="str">
        <f t="shared" si="133"/>
        <v/>
      </c>
      <c r="AQ733" s="666" t="str">
        <f t="shared" si="134"/>
        <v/>
      </c>
      <c r="AR733" s="666" t="str">
        <f t="shared" si="158"/>
        <v/>
      </c>
      <c r="AS733" s="666" t="str">
        <f t="shared" si="135"/>
        <v/>
      </c>
      <c r="AT733" s="666" t="str">
        <f t="shared" si="155"/>
        <v/>
      </c>
      <c r="AU733" s="666" t="str">
        <f t="shared" si="156"/>
        <v/>
      </c>
      <c r="AV733" s="666" t="str">
        <f>IF(X733="","",IF(OR(R733=IF(S733&gt;【１】経営概要!$G$27,調査年-1,調査年),AN733=""),"",ROUND(AN733*X733%,0)))</f>
        <v/>
      </c>
      <c r="AW733" s="666" t="str">
        <f t="shared" si="136"/>
        <v/>
      </c>
      <c r="AX733" s="666" t="str">
        <f t="shared" si="137"/>
        <v/>
      </c>
      <c r="AY733" s="666" t="str">
        <f t="shared" si="138"/>
        <v/>
      </c>
      <c r="AZ733" s="666" t="str">
        <f>IF(OR(X733="",AND(OR(R733&lt;&gt;IF(S733&gt;【１】経営概要!$G$27,調査年-1,調査年),AG733=0),V733="",AR733="",W733="")),"",
SUM(
IF(AND(R733=IF(S733&gt;【１】経営概要!$G$27,調査年-1,調査年),AG733=1),ROUND(T733*X733%,0),),
ROUND(V733*X733%,0),
ROUND(SUM(AR733)*X733%,0),
))</f>
        <v/>
      </c>
      <c r="BA733" s="666" t="str">
        <f t="shared" si="139"/>
        <v/>
      </c>
    </row>
    <row r="734" spans="2:53" s="42" customFormat="1" ht="28.5" hidden="1" customHeight="1" outlineLevel="1">
      <c r="B734" s="49"/>
      <c r="C734" s="722">
        <v>718</v>
      </c>
      <c r="D734" s="1569"/>
      <c r="E734" s="1570"/>
      <c r="F734" s="1570"/>
      <c r="G734" s="1570"/>
      <c r="H734" s="1570"/>
      <c r="I734" s="1570"/>
      <c r="J734" s="1570"/>
      <c r="K734" s="1571"/>
      <c r="L734" s="668" t="str">
        <f>IF(M734&gt;0,IF(COUNTIF(リスト!建築物種類コード,M734),"建築物","構築物"),"")</f>
        <v/>
      </c>
      <c r="M734" s="680"/>
      <c r="N734" s="681"/>
      <c r="O734" s="201"/>
      <c r="P734" s="682"/>
      <c r="Q734" s="683"/>
      <c r="R734" s="683"/>
      <c r="S734" s="684"/>
      <c r="T734" s="685"/>
      <c r="U734" s="685"/>
      <c r="V734" s="685"/>
      <c r="W734" s="685"/>
      <c r="X734" s="1045"/>
      <c r="Y734" s="686"/>
      <c r="Z734" s="687"/>
      <c r="AA734" s="661"/>
      <c r="AB734" s="662"/>
      <c r="AC734" s="279"/>
      <c r="AD734" s="61"/>
      <c r="AE734" s="61"/>
      <c r="AF734" s="663" t="str">
        <f t="shared" si="157"/>
        <v/>
      </c>
      <c r="AG734" s="664" t="str">
        <f t="shared" si="153"/>
        <v/>
      </c>
      <c r="AH734" s="664" t="str">
        <f t="shared" si="154"/>
        <v/>
      </c>
      <c r="AI734" s="664" t="str">
        <f>IF(AF734="","",VLOOKUP(AF734,リスト!BD:BE,2,0))</f>
        <v/>
      </c>
      <c r="AJ734" s="664" t="str">
        <f t="shared" si="142"/>
        <v/>
      </c>
      <c r="AK734" s="664" t="str">
        <f>IF(AJ734="","",VLOOKUP(AJ734,リスト!BW:BX,2,0))</f>
        <v/>
      </c>
      <c r="AL734" s="664" t="str">
        <f>IF(AF734="","",IF(S734&gt;【１】経営概要!$G$27,調査年-1,調査年)-R734)</f>
        <v/>
      </c>
      <c r="AM734" s="665" t="str">
        <f t="shared" si="130"/>
        <v/>
      </c>
      <c r="AN734" s="665" t="str">
        <f t="shared" si="131"/>
        <v/>
      </c>
      <c r="AO734" s="666" t="str">
        <f t="shared" si="132"/>
        <v/>
      </c>
      <c r="AP734" s="666" t="str">
        <f t="shared" si="133"/>
        <v/>
      </c>
      <c r="AQ734" s="666" t="str">
        <f t="shared" si="134"/>
        <v/>
      </c>
      <c r="AR734" s="666" t="str">
        <f t="shared" si="158"/>
        <v/>
      </c>
      <c r="AS734" s="666" t="str">
        <f t="shared" si="135"/>
        <v/>
      </c>
      <c r="AT734" s="666" t="str">
        <f t="shared" si="155"/>
        <v/>
      </c>
      <c r="AU734" s="666" t="str">
        <f t="shared" si="156"/>
        <v/>
      </c>
      <c r="AV734" s="666" t="str">
        <f>IF(X734="","",IF(OR(R734=IF(S734&gt;【１】経営概要!$G$27,調査年-1,調査年),AN734=""),"",ROUND(AN734*X734%,0)))</f>
        <v/>
      </c>
      <c r="AW734" s="666" t="str">
        <f t="shared" si="136"/>
        <v/>
      </c>
      <c r="AX734" s="666" t="str">
        <f t="shared" si="137"/>
        <v/>
      </c>
      <c r="AY734" s="666" t="str">
        <f t="shared" si="138"/>
        <v/>
      </c>
      <c r="AZ734" s="666" t="str">
        <f>IF(OR(X734="",AND(OR(R734&lt;&gt;IF(S734&gt;【１】経営概要!$G$27,調査年-1,調査年),AG734=0),V734="",AR734="",W734="")),"",
SUM(
IF(AND(R734=IF(S734&gt;【１】経営概要!$G$27,調査年-1,調査年),AG734=1),ROUND(T734*X734%,0),),
ROUND(V734*X734%,0),
ROUND(SUM(AR734)*X734%,0),
))</f>
        <v/>
      </c>
      <c r="BA734" s="666" t="str">
        <f t="shared" si="139"/>
        <v/>
      </c>
    </row>
    <row r="735" spans="2:53" s="4" customFormat="1" ht="28.5" hidden="1" customHeight="1" outlineLevel="1">
      <c r="C735" s="722">
        <v>719</v>
      </c>
      <c r="D735" s="1569"/>
      <c r="E735" s="1570"/>
      <c r="F735" s="1570"/>
      <c r="G735" s="1570"/>
      <c r="H735" s="1570"/>
      <c r="I735" s="1570"/>
      <c r="J735" s="1570"/>
      <c r="K735" s="1571"/>
      <c r="L735" s="668" t="str">
        <f>IF(M735&gt;0,IF(COUNTIF(リスト!建築物種類コード,M735),"建築物","構築物"),"")</f>
        <v/>
      </c>
      <c r="M735" s="680"/>
      <c r="N735" s="681"/>
      <c r="O735" s="201"/>
      <c r="P735" s="682"/>
      <c r="Q735" s="683"/>
      <c r="R735" s="683"/>
      <c r="S735" s="684"/>
      <c r="T735" s="685"/>
      <c r="U735" s="685"/>
      <c r="V735" s="685"/>
      <c r="W735" s="685"/>
      <c r="X735" s="1045"/>
      <c r="Y735" s="686"/>
      <c r="Z735" s="687"/>
      <c r="AA735" s="661"/>
      <c r="AB735" s="662"/>
      <c r="AC735" s="279"/>
      <c r="AD735" s="61"/>
      <c r="AE735" s="61"/>
      <c r="AF735" s="663" t="str">
        <f t="shared" si="157"/>
        <v/>
      </c>
      <c r="AG735" s="664" t="str">
        <f t="shared" si="153"/>
        <v/>
      </c>
      <c r="AH735" s="664" t="str">
        <f t="shared" si="154"/>
        <v/>
      </c>
      <c r="AI735" s="664" t="str">
        <f>IF(AF735="","",VLOOKUP(AF735,リスト!BD:BE,2,0))</f>
        <v/>
      </c>
      <c r="AJ735" s="664" t="str">
        <f t="shared" si="142"/>
        <v/>
      </c>
      <c r="AK735" s="664" t="str">
        <f>IF(AJ735="","",VLOOKUP(AJ735,リスト!BW:BX,2,0))</f>
        <v/>
      </c>
      <c r="AL735" s="664" t="str">
        <f>IF(AF735="","",IF(S735&gt;【１】経営概要!$G$27,調査年-1,調査年)-R735)</f>
        <v/>
      </c>
      <c r="AM735" s="665" t="str">
        <f t="shared" si="130"/>
        <v/>
      </c>
      <c r="AN735" s="665" t="str">
        <f t="shared" si="131"/>
        <v/>
      </c>
      <c r="AO735" s="666" t="str">
        <f t="shared" si="132"/>
        <v/>
      </c>
      <c r="AP735" s="666" t="str">
        <f t="shared" si="133"/>
        <v/>
      </c>
      <c r="AQ735" s="666" t="str">
        <f t="shared" si="134"/>
        <v/>
      </c>
      <c r="AR735" s="666" t="str">
        <f t="shared" si="158"/>
        <v/>
      </c>
      <c r="AS735" s="666" t="str">
        <f t="shared" si="135"/>
        <v/>
      </c>
      <c r="AT735" s="666" t="str">
        <f t="shared" si="155"/>
        <v/>
      </c>
      <c r="AU735" s="666" t="str">
        <f t="shared" si="156"/>
        <v/>
      </c>
      <c r="AV735" s="666" t="str">
        <f>IF(X735="","",IF(OR(R735=IF(S735&gt;【１】経営概要!$G$27,調査年-1,調査年),AN735=""),"",ROUND(AN735*X735%,0)))</f>
        <v/>
      </c>
      <c r="AW735" s="666" t="str">
        <f t="shared" si="136"/>
        <v/>
      </c>
      <c r="AX735" s="666" t="str">
        <f t="shared" si="137"/>
        <v/>
      </c>
      <c r="AY735" s="666" t="str">
        <f t="shared" si="138"/>
        <v/>
      </c>
      <c r="AZ735" s="666" t="str">
        <f>IF(OR(X735="",AND(OR(R735&lt;&gt;IF(S735&gt;【１】経営概要!$G$27,調査年-1,調査年),AG735=0),V735="",AR735="",W735="")),"",
SUM(
IF(AND(R735=IF(S735&gt;【１】経営概要!$G$27,調査年-1,調査年),AG735=1),ROUND(T735*X735%,0),),
ROUND(V735*X735%,0),
ROUND(SUM(AR735)*X735%,0),
))</f>
        <v/>
      </c>
      <c r="BA735" s="666" t="str">
        <f t="shared" si="139"/>
        <v/>
      </c>
    </row>
    <row r="736" spans="2:53" s="4" customFormat="1" ht="27.75" hidden="1" customHeight="1" outlineLevel="1">
      <c r="C736" s="722">
        <v>720</v>
      </c>
      <c r="D736" s="1572"/>
      <c r="E736" s="1573"/>
      <c r="F736" s="1573"/>
      <c r="G736" s="1573"/>
      <c r="H736" s="1573"/>
      <c r="I736" s="1573"/>
      <c r="J736" s="1573"/>
      <c r="K736" s="1574"/>
      <c r="L736" s="668" t="str">
        <f>IF(M736&gt;0,IF(COUNTIF(リスト!建築物種類コード,M736),"建築物","構築物"),"")</f>
        <v/>
      </c>
      <c r="M736" s="688"/>
      <c r="N736" s="681"/>
      <c r="O736" s="201"/>
      <c r="P736" s="682"/>
      <c r="Q736" s="683"/>
      <c r="R736" s="683"/>
      <c r="S736" s="684"/>
      <c r="T736" s="685"/>
      <c r="U736" s="685"/>
      <c r="V736" s="685"/>
      <c r="W736" s="685"/>
      <c r="X736" s="1045"/>
      <c r="Y736" s="686"/>
      <c r="Z736" s="687"/>
      <c r="AA736" s="661"/>
      <c r="AB736" s="662"/>
      <c r="AC736" s="279"/>
      <c r="AD736" s="61"/>
      <c r="AE736" s="61"/>
      <c r="AF736" s="663" t="str">
        <f t="shared" si="157"/>
        <v/>
      </c>
      <c r="AG736" s="664" t="str">
        <f t="shared" si="153"/>
        <v/>
      </c>
      <c r="AH736" s="664" t="str">
        <f t="shared" si="154"/>
        <v/>
      </c>
      <c r="AI736" s="664" t="str">
        <f>IF(AF736="","",VLOOKUP(AF736,リスト!BD:BE,2,0))</f>
        <v/>
      </c>
      <c r="AJ736" s="664" t="str">
        <f t="shared" si="142"/>
        <v/>
      </c>
      <c r="AK736" s="664" t="str">
        <f>IF(AJ736="","",VLOOKUP(AJ736,リスト!BW:BX,2,0))</f>
        <v/>
      </c>
      <c r="AL736" s="664" t="str">
        <f>IF(AF736="","",IF(S736&gt;【１】経営概要!$G$27,調査年-1,調査年)-R736)</f>
        <v/>
      </c>
      <c r="AM736" s="665" t="str">
        <f t="shared" si="130"/>
        <v/>
      </c>
      <c r="AN736" s="665" t="str">
        <f t="shared" si="131"/>
        <v/>
      </c>
      <c r="AO736" s="666" t="str">
        <f t="shared" si="132"/>
        <v/>
      </c>
      <c r="AP736" s="666" t="str">
        <f t="shared" si="133"/>
        <v/>
      </c>
      <c r="AQ736" s="666" t="str">
        <f t="shared" si="134"/>
        <v/>
      </c>
      <c r="AR736" s="666" t="str">
        <f t="shared" si="158"/>
        <v/>
      </c>
      <c r="AS736" s="666" t="str">
        <f t="shared" si="135"/>
        <v/>
      </c>
      <c r="AT736" s="666" t="str">
        <f t="shared" si="155"/>
        <v/>
      </c>
      <c r="AU736" s="666" t="str">
        <f t="shared" si="156"/>
        <v/>
      </c>
      <c r="AV736" s="666" t="str">
        <f>IF(X736="","",IF(OR(R736=IF(S736&gt;【１】経営概要!$G$27,調査年-1,調査年),AN736=""),"",ROUND(AN736*X736%,0)))</f>
        <v/>
      </c>
      <c r="AW736" s="666" t="str">
        <f t="shared" si="136"/>
        <v/>
      </c>
      <c r="AX736" s="666" t="str">
        <f t="shared" si="137"/>
        <v/>
      </c>
      <c r="AY736" s="666" t="str">
        <f t="shared" si="138"/>
        <v/>
      </c>
      <c r="AZ736" s="666" t="str">
        <f>IF(OR(X736="",AND(OR(R736&lt;&gt;IF(S736&gt;【１】経営概要!$G$27,調査年-1,調査年),AG736=0),V736="",AR736="",W736="")),"",
SUM(
IF(AND(R736=IF(S736&gt;【１】経営概要!$G$27,調査年-1,調査年),AG736=1),ROUND(T736*X736%,0),),
ROUND(V736*X736%,0),
ROUND(SUM(AR736)*X736%,0),
))</f>
        <v/>
      </c>
      <c r="BA736" s="666" t="str">
        <f t="shared" si="139"/>
        <v/>
      </c>
    </row>
    <row r="737" spans="2:53" s="4" customFormat="1" ht="28.15" hidden="1" customHeight="1" outlineLevel="1">
      <c r="C737" s="722">
        <v>721</v>
      </c>
      <c r="D737" s="1569"/>
      <c r="E737" s="1570"/>
      <c r="F737" s="1570"/>
      <c r="G737" s="1570"/>
      <c r="H737" s="1570"/>
      <c r="I737" s="1570"/>
      <c r="J737" s="1570"/>
      <c r="K737" s="1571"/>
      <c r="L737" s="668" t="str">
        <f>IF(M737&gt;0,IF(COUNTIF(リスト!建築物種類コード,M737),"建築物","構築物"),"")</f>
        <v/>
      </c>
      <c r="M737" s="680"/>
      <c r="N737" s="681"/>
      <c r="O737" s="201"/>
      <c r="P737" s="682"/>
      <c r="Q737" s="683"/>
      <c r="R737" s="683"/>
      <c r="S737" s="684"/>
      <c r="T737" s="685"/>
      <c r="U737" s="685"/>
      <c r="V737" s="685"/>
      <c r="W737" s="685"/>
      <c r="X737" s="1045"/>
      <c r="Y737" s="686"/>
      <c r="Z737" s="687"/>
      <c r="AA737" s="661"/>
      <c r="AB737" s="662"/>
      <c r="AC737" s="279"/>
      <c r="AD737" s="61"/>
      <c r="AE737" s="61"/>
      <c r="AF737" s="663" t="str">
        <f t="shared" si="157"/>
        <v/>
      </c>
      <c r="AG737" s="664" t="str">
        <f t="shared" si="153"/>
        <v/>
      </c>
      <c r="AH737" s="664" t="str">
        <f t="shared" si="154"/>
        <v/>
      </c>
      <c r="AI737" s="664" t="str">
        <f>IF(AF737="","",VLOOKUP(AF737,リスト!BD:BE,2,0))</f>
        <v/>
      </c>
      <c r="AJ737" s="664" t="str">
        <f t="shared" si="142"/>
        <v/>
      </c>
      <c r="AK737" s="664" t="str">
        <f>IF(AJ737="","",VLOOKUP(AJ737,リスト!BW:BX,2,0))</f>
        <v/>
      </c>
      <c r="AL737" s="664" t="str">
        <f>IF(AF737="","",IF(S737&gt;【１】経営概要!$G$27,調査年-1,調査年)-R737)</f>
        <v/>
      </c>
      <c r="AM737" s="665" t="str">
        <f t="shared" si="130"/>
        <v/>
      </c>
      <c r="AN737" s="665" t="str">
        <f t="shared" si="131"/>
        <v/>
      </c>
      <c r="AO737" s="666" t="str">
        <f t="shared" si="132"/>
        <v/>
      </c>
      <c r="AP737" s="666" t="str">
        <f t="shared" si="133"/>
        <v/>
      </c>
      <c r="AQ737" s="666" t="str">
        <f t="shared" si="134"/>
        <v/>
      </c>
      <c r="AR737" s="666" t="str">
        <f t="shared" si="158"/>
        <v/>
      </c>
      <c r="AS737" s="666" t="str">
        <f t="shared" si="135"/>
        <v/>
      </c>
      <c r="AT737" s="666" t="str">
        <f t="shared" si="155"/>
        <v/>
      </c>
      <c r="AU737" s="666" t="str">
        <f t="shared" si="156"/>
        <v/>
      </c>
      <c r="AV737" s="666" t="str">
        <f>IF(X737="","",IF(OR(R737=IF(S737&gt;【１】経営概要!$G$27,調査年-1,調査年),AN737=""),"",ROUND(AN737*X737%,0)))</f>
        <v/>
      </c>
      <c r="AW737" s="666" t="str">
        <f t="shared" si="136"/>
        <v/>
      </c>
      <c r="AX737" s="666" t="str">
        <f t="shared" si="137"/>
        <v/>
      </c>
      <c r="AY737" s="666" t="str">
        <f t="shared" si="138"/>
        <v/>
      </c>
      <c r="AZ737" s="666" t="str">
        <f>IF(OR(X737="",AND(OR(R737&lt;&gt;IF(S737&gt;【１】経営概要!$G$27,調査年-1,調査年),AG737=0),V737="",AR737="",W737="")),"",
SUM(
IF(AND(R737=IF(S737&gt;【１】経営概要!$G$27,調査年-1,調査年),AG737=1),ROUND(T737*X737%,0),),
ROUND(V737*X737%,0),
ROUND(SUM(AR737)*X737%,0),
))</f>
        <v/>
      </c>
      <c r="BA737" s="666" t="str">
        <f t="shared" si="139"/>
        <v/>
      </c>
    </row>
    <row r="738" spans="2:53" s="4" customFormat="1" ht="28.15" hidden="1" customHeight="1" outlineLevel="1">
      <c r="C738" s="722">
        <v>722</v>
      </c>
      <c r="D738" s="1572"/>
      <c r="E738" s="1573"/>
      <c r="F738" s="1573"/>
      <c r="G738" s="1573"/>
      <c r="H738" s="1573"/>
      <c r="I738" s="1573"/>
      <c r="J738" s="1573"/>
      <c r="K738" s="1574"/>
      <c r="L738" s="668" t="str">
        <f>IF(M738&gt;0,IF(COUNTIF(リスト!建築物種類コード,M738),"建築物","構築物"),"")</f>
        <v/>
      </c>
      <c r="M738" s="688"/>
      <c r="N738" s="681"/>
      <c r="O738" s="201"/>
      <c r="P738" s="682"/>
      <c r="Q738" s="683"/>
      <c r="R738" s="683"/>
      <c r="S738" s="684"/>
      <c r="T738" s="685"/>
      <c r="U738" s="685"/>
      <c r="V738" s="685"/>
      <c r="W738" s="685"/>
      <c r="X738" s="1045"/>
      <c r="Y738" s="686"/>
      <c r="Z738" s="687"/>
      <c r="AA738" s="661"/>
      <c r="AB738" s="662"/>
      <c r="AC738" s="279"/>
      <c r="AD738" s="61"/>
      <c r="AE738" s="61"/>
      <c r="AF738" s="663" t="str">
        <f t="shared" si="157"/>
        <v/>
      </c>
      <c r="AG738" s="664" t="str">
        <f t="shared" si="153"/>
        <v/>
      </c>
      <c r="AH738" s="664" t="str">
        <f t="shared" si="154"/>
        <v/>
      </c>
      <c r="AI738" s="664" t="str">
        <f>IF(AF738="","",VLOOKUP(AF738,リスト!BD:BE,2,0))</f>
        <v/>
      </c>
      <c r="AJ738" s="664" t="str">
        <f t="shared" si="142"/>
        <v/>
      </c>
      <c r="AK738" s="664" t="str">
        <f>IF(AJ738="","",VLOOKUP(AJ738,リスト!BW:BX,2,0))</f>
        <v/>
      </c>
      <c r="AL738" s="664" t="str">
        <f>IF(AF738="","",IF(S738&gt;【１】経営概要!$G$27,調査年-1,調査年)-R738)</f>
        <v/>
      </c>
      <c r="AM738" s="665" t="str">
        <f t="shared" si="130"/>
        <v/>
      </c>
      <c r="AN738" s="665" t="str">
        <f t="shared" si="131"/>
        <v/>
      </c>
      <c r="AO738" s="666" t="str">
        <f t="shared" si="132"/>
        <v/>
      </c>
      <c r="AP738" s="666" t="str">
        <f t="shared" si="133"/>
        <v/>
      </c>
      <c r="AQ738" s="666" t="str">
        <f t="shared" si="134"/>
        <v/>
      </c>
      <c r="AR738" s="666" t="str">
        <f t="shared" si="158"/>
        <v/>
      </c>
      <c r="AS738" s="666" t="str">
        <f t="shared" si="135"/>
        <v/>
      </c>
      <c r="AT738" s="666" t="str">
        <f t="shared" si="155"/>
        <v/>
      </c>
      <c r="AU738" s="666" t="str">
        <f t="shared" si="156"/>
        <v/>
      </c>
      <c r="AV738" s="666" t="str">
        <f>IF(X738="","",IF(OR(R738=IF(S738&gt;【１】経営概要!$G$27,調査年-1,調査年),AN738=""),"",ROUND(AN738*X738%,0)))</f>
        <v/>
      </c>
      <c r="AW738" s="666" t="str">
        <f t="shared" si="136"/>
        <v/>
      </c>
      <c r="AX738" s="666" t="str">
        <f t="shared" si="137"/>
        <v/>
      </c>
      <c r="AY738" s="666" t="str">
        <f t="shared" si="138"/>
        <v/>
      </c>
      <c r="AZ738" s="666" t="str">
        <f>IF(OR(X738="",AND(OR(R738&lt;&gt;IF(S738&gt;【１】経営概要!$G$27,調査年-1,調査年),AG738=0),V738="",AR738="",W738="")),"",
SUM(
IF(AND(R738=IF(S738&gt;【１】経営概要!$G$27,調査年-1,調査年),AG738=1),ROUND(T738*X738%,0),),
ROUND(V738*X738%,0),
ROUND(SUM(AR738)*X738%,0),
))</f>
        <v/>
      </c>
      <c r="BA738" s="666" t="str">
        <f t="shared" si="139"/>
        <v/>
      </c>
    </row>
    <row r="739" spans="2:53" s="4" customFormat="1" ht="28.15" hidden="1" customHeight="1" outlineLevel="1">
      <c r="C739" s="722">
        <v>723</v>
      </c>
      <c r="D739" s="1569"/>
      <c r="E739" s="1570"/>
      <c r="F739" s="1570"/>
      <c r="G739" s="1570"/>
      <c r="H739" s="1570"/>
      <c r="I739" s="1570"/>
      <c r="J739" s="1570"/>
      <c r="K739" s="1571"/>
      <c r="L739" s="668" t="str">
        <f>IF(M739&gt;0,IF(COUNTIF(リスト!建築物種類コード,M739),"建築物","構築物"),"")</f>
        <v/>
      </c>
      <c r="M739" s="680"/>
      <c r="N739" s="681"/>
      <c r="O739" s="201"/>
      <c r="P739" s="682"/>
      <c r="Q739" s="683"/>
      <c r="R739" s="683"/>
      <c r="S739" s="684"/>
      <c r="T739" s="685"/>
      <c r="U739" s="685"/>
      <c r="V739" s="685"/>
      <c r="W739" s="685"/>
      <c r="X739" s="1045"/>
      <c r="Y739" s="686"/>
      <c r="Z739" s="687"/>
      <c r="AA739" s="661"/>
      <c r="AB739" s="662"/>
      <c r="AC739" s="279"/>
      <c r="AD739" s="61"/>
      <c r="AE739" s="61"/>
      <c r="AF739" s="663" t="str">
        <f t="shared" si="157"/>
        <v/>
      </c>
      <c r="AG739" s="664" t="str">
        <f t="shared" si="153"/>
        <v/>
      </c>
      <c r="AH739" s="664" t="str">
        <f t="shared" si="154"/>
        <v/>
      </c>
      <c r="AI739" s="664" t="str">
        <f>IF(AF739="","",VLOOKUP(AF739,リスト!BD:BE,2,0))</f>
        <v/>
      </c>
      <c r="AJ739" s="664" t="str">
        <f t="shared" si="142"/>
        <v/>
      </c>
      <c r="AK739" s="664" t="str">
        <f>IF(AJ739="","",VLOOKUP(AJ739,リスト!BW:BX,2,0))</f>
        <v/>
      </c>
      <c r="AL739" s="664" t="str">
        <f>IF(AF739="","",IF(S739&gt;【１】経営概要!$G$27,調査年-1,調査年)-R739)</f>
        <v/>
      </c>
      <c r="AM739" s="665" t="str">
        <f t="shared" si="130"/>
        <v/>
      </c>
      <c r="AN739" s="665" t="str">
        <f t="shared" si="131"/>
        <v/>
      </c>
      <c r="AO739" s="666" t="str">
        <f t="shared" si="132"/>
        <v/>
      </c>
      <c r="AP739" s="666" t="str">
        <f t="shared" si="133"/>
        <v/>
      </c>
      <c r="AQ739" s="666" t="str">
        <f t="shared" si="134"/>
        <v/>
      </c>
      <c r="AR739" s="666" t="str">
        <f t="shared" si="158"/>
        <v/>
      </c>
      <c r="AS739" s="666" t="str">
        <f t="shared" si="135"/>
        <v/>
      </c>
      <c r="AT739" s="666" t="str">
        <f t="shared" si="155"/>
        <v/>
      </c>
      <c r="AU739" s="666" t="str">
        <f t="shared" si="156"/>
        <v/>
      </c>
      <c r="AV739" s="666" t="str">
        <f>IF(X739="","",IF(OR(R739=IF(S739&gt;【１】経営概要!$G$27,調査年-1,調査年),AN739=""),"",ROUND(AN739*X739%,0)))</f>
        <v/>
      </c>
      <c r="AW739" s="666" t="str">
        <f t="shared" si="136"/>
        <v/>
      </c>
      <c r="AX739" s="666" t="str">
        <f t="shared" si="137"/>
        <v/>
      </c>
      <c r="AY739" s="666" t="str">
        <f t="shared" si="138"/>
        <v/>
      </c>
      <c r="AZ739" s="666" t="str">
        <f>IF(OR(X739="",AND(OR(R739&lt;&gt;IF(S739&gt;【１】経営概要!$G$27,調査年-1,調査年),AG739=0),V739="",AR739="",W739="")),"",
SUM(
IF(AND(R739=IF(S739&gt;【１】経営概要!$G$27,調査年-1,調査年),AG739=1),ROUND(T739*X739%,0),),
ROUND(V739*X739%,0),
ROUND(SUM(AR739)*X739%,0),
))</f>
        <v/>
      </c>
      <c r="BA739" s="666" t="str">
        <f t="shared" si="139"/>
        <v/>
      </c>
    </row>
    <row r="740" spans="2:53" s="4" customFormat="1" ht="28.15" hidden="1" customHeight="1" outlineLevel="1">
      <c r="C740" s="722">
        <v>724</v>
      </c>
      <c r="D740" s="1572"/>
      <c r="E740" s="1573"/>
      <c r="F740" s="1573"/>
      <c r="G740" s="1573"/>
      <c r="H740" s="1573"/>
      <c r="I740" s="1573"/>
      <c r="J740" s="1573"/>
      <c r="K740" s="1574"/>
      <c r="L740" s="668" t="str">
        <f>IF(M740&gt;0,IF(COUNTIF(リスト!建築物種類コード,M740),"建築物","構築物"),"")</f>
        <v/>
      </c>
      <c r="M740" s="688"/>
      <c r="N740" s="681"/>
      <c r="O740" s="201"/>
      <c r="P740" s="682"/>
      <c r="Q740" s="683"/>
      <c r="R740" s="683"/>
      <c r="S740" s="684"/>
      <c r="T740" s="685"/>
      <c r="U740" s="685"/>
      <c r="V740" s="685"/>
      <c r="W740" s="685"/>
      <c r="X740" s="1045"/>
      <c r="Y740" s="686"/>
      <c r="Z740" s="687"/>
      <c r="AA740" s="661"/>
      <c r="AB740" s="662"/>
      <c r="AC740" s="279"/>
      <c r="AD740" s="61"/>
      <c r="AE740" s="61"/>
      <c r="AF740" s="663" t="str">
        <f t="shared" si="157"/>
        <v/>
      </c>
      <c r="AG740" s="664" t="str">
        <f t="shared" si="153"/>
        <v/>
      </c>
      <c r="AH740" s="664" t="str">
        <f t="shared" si="154"/>
        <v/>
      </c>
      <c r="AI740" s="664" t="str">
        <f>IF(AF740="","",VLOOKUP(AF740,リスト!BD:BE,2,0))</f>
        <v/>
      </c>
      <c r="AJ740" s="664" t="str">
        <f t="shared" si="142"/>
        <v/>
      </c>
      <c r="AK740" s="664" t="str">
        <f>IF(AJ740="","",VLOOKUP(AJ740,リスト!BW:BX,2,0))</f>
        <v/>
      </c>
      <c r="AL740" s="664" t="str">
        <f>IF(AF740="","",IF(S740&gt;【１】経営概要!$G$27,調査年-1,調査年)-R740)</f>
        <v/>
      </c>
      <c r="AM740" s="665" t="str">
        <f t="shared" si="130"/>
        <v/>
      </c>
      <c r="AN740" s="665" t="str">
        <f t="shared" si="131"/>
        <v/>
      </c>
      <c r="AO740" s="666" t="str">
        <f t="shared" si="132"/>
        <v/>
      </c>
      <c r="AP740" s="666" t="str">
        <f t="shared" si="133"/>
        <v/>
      </c>
      <c r="AQ740" s="666" t="str">
        <f t="shared" si="134"/>
        <v/>
      </c>
      <c r="AR740" s="666" t="str">
        <f t="shared" si="158"/>
        <v/>
      </c>
      <c r="AS740" s="666" t="str">
        <f t="shared" si="135"/>
        <v/>
      </c>
      <c r="AT740" s="666" t="str">
        <f t="shared" si="155"/>
        <v/>
      </c>
      <c r="AU740" s="666" t="str">
        <f t="shared" si="156"/>
        <v/>
      </c>
      <c r="AV740" s="666" t="str">
        <f>IF(X740="","",IF(OR(R740=IF(S740&gt;【１】経営概要!$G$27,調査年-1,調査年),AN740=""),"",ROUND(AN740*X740%,0)))</f>
        <v/>
      </c>
      <c r="AW740" s="666" t="str">
        <f t="shared" si="136"/>
        <v/>
      </c>
      <c r="AX740" s="666" t="str">
        <f t="shared" si="137"/>
        <v/>
      </c>
      <c r="AY740" s="666" t="str">
        <f t="shared" si="138"/>
        <v/>
      </c>
      <c r="AZ740" s="666" t="str">
        <f>IF(OR(X740="",AND(OR(R740&lt;&gt;IF(S740&gt;【１】経営概要!$G$27,調査年-1,調査年),AG740=0),V740="",AR740="",W740="")),"",
SUM(
IF(AND(R740=IF(S740&gt;【１】経営概要!$G$27,調査年-1,調査年),AG740=1),ROUND(T740*X740%,0),),
ROUND(V740*X740%,0),
ROUND(SUM(AR740)*X740%,0),
))</f>
        <v/>
      </c>
      <c r="BA740" s="666" t="str">
        <f t="shared" si="139"/>
        <v/>
      </c>
    </row>
    <row r="741" spans="2:53" s="4" customFormat="1" ht="28.15" hidden="1" customHeight="1" outlineLevel="1">
      <c r="C741" s="722">
        <v>725</v>
      </c>
      <c r="D741" s="1569"/>
      <c r="E741" s="1570"/>
      <c r="F741" s="1570"/>
      <c r="G741" s="1570"/>
      <c r="H741" s="1570"/>
      <c r="I741" s="1570"/>
      <c r="J741" s="1570"/>
      <c r="K741" s="1571"/>
      <c r="L741" s="668" t="str">
        <f>IF(M741&gt;0,IF(COUNTIF(リスト!建築物種類コード,M741),"建築物","構築物"),"")</f>
        <v/>
      </c>
      <c r="M741" s="680"/>
      <c r="N741" s="681"/>
      <c r="O741" s="201"/>
      <c r="P741" s="682"/>
      <c r="Q741" s="683"/>
      <c r="R741" s="683"/>
      <c r="S741" s="684"/>
      <c r="T741" s="685"/>
      <c r="U741" s="685"/>
      <c r="V741" s="685"/>
      <c r="W741" s="685"/>
      <c r="X741" s="1045"/>
      <c r="Y741" s="686"/>
      <c r="Z741" s="687"/>
      <c r="AA741" s="661"/>
      <c r="AB741" s="662"/>
      <c r="AC741" s="279"/>
      <c r="AD741" s="61"/>
      <c r="AE741" s="61"/>
      <c r="AF741" s="663" t="str">
        <f t="shared" si="157"/>
        <v/>
      </c>
      <c r="AG741" s="664" t="str">
        <f t="shared" si="153"/>
        <v/>
      </c>
      <c r="AH741" s="664" t="str">
        <f t="shared" si="154"/>
        <v/>
      </c>
      <c r="AI741" s="664" t="str">
        <f>IF(AF741="","",VLOOKUP(AF741,リスト!BD:BE,2,0))</f>
        <v/>
      </c>
      <c r="AJ741" s="664" t="str">
        <f t="shared" si="142"/>
        <v/>
      </c>
      <c r="AK741" s="664" t="str">
        <f>IF(AJ741="","",VLOOKUP(AJ741,リスト!BW:BX,2,0))</f>
        <v/>
      </c>
      <c r="AL741" s="664" t="str">
        <f>IF(AF741="","",IF(S741&gt;【１】経営概要!$G$27,調査年-1,調査年)-R741)</f>
        <v/>
      </c>
      <c r="AM741" s="665" t="str">
        <f t="shared" si="130"/>
        <v/>
      </c>
      <c r="AN741" s="665" t="str">
        <f t="shared" si="131"/>
        <v/>
      </c>
      <c r="AO741" s="666" t="str">
        <f t="shared" si="132"/>
        <v/>
      </c>
      <c r="AP741" s="666" t="str">
        <f t="shared" si="133"/>
        <v/>
      </c>
      <c r="AQ741" s="666" t="str">
        <f t="shared" si="134"/>
        <v/>
      </c>
      <c r="AR741" s="666" t="str">
        <f t="shared" si="158"/>
        <v/>
      </c>
      <c r="AS741" s="666" t="str">
        <f t="shared" si="135"/>
        <v/>
      </c>
      <c r="AT741" s="666" t="str">
        <f t="shared" si="155"/>
        <v/>
      </c>
      <c r="AU741" s="666" t="str">
        <f t="shared" si="156"/>
        <v/>
      </c>
      <c r="AV741" s="666" t="str">
        <f>IF(X741="","",IF(OR(R741=IF(S741&gt;【１】経営概要!$G$27,調査年-1,調査年),AN741=""),"",ROUND(AN741*X741%,0)))</f>
        <v/>
      </c>
      <c r="AW741" s="666" t="str">
        <f t="shared" si="136"/>
        <v/>
      </c>
      <c r="AX741" s="666" t="str">
        <f t="shared" si="137"/>
        <v/>
      </c>
      <c r="AY741" s="666" t="str">
        <f t="shared" si="138"/>
        <v/>
      </c>
      <c r="AZ741" s="666" t="str">
        <f>IF(OR(X741="",AND(OR(R741&lt;&gt;IF(S741&gt;【１】経営概要!$G$27,調査年-1,調査年),AG741=0),V741="",AR741="",W741="")),"",
SUM(
IF(AND(R741=IF(S741&gt;【１】経営概要!$G$27,調査年-1,調査年),AG741=1),ROUND(T741*X741%,0),),
ROUND(V741*X741%,0),
ROUND(SUM(AR741)*X741%,0),
))</f>
        <v/>
      </c>
      <c r="BA741" s="666" t="str">
        <f t="shared" si="139"/>
        <v/>
      </c>
    </row>
    <row r="742" spans="2:53" s="4" customFormat="1" ht="28.15" hidden="1" customHeight="1" outlineLevel="1">
      <c r="C742" s="722">
        <v>726</v>
      </c>
      <c r="D742" s="1569"/>
      <c r="E742" s="1570"/>
      <c r="F742" s="1570"/>
      <c r="G742" s="1570"/>
      <c r="H742" s="1570"/>
      <c r="I742" s="1570"/>
      <c r="J742" s="1570"/>
      <c r="K742" s="1571"/>
      <c r="L742" s="668" t="str">
        <f>IF(M742&gt;0,IF(COUNTIF(リスト!建築物種類コード,M742),"建築物","構築物"),"")</f>
        <v/>
      </c>
      <c r="M742" s="680"/>
      <c r="N742" s="681"/>
      <c r="O742" s="201"/>
      <c r="P742" s="682"/>
      <c r="Q742" s="683"/>
      <c r="R742" s="683"/>
      <c r="S742" s="684"/>
      <c r="T742" s="685"/>
      <c r="U742" s="685"/>
      <c r="V742" s="685"/>
      <c r="W742" s="685"/>
      <c r="X742" s="1045"/>
      <c r="Y742" s="686"/>
      <c r="Z742" s="687"/>
      <c r="AA742" s="661"/>
      <c r="AB742" s="662"/>
      <c r="AC742" s="279"/>
      <c r="AD742" s="61"/>
      <c r="AE742" s="61"/>
      <c r="AF742" s="663" t="str">
        <f t="shared" si="157"/>
        <v/>
      </c>
      <c r="AG742" s="664" t="str">
        <f t="shared" si="153"/>
        <v/>
      </c>
      <c r="AH742" s="664" t="str">
        <f t="shared" si="154"/>
        <v/>
      </c>
      <c r="AI742" s="664" t="str">
        <f>IF(AF742="","",VLOOKUP(AF742,リスト!BD:BE,2,0))</f>
        <v/>
      </c>
      <c r="AJ742" s="664" t="str">
        <f t="shared" si="142"/>
        <v/>
      </c>
      <c r="AK742" s="664" t="str">
        <f>IF(AJ742="","",VLOOKUP(AJ742,リスト!BW:BX,2,0))</f>
        <v/>
      </c>
      <c r="AL742" s="664" t="str">
        <f>IF(AF742="","",IF(S742&gt;【１】経営概要!$G$27,調査年-1,調査年)-R742)</f>
        <v/>
      </c>
      <c r="AM742" s="665" t="str">
        <f t="shared" si="130"/>
        <v/>
      </c>
      <c r="AN742" s="665" t="str">
        <f t="shared" si="131"/>
        <v/>
      </c>
      <c r="AO742" s="666" t="str">
        <f t="shared" si="132"/>
        <v/>
      </c>
      <c r="AP742" s="666" t="str">
        <f t="shared" si="133"/>
        <v/>
      </c>
      <c r="AQ742" s="666" t="str">
        <f t="shared" si="134"/>
        <v/>
      </c>
      <c r="AR742" s="666" t="str">
        <f t="shared" si="158"/>
        <v/>
      </c>
      <c r="AS742" s="666" t="str">
        <f t="shared" si="135"/>
        <v/>
      </c>
      <c r="AT742" s="666" t="str">
        <f t="shared" si="155"/>
        <v/>
      </c>
      <c r="AU742" s="666" t="str">
        <f t="shared" si="156"/>
        <v/>
      </c>
      <c r="AV742" s="666" t="str">
        <f>IF(X742="","",IF(OR(R742=IF(S742&gt;【１】経営概要!$G$27,調査年-1,調査年),AN742=""),"",ROUND(AN742*X742%,0)))</f>
        <v/>
      </c>
      <c r="AW742" s="666" t="str">
        <f t="shared" si="136"/>
        <v/>
      </c>
      <c r="AX742" s="666" t="str">
        <f t="shared" si="137"/>
        <v/>
      </c>
      <c r="AY742" s="666" t="str">
        <f t="shared" si="138"/>
        <v/>
      </c>
      <c r="AZ742" s="666" t="str">
        <f>IF(OR(X742="",AND(OR(R742&lt;&gt;IF(S742&gt;【１】経営概要!$G$27,調査年-1,調査年),AG742=0),V742="",AR742="",W742="")),"",
SUM(
IF(AND(R742=IF(S742&gt;【１】経営概要!$G$27,調査年-1,調査年),AG742=1),ROUND(T742*X742%,0),),
ROUND(V742*X742%,0),
ROUND(SUM(AR742)*X742%,0),
))</f>
        <v/>
      </c>
      <c r="BA742" s="666" t="str">
        <f t="shared" si="139"/>
        <v/>
      </c>
    </row>
    <row r="743" spans="2:53" s="4" customFormat="1" ht="28.15" hidden="1" customHeight="1" outlineLevel="1">
      <c r="C743" s="722">
        <v>727</v>
      </c>
      <c r="D743" s="1569"/>
      <c r="E743" s="1570"/>
      <c r="F743" s="1570"/>
      <c r="G743" s="1570"/>
      <c r="H743" s="1570"/>
      <c r="I743" s="1570"/>
      <c r="J743" s="1570"/>
      <c r="K743" s="1571"/>
      <c r="L743" s="668" t="str">
        <f>IF(M743&gt;0,IF(COUNTIF(リスト!建築物種類コード,M743),"建築物","構築物"),"")</f>
        <v/>
      </c>
      <c r="M743" s="680"/>
      <c r="N743" s="681"/>
      <c r="O743" s="201"/>
      <c r="P743" s="682"/>
      <c r="Q743" s="683"/>
      <c r="R743" s="683"/>
      <c r="S743" s="684"/>
      <c r="T743" s="685"/>
      <c r="U743" s="685"/>
      <c r="V743" s="685"/>
      <c r="W743" s="685"/>
      <c r="X743" s="1045"/>
      <c r="Y743" s="686"/>
      <c r="Z743" s="687"/>
      <c r="AA743" s="661"/>
      <c r="AB743" s="662"/>
      <c r="AC743" s="279"/>
      <c r="AD743" s="61"/>
      <c r="AE743" s="61"/>
      <c r="AF743" s="663" t="str">
        <f t="shared" si="157"/>
        <v/>
      </c>
      <c r="AG743" s="664" t="str">
        <f t="shared" si="153"/>
        <v/>
      </c>
      <c r="AH743" s="664" t="str">
        <f t="shared" si="154"/>
        <v/>
      </c>
      <c r="AI743" s="664" t="str">
        <f>IF(AF743="","",VLOOKUP(AF743,リスト!BD:BE,2,0))</f>
        <v/>
      </c>
      <c r="AJ743" s="664" t="str">
        <f t="shared" si="142"/>
        <v/>
      </c>
      <c r="AK743" s="664" t="str">
        <f>IF(AJ743="","",VLOOKUP(AJ743,リスト!BW:BX,2,0))</f>
        <v/>
      </c>
      <c r="AL743" s="664" t="str">
        <f>IF(AF743="","",IF(S743&gt;【１】経営概要!$G$27,調査年-1,調査年)-R743)</f>
        <v/>
      </c>
      <c r="AM743" s="665" t="str">
        <f t="shared" si="130"/>
        <v/>
      </c>
      <c r="AN743" s="665" t="str">
        <f t="shared" si="131"/>
        <v/>
      </c>
      <c r="AO743" s="666" t="str">
        <f t="shared" si="132"/>
        <v/>
      </c>
      <c r="AP743" s="666" t="str">
        <f t="shared" si="133"/>
        <v/>
      </c>
      <c r="AQ743" s="666" t="str">
        <f t="shared" si="134"/>
        <v/>
      </c>
      <c r="AR743" s="666" t="str">
        <f t="shared" si="158"/>
        <v/>
      </c>
      <c r="AS743" s="666" t="str">
        <f t="shared" si="135"/>
        <v/>
      </c>
      <c r="AT743" s="666" t="str">
        <f t="shared" si="155"/>
        <v/>
      </c>
      <c r="AU743" s="666" t="str">
        <f t="shared" si="156"/>
        <v/>
      </c>
      <c r="AV743" s="666" t="str">
        <f>IF(X743="","",IF(OR(R743=IF(S743&gt;【１】経営概要!$G$27,調査年-1,調査年),AN743=""),"",ROUND(AN743*X743%,0)))</f>
        <v/>
      </c>
      <c r="AW743" s="666" t="str">
        <f t="shared" si="136"/>
        <v/>
      </c>
      <c r="AX743" s="666" t="str">
        <f t="shared" si="137"/>
        <v/>
      </c>
      <c r="AY743" s="666" t="str">
        <f t="shared" si="138"/>
        <v/>
      </c>
      <c r="AZ743" s="666" t="str">
        <f>IF(OR(X743="",AND(OR(R743&lt;&gt;IF(S743&gt;【１】経営概要!$G$27,調査年-1,調査年),AG743=0),V743="",AR743="",W743="")),"",
SUM(
IF(AND(R743=IF(S743&gt;【１】経営概要!$G$27,調査年-1,調査年),AG743=1),ROUND(T743*X743%,0),),
ROUND(V743*X743%,0),
ROUND(SUM(AR743)*X743%,0),
))</f>
        <v/>
      </c>
      <c r="BA743" s="666" t="str">
        <f t="shared" si="139"/>
        <v/>
      </c>
    </row>
    <row r="744" spans="2:53" s="4" customFormat="1" ht="28.15" hidden="1" customHeight="1" outlineLevel="1">
      <c r="C744" s="722">
        <v>728</v>
      </c>
      <c r="D744" s="1569"/>
      <c r="E744" s="1570"/>
      <c r="F744" s="1570"/>
      <c r="G744" s="1570"/>
      <c r="H744" s="1570"/>
      <c r="I744" s="1570"/>
      <c r="J744" s="1570"/>
      <c r="K744" s="1571"/>
      <c r="L744" s="668" t="str">
        <f>IF(M744&gt;0,IF(COUNTIF(リスト!建築物種類コード,M744),"建築物","構築物"),"")</f>
        <v/>
      </c>
      <c r="M744" s="680"/>
      <c r="N744" s="681"/>
      <c r="O744" s="201"/>
      <c r="P744" s="682"/>
      <c r="Q744" s="683"/>
      <c r="R744" s="683"/>
      <c r="S744" s="684"/>
      <c r="T744" s="685"/>
      <c r="U744" s="685"/>
      <c r="V744" s="685"/>
      <c r="W744" s="685"/>
      <c r="X744" s="1045"/>
      <c r="Y744" s="686"/>
      <c r="Z744" s="687"/>
      <c r="AA744" s="661"/>
      <c r="AB744" s="662"/>
      <c r="AC744" s="279"/>
      <c r="AD744" s="61"/>
      <c r="AE744" s="61"/>
      <c r="AF744" s="663" t="str">
        <f t="shared" si="157"/>
        <v/>
      </c>
      <c r="AG744" s="664" t="str">
        <f t="shared" si="153"/>
        <v/>
      </c>
      <c r="AH744" s="664" t="str">
        <f t="shared" si="154"/>
        <v/>
      </c>
      <c r="AI744" s="664" t="str">
        <f>IF(AF744="","",VLOOKUP(AF744,リスト!BD:BE,2,0))</f>
        <v/>
      </c>
      <c r="AJ744" s="664" t="str">
        <f t="shared" si="142"/>
        <v/>
      </c>
      <c r="AK744" s="664" t="str">
        <f>IF(AJ744="","",VLOOKUP(AJ744,リスト!BW:BX,2,0))</f>
        <v/>
      </c>
      <c r="AL744" s="664" t="str">
        <f>IF(AF744="","",IF(S744&gt;【１】経営概要!$G$27,調査年-1,調査年)-R744)</f>
        <v/>
      </c>
      <c r="AM744" s="665" t="str">
        <f t="shared" si="130"/>
        <v/>
      </c>
      <c r="AN744" s="665" t="str">
        <f t="shared" si="131"/>
        <v/>
      </c>
      <c r="AO744" s="666" t="str">
        <f t="shared" si="132"/>
        <v/>
      </c>
      <c r="AP744" s="666" t="str">
        <f t="shared" si="133"/>
        <v/>
      </c>
      <c r="AQ744" s="666" t="str">
        <f t="shared" si="134"/>
        <v/>
      </c>
      <c r="AR744" s="666" t="str">
        <f t="shared" si="158"/>
        <v/>
      </c>
      <c r="AS744" s="666" t="str">
        <f t="shared" si="135"/>
        <v/>
      </c>
      <c r="AT744" s="666" t="str">
        <f t="shared" si="155"/>
        <v/>
      </c>
      <c r="AU744" s="666" t="str">
        <f t="shared" si="156"/>
        <v/>
      </c>
      <c r="AV744" s="666" t="str">
        <f>IF(X744="","",IF(OR(R744=IF(S744&gt;【１】経営概要!$G$27,調査年-1,調査年),AN744=""),"",ROUND(AN744*X744%,0)))</f>
        <v/>
      </c>
      <c r="AW744" s="666" t="str">
        <f t="shared" si="136"/>
        <v/>
      </c>
      <c r="AX744" s="666" t="str">
        <f t="shared" si="137"/>
        <v/>
      </c>
      <c r="AY744" s="666" t="str">
        <f t="shared" si="138"/>
        <v/>
      </c>
      <c r="AZ744" s="666" t="str">
        <f>IF(OR(X744="",AND(OR(R744&lt;&gt;IF(S744&gt;【１】経営概要!$G$27,調査年-1,調査年),AG744=0),V744="",AR744="",W744="")),"",
SUM(
IF(AND(R744=IF(S744&gt;【１】経営概要!$G$27,調査年-1,調査年),AG744=1),ROUND(T744*X744%,0),),
ROUND(V744*X744%,0),
ROUND(SUM(AR744)*X744%,0),
))</f>
        <v/>
      </c>
      <c r="BA744" s="666" t="str">
        <f t="shared" si="139"/>
        <v/>
      </c>
    </row>
    <row r="745" spans="2:53" s="4" customFormat="1" ht="28.15" hidden="1" customHeight="1" outlineLevel="1">
      <c r="C745" s="722">
        <v>729</v>
      </c>
      <c r="D745" s="1569"/>
      <c r="E745" s="1570"/>
      <c r="F745" s="1570"/>
      <c r="G745" s="1570"/>
      <c r="H745" s="1570"/>
      <c r="I745" s="1570"/>
      <c r="J745" s="1570"/>
      <c r="K745" s="1571"/>
      <c r="L745" s="668" t="str">
        <f>IF(M745&gt;0,IF(COUNTIF(リスト!建築物種類コード,M745),"建築物","構築物"),"")</f>
        <v/>
      </c>
      <c r="M745" s="680"/>
      <c r="N745" s="681"/>
      <c r="O745" s="201"/>
      <c r="P745" s="682"/>
      <c r="Q745" s="683"/>
      <c r="R745" s="683"/>
      <c r="S745" s="684"/>
      <c r="T745" s="685"/>
      <c r="U745" s="685"/>
      <c r="V745" s="685"/>
      <c r="W745" s="685"/>
      <c r="X745" s="1045"/>
      <c r="Y745" s="686"/>
      <c r="Z745" s="687"/>
      <c r="AA745" s="661"/>
      <c r="AB745" s="662"/>
      <c r="AC745" s="279"/>
      <c r="AD745" s="61"/>
      <c r="AE745" s="61"/>
      <c r="AF745" s="663" t="str">
        <f t="shared" si="157"/>
        <v/>
      </c>
      <c r="AG745" s="664" t="str">
        <f t="shared" si="153"/>
        <v/>
      </c>
      <c r="AH745" s="664" t="str">
        <f t="shared" si="154"/>
        <v/>
      </c>
      <c r="AI745" s="664" t="str">
        <f>IF(AF745="","",VLOOKUP(AF745,リスト!BD:BE,2,0))</f>
        <v/>
      </c>
      <c r="AJ745" s="664" t="str">
        <f t="shared" si="142"/>
        <v/>
      </c>
      <c r="AK745" s="664" t="str">
        <f>IF(AJ745="","",VLOOKUP(AJ745,リスト!BW:BX,2,0))</f>
        <v/>
      </c>
      <c r="AL745" s="664" t="str">
        <f>IF(AF745="","",IF(S745&gt;【１】経営概要!$G$27,調査年-1,調査年)-R745)</f>
        <v/>
      </c>
      <c r="AM745" s="665" t="str">
        <f t="shared" si="130"/>
        <v/>
      </c>
      <c r="AN745" s="665" t="str">
        <f t="shared" si="131"/>
        <v/>
      </c>
      <c r="AO745" s="666" t="str">
        <f t="shared" si="132"/>
        <v/>
      </c>
      <c r="AP745" s="666" t="str">
        <f t="shared" si="133"/>
        <v/>
      </c>
      <c r="AQ745" s="666" t="str">
        <f t="shared" si="134"/>
        <v/>
      </c>
      <c r="AR745" s="666" t="str">
        <f t="shared" si="158"/>
        <v/>
      </c>
      <c r="AS745" s="666" t="str">
        <f t="shared" si="135"/>
        <v/>
      </c>
      <c r="AT745" s="666" t="str">
        <f t="shared" si="155"/>
        <v/>
      </c>
      <c r="AU745" s="666" t="str">
        <f t="shared" si="156"/>
        <v/>
      </c>
      <c r="AV745" s="666" t="str">
        <f>IF(X745="","",IF(OR(R745=IF(S745&gt;【１】経営概要!$G$27,調査年-1,調査年),AN745=""),"",ROUND(AN745*X745%,0)))</f>
        <v/>
      </c>
      <c r="AW745" s="666" t="str">
        <f t="shared" si="136"/>
        <v/>
      </c>
      <c r="AX745" s="666" t="str">
        <f t="shared" si="137"/>
        <v/>
      </c>
      <c r="AY745" s="666" t="str">
        <f t="shared" si="138"/>
        <v/>
      </c>
      <c r="AZ745" s="666" t="str">
        <f>IF(OR(X745="",AND(OR(R745&lt;&gt;IF(S745&gt;【１】経営概要!$G$27,調査年-1,調査年),AG745=0),V745="",AR745="",W745="")),"",
SUM(
IF(AND(R745=IF(S745&gt;【１】経営概要!$G$27,調査年-1,調査年),AG745=1),ROUND(T745*X745%,0),),
ROUND(V745*X745%,0),
ROUND(SUM(AR745)*X745%,0),
))</f>
        <v/>
      </c>
      <c r="BA745" s="666" t="str">
        <f t="shared" si="139"/>
        <v/>
      </c>
    </row>
    <row r="746" spans="2:53" s="4" customFormat="1" ht="28.15" hidden="1" customHeight="1" outlineLevel="1">
      <c r="C746" s="722">
        <v>730</v>
      </c>
      <c r="D746" s="1569"/>
      <c r="E746" s="1570"/>
      <c r="F746" s="1570"/>
      <c r="G746" s="1570"/>
      <c r="H746" s="1570"/>
      <c r="I746" s="1570"/>
      <c r="J746" s="1570"/>
      <c r="K746" s="1571"/>
      <c r="L746" s="668" t="str">
        <f>IF(M746&gt;0,IF(COUNTIF(リスト!建築物種類コード,M746),"建築物","構築物"),"")</f>
        <v/>
      </c>
      <c r="M746" s="680"/>
      <c r="N746" s="681"/>
      <c r="O746" s="201"/>
      <c r="P746" s="682"/>
      <c r="Q746" s="683"/>
      <c r="R746" s="683"/>
      <c r="S746" s="684"/>
      <c r="T746" s="685"/>
      <c r="U746" s="685"/>
      <c r="V746" s="685"/>
      <c r="W746" s="685"/>
      <c r="X746" s="1045"/>
      <c r="Y746" s="686"/>
      <c r="Z746" s="687"/>
      <c r="AA746" s="661"/>
      <c r="AB746" s="662"/>
      <c r="AC746" s="279"/>
      <c r="AD746" s="61"/>
      <c r="AE746" s="61"/>
      <c r="AF746" s="663" t="str">
        <f t="shared" si="157"/>
        <v/>
      </c>
      <c r="AG746" s="664" t="str">
        <f t="shared" si="153"/>
        <v/>
      </c>
      <c r="AH746" s="664" t="str">
        <f t="shared" si="154"/>
        <v/>
      </c>
      <c r="AI746" s="664" t="str">
        <f>IF(AF746="","",VLOOKUP(AF746,リスト!BD:BE,2,0))</f>
        <v/>
      </c>
      <c r="AJ746" s="664" t="str">
        <f t="shared" si="142"/>
        <v/>
      </c>
      <c r="AK746" s="664" t="str">
        <f>IF(AJ746="","",VLOOKUP(AJ746,リスト!BW:BX,2,0))</f>
        <v/>
      </c>
      <c r="AL746" s="664" t="str">
        <f>IF(AF746="","",IF(S746&gt;【１】経営概要!$G$27,調査年-1,調査年)-R746)</f>
        <v/>
      </c>
      <c r="AM746" s="665" t="str">
        <f t="shared" si="130"/>
        <v/>
      </c>
      <c r="AN746" s="665" t="str">
        <f t="shared" si="131"/>
        <v/>
      </c>
      <c r="AO746" s="666" t="str">
        <f t="shared" si="132"/>
        <v/>
      </c>
      <c r="AP746" s="666" t="str">
        <f t="shared" si="133"/>
        <v/>
      </c>
      <c r="AQ746" s="666" t="str">
        <f t="shared" si="134"/>
        <v/>
      </c>
      <c r="AR746" s="666" t="str">
        <f t="shared" si="158"/>
        <v/>
      </c>
      <c r="AS746" s="666" t="str">
        <f t="shared" si="135"/>
        <v/>
      </c>
      <c r="AT746" s="666" t="str">
        <f t="shared" si="155"/>
        <v/>
      </c>
      <c r="AU746" s="666" t="str">
        <f t="shared" si="156"/>
        <v/>
      </c>
      <c r="AV746" s="666" t="str">
        <f>IF(X746="","",IF(OR(R746=IF(S746&gt;【１】経営概要!$G$27,調査年-1,調査年),AN746=""),"",ROUND(AN746*X746%,0)))</f>
        <v/>
      </c>
      <c r="AW746" s="666" t="str">
        <f t="shared" si="136"/>
        <v/>
      </c>
      <c r="AX746" s="666" t="str">
        <f t="shared" si="137"/>
        <v/>
      </c>
      <c r="AY746" s="666" t="str">
        <f t="shared" si="138"/>
        <v/>
      </c>
      <c r="AZ746" s="666" t="str">
        <f>IF(OR(X746="",AND(OR(R746&lt;&gt;IF(S746&gt;【１】経営概要!$G$27,調査年-1,調査年),AG746=0),V746="",AR746="",W746="")),"",
SUM(
IF(AND(R746=IF(S746&gt;【１】経営概要!$G$27,調査年-1,調査年),AG746=1),ROUND(T746*X746%,0),),
ROUND(V746*X746%,0),
ROUND(SUM(AR746)*X746%,0),
))</f>
        <v/>
      </c>
      <c r="BA746" s="666" t="str">
        <f t="shared" si="139"/>
        <v/>
      </c>
    </row>
    <row r="747" spans="2:53" s="4" customFormat="1" ht="28.15" hidden="1" customHeight="1" outlineLevel="1">
      <c r="C747" s="722">
        <v>731</v>
      </c>
      <c r="D747" s="1569"/>
      <c r="E747" s="1570"/>
      <c r="F747" s="1570"/>
      <c r="G747" s="1570"/>
      <c r="H747" s="1570"/>
      <c r="I747" s="1570"/>
      <c r="J747" s="1570"/>
      <c r="K747" s="1571"/>
      <c r="L747" s="668" t="str">
        <f>IF(M747&gt;0,IF(COUNTIF(リスト!建築物種類コード,M747),"建築物","構築物"),"")</f>
        <v/>
      </c>
      <c r="M747" s="680"/>
      <c r="N747" s="681"/>
      <c r="O747" s="201"/>
      <c r="P747" s="682"/>
      <c r="Q747" s="683"/>
      <c r="R747" s="683"/>
      <c r="S747" s="684"/>
      <c r="T747" s="685"/>
      <c r="U747" s="685"/>
      <c r="V747" s="685"/>
      <c r="W747" s="685"/>
      <c r="X747" s="1045"/>
      <c r="Y747" s="686"/>
      <c r="Z747" s="687"/>
      <c r="AA747" s="661"/>
      <c r="AB747" s="662"/>
      <c r="AC747" s="279"/>
      <c r="AD747" s="61"/>
      <c r="AE747" s="61"/>
      <c r="AF747" s="663" t="str">
        <f t="shared" si="157"/>
        <v/>
      </c>
      <c r="AG747" s="664" t="str">
        <f t="shared" si="153"/>
        <v/>
      </c>
      <c r="AH747" s="664" t="str">
        <f t="shared" si="154"/>
        <v/>
      </c>
      <c r="AI747" s="664" t="str">
        <f>IF(AF747="","",VLOOKUP(AF747,リスト!BD:BE,2,0))</f>
        <v/>
      </c>
      <c r="AJ747" s="664" t="str">
        <f t="shared" si="142"/>
        <v/>
      </c>
      <c r="AK747" s="664" t="str">
        <f>IF(AJ747="","",VLOOKUP(AJ747,リスト!BW:BX,2,0))</f>
        <v/>
      </c>
      <c r="AL747" s="664" t="str">
        <f>IF(AF747="","",IF(S747&gt;【１】経営概要!$G$27,調査年-1,調査年)-R747)</f>
        <v/>
      </c>
      <c r="AM747" s="665" t="str">
        <f t="shared" si="130"/>
        <v/>
      </c>
      <c r="AN747" s="665" t="str">
        <f t="shared" si="131"/>
        <v/>
      </c>
      <c r="AO747" s="666" t="str">
        <f t="shared" si="132"/>
        <v/>
      </c>
      <c r="AP747" s="666" t="str">
        <f t="shared" si="133"/>
        <v/>
      </c>
      <c r="AQ747" s="666" t="str">
        <f t="shared" si="134"/>
        <v/>
      </c>
      <c r="AR747" s="666" t="str">
        <f t="shared" si="158"/>
        <v/>
      </c>
      <c r="AS747" s="666" t="str">
        <f t="shared" si="135"/>
        <v/>
      </c>
      <c r="AT747" s="666" t="str">
        <f t="shared" si="155"/>
        <v/>
      </c>
      <c r="AU747" s="666" t="str">
        <f t="shared" si="156"/>
        <v/>
      </c>
      <c r="AV747" s="666" t="str">
        <f>IF(X747="","",IF(OR(R747=IF(S747&gt;【１】経営概要!$G$27,調査年-1,調査年),AN747=""),"",ROUND(AN747*X747%,0)))</f>
        <v/>
      </c>
      <c r="AW747" s="666" t="str">
        <f t="shared" si="136"/>
        <v/>
      </c>
      <c r="AX747" s="666" t="str">
        <f t="shared" si="137"/>
        <v/>
      </c>
      <c r="AY747" s="666" t="str">
        <f t="shared" si="138"/>
        <v/>
      </c>
      <c r="AZ747" s="666" t="str">
        <f>IF(OR(X747="",AND(OR(R747&lt;&gt;IF(S747&gt;【１】経営概要!$G$27,調査年-1,調査年),AG747=0),V747="",AR747="",W747="")),"",
SUM(
IF(AND(R747=IF(S747&gt;【１】経営概要!$G$27,調査年-1,調査年),AG747=1),ROUND(T747*X747%,0),),
ROUND(V747*X747%,0),
ROUND(SUM(AR747)*X747%,0),
))</f>
        <v/>
      </c>
      <c r="BA747" s="666" t="str">
        <f t="shared" si="139"/>
        <v/>
      </c>
    </row>
    <row r="748" spans="2:53" s="4" customFormat="1" ht="28.15" hidden="1" customHeight="1" outlineLevel="1">
      <c r="C748" s="722">
        <v>732</v>
      </c>
      <c r="D748" s="1569"/>
      <c r="E748" s="1570"/>
      <c r="F748" s="1570"/>
      <c r="G748" s="1570"/>
      <c r="H748" s="1570"/>
      <c r="I748" s="1570"/>
      <c r="J748" s="1570"/>
      <c r="K748" s="1571"/>
      <c r="L748" s="668" t="str">
        <f>IF(M748&gt;0,IF(COUNTIF(リスト!建築物種類コード,M748),"建築物","構築物"),"")</f>
        <v/>
      </c>
      <c r="M748" s="680"/>
      <c r="N748" s="681"/>
      <c r="O748" s="201"/>
      <c r="P748" s="682"/>
      <c r="Q748" s="683"/>
      <c r="R748" s="683"/>
      <c r="S748" s="684"/>
      <c r="T748" s="685"/>
      <c r="U748" s="685"/>
      <c r="V748" s="685"/>
      <c r="W748" s="685"/>
      <c r="X748" s="1045"/>
      <c r="Y748" s="686"/>
      <c r="Z748" s="687"/>
      <c r="AA748" s="661"/>
      <c r="AB748" s="662"/>
      <c r="AC748" s="279"/>
      <c r="AD748" s="61"/>
      <c r="AE748" s="61"/>
      <c r="AF748" s="663" t="str">
        <f t="shared" si="157"/>
        <v/>
      </c>
      <c r="AG748" s="664" t="str">
        <f t="shared" si="153"/>
        <v/>
      </c>
      <c r="AH748" s="664" t="str">
        <f t="shared" si="154"/>
        <v/>
      </c>
      <c r="AI748" s="664" t="str">
        <f>IF(AF748="","",VLOOKUP(AF748,リスト!BD:BE,2,0))</f>
        <v/>
      </c>
      <c r="AJ748" s="664" t="str">
        <f t="shared" si="142"/>
        <v/>
      </c>
      <c r="AK748" s="664" t="str">
        <f>IF(AJ748="","",VLOOKUP(AJ748,リスト!BW:BX,2,0))</f>
        <v/>
      </c>
      <c r="AL748" s="664" t="str">
        <f>IF(AF748="","",IF(S748&gt;【１】経営概要!$G$27,調査年-1,調査年)-R748)</f>
        <v/>
      </c>
      <c r="AM748" s="665" t="str">
        <f t="shared" si="130"/>
        <v/>
      </c>
      <c r="AN748" s="665" t="str">
        <f t="shared" si="131"/>
        <v/>
      </c>
      <c r="AO748" s="666" t="str">
        <f t="shared" si="132"/>
        <v/>
      </c>
      <c r="AP748" s="666" t="str">
        <f t="shared" si="133"/>
        <v/>
      </c>
      <c r="AQ748" s="666" t="str">
        <f t="shared" si="134"/>
        <v/>
      </c>
      <c r="AR748" s="666" t="str">
        <f t="shared" si="158"/>
        <v/>
      </c>
      <c r="AS748" s="666" t="str">
        <f t="shared" si="135"/>
        <v/>
      </c>
      <c r="AT748" s="666" t="str">
        <f t="shared" si="155"/>
        <v/>
      </c>
      <c r="AU748" s="666" t="str">
        <f t="shared" si="156"/>
        <v/>
      </c>
      <c r="AV748" s="666" t="str">
        <f>IF(X748="","",IF(OR(R748=IF(S748&gt;【１】経営概要!$G$27,調査年-1,調査年),AN748=""),"",ROUND(AN748*X748%,0)))</f>
        <v/>
      </c>
      <c r="AW748" s="666" t="str">
        <f t="shared" si="136"/>
        <v/>
      </c>
      <c r="AX748" s="666" t="str">
        <f t="shared" si="137"/>
        <v/>
      </c>
      <c r="AY748" s="666" t="str">
        <f t="shared" si="138"/>
        <v/>
      </c>
      <c r="AZ748" s="666" t="str">
        <f>IF(OR(X748="",AND(OR(R748&lt;&gt;IF(S748&gt;【１】経営概要!$G$27,調査年-1,調査年),AG748=0),V748="",AR748="",W748="")),"",
SUM(
IF(AND(R748=IF(S748&gt;【１】経営概要!$G$27,調査年-1,調査年),AG748=1),ROUND(T748*X748%,0),),
ROUND(V748*X748%,0),
ROUND(SUM(AR748)*X748%,0),
))</f>
        <v/>
      </c>
      <c r="BA748" s="666" t="str">
        <f t="shared" si="139"/>
        <v/>
      </c>
    </row>
    <row r="749" spans="2:53" s="4" customFormat="1" ht="28.15" hidden="1" customHeight="1" outlineLevel="1">
      <c r="C749" s="722">
        <v>733</v>
      </c>
      <c r="D749" s="1569"/>
      <c r="E749" s="1570"/>
      <c r="F749" s="1570"/>
      <c r="G749" s="1570"/>
      <c r="H749" s="1570"/>
      <c r="I749" s="1570"/>
      <c r="J749" s="1570"/>
      <c r="K749" s="1571"/>
      <c r="L749" s="668" t="str">
        <f>IF(M749&gt;0,IF(COUNTIF(リスト!建築物種類コード,M749),"建築物","構築物"),"")</f>
        <v/>
      </c>
      <c r="M749" s="688"/>
      <c r="N749" s="681"/>
      <c r="O749" s="201"/>
      <c r="P749" s="682"/>
      <c r="Q749" s="683"/>
      <c r="R749" s="683"/>
      <c r="S749" s="684"/>
      <c r="T749" s="685"/>
      <c r="U749" s="685"/>
      <c r="V749" s="685"/>
      <c r="W749" s="685"/>
      <c r="X749" s="1045"/>
      <c r="Y749" s="686"/>
      <c r="Z749" s="687"/>
      <c r="AA749" s="661"/>
      <c r="AB749" s="662"/>
      <c r="AC749" s="279"/>
      <c r="AD749" s="61"/>
      <c r="AE749" s="61"/>
      <c r="AF749" s="663" t="str">
        <f t="shared" si="157"/>
        <v/>
      </c>
      <c r="AG749" s="664" t="str">
        <f t="shared" si="153"/>
        <v/>
      </c>
      <c r="AH749" s="664" t="str">
        <f t="shared" si="154"/>
        <v/>
      </c>
      <c r="AI749" s="664" t="str">
        <f>IF(AF749="","",VLOOKUP(AF749,リスト!BD:BE,2,0))</f>
        <v/>
      </c>
      <c r="AJ749" s="664" t="str">
        <f t="shared" si="142"/>
        <v/>
      </c>
      <c r="AK749" s="664" t="str">
        <f>IF(AJ749="","",VLOOKUP(AJ749,リスト!BW:BX,2,0))</f>
        <v/>
      </c>
      <c r="AL749" s="664" t="str">
        <f>IF(AF749="","",IF(S749&gt;【１】経営概要!$G$27,調査年-1,調査年)-R749)</f>
        <v/>
      </c>
      <c r="AM749" s="665" t="str">
        <f t="shared" si="130"/>
        <v/>
      </c>
      <c r="AN749" s="665" t="str">
        <f t="shared" si="131"/>
        <v/>
      </c>
      <c r="AO749" s="666" t="str">
        <f t="shared" si="132"/>
        <v/>
      </c>
      <c r="AP749" s="666" t="str">
        <f t="shared" si="133"/>
        <v/>
      </c>
      <c r="AQ749" s="666" t="str">
        <f t="shared" si="134"/>
        <v/>
      </c>
      <c r="AR749" s="666" t="str">
        <f t="shared" si="158"/>
        <v/>
      </c>
      <c r="AS749" s="666" t="str">
        <f t="shared" si="135"/>
        <v/>
      </c>
      <c r="AT749" s="666" t="str">
        <f t="shared" si="155"/>
        <v/>
      </c>
      <c r="AU749" s="666" t="str">
        <f t="shared" si="156"/>
        <v/>
      </c>
      <c r="AV749" s="666" t="str">
        <f>IF(X749="","",IF(OR(R749=IF(S749&gt;【１】経営概要!$G$27,調査年-1,調査年),AN749=""),"",ROUND(AN749*X749%,0)))</f>
        <v/>
      </c>
      <c r="AW749" s="666" t="str">
        <f t="shared" si="136"/>
        <v/>
      </c>
      <c r="AX749" s="666" t="str">
        <f t="shared" si="137"/>
        <v/>
      </c>
      <c r="AY749" s="666" t="str">
        <f t="shared" si="138"/>
        <v/>
      </c>
      <c r="AZ749" s="666" t="str">
        <f>IF(OR(X749="",AND(OR(R749&lt;&gt;IF(S749&gt;【１】経営概要!$G$27,調査年-1,調査年),AG749=0),V749="",AR749="",W749="")),"",
SUM(
IF(AND(R749=IF(S749&gt;【１】経営概要!$G$27,調査年-1,調査年),AG749=1),ROUND(T749*X749%,0),),
ROUND(V749*X749%,0),
ROUND(SUM(AR749)*X749%,0),
))</f>
        <v/>
      </c>
      <c r="BA749" s="666" t="str">
        <f t="shared" si="139"/>
        <v/>
      </c>
    </row>
    <row r="750" spans="2:53" s="4" customFormat="1" ht="28.5" hidden="1" customHeight="1" outlineLevel="1">
      <c r="B750" s="49"/>
      <c r="C750" s="722">
        <v>734</v>
      </c>
      <c r="D750" s="1569"/>
      <c r="E750" s="1570"/>
      <c r="F750" s="1570"/>
      <c r="G750" s="1570"/>
      <c r="H750" s="1570"/>
      <c r="I750" s="1570"/>
      <c r="J750" s="1570"/>
      <c r="K750" s="1571"/>
      <c r="L750" s="668" t="str">
        <f>IF(M750&gt;0,IF(COUNTIF(リスト!建築物種類コード,M750),"建築物","構築物"),"")</f>
        <v/>
      </c>
      <c r="M750" s="680"/>
      <c r="N750" s="681"/>
      <c r="O750" s="201"/>
      <c r="P750" s="682"/>
      <c r="Q750" s="683"/>
      <c r="R750" s="683"/>
      <c r="S750" s="684"/>
      <c r="T750" s="685"/>
      <c r="U750" s="685"/>
      <c r="V750" s="685"/>
      <c r="W750" s="685"/>
      <c r="X750" s="1045"/>
      <c r="Y750" s="686"/>
      <c r="Z750" s="687"/>
      <c r="AA750" s="661"/>
      <c r="AB750" s="662"/>
      <c r="AC750" s="279"/>
      <c r="AD750" s="61"/>
      <c r="AE750" s="61"/>
      <c r="AF750" s="663" t="str">
        <f t="shared" si="157"/>
        <v/>
      </c>
      <c r="AG750" s="664" t="str">
        <f t="shared" si="153"/>
        <v/>
      </c>
      <c r="AH750" s="664" t="str">
        <f t="shared" si="154"/>
        <v/>
      </c>
      <c r="AI750" s="664" t="str">
        <f>IF(AF750="","",VLOOKUP(AF750,リスト!BD:BE,2,0))</f>
        <v/>
      </c>
      <c r="AJ750" s="664" t="str">
        <f t="shared" si="142"/>
        <v/>
      </c>
      <c r="AK750" s="664" t="str">
        <f>IF(AJ750="","",VLOOKUP(AJ750,リスト!BW:BX,2,0))</f>
        <v/>
      </c>
      <c r="AL750" s="664" t="str">
        <f>IF(AF750="","",IF(S750&gt;【１】経営概要!$G$27,調査年-1,調査年)-R750)</f>
        <v/>
      </c>
      <c r="AM750" s="665" t="str">
        <f t="shared" si="130"/>
        <v/>
      </c>
      <c r="AN750" s="665" t="str">
        <f t="shared" si="131"/>
        <v/>
      </c>
      <c r="AO750" s="666" t="str">
        <f t="shared" si="132"/>
        <v/>
      </c>
      <c r="AP750" s="666" t="str">
        <f t="shared" si="133"/>
        <v/>
      </c>
      <c r="AQ750" s="666" t="str">
        <f t="shared" si="134"/>
        <v/>
      </c>
      <c r="AR750" s="666" t="str">
        <f t="shared" si="158"/>
        <v/>
      </c>
      <c r="AS750" s="666" t="str">
        <f t="shared" si="135"/>
        <v/>
      </c>
      <c r="AT750" s="666" t="str">
        <f t="shared" si="155"/>
        <v/>
      </c>
      <c r="AU750" s="666" t="str">
        <f t="shared" si="156"/>
        <v/>
      </c>
      <c r="AV750" s="666" t="str">
        <f>IF(X750="","",IF(OR(R750=IF(S750&gt;【１】経営概要!$G$27,調査年-1,調査年),AN750=""),"",ROUND(AN750*X750%,0)))</f>
        <v/>
      </c>
      <c r="AW750" s="666" t="str">
        <f t="shared" si="136"/>
        <v/>
      </c>
      <c r="AX750" s="666" t="str">
        <f t="shared" si="137"/>
        <v/>
      </c>
      <c r="AY750" s="666" t="str">
        <f t="shared" si="138"/>
        <v/>
      </c>
      <c r="AZ750" s="666" t="str">
        <f>IF(OR(X750="",AND(OR(R750&lt;&gt;IF(S750&gt;【１】経営概要!$G$27,調査年-1,調査年),AG750=0),V750="",AR750="",W750="")),"",
SUM(
IF(AND(R750=IF(S750&gt;【１】経営概要!$G$27,調査年-1,調査年),AG750=1),ROUND(T750*X750%,0),),
ROUND(V750*X750%,0),
ROUND(SUM(AR750)*X750%,0),
))</f>
        <v/>
      </c>
      <c r="BA750" s="666" t="str">
        <f t="shared" si="139"/>
        <v/>
      </c>
    </row>
    <row r="751" spans="2:53" ht="28.5" hidden="1" customHeight="1" outlineLevel="1">
      <c r="B751" s="49"/>
      <c r="C751" s="722">
        <v>735</v>
      </c>
      <c r="D751" s="1572"/>
      <c r="E751" s="1573"/>
      <c r="F751" s="1573"/>
      <c r="G751" s="1573"/>
      <c r="H751" s="1573"/>
      <c r="I751" s="1573"/>
      <c r="J751" s="1573"/>
      <c r="K751" s="1574"/>
      <c r="L751" s="668" t="str">
        <f>IF(M751&gt;0,IF(COUNTIF(リスト!建築物種類コード,M751),"建築物","構築物"),"")</f>
        <v/>
      </c>
      <c r="M751" s="688"/>
      <c r="N751" s="681"/>
      <c r="O751" s="201"/>
      <c r="P751" s="682"/>
      <c r="Q751" s="683"/>
      <c r="R751" s="683"/>
      <c r="S751" s="684"/>
      <c r="T751" s="685"/>
      <c r="U751" s="685"/>
      <c r="V751" s="685"/>
      <c r="W751" s="685"/>
      <c r="X751" s="1045"/>
      <c r="Y751" s="686"/>
      <c r="Z751" s="687"/>
      <c r="AA751" s="661"/>
      <c r="AB751" s="662"/>
      <c r="AC751" s="279"/>
      <c r="AF751" s="663" t="str">
        <f t="shared" si="157"/>
        <v/>
      </c>
      <c r="AG751" s="664" t="str">
        <f t="shared" si="153"/>
        <v/>
      </c>
      <c r="AH751" s="664" t="str">
        <f t="shared" si="154"/>
        <v/>
      </c>
      <c r="AI751" s="664" t="str">
        <f>IF(AF751="","",VLOOKUP(AF751,リスト!BD:BE,2,0))</f>
        <v/>
      </c>
      <c r="AJ751" s="664" t="str">
        <f t="shared" si="142"/>
        <v/>
      </c>
      <c r="AK751" s="664" t="str">
        <f>IF(AJ751="","",VLOOKUP(AJ751,リスト!BW:BX,2,0))</f>
        <v/>
      </c>
      <c r="AL751" s="664" t="str">
        <f>IF(AF751="","",IF(S751&gt;【１】経営概要!$G$27,調査年-1,調査年)-R751)</f>
        <v/>
      </c>
      <c r="AM751" s="665" t="str">
        <f t="shared" si="130"/>
        <v/>
      </c>
      <c r="AN751" s="665" t="str">
        <f t="shared" si="131"/>
        <v/>
      </c>
      <c r="AO751" s="666" t="str">
        <f t="shared" si="132"/>
        <v/>
      </c>
      <c r="AP751" s="666" t="str">
        <f t="shared" si="133"/>
        <v/>
      </c>
      <c r="AQ751" s="666" t="str">
        <f t="shared" si="134"/>
        <v/>
      </c>
      <c r="AR751" s="666" t="str">
        <f t="shared" si="158"/>
        <v/>
      </c>
      <c r="AS751" s="666" t="str">
        <f t="shared" si="135"/>
        <v/>
      </c>
      <c r="AT751" s="666" t="str">
        <f t="shared" si="155"/>
        <v/>
      </c>
      <c r="AU751" s="666" t="str">
        <f t="shared" si="156"/>
        <v/>
      </c>
      <c r="AV751" s="666" t="str">
        <f>IF(X751="","",IF(OR(R751=IF(S751&gt;【１】経営概要!$G$27,調査年-1,調査年),AN751=""),"",ROUND(AN751*X751%,0)))</f>
        <v/>
      </c>
      <c r="AW751" s="666" t="str">
        <f t="shared" si="136"/>
        <v/>
      </c>
      <c r="AX751" s="666" t="str">
        <f t="shared" si="137"/>
        <v/>
      </c>
      <c r="AY751" s="666" t="str">
        <f t="shared" si="138"/>
        <v/>
      </c>
      <c r="AZ751" s="666" t="str">
        <f>IF(OR(X751="",AND(OR(R751&lt;&gt;IF(S751&gt;【１】経営概要!$G$27,調査年-1,調査年),AG751=0),V751="",AR751="",W751="")),"",
SUM(
IF(AND(R751=IF(S751&gt;【１】経営概要!$G$27,調査年-1,調査年),AG751=1),ROUND(T751*X751%,0),),
ROUND(V751*X751%,0),
ROUND(SUM(AR751)*X751%,0),
))</f>
        <v/>
      </c>
      <c r="BA751" s="666" t="str">
        <f t="shared" si="139"/>
        <v/>
      </c>
    </row>
    <row r="752" spans="2:53" s="42" customFormat="1" ht="28.5" hidden="1" customHeight="1" outlineLevel="1">
      <c r="B752" s="49"/>
      <c r="C752" s="722">
        <v>736</v>
      </c>
      <c r="D752" s="1569"/>
      <c r="E752" s="1570"/>
      <c r="F752" s="1570"/>
      <c r="G752" s="1570"/>
      <c r="H752" s="1570"/>
      <c r="I752" s="1570"/>
      <c r="J752" s="1570"/>
      <c r="K752" s="1571"/>
      <c r="L752" s="668" t="str">
        <f>IF(M752&gt;0,IF(COUNTIF(リスト!建築物種類コード,M752),"建築物","構築物"),"")</f>
        <v/>
      </c>
      <c r="M752" s="680"/>
      <c r="N752" s="681"/>
      <c r="O752" s="201"/>
      <c r="P752" s="682"/>
      <c r="Q752" s="683"/>
      <c r="R752" s="683"/>
      <c r="S752" s="684"/>
      <c r="T752" s="685"/>
      <c r="U752" s="685"/>
      <c r="V752" s="685"/>
      <c r="W752" s="685"/>
      <c r="X752" s="1045"/>
      <c r="Y752" s="686"/>
      <c r="Z752" s="687"/>
      <c r="AA752" s="661"/>
      <c r="AB752" s="662"/>
      <c r="AC752" s="279"/>
      <c r="AD752" s="61"/>
      <c r="AE752" s="61"/>
      <c r="AF752" s="663" t="str">
        <f t="shared" si="157"/>
        <v/>
      </c>
      <c r="AG752" s="664" t="str">
        <f t="shared" si="153"/>
        <v/>
      </c>
      <c r="AH752" s="664" t="str">
        <f t="shared" si="154"/>
        <v/>
      </c>
      <c r="AI752" s="664" t="str">
        <f>IF(AF752="","",VLOOKUP(AF752,リスト!BD:BE,2,0))</f>
        <v/>
      </c>
      <c r="AJ752" s="664" t="str">
        <f t="shared" si="142"/>
        <v/>
      </c>
      <c r="AK752" s="664" t="str">
        <f>IF(AJ752="","",VLOOKUP(AJ752,リスト!BW:BX,2,0))</f>
        <v/>
      </c>
      <c r="AL752" s="664" t="str">
        <f>IF(AF752="","",IF(S752&gt;【１】経営概要!$G$27,調査年-1,調査年)-R752)</f>
        <v/>
      </c>
      <c r="AM752" s="665" t="str">
        <f t="shared" si="130"/>
        <v/>
      </c>
      <c r="AN752" s="665" t="str">
        <f t="shared" si="131"/>
        <v/>
      </c>
      <c r="AO752" s="666" t="str">
        <f t="shared" si="132"/>
        <v/>
      </c>
      <c r="AP752" s="666" t="str">
        <f t="shared" si="133"/>
        <v/>
      </c>
      <c r="AQ752" s="666" t="str">
        <f t="shared" si="134"/>
        <v/>
      </c>
      <c r="AR752" s="666" t="str">
        <f t="shared" si="158"/>
        <v/>
      </c>
      <c r="AS752" s="666" t="str">
        <f t="shared" si="135"/>
        <v/>
      </c>
      <c r="AT752" s="666" t="str">
        <f t="shared" si="155"/>
        <v/>
      </c>
      <c r="AU752" s="666" t="str">
        <f t="shared" si="156"/>
        <v/>
      </c>
      <c r="AV752" s="666" t="str">
        <f>IF(X752="","",IF(OR(R752=IF(S752&gt;【１】経営概要!$G$27,調査年-1,調査年),AN752=""),"",ROUND(AN752*X752%,0)))</f>
        <v/>
      </c>
      <c r="AW752" s="666" t="str">
        <f t="shared" si="136"/>
        <v/>
      </c>
      <c r="AX752" s="666" t="str">
        <f t="shared" si="137"/>
        <v/>
      </c>
      <c r="AY752" s="666" t="str">
        <f t="shared" si="138"/>
        <v/>
      </c>
      <c r="AZ752" s="666" t="str">
        <f>IF(OR(X752="",AND(OR(R752&lt;&gt;IF(S752&gt;【１】経営概要!$G$27,調査年-1,調査年),AG752=0),V752="",AR752="",W752="")),"",
SUM(
IF(AND(R752=IF(S752&gt;【１】経営概要!$G$27,調査年-1,調査年),AG752=1),ROUND(T752*X752%,0),),
ROUND(V752*X752%,0),
ROUND(SUM(AR752)*X752%,0),
))</f>
        <v/>
      </c>
      <c r="BA752" s="666" t="str">
        <f t="shared" si="139"/>
        <v/>
      </c>
    </row>
    <row r="753" spans="2:53" s="4" customFormat="1" ht="28.5" hidden="1" customHeight="1" outlineLevel="1">
      <c r="C753" s="722">
        <v>737</v>
      </c>
      <c r="D753" s="1569"/>
      <c r="E753" s="1570"/>
      <c r="F753" s="1570"/>
      <c r="G753" s="1570"/>
      <c r="H753" s="1570"/>
      <c r="I753" s="1570"/>
      <c r="J753" s="1570"/>
      <c r="K753" s="1571"/>
      <c r="L753" s="668" t="str">
        <f>IF(M753&gt;0,IF(COUNTIF(リスト!建築物種類コード,M753),"建築物","構築物"),"")</f>
        <v/>
      </c>
      <c r="M753" s="680"/>
      <c r="N753" s="681"/>
      <c r="O753" s="201"/>
      <c r="P753" s="682"/>
      <c r="Q753" s="683"/>
      <c r="R753" s="683"/>
      <c r="S753" s="684"/>
      <c r="T753" s="685"/>
      <c r="U753" s="685"/>
      <c r="V753" s="685"/>
      <c r="W753" s="685"/>
      <c r="X753" s="1045"/>
      <c r="Y753" s="686"/>
      <c r="Z753" s="687"/>
      <c r="AA753" s="661"/>
      <c r="AB753" s="662"/>
      <c r="AC753" s="279"/>
      <c r="AD753" s="61"/>
      <c r="AE753" s="61"/>
      <c r="AF753" s="663" t="str">
        <f t="shared" si="157"/>
        <v/>
      </c>
      <c r="AG753" s="664" t="str">
        <f t="shared" si="153"/>
        <v/>
      </c>
      <c r="AH753" s="664" t="str">
        <f t="shared" si="154"/>
        <v/>
      </c>
      <c r="AI753" s="664" t="str">
        <f>IF(AF753="","",VLOOKUP(AF753,リスト!BD:BE,2,0))</f>
        <v/>
      </c>
      <c r="AJ753" s="664" t="str">
        <f t="shared" si="142"/>
        <v/>
      </c>
      <c r="AK753" s="664" t="str">
        <f>IF(AJ753="","",VLOOKUP(AJ753,リスト!BW:BX,2,0))</f>
        <v/>
      </c>
      <c r="AL753" s="664" t="str">
        <f>IF(AF753="","",IF(S753&gt;【１】経営概要!$G$27,調査年-1,調査年)-R753)</f>
        <v/>
      </c>
      <c r="AM753" s="665" t="str">
        <f t="shared" si="130"/>
        <v/>
      </c>
      <c r="AN753" s="665" t="str">
        <f t="shared" si="131"/>
        <v/>
      </c>
      <c r="AO753" s="666" t="str">
        <f t="shared" si="132"/>
        <v/>
      </c>
      <c r="AP753" s="666" t="str">
        <f t="shared" si="133"/>
        <v/>
      </c>
      <c r="AQ753" s="666" t="str">
        <f t="shared" si="134"/>
        <v/>
      </c>
      <c r="AR753" s="666" t="str">
        <f t="shared" si="158"/>
        <v/>
      </c>
      <c r="AS753" s="666" t="str">
        <f t="shared" si="135"/>
        <v/>
      </c>
      <c r="AT753" s="666" t="str">
        <f t="shared" si="155"/>
        <v/>
      </c>
      <c r="AU753" s="666" t="str">
        <f t="shared" si="156"/>
        <v/>
      </c>
      <c r="AV753" s="666" t="str">
        <f>IF(X753="","",IF(OR(R753=IF(S753&gt;【１】経営概要!$G$27,調査年-1,調査年),AN753=""),"",ROUND(AN753*X753%,0)))</f>
        <v/>
      </c>
      <c r="AW753" s="666" t="str">
        <f t="shared" si="136"/>
        <v/>
      </c>
      <c r="AX753" s="666" t="str">
        <f t="shared" si="137"/>
        <v/>
      </c>
      <c r="AY753" s="666" t="str">
        <f t="shared" si="138"/>
        <v/>
      </c>
      <c r="AZ753" s="666" t="str">
        <f>IF(OR(X753="",AND(OR(R753&lt;&gt;IF(S753&gt;【１】経営概要!$G$27,調査年-1,調査年),AG753=0),V753="",AR753="",W753="")),"",
SUM(
IF(AND(R753=IF(S753&gt;【１】経営概要!$G$27,調査年-1,調査年),AG753=1),ROUND(T753*X753%,0),),
ROUND(V753*X753%,0),
ROUND(SUM(AR753)*X753%,0),
))</f>
        <v/>
      </c>
      <c r="BA753" s="666" t="str">
        <f t="shared" si="139"/>
        <v/>
      </c>
    </row>
    <row r="754" spans="2:53" s="4" customFormat="1" ht="27.75" hidden="1" customHeight="1" outlineLevel="1">
      <c r="C754" s="722">
        <v>738</v>
      </c>
      <c r="D754" s="1572"/>
      <c r="E754" s="1573"/>
      <c r="F754" s="1573"/>
      <c r="G754" s="1573"/>
      <c r="H754" s="1573"/>
      <c r="I754" s="1573"/>
      <c r="J754" s="1573"/>
      <c r="K754" s="1574"/>
      <c r="L754" s="668" t="str">
        <f>IF(M754&gt;0,IF(COUNTIF(リスト!建築物種類コード,M754),"建築物","構築物"),"")</f>
        <v/>
      </c>
      <c r="M754" s="688"/>
      <c r="N754" s="681"/>
      <c r="O754" s="201"/>
      <c r="P754" s="682"/>
      <c r="Q754" s="683"/>
      <c r="R754" s="683"/>
      <c r="S754" s="684"/>
      <c r="T754" s="685"/>
      <c r="U754" s="685"/>
      <c r="V754" s="685"/>
      <c r="W754" s="685"/>
      <c r="X754" s="1045"/>
      <c r="Y754" s="686"/>
      <c r="Z754" s="687"/>
      <c r="AA754" s="661"/>
      <c r="AB754" s="662"/>
      <c r="AC754" s="279"/>
      <c r="AD754" s="61"/>
      <c r="AE754" s="61"/>
      <c r="AF754" s="663" t="str">
        <f t="shared" si="157"/>
        <v/>
      </c>
      <c r="AG754" s="664" t="str">
        <f t="shared" si="153"/>
        <v/>
      </c>
      <c r="AH754" s="664" t="str">
        <f t="shared" si="154"/>
        <v/>
      </c>
      <c r="AI754" s="664" t="str">
        <f>IF(AF754="","",VLOOKUP(AF754,リスト!BD:BE,2,0))</f>
        <v/>
      </c>
      <c r="AJ754" s="664" t="str">
        <f t="shared" si="142"/>
        <v/>
      </c>
      <c r="AK754" s="664" t="str">
        <f>IF(AJ754="","",VLOOKUP(AJ754,リスト!BW:BX,2,0))</f>
        <v/>
      </c>
      <c r="AL754" s="664" t="str">
        <f>IF(AF754="","",IF(S754&gt;【１】経営概要!$G$27,調査年-1,調査年)-R754)</f>
        <v/>
      </c>
      <c r="AM754" s="665" t="str">
        <f t="shared" si="130"/>
        <v/>
      </c>
      <c r="AN754" s="665" t="str">
        <f t="shared" si="131"/>
        <v/>
      </c>
      <c r="AO754" s="666" t="str">
        <f t="shared" si="132"/>
        <v/>
      </c>
      <c r="AP754" s="666" t="str">
        <f t="shared" si="133"/>
        <v/>
      </c>
      <c r="AQ754" s="666" t="str">
        <f t="shared" si="134"/>
        <v/>
      </c>
      <c r="AR754" s="666" t="str">
        <f t="shared" si="158"/>
        <v/>
      </c>
      <c r="AS754" s="666" t="str">
        <f t="shared" si="135"/>
        <v/>
      </c>
      <c r="AT754" s="666" t="str">
        <f t="shared" si="155"/>
        <v/>
      </c>
      <c r="AU754" s="666" t="str">
        <f t="shared" si="156"/>
        <v/>
      </c>
      <c r="AV754" s="666" t="str">
        <f>IF(X754="","",IF(OR(R754=IF(S754&gt;【１】経営概要!$G$27,調査年-1,調査年),AN754=""),"",ROUND(AN754*X754%,0)))</f>
        <v/>
      </c>
      <c r="AW754" s="666" t="str">
        <f t="shared" si="136"/>
        <v/>
      </c>
      <c r="AX754" s="666" t="str">
        <f t="shared" si="137"/>
        <v/>
      </c>
      <c r="AY754" s="666" t="str">
        <f t="shared" si="138"/>
        <v/>
      </c>
      <c r="AZ754" s="666" t="str">
        <f>IF(OR(X754="",AND(OR(R754&lt;&gt;IF(S754&gt;【１】経営概要!$G$27,調査年-1,調査年),AG754=0),V754="",AR754="",W754="")),"",
SUM(
IF(AND(R754=IF(S754&gt;【１】経営概要!$G$27,調査年-1,調査年),AG754=1),ROUND(T754*X754%,0),),
ROUND(V754*X754%,0),
ROUND(SUM(AR754)*X754%,0),
))</f>
        <v/>
      </c>
      <c r="BA754" s="666" t="str">
        <f t="shared" si="139"/>
        <v/>
      </c>
    </row>
    <row r="755" spans="2:53" s="4" customFormat="1" ht="28.15" hidden="1" customHeight="1" outlineLevel="1">
      <c r="C755" s="722">
        <v>739</v>
      </c>
      <c r="D755" s="1569"/>
      <c r="E755" s="1570"/>
      <c r="F755" s="1570"/>
      <c r="G755" s="1570"/>
      <c r="H755" s="1570"/>
      <c r="I755" s="1570"/>
      <c r="J755" s="1570"/>
      <c r="K755" s="1571"/>
      <c r="L755" s="668" t="str">
        <f>IF(M755&gt;0,IF(COUNTIF(リスト!建築物種類コード,M755),"建築物","構築物"),"")</f>
        <v/>
      </c>
      <c r="M755" s="680"/>
      <c r="N755" s="681"/>
      <c r="O755" s="201"/>
      <c r="P755" s="682"/>
      <c r="Q755" s="683"/>
      <c r="R755" s="683"/>
      <c r="S755" s="684"/>
      <c r="T755" s="685"/>
      <c r="U755" s="685"/>
      <c r="V755" s="685"/>
      <c r="W755" s="685"/>
      <c r="X755" s="1045"/>
      <c r="Y755" s="686"/>
      <c r="Z755" s="687"/>
      <c r="AA755" s="661"/>
      <c r="AB755" s="662"/>
      <c r="AC755" s="279"/>
      <c r="AD755" s="61"/>
      <c r="AE755" s="61"/>
      <c r="AF755" s="663" t="str">
        <f t="shared" si="157"/>
        <v/>
      </c>
      <c r="AG755" s="664" t="str">
        <f t="shared" si="153"/>
        <v/>
      </c>
      <c r="AH755" s="664" t="str">
        <f t="shared" si="154"/>
        <v/>
      </c>
      <c r="AI755" s="664" t="str">
        <f>IF(AF755="","",VLOOKUP(AF755,リスト!BD:BE,2,0))</f>
        <v/>
      </c>
      <c r="AJ755" s="664" t="str">
        <f t="shared" si="142"/>
        <v/>
      </c>
      <c r="AK755" s="664" t="str">
        <f>IF(AJ755="","",VLOOKUP(AJ755,リスト!BW:BX,2,0))</f>
        <v/>
      </c>
      <c r="AL755" s="664" t="str">
        <f>IF(AF755="","",IF(S755&gt;【１】経営概要!$G$27,調査年-1,調査年)-R755)</f>
        <v/>
      </c>
      <c r="AM755" s="665" t="str">
        <f t="shared" si="130"/>
        <v/>
      </c>
      <c r="AN755" s="665" t="str">
        <f t="shared" si="131"/>
        <v/>
      </c>
      <c r="AO755" s="666" t="str">
        <f t="shared" si="132"/>
        <v/>
      </c>
      <c r="AP755" s="666" t="str">
        <f t="shared" si="133"/>
        <v/>
      </c>
      <c r="AQ755" s="666" t="str">
        <f t="shared" si="134"/>
        <v/>
      </c>
      <c r="AR755" s="666" t="str">
        <f t="shared" si="158"/>
        <v/>
      </c>
      <c r="AS755" s="666" t="str">
        <f t="shared" si="135"/>
        <v/>
      </c>
      <c r="AT755" s="666" t="str">
        <f t="shared" si="155"/>
        <v/>
      </c>
      <c r="AU755" s="666" t="str">
        <f t="shared" si="156"/>
        <v/>
      </c>
      <c r="AV755" s="666" t="str">
        <f>IF(X755="","",IF(OR(R755=IF(S755&gt;【１】経営概要!$G$27,調査年-1,調査年),AN755=""),"",ROUND(AN755*X755%,0)))</f>
        <v/>
      </c>
      <c r="AW755" s="666" t="str">
        <f t="shared" si="136"/>
        <v/>
      </c>
      <c r="AX755" s="666" t="str">
        <f t="shared" si="137"/>
        <v/>
      </c>
      <c r="AY755" s="666" t="str">
        <f t="shared" si="138"/>
        <v/>
      </c>
      <c r="AZ755" s="666" t="str">
        <f>IF(OR(X755="",AND(OR(R755&lt;&gt;IF(S755&gt;【１】経営概要!$G$27,調査年-1,調査年),AG755=0),V755="",AR755="",W755="")),"",
SUM(
IF(AND(R755=IF(S755&gt;【１】経営概要!$G$27,調査年-1,調査年),AG755=1),ROUND(T755*X755%,0),),
ROUND(V755*X755%,0),
ROUND(SUM(AR755)*X755%,0),
))</f>
        <v/>
      </c>
      <c r="BA755" s="666" t="str">
        <f t="shared" si="139"/>
        <v/>
      </c>
    </row>
    <row r="756" spans="2:53" s="4" customFormat="1" ht="28.15" hidden="1" customHeight="1" outlineLevel="1">
      <c r="C756" s="722">
        <v>740</v>
      </c>
      <c r="D756" s="1572"/>
      <c r="E756" s="1573"/>
      <c r="F756" s="1573"/>
      <c r="G756" s="1573"/>
      <c r="H756" s="1573"/>
      <c r="I756" s="1573"/>
      <c r="J756" s="1573"/>
      <c r="K756" s="1574"/>
      <c r="L756" s="668" t="str">
        <f>IF(M756&gt;0,IF(COUNTIF(リスト!建築物種類コード,M756),"建築物","構築物"),"")</f>
        <v/>
      </c>
      <c r="M756" s="688"/>
      <c r="N756" s="681"/>
      <c r="O756" s="201"/>
      <c r="P756" s="682"/>
      <c r="Q756" s="683"/>
      <c r="R756" s="683"/>
      <c r="S756" s="684"/>
      <c r="T756" s="685"/>
      <c r="U756" s="685"/>
      <c r="V756" s="685"/>
      <c r="W756" s="685"/>
      <c r="X756" s="1045"/>
      <c r="Y756" s="686"/>
      <c r="Z756" s="687"/>
      <c r="AA756" s="661"/>
      <c r="AB756" s="662"/>
      <c r="AC756" s="279"/>
      <c r="AD756" s="61"/>
      <c r="AE756" s="61"/>
      <c r="AF756" s="663" t="str">
        <f t="shared" si="157"/>
        <v/>
      </c>
      <c r="AG756" s="664" t="str">
        <f t="shared" si="153"/>
        <v/>
      </c>
      <c r="AH756" s="664" t="str">
        <f t="shared" si="154"/>
        <v/>
      </c>
      <c r="AI756" s="664" t="str">
        <f>IF(AF756="","",VLOOKUP(AF756,リスト!BD:BE,2,0))</f>
        <v/>
      </c>
      <c r="AJ756" s="664" t="str">
        <f t="shared" si="142"/>
        <v/>
      </c>
      <c r="AK756" s="664" t="str">
        <f>IF(AJ756="","",VLOOKUP(AJ756,リスト!BW:BX,2,0))</f>
        <v/>
      </c>
      <c r="AL756" s="664" t="str">
        <f>IF(AF756="","",IF(S756&gt;【１】経営概要!$G$27,調査年-1,調査年)-R756)</f>
        <v/>
      </c>
      <c r="AM756" s="665" t="str">
        <f t="shared" si="130"/>
        <v/>
      </c>
      <c r="AN756" s="665" t="str">
        <f t="shared" si="131"/>
        <v/>
      </c>
      <c r="AO756" s="666" t="str">
        <f t="shared" si="132"/>
        <v/>
      </c>
      <c r="AP756" s="666" t="str">
        <f t="shared" si="133"/>
        <v/>
      </c>
      <c r="AQ756" s="666" t="str">
        <f t="shared" si="134"/>
        <v/>
      </c>
      <c r="AR756" s="666" t="str">
        <f t="shared" si="158"/>
        <v/>
      </c>
      <c r="AS756" s="666" t="str">
        <f t="shared" si="135"/>
        <v/>
      </c>
      <c r="AT756" s="666" t="str">
        <f t="shared" si="155"/>
        <v/>
      </c>
      <c r="AU756" s="666" t="str">
        <f t="shared" si="156"/>
        <v/>
      </c>
      <c r="AV756" s="666" t="str">
        <f>IF(X756="","",IF(OR(R756=IF(S756&gt;【１】経営概要!$G$27,調査年-1,調査年),AN756=""),"",ROUND(AN756*X756%,0)))</f>
        <v/>
      </c>
      <c r="AW756" s="666" t="str">
        <f t="shared" si="136"/>
        <v/>
      </c>
      <c r="AX756" s="666" t="str">
        <f t="shared" si="137"/>
        <v/>
      </c>
      <c r="AY756" s="666" t="str">
        <f t="shared" si="138"/>
        <v/>
      </c>
      <c r="AZ756" s="666" t="str">
        <f>IF(OR(X756="",AND(OR(R756&lt;&gt;IF(S756&gt;【１】経営概要!$G$27,調査年-1,調査年),AG756=0),V756="",AR756="",W756="")),"",
SUM(
IF(AND(R756=IF(S756&gt;【１】経営概要!$G$27,調査年-1,調査年),AG756=1),ROUND(T756*X756%,0),),
ROUND(V756*X756%,0),
ROUND(SUM(AR756)*X756%,0),
))</f>
        <v/>
      </c>
      <c r="BA756" s="666" t="str">
        <f t="shared" si="139"/>
        <v/>
      </c>
    </row>
    <row r="757" spans="2:53" s="4" customFormat="1" ht="28.15" hidden="1" customHeight="1" outlineLevel="1">
      <c r="C757" s="722">
        <v>741</v>
      </c>
      <c r="D757" s="1569"/>
      <c r="E757" s="1570"/>
      <c r="F757" s="1570"/>
      <c r="G757" s="1570"/>
      <c r="H757" s="1570"/>
      <c r="I757" s="1570"/>
      <c r="J757" s="1570"/>
      <c r="K757" s="1571"/>
      <c r="L757" s="668" t="str">
        <f>IF(M757&gt;0,IF(COUNTIF(リスト!建築物種類コード,M757),"建築物","構築物"),"")</f>
        <v/>
      </c>
      <c r="M757" s="680"/>
      <c r="N757" s="681"/>
      <c r="O757" s="201"/>
      <c r="P757" s="682"/>
      <c r="Q757" s="683"/>
      <c r="R757" s="683"/>
      <c r="S757" s="684"/>
      <c r="T757" s="685"/>
      <c r="U757" s="685"/>
      <c r="V757" s="685"/>
      <c r="W757" s="685"/>
      <c r="X757" s="1045"/>
      <c r="Y757" s="686"/>
      <c r="Z757" s="687"/>
      <c r="AA757" s="661"/>
      <c r="AB757" s="662"/>
      <c r="AC757" s="279"/>
      <c r="AD757" s="61"/>
      <c r="AE757" s="61"/>
      <c r="AF757" s="663" t="str">
        <f t="shared" si="157"/>
        <v/>
      </c>
      <c r="AG757" s="664" t="str">
        <f t="shared" si="153"/>
        <v/>
      </c>
      <c r="AH757" s="664" t="str">
        <f t="shared" si="154"/>
        <v/>
      </c>
      <c r="AI757" s="664" t="str">
        <f>IF(AF757="","",VLOOKUP(AF757,リスト!BD:BE,2,0))</f>
        <v/>
      </c>
      <c r="AJ757" s="664" t="str">
        <f t="shared" si="142"/>
        <v/>
      </c>
      <c r="AK757" s="664" t="str">
        <f>IF(AJ757="","",VLOOKUP(AJ757,リスト!BW:BX,2,0))</f>
        <v/>
      </c>
      <c r="AL757" s="664" t="str">
        <f>IF(AF757="","",IF(S757&gt;【１】経営概要!$G$27,調査年-1,調査年)-R757)</f>
        <v/>
      </c>
      <c r="AM757" s="665" t="str">
        <f t="shared" si="130"/>
        <v/>
      </c>
      <c r="AN757" s="665" t="str">
        <f t="shared" si="131"/>
        <v/>
      </c>
      <c r="AO757" s="666" t="str">
        <f t="shared" si="132"/>
        <v/>
      </c>
      <c r="AP757" s="666" t="str">
        <f t="shared" si="133"/>
        <v/>
      </c>
      <c r="AQ757" s="666" t="str">
        <f t="shared" si="134"/>
        <v/>
      </c>
      <c r="AR757" s="666" t="str">
        <f t="shared" si="158"/>
        <v/>
      </c>
      <c r="AS757" s="666" t="str">
        <f t="shared" si="135"/>
        <v/>
      </c>
      <c r="AT757" s="666" t="str">
        <f t="shared" si="155"/>
        <v/>
      </c>
      <c r="AU757" s="666" t="str">
        <f t="shared" si="156"/>
        <v/>
      </c>
      <c r="AV757" s="666" t="str">
        <f>IF(X757="","",IF(OR(R757=IF(S757&gt;【１】経営概要!$G$27,調査年-1,調査年),AN757=""),"",ROUND(AN757*X757%,0)))</f>
        <v/>
      </c>
      <c r="AW757" s="666" t="str">
        <f t="shared" si="136"/>
        <v/>
      </c>
      <c r="AX757" s="666" t="str">
        <f t="shared" si="137"/>
        <v/>
      </c>
      <c r="AY757" s="666" t="str">
        <f t="shared" si="138"/>
        <v/>
      </c>
      <c r="AZ757" s="666" t="str">
        <f>IF(OR(X757="",AND(OR(R757&lt;&gt;IF(S757&gt;【１】経営概要!$G$27,調査年-1,調査年),AG757=0),V757="",AR757="",W757="")),"",
SUM(
IF(AND(R757=IF(S757&gt;【１】経営概要!$G$27,調査年-1,調査年),AG757=1),ROUND(T757*X757%,0),),
ROUND(V757*X757%,0),
ROUND(SUM(AR757)*X757%,0),
))</f>
        <v/>
      </c>
      <c r="BA757" s="666" t="str">
        <f t="shared" si="139"/>
        <v/>
      </c>
    </row>
    <row r="758" spans="2:53" s="4" customFormat="1" ht="28.15" hidden="1" customHeight="1" outlineLevel="1">
      <c r="C758" s="722">
        <v>742</v>
      </c>
      <c r="D758" s="1572"/>
      <c r="E758" s="1573"/>
      <c r="F758" s="1573"/>
      <c r="G758" s="1573"/>
      <c r="H758" s="1573"/>
      <c r="I758" s="1573"/>
      <c r="J758" s="1573"/>
      <c r="K758" s="1574"/>
      <c r="L758" s="668" t="str">
        <f>IF(M758&gt;0,IF(COUNTIF(リスト!建築物種類コード,M758),"建築物","構築物"),"")</f>
        <v/>
      </c>
      <c r="M758" s="688"/>
      <c r="N758" s="681"/>
      <c r="O758" s="201"/>
      <c r="P758" s="682"/>
      <c r="Q758" s="683"/>
      <c r="R758" s="683"/>
      <c r="S758" s="684"/>
      <c r="T758" s="685"/>
      <c r="U758" s="685"/>
      <c r="V758" s="685"/>
      <c r="W758" s="685"/>
      <c r="X758" s="1045"/>
      <c r="Y758" s="686"/>
      <c r="Z758" s="687"/>
      <c r="AA758" s="661"/>
      <c r="AB758" s="662"/>
      <c r="AC758" s="279"/>
      <c r="AD758" s="61"/>
      <c r="AE758" s="61"/>
      <c r="AF758" s="663" t="str">
        <f t="shared" si="157"/>
        <v/>
      </c>
      <c r="AG758" s="664" t="str">
        <f t="shared" si="153"/>
        <v/>
      </c>
      <c r="AH758" s="664" t="str">
        <f t="shared" si="154"/>
        <v/>
      </c>
      <c r="AI758" s="664" t="str">
        <f>IF(AF758="","",VLOOKUP(AF758,リスト!BD:BE,2,0))</f>
        <v/>
      </c>
      <c r="AJ758" s="664" t="str">
        <f t="shared" si="142"/>
        <v/>
      </c>
      <c r="AK758" s="664" t="str">
        <f>IF(AJ758="","",VLOOKUP(AJ758,リスト!BW:BX,2,0))</f>
        <v/>
      </c>
      <c r="AL758" s="664" t="str">
        <f>IF(AF758="","",IF(S758&gt;【１】経営概要!$G$27,調査年-1,調査年)-R758)</f>
        <v/>
      </c>
      <c r="AM758" s="665" t="str">
        <f t="shared" si="130"/>
        <v/>
      </c>
      <c r="AN758" s="665" t="str">
        <f t="shared" si="131"/>
        <v/>
      </c>
      <c r="AO758" s="666" t="str">
        <f t="shared" si="132"/>
        <v/>
      </c>
      <c r="AP758" s="666" t="str">
        <f t="shared" si="133"/>
        <v/>
      </c>
      <c r="AQ758" s="666" t="str">
        <f t="shared" si="134"/>
        <v/>
      </c>
      <c r="AR758" s="666" t="str">
        <f t="shared" si="158"/>
        <v/>
      </c>
      <c r="AS758" s="666" t="str">
        <f t="shared" si="135"/>
        <v/>
      </c>
      <c r="AT758" s="666" t="str">
        <f t="shared" si="155"/>
        <v/>
      </c>
      <c r="AU758" s="666" t="str">
        <f t="shared" si="156"/>
        <v/>
      </c>
      <c r="AV758" s="666" t="str">
        <f>IF(X758="","",IF(OR(R758=IF(S758&gt;【１】経営概要!$G$27,調査年-1,調査年),AN758=""),"",ROUND(AN758*X758%,0)))</f>
        <v/>
      </c>
      <c r="AW758" s="666" t="str">
        <f t="shared" si="136"/>
        <v/>
      </c>
      <c r="AX758" s="666" t="str">
        <f t="shared" si="137"/>
        <v/>
      </c>
      <c r="AY758" s="666" t="str">
        <f t="shared" si="138"/>
        <v/>
      </c>
      <c r="AZ758" s="666" t="str">
        <f>IF(OR(X758="",AND(OR(R758&lt;&gt;IF(S758&gt;【１】経営概要!$G$27,調査年-1,調査年),AG758=0),V758="",AR758="",W758="")),"",
SUM(
IF(AND(R758=IF(S758&gt;【１】経営概要!$G$27,調査年-1,調査年),AG758=1),ROUND(T758*X758%,0),),
ROUND(V758*X758%,0),
ROUND(SUM(AR758)*X758%,0),
))</f>
        <v/>
      </c>
      <c r="BA758" s="666" t="str">
        <f t="shared" si="139"/>
        <v/>
      </c>
    </row>
    <row r="759" spans="2:53" s="4" customFormat="1" ht="28.15" hidden="1" customHeight="1" outlineLevel="1">
      <c r="C759" s="722">
        <v>743</v>
      </c>
      <c r="D759" s="1569"/>
      <c r="E759" s="1570"/>
      <c r="F759" s="1570"/>
      <c r="G759" s="1570"/>
      <c r="H759" s="1570"/>
      <c r="I759" s="1570"/>
      <c r="J759" s="1570"/>
      <c r="K759" s="1571"/>
      <c r="L759" s="668" t="str">
        <f>IF(M759&gt;0,IF(COUNTIF(リスト!建築物種類コード,M759),"建築物","構築物"),"")</f>
        <v/>
      </c>
      <c r="M759" s="680"/>
      <c r="N759" s="681"/>
      <c r="O759" s="201"/>
      <c r="P759" s="682"/>
      <c r="Q759" s="683"/>
      <c r="R759" s="683"/>
      <c r="S759" s="684"/>
      <c r="T759" s="685"/>
      <c r="U759" s="685"/>
      <c r="V759" s="685"/>
      <c r="W759" s="685"/>
      <c r="X759" s="1045"/>
      <c r="Y759" s="686"/>
      <c r="Z759" s="687"/>
      <c r="AA759" s="661"/>
      <c r="AB759" s="662"/>
      <c r="AC759" s="279"/>
      <c r="AD759" s="61"/>
      <c r="AE759" s="61"/>
      <c r="AF759" s="663" t="str">
        <f t="shared" si="157"/>
        <v/>
      </c>
      <c r="AG759" s="664" t="str">
        <f t="shared" si="153"/>
        <v/>
      </c>
      <c r="AH759" s="664" t="str">
        <f t="shared" si="154"/>
        <v/>
      </c>
      <c r="AI759" s="664" t="str">
        <f>IF(AF759="","",VLOOKUP(AF759,リスト!BD:BE,2,0))</f>
        <v/>
      </c>
      <c r="AJ759" s="664" t="str">
        <f t="shared" si="142"/>
        <v/>
      </c>
      <c r="AK759" s="664" t="str">
        <f>IF(AJ759="","",VLOOKUP(AJ759,リスト!BW:BX,2,0))</f>
        <v/>
      </c>
      <c r="AL759" s="664" t="str">
        <f>IF(AF759="","",IF(S759&gt;【１】経営概要!$G$27,調査年-1,調査年)-R759)</f>
        <v/>
      </c>
      <c r="AM759" s="665" t="str">
        <f t="shared" si="130"/>
        <v/>
      </c>
      <c r="AN759" s="665" t="str">
        <f t="shared" si="131"/>
        <v/>
      </c>
      <c r="AO759" s="666" t="str">
        <f t="shared" si="132"/>
        <v/>
      </c>
      <c r="AP759" s="666" t="str">
        <f t="shared" si="133"/>
        <v/>
      </c>
      <c r="AQ759" s="666" t="str">
        <f t="shared" si="134"/>
        <v/>
      </c>
      <c r="AR759" s="666" t="str">
        <f t="shared" si="158"/>
        <v/>
      </c>
      <c r="AS759" s="666" t="str">
        <f t="shared" si="135"/>
        <v/>
      </c>
      <c r="AT759" s="666" t="str">
        <f t="shared" si="155"/>
        <v/>
      </c>
      <c r="AU759" s="666" t="str">
        <f t="shared" si="156"/>
        <v/>
      </c>
      <c r="AV759" s="666" t="str">
        <f>IF(X759="","",IF(OR(R759=IF(S759&gt;【１】経営概要!$G$27,調査年-1,調査年),AN759=""),"",ROUND(AN759*X759%,0)))</f>
        <v/>
      </c>
      <c r="AW759" s="666" t="str">
        <f t="shared" si="136"/>
        <v/>
      </c>
      <c r="AX759" s="666" t="str">
        <f t="shared" si="137"/>
        <v/>
      </c>
      <c r="AY759" s="666" t="str">
        <f t="shared" si="138"/>
        <v/>
      </c>
      <c r="AZ759" s="666" t="str">
        <f>IF(OR(X759="",AND(OR(R759&lt;&gt;IF(S759&gt;【１】経営概要!$G$27,調査年-1,調査年),AG759=0),V759="",AR759="",W759="")),"",
SUM(
IF(AND(R759=IF(S759&gt;【１】経営概要!$G$27,調査年-1,調査年),AG759=1),ROUND(T759*X759%,0),),
ROUND(V759*X759%,0),
ROUND(SUM(AR759)*X759%,0),
))</f>
        <v/>
      </c>
      <c r="BA759" s="666" t="str">
        <f t="shared" si="139"/>
        <v/>
      </c>
    </row>
    <row r="760" spans="2:53" s="4" customFormat="1" ht="28.15" hidden="1" customHeight="1" outlineLevel="1">
      <c r="C760" s="722">
        <v>744</v>
      </c>
      <c r="D760" s="1569"/>
      <c r="E760" s="1570"/>
      <c r="F760" s="1570"/>
      <c r="G760" s="1570"/>
      <c r="H760" s="1570"/>
      <c r="I760" s="1570"/>
      <c r="J760" s="1570"/>
      <c r="K760" s="1571"/>
      <c r="L760" s="668" t="str">
        <f>IF(M760&gt;0,IF(COUNTIF(リスト!建築物種類コード,M760),"建築物","構築物"),"")</f>
        <v/>
      </c>
      <c r="M760" s="680"/>
      <c r="N760" s="681"/>
      <c r="O760" s="201"/>
      <c r="P760" s="682"/>
      <c r="Q760" s="683"/>
      <c r="R760" s="683"/>
      <c r="S760" s="684"/>
      <c r="T760" s="685"/>
      <c r="U760" s="685"/>
      <c r="V760" s="685"/>
      <c r="W760" s="685"/>
      <c r="X760" s="1045"/>
      <c r="Y760" s="686"/>
      <c r="Z760" s="687"/>
      <c r="AA760" s="661"/>
      <c r="AB760" s="662"/>
      <c r="AC760" s="279"/>
      <c r="AD760" s="61"/>
      <c r="AE760" s="61"/>
      <c r="AF760" s="663" t="str">
        <f t="shared" si="157"/>
        <v/>
      </c>
      <c r="AG760" s="664" t="str">
        <f t="shared" si="153"/>
        <v/>
      </c>
      <c r="AH760" s="664" t="str">
        <f t="shared" si="154"/>
        <v/>
      </c>
      <c r="AI760" s="664" t="str">
        <f>IF(AF760="","",VLOOKUP(AF760,リスト!BD:BE,2,0))</f>
        <v/>
      </c>
      <c r="AJ760" s="664" t="str">
        <f t="shared" si="142"/>
        <v/>
      </c>
      <c r="AK760" s="664" t="str">
        <f>IF(AJ760="","",VLOOKUP(AJ760,リスト!BW:BX,2,0))</f>
        <v/>
      </c>
      <c r="AL760" s="664" t="str">
        <f>IF(AF760="","",IF(S760&gt;【１】経営概要!$G$27,調査年-1,調査年)-R760)</f>
        <v/>
      </c>
      <c r="AM760" s="665" t="str">
        <f t="shared" si="130"/>
        <v/>
      </c>
      <c r="AN760" s="665" t="str">
        <f t="shared" si="131"/>
        <v/>
      </c>
      <c r="AO760" s="666" t="str">
        <f t="shared" si="132"/>
        <v/>
      </c>
      <c r="AP760" s="666" t="str">
        <f t="shared" si="133"/>
        <v/>
      </c>
      <c r="AQ760" s="666" t="str">
        <f t="shared" si="134"/>
        <v/>
      </c>
      <c r="AR760" s="666" t="str">
        <f t="shared" si="158"/>
        <v/>
      </c>
      <c r="AS760" s="666" t="str">
        <f t="shared" si="135"/>
        <v/>
      </c>
      <c r="AT760" s="666" t="str">
        <f t="shared" si="155"/>
        <v/>
      </c>
      <c r="AU760" s="666" t="str">
        <f t="shared" si="156"/>
        <v/>
      </c>
      <c r="AV760" s="666" t="str">
        <f>IF(X760="","",IF(OR(R760=IF(S760&gt;【１】経営概要!$G$27,調査年-1,調査年),AN760=""),"",ROUND(AN760*X760%,0)))</f>
        <v/>
      </c>
      <c r="AW760" s="666" t="str">
        <f t="shared" si="136"/>
        <v/>
      </c>
      <c r="AX760" s="666" t="str">
        <f t="shared" si="137"/>
        <v/>
      </c>
      <c r="AY760" s="666" t="str">
        <f t="shared" si="138"/>
        <v/>
      </c>
      <c r="AZ760" s="666" t="str">
        <f>IF(OR(X760="",AND(OR(R760&lt;&gt;IF(S760&gt;【１】経営概要!$G$27,調査年-1,調査年),AG760=0),V760="",AR760="",W760="")),"",
SUM(
IF(AND(R760=IF(S760&gt;【１】経営概要!$G$27,調査年-1,調査年),AG760=1),ROUND(T760*X760%,0),),
ROUND(V760*X760%,0),
ROUND(SUM(AR760)*X760%,0),
))</f>
        <v/>
      </c>
      <c r="BA760" s="666" t="str">
        <f t="shared" si="139"/>
        <v/>
      </c>
    </row>
    <row r="761" spans="2:53" s="4" customFormat="1" ht="28.15" hidden="1" customHeight="1" outlineLevel="1">
      <c r="C761" s="722">
        <v>745</v>
      </c>
      <c r="D761" s="1569"/>
      <c r="E761" s="1570"/>
      <c r="F761" s="1570"/>
      <c r="G761" s="1570"/>
      <c r="H761" s="1570"/>
      <c r="I761" s="1570"/>
      <c r="J761" s="1570"/>
      <c r="K761" s="1571"/>
      <c r="L761" s="668" t="str">
        <f>IF(M761&gt;0,IF(COUNTIF(リスト!建築物種類コード,M761),"建築物","構築物"),"")</f>
        <v/>
      </c>
      <c r="M761" s="680"/>
      <c r="N761" s="681"/>
      <c r="O761" s="201"/>
      <c r="P761" s="682"/>
      <c r="Q761" s="683"/>
      <c r="R761" s="683"/>
      <c r="S761" s="684"/>
      <c r="T761" s="685"/>
      <c r="U761" s="685"/>
      <c r="V761" s="685"/>
      <c r="W761" s="685"/>
      <c r="X761" s="1045"/>
      <c r="Y761" s="686"/>
      <c r="Z761" s="687"/>
      <c r="AA761" s="661"/>
      <c r="AB761" s="662"/>
      <c r="AC761" s="279"/>
      <c r="AD761" s="61"/>
      <c r="AE761" s="61"/>
      <c r="AF761" s="663" t="str">
        <f t="shared" si="157"/>
        <v/>
      </c>
      <c r="AG761" s="664" t="str">
        <f t="shared" si="153"/>
        <v/>
      </c>
      <c r="AH761" s="664" t="str">
        <f t="shared" si="154"/>
        <v/>
      </c>
      <c r="AI761" s="664" t="str">
        <f>IF(AF761="","",VLOOKUP(AF761,リスト!BD:BE,2,0))</f>
        <v/>
      </c>
      <c r="AJ761" s="664" t="str">
        <f t="shared" si="142"/>
        <v/>
      </c>
      <c r="AK761" s="664" t="str">
        <f>IF(AJ761="","",VLOOKUP(AJ761,リスト!BW:BX,2,0))</f>
        <v/>
      </c>
      <c r="AL761" s="664" t="str">
        <f>IF(AF761="","",IF(S761&gt;【１】経営概要!$G$27,調査年-1,調査年)-R761)</f>
        <v/>
      </c>
      <c r="AM761" s="665" t="str">
        <f t="shared" si="130"/>
        <v/>
      </c>
      <c r="AN761" s="665" t="str">
        <f t="shared" si="131"/>
        <v/>
      </c>
      <c r="AO761" s="666" t="str">
        <f t="shared" si="132"/>
        <v/>
      </c>
      <c r="AP761" s="666" t="str">
        <f t="shared" si="133"/>
        <v/>
      </c>
      <c r="AQ761" s="666" t="str">
        <f t="shared" si="134"/>
        <v/>
      </c>
      <c r="AR761" s="666" t="str">
        <f t="shared" si="158"/>
        <v/>
      </c>
      <c r="AS761" s="666" t="str">
        <f t="shared" si="135"/>
        <v/>
      </c>
      <c r="AT761" s="666" t="str">
        <f t="shared" si="155"/>
        <v/>
      </c>
      <c r="AU761" s="666" t="str">
        <f t="shared" si="156"/>
        <v/>
      </c>
      <c r="AV761" s="666" t="str">
        <f>IF(X761="","",IF(OR(R761=IF(S761&gt;【１】経営概要!$G$27,調査年-1,調査年),AN761=""),"",ROUND(AN761*X761%,0)))</f>
        <v/>
      </c>
      <c r="AW761" s="666" t="str">
        <f t="shared" si="136"/>
        <v/>
      </c>
      <c r="AX761" s="666" t="str">
        <f t="shared" si="137"/>
        <v/>
      </c>
      <c r="AY761" s="666" t="str">
        <f t="shared" si="138"/>
        <v/>
      </c>
      <c r="AZ761" s="666" t="str">
        <f>IF(OR(X761="",AND(OR(R761&lt;&gt;IF(S761&gt;【１】経営概要!$G$27,調査年-1,調査年),AG761=0),V761="",AR761="",W761="")),"",
SUM(
IF(AND(R761=IF(S761&gt;【１】経営概要!$G$27,調査年-1,調査年),AG761=1),ROUND(T761*X761%,0),),
ROUND(V761*X761%,0),
ROUND(SUM(AR761)*X761%,0),
))</f>
        <v/>
      </c>
      <c r="BA761" s="666" t="str">
        <f t="shared" si="139"/>
        <v/>
      </c>
    </row>
    <row r="762" spans="2:53" s="4" customFormat="1" ht="28.15" hidden="1" customHeight="1" outlineLevel="1">
      <c r="C762" s="722">
        <v>746</v>
      </c>
      <c r="D762" s="1569"/>
      <c r="E762" s="1570"/>
      <c r="F762" s="1570"/>
      <c r="G762" s="1570"/>
      <c r="H762" s="1570"/>
      <c r="I762" s="1570"/>
      <c r="J762" s="1570"/>
      <c r="K762" s="1571"/>
      <c r="L762" s="668" t="str">
        <f>IF(M762&gt;0,IF(COUNTIF(リスト!建築物種類コード,M762),"建築物","構築物"),"")</f>
        <v/>
      </c>
      <c r="M762" s="680"/>
      <c r="N762" s="681"/>
      <c r="O762" s="201"/>
      <c r="P762" s="682"/>
      <c r="Q762" s="683"/>
      <c r="R762" s="683"/>
      <c r="S762" s="684"/>
      <c r="T762" s="685"/>
      <c r="U762" s="685"/>
      <c r="V762" s="685"/>
      <c r="W762" s="685"/>
      <c r="X762" s="1045"/>
      <c r="Y762" s="686"/>
      <c r="Z762" s="687"/>
      <c r="AA762" s="661"/>
      <c r="AB762" s="662"/>
      <c r="AC762" s="279"/>
      <c r="AD762" s="61"/>
      <c r="AE762" s="61"/>
      <c r="AF762" s="663" t="str">
        <f t="shared" si="157"/>
        <v/>
      </c>
      <c r="AG762" s="664" t="str">
        <f t="shared" si="153"/>
        <v/>
      </c>
      <c r="AH762" s="664" t="str">
        <f t="shared" si="154"/>
        <v/>
      </c>
      <c r="AI762" s="664" t="str">
        <f>IF(AF762="","",VLOOKUP(AF762,リスト!BD:BE,2,0))</f>
        <v/>
      </c>
      <c r="AJ762" s="664" t="str">
        <f t="shared" si="142"/>
        <v/>
      </c>
      <c r="AK762" s="664" t="str">
        <f>IF(AJ762="","",VLOOKUP(AJ762,リスト!BW:BX,2,0))</f>
        <v/>
      </c>
      <c r="AL762" s="664" t="str">
        <f>IF(AF762="","",IF(S762&gt;【１】経営概要!$G$27,調査年-1,調査年)-R762)</f>
        <v/>
      </c>
      <c r="AM762" s="665" t="str">
        <f t="shared" si="130"/>
        <v/>
      </c>
      <c r="AN762" s="665" t="str">
        <f t="shared" si="131"/>
        <v/>
      </c>
      <c r="AO762" s="666" t="str">
        <f t="shared" si="132"/>
        <v/>
      </c>
      <c r="AP762" s="666" t="str">
        <f t="shared" si="133"/>
        <v/>
      </c>
      <c r="AQ762" s="666" t="str">
        <f t="shared" si="134"/>
        <v/>
      </c>
      <c r="AR762" s="666" t="str">
        <f t="shared" si="158"/>
        <v/>
      </c>
      <c r="AS762" s="666" t="str">
        <f t="shared" si="135"/>
        <v/>
      </c>
      <c r="AT762" s="666" t="str">
        <f t="shared" si="155"/>
        <v/>
      </c>
      <c r="AU762" s="666" t="str">
        <f t="shared" si="156"/>
        <v/>
      </c>
      <c r="AV762" s="666" t="str">
        <f>IF(X762="","",IF(OR(R762=IF(S762&gt;【１】経営概要!$G$27,調査年-1,調査年),AN762=""),"",ROUND(AN762*X762%,0)))</f>
        <v/>
      </c>
      <c r="AW762" s="666" t="str">
        <f t="shared" si="136"/>
        <v/>
      </c>
      <c r="AX762" s="666" t="str">
        <f t="shared" si="137"/>
        <v/>
      </c>
      <c r="AY762" s="666" t="str">
        <f t="shared" si="138"/>
        <v/>
      </c>
      <c r="AZ762" s="666" t="str">
        <f>IF(OR(X762="",AND(OR(R762&lt;&gt;IF(S762&gt;【１】経営概要!$G$27,調査年-1,調査年),AG762=0),V762="",AR762="",W762="")),"",
SUM(
IF(AND(R762=IF(S762&gt;【１】経営概要!$G$27,調査年-1,調査年),AG762=1),ROUND(T762*X762%,0),),
ROUND(V762*X762%,0),
ROUND(SUM(AR762)*X762%,0),
))</f>
        <v/>
      </c>
      <c r="BA762" s="666" t="str">
        <f t="shared" si="139"/>
        <v/>
      </c>
    </row>
    <row r="763" spans="2:53" s="4" customFormat="1" ht="28.15" hidden="1" customHeight="1" outlineLevel="1">
      <c r="C763" s="722">
        <v>747</v>
      </c>
      <c r="D763" s="1569"/>
      <c r="E763" s="1570"/>
      <c r="F763" s="1570"/>
      <c r="G763" s="1570"/>
      <c r="H763" s="1570"/>
      <c r="I763" s="1570"/>
      <c r="J763" s="1570"/>
      <c r="K763" s="1571"/>
      <c r="L763" s="668" t="str">
        <f>IF(M763&gt;0,IF(COUNTIF(リスト!建築物種類コード,M763),"建築物","構築物"),"")</f>
        <v/>
      </c>
      <c r="M763" s="680"/>
      <c r="N763" s="681"/>
      <c r="O763" s="201"/>
      <c r="P763" s="682"/>
      <c r="Q763" s="683"/>
      <c r="R763" s="683"/>
      <c r="S763" s="684"/>
      <c r="T763" s="685"/>
      <c r="U763" s="685"/>
      <c r="V763" s="685"/>
      <c r="W763" s="685"/>
      <c r="X763" s="1045"/>
      <c r="Y763" s="686"/>
      <c r="Z763" s="687"/>
      <c r="AA763" s="661"/>
      <c r="AB763" s="662"/>
      <c r="AC763" s="279"/>
      <c r="AD763" s="61"/>
      <c r="AE763" s="61"/>
      <c r="AF763" s="663" t="str">
        <f t="shared" si="157"/>
        <v/>
      </c>
      <c r="AG763" s="664" t="str">
        <f t="shared" si="153"/>
        <v/>
      </c>
      <c r="AH763" s="664" t="str">
        <f t="shared" si="154"/>
        <v/>
      </c>
      <c r="AI763" s="664" t="str">
        <f>IF(AF763="","",VLOOKUP(AF763,リスト!BD:BE,2,0))</f>
        <v/>
      </c>
      <c r="AJ763" s="664" t="str">
        <f t="shared" si="142"/>
        <v/>
      </c>
      <c r="AK763" s="664" t="str">
        <f>IF(AJ763="","",VLOOKUP(AJ763,リスト!BW:BX,2,0))</f>
        <v/>
      </c>
      <c r="AL763" s="664" t="str">
        <f>IF(AF763="","",IF(S763&gt;【１】経営概要!$G$27,調査年-1,調査年)-R763)</f>
        <v/>
      </c>
      <c r="AM763" s="665" t="str">
        <f t="shared" si="130"/>
        <v/>
      </c>
      <c r="AN763" s="665" t="str">
        <f t="shared" si="131"/>
        <v/>
      </c>
      <c r="AO763" s="666" t="str">
        <f t="shared" si="132"/>
        <v/>
      </c>
      <c r="AP763" s="666" t="str">
        <f t="shared" si="133"/>
        <v/>
      </c>
      <c r="AQ763" s="666" t="str">
        <f t="shared" si="134"/>
        <v/>
      </c>
      <c r="AR763" s="666" t="str">
        <f t="shared" si="158"/>
        <v/>
      </c>
      <c r="AS763" s="666" t="str">
        <f t="shared" si="135"/>
        <v/>
      </c>
      <c r="AT763" s="666" t="str">
        <f t="shared" si="155"/>
        <v/>
      </c>
      <c r="AU763" s="666" t="str">
        <f t="shared" si="156"/>
        <v/>
      </c>
      <c r="AV763" s="666" t="str">
        <f>IF(X763="","",IF(OR(R763=IF(S763&gt;【１】経営概要!$G$27,調査年-1,調査年),AN763=""),"",ROUND(AN763*X763%,0)))</f>
        <v/>
      </c>
      <c r="AW763" s="666" t="str">
        <f t="shared" si="136"/>
        <v/>
      </c>
      <c r="AX763" s="666" t="str">
        <f t="shared" si="137"/>
        <v/>
      </c>
      <c r="AY763" s="666" t="str">
        <f t="shared" si="138"/>
        <v/>
      </c>
      <c r="AZ763" s="666" t="str">
        <f>IF(OR(X763="",AND(OR(R763&lt;&gt;IF(S763&gt;【１】経営概要!$G$27,調査年-1,調査年),AG763=0),V763="",AR763="",W763="")),"",
SUM(
IF(AND(R763=IF(S763&gt;【１】経営概要!$G$27,調査年-1,調査年),AG763=1),ROUND(T763*X763%,0),),
ROUND(V763*X763%,0),
ROUND(SUM(AR763)*X763%,0),
))</f>
        <v/>
      </c>
      <c r="BA763" s="666" t="str">
        <f t="shared" si="139"/>
        <v/>
      </c>
    </row>
    <row r="764" spans="2:53" s="4" customFormat="1" ht="28.15" hidden="1" customHeight="1" outlineLevel="1">
      <c r="C764" s="722">
        <v>748</v>
      </c>
      <c r="D764" s="1569"/>
      <c r="E764" s="1570"/>
      <c r="F764" s="1570"/>
      <c r="G764" s="1570"/>
      <c r="H764" s="1570"/>
      <c r="I764" s="1570"/>
      <c r="J764" s="1570"/>
      <c r="K764" s="1571"/>
      <c r="L764" s="668" t="str">
        <f>IF(M764&gt;0,IF(COUNTIF(リスト!建築物種類コード,M764),"建築物","構築物"),"")</f>
        <v/>
      </c>
      <c r="M764" s="680"/>
      <c r="N764" s="681"/>
      <c r="O764" s="201"/>
      <c r="P764" s="682"/>
      <c r="Q764" s="683"/>
      <c r="R764" s="683"/>
      <c r="S764" s="684"/>
      <c r="T764" s="685"/>
      <c r="U764" s="685"/>
      <c r="V764" s="685"/>
      <c r="W764" s="685"/>
      <c r="X764" s="1045"/>
      <c r="Y764" s="686"/>
      <c r="Z764" s="687"/>
      <c r="AA764" s="661"/>
      <c r="AB764" s="662"/>
      <c r="AC764" s="279"/>
      <c r="AD764" s="61"/>
      <c r="AE764" s="61"/>
      <c r="AF764" s="663" t="str">
        <f t="shared" si="157"/>
        <v/>
      </c>
      <c r="AG764" s="664" t="str">
        <f t="shared" si="153"/>
        <v/>
      </c>
      <c r="AH764" s="664" t="str">
        <f t="shared" si="154"/>
        <v/>
      </c>
      <c r="AI764" s="664" t="str">
        <f>IF(AF764="","",VLOOKUP(AF764,リスト!BD:BE,2,0))</f>
        <v/>
      </c>
      <c r="AJ764" s="664" t="str">
        <f t="shared" si="142"/>
        <v/>
      </c>
      <c r="AK764" s="664" t="str">
        <f>IF(AJ764="","",VLOOKUP(AJ764,リスト!BW:BX,2,0))</f>
        <v/>
      </c>
      <c r="AL764" s="664" t="str">
        <f>IF(AF764="","",IF(S764&gt;【１】経営概要!$G$27,調査年-1,調査年)-R764)</f>
        <v/>
      </c>
      <c r="AM764" s="665" t="str">
        <f t="shared" si="130"/>
        <v/>
      </c>
      <c r="AN764" s="665" t="str">
        <f t="shared" si="131"/>
        <v/>
      </c>
      <c r="AO764" s="666" t="str">
        <f t="shared" si="132"/>
        <v/>
      </c>
      <c r="AP764" s="666" t="str">
        <f t="shared" si="133"/>
        <v/>
      </c>
      <c r="AQ764" s="666" t="str">
        <f t="shared" si="134"/>
        <v/>
      </c>
      <c r="AR764" s="666" t="str">
        <f t="shared" si="158"/>
        <v/>
      </c>
      <c r="AS764" s="666" t="str">
        <f t="shared" si="135"/>
        <v/>
      </c>
      <c r="AT764" s="666" t="str">
        <f t="shared" si="155"/>
        <v/>
      </c>
      <c r="AU764" s="666" t="str">
        <f t="shared" si="156"/>
        <v/>
      </c>
      <c r="AV764" s="666" t="str">
        <f>IF(X764="","",IF(OR(R764=IF(S764&gt;【１】経営概要!$G$27,調査年-1,調査年),AN764=""),"",ROUND(AN764*X764%,0)))</f>
        <v/>
      </c>
      <c r="AW764" s="666" t="str">
        <f t="shared" si="136"/>
        <v/>
      </c>
      <c r="AX764" s="666" t="str">
        <f t="shared" si="137"/>
        <v/>
      </c>
      <c r="AY764" s="666" t="str">
        <f t="shared" si="138"/>
        <v/>
      </c>
      <c r="AZ764" s="666" t="str">
        <f>IF(OR(X764="",AND(OR(R764&lt;&gt;IF(S764&gt;【１】経営概要!$G$27,調査年-1,調査年),AG764=0),V764="",AR764="",W764="")),"",
SUM(
IF(AND(R764=IF(S764&gt;【１】経営概要!$G$27,調査年-1,調査年),AG764=1),ROUND(T764*X764%,0),),
ROUND(V764*X764%,0),
ROUND(SUM(AR764)*X764%,0),
))</f>
        <v/>
      </c>
      <c r="BA764" s="666" t="str">
        <f t="shared" si="139"/>
        <v/>
      </c>
    </row>
    <row r="765" spans="2:53" s="4" customFormat="1" ht="28.15" hidden="1" customHeight="1" outlineLevel="1">
      <c r="C765" s="722">
        <v>749</v>
      </c>
      <c r="D765" s="1569"/>
      <c r="E765" s="1570"/>
      <c r="F765" s="1570"/>
      <c r="G765" s="1570"/>
      <c r="H765" s="1570"/>
      <c r="I765" s="1570"/>
      <c r="J765" s="1570"/>
      <c r="K765" s="1571"/>
      <c r="L765" s="668" t="str">
        <f>IF(M765&gt;0,IF(COUNTIF(リスト!建築物種類コード,M765),"建築物","構築物"),"")</f>
        <v/>
      </c>
      <c r="M765" s="680"/>
      <c r="N765" s="681"/>
      <c r="O765" s="201"/>
      <c r="P765" s="682"/>
      <c r="Q765" s="683"/>
      <c r="R765" s="683"/>
      <c r="S765" s="684"/>
      <c r="T765" s="685"/>
      <c r="U765" s="685"/>
      <c r="V765" s="685"/>
      <c r="W765" s="685"/>
      <c r="X765" s="1045"/>
      <c r="Y765" s="686"/>
      <c r="Z765" s="687"/>
      <c r="AA765" s="661"/>
      <c r="AB765" s="662"/>
      <c r="AC765" s="279"/>
      <c r="AD765" s="61"/>
      <c r="AE765" s="61"/>
      <c r="AF765" s="663" t="str">
        <f t="shared" si="157"/>
        <v/>
      </c>
      <c r="AG765" s="664" t="str">
        <f t="shared" si="153"/>
        <v/>
      </c>
      <c r="AH765" s="664" t="str">
        <f t="shared" si="154"/>
        <v/>
      </c>
      <c r="AI765" s="664" t="str">
        <f>IF(AF765="","",VLOOKUP(AF765,リスト!BD:BE,2,0))</f>
        <v/>
      </c>
      <c r="AJ765" s="664" t="str">
        <f t="shared" si="142"/>
        <v/>
      </c>
      <c r="AK765" s="664" t="str">
        <f>IF(AJ765="","",VLOOKUP(AJ765,リスト!BW:BX,2,0))</f>
        <v/>
      </c>
      <c r="AL765" s="664" t="str">
        <f>IF(AF765="","",IF(S765&gt;【１】経営概要!$G$27,調査年-1,調査年)-R765)</f>
        <v/>
      </c>
      <c r="AM765" s="665" t="str">
        <f t="shared" si="130"/>
        <v/>
      </c>
      <c r="AN765" s="665" t="str">
        <f t="shared" si="131"/>
        <v/>
      </c>
      <c r="AO765" s="666" t="str">
        <f t="shared" si="132"/>
        <v/>
      </c>
      <c r="AP765" s="666" t="str">
        <f t="shared" si="133"/>
        <v/>
      </c>
      <c r="AQ765" s="666" t="str">
        <f t="shared" si="134"/>
        <v/>
      </c>
      <c r="AR765" s="666" t="str">
        <f t="shared" si="158"/>
        <v/>
      </c>
      <c r="AS765" s="666" t="str">
        <f t="shared" si="135"/>
        <v/>
      </c>
      <c r="AT765" s="666" t="str">
        <f t="shared" si="155"/>
        <v/>
      </c>
      <c r="AU765" s="666" t="str">
        <f t="shared" si="156"/>
        <v/>
      </c>
      <c r="AV765" s="666" t="str">
        <f>IF(X765="","",IF(OR(R765=IF(S765&gt;【１】経営概要!$G$27,調査年-1,調査年),AN765=""),"",ROUND(AN765*X765%,0)))</f>
        <v/>
      </c>
      <c r="AW765" s="666" t="str">
        <f t="shared" si="136"/>
        <v/>
      </c>
      <c r="AX765" s="666" t="str">
        <f t="shared" si="137"/>
        <v/>
      </c>
      <c r="AY765" s="666" t="str">
        <f t="shared" si="138"/>
        <v/>
      </c>
      <c r="AZ765" s="666" t="str">
        <f>IF(OR(X765="",AND(OR(R765&lt;&gt;IF(S765&gt;【１】経営概要!$G$27,調査年-1,調査年),AG765=0),V765="",AR765="",W765="")),"",
SUM(
IF(AND(R765=IF(S765&gt;【１】経営概要!$G$27,調査年-1,調査年),AG765=1),ROUND(T765*X765%,0),),
ROUND(V765*X765%,0),
ROUND(SUM(AR765)*X765%,0),
))</f>
        <v/>
      </c>
      <c r="BA765" s="666" t="str">
        <f t="shared" si="139"/>
        <v/>
      </c>
    </row>
    <row r="766" spans="2:53" s="4" customFormat="1" ht="28.15" hidden="1" customHeight="1" outlineLevel="1">
      <c r="C766" s="722">
        <v>750</v>
      </c>
      <c r="D766" s="1569"/>
      <c r="E766" s="1570"/>
      <c r="F766" s="1570"/>
      <c r="G766" s="1570"/>
      <c r="H766" s="1570"/>
      <c r="I766" s="1570"/>
      <c r="J766" s="1570"/>
      <c r="K766" s="1571"/>
      <c r="L766" s="668" t="str">
        <f>IF(M766&gt;0,IF(COUNTIF(リスト!建築物種類コード,M766),"建築物","構築物"),"")</f>
        <v/>
      </c>
      <c r="M766" s="680"/>
      <c r="N766" s="681"/>
      <c r="O766" s="201"/>
      <c r="P766" s="682"/>
      <c r="Q766" s="683"/>
      <c r="R766" s="683"/>
      <c r="S766" s="684"/>
      <c r="T766" s="685"/>
      <c r="U766" s="685"/>
      <c r="V766" s="685"/>
      <c r="W766" s="685"/>
      <c r="X766" s="1045"/>
      <c r="Y766" s="686"/>
      <c r="Z766" s="687"/>
      <c r="AA766" s="661"/>
      <c r="AB766" s="662"/>
      <c r="AC766" s="279"/>
      <c r="AD766" s="61"/>
      <c r="AE766" s="61"/>
      <c r="AF766" s="663" t="str">
        <f t="shared" si="157"/>
        <v/>
      </c>
      <c r="AG766" s="664" t="str">
        <f t="shared" si="153"/>
        <v/>
      </c>
      <c r="AH766" s="664" t="str">
        <f t="shared" si="154"/>
        <v/>
      </c>
      <c r="AI766" s="664" t="str">
        <f>IF(AF766="","",VLOOKUP(AF766,リスト!BD:BE,2,0))</f>
        <v/>
      </c>
      <c r="AJ766" s="664" t="str">
        <f t="shared" si="142"/>
        <v/>
      </c>
      <c r="AK766" s="664" t="str">
        <f>IF(AJ766="","",VLOOKUP(AJ766,リスト!BW:BX,2,0))</f>
        <v/>
      </c>
      <c r="AL766" s="664" t="str">
        <f>IF(AF766="","",IF(S766&gt;【１】経営概要!$G$27,調査年-1,調査年)-R766)</f>
        <v/>
      </c>
      <c r="AM766" s="665" t="str">
        <f t="shared" si="130"/>
        <v/>
      </c>
      <c r="AN766" s="665" t="str">
        <f t="shared" si="131"/>
        <v/>
      </c>
      <c r="AO766" s="666" t="str">
        <f t="shared" si="132"/>
        <v/>
      </c>
      <c r="AP766" s="666" t="str">
        <f t="shared" si="133"/>
        <v/>
      </c>
      <c r="AQ766" s="666" t="str">
        <f t="shared" si="134"/>
        <v/>
      </c>
      <c r="AR766" s="666" t="str">
        <f t="shared" si="158"/>
        <v/>
      </c>
      <c r="AS766" s="666" t="str">
        <f t="shared" si="135"/>
        <v/>
      </c>
      <c r="AT766" s="666" t="str">
        <f t="shared" si="155"/>
        <v/>
      </c>
      <c r="AU766" s="666" t="str">
        <f t="shared" si="156"/>
        <v/>
      </c>
      <c r="AV766" s="666" t="str">
        <f>IF(X766="","",IF(OR(R766=IF(S766&gt;【１】経営概要!$G$27,調査年-1,調査年),AN766=""),"",ROUND(AN766*X766%,0)))</f>
        <v/>
      </c>
      <c r="AW766" s="666" t="str">
        <f t="shared" si="136"/>
        <v/>
      </c>
      <c r="AX766" s="666" t="str">
        <f t="shared" si="137"/>
        <v/>
      </c>
      <c r="AY766" s="666" t="str">
        <f t="shared" si="138"/>
        <v/>
      </c>
      <c r="AZ766" s="666" t="str">
        <f>IF(OR(X766="",AND(OR(R766&lt;&gt;IF(S766&gt;【１】経営概要!$G$27,調査年-1,調査年),AG766=0),V766="",AR766="",W766="")),"",
SUM(
IF(AND(R766=IF(S766&gt;【１】経営概要!$G$27,調査年-1,調査年),AG766=1),ROUND(T766*X766%,0),),
ROUND(V766*X766%,0),
ROUND(SUM(AR766)*X766%,0),
))</f>
        <v/>
      </c>
      <c r="BA766" s="666" t="str">
        <f t="shared" si="139"/>
        <v/>
      </c>
    </row>
    <row r="767" spans="2:53" s="4" customFormat="1" ht="28.15" hidden="1" customHeight="1" outlineLevel="1">
      <c r="C767" s="722">
        <v>751</v>
      </c>
      <c r="D767" s="1569"/>
      <c r="E767" s="1570"/>
      <c r="F767" s="1570"/>
      <c r="G767" s="1570"/>
      <c r="H767" s="1570"/>
      <c r="I767" s="1570"/>
      <c r="J767" s="1570"/>
      <c r="K767" s="1571"/>
      <c r="L767" s="668" t="str">
        <f>IF(M767&gt;0,IF(COUNTIF(リスト!建築物種類コード,M767),"建築物","構築物"),"")</f>
        <v/>
      </c>
      <c r="M767" s="688"/>
      <c r="N767" s="681"/>
      <c r="O767" s="201"/>
      <c r="P767" s="682"/>
      <c r="Q767" s="683"/>
      <c r="R767" s="683"/>
      <c r="S767" s="684"/>
      <c r="T767" s="685"/>
      <c r="U767" s="685"/>
      <c r="V767" s="685"/>
      <c r="W767" s="685"/>
      <c r="X767" s="1045"/>
      <c r="Y767" s="686"/>
      <c r="Z767" s="687"/>
      <c r="AA767" s="661"/>
      <c r="AB767" s="662"/>
      <c r="AC767" s="279"/>
      <c r="AD767" s="61"/>
      <c r="AE767" s="61"/>
      <c r="AF767" s="663" t="str">
        <f t="shared" si="157"/>
        <v/>
      </c>
      <c r="AG767" s="664" t="str">
        <f t="shared" si="153"/>
        <v/>
      </c>
      <c r="AH767" s="664" t="str">
        <f t="shared" si="154"/>
        <v/>
      </c>
      <c r="AI767" s="664" t="str">
        <f>IF(AF767="","",VLOOKUP(AF767,リスト!BD:BE,2,0))</f>
        <v/>
      </c>
      <c r="AJ767" s="664" t="str">
        <f t="shared" si="142"/>
        <v/>
      </c>
      <c r="AK767" s="664" t="str">
        <f>IF(AJ767="","",VLOOKUP(AJ767,リスト!BW:BX,2,0))</f>
        <v/>
      </c>
      <c r="AL767" s="664" t="str">
        <f>IF(AF767="","",IF(S767&gt;【１】経営概要!$G$27,調査年-1,調査年)-R767)</f>
        <v/>
      </c>
      <c r="AM767" s="665" t="str">
        <f t="shared" si="130"/>
        <v/>
      </c>
      <c r="AN767" s="665" t="str">
        <f t="shared" si="131"/>
        <v/>
      </c>
      <c r="AO767" s="666" t="str">
        <f t="shared" si="132"/>
        <v/>
      </c>
      <c r="AP767" s="666" t="str">
        <f t="shared" si="133"/>
        <v/>
      </c>
      <c r="AQ767" s="666" t="str">
        <f t="shared" si="134"/>
        <v/>
      </c>
      <c r="AR767" s="666" t="str">
        <f t="shared" si="158"/>
        <v/>
      </c>
      <c r="AS767" s="666" t="str">
        <f t="shared" si="135"/>
        <v/>
      </c>
      <c r="AT767" s="666" t="str">
        <f t="shared" si="155"/>
        <v/>
      </c>
      <c r="AU767" s="666" t="str">
        <f t="shared" si="156"/>
        <v/>
      </c>
      <c r="AV767" s="666" t="str">
        <f>IF(X767="","",IF(OR(R767=IF(S767&gt;【１】経営概要!$G$27,調査年-1,調査年),AN767=""),"",ROUND(AN767*X767%,0)))</f>
        <v/>
      </c>
      <c r="AW767" s="666" t="str">
        <f t="shared" si="136"/>
        <v/>
      </c>
      <c r="AX767" s="666" t="str">
        <f t="shared" si="137"/>
        <v/>
      </c>
      <c r="AY767" s="666" t="str">
        <f t="shared" si="138"/>
        <v/>
      </c>
      <c r="AZ767" s="666" t="str">
        <f>IF(OR(X767="",AND(OR(R767&lt;&gt;IF(S767&gt;【１】経営概要!$G$27,調査年-1,調査年),AG767=0),V767="",AR767="",W767="")),"",
SUM(
IF(AND(R767=IF(S767&gt;【１】経営概要!$G$27,調査年-1,調査年),AG767=1),ROUND(T767*X767%,0),),
ROUND(V767*X767%,0),
ROUND(SUM(AR767)*X767%,0),
))</f>
        <v/>
      </c>
      <c r="BA767" s="666" t="str">
        <f t="shared" si="139"/>
        <v/>
      </c>
    </row>
    <row r="768" spans="2:53" s="4" customFormat="1" ht="28.5" hidden="1" customHeight="1" outlineLevel="1">
      <c r="B768" s="49"/>
      <c r="C768" s="722">
        <v>752</v>
      </c>
      <c r="D768" s="1569"/>
      <c r="E768" s="1570"/>
      <c r="F768" s="1570"/>
      <c r="G768" s="1570"/>
      <c r="H768" s="1570"/>
      <c r="I768" s="1570"/>
      <c r="J768" s="1570"/>
      <c r="K768" s="1571"/>
      <c r="L768" s="668" t="str">
        <f>IF(M768&gt;0,IF(COUNTIF(リスト!建築物種類コード,M768),"建築物","構築物"),"")</f>
        <v/>
      </c>
      <c r="M768" s="680"/>
      <c r="N768" s="681"/>
      <c r="O768" s="201"/>
      <c r="P768" s="682"/>
      <c r="Q768" s="683"/>
      <c r="R768" s="683"/>
      <c r="S768" s="684"/>
      <c r="T768" s="685"/>
      <c r="U768" s="685"/>
      <c r="V768" s="685"/>
      <c r="W768" s="685"/>
      <c r="X768" s="1045"/>
      <c r="Y768" s="686"/>
      <c r="Z768" s="687"/>
      <c r="AA768" s="661"/>
      <c r="AB768" s="662"/>
      <c r="AC768" s="279"/>
      <c r="AD768" s="61"/>
      <c r="AE768" s="61"/>
      <c r="AF768" s="663" t="str">
        <f t="shared" si="157"/>
        <v/>
      </c>
      <c r="AG768" s="664" t="str">
        <f t="shared" si="153"/>
        <v/>
      </c>
      <c r="AH768" s="664" t="str">
        <f t="shared" si="154"/>
        <v/>
      </c>
      <c r="AI768" s="664" t="str">
        <f>IF(AF768="","",VLOOKUP(AF768,リスト!BD:BE,2,0))</f>
        <v/>
      </c>
      <c r="AJ768" s="664" t="str">
        <f t="shared" si="142"/>
        <v/>
      </c>
      <c r="AK768" s="664" t="str">
        <f>IF(AJ768="","",VLOOKUP(AJ768,リスト!BW:BX,2,0))</f>
        <v/>
      </c>
      <c r="AL768" s="664" t="str">
        <f>IF(AF768="","",IF(S768&gt;【１】経営概要!$G$27,調査年-1,調査年)-R768)</f>
        <v/>
      </c>
      <c r="AM768" s="665" t="str">
        <f t="shared" si="130"/>
        <v/>
      </c>
      <c r="AN768" s="665" t="str">
        <f t="shared" si="131"/>
        <v/>
      </c>
      <c r="AO768" s="666" t="str">
        <f t="shared" si="132"/>
        <v/>
      </c>
      <c r="AP768" s="666" t="str">
        <f t="shared" si="133"/>
        <v/>
      </c>
      <c r="AQ768" s="666" t="str">
        <f t="shared" si="134"/>
        <v/>
      </c>
      <c r="AR768" s="666" t="str">
        <f t="shared" si="158"/>
        <v/>
      </c>
      <c r="AS768" s="666" t="str">
        <f t="shared" si="135"/>
        <v/>
      </c>
      <c r="AT768" s="666" t="str">
        <f t="shared" si="155"/>
        <v/>
      </c>
      <c r="AU768" s="666" t="str">
        <f t="shared" si="156"/>
        <v/>
      </c>
      <c r="AV768" s="666" t="str">
        <f>IF(X768="","",IF(OR(R768=IF(S768&gt;【１】経営概要!$G$27,調査年-1,調査年),AN768=""),"",ROUND(AN768*X768%,0)))</f>
        <v/>
      </c>
      <c r="AW768" s="666" t="str">
        <f t="shared" si="136"/>
        <v/>
      </c>
      <c r="AX768" s="666" t="str">
        <f t="shared" si="137"/>
        <v/>
      </c>
      <c r="AY768" s="666" t="str">
        <f t="shared" si="138"/>
        <v/>
      </c>
      <c r="AZ768" s="666" t="str">
        <f>IF(OR(X768="",AND(OR(R768&lt;&gt;IF(S768&gt;【１】経営概要!$G$27,調査年-1,調査年),AG768=0),V768="",AR768="",W768="")),"",
SUM(
IF(AND(R768=IF(S768&gt;【１】経営概要!$G$27,調査年-1,調査年),AG768=1),ROUND(T768*X768%,0),),
ROUND(V768*X768%,0),
ROUND(SUM(AR768)*X768%,0),
))</f>
        <v/>
      </c>
      <c r="BA768" s="666" t="str">
        <f t="shared" si="139"/>
        <v/>
      </c>
    </row>
    <row r="769" spans="2:53" ht="28.5" hidden="1" customHeight="1" outlineLevel="1">
      <c r="B769" s="49"/>
      <c r="C769" s="722">
        <v>753</v>
      </c>
      <c r="D769" s="1572"/>
      <c r="E769" s="1573"/>
      <c r="F769" s="1573"/>
      <c r="G769" s="1573"/>
      <c r="H769" s="1573"/>
      <c r="I769" s="1573"/>
      <c r="J769" s="1573"/>
      <c r="K769" s="1574"/>
      <c r="L769" s="668" t="str">
        <f>IF(M769&gt;0,IF(COUNTIF(リスト!建築物種類コード,M769),"建築物","構築物"),"")</f>
        <v/>
      </c>
      <c r="M769" s="688"/>
      <c r="N769" s="681"/>
      <c r="O769" s="201"/>
      <c r="P769" s="682"/>
      <c r="Q769" s="683"/>
      <c r="R769" s="683"/>
      <c r="S769" s="684"/>
      <c r="T769" s="685"/>
      <c r="U769" s="685"/>
      <c r="V769" s="685"/>
      <c r="W769" s="685"/>
      <c r="X769" s="1045"/>
      <c r="Y769" s="686"/>
      <c r="Z769" s="687"/>
      <c r="AA769" s="661"/>
      <c r="AB769" s="662"/>
      <c r="AC769" s="279"/>
      <c r="AF769" s="663" t="str">
        <f t="shared" si="157"/>
        <v/>
      </c>
      <c r="AG769" s="664" t="str">
        <f t="shared" si="153"/>
        <v/>
      </c>
      <c r="AH769" s="664" t="str">
        <f t="shared" si="154"/>
        <v/>
      </c>
      <c r="AI769" s="664" t="str">
        <f>IF(AF769="","",VLOOKUP(AF769,リスト!BD:BE,2,0))</f>
        <v/>
      </c>
      <c r="AJ769" s="664" t="str">
        <f t="shared" si="142"/>
        <v/>
      </c>
      <c r="AK769" s="664" t="str">
        <f>IF(AJ769="","",VLOOKUP(AJ769,リスト!BW:BX,2,0))</f>
        <v/>
      </c>
      <c r="AL769" s="664" t="str">
        <f>IF(AF769="","",IF(S769&gt;【１】経営概要!$G$27,調査年-1,調査年)-R769)</f>
        <v/>
      </c>
      <c r="AM769" s="665" t="str">
        <f t="shared" si="130"/>
        <v/>
      </c>
      <c r="AN769" s="665" t="str">
        <f t="shared" si="131"/>
        <v/>
      </c>
      <c r="AO769" s="666" t="str">
        <f t="shared" si="132"/>
        <v/>
      </c>
      <c r="AP769" s="666" t="str">
        <f t="shared" si="133"/>
        <v/>
      </c>
      <c r="AQ769" s="666" t="str">
        <f t="shared" si="134"/>
        <v/>
      </c>
      <c r="AR769" s="666" t="str">
        <f t="shared" si="158"/>
        <v/>
      </c>
      <c r="AS769" s="666" t="str">
        <f t="shared" si="135"/>
        <v/>
      </c>
      <c r="AT769" s="666" t="str">
        <f t="shared" si="155"/>
        <v/>
      </c>
      <c r="AU769" s="666" t="str">
        <f t="shared" si="156"/>
        <v/>
      </c>
      <c r="AV769" s="666" t="str">
        <f>IF(X769="","",IF(OR(R769=IF(S769&gt;【１】経営概要!$G$27,調査年-1,調査年),AN769=""),"",ROUND(AN769*X769%,0)))</f>
        <v/>
      </c>
      <c r="AW769" s="666" t="str">
        <f t="shared" si="136"/>
        <v/>
      </c>
      <c r="AX769" s="666" t="str">
        <f t="shared" si="137"/>
        <v/>
      </c>
      <c r="AY769" s="666" t="str">
        <f t="shared" si="138"/>
        <v/>
      </c>
      <c r="AZ769" s="666" t="str">
        <f>IF(OR(X769="",AND(OR(R769&lt;&gt;IF(S769&gt;【１】経営概要!$G$27,調査年-1,調査年),AG769=0),V769="",AR769="",W769="")),"",
SUM(
IF(AND(R769=IF(S769&gt;【１】経営概要!$G$27,調査年-1,調査年),AG769=1),ROUND(T769*X769%,0),),
ROUND(V769*X769%,0),
ROUND(SUM(AR769)*X769%,0),
))</f>
        <v/>
      </c>
      <c r="BA769" s="666" t="str">
        <f t="shared" si="139"/>
        <v/>
      </c>
    </row>
    <row r="770" spans="2:53" s="42" customFormat="1" ht="28.5" hidden="1" customHeight="1" outlineLevel="1">
      <c r="B770" s="49"/>
      <c r="C770" s="722">
        <v>754</v>
      </c>
      <c r="D770" s="1569"/>
      <c r="E770" s="1570"/>
      <c r="F770" s="1570"/>
      <c r="G770" s="1570"/>
      <c r="H770" s="1570"/>
      <c r="I770" s="1570"/>
      <c r="J770" s="1570"/>
      <c r="K770" s="1571"/>
      <c r="L770" s="668" t="str">
        <f>IF(M770&gt;0,IF(COUNTIF(リスト!建築物種類コード,M770),"建築物","構築物"),"")</f>
        <v/>
      </c>
      <c r="M770" s="680"/>
      <c r="N770" s="681"/>
      <c r="O770" s="201"/>
      <c r="P770" s="682"/>
      <c r="Q770" s="683"/>
      <c r="R770" s="683"/>
      <c r="S770" s="684"/>
      <c r="T770" s="685"/>
      <c r="U770" s="685"/>
      <c r="V770" s="685"/>
      <c r="W770" s="685"/>
      <c r="X770" s="1045"/>
      <c r="Y770" s="686"/>
      <c r="Z770" s="687"/>
      <c r="AA770" s="661"/>
      <c r="AB770" s="662"/>
      <c r="AC770" s="279"/>
      <c r="AD770" s="61"/>
      <c r="AE770" s="61"/>
      <c r="AF770" s="663" t="str">
        <f t="shared" si="157"/>
        <v/>
      </c>
      <c r="AG770" s="664" t="str">
        <f t="shared" si="153"/>
        <v/>
      </c>
      <c r="AH770" s="664" t="str">
        <f t="shared" si="154"/>
        <v/>
      </c>
      <c r="AI770" s="664" t="str">
        <f>IF(AF770="","",VLOOKUP(AF770,リスト!BD:BE,2,0))</f>
        <v/>
      </c>
      <c r="AJ770" s="664" t="str">
        <f t="shared" si="142"/>
        <v/>
      </c>
      <c r="AK770" s="664" t="str">
        <f>IF(AJ770="","",VLOOKUP(AJ770,リスト!BW:BX,2,0))</f>
        <v/>
      </c>
      <c r="AL770" s="664" t="str">
        <f>IF(AF770="","",IF(S770&gt;【１】経営概要!$G$27,調査年-1,調査年)-R770)</f>
        <v/>
      </c>
      <c r="AM770" s="665" t="str">
        <f t="shared" si="130"/>
        <v/>
      </c>
      <c r="AN770" s="665" t="str">
        <f t="shared" si="131"/>
        <v/>
      </c>
      <c r="AO770" s="666" t="str">
        <f t="shared" si="132"/>
        <v/>
      </c>
      <c r="AP770" s="666" t="str">
        <f t="shared" si="133"/>
        <v/>
      </c>
      <c r="AQ770" s="666" t="str">
        <f t="shared" si="134"/>
        <v/>
      </c>
      <c r="AR770" s="666" t="str">
        <f t="shared" si="158"/>
        <v/>
      </c>
      <c r="AS770" s="666" t="str">
        <f t="shared" si="135"/>
        <v/>
      </c>
      <c r="AT770" s="666" t="str">
        <f t="shared" si="155"/>
        <v/>
      </c>
      <c r="AU770" s="666" t="str">
        <f t="shared" si="156"/>
        <v/>
      </c>
      <c r="AV770" s="666" t="str">
        <f>IF(X770="","",IF(OR(R770=IF(S770&gt;【１】経営概要!$G$27,調査年-1,調査年),AN770=""),"",ROUND(AN770*X770%,0)))</f>
        <v/>
      </c>
      <c r="AW770" s="666" t="str">
        <f t="shared" si="136"/>
        <v/>
      </c>
      <c r="AX770" s="666" t="str">
        <f t="shared" si="137"/>
        <v/>
      </c>
      <c r="AY770" s="666" t="str">
        <f t="shared" si="138"/>
        <v/>
      </c>
      <c r="AZ770" s="666" t="str">
        <f>IF(OR(X770="",AND(OR(R770&lt;&gt;IF(S770&gt;【１】経営概要!$G$27,調査年-1,調査年),AG770=0),V770="",AR770="",W770="")),"",
SUM(
IF(AND(R770=IF(S770&gt;【１】経営概要!$G$27,調査年-1,調査年),AG770=1),ROUND(T770*X770%,0),),
ROUND(V770*X770%,0),
ROUND(SUM(AR770)*X770%,0),
))</f>
        <v/>
      </c>
      <c r="BA770" s="666" t="str">
        <f t="shared" si="139"/>
        <v/>
      </c>
    </row>
    <row r="771" spans="2:53" s="4" customFormat="1" ht="28.5" hidden="1" customHeight="1" outlineLevel="1">
      <c r="C771" s="722">
        <v>755</v>
      </c>
      <c r="D771" s="1569"/>
      <c r="E771" s="1570"/>
      <c r="F771" s="1570"/>
      <c r="G771" s="1570"/>
      <c r="H771" s="1570"/>
      <c r="I771" s="1570"/>
      <c r="J771" s="1570"/>
      <c r="K771" s="1571"/>
      <c r="L771" s="668" t="str">
        <f>IF(M771&gt;0,IF(COUNTIF(リスト!建築物種類コード,M771),"建築物","構築物"),"")</f>
        <v/>
      </c>
      <c r="M771" s="680"/>
      <c r="N771" s="681"/>
      <c r="O771" s="201"/>
      <c r="P771" s="682"/>
      <c r="Q771" s="683"/>
      <c r="R771" s="683"/>
      <c r="S771" s="684"/>
      <c r="T771" s="685"/>
      <c r="U771" s="685"/>
      <c r="V771" s="685"/>
      <c r="W771" s="685"/>
      <c r="X771" s="1045"/>
      <c r="Y771" s="686"/>
      <c r="Z771" s="687"/>
      <c r="AA771" s="661"/>
      <c r="AB771" s="662"/>
      <c r="AC771" s="279"/>
      <c r="AD771" s="61"/>
      <c r="AE771" s="61"/>
      <c r="AF771" s="663" t="str">
        <f t="shared" si="157"/>
        <v/>
      </c>
      <c r="AG771" s="664" t="str">
        <f t="shared" si="153"/>
        <v/>
      </c>
      <c r="AH771" s="664" t="str">
        <f t="shared" si="154"/>
        <v/>
      </c>
      <c r="AI771" s="664" t="str">
        <f>IF(AF771="","",VLOOKUP(AF771,リスト!BD:BE,2,0))</f>
        <v/>
      </c>
      <c r="AJ771" s="664" t="str">
        <f t="shared" si="142"/>
        <v/>
      </c>
      <c r="AK771" s="664" t="str">
        <f>IF(AJ771="","",VLOOKUP(AJ771,リスト!BW:BX,2,0))</f>
        <v/>
      </c>
      <c r="AL771" s="664" t="str">
        <f>IF(AF771="","",IF(S771&gt;【１】経営概要!$G$27,調査年-1,調査年)-R771)</f>
        <v/>
      </c>
      <c r="AM771" s="665" t="str">
        <f t="shared" si="130"/>
        <v/>
      </c>
      <c r="AN771" s="665" t="str">
        <f t="shared" si="131"/>
        <v/>
      </c>
      <c r="AO771" s="666" t="str">
        <f t="shared" si="132"/>
        <v/>
      </c>
      <c r="AP771" s="666" t="str">
        <f t="shared" si="133"/>
        <v/>
      </c>
      <c r="AQ771" s="666" t="str">
        <f t="shared" si="134"/>
        <v/>
      </c>
      <c r="AR771" s="666" t="str">
        <f t="shared" si="158"/>
        <v/>
      </c>
      <c r="AS771" s="666" t="str">
        <f t="shared" si="135"/>
        <v/>
      </c>
      <c r="AT771" s="666" t="str">
        <f t="shared" si="155"/>
        <v/>
      </c>
      <c r="AU771" s="666" t="str">
        <f t="shared" si="156"/>
        <v/>
      </c>
      <c r="AV771" s="666" t="str">
        <f>IF(X771="","",IF(OR(R771=IF(S771&gt;【１】経営概要!$G$27,調査年-1,調査年),AN771=""),"",ROUND(AN771*X771%,0)))</f>
        <v/>
      </c>
      <c r="AW771" s="666" t="str">
        <f t="shared" si="136"/>
        <v/>
      </c>
      <c r="AX771" s="666" t="str">
        <f t="shared" si="137"/>
        <v/>
      </c>
      <c r="AY771" s="666" t="str">
        <f t="shared" si="138"/>
        <v/>
      </c>
      <c r="AZ771" s="666" t="str">
        <f>IF(OR(X771="",AND(OR(R771&lt;&gt;IF(S771&gt;【１】経営概要!$G$27,調査年-1,調査年),AG771=0),V771="",AR771="",W771="")),"",
SUM(
IF(AND(R771=IF(S771&gt;【１】経営概要!$G$27,調査年-1,調査年),AG771=1),ROUND(T771*X771%,0),),
ROUND(V771*X771%,0),
ROUND(SUM(AR771)*X771%,0),
))</f>
        <v/>
      </c>
      <c r="BA771" s="666" t="str">
        <f t="shared" si="139"/>
        <v/>
      </c>
    </row>
    <row r="772" spans="2:53" s="4" customFormat="1" ht="27.75" hidden="1" customHeight="1" outlineLevel="1">
      <c r="C772" s="722">
        <v>756</v>
      </c>
      <c r="D772" s="1572"/>
      <c r="E772" s="1573"/>
      <c r="F772" s="1573"/>
      <c r="G772" s="1573"/>
      <c r="H772" s="1573"/>
      <c r="I772" s="1573"/>
      <c r="J772" s="1573"/>
      <c r="K772" s="1574"/>
      <c r="L772" s="668" t="str">
        <f>IF(M772&gt;0,IF(COUNTIF(リスト!建築物種類コード,M772),"建築物","構築物"),"")</f>
        <v/>
      </c>
      <c r="M772" s="688"/>
      <c r="N772" s="681"/>
      <c r="O772" s="201"/>
      <c r="P772" s="682"/>
      <c r="Q772" s="683"/>
      <c r="R772" s="683"/>
      <c r="S772" s="684"/>
      <c r="T772" s="685"/>
      <c r="U772" s="685"/>
      <c r="V772" s="685"/>
      <c r="W772" s="685"/>
      <c r="X772" s="1045"/>
      <c r="Y772" s="686"/>
      <c r="Z772" s="687"/>
      <c r="AA772" s="661"/>
      <c r="AB772" s="662"/>
      <c r="AC772" s="279"/>
      <c r="AD772" s="61"/>
      <c r="AE772" s="61"/>
      <c r="AF772" s="663" t="str">
        <f t="shared" si="157"/>
        <v/>
      </c>
      <c r="AG772" s="664" t="str">
        <f t="shared" si="153"/>
        <v/>
      </c>
      <c r="AH772" s="664" t="str">
        <f t="shared" si="154"/>
        <v/>
      </c>
      <c r="AI772" s="664" t="str">
        <f>IF(AF772="","",VLOOKUP(AF772,リスト!BD:BE,2,0))</f>
        <v/>
      </c>
      <c r="AJ772" s="664" t="str">
        <f t="shared" si="142"/>
        <v/>
      </c>
      <c r="AK772" s="664" t="str">
        <f>IF(AJ772="","",VLOOKUP(AJ772,リスト!BW:BX,2,0))</f>
        <v/>
      </c>
      <c r="AL772" s="664" t="str">
        <f>IF(AF772="","",IF(S772&gt;【１】経営概要!$G$27,調査年-1,調査年)-R772)</f>
        <v/>
      </c>
      <c r="AM772" s="665" t="str">
        <f t="shared" si="130"/>
        <v/>
      </c>
      <c r="AN772" s="665" t="str">
        <f t="shared" si="131"/>
        <v/>
      </c>
      <c r="AO772" s="666" t="str">
        <f t="shared" si="132"/>
        <v/>
      </c>
      <c r="AP772" s="666" t="str">
        <f t="shared" si="133"/>
        <v/>
      </c>
      <c r="AQ772" s="666" t="str">
        <f t="shared" si="134"/>
        <v/>
      </c>
      <c r="AR772" s="666" t="str">
        <f t="shared" si="158"/>
        <v/>
      </c>
      <c r="AS772" s="666" t="str">
        <f t="shared" si="135"/>
        <v/>
      </c>
      <c r="AT772" s="666" t="str">
        <f t="shared" si="155"/>
        <v/>
      </c>
      <c r="AU772" s="666" t="str">
        <f t="shared" si="156"/>
        <v/>
      </c>
      <c r="AV772" s="666" t="str">
        <f>IF(X772="","",IF(OR(R772=IF(S772&gt;【１】経営概要!$G$27,調査年-1,調査年),AN772=""),"",ROUND(AN772*X772%,0)))</f>
        <v/>
      </c>
      <c r="AW772" s="666" t="str">
        <f t="shared" si="136"/>
        <v/>
      </c>
      <c r="AX772" s="666" t="str">
        <f t="shared" si="137"/>
        <v/>
      </c>
      <c r="AY772" s="666" t="str">
        <f t="shared" si="138"/>
        <v/>
      </c>
      <c r="AZ772" s="666" t="str">
        <f>IF(OR(X772="",AND(OR(R772&lt;&gt;IF(S772&gt;【１】経営概要!$G$27,調査年-1,調査年),AG772=0),V772="",AR772="",W772="")),"",
SUM(
IF(AND(R772=IF(S772&gt;【１】経営概要!$G$27,調査年-1,調査年),AG772=1),ROUND(T772*X772%,0),),
ROUND(V772*X772%,0),
ROUND(SUM(AR772)*X772%,0),
))</f>
        <v/>
      </c>
      <c r="BA772" s="666" t="str">
        <f t="shared" si="139"/>
        <v/>
      </c>
    </row>
    <row r="773" spans="2:53" s="4" customFormat="1" ht="28.15" hidden="1" customHeight="1" outlineLevel="1">
      <c r="C773" s="722">
        <v>757</v>
      </c>
      <c r="D773" s="1569"/>
      <c r="E773" s="1570"/>
      <c r="F773" s="1570"/>
      <c r="G773" s="1570"/>
      <c r="H773" s="1570"/>
      <c r="I773" s="1570"/>
      <c r="J773" s="1570"/>
      <c r="K773" s="1571"/>
      <c r="L773" s="668" t="str">
        <f>IF(M773&gt;0,IF(COUNTIF(リスト!建築物種類コード,M773),"建築物","構築物"),"")</f>
        <v/>
      </c>
      <c r="M773" s="680"/>
      <c r="N773" s="681"/>
      <c r="O773" s="201"/>
      <c r="P773" s="682"/>
      <c r="Q773" s="683"/>
      <c r="R773" s="683"/>
      <c r="S773" s="684"/>
      <c r="T773" s="685"/>
      <c r="U773" s="685"/>
      <c r="V773" s="685"/>
      <c r="W773" s="685"/>
      <c r="X773" s="1045"/>
      <c r="Y773" s="686"/>
      <c r="Z773" s="687"/>
      <c r="AA773" s="661"/>
      <c r="AB773" s="662"/>
      <c r="AC773" s="279"/>
      <c r="AD773" s="61"/>
      <c r="AE773" s="61"/>
      <c r="AF773" s="663" t="str">
        <f t="shared" si="157"/>
        <v/>
      </c>
      <c r="AG773" s="664" t="str">
        <f t="shared" si="153"/>
        <v/>
      </c>
      <c r="AH773" s="664" t="str">
        <f t="shared" si="154"/>
        <v/>
      </c>
      <c r="AI773" s="664" t="str">
        <f>IF(AF773="","",VLOOKUP(AF773,リスト!BD:BE,2,0))</f>
        <v/>
      </c>
      <c r="AJ773" s="664" t="str">
        <f t="shared" si="142"/>
        <v/>
      </c>
      <c r="AK773" s="664" t="str">
        <f>IF(AJ773="","",VLOOKUP(AJ773,リスト!BW:BX,2,0))</f>
        <v/>
      </c>
      <c r="AL773" s="664" t="str">
        <f>IF(AF773="","",IF(S773&gt;【１】経営概要!$G$27,調査年-1,調査年)-R773)</f>
        <v/>
      </c>
      <c r="AM773" s="665" t="str">
        <f t="shared" si="130"/>
        <v/>
      </c>
      <c r="AN773" s="665" t="str">
        <f t="shared" si="131"/>
        <v/>
      </c>
      <c r="AO773" s="666" t="str">
        <f t="shared" si="132"/>
        <v/>
      </c>
      <c r="AP773" s="666" t="str">
        <f t="shared" si="133"/>
        <v/>
      </c>
      <c r="AQ773" s="666" t="str">
        <f t="shared" si="134"/>
        <v/>
      </c>
      <c r="AR773" s="666" t="str">
        <f t="shared" si="158"/>
        <v/>
      </c>
      <c r="AS773" s="666" t="str">
        <f t="shared" si="135"/>
        <v/>
      </c>
      <c r="AT773" s="666" t="str">
        <f t="shared" si="155"/>
        <v/>
      </c>
      <c r="AU773" s="666" t="str">
        <f t="shared" si="156"/>
        <v/>
      </c>
      <c r="AV773" s="666" t="str">
        <f>IF(X773="","",IF(OR(R773=IF(S773&gt;【１】経営概要!$G$27,調査年-1,調査年),AN773=""),"",ROUND(AN773*X773%,0)))</f>
        <v/>
      </c>
      <c r="AW773" s="666" t="str">
        <f t="shared" si="136"/>
        <v/>
      </c>
      <c r="AX773" s="666" t="str">
        <f t="shared" si="137"/>
        <v/>
      </c>
      <c r="AY773" s="666" t="str">
        <f t="shared" si="138"/>
        <v/>
      </c>
      <c r="AZ773" s="666" t="str">
        <f>IF(OR(X773="",AND(OR(R773&lt;&gt;IF(S773&gt;【１】経営概要!$G$27,調査年-1,調査年),AG773=0),V773="",AR773="",W773="")),"",
SUM(
IF(AND(R773=IF(S773&gt;【１】経営概要!$G$27,調査年-1,調査年),AG773=1),ROUND(T773*X773%,0),),
ROUND(V773*X773%,0),
ROUND(SUM(AR773)*X773%,0),
))</f>
        <v/>
      </c>
      <c r="BA773" s="666" t="str">
        <f t="shared" si="139"/>
        <v/>
      </c>
    </row>
    <row r="774" spans="2:53" s="4" customFormat="1" ht="28.15" hidden="1" customHeight="1" outlineLevel="1">
      <c r="C774" s="722">
        <v>758</v>
      </c>
      <c r="D774" s="1572"/>
      <c r="E774" s="1573"/>
      <c r="F774" s="1573"/>
      <c r="G774" s="1573"/>
      <c r="H774" s="1573"/>
      <c r="I774" s="1573"/>
      <c r="J774" s="1573"/>
      <c r="K774" s="1574"/>
      <c r="L774" s="668" t="str">
        <f>IF(M774&gt;0,IF(COUNTIF(リスト!建築物種類コード,M774),"建築物","構築物"),"")</f>
        <v/>
      </c>
      <c r="M774" s="688"/>
      <c r="N774" s="681"/>
      <c r="O774" s="201"/>
      <c r="P774" s="682"/>
      <c r="Q774" s="683"/>
      <c r="R774" s="683"/>
      <c r="S774" s="684"/>
      <c r="T774" s="685"/>
      <c r="U774" s="685"/>
      <c r="V774" s="685"/>
      <c r="W774" s="685"/>
      <c r="X774" s="1045"/>
      <c r="Y774" s="686"/>
      <c r="Z774" s="687"/>
      <c r="AA774" s="661"/>
      <c r="AB774" s="662"/>
      <c r="AC774" s="279"/>
      <c r="AD774" s="61"/>
      <c r="AE774" s="61"/>
      <c r="AF774" s="663" t="str">
        <f t="shared" si="157"/>
        <v/>
      </c>
      <c r="AG774" s="664" t="str">
        <f t="shared" si="153"/>
        <v/>
      </c>
      <c r="AH774" s="664" t="str">
        <f t="shared" si="154"/>
        <v/>
      </c>
      <c r="AI774" s="664" t="str">
        <f>IF(AF774="","",VLOOKUP(AF774,リスト!BD:BE,2,0))</f>
        <v/>
      </c>
      <c r="AJ774" s="664" t="str">
        <f t="shared" si="142"/>
        <v/>
      </c>
      <c r="AK774" s="664" t="str">
        <f>IF(AJ774="","",VLOOKUP(AJ774,リスト!BW:BX,2,0))</f>
        <v/>
      </c>
      <c r="AL774" s="664" t="str">
        <f>IF(AF774="","",IF(S774&gt;【１】経営概要!$G$27,調査年-1,調査年)-R774)</f>
        <v/>
      </c>
      <c r="AM774" s="665" t="str">
        <f t="shared" si="130"/>
        <v/>
      </c>
      <c r="AN774" s="665" t="str">
        <f t="shared" si="131"/>
        <v/>
      </c>
      <c r="AO774" s="666" t="str">
        <f t="shared" si="132"/>
        <v/>
      </c>
      <c r="AP774" s="666" t="str">
        <f t="shared" si="133"/>
        <v/>
      </c>
      <c r="AQ774" s="666" t="str">
        <f t="shared" si="134"/>
        <v/>
      </c>
      <c r="AR774" s="666" t="str">
        <f t="shared" si="158"/>
        <v/>
      </c>
      <c r="AS774" s="666" t="str">
        <f t="shared" si="135"/>
        <v/>
      </c>
      <c r="AT774" s="666" t="str">
        <f t="shared" si="155"/>
        <v/>
      </c>
      <c r="AU774" s="666" t="str">
        <f t="shared" si="156"/>
        <v/>
      </c>
      <c r="AV774" s="666" t="str">
        <f>IF(X774="","",IF(OR(R774=IF(S774&gt;【１】経営概要!$G$27,調査年-1,調査年),AN774=""),"",ROUND(AN774*X774%,0)))</f>
        <v/>
      </c>
      <c r="AW774" s="666" t="str">
        <f t="shared" si="136"/>
        <v/>
      </c>
      <c r="AX774" s="666" t="str">
        <f t="shared" si="137"/>
        <v/>
      </c>
      <c r="AY774" s="666" t="str">
        <f t="shared" si="138"/>
        <v/>
      </c>
      <c r="AZ774" s="666" t="str">
        <f>IF(OR(X774="",AND(OR(R774&lt;&gt;IF(S774&gt;【１】経営概要!$G$27,調査年-1,調査年),AG774=0),V774="",AR774="",W774="")),"",
SUM(
IF(AND(R774=IF(S774&gt;【１】経営概要!$G$27,調査年-1,調査年),AG774=1),ROUND(T774*X774%,0),),
ROUND(V774*X774%,0),
ROUND(SUM(AR774)*X774%,0),
))</f>
        <v/>
      </c>
      <c r="BA774" s="666" t="str">
        <f t="shared" si="139"/>
        <v/>
      </c>
    </row>
    <row r="775" spans="2:53" s="4" customFormat="1" ht="28.15" hidden="1" customHeight="1" outlineLevel="1">
      <c r="C775" s="722">
        <v>759</v>
      </c>
      <c r="D775" s="1569"/>
      <c r="E775" s="1570"/>
      <c r="F775" s="1570"/>
      <c r="G775" s="1570"/>
      <c r="H775" s="1570"/>
      <c r="I775" s="1570"/>
      <c r="J775" s="1570"/>
      <c r="K775" s="1571"/>
      <c r="L775" s="668" t="str">
        <f>IF(M775&gt;0,IF(COUNTIF(リスト!建築物種類コード,M775),"建築物","構築物"),"")</f>
        <v/>
      </c>
      <c r="M775" s="680"/>
      <c r="N775" s="681"/>
      <c r="O775" s="201"/>
      <c r="P775" s="682"/>
      <c r="Q775" s="683"/>
      <c r="R775" s="683"/>
      <c r="S775" s="684"/>
      <c r="T775" s="685"/>
      <c r="U775" s="685"/>
      <c r="V775" s="685"/>
      <c r="W775" s="685"/>
      <c r="X775" s="1045"/>
      <c r="Y775" s="686"/>
      <c r="Z775" s="687"/>
      <c r="AA775" s="661"/>
      <c r="AB775" s="662"/>
      <c r="AC775" s="279"/>
      <c r="AD775" s="61"/>
      <c r="AE775" s="61"/>
      <c r="AF775" s="663" t="str">
        <f t="shared" si="157"/>
        <v/>
      </c>
      <c r="AG775" s="664" t="str">
        <f t="shared" si="153"/>
        <v/>
      </c>
      <c r="AH775" s="664" t="str">
        <f t="shared" si="154"/>
        <v/>
      </c>
      <c r="AI775" s="664" t="str">
        <f>IF(AF775="","",VLOOKUP(AF775,リスト!BD:BE,2,0))</f>
        <v/>
      </c>
      <c r="AJ775" s="664" t="str">
        <f t="shared" si="142"/>
        <v/>
      </c>
      <c r="AK775" s="664" t="str">
        <f>IF(AJ775="","",VLOOKUP(AJ775,リスト!BW:BX,2,0))</f>
        <v/>
      </c>
      <c r="AL775" s="664" t="str">
        <f>IF(AF775="","",IF(S775&gt;【１】経営概要!$G$27,調査年-1,調査年)-R775)</f>
        <v/>
      </c>
      <c r="AM775" s="665" t="str">
        <f t="shared" si="130"/>
        <v/>
      </c>
      <c r="AN775" s="665" t="str">
        <f t="shared" si="131"/>
        <v/>
      </c>
      <c r="AO775" s="666" t="str">
        <f t="shared" si="132"/>
        <v/>
      </c>
      <c r="AP775" s="666" t="str">
        <f t="shared" si="133"/>
        <v/>
      </c>
      <c r="AQ775" s="666" t="str">
        <f t="shared" si="134"/>
        <v/>
      </c>
      <c r="AR775" s="666" t="str">
        <f t="shared" si="158"/>
        <v/>
      </c>
      <c r="AS775" s="666" t="str">
        <f t="shared" si="135"/>
        <v/>
      </c>
      <c r="AT775" s="666" t="str">
        <f t="shared" si="155"/>
        <v/>
      </c>
      <c r="AU775" s="666" t="str">
        <f t="shared" si="156"/>
        <v/>
      </c>
      <c r="AV775" s="666" t="str">
        <f>IF(X775="","",IF(OR(R775=IF(S775&gt;【１】経営概要!$G$27,調査年-1,調査年),AN775=""),"",ROUND(AN775*X775%,0)))</f>
        <v/>
      </c>
      <c r="AW775" s="666" t="str">
        <f t="shared" si="136"/>
        <v/>
      </c>
      <c r="AX775" s="666" t="str">
        <f t="shared" si="137"/>
        <v/>
      </c>
      <c r="AY775" s="666" t="str">
        <f t="shared" si="138"/>
        <v/>
      </c>
      <c r="AZ775" s="666" t="str">
        <f>IF(OR(X775="",AND(OR(R775&lt;&gt;IF(S775&gt;【１】経営概要!$G$27,調査年-1,調査年),AG775=0),V775="",AR775="",W775="")),"",
SUM(
IF(AND(R775=IF(S775&gt;【１】経営概要!$G$27,調査年-1,調査年),AG775=1),ROUND(T775*X775%,0),),
ROUND(V775*X775%,0),
ROUND(SUM(AR775)*X775%,0),
))</f>
        <v/>
      </c>
      <c r="BA775" s="666" t="str">
        <f t="shared" si="139"/>
        <v/>
      </c>
    </row>
    <row r="776" spans="2:53" s="4" customFormat="1" ht="28.15" hidden="1" customHeight="1" outlineLevel="1">
      <c r="C776" s="722">
        <v>760</v>
      </c>
      <c r="D776" s="1572"/>
      <c r="E776" s="1573"/>
      <c r="F776" s="1573"/>
      <c r="G776" s="1573"/>
      <c r="H776" s="1573"/>
      <c r="I776" s="1573"/>
      <c r="J776" s="1573"/>
      <c r="K776" s="1574"/>
      <c r="L776" s="668" t="str">
        <f>IF(M776&gt;0,IF(COUNTIF(リスト!建築物種類コード,M776),"建築物","構築物"),"")</f>
        <v/>
      </c>
      <c r="M776" s="688"/>
      <c r="N776" s="681"/>
      <c r="O776" s="201"/>
      <c r="P776" s="682"/>
      <c r="Q776" s="683"/>
      <c r="R776" s="683"/>
      <c r="S776" s="684"/>
      <c r="T776" s="685"/>
      <c r="U776" s="685"/>
      <c r="V776" s="685"/>
      <c r="W776" s="685"/>
      <c r="X776" s="1045"/>
      <c r="Y776" s="686"/>
      <c r="Z776" s="687"/>
      <c r="AA776" s="661"/>
      <c r="AB776" s="662"/>
      <c r="AC776" s="279"/>
      <c r="AD776" s="61"/>
      <c r="AE776" s="61"/>
      <c r="AF776" s="663" t="str">
        <f t="shared" si="157"/>
        <v/>
      </c>
      <c r="AG776" s="664" t="str">
        <f t="shared" si="153"/>
        <v/>
      </c>
      <c r="AH776" s="664" t="str">
        <f t="shared" si="154"/>
        <v/>
      </c>
      <c r="AI776" s="664" t="str">
        <f>IF(AF776="","",VLOOKUP(AF776,リスト!BD:BE,2,0))</f>
        <v/>
      </c>
      <c r="AJ776" s="664" t="str">
        <f t="shared" si="142"/>
        <v/>
      </c>
      <c r="AK776" s="664" t="str">
        <f>IF(AJ776="","",VLOOKUP(AJ776,リスト!BW:BX,2,0))</f>
        <v/>
      </c>
      <c r="AL776" s="664" t="str">
        <f>IF(AF776="","",IF(S776&gt;【１】経営概要!$G$27,調査年-1,調査年)-R776)</f>
        <v/>
      </c>
      <c r="AM776" s="665" t="str">
        <f t="shared" si="130"/>
        <v/>
      </c>
      <c r="AN776" s="665" t="str">
        <f t="shared" si="131"/>
        <v/>
      </c>
      <c r="AO776" s="666" t="str">
        <f t="shared" si="132"/>
        <v/>
      </c>
      <c r="AP776" s="666" t="str">
        <f t="shared" si="133"/>
        <v/>
      </c>
      <c r="AQ776" s="666" t="str">
        <f t="shared" si="134"/>
        <v/>
      </c>
      <c r="AR776" s="666" t="str">
        <f t="shared" si="158"/>
        <v/>
      </c>
      <c r="AS776" s="666" t="str">
        <f t="shared" si="135"/>
        <v/>
      </c>
      <c r="AT776" s="666" t="str">
        <f t="shared" si="155"/>
        <v/>
      </c>
      <c r="AU776" s="666" t="str">
        <f t="shared" si="156"/>
        <v/>
      </c>
      <c r="AV776" s="666" t="str">
        <f>IF(X776="","",IF(OR(R776=IF(S776&gt;【１】経営概要!$G$27,調査年-1,調査年),AN776=""),"",ROUND(AN776*X776%,0)))</f>
        <v/>
      </c>
      <c r="AW776" s="666" t="str">
        <f t="shared" si="136"/>
        <v/>
      </c>
      <c r="AX776" s="666" t="str">
        <f t="shared" si="137"/>
        <v/>
      </c>
      <c r="AY776" s="666" t="str">
        <f t="shared" si="138"/>
        <v/>
      </c>
      <c r="AZ776" s="666" t="str">
        <f>IF(OR(X776="",AND(OR(R776&lt;&gt;IF(S776&gt;【１】経営概要!$G$27,調査年-1,調査年),AG776=0),V776="",AR776="",W776="")),"",
SUM(
IF(AND(R776=IF(S776&gt;【１】経営概要!$G$27,調査年-1,調査年),AG776=1),ROUND(T776*X776%,0),),
ROUND(V776*X776%,0),
ROUND(SUM(AR776)*X776%,0),
))</f>
        <v/>
      </c>
      <c r="BA776" s="666" t="str">
        <f t="shared" si="139"/>
        <v/>
      </c>
    </row>
    <row r="777" spans="2:53" s="4" customFormat="1" ht="28.15" hidden="1" customHeight="1" outlineLevel="1">
      <c r="C777" s="722">
        <v>761</v>
      </c>
      <c r="D777" s="1569"/>
      <c r="E777" s="1570"/>
      <c r="F777" s="1570"/>
      <c r="G777" s="1570"/>
      <c r="H777" s="1570"/>
      <c r="I777" s="1570"/>
      <c r="J777" s="1570"/>
      <c r="K777" s="1571"/>
      <c r="L777" s="668" t="str">
        <f>IF(M777&gt;0,IF(COUNTIF(リスト!建築物種類コード,M777),"建築物","構築物"),"")</f>
        <v/>
      </c>
      <c r="M777" s="680"/>
      <c r="N777" s="681"/>
      <c r="O777" s="201"/>
      <c r="P777" s="682"/>
      <c r="Q777" s="683"/>
      <c r="R777" s="683"/>
      <c r="S777" s="684"/>
      <c r="T777" s="685"/>
      <c r="U777" s="685"/>
      <c r="V777" s="685"/>
      <c r="W777" s="685"/>
      <c r="X777" s="1045"/>
      <c r="Y777" s="686"/>
      <c r="Z777" s="687"/>
      <c r="AA777" s="661"/>
      <c r="AB777" s="662"/>
      <c r="AC777" s="279"/>
      <c r="AD777" s="61"/>
      <c r="AE777" s="61"/>
      <c r="AF777" s="663" t="str">
        <f t="shared" si="157"/>
        <v/>
      </c>
      <c r="AG777" s="664" t="str">
        <f t="shared" si="153"/>
        <v/>
      </c>
      <c r="AH777" s="664" t="str">
        <f t="shared" si="154"/>
        <v/>
      </c>
      <c r="AI777" s="664" t="str">
        <f>IF(AF777="","",VLOOKUP(AF777,リスト!BD:BE,2,0))</f>
        <v/>
      </c>
      <c r="AJ777" s="664" t="str">
        <f t="shared" si="142"/>
        <v/>
      </c>
      <c r="AK777" s="664" t="str">
        <f>IF(AJ777="","",VLOOKUP(AJ777,リスト!BW:BX,2,0))</f>
        <v/>
      </c>
      <c r="AL777" s="664" t="str">
        <f>IF(AF777="","",IF(S777&gt;【１】経営概要!$G$27,調査年-1,調査年)-R777)</f>
        <v/>
      </c>
      <c r="AM777" s="665" t="str">
        <f t="shared" si="130"/>
        <v/>
      </c>
      <c r="AN777" s="665" t="str">
        <f t="shared" si="131"/>
        <v/>
      </c>
      <c r="AO777" s="666" t="str">
        <f t="shared" si="132"/>
        <v/>
      </c>
      <c r="AP777" s="666" t="str">
        <f t="shared" si="133"/>
        <v/>
      </c>
      <c r="AQ777" s="666" t="str">
        <f t="shared" si="134"/>
        <v/>
      </c>
      <c r="AR777" s="666" t="str">
        <f t="shared" si="158"/>
        <v/>
      </c>
      <c r="AS777" s="666" t="str">
        <f t="shared" si="135"/>
        <v/>
      </c>
      <c r="AT777" s="666" t="str">
        <f t="shared" si="155"/>
        <v/>
      </c>
      <c r="AU777" s="666" t="str">
        <f t="shared" si="156"/>
        <v/>
      </c>
      <c r="AV777" s="666" t="str">
        <f>IF(X777="","",IF(OR(R777=IF(S777&gt;【１】経営概要!$G$27,調査年-1,調査年),AN777=""),"",ROUND(AN777*X777%,0)))</f>
        <v/>
      </c>
      <c r="AW777" s="666" t="str">
        <f t="shared" si="136"/>
        <v/>
      </c>
      <c r="AX777" s="666" t="str">
        <f t="shared" si="137"/>
        <v/>
      </c>
      <c r="AY777" s="666" t="str">
        <f t="shared" si="138"/>
        <v/>
      </c>
      <c r="AZ777" s="666" t="str">
        <f>IF(OR(X777="",AND(OR(R777&lt;&gt;IF(S777&gt;【１】経営概要!$G$27,調査年-1,調査年),AG777=0),V777="",AR777="",W777="")),"",
SUM(
IF(AND(R777=IF(S777&gt;【１】経営概要!$G$27,調査年-1,調査年),AG777=1),ROUND(T777*X777%,0),),
ROUND(V777*X777%,0),
ROUND(SUM(AR777)*X777%,0),
))</f>
        <v/>
      </c>
      <c r="BA777" s="666" t="str">
        <f t="shared" si="139"/>
        <v/>
      </c>
    </row>
    <row r="778" spans="2:53" s="4" customFormat="1" ht="28.15" hidden="1" customHeight="1" outlineLevel="1">
      <c r="C778" s="722">
        <v>762</v>
      </c>
      <c r="D778" s="1569"/>
      <c r="E778" s="1570"/>
      <c r="F778" s="1570"/>
      <c r="G778" s="1570"/>
      <c r="H778" s="1570"/>
      <c r="I778" s="1570"/>
      <c r="J778" s="1570"/>
      <c r="K778" s="1571"/>
      <c r="L778" s="668" t="str">
        <f>IF(M778&gt;0,IF(COUNTIF(リスト!建築物種類コード,M778),"建築物","構築物"),"")</f>
        <v/>
      </c>
      <c r="M778" s="680"/>
      <c r="N778" s="681"/>
      <c r="O778" s="201"/>
      <c r="P778" s="682"/>
      <c r="Q778" s="683"/>
      <c r="R778" s="683"/>
      <c r="S778" s="684"/>
      <c r="T778" s="685"/>
      <c r="U778" s="685"/>
      <c r="V778" s="685"/>
      <c r="W778" s="685"/>
      <c r="X778" s="1045"/>
      <c r="Y778" s="686"/>
      <c r="Z778" s="687"/>
      <c r="AA778" s="661"/>
      <c r="AB778" s="662"/>
      <c r="AC778" s="279"/>
      <c r="AD778" s="61"/>
      <c r="AE778" s="61"/>
      <c r="AF778" s="663" t="str">
        <f t="shared" si="157"/>
        <v/>
      </c>
      <c r="AG778" s="664" t="str">
        <f t="shared" si="153"/>
        <v/>
      </c>
      <c r="AH778" s="664" t="str">
        <f t="shared" si="154"/>
        <v/>
      </c>
      <c r="AI778" s="664" t="str">
        <f>IF(AF778="","",VLOOKUP(AF778,リスト!BD:BE,2,0))</f>
        <v/>
      </c>
      <c r="AJ778" s="664" t="str">
        <f t="shared" si="142"/>
        <v/>
      </c>
      <c r="AK778" s="664" t="str">
        <f>IF(AJ778="","",VLOOKUP(AJ778,リスト!BW:BX,2,0))</f>
        <v/>
      </c>
      <c r="AL778" s="664" t="str">
        <f>IF(AF778="","",IF(S778&gt;【１】経営概要!$G$27,調査年-1,調査年)-R778)</f>
        <v/>
      </c>
      <c r="AM778" s="665" t="str">
        <f t="shared" si="130"/>
        <v/>
      </c>
      <c r="AN778" s="665" t="str">
        <f t="shared" si="131"/>
        <v/>
      </c>
      <c r="AO778" s="666" t="str">
        <f t="shared" si="132"/>
        <v/>
      </c>
      <c r="AP778" s="666" t="str">
        <f t="shared" si="133"/>
        <v/>
      </c>
      <c r="AQ778" s="666" t="str">
        <f t="shared" si="134"/>
        <v/>
      </c>
      <c r="AR778" s="666" t="str">
        <f t="shared" si="158"/>
        <v/>
      </c>
      <c r="AS778" s="666" t="str">
        <f t="shared" si="135"/>
        <v/>
      </c>
      <c r="AT778" s="666" t="str">
        <f t="shared" si="155"/>
        <v/>
      </c>
      <c r="AU778" s="666" t="str">
        <f t="shared" si="156"/>
        <v/>
      </c>
      <c r="AV778" s="666" t="str">
        <f>IF(X778="","",IF(OR(R778=IF(S778&gt;【１】経営概要!$G$27,調査年-1,調査年),AN778=""),"",ROUND(AN778*X778%,0)))</f>
        <v/>
      </c>
      <c r="AW778" s="666" t="str">
        <f t="shared" si="136"/>
        <v/>
      </c>
      <c r="AX778" s="666" t="str">
        <f t="shared" si="137"/>
        <v/>
      </c>
      <c r="AY778" s="666" t="str">
        <f t="shared" si="138"/>
        <v/>
      </c>
      <c r="AZ778" s="666" t="str">
        <f>IF(OR(X778="",AND(OR(R778&lt;&gt;IF(S778&gt;【１】経営概要!$G$27,調査年-1,調査年),AG778=0),V778="",AR778="",W778="")),"",
SUM(
IF(AND(R778=IF(S778&gt;【１】経営概要!$G$27,調査年-1,調査年),AG778=1),ROUND(T778*X778%,0),),
ROUND(V778*X778%,0),
ROUND(SUM(AR778)*X778%,0),
))</f>
        <v/>
      </c>
      <c r="BA778" s="666" t="str">
        <f t="shared" si="139"/>
        <v/>
      </c>
    </row>
    <row r="779" spans="2:53" s="4" customFormat="1" ht="28.15" hidden="1" customHeight="1" outlineLevel="1">
      <c r="C779" s="722">
        <v>763</v>
      </c>
      <c r="D779" s="1569"/>
      <c r="E779" s="1570"/>
      <c r="F779" s="1570"/>
      <c r="G779" s="1570"/>
      <c r="H779" s="1570"/>
      <c r="I779" s="1570"/>
      <c r="J779" s="1570"/>
      <c r="K779" s="1571"/>
      <c r="L779" s="668" t="str">
        <f>IF(M779&gt;0,IF(COUNTIF(リスト!建築物種類コード,M779),"建築物","構築物"),"")</f>
        <v/>
      </c>
      <c r="M779" s="680"/>
      <c r="N779" s="681"/>
      <c r="O779" s="201"/>
      <c r="P779" s="682"/>
      <c r="Q779" s="683"/>
      <c r="R779" s="683"/>
      <c r="S779" s="684"/>
      <c r="T779" s="685"/>
      <c r="U779" s="685"/>
      <c r="V779" s="685"/>
      <c r="W779" s="685"/>
      <c r="X779" s="1045"/>
      <c r="Y779" s="686"/>
      <c r="Z779" s="687"/>
      <c r="AA779" s="661"/>
      <c r="AB779" s="662"/>
      <c r="AC779" s="279"/>
      <c r="AD779" s="61"/>
      <c r="AE779" s="61"/>
      <c r="AF779" s="663" t="str">
        <f t="shared" si="157"/>
        <v/>
      </c>
      <c r="AG779" s="664" t="str">
        <f t="shared" si="153"/>
        <v/>
      </c>
      <c r="AH779" s="664" t="str">
        <f t="shared" si="154"/>
        <v/>
      </c>
      <c r="AI779" s="664" t="str">
        <f>IF(AF779="","",VLOOKUP(AF779,リスト!BD:BE,2,0))</f>
        <v/>
      </c>
      <c r="AJ779" s="664" t="str">
        <f t="shared" si="142"/>
        <v/>
      </c>
      <c r="AK779" s="664" t="str">
        <f>IF(AJ779="","",VLOOKUP(AJ779,リスト!BW:BX,2,0))</f>
        <v/>
      </c>
      <c r="AL779" s="664" t="str">
        <f>IF(AF779="","",IF(S779&gt;【１】経営概要!$G$27,調査年-1,調査年)-R779)</f>
        <v/>
      </c>
      <c r="AM779" s="665" t="str">
        <f t="shared" si="130"/>
        <v/>
      </c>
      <c r="AN779" s="665" t="str">
        <f t="shared" si="131"/>
        <v/>
      </c>
      <c r="AO779" s="666" t="str">
        <f t="shared" si="132"/>
        <v/>
      </c>
      <c r="AP779" s="666" t="str">
        <f t="shared" si="133"/>
        <v/>
      </c>
      <c r="AQ779" s="666" t="str">
        <f t="shared" si="134"/>
        <v/>
      </c>
      <c r="AR779" s="666" t="str">
        <f t="shared" si="158"/>
        <v/>
      </c>
      <c r="AS779" s="666" t="str">
        <f t="shared" si="135"/>
        <v/>
      </c>
      <c r="AT779" s="666" t="str">
        <f t="shared" si="155"/>
        <v/>
      </c>
      <c r="AU779" s="666" t="str">
        <f t="shared" si="156"/>
        <v/>
      </c>
      <c r="AV779" s="666" t="str">
        <f>IF(X779="","",IF(OR(R779=IF(S779&gt;【１】経営概要!$G$27,調査年-1,調査年),AN779=""),"",ROUND(AN779*X779%,0)))</f>
        <v/>
      </c>
      <c r="AW779" s="666" t="str">
        <f t="shared" si="136"/>
        <v/>
      </c>
      <c r="AX779" s="666" t="str">
        <f t="shared" si="137"/>
        <v/>
      </c>
      <c r="AY779" s="666" t="str">
        <f t="shared" si="138"/>
        <v/>
      </c>
      <c r="AZ779" s="666" t="str">
        <f>IF(OR(X779="",AND(OR(R779&lt;&gt;IF(S779&gt;【１】経営概要!$G$27,調査年-1,調査年),AG779=0),V779="",AR779="",W779="")),"",
SUM(
IF(AND(R779=IF(S779&gt;【１】経営概要!$G$27,調査年-1,調査年),AG779=1),ROUND(T779*X779%,0),),
ROUND(V779*X779%,0),
ROUND(SUM(AR779)*X779%,0),
))</f>
        <v/>
      </c>
      <c r="BA779" s="666" t="str">
        <f t="shared" si="139"/>
        <v/>
      </c>
    </row>
    <row r="780" spans="2:53" s="4" customFormat="1" ht="28.15" hidden="1" customHeight="1" outlineLevel="1">
      <c r="C780" s="722">
        <v>764</v>
      </c>
      <c r="D780" s="1569"/>
      <c r="E780" s="1570"/>
      <c r="F780" s="1570"/>
      <c r="G780" s="1570"/>
      <c r="H780" s="1570"/>
      <c r="I780" s="1570"/>
      <c r="J780" s="1570"/>
      <c r="K780" s="1571"/>
      <c r="L780" s="668" t="str">
        <f>IF(M780&gt;0,IF(COUNTIF(リスト!建築物種類コード,M780),"建築物","構築物"),"")</f>
        <v/>
      </c>
      <c r="M780" s="680"/>
      <c r="N780" s="681"/>
      <c r="O780" s="201"/>
      <c r="P780" s="682"/>
      <c r="Q780" s="683"/>
      <c r="R780" s="683"/>
      <c r="S780" s="684"/>
      <c r="T780" s="685"/>
      <c r="U780" s="685"/>
      <c r="V780" s="685"/>
      <c r="W780" s="685"/>
      <c r="X780" s="1045"/>
      <c r="Y780" s="686"/>
      <c r="Z780" s="687"/>
      <c r="AA780" s="661"/>
      <c r="AB780" s="662"/>
      <c r="AC780" s="279"/>
      <c r="AD780" s="61"/>
      <c r="AE780" s="61"/>
      <c r="AF780" s="663" t="str">
        <f t="shared" si="157"/>
        <v/>
      </c>
      <c r="AG780" s="664" t="str">
        <f t="shared" si="153"/>
        <v/>
      </c>
      <c r="AH780" s="664" t="str">
        <f t="shared" si="154"/>
        <v/>
      </c>
      <c r="AI780" s="664" t="str">
        <f>IF(AF780="","",VLOOKUP(AF780,リスト!BD:BE,2,0))</f>
        <v/>
      </c>
      <c r="AJ780" s="664" t="str">
        <f t="shared" si="142"/>
        <v/>
      </c>
      <c r="AK780" s="664" t="str">
        <f>IF(AJ780="","",VLOOKUP(AJ780,リスト!BW:BX,2,0))</f>
        <v/>
      </c>
      <c r="AL780" s="664" t="str">
        <f>IF(AF780="","",IF(S780&gt;【１】経営概要!$G$27,調査年-1,調査年)-R780)</f>
        <v/>
      </c>
      <c r="AM780" s="665" t="str">
        <f t="shared" si="130"/>
        <v/>
      </c>
      <c r="AN780" s="665" t="str">
        <f t="shared" si="131"/>
        <v/>
      </c>
      <c r="AO780" s="666" t="str">
        <f t="shared" si="132"/>
        <v/>
      </c>
      <c r="AP780" s="666" t="str">
        <f t="shared" si="133"/>
        <v/>
      </c>
      <c r="AQ780" s="666" t="str">
        <f t="shared" si="134"/>
        <v/>
      </c>
      <c r="AR780" s="666" t="str">
        <f t="shared" si="158"/>
        <v/>
      </c>
      <c r="AS780" s="666" t="str">
        <f t="shared" si="135"/>
        <v/>
      </c>
      <c r="AT780" s="666" t="str">
        <f t="shared" si="155"/>
        <v/>
      </c>
      <c r="AU780" s="666" t="str">
        <f t="shared" si="156"/>
        <v/>
      </c>
      <c r="AV780" s="666" t="str">
        <f>IF(X780="","",IF(OR(R780=IF(S780&gt;【１】経営概要!$G$27,調査年-1,調査年),AN780=""),"",ROUND(AN780*X780%,0)))</f>
        <v/>
      </c>
      <c r="AW780" s="666" t="str">
        <f t="shared" si="136"/>
        <v/>
      </c>
      <c r="AX780" s="666" t="str">
        <f t="shared" si="137"/>
        <v/>
      </c>
      <c r="AY780" s="666" t="str">
        <f t="shared" si="138"/>
        <v/>
      </c>
      <c r="AZ780" s="666" t="str">
        <f>IF(OR(X780="",AND(OR(R780&lt;&gt;IF(S780&gt;【１】経営概要!$G$27,調査年-1,調査年),AG780=0),V780="",AR780="",W780="")),"",
SUM(
IF(AND(R780=IF(S780&gt;【１】経営概要!$G$27,調査年-1,調査年),AG780=1),ROUND(T780*X780%,0),),
ROUND(V780*X780%,0),
ROUND(SUM(AR780)*X780%,0),
))</f>
        <v/>
      </c>
      <c r="BA780" s="666" t="str">
        <f t="shared" si="139"/>
        <v/>
      </c>
    </row>
    <row r="781" spans="2:53" s="4" customFormat="1" ht="28.15" hidden="1" customHeight="1" outlineLevel="1">
      <c r="C781" s="722">
        <v>765</v>
      </c>
      <c r="D781" s="1569"/>
      <c r="E781" s="1570"/>
      <c r="F781" s="1570"/>
      <c r="G781" s="1570"/>
      <c r="H781" s="1570"/>
      <c r="I781" s="1570"/>
      <c r="J781" s="1570"/>
      <c r="K781" s="1571"/>
      <c r="L781" s="668" t="str">
        <f>IF(M781&gt;0,IF(COUNTIF(リスト!建築物種類コード,M781),"建築物","構築物"),"")</f>
        <v/>
      </c>
      <c r="M781" s="680"/>
      <c r="N781" s="681"/>
      <c r="O781" s="201"/>
      <c r="P781" s="682"/>
      <c r="Q781" s="683"/>
      <c r="R781" s="683"/>
      <c r="S781" s="684"/>
      <c r="T781" s="685"/>
      <c r="U781" s="685"/>
      <c r="V781" s="685"/>
      <c r="W781" s="685"/>
      <c r="X781" s="1045"/>
      <c r="Y781" s="686"/>
      <c r="Z781" s="687"/>
      <c r="AA781" s="661"/>
      <c r="AB781" s="662"/>
      <c r="AC781" s="279"/>
      <c r="AD781" s="61"/>
      <c r="AE781" s="61"/>
      <c r="AF781" s="663" t="str">
        <f t="shared" si="157"/>
        <v/>
      </c>
      <c r="AG781" s="664" t="str">
        <f t="shared" si="153"/>
        <v/>
      </c>
      <c r="AH781" s="664" t="str">
        <f t="shared" si="154"/>
        <v/>
      </c>
      <c r="AI781" s="664" t="str">
        <f>IF(AF781="","",VLOOKUP(AF781,リスト!BD:BE,2,0))</f>
        <v/>
      </c>
      <c r="AJ781" s="664" t="str">
        <f t="shared" si="142"/>
        <v/>
      </c>
      <c r="AK781" s="664" t="str">
        <f>IF(AJ781="","",VLOOKUP(AJ781,リスト!BW:BX,2,0))</f>
        <v/>
      </c>
      <c r="AL781" s="664" t="str">
        <f>IF(AF781="","",IF(S781&gt;【１】経営概要!$G$27,調査年-1,調査年)-R781)</f>
        <v/>
      </c>
      <c r="AM781" s="665" t="str">
        <f t="shared" si="130"/>
        <v/>
      </c>
      <c r="AN781" s="665" t="str">
        <f t="shared" si="131"/>
        <v/>
      </c>
      <c r="AO781" s="666" t="str">
        <f t="shared" si="132"/>
        <v/>
      </c>
      <c r="AP781" s="666" t="str">
        <f t="shared" si="133"/>
        <v/>
      </c>
      <c r="AQ781" s="666" t="str">
        <f t="shared" si="134"/>
        <v/>
      </c>
      <c r="AR781" s="666" t="str">
        <f t="shared" si="158"/>
        <v/>
      </c>
      <c r="AS781" s="666" t="str">
        <f t="shared" si="135"/>
        <v/>
      </c>
      <c r="AT781" s="666" t="str">
        <f t="shared" si="155"/>
        <v/>
      </c>
      <c r="AU781" s="666" t="str">
        <f t="shared" si="156"/>
        <v/>
      </c>
      <c r="AV781" s="666" t="str">
        <f>IF(X781="","",IF(OR(R781=IF(S781&gt;【１】経営概要!$G$27,調査年-1,調査年),AN781=""),"",ROUND(AN781*X781%,0)))</f>
        <v/>
      </c>
      <c r="AW781" s="666" t="str">
        <f t="shared" si="136"/>
        <v/>
      </c>
      <c r="AX781" s="666" t="str">
        <f t="shared" si="137"/>
        <v/>
      </c>
      <c r="AY781" s="666" t="str">
        <f t="shared" si="138"/>
        <v/>
      </c>
      <c r="AZ781" s="666" t="str">
        <f>IF(OR(X781="",AND(OR(R781&lt;&gt;IF(S781&gt;【１】経営概要!$G$27,調査年-1,調査年),AG781=0),V781="",AR781="",W781="")),"",
SUM(
IF(AND(R781=IF(S781&gt;【１】経営概要!$G$27,調査年-1,調査年),AG781=1),ROUND(T781*X781%,0),),
ROUND(V781*X781%,0),
ROUND(SUM(AR781)*X781%,0),
))</f>
        <v/>
      </c>
      <c r="BA781" s="666" t="str">
        <f t="shared" si="139"/>
        <v/>
      </c>
    </row>
    <row r="782" spans="2:53" s="4" customFormat="1" ht="28.15" hidden="1" customHeight="1" outlineLevel="1">
      <c r="C782" s="722">
        <v>766</v>
      </c>
      <c r="D782" s="1569"/>
      <c r="E782" s="1570"/>
      <c r="F782" s="1570"/>
      <c r="G782" s="1570"/>
      <c r="H782" s="1570"/>
      <c r="I782" s="1570"/>
      <c r="J782" s="1570"/>
      <c r="K782" s="1571"/>
      <c r="L782" s="668" t="str">
        <f>IF(M782&gt;0,IF(COUNTIF(リスト!建築物種類コード,M782),"建築物","構築物"),"")</f>
        <v/>
      </c>
      <c r="M782" s="680"/>
      <c r="N782" s="681"/>
      <c r="O782" s="201"/>
      <c r="P782" s="682"/>
      <c r="Q782" s="683"/>
      <c r="R782" s="683"/>
      <c r="S782" s="684"/>
      <c r="T782" s="685"/>
      <c r="U782" s="685"/>
      <c r="V782" s="685"/>
      <c r="W782" s="685"/>
      <c r="X782" s="1045"/>
      <c r="Y782" s="686"/>
      <c r="Z782" s="687"/>
      <c r="AA782" s="661"/>
      <c r="AB782" s="662"/>
      <c r="AC782" s="279"/>
      <c r="AD782" s="61"/>
      <c r="AE782" s="61"/>
      <c r="AF782" s="663" t="str">
        <f t="shared" si="157"/>
        <v/>
      </c>
      <c r="AG782" s="664" t="str">
        <f t="shared" si="153"/>
        <v/>
      </c>
      <c r="AH782" s="664" t="str">
        <f t="shared" si="154"/>
        <v/>
      </c>
      <c r="AI782" s="664" t="str">
        <f>IF(AF782="","",VLOOKUP(AF782,リスト!BD:BE,2,0))</f>
        <v/>
      </c>
      <c r="AJ782" s="664" t="str">
        <f t="shared" si="142"/>
        <v/>
      </c>
      <c r="AK782" s="664" t="str">
        <f>IF(AJ782="","",VLOOKUP(AJ782,リスト!BW:BX,2,0))</f>
        <v/>
      </c>
      <c r="AL782" s="664" t="str">
        <f>IF(AF782="","",IF(S782&gt;【１】経営概要!$G$27,調査年-1,調査年)-R782)</f>
        <v/>
      </c>
      <c r="AM782" s="665" t="str">
        <f t="shared" si="130"/>
        <v/>
      </c>
      <c r="AN782" s="665" t="str">
        <f t="shared" si="131"/>
        <v/>
      </c>
      <c r="AO782" s="666" t="str">
        <f t="shared" si="132"/>
        <v/>
      </c>
      <c r="AP782" s="666" t="str">
        <f t="shared" si="133"/>
        <v/>
      </c>
      <c r="AQ782" s="666" t="str">
        <f t="shared" si="134"/>
        <v/>
      </c>
      <c r="AR782" s="666" t="str">
        <f t="shared" si="158"/>
        <v/>
      </c>
      <c r="AS782" s="666" t="str">
        <f t="shared" si="135"/>
        <v/>
      </c>
      <c r="AT782" s="666" t="str">
        <f t="shared" si="155"/>
        <v/>
      </c>
      <c r="AU782" s="666" t="str">
        <f t="shared" si="156"/>
        <v/>
      </c>
      <c r="AV782" s="666" t="str">
        <f>IF(X782="","",IF(OR(R782=IF(S782&gt;【１】経営概要!$G$27,調査年-1,調査年),AN782=""),"",ROUND(AN782*X782%,0)))</f>
        <v/>
      </c>
      <c r="AW782" s="666" t="str">
        <f t="shared" si="136"/>
        <v/>
      </c>
      <c r="AX782" s="666" t="str">
        <f t="shared" si="137"/>
        <v/>
      </c>
      <c r="AY782" s="666" t="str">
        <f t="shared" si="138"/>
        <v/>
      </c>
      <c r="AZ782" s="666" t="str">
        <f>IF(OR(X782="",AND(OR(R782&lt;&gt;IF(S782&gt;【１】経営概要!$G$27,調査年-1,調査年),AG782=0),V782="",AR782="",W782="")),"",
SUM(
IF(AND(R782=IF(S782&gt;【１】経営概要!$G$27,調査年-1,調査年),AG782=1),ROUND(T782*X782%,0),),
ROUND(V782*X782%,0),
ROUND(SUM(AR782)*X782%,0),
))</f>
        <v/>
      </c>
      <c r="BA782" s="666" t="str">
        <f t="shared" si="139"/>
        <v/>
      </c>
    </row>
    <row r="783" spans="2:53" s="4" customFormat="1" ht="28.15" hidden="1" customHeight="1" outlineLevel="1">
      <c r="C783" s="722">
        <v>767</v>
      </c>
      <c r="D783" s="1569"/>
      <c r="E783" s="1570"/>
      <c r="F783" s="1570"/>
      <c r="G783" s="1570"/>
      <c r="H783" s="1570"/>
      <c r="I783" s="1570"/>
      <c r="J783" s="1570"/>
      <c r="K783" s="1571"/>
      <c r="L783" s="668" t="str">
        <f>IF(M783&gt;0,IF(COUNTIF(リスト!建築物種類コード,M783),"建築物","構築物"),"")</f>
        <v/>
      </c>
      <c r="M783" s="680"/>
      <c r="N783" s="681"/>
      <c r="O783" s="201"/>
      <c r="P783" s="682"/>
      <c r="Q783" s="683"/>
      <c r="R783" s="683"/>
      <c r="S783" s="684"/>
      <c r="T783" s="685"/>
      <c r="U783" s="685"/>
      <c r="V783" s="685"/>
      <c r="W783" s="685"/>
      <c r="X783" s="1045"/>
      <c r="Y783" s="686"/>
      <c r="Z783" s="687"/>
      <c r="AA783" s="661"/>
      <c r="AB783" s="662"/>
      <c r="AC783" s="279"/>
      <c r="AD783" s="61"/>
      <c r="AE783" s="61"/>
      <c r="AF783" s="663" t="str">
        <f t="shared" si="157"/>
        <v/>
      </c>
      <c r="AG783" s="664" t="str">
        <f t="shared" si="153"/>
        <v/>
      </c>
      <c r="AH783" s="664" t="str">
        <f t="shared" si="154"/>
        <v/>
      </c>
      <c r="AI783" s="664" t="str">
        <f>IF(AF783="","",VLOOKUP(AF783,リスト!BD:BE,2,0))</f>
        <v/>
      </c>
      <c r="AJ783" s="664" t="str">
        <f t="shared" si="142"/>
        <v/>
      </c>
      <c r="AK783" s="664" t="str">
        <f>IF(AJ783="","",VLOOKUP(AJ783,リスト!BW:BX,2,0))</f>
        <v/>
      </c>
      <c r="AL783" s="664" t="str">
        <f>IF(AF783="","",IF(S783&gt;【１】経営概要!$G$27,調査年-1,調査年)-R783)</f>
        <v/>
      </c>
      <c r="AM783" s="665" t="str">
        <f t="shared" si="130"/>
        <v/>
      </c>
      <c r="AN783" s="665" t="str">
        <f t="shared" si="131"/>
        <v/>
      </c>
      <c r="AO783" s="666" t="str">
        <f t="shared" si="132"/>
        <v/>
      </c>
      <c r="AP783" s="666" t="str">
        <f t="shared" si="133"/>
        <v/>
      </c>
      <c r="AQ783" s="666" t="str">
        <f t="shared" si="134"/>
        <v/>
      </c>
      <c r="AR783" s="666" t="str">
        <f t="shared" si="158"/>
        <v/>
      </c>
      <c r="AS783" s="666" t="str">
        <f t="shared" si="135"/>
        <v/>
      </c>
      <c r="AT783" s="666" t="str">
        <f t="shared" si="155"/>
        <v/>
      </c>
      <c r="AU783" s="666" t="str">
        <f t="shared" si="156"/>
        <v/>
      </c>
      <c r="AV783" s="666" t="str">
        <f>IF(X783="","",IF(OR(R783=IF(S783&gt;【１】経営概要!$G$27,調査年-1,調査年),AN783=""),"",ROUND(AN783*X783%,0)))</f>
        <v/>
      </c>
      <c r="AW783" s="666" t="str">
        <f t="shared" si="136"/>
        <v/>
      </c>
      <c r="AX783" s="666" t="str">
        <f t="shared" si="137"/>
        <v/>
      </c>
      <c r="AY783" s="666" t="str">
        <f t="shared" si="138"/>
        <v/>
      </c>
      <c r="AZ783" s="666" t="str">
        <f>IF(OR(X783="",AND(OR(R783&lt;&gt;IF(S783&gt;【１】経営概要!$G$27,調査年-1,調査年),AG783=0),V783="",AR783="",W783="")),"",
SUM(
IF(AND(R783=IF(S783&gt;【１】経営概要!$G$27,調査年-1,調査年),AG783=1),ROUND(T783*X783%,0),),
ROUND(V783*X783%,0),
ROUND(SUM(AR783)*X783%,0),
))</f>
        <v/>
      </c>
      <c r="BA783" s="666" t="str">
        <f t="shared" si="139"/>
        <v/>
      </c>
    </row>
    <row r="784" spans="2:53" s="4" customFormat="1" ht="28.15" hidden="1" customHeight="1" outlineLevel="1">
      <c r="C784" s="722">
        <v>768</v>
      </c>
      <c r="D784" s="1569"/>
      <c r="E784" s="1570"/>
      <c r="F784" s="1570"/>
      <c r="G784" s="1570"/>
      <c r="H784" s="1570"/>
      <c r="I784" s="1570"/>
      <c r="J784" s="1570"/>
      <c r="K784" s="1571"/>
      <c r="L784" s="668" t="str">
        <f>IF(M784&gt;0,IF(COUNTIF(リスト!建築物種類コード,M784),"建築物","構築物"),"")</f>
        <v/>
      </c>
      <c r="M784" s="680"/>
      <c r="N784" s="681"/>
      <c r="O784" s="201"/>
      <c r="P784" s="682"/>
      <c r="Q784" s="683"/>
      <c r="R784" s="683"/>
      <c r="S784" s="684"/>
      <c r="T784" s="685"/>
      <c r="U784" s="685"/>
      <c r="V784" s="685"/>
      <c r="W784" s="685"/>
      <c r="X784" s="1045"/>
      <c r="Y784" s="686"/>
      <c r="Z784" s="687"/>
      <c r="AA784" s="661"/>
      <c r="AB784" s="662"/>
      <c r="AC784" s="279"/>
      <c r="AD784" s="61"/>
      <c r="AE784" s="61"/>
      <c r="AF784" s="663" t="str">
        <f t="shared" si="157"/>
        <v/>
      </c>
      <c r="AG784" s="664" t="str">
        <f t="shared" ref="AG784:AG1015" si="159">IF(AF784="","",IF(T784+U784&lt;100000,1,0))</f>
        <v/>
      </c>
      <c r="AH784" s="664" t="str">
        <f t="shared" ref="AH784:AH1015" si="160">IF(AF784="","",IF(AND(AG784=0,T784+U784&lt;200000),1,))</f>
        <v/>
      </c>
      <c r="AI784" s="664" t="str">
        <f>IF(AF784="","",VLOOKUP(AF784,リスト!BD:BE,2,0))</f>
        <v/>
      </c>
      <c r="AJ784" s="664" t="str">
        <f t="shared" si="142"/>
        <v/>
      </c>
      <c r="AK784" s="664" t="str">
        <f>IF(AJ784="","",VLOOKUP(AJ784,リスト!BW:BX,2,0))</f>
        <v/>
      </c>
      <c r="AL784" s="664" t="str">
        <f>IF(AF784="","",IF(S784&gt;【１】経営概要!$G$27,調査年-1,調査年)-R784)</f>
        <v/>
      </c>
      <c r="AM784" s="665" t="str">
        <f t="shared" si="130"/>
        <v/>
      </c>
      <c r="AN784" s="665" t="str">
        <f t="shared" si="131"/>
        <v/>
      </c>
      <c r="AO784" s="666" t="str">
        <f t="shared" si="132"/>
        <v/>
      </c>
      <c r="AP784" s="666" t="str">
        <f t="shared" si="133"/>
        <v/>
      </c>
      <c r="AQ784" s="666" t="str">
        <f t="shared" si="134"/>
        <v/>
      </c>
      <c r="AR784" s="666" t="str">
        <f t="shared" si="158"/>
        <v/>
      </c>
      <c r="AS784" s="666" t="str">
        <f t="shared" si="135"/>
        <v/>
      </c>
      <c r="AT784" s="666" t="str">
        <f t="shared" ref="AT784:AT1014" si="161">IF(Y784="2：部分取り壊し",ROUND(T784*(1-(AC784/O784)),0),"")</f>
        <v/>
      </c>
      <c r="AU784" s="666" t="str">
        <f t="shared" ref="AU784:AU1015" si="162">IF(Y784="2：部分取り壊し",ROUND(U784*(1-(AC784/O784)),0),"")</f>
        <v/>
      </c>
      <c r="AV784" s="666" t="str">
        <f>IF(X784="","",IF(OR(R784=IF(S784&gt;【１】経営概要!$G$27,調査年-1,調査年),AN784=""),"",ROUND(AN784*X784%,0)))</f>
        <v/>
      </c>
      <c r="AW784" s="666" t="str">
        <f t="shared" si="136"/>
        <v/>
      </c>
      <c r="AX784" s="666" t="str">
        <f t="shared" si="137"/>
        <v/>
      </c>
      <c r="AY784" s="666" t="str">
        <f t="shared" si="138"/>
        <v/>
      </c>
      <c r="AZ784" s="666" t="str">
        <f>IF(OR(X784="",AND(OR(R784&lt;&gt;IF(S784&gt;【１】経営概要!$G$27,調査年-1,調査年),AG784=0),V784="",AR784="",W784="")),"",
SUM(
IF(AND(R784=IF(S784&gt;【１】経営概要!$G$27,調査年-1,調査年),AG784=1),ROUND(T784*X784%,0),),
ROUND(V784*X784%,0),
ROUND(SUM(AR784)*X784%,0),
))</f>
        <v/>
      </c>
      <c r="BA784" s="666" t="str">
        <f t="shared" si="139"/>
        <v/>
      </c>
    </row>
    <row r="785" spans="2:53" s="4" customFormat="1" ht="28.15" hidden="1" customHeight="1" outlineLevel="1">
      <c r="C785" s="722">
        <v>769</v>
      </c>
      <c r="D785" s="1569"/>
      <c r="E785" s="1570"/>
      <c r="F785" s="1570"/>
      <c r="G785" s="1570"/>
      <c r="H785" s="1570"/>
      <c r="I785" s="1570"/>
      <c r="J785" s="1570"/>
      <c r="K785" s="1571"/>
      <c r="L785" s="668" t="str">
        <f>IF(M785&gt;0,IF(COUNTIF(リスト!建築物種類コード,M785),"建築物","構築物"),"")</f>
        <v/>
      </c>
      <c r="M785" s="688"/>
      <c r="N785" s="681"/>
      <c r="O785" s="201"/>
      <c r="P785" s="682"/>
      <c r="Q785" s="683"/>
      <c r="R785" s="683"/>
      <c r="S785" s="684"/>
      <c r="T785" s="685"/>
      <c r="U785" s="685"/>
      <c r="V785" s="685"/>
      <c r="W785" s="685"/>
      <c r="X785" s="1045"/>
      <c r="Y785" s="686"/>
      <c r="Z785" s="687"/>
      <c r="AA785" s="661"/>
      <c r="AB785" s="662"/>
      <c r="AC785" s="279"/>
      <c r="AD785" s="61"/>
      <c r="AE785" s="61"/>
      <c r="AF785" s="663" t="str">
        <f t="shared" si="157"/>
        <v/>
      </c>
      <c r="AG785" s="664" t="str">
        <f t="shared" si="159"/>
        <v/>
      </c>
      <c r="AH785" s="664" t="str">
        <f t="shared" si="160"/>
        <v/>
      </c>
      <c r="AI785" s="664" t="str">
        <f>IF(AF785="","",VLOOKUP(AF785,リスト!BD:BE,2,0))</f>
        <v/>
      </c>
      <c r="AJ785" s="664" t="str">
        <f t="shared" si="142"/>
        <v/>
      </c>
      <c r="AK785" s="664" t="str">
        <f>IF(AJ785="","",VLOOKUP(AJ785,リスト!BW:BX,2,0))</f>
        <v/>
      </c>
      <c r="AL785" s="664" t="str">
        <f>IF(AF785="","",IF(S785&gt;【１】経営概要!$G$27,調査年-1,調査年)-R785)</f>
        <v/>
      </c>
      <c r="AM785" s="665" t="str">
        <f t="shared" si="130"/>
        <v/>
      </c>
      <c r="AN785" s="665" t="str">
        <f t="shared" si="131"/>
        <v/>
      </c>
      <c r="AO785" s="666" t="str">
        <f t="shared" si="132"/>
        <v/>
      </c>
      <c r="AP785" s="666" t="str">
        <f t="shared" si="133"/>
        <v/>
      </c>
      <c r="AQ785" s="666" t="str">
        <f t="shared" si="134"/>
        <v/>
      </c>
      <c r="AR785" s="666" t="str">
        <f t="shared" si="158"/>
        <v/>
      </c>
      <c r="AS785" s="666" t="str">
        <f t="shared" si="135"/>
        <v/>
      </c>
      <c r="AT785" s="666" t="str">
        <f t="shared" si="161"/>
        <v/>
      </c>
      <c r="AU785" s="666" t="str">
        <f t="shared" si="162"/>
        <v/>
      </c>
      <c r="AV785" s="666" t="str">
        <f>IF(X785="","",IF(OR(R785=IF(S785&gt;【１】経営概要!$G$27,調査年-1,調査年),AN785=""),"",ROUND(AN785*X785%,0)))</f>
        <v/>
      </c>
      <c r="AW785" s="666" t="str">
        <f t="shared" si="136"/>
        <v/>
      </c>
      <c r="AX785" s="666" t="str">
        <f t="shared" si="137"/>
        <v/>
      </c>
      <c r="AY785" s="666" t="str">
        <f t="shared" si="138"/>
        <v/>
      </c>
      <c r="AZ785" s="666" t="str">
        <f>IF(OR(X785="",AND(OR(R785&lt;&gt;IF(S785&gt;【１】経営概要!$G$27,調査年-1,調査年),AG785=0),V785="",AR785="",W785="")),"",
SUM(
IF(AND(R785=IF(S785&gt;【１】経営概要!$G$27,調査年-1,調査年),AG785=1),ROUND(T785*X785%,0),),
ROUND(V785*X785%,0),
ROUND(SUM(AR785)*X785%,0),
))</f>
        <v/>
      </c>
      <c r="BA785" s="666" t="str">
        <f t="shared" si="139"/>
        <v/>
      </c>
    </row>
    <row r="786" spans="2:53" s="4" customFormat="1" ht="28.5" hidden="1" customHeight="1" outlineLevel="1">
      <c r="B786" s="49"/>
      <c r="C786" s="722">
        <v>770</v>
      </c>
      <c r="D786" s="1569"/>
      <c r="E786" s="1570"/>
      <c r="F786" s="1570"/>
      <c r="G786" s="1570"/>
      <c r="H786" s="1570"/>
      <c r="I786" s="1570"/>
      <c r="J786" s="1570"/>
      <c r="K786" s="1571"/>
      <c r="L786" s="668" t="str">
        <f>IF(M786&gt;0,IF(COUNTIF(リスト!建築物種類コード,M786),"建築物","構築物"),"")</f>
        <v/>
      </c>
      <c r="M786" s="680"/>
      <c r="N786" s="681"/>
      <c r="O786" s="201"/>
      <c r="P786" s="682"/>
      <c r="Q786" s="683"/>
      <c r="R786" s="683"/>
      <c r="S786" s="684"/>
      <c r="T786" s="685"/>
      <c r="U786" s="685"/>
      <c r="V786" s="685"/>
      <c r="W786" s="685"/>
      <c r="X786" s="1045"/>
      <c r="Y786" s="686"/>
      <c r="Z786" s="687"/>
      <c r="AA786" s="661"/>
      <c r="AB786" s="662"/>
      <c r="AC786" s="279"/>
      <c r="AD786" s="61"/>
      <c r="AE786" s="61"/>
      <c r="AF786" s="663" t="str">
        <f t="shared" ref="AF786:AF849" si="163">IF(AND(M786="",N786=""),"","["&amp;RIGHT(LEFT(M786,3),2)&amp;RIGHT(LEFT(N786,FIND("]",N786)-1),IF(FIND("]",N786)-1&gt;2,2,1))&amp;"]")</f>
        <v/>
      </c>
      <c r="AG786" s="664" t="str">
        <f t="shared" si="159"/>
        <v/>
      </c>
      <c r="AH786" s="664" t="str">
        <f t="shared" si="160"/>
        <v/>
      </c>
      <c r="AI786" s="664" t="str">
        <f>IF(AF786="","",VLOOKUP(AF786,リスト!BD:BE,2,0))</f>
        <v/>
      </c>
      <c r="AJ786" s="664" t="str">
        <f t="shared" si="142"/>
        <v/>
      </c>
      <c r="AK786" s="664" t="str">
        <f>IF(AJ786="","",VLOOKUP(AJ786,リスト!BW:BX,2,0))</f>
        <v/>
      </c>
      <c r="AL786" s="664" t="str">
        <f>IF(AF786="","",IF(S786&gt;【１】経営概要!$G$27,調査年-1,調査年)-R786)</f>
        <v/>
      </c>
      <c r="AM786" s="665" t="str">
        <f t="shared" si="130"/>
        <v/>
      </c>
      <c r="AN786" s="665" t="str">
        <f t="shared" si="131"/>
        <v/>
      </c>
      <c r="AO786" s="666" t="str">
        <f t="shared" si="132"/>
        <v/>
      </c>
      <c r="AP786" s="666" t="str">
        <f t="shared" si="133"/>
        <v/>
      </c>
      <c r="AQ786" s="666" t="str">
        <f t="shared" si="134"/>
        <v/>
      </c>
      <c r="AR786" s="666" t="str">
        <f t="shared" ref="AR786:AR849" si="164">IF(OR(AF786="",AG786=1),IF(AND(AG786=1,AL786=0),U786,""),
IF(AND(AJ786&gt;0,AL786&lt;AJ786,SUM(AQ786)&gt;0,AQ786&lt;=ROUND(U786*AK786,0)),ROUND(AQ786*IF(Y786="2：部分取り壊し",IFERROR(1-(AC786/O786),1),1),),
IF(AND(AJ786&gt;0,AL786&lt;AJ786,SUM(U786)&gt;0),ROUND(U786*AK786*IF(Y786="2：部分取り壊し",IFERROR(1-(AC786/O786),1),1),0),"")))</f>
        <v/>
      </c>
      <c r="AS786" s="666" t="str">
        <f t="shared" si="135"/>
        <v/>
      </c>
      <c r="AT786" s="666" t="str">
        <f t="shared" si="161"/>
        <v/>
      </c>
      <c r="AU786" s="666" t="str">
        <f t="shared" si="162"/>
        <v/>
      </c>
      <c r="AV786" s="666" t="str">
        <f>IF(X786="","",IF(OR(R786=IF(S786&gt;【１】経営概要!$G$27,調査年-1,調査年),AN786=""),"",ROUND(AN786*X786%,0)))</f>
        <v/>
      </c>
      <c r="AW786" s="666" t="str">
        <f t="shared" si="136"/>
        <v/>
      </c>
      <c r="AX786" s="666" t="str">
        <f t="shared" si="137"/>
        <v/>
      </c>
      <c r="AY786" s="666" t="str">
        <f t="shared" si="138"/>
        <v/>
      </c>
      <c r="AZ786" s="666" t="str">
        <f>IF(OR(X786="",AND(OR(R786&lt;&gt;IF(S786&gt;【１】経営概要!$G$27,調査年-1,調査年),AG786=0),V786="",AR786="",W786="")),"",
SUM(
IF(AND(R786=IF(S786&gt;【１】経営概要!$G$27,調査年-1,調査年),AG786=1),ROUND(T786*X786%,0),),
ROUND(V786*X786%,0),
ROUND(SUM(AR786)*X786%,0),
))</f>
        <v/>
      </c>
      <c r="BA786" s="666" t="str">
        <f t="shared" si="139"/>
        <v/>
      </c>
    </row>
    <row r="787" spans="2:53" ht="28.5" hidden="1" customHeight="1" outlineLevel="1">
      <c r="B787" s="49"/>
      <c r="C787" s="722">
        <v>771</v>
      </c>
      <c r="D787" s="1572"/>
      <c r="E787" s="1573"/>
      <c r="F787" s="1573"/>
      <c r="G787" s="1573"/>
      <c r="H787" s="1573"/>
      <c r="I787" s="1573"/>
      <c r="J787" s="1573"/>
      <c r="K787" s="1574"/>
      <c r="L787" s="668" t="str">
        <f>IF(M787&gt;0,IF(COUNTIF(リスト!建築物種類コード,M787),"建築物","構築物"),"")</f>
        <v/>
      </c>
      <c r="M787" s="688"/>
      <c r="N787" s="681"/>
      <c r="O787" s="201"/>
      <c r="P787" s="682"/>
      <c r="Q787" s="683"/>
      <c r="R787" s="683"/>
      <c r="S787" s="684"/>
      <c r="T787" s="685"/>
      <c r="U787" s="685"/>
      <c r="V787" s="685"/>
      <c r="W787" s="685"/>
      <c r="X787" s="1045"/>
      <c r="Y787" s="686"/>
      <c r="Z787" s="687"/>
      <c r="AA787" s="661"/>
      <c r="AB787" s="662"/>
      <c r="AC787" s="279"/>
      <c r="AF787" s="663" t="str">
        <f t="shared" si="163"/>
        <v/>
      </c>
      <c r="AG787" s="664" t="str">
        <f t="shared" si="159"/>
        <v/>
      </c>
      <c r="AH787" s="664" t="str">
        <f t="shared" si="160"/>
        <v/>
      </c>
      <c r="AI787" s="664" t="str">
        <f>IF(AF787="","",VLOOKUP(AF787,リスト!BD:BE,2,0))</f>
        <v/>
      </c>
      <c r="AJ787" s="664" t="str">
        <f t="shared" si="142"/>
        <v/>
      </c>
      <c r="AK787" s="664" t="str">
        <f>IF(AJ787="","",VLOOKUP(AJ787,リスト!BW:BX,2,0))</f>
        <v/>
      </c>
      <c r="AL787" s="664" t="str">
        <f>IF(AF787="","",IF(S787&gt;【１】経営概要!$G$27,調査年-1,調査年)-R787)</f>
        <v/>
      </c>
      <c r="AM787" s="665" t="str">
        <f t="shared" si="130"/>
        <v/>
      </c>
      <c r="AN787" s="665" t="str">
        <f t="shared" si="131"/>
        <v/>
      </c>
      <c r="AO787" s="666" t="str">
        <f t="shared" si="132"/>
        <v/>
      </c>
      <c r="AP787" s="666" t="str">
        <f t="shared" si="133"/>
        <v/>
      </c>
      <c r="AQ787" s="666" t="str">
        <f t="shared" si="134"/>
        <v/>
      </c>
      <c r="AR787" s="666" t="str">
        <f t="shared" si="164"/>
        <v/>
      </c>
      <c r="AS787" s="666" t="str">
        <f t="shared" si="135"/>
        <v/>
      </c>
      <c r="AT787" s="666" t="str">
        <f t="shared" si="161"/>
        <v/>
      </c>
      <c r="AU787" s="666" t="str">
        <f t="shared" si="162"/>
        <v/>
      </c>
      <c r="AV787" s="666" t="str">
        <f>IF(X787="","",IF(OR(R787=IF(S787&gt;【１】経営概要!$G$27,調査年-1,調査年),AN787=""),"",ROUND(AN787*X787%,0)))</f>
        <v/>
      </c>
      <c r="AW787" s="666" t="str">
        <f t="shared" si="136"/>
        <v/>
      </c>
      <c r="AX787" s="666" t="str">
        <f t="shared" si="137"/>
        <v/>
      </c>
      <c r="AY787" s="666" t="str">
        <f t="shared" si="138"/>
        <v/>
      </c>
      <c r="AZ787" s="666" t="str">
        <f>IF(OR(X787="",AND(OR(R787&lt;&gt;IF(S787&gt;【１】経営概要!$G$27,調査年-1,調査年),AG787=0),V787="",AR787="",W787="")),"",
SUM(
IF(AND(R787=IF(S787&gt;【１】経営概要!$G$27,調査年-1,調査年),AG787=1),ROUND(T787*X787%,0),),
ROUND(V787*X787%,0),
ROUND(SUM(AR787)*X787%,0),
))</f>
        <v/>
      </c>
      <c r="BA787" s="666" t="str">
        <f t="shared" si="139"/>
        <v/>
      </c>
    </row>
    <row r="788" spans="2:53" s="42" customFormat="1" ht="28.5" hidden="1" customHeight="1" outlineLevel="1">
      <c r="B788" s="49"/>
      <c r="C788" s="722">
        <v>772</v>
      </c>
      <c r="D788" s="1569"/>
      <c r="E788" s="1570"/>
      <c r="F788" s="1570"/>
      <c r="G788" s="1570"/>
      <c r="H788" s="1570"/>
      <c r="I788" s="1570"/>
      <c r="J788" s="1570"/>
      <c r="K788" s="1571"/>
      <c r="L788" s="668" t="str">
        <f>IF(M788&gt;0,IF(COUNTIF(リスト!建築物種類コード,M788),"建築物","構築物"),"")</f>
        <v/>
      </c>
      <c r="M788" s="680"/>
      <c r="N788" s="681"/>
      <c r="O788" s="201"/>
      <c r="P788" s="682"/>
      <c r="Q788" s="683"/>
      <c r="R788" s="683"/>
      <c r="S788" s="684"/>
      <c r="T788" s="685"/>
      <c r="U788" s="685"/>
      <c r="V788" s="685"/>
      <c r="W788" s="685"/>
      <c r="X788" s="1045"/>
      <c r="Y788" s="686"/>
      <c r="Z788" s="687"/>
      <c r="AA788" s="661"/>
      <c r="AB788" s="662"/>
      <c r="AC788" s="279"/>
      <c r="AD788" s="61"/>
      <c r="AE788" s="61"/>
      <c r="AF788" s="663" t="str">
        <f t="shared" si="163"/>
        <v/>
      </c>
      <c r="AG788" s="664" t="str">
        <f t="shared" si="159"/>
        <v/>
      </c>
      <c r="AH788" s="664" t="str">
        <f t="shared" si="160"/>
        <v/>
      </c>
      <c r="AI788" s="664" t="str">
        <f>IF(AF788="","",VLOOKUP(AF788,リスト!BD:BE,2,0))</f>
        <v/>
      </c>
      <c r="AJ788" s="664" t="str">
        <f t="shared" si="142"/>
        <v/>
      </c>
      <c r="AK788" s="664" t="str">
        <f>IF(AJ788="","",VLOOKUP(AJ788,リスト!BW:BX,2,0))</f>
        <v/>
      </c>
      <c r="AL788" s="664" t="str">
        <f>IF(AF788="","",IF(S788&gt;【１】経営概要!$G$27,調査年-1,調査年)-R788)</f>
        <v/>
      </c>
      <c r="AM788" s="665" t="str">
        <f t="shared" si="130"/>
        <v/>
      </c>
      <c r="AN788" s="665" t="str">
        <f t="shared" si="131"/>
        <v/>
      </c>
      <c r="AO788" s="666" t="str">
        <f t="shared" si="132"/>
        <v/>
      </c>
      <c r="AP788" s="666" t="str">
        <f t="shared" si="133"/>
        <v/>
      </c>
      <c r="AQ788" s="666" t="str">
        <f t="shared" si="134"/>
        <v/>
      </c>
      <c r="AR788" s="666" t="str">
        <f t="shared" si="164"/>
        <v/>
      </c>
      <c r="AS788" s="666" t="str">
        <f t="shared" si="135"/>
        <v/>
      </c>
      <c r="AT788" s="666" t="str">
        <f t="shared" si="161"/>
        <v/>
      </c>
      <c r="AU788" s="666" t="str">
        <f t="shared" si="162"/>
        <v/>
      </c>
      <c r="AV788" s="666" t="str">
        <f>IF(X788="","",IF(OR(R788=IF(S788&gt;【１】経営概要!$G$27,調査年-1,調査年),AN788=""),"",ROUND(AN788*X788%,0)))</f>
        <v/>
      </c>
      <c r="AW788" s="666" t="str">
        <f t="shared" si="136"/>
        <v/>
      </c>
      <c r="AX788" s="666" t="str">
        <f t="shared" si="137"/>
        <v/>
      </c>
      <c r="AY788" s="666" t="str">
        <f t="shared" si="138"/>
        <v/>
      </c>
      <c r="AZ788" s="666" t="str">
        <f>IF(OR(X788="",AND(OR(R788&lt;&gt;IF(S788&gt;【１】経営概要!$G$27,調査年-1,調査年),AG788=0),V788="",AR788="",W788="")),"",
SUM(
IF(AND(R788=IF(S788&gt;【１】経営概要!$G$27,調査年-1,調査年),AG788=1),ROUND(T788*X788%,0),),
ROUND(V788*X788%,0),
ROUND(SUM(AR788)*X788%,0),
))</f>
        <v/>
      </c>
      <c r="BA788" s="666" t="str">
        <f t="shared" si="139"/>
        <v/>
      </c>
    </row>
    <row r="789" spans="2:53" s="4" customFormat="1" ht="28.5" hidden="1" customHeight="1" outlineLevel="1">
      <c r="C789" s="722">
        <v>773</v>
      </c>
      <c r="D789" s="1569"/>
      <c r="E789" s="1570"/>
      <c r="F789" s="1570"/>
      <c r="G789" s="1570"/>
      <c r="H789" s="1570"/>
      <c r="I789" s="1570"/>
      <c r="J789" s="1570"/>
      <c r="K789" s="1571"/>
      <c r="L789" s="668" t="str">
        <f>IF(M789&gt;0,IF(COUNTIF(リスト!建築物種類コード,M789),"建築物","構築物"),"")</f>
        <v/>
      </c>
      <c r="M789" s="680"/>
      <c r="N789" s="681"/>
      <c r="O789" s="201"/>
      <c r="P789" s="682"/>
      <c r="Q789" s="683"/>
      <c r="R789" s="683"/>
      <c r="S789" s="684"/>
      <c r="T789" s="685"/>
      <c r="U789" s="685"/>
      <c r="V789" s="685"/>
      <c r="W789" s="685"/>
      <c r="X789" s="1045"/>
      <c r="Y789" s="686"/>
      <c r="Z789" s="687"/>
      <c r="AA789" s="661"/>
      <c r="AB789" s="662"/>
      <c r="AC789" s="279"/>
      <c r="AD789" s="61"/>
      <c r="AE789" s="61"/>
      <c r="AF789" s="663" t="str">
        <f t="shared" si="163"/>
        <v/>
      </c>
      <c r="AG789" s="664" t="str">
        <f t="shared" si="159"/>
        <v/>
      </c>
      <c r="AH789" s="664" t="str">
        <f t="shared" si="160"/>
        <v/>
      </c>
      <c r="AI789" s="664" t="str">
        <f>IF(AF789="","",VLOOKUP(AF789,リスト!BD:BE,2,0))</f>
        <v/>
      </c>
      <c r="AJ789" s="664" t="str">
        <f t="shared" si="142"/>
        <v/>
      </c>
      <c r="AK789" s="664" t="str">
        <f>IF(AJ789="","",VLOOKUP(AJ789,リスト!BW:BX,2,0))</f>
        <v/>
      </c>
      <c r="AL789" s="664" t="str">
        <f>IF(AF789="","",IF(S789&gt;【１】経営概要!$G$27,調査年-1,調査年)-R789)</f>
        <v/>
      </c>
      <c r="AM789" s="665" t="str">
        <f t="shared" si="130"/>
        <v/>
      </c>
      <c r="AN789" s="665" t="str">
        <f t="shared" si="131"/>
        <v/>
      </c>
      <c r="AO789" s="666" t="str">
        <f t="shared" si="132"/>
        <v/>
      </c>
      <c r="AP789" s="666" t="str">
        <f t="shared" si="133"/>
        <v/>
      </c>
      <c r="AQ789" s="666" t="str">
        <f t="shared" si="134"/>
        <v/>
      </c>
      <c r="AR789" s="666" t="str">
        <f t="shared" si="164"/>
        <v/>
      </c>
      <c r="AS789" s="666" t="str">
        <f t="shared" si="135"/>
        <v/>
      </c>
      <c r="AT789" s="666" t="str">
        <f t="shared" si="161"/>
        <v/>
      </c>
      <c r="AU789" s="666" t="str">
        <f t="shared" si="162"/>
        <v/>
      </c>
      <c r="AV789" s="666" t="str">
        <f>IF(X789="","",IF(OR(R789=IF(S789&gt;【１】経営概要!$G$27,調査年-1,調査年),AN789=""),"",ROUND(AN789*X789%,0)))</f>
        <v/>
      </c>
      <c r="AW789" s="666" t="str">
        <f t="shared" si="136"/>
        <v/>
      </c>
      <c r="AX789" s="666" t="str">
        <f t="shared" si="137"/>
        <v/>
      </c>
      <c r="AY789" s="666" t="str">
        <f t="shared" si="138"/>
        <v/>
      </c>
      <c r="AZ789" s="666" t="str">
        <f>IF(OR(X789="",AND(OR(R789&lt;&gt;IF(S789&gt;【１】経営概要!$G$27,調査年-1,調査年),AG789=0),V789="",AR789="",W789="")),"",
SUM(
IF(AND(R789=IF(S789&gt;【１】経営概要!$G$27,調査年-1,調査年),AG789=1),ROUND(T789*X789%,0),),
ROUND(V789*X789%,0),
ROUND(SUM(AR789)*X789%,0),
))</f>
        <v/>
      </c>
      <c r="BA789" s="666" t="str">
        <f t="shared" si="139"/>
        <v/>
      </c>
    </row>
    <row r="790" spans="2:53" s="4" customFormat="1" ht="27.75" hidden="1" customHeight="1" outlineLevel="1">
      <c r="C790" s="722">
        <v>774</v>
      </c>
      <c r="D790" s="1572"/>
      <c r="E790" s="1573"/>
      <c r="F790" s="1573"/>
      <c r="G790" s="1573"/>
      <c r="H790" s="1573"/>
      <c r="I790" s="1573"/>
      <c r="J790" s="1573"/>
      <c r="K790" s="1574"/>
      <c r="L790" s="668" t="str">
        <f>IF(M790&gt;0,IF(COUNTIF(リスト!建築物種類コード,M790),"建築物","構築物"),"")</f>
        <v/>
      </c>
      <c r="M790" s="688"/>
      <c r="N790" s="681"/>
      <c r="O790" s="201"/>
      <c r="P790" s="682"/>
      <c r="Q790" s="683"/>
      <c r="R790" s="683"/>
      <c r="S790" s="684"/>
      <c r="T790" s="685"/>
      <c r="U790" s="685"/>
      <c r="V790" s="685"/>
      <c r="W790" s="685"/>
      <c r="X790" s="1045"/>
      <c r="Y790" s="686"/>
      <c r="Z790" s="687"/>
      <c r="AA790" s="661"/>
      <c r="AB790" s="662"/>
      <c r="AC790" s="279"/>
      <c r="AD790" s="61"/>
      <c r="AE790" s="61"/>
      <c r="AF790" s="663" t="str">
        <f t="shared" si="163"/>
        <v/>
      </c>
      <c r="AG790" s="664" t="str">
        <f t="shared" si="159"/>
        <v/>
      </c>
      <c r="AH790" s="664" t="str">
        <f t="shared" si="160"/>
        <v/>
      </c>
      <c r="AI790" s="664" t="str">
        <f>IF(AF790="","",VLOOKUP(AF790,リスト!BD:BE,2,0))</f>
        <v/>
      </c>
      <c r="AJ790" s="664" t="str">
        <f t="shared" si="142"/>
        <v/>
      </c>
      <c r="AK790" s="664" t="str">
        <f>IF(AJ790="","",VLOOKUP(AJ790,リスト!BW:BX,2,0))</f>
        <v/>
      </c>
      <c r="AL790" s="664" t="str">
        <f>IF(AF790="","",IF(S790&gt;【１】経営概要!$G$27,調査年-1,調査年)-R790)</f>
        <v/>
      </c>
      <c r="AM790" s="665" t="str">
        <f t="shared" si="130"/>
        <v/>
      </c>
      <c r="AN790" s="665" t="str">
        <f t="shared" si="131"/>
        <v/>
      </c>
      <c r="AO790" s="666" t="str">
        <f t="shared" si="132"/>
        <v/>
      </c>
      <c r="AP790" s="666" t="str">
        <f t="shared" si="133"/>
        <v/>
      </c>
      <c r="AQ790" s="666" t="str">
        <f t="shared" si="134"/>
        <v/>
      </c>
      <c r="AR790" s="666" t="str">
        <f t="shared" si="164"/>
        <v/>
      </c>
      <c r="AS790" s="666" t="str">
        <f t="shared" si="135"/>
        <v/>
      </c>
      <c r="AT790" s="666" t="str">
        <f t="shared" si="161"/>
        <v/>
      </c>
      <c r="AU790" s="666" t="str">
        <f t="shared" si="162"/>
        <v/>
      </c>
      <c r="AV790" s="666" t="str">
        <f>IF(X790="","",IF(OR(R790=IF(S790&gt;【１】経営概要!$G$27,調査年-1,調査年),AN790=""),"",ROUND(AN790*X790%,0)))</f>
        <v/>
      </c>
      <c r="AW790" s="666" t="str">
        <f t="shared" si="136"/>
        <v/>
      </c>
      <c r="AX790" s="666" t="str">
        <f t="shared" si="137"/>
        <v/>
      </c>
      <c r="AY790" s="666" t="str">
        <f t="shared" si="138"/>
        <v/>
      </c>
      <c r="AZ790" s="666" t="str">
        <f>IF(OR(X790="",AND(OR(R790&lt;&gt;IF(S790&gt;【１】経営概要!$G$27,調査年-1,調査年),AG790=0),V790="",AR790="",W790="")),"",
SUM(
IF(AND(R790=IF(S790&gt;【１】経営概要!$G$27,調査年-1,調査年),AG790=1),ROUND(T790*X790%,0),),
ROUND(V790*X790%,0),
ROUND(SUM(AR790)*X790%,0),
))</f>
        <v/>
      </c>
      <c r="BA790" s="666" t="str">
        <f t="shared" si="139"/>
        <v/>
      </c>
    </row>
    <row r="791" spans="2:53" s="4" customFormat="1" ht="28.15" hidden="1" customHeight="1" outlineLevel="1">
      <c r="C791" s="722">
        <v>775</v>
      </c>
      <c r="D791" s="1569"/>
      <c r="E791" s="1570"/>
      <c r="F791" s="1570"/>
      <c r="G791" s="1570"/>
      <c r="H791" s="1570"/>
      <c r="I791" s="1570"/>
      <c r="J791" s="1570"/>
      <c r="K791" s="1571"/>
      <c r="L791" s="668" t="str">
        <f>IF(M791&gt;0,IF(COUNTIF(リスト!建築物種類コード,M791),"建築物","構築物"),"")</f>
        <v/>
      </c>
      <c r="M791" s="680"/>
      <c r="N791" s="681"/>
      <c r="O791" s="201"/>
      <c r="P791" s="682"/>
      <c r="Q791" s="683"/>
      <c r="R791" s="683"/>
      <c r="S791" s="684"/>
      <c r="T791" s="685"/>
      <c r="U791" s="685"/>
      <c r="V791" s="685"/>
      <c r="W791" s="685"/>
      <c r="X791" s="1045"/>
      <c r="Y791" s="686"/>
      <c r="Z791" s="687"/>
      <c r="AA791" s="661"/>
      <c r="AB791" s="662"/>
      <c r="AC791" s="279"/>
      <c r="AD791" s="61"/>
      <c r="AE791" s="61"/>
      <c r="AF791" s="663" t="str">
        <f t="shared" si="163"/>
        <v/>
      </c>
      <c r="AG791" s="664" t="str">
        <f t="shared" si="159"/>
        <v/>
      </c>
      <c r="AH791" s="664" t="str">
        <f t="shared" si="160"/>
        <v/>
      </c>
      <c r="AI791" s="664" t="str">
        <f>IF(AF791="","",VLOOKUP(AF791,リスト!BD:BE,2,0))</f>
        <v/>
      </c>
      <c r="AJ791" s="664" t="str">
        <f t="shared" si="142"/>
        <v/>
      </c>
      <c r="AK791" s="664" t="str">
        <f>IF(AJ791="","",VLOOKUP(AJ791,リスト!BW:BX,2,0))</f>
        <v/>
      </c>
      <c r="AL791" s="664" t="str">
        <f>IF(AF791="","",IF(S791&gt;【１】経営概要!$G$27,調査年-1,調査年)-R791)</f>
        <v/>
      </c>
      <c r="AM791" s="665" t="str">
        <f t="shared" si="130"/>
        <v/>
      </c>
      <c r="AN791" s="665" t="str">
        <f t="shared" si="131"/>
        <v/>
      </c>
      <c r="AO791" s="666" t="str">
        <f t="shared" si="132"/>
        <v/>
      </c>
      <c r="AP791" s="666" t="str">
        <f t="shared" si="133"/>
        <v/>
      </c>
      <c r="AQ791" s="666" t="str">
        <f t="shared" si="134"/>
        <v/>
      </c>
      <c r="AR791" s="666" t="str">
        <f t="shared" si="164"/>
        <v/>
      </c>
      <c r="AS791" s="666" t="str">
        <f t="shared" si="135"/>
        <v/>
      </c>
      <c r="AT791" s="666" t="str">
        <f t="shared" si="161"/>
        <v/>
      </c>
      <c r="AU791" s="666" t="str">
        <f t="shared" si="162"/>
        <v/>
      </c>
      <c r="AV791" s="666" t="str">
        <f>IF(X791="","",IF(OR(R791=IF(S791&gt;【１】経営概要!$G$27,調査年-1,調査年),AN791=""),"",ROUND(AN791*X791%,0)))</f>
        <v/>
      </c>
      <c r="AW791" s="666" t="str">
        <f t="shared" si="136"/>
        <v/>
      </c>
      <c r="AX791" s="666" t="str">
        <f t="shared" si="137"/>
        <v/>
      </c>
      <c r="AY791" s="666" t="str">
        <f t="shared" si="138"/>
        <v/>
      </c>
      <c r="AZ791" s="666" t="str">
        <f>IF(OR(X791="",AND(OR(R791&lt;&gt;IF(S791&gt;【１】経営概要!$G$27,調査年-1,調査年),AG791=0),V791="",AR791="",W791="")),"",
SUM(
IF(AND(R791=IF(S791&gt;【１】経営概要!$G$27,調査年-1,調査年),AG791=1),ROUND(T791*X791%,0),),
ROUND(V791*X791%,0),
ROUND(SUM(AR791)*X791%,0),
))</f>
        <v/>
      </c>
      <c r="BA791" s="666" t="str">
        <f t="shared" si="139"/>
        <v/>
      </c>
    </row>
    <row r="792" spans="2:53" s="4" customFormat="1" ht="28.15" hidden="1" customHeight="1" outlineLevel="1">
      <c r="C792" s="722">
        <v>776</v>
      </c>
      <c r="D792" s="1572"/>
      <c r="E792" s="1573"/>
      <c r="F792" s="1573"/>
      <c r="G792" s="1573"/>
      <c r="H792" s="1573"/>
      <c r="I792" s="1573"/>
      <c r="J792" s="1573"/>
      <c r="K792" s="1574"/>
      <c r="L792" s="668" t="str">
        <f>IF(M792&gt;0,IF(COUNTIF(リスト!建築物種類コード,M792),"建築物","構築物"),"")</f>
        <v/>
      </c>
      <c r="M792" s="688"/>
      <c r="N792" s="681"/>
      <c r="O792" s="201"/>
      <c r="P792" s="682"/>
      <c r="Q792" s="683"/>
      <c r="R792" s="683"/>
      <c r="S792" s="684"/>
      <c r="T792" s="685"/>
      <c r="U792" s="685"/>
      <c r="V792" s="685"/>
      <c r="W792" s="685"/>
      <c r="X792" s="1045"/>
      <c r="Y792" s="686"/>
      <c r="Z792" s="687"/>
      <c r="AA792" s="661"/>
      <c r="AB792" s="662"/>
      <c r="AC792" s="279"/>
      <c r="AD792" s="61"/>
      <c r="AE792" s="61"/>
      <c r="AF792" s="663" t="str">
        <f t="shared" si="163"/>
        <v/>
      </c>
      <c r="AG792" s="664" t="str">
        <f t="shared" si="159"/>
        <v/>
      </c>
      <c r="AH792" s="664" t="str">
        <f t="shared" si="160"/>
        <v/>
      </c>
      <c r="AI792" s="664" t="str">
        <f>IF(AF792="","",VLOOKUP(AF792,リスト!BD:BE,2,0))</f>
        <v/>
      </c>
      <c r="AJ792" s="664" t="str">
        <f t="shared" si="142"/>
        <v/>
      </c>
      <c r="AK792" s="664" t="str">
        <f>IF(AJ792="","",VLOOKUP(AJ792,リスト!BW:BX,2,0))</f>
        <v/>
      </c>
      <c r="AL792" s="664" t="str">
        <f>IF(AF792="","",IF(S792&gt;【１】経営概要!$G$27,調査年-1,調査年)-R792)</f>
        <v/>
      </c>
      <c r="AM792" s="665" t="str">
        <f t="shared" si="130"/>
        <v/>
      </c>
      <c r="AN792" s="665" t="str">
        <f t="shared" si="131"/>
        <v/>
      </c>
      <c r="AO792" s="666" t="str">
        <f t="shared" si="132"/>
        <v/>
      </c>
      <c r="AP792" s="666" t="str">
        <f t="shared" si="133"/>
        <v/>
      </c>
      <c r="AQ792" s="666" t="str">
        <f t="shared" si="134"/>
        <v/>
      </c>
      <c r="AR792" s="666" t="str">
        <f t="shared" si="164"/>
        <v/>
      </c>
      <c r="AS792" s="666" t="str">
        <f t="shared" si="135"/>
        <v/>
      </c>
      <c r="AT792" s="666" t="str">
        <f t="shared" si="161"/>
        <v/>
      </c>
      <c r="AU792" s="666" t="str">
        <f t="shared" si="162"/>
        <v/>
      </c>
      <c r="AV792" s="666" t="str">
        <f>IF(X792="","",IF(OR(R792=IF(S792&gt;【１】経営概要!$G$27,調査年-1,調査年),AN792=""),"",ROUND(AN792*X792%,0)))</f>
        <v/>
      </c>
      <c r="AW792" s="666" t="str">
        <f t="shared" si="136"/>
        <v/>
      </c>
      <c r="AX792" s="666" t="str">
        <f t="shared" si="137"/>
        <v/>
      </c>
      <c r="AY792" s="666" t="str">
        <f t="shared" si="138"/>
        <v/>
      </c>
      <c r="AZ792" s="666" t="str">
        <f>IF(OR(X792="",AND(OR(R792&lt;&gt;IF(S792&gt;【１】経営概要!$G$27,調査年-1,調査年),AG792=0),V792="",AR792="",W792="")),"",
SUM(
IF(AND(R792=IF(S792&gt;【１】経営概要!$G$27,調査年-1,調査年),AG792=1),ROUND(T792*X792%,0),),
ROUND(V792*X792%,0),
ROUND(SUM(AR792)*X792%,0),
))</f>
        <v/>
      </c>
      <c r="BA792" s="666" t="str">
        <f t="shared" si="139"/>
        <v/>
      </c>
    </row>
    <row r="793" spans="2:53" s="4" customFormat="1" ht="28.15" hidden="1" customHeight="1" outlineLevel="1">
      <c r="C793" s="722">
        <v>777</v>
      </c>
      <c r="D793" s="1569"/>
      <c r="E793" s="1570"/>
      <c r="F793" s="1570"/>
      <c r="G793" s="1570"/>
      <c r="H793" s="1570"/>
      <c r="I793" s="1570"/>
      <c r="J793" s="1570"/>
      <c r="K793" s="1571"/>
      <c r="L793" s="668" t="str">
        <f>IF(M793&gt;0,IF(COUNTIF(リスト!建築物種類コード,M793),"建築物","構築物"),"")</f>
        <v/>
      </c>
      <c r="M793" s="680"/>
      <c r="N793" s="681"/>
      <c r="O793" s="201"/>
      <c r="P793" s="682"/>
      <c r="Q793" s="683"/>
      <c r="R793" s="683"/>
      <c r="S793" s="684"/>
      <c r="T793" s="685"/>
      <c r="U793" s="685"/>
      <c r="V793" s="685"/>
      <c r="W793" s="685"/>
      <c r="X793" s="1045"/>
      <c r="Y793" s="686"/>
      <c r="Z793" s="687"/>
      <c r="AA793" s="661"/>
      <c r="AB793" s="662"/>
      <c r="AC793" s="279"/>
      <c r="AD793" s="61"/>
      <c r="AE793" s="61"/>
      <c r="AF793" s="663" t="str">
        <f t="shared" si="163"/>
        <v/>
      </c>
      <c r="AG793" s="664" t="str">
        <f t="shared" si="159"/>
        <v/>
      </c>
      <c r="AH793" s="664" t="str">
        <f t="shared" si="160"/>
        <v/>
      </c>
      <c r="AI793" s="664" t="str">
        <f>IF(AF793="","",VLOOKUP(AF793,リスト!BD:BE,2,0))</f>
        <v/>
      </c>
      <c r="AJ793" s="664" t="str">
        <f t="shared" si="142"/>
        <v/>
      </c>
      <c r="AK793" s="664" t="str">
        <f>IF(AJ793="","",VLOOKUP(AJ793,リスト!BW:BX,2,0))</f>
        <v/>
      </c>
      <c r="AL793" s="664" t="str">
        <f>IF(AF793="","",IF(S793&gt;【１】経営概要!$G$27,調査年-1,調査年)-R793)</f>
        <v/>
      </c>
      <c r="AM793" s="665" t="str">
        <f t="shared" si="130"/>
        <v/>
      </c>
      <c r="AN793" s="665" t="str">
        <f t="shared" si="131"/>
        <v/>
      </c>
      <c r="AO793" s="666" t="str">
        <f t="shared" si="132"/>
        <v/>
      </c>
      <c r="AP793" s="666" t="str">
        <f t="shared" si="133"/>
        <v/>
      </c>
      <c r="AQ793" s="666" t="str">
        <f t="shared" si="134"/>
        <v/>
      </c>
      <c r="AR793" s="666" t="str">
        <f t="shared" si="164"/>
        <v/>
      </c>
      <c r="AS793" s="666" t="str">
        <f t="shared" si="135"/>
        <v/>
      </c>
      <c r="AT793" s="666" t="str">
        <f t="shared" si="161"/>
        <v/>
      </c>
      <c r="AU793" s="666" t="str">
        <f t="shared" si="162"/>
        <v/>
      </c>
      <c r="AV793" s="666" t="str">
        <f>IF(X793="","",IF(OR(R793=IF(S793&gt;【１】経営概要!$G$27,調査年-1,調査年),AN793=""),"",ROUND(AN793*X793%,0)))</f>
        <v/>
      </c>
      <c r="AW793" s="666" t="str">
        <f t="shared" si="136"/>
        <v/>
      </c>
      <c r="AX793" s="666" t="str">
        <f t="shared" si="137"/>
        <v/>
      </c>
      <c r="AY793" s="666" t="str">
        <f t="shared" si="138"/>
        <v/>
      </c>
      <c r="AZ793" s="666" t="str">
        <f>IF(OR(X793="",AND(OR(R793&lt;&gt;IF(S793&gt;【１】経営概要!$G$27,調査年-1,調査年),AG793=0),V793="",AR793="",W793="")),"",
SUM(
IF(AND(R793=IF(S793&gt;【１】経営概要!$G$27,調査年-1,調査年),AG793=1),ROUND(T793*X793%,0),),
ROUND(V793*X793%,0),
ROUND(SUM(AR793)*X793%,0),
))</f>
        <v/>
      </c>
      <c r="BA793" s="666" t="str">
        <f t="shared" si="139"/>
        <v/>
      </c>
    </row>
    <row r="794" spans="2:53" s="4" customFormat="1" ht="28.15" hidden="1" customHeight="1" outlineLevel="1">
      <c r="C794" s="722">
        <v>778</v>
      </c>
      <c r="D794" s="1572"/>
      <c r="E794" s="1573"/>
      <c r="F794" s="1573"/>
      <c r="G794" s="1573"/>
      <c r="H794" s="1573"/>
      <c r="I794" s="1573"/>
      <c r="J794" s="1573"/>
      <c r="K794" s="1574"/>
      <c r="L794" s="668" t="str">
        <f>IF(M794&gt;0,IF(COUNTIF(リスト!建築物種類コード,M794),"建築物","構築物"),"")</f>
        <v/>
      </c>
      <c r="M794" s="688"/>
      <c r="N794" s="681"/>
      <c r="O794" s="201"/>
      <c r="P794" s="682"/>
      <c r="Q794" s="683"/>
      <c r="R794" s="683"/>
      <c r="S794" s="684"/>
      <c r="T794" s="685"/>
      <c r="U794" s="685"/>
      <c r="V794" s="685"/>
      <c r="W794" s="685"/>
      <c r="X794" s="1045"/>
      <c r="Y794" s="686"/>
      <c r="Z794" s="687"/>
      <c r="AA794" s="661"/>
      <c r="AB794" s="662"/>
      <c r="AC794" s="279"/>
      <c r="AD794" s="61"/>
      <c r="AE794" s="61"/>
      <c r="AF794" s="663" t="str">
        <f t="shared" si="163"/>
        <v/>
      </c>
      <c r="AG794" s="664" t="str">
        <f t="shared" si="159"/>
        <v/>
      </c>
      <c r="AH794" s="664" t="str">
        <f t="shared" si="160"/>
        <v/>
      </c>
      <c r="AI794" s="664" t="str">
        <f>IF(AF794="","",VLOOKUP(AF794,リスト!BD:BE,2,0))</f>
        <v/>
      </c>
      <c r="AJ794" s="664" t="str">
        <f t="shared" si="142"/>
        <v/>
      </c>
      <c r="AK794" s="664" t="str">
        <f>IF(AJ794="","",VLOOKUP(AJ794,リスト!BW:BX,2,0))</f>
        <v/>
      </c>
      <c r="AL794" s="664" t="str">
        <f>IF(AF794="","",IF(S794&gt;【１】経営概要!$G$27,調査年-1,調査年)-R794)</f>
        <v/>
      </c>
      <c r="AM794" s="665" t="str">
        <f t="shared" si="130"/>
        <v/>
      </c>
      <c r="AN794" s="665" t="str">
        <f t="shared" si="131"/>
        <v/>
      </c>
      <c r="AO794" s="666" t="str">
        <f t="shared" si="132"/>
        <v/>
      </c>
      <c r="AP794" s="666" t="str">
        <f t="shared" si="133"/>
        <v/>
      </c>
      <c r="AQ794" s="666" t="str">
        <f t="shared" si="134"/>
        <v/>
      </c>
      <c r="AR794" s="666" t="str">
        <f t="shared" si="164"/>
        <v/>
      </c>
      <c r="AS794" s="666" t="str">
        <f t="shared" si="135"/>
        <v/>
      </c>
      <c r="AT794" s="666" t="str">
        <f t="shared" si="161"/>
        <v/>
      </c>
      <c r="AU794" s="666" t="str">
        <f t="shared" si="162"/>
        <v/>
      </c>
      <c r="AV794" s="666" t="str">
        <f>IF(X794="","",IF(OR(R794=IF(S794&gt;【１】経営概要!$G$27,調査年-1,調査年),AN794=""),"",ROUND(AN794*X794%,0)))</f>
        <v/>
      </c>
      <c r="AW794" s="666" t="str">
        <f t="shared" si="136"/>
        <v/>
      </c>
      <c r="AX794" s="666" t="str">
        <f t="shared" si="137"/>
        <v/>
      </c>
      <c r="AY794" s="666" t="str">
        <f t="shared" si="138"/>
        <v/>
      </c>
      <c r="AZ794" s="666" t="str">
        <f>IF(OR(X794="",AND(OR(R794&lt;&gt;IF(S794&gt;【１】経営概要!$G$27,調査年-1,調査年),AG794=0),V794="",AR794="",W794="")),"",
SUM(
IF(AND(R794=IF(S794&gt;【１】経営概要!$G$27,調査年-1,調査年),AG794=1),ROUND(T794*X794%,0),),
ROUND(V794*X794%,0),
ROUND(SUM(AR794)*X794%,0),
))</f>
        <v/>
      </c>
      <c r="BA794" s="666" t="str">
        <f t="shared" si="139"/>
        <v/>
      </c>
    </row>
    <row r="795" spans="2:53" s="4" customFormat="1" ht="28.15" hidden="1" customHeight="1" outlineLevel="1">
      <c r="C795" s="722">
        <v>779</v>
      </c>
      <c r="D795" s="1569"/>
      <c r="E795" s="1570"/>
      <c r="F795" s="1570"/>
      <c r="G795" s="1570"/>
      <c r="H795" s="1570"/>
      <c r="I795" s="1570"/>
      <c r="J795" s="1570"/>
      <c r="K795" s="1571"/>
      <c r="L795" s="668" t="str">
        <f>IF(M795&gt;0,IF(COUNTIF(リスト!建築物種類コード,M795),"建築物","構築物"),"")</f>
        <v/>
      </c>
      <c r="M795" s="680"/>
      <c r="N795" s="681"/>
      <c r="O795" s="201"/>
      <c r="P795" s="682"/>
      <c r="Q795" s="683"/>
      <c r="R795" s="683"/>
      <c r="S795" s="684"/>
      <c r="T795" s="685"/>
      <c r="U795" s="685"/>
      <c r="V795" s="685"/>
      <c r="W795" s="685"/>
      <c r="X795" s="1045"/>
      <c r="Y795" s="686"/>
      <c r="Z795" s="687"/>
      <c r="AA795" s="661"/>
      <c r="AB795" s="662"/>
      <c r="AC795" s="279"/>
      <c r="AD795" s="61"/>
      <c r="AE795" s="61"/>
      <c r="AF795" s="663" t="str">
        <f t="shared" si="163"/>
        <v/>
      </c>
      <c r="AG795" s="664" t="str">
        <f t="shared" si="159"/>
        <v/>
      </c>
      <c r="AH795" s="664" t="str">
        <f t="shared" si="160"/>
        <v/>
      </c>
      <c r="AI795" s="664" t="str">
        <f>IF(AF795="","",VLOOKUP(AF795,リスト!BD:BE,2,0))</f>
        <v/>
      </c>
      <c r="AJ795" s="664" t="str">
        <f t="shared" si="142"/>
        <v/>
      </c>
      <c r="AK795" s="664" t="str">
        <f>IF(AJ795="","",VLOOKUP(AJ795,リスト!BW:BX,2,0))</f>
        <v/>
      </c>
      <c r="AL795" s="664" t="str">
        <f>IF(AF795="","",IF(S795&gt;【１】経営概要!$G$27,調査年-1,調査年)-R795)</f>
        <v/>
      </c>
      <c r="AM795" s="665" t="str">
        <f t="shared" si="130"/>
        <v/>
      </c>
      <c r="AN795" s="665" t="str">
        <f t="shared" si="131"/>
        <v/>
      </c>
      <c r="AO795" s="666" t="str">
        <f t="shared" si="132"/>
        <v/>
      </c>
      <c r="AP795" s="666" t="str">
        <f t="shared" si="133"/>
        <v/>
      </c>
      <c r="AQ795" s="666" t="str">
        <f t="shared" si="134"/>
        <v/>
      </c>
      <c r="AR795" s="666" t="str">
        <f t="shared" si="164"/>
        <v/>
      </c>
      <c r="AS795" s="666" t="str">
        <f t="shared" si="135"/>
        <v/>
      </c>
      <c r="AT795" s="666" t="str">
        <f t="shared" si="161"/>
        <v/>
      </c>
      <c r="AU795" s="666" t="str">
        <f t="shared" si="162"/>
        <v/>
      </c>
      <c r="AV795" s="666" t="str">
        <f>IF(X795="","",IF(OR(R795=IF(S795&gt;【１】経営概要!$G$27,調査年-1,調査年),AN795=""),"",ROUND(AN795*X795%,0)))</f>
        <v/>
      </c>
      <c r="AW795" s="666" t="str">
        <f t="shared" si="136"/>
        <v/>
      </c>
      <c r="AX795" s="666" t="str">
        <f t="shared" si="137"/>
        <v/>
      </c>
      <c r="AY795" s="666" t="str">
        <f t="shared" si="138"/>
        <v/>
      </c>
      <c r="AZ795" s="666" t="str">
        <f>IF(OR(X795="",AND(OR(R795&lt;&gt;IF(S795&gt;【１】経営概要!$G$27,調査年-1,調査年),AG795=0),V795="",AR795="",W795="")),"",
SUM(
IF(AND(R795=IF(S795&gt;【１】経営概要!$G$27,調査年-1,調査年),AG795=1),ROUND(T795*X795%,0),),
ROUND(V795*X795%,0),
ROUND(SUM(AR795)*X795%,0),
))</f>
        <v/>
      </c>
      <c r="BA795" s="666" t="str">
        <f t="shared" si="139"/>
        <v/>
      </c>
    </row>
    <row r="796" spans="2:53" s="4" customFormat="1" ht="28.15" hidden="1" customHeight="1" outlineLevel="1">
      <c r="C796" s="722">
        <v>780</v>
      </c>
      <c r="D796" s="1569"/>
      <c r="E796" s="1570"/>
      <c r="F796" s="1570"/>
      <c r="G796" s="1570"/>
      <c r="H796" s="1570"/>
      <c r="I796" s="1570"/>
      <c r="J796" s="1570"/>
      <c r="K796" s="1571"/>
      <c r="L796" s="668" t="str">
        <f>IF(M796&gt;0,IF(COUNTIF(リスト!建築物種類コード,M796),"建築物","構築物"),"")</f>
        <v/>
      </c>
      <c r="M796" s="680"/>
      <c r="N796" s="681"/>
      <c r="O796" s="201"/>
      <c r="P796" s="682"/>
      <c r="Q796" s="683"/>
      <c r="R796" s="683"/>
      <c r="S796" s="684"/>
      <c r="T796" s="685"/>
      <c r="U796" s="685"/>
      <c r="V796" s="685"/>
      <c r="W796" s="685"/>
      <c r="X796" s="1045"/>
      <c r="Y796" s="686"/>
      <c r="Z796" s="687"/>
      <c r="AA796" s="661"/>
      <c r="AB796" s="662"/>
      <c r="AC796" s="279"/>
      <c r="AD796" s="61"/>
      <c r="AE796" s="61"/>
      <c r="AF796" s="663" t="str">
        <f t="shared" si="163"/>
        <v/>
      </c>
      <c r="AG796" s="664" t="str">
        <f t="shared" si="159"/>
        <v/>
      </c>
      <c r="AH796" s="664" t="str">
        <f t="shared" si="160"/>
        <v/>
      </c>
      <c r="AI796" s="664" t="str">
        <f>IF(AF796="","",VLOOKUP(AF796,リスト!BD:BE,2,0))</f>
        <v/>
      </c>
      <c r="AJ796" s="664" t="str">
        <f t="shared" si="142"/>
        <v/>
      </c>
      <c r="AK796" s="664" t="str">
        <f>IF(AJ796="","",VLOOKUP(AJ796,リスト!BW:BX,2,0))</f>
        <v/>
      </c>
      <c r="AL796" s="664" t="str">
        <f>IF(AF796="","",IF(S796&gt;【１】経営概要!$G$27,調査年-1,調査年)-R796)</f>
        <v/>
      </c>
      <c r="AM796" s="665" t="str">
        <f t="shared" si="130"/>
        <v/>
      </c>
      <c r="AN796" s="665" t="str">
        <f t="shared" si="131"/>
        <v/>
      </c>
      <c r="AO796" s="666" t="str">
        <f t="shared" si="132"/>
        <v/>
      </c>
      <c r="AP796" s="666" t="str">
        <f t="shared" si="133"/>
        <v/>
      </c>
      <c r="AQ796" s="666" t="str">
        <f t="shared" si="134"/>
        <v/>
      </c>
      <c r="AR796" s="666" t="str">
        <f t="shared" si="164"/>
        <v/>
      </c>
      <c r="AS796" s="666" t="str">
        <f t="shared" si="135"/>
        <v/>
      </c>
      <c r="AT796" s="666" t="str">
        <f t="shared" si="161"/>
        <v/>
      </c>
      <c r="AU796" s="666" t="str">
        <f t="shared" si="162"/>
        <v/>
      </c>
      <c r="AV796" s="666" t="str">
        <f>IF(X796="","",IF(OR(R796=IF(S796&gt;【１】経営概要!$G$27,調査年-1,調査年),AN796=""),"",ROUND(AN796*X796%,0)))</f>
        <v/>
      </c>
      <c r="AW796" s="666" t="str">
        <f t="shared" si="136"/>
        <v/>
      </c>
      <c r="AX796" s="666" t="str">
        <f t="shared" si="137"/>
        <v/>
      </c>
      <c r="AY796" s="666" t="str">
        <f t="shared" si="138"/>
        <v/>
      </c>
      <c r="AZ796" s="666" t="str">
        <f>IF(OR(X796="",AND(OR(R796&lt;&gt;IF(S796&gt;【１】経営概要!$G$27,調査年-1,調査年),AG796=0),V796="",AR796="",W796="")),"",
SUM(
IF(AND(R796=IF(S796&gt;【１】経営概要!$G$27,調査年-1,調査年),AG796=1),ROUND(T796*X796%,0),),
ROUND(V796*X796%,0),
ROUND(SUM(AR796)*X796%,0),
))</f>
        <v/>
      </c>
      <c r="BA796" s="666" t="str">
        <f t="shared" si="139"/>
        <v/>
      </c>
    </row>
    <row r="797" spans="2:53" s="4" customFormat="1" ht="28.15" hidden="1" customHeight="1" outlineLevel="1">
      <c r="C797" s="722">
        <v>781</v>
      </c>
      <c r="D797" s="1569"/>
      <c r="E797" s="1570"/>
      <c r="F797" s="1570"/>
      <c r="G797" s="1570"/>
      <c r="H797" s="1570"/>
      <c r="I797" s="1570"/>
      <c r="J797" s="1570"/>
      <c r="K797" s="1571"/>
      <c r="L797" s="668" t="str">
        <f>IF(M797&gt;0,IF(COUNTIF(リスト!建築物種類コード,M797),"建築物","構築物"),"")</f>
        <v/>
      </c>
      <c r="M797" s="680"/>
      <c r="N797" s="681"/>
      <c r="O797" s="201"/>
      <c r="P797" s="682"/>
      <c r="Q797" s="683"/>
      <c r="R797" s="683"/>
      <c r="S797" s="684"/>
      <c r="T797" s="685"/>
      <c r="U797" s="685"/>
      <c r="V797" s="685"/>
      <c r="W797" s="685"/>
      <c r="X797" s="1045"/>
      <c r="Y797" s="686"/>
      <c r="Z797" s="687"/>
      <c r="AA797" s="661"/>
      <c r="AB797" s="662"/>
      <c r="AC797" s="279"/>
      <c r="AD797" s="61"/>
      <c r="AE797" s="61"/>
      <c r="AF797" s="663" t="str">
        <f t="shared" si="163"/>
        <v/>
      </c>
      <c r="AG797" s="664" t="str">
        <f t="shared" si="159"/>
        <v/>
      </c>
      <c r="AH797" s="664" t="str">
        <f t="shared" si="160"/>
        <v/>
      </c>
      <c r="AI797" s="664" t="str">
        <f>IF(AF797="","",VLOOKUP(AF797,リスト!BD:BE,2,0))</f>
        <v/>
      </c>
      <c r="AJ797" s="664" t="str">
        <f t="shared" si="142"/>
        <v/>
      </c>
      <c r="AK797" s="664" t="str">
        <f>IF(AJ797="","",VLOOKUP(AJ797,リスト!BW:BX,2,0))</f>
        <v/>
      </c>
      <c r="AL797" s="664" t="str">
        <f>IF(AF797="","",IF(S797&gt;【１】経営概要!$G$27,調査年-1,調査年)-R797)</f>
        <v/>
      </c>
      <c r="AM797" s="665" t="str">
        <f t="shared" si="130"/>
        <v/>
      </c>
      <c r="AN797" s="665" t="str">
        <f t="shared" si="131"/>
        <v/>
      </c>
      <c r="AO797" s="666" t="str">
        <f t="shared" si="132"/>
        <v/>
      </c>
      <c r="AP797" s="666" t="str">
        <f t="shared" si="133"/>
        <v/>
      </c>
      <c r="AQ797" s="666" t="str">
        <f t="shared" si="134"/>
        <v/>
      </c>
      <c r="AR797" s="666" t="str">
        <f t="shared" si="164"/>
        <v/>
      </c>
      <c r="AS797" s="666" t="str">
        <f t="shared" si="135"/>
        <v/>
      </c>
      <c r="AT797" s="666" t="str">
        <f t="shared" si="161"/>
        <v/>
      </c>
      <c r="AU797" s="666" t="str">
        <f t="shared" si="162"/>
        <v/>
      </c>
      <c r="AV797" s="666" t="str">
        <f>IF(X797="","",IF(OR(R797=IF(S797&gt;【１】経営概要!$G$27,調査年-1,調査年),AN797=""),"",ROUND(AN797*X797%,0)))</f>
        <v/>
      </c>
      <c r="AW797" s="666" t="str">
        <f t="shared" si="136"/>
        <v/>
      </c>
      <c r="AX797" s="666" t="str">
        <f t="shared" si="137"/>
        <v/>
      </c>
      <c r="AY797" s="666" t="str">
        <f t="shared" si="138"/>
        <v/>
      </c>
      <c r="AZ797" s="666" t="str">
        <f>IF(OR(X797="",AND(OR(R797&lt;&gt;IF(S797&gt;【１】経営概要!$G$27,調査年-1,調査年),AG797=0),V797="",AR797="",W797="")),"",
SUM(
IF(AND(R797=IF(S797&gt;【１】経営概要!$G$27,調査年-1,調査年),AG797=1),ROUND(T797*X797%,0),),
ROUND(V797*X797%,0),
ROUND(SUM(AR797)*X797%,0),
))</f>
        <v/>
      </c>
      <c r="BA797" s="666" t="str">
        <f t="shared" si="139"/>
        <v/>
      </c>
    </row>
    <row r="798" spans="2:53" s="4" customFormat="1" ht="28.15" hidden="1" customHeight="1" outlineLevel="1">
      <c r="C798" s="722">
        <v>782</v>
      </c>
      <c r="D798" s="1569"/>
      <c r="E798" s="1570"/>
      <c r="F798" s="1570"/>
      <c r="G798" s="1570"/>
      <c r="H798" s="1570"/>
      <c r="I798" s="1570"/>
      <c r="J798" s="1570"/>
      <c r="K798" s="1571"/>
      <c r="L798" s="668" t="str">
        <f>IF(M798&gt;0,IF(COUNTIF(リスト!建築物種類コード,M798),"建築物","構築物"),"")</f>
        <v/>
      </c>
      <c r="M798" s="680"/>
      <c r="N798" s="681"/>
      <c r="O798" s="201"/>
      <c r="P798" s="682"/>
      <c r="Q798" s="683"/>
      <c r="R798" s="683"/>
      <c r="S798" s="684"/>
      <c r="T798" s="685"/>
      <c r="U798" s="685"/>
      <c r="V798" s="685"/>
      <c r="W798" s="685"/>
      <c r="X798" s="1045"/>
      <c r="Y798" s="686"/>
      <c r="Z798" s="687"/>
      <c r="AA798" s="661"/>
      <c r="AB798" s="662"/>
      <c r="AC798" s="279"/>
      <c r="AD798" s="61"/>
      <c r="AE798" s="61"/>
      <c r="AF798" s="663" t="str">
        <f t="shared" si="163"/>
        <v/>
      </c>
      <c r="AG798" s="664" t="str">
        <f t="shared" si="159"/>
        <v/>
      </c>
      <c r="AH798" s="664" t="str">
        <f t="shared" si="160"/>
        <v/>
      </c>
      <c r="AI798" s="664" t="str">
        <f>IF(AF798="","",VLOOKUP(AF798,リスト!BD:BE,2,0))</f>
        <v/>
      </c>
      <c r="AJ798" s="664" t="str">
        <f t="shared" si="142"/>
        <v/>
      </c>
      <c r="AK798" s="664" t="str">
        <f>IF(AJ798="","",VLOOKUP(AJ798,リスト!BW:BX,2,0))</f>
        <v/>
      </c>
      <c r="AL798" s="664" t="str">
        <f>IF(AF798="","",IF(S798&gt;【１】経営概要!$G$27,調査年-1,調査年)-R798)</f>
        <v/>
      </c>
      <c r="AM798" s="665" t="str">
        <f t="shared" si="130"/>
        <v/>
      </c>
      <c r="AN798" s="665" t="str">
        <f t="shared" si="131"/>
        <v/>
      </c>
      <c r="AO798" s="666" t="str">
        <f t="shared" si="132"/>
        <v/>
      </c>
      <c r="AP798" s="666" t="str">
        <f t="shared" si="133"/>
        <v/>
      </c>
      <c r="AQ798" s="666" t="str">
        <f t="shared" si="134"/>
        <v/>
      </c>
      <c r="AR798" s="666" t="str">
        <f t="shared" si="164"/>
        <v/>
      </c>
      <c r="AS798" s="666" t="str">
        <f t="shared" si="135"/>
        <v/>
      </c>
      <c r="AT798" s="666" t="str">
        <f t="shared" si="161"/>
        <v/>
      </c>
      <c r="AU798" s="666" t="str">
        <f t="shared" si="162"/>
        <v/>
      </c>
      <c r="AV798" s="666" t="str">
        <f>IF(X798="","",IF(OR(R798=IF(S798&gt;【１】経営概要!$G$27,調査年-1,調査年),AN798=""),"",ROUND(AN798*X798%,0)))</f>
        <v/>
      </c>
      <c r="AW798" s="666" t="str">
        <f t="shared" si="136"/>
        <v/>
      </c>
      <c r="AX798" s="666" t="str">
        <f t="shared" si="137"/>
        <v/>
      </c>
      <c r="AY798" s="666" t="str">
        <f t="shared" si="138"/>
        <v/>
      </c>
      <c r="AZ798" s="666" t="str">
        <f>IF(OR(X798="",AND(OR(R798&lt;&gt;IF(S798&gt;【１】経営概要!$G$27,調査年-1,調査年),AG798=0),V798="",AR798="",W798="")),"",
SUM(
IF(AND(R798=IF(S798&gt;【１】経営概要!$G$27,調査年-1,調査年),AG798=1),ROUND(T798*X798%,0),),
ROUND(V798*X798%,0),
ROUND(SUM(AR798)*X798%,0),
))</f>
        <v/>
      </c>
      <c r="BA798" s="666" t="str">
        <f t="shared" si="139"/>
        <v/>
      </c>
    </row>
    <row r="799" spans="2:53" s="4" customFormat="1" ht="28.15" hidden="1" customHeight="1" outlineLevel="1">
      <c r="C799" s="722">
        <v>783</v>
      </c>
      <c r="D799" s="1569"/>
      <c r="E799" s="1570"/>
      <c r="F799" s="1570"/>
      <c r="G799" s="1570"/>
      <c r="H799" s="1570"/>
      <c r="I799" s="1570"/>
      <c r="J799" s="1570"/>
      <c r="K799" s="1571"/>
      <c r="L799" s="668" t="str">
        <f>IF(M799&gt;0,IF(COUNTIF(リスト!建築物種類コード,M799),"建築物","構築物"),"")</f>
        <v/>
      </c>
      <c r="M799" s="680"/>
      <c r="N799" s="681"/>
      <c r="O799" s="201"/>
      <c r="P799" s="682"/>
      <c r="Q799" s="683"/>
      <c r="R799" s="683"/>
      <c r="S799" s="684"/>
      <c r="T799" s="685"/>
      <c r="U799" s="685"/>
      <c r="V799" s="685"/>
      <c r="W799" s="685"/>
      <c r="X799" s="1045"/>
      <c r="Y799" s="686"/>
      <c r="Z799" s="687"/>
      <c r="AA799" s="661"/>
      <c r="AB799" s="662"/>
      <c r="AC799" s="279"/>
      <c r="AD799" s="61"/>
      <c r="AE799" s="61"/>
      <c r="AF799" s="663" t="str">
        <f t="shared" si="163"/>
        <v/>
      </c>
      <c r="AG799" s="664" t="str">
        <f t="shared" si="159"/>
        <v/>
      </c>
      <c r="AH799" s="664" t="str">
        <f t="shared" si="160"/>
        <v/>
      </c>
      <c r="AI799" s="664" t="str">
        <f>IF(AF799="","",VLOOKUP(AF799,リスト!BD:BE,2,0))</f>
        <v/>
      </c>
      <c r="AJ799" s="664" t="str">
        <f t="shared" si="142"/>
        <v/>
      </c>
      <c r="AK799" s="664" t="str">
        <f>IF(AJ799="","",VLOOKUP(AJ799,リスト!BW:BX,2,0))</f>
        <v/>
      </c>
      <c r="AL799" s="664" t="str">
        <f>IF(AF799="","",IF(S799&gt;【１】経営概要!$G$27,調査年-1,調査年)-R799)</f>
        <v/>
      </c>
      <c r="AM799" s="665" t="str">
        <f t="shared" si="130"/>
        <v/>
      </c>
      <c r="AN799" s="665" t="str">
        <f t="shared" si="131"/>
        <v/>
      </c>
      <c r="AO799" s="666" t="str">
        <f t="shared" si="132"/>
        <v/>
      </c>
      <c r="AP799" s="666" t="str">
        <f t="shared" si="133"/>
        <v/>
      </c>
      <c r="AQ799" s="666" t="str">
        <f t="shared" si="134"/>
        <v/>
      </c>
      <c r="AR799" s="666" t="str">
        <f t="shared" si="164"/>
        <v/>
      </c>
      <c r="AS799" s="666" t="str">
        <f t="shared" si="135"/>
        <v/>
      </c>
      <c r="AT799" s="666" t="str">
        <f t="shared" si="161"/>
        <v/>
      </c>
      <c r="AU799" s="666" t="str">
        <f t="shared" si="162"/>
        <v/>
      </c>
      <c r="AV799" s="666" t="str">
        <f>IF(X799="","",IF(OR(R799=IF(S799&gt;【１】経営概要!$G$27,調査年-1,調査年),AN799=""),"",ROUND(AN799*X799%,0)))</f>
        <v/>
      </c>
      <c r="AW799" s="666" t="str">
        <f t="shared" si="136"/>
        <v/>
      </c>
      <c r="AX799" s="666" t="str">
        <f t="shared" si="137"/>
        <v/>
      </c>
      <c r="AY799" s="666" t="str">
        <f t="shared" si="138"/>
        <v/>
      </c>
      <c r="AZ799" s="666" t="str">
        <f>IF(OR(X799="",AND(OR(R799&lt;&gt;IF(S799&gt;【１】経営概要!$G$27,調査年-1,調査年),AG799=0),V799="",AR799="",W799="")),"",
SUM(
IF(AND(R799=IF(S799&gt;【１】経営概要!$G$27,調査年-1,調査年),AG799=1),ROUND(T799*X799%,0),),
ROUND(V799*X799%,0),
ROUND(SUM(AR799)*X799%,0),
))</f>
        <v/>
      </c>
      <c r="BA799" s="666" t="str">
        <f t="shared" si="139"/>
        <v/>
      </c>
    </row>
    <row r="800" spans="2:53" s="4" customFormat="1" ht="28.15" hidden="1" customHeight="1" outlineLevel="1">
      <c r="C800" s="722">
        <v>784</v>
      </c>
      <c r="D800" s="1569"/>
      <c r="E800" s="1570"/>
      <c r="F800" s="1570"/>
      <c r="G800" s="1570"/>
      <c r="H800" s="1570"/>
      <c r="I800" s="1570"/>
      <c r="J800" s="1570"/>
      <c r="K800" s="1571"/>
      <c r="L800" s="668" t="str">
        <f>IF(M800&gt;0,IF(COUNTIF(リスト!建築物種類コード,M800),"建築物","構築物"),"")</f>
        <v/>
      </c>
      <c r="M800" s="680"/>
      <c r="N800" s="681"/>
      <c r="O800" s="201"/>
      <c r="P800" s="682"/>
      <c r="Q800" s="683"/>
      <c r="R800" s="683"/>
      <c r="S800" s="684"/>
      <c r="T800" s="685"/>
      <c r="U800" s="685"/>
      <c r="V800" s="685"/>
      <c r="W800" s="685"/>
      <c r="X800" s="1045"/>
      <c r="Y800" s="686"/>
      <c r="Z800" s="687"/>
      <c r="AA800" s="661"/>
      <c r="AB800" s="662"/>
      <c r="AC800" s="279"/>
      <c r="AD800" s="61"/>
      <c r="AE800" s="61"/>
      <c r="AF800" s="663" t="str">
        <f t="shared" si="163"/>
        <v/>
      </c>
      <c r="AG800" s="664" t="str">
        <f t="shared" si="159"/>
        <v/>
      </c>
      <c r="AH800" s="664" t="str">
        <f t="shared" si="160"/>
        <v/>
      </c>
      <c r="AI800" s="664" t="str">
        <f>IF(AF800="","",VLOOKUP(AF800,リスト!BD:BE,2,0))</f>
        <v/>
      </c>
      <c r="AJ800" s="664" t="str">
        <f t="shared" si="142"/>
        <v/>
      </c>
      <c r="AK800" s="664" t="str">
        <f>IF(AJ800="","",VLOOKUP(AJ800,リスト!BW:BX,2,0))</f>
        <v/>
      </c>
      <c r="AL800" s="664" t="str">
        <f>IF(AF800="","",IF(S800&gt;【１】経営概要!$G$27,調査年-1,調査年)-R800)</f>
        <v/>
      </c>
      <c r="AM800" s="665" t="str">
        <f t="shared" si="130"/>
        <v/>
      </c>
      <c r="AN800" s="665" t="str">
        <f t="shared" si="131"/>
        <v/>
      </c>
      <c r="AO800" s="666" t="str">
        <f t="shared" si="132"/>
        <v/>
      </c>
      <c r="AP800" s="666" t="str">
        <f t="shared" si="133"/>
        <v/>
      </c>
      <c r="AQ800" s="666" t="str">
        <f t="shared" si="134"/>
        <v/>
      </c>
      <c r="AR800" s="666" t="str">
        <f t="shared" si="164"/>
        <v/>
      </c>
      <c r="AS800" s="666" t="str">
        <f t="shared" si="135"/>
        <v/>
      </c>
      <c r="AT800" s="666" t="str">
        <f t="shared" si="161"/>
        <v/>
      </c>
      <c r="AU800" s="666" t="str">
        <f t="shared" si="162"/>
        <v/>
      </c>
      <c r="AV800" s="666" t="str">
        <f>IF(X800="","",IF(OR(R800=IF(S800&gt;【１】経営概要!$G$27,調査年-1,調査年),AN800=""),"",ROUND(AN800*X800%,0)))</f>
        <v/>
      </c>
      <c r="AW800" s="666" t="str">
        <f t="shared" si="136"/>
        <v/>
      </c>
      <c r="AX800" s="666" t="str">
        <f t="shared" si="137"/>
        <v/>
      </c>
      <c r="AY800" s="666" t="str">
        <f t="shared" si="138"/>
        <v/>
      </c>
      <c r="AZ800" s="666" t="str">
        <f>IF(OR(X800="",AND(OR(R800&lt;&gt;IF(S800&gt;【１】経営概要!$G$27,調査年-1,調査年),AG800=0),V800="",AR800="",W800="")),"",
SUM(
IF(AND(R800=IF(S800&gt;【１】経営概要!$G$27,調査年-1,調査年),AG800=1),ROUND(T800*X800%,0),),
ROUND(V800*X800%,0),
ROUND(SUM(AR800)*X800%,0),
))</f>
        <v/>
      </c>
      <c r="BA800" s="666" t="str">
        <f t="shared" si="139"/>
        <v/>
      </c>
    </row>
    <row r="801" spans="2:53" s="4" customFormat="1" ht="28.15" hidden="1" customHeight="1" outlineLevel="1">
      <c r="C801" s="722">
        <v>785</v>
      </c>
      <c r="D801" s="1569"/>
      <c r="E801" s="1570"/>
      <c r="F801" s="1570"/>
      <c r="G801" s="1570"/>
      <c r="H801" s="1570"/>
      <c r="I801" s="1570"/>
      <c r="J801" s="1570"/>
      <c r="K801" s="1571"/>
      <c r="L801" s="668" t="str">
        <f>IF(M801&gt;0,IF(COUNTIF(リスト!建築物種類コード,M801),"建築物","構築物"),"")</f>
        <v/>
      </c>
      <c r="M801" s="680"/>
      <c r="N801" s="681"/>
      <c r="O801" s="201"/>
      <c r="P801" s="682"/>
      <c r="Q801" s="683"/>
      <c r="R801" s="683"/>
      <c r="S801" s="684"/>
      <c r="T801" s="685"/>
      <c r="U801" s="685"/>
      <c r="V801" s="685"/>
      <c r="W801" s="685"/>
      <c r="X801" s="1045"/>
      <c r="Y801" s="686"/>
      <c r="Z801" s="687"/>
      <c r="AA801" s="661"/>
      <c r="AB801" s="662"/>
      <c r="AC801" s="279"/>
      <c r="AD801" s="61"/>
      <c r="AE801" s="61"/>
      <c r="AF801" s="663" t="str">
        <f t="shared" si="163"/>
        <v/>
      </c>
      <c r="AG801" s="664" t="str">
        <f t="shared" si="159"/>
        <v/>
      </c>
      <c r="AH801" s="664" t="str">
        <f t="shared" si="160"/>
        <v/>
      </c>
      <c r="AI801" s="664" t="str">
        <f>IF(AF801="","",VLOOKUP(AF801,リスト!BD:BE,2,0))</f>
        <v/>
      </c>
      <c r="AJ801" s="664" t="str">
        <f t="shared" si="142"/>
        <v/>
      </c>
      <c r="AK801" s="664" t="str">
        <f>IF(AJ801="","",VLOOKUP(AJ801,リスト!BW:BX,2,0))</f>
        <v/>
      </c>
      <c r="AL801" s="664" t="str">
        <f>IF(AF801="","",IF(S801&gt;【１】経営概要!$G$27,調査年-1,調査年)-R801)</f>
        <v/>
      </c>
      <c r="AM801" s="665" t="str">
        <f t="shared" si="130"/>
        <v/>
      </c>
      <c r="AN801" s="665" t="str">
        <f t="shared" si="131"/>
        <v/>
      </c>
      <c r="AO801" s="666" t="str">
        <f t="shared" si="132"/>
        <v/>
      </c>
      <c r="AP801" s="666" t="str">
        <f t="shared" si="133"/>
        <v/>
      </c>
      <c r="AQ801" s="666" t="str">
        <f t="shared" si="134"/>
        <v/>
      </c>
      <c r="AR801" s="666" t="str">
        <f t="shared" si="164"/>
        <v/>
      </c>
      <c r="AS801" s="666" t="str">
        <f t="shared" si="135"/>
        <v/>
      </c>
      <c r="AT801" s="666" t="str">
        <f t="shared" si="161"/>
        <v/>
      </c>
      <c r="AU801" s="666" t="str">
        <f t="shared" si="162"/>
        <v/>
      </c>
      <c r="AV801" s="666" t="str">
        <f>IF(X801="","",IF(OR(R801=IF(S801&gt;【１】経営概要!$G$27,調査年-1,調査年),AN801=""),"",ROUND(AN801*X801%,0)))</f>
        <v/>
      </c>
      <c r="AW801" s="666" t="str">
        <f t="shared" si="136"/>
        <v/>
      </c>
      <c r="AX801" s="666" t="str">
        <f t="shared" si="137"/>
        <v/>
      </c>
      <c r="AY801" s="666" t="str">
        <f t="shared" si="138"/>
        <v/>
      </c>
      <c r="AZ801" s="666" t="str">
        <f>IF(OR(X801="",AND(OR(R801&lt;&gt;IF(S801&gt;【１】経営概要!$G$27,調査年-1,調査年),AG801=0),V801="",AR801="",W801="")),"",
SUM(
IF(AND(R801=IF(S801&gt;【１】経営概要!$G$27,調査年-1,調査年),AG801=1),ROUND(T801*X801%,0),),
ROUND(V801*X801%,0),
ROUND(SUM(AR801)*X801%,0),
))</f>
        <v/>
      </c>
      <c r="BA801" s="666" t="str">
        <f t="shared" si="139"/>
        <v/>
      </c>
    </row>
    <row r="802" spans="2:53" s="4" customFormat="1" ht="28.15" hidden="1" customHeight="1" outlineLevel="1">
      <c r="C802" s="722">
        <v>786</v>
      </c>
      <c r="D802" s="1569"/>
      <c r="E802" s="1570"/>
      <c r="F802" s="1570"/>
      <c r="G802" s="1570"/>
      <c r="H802" s="1570"/>
      <c r="I802" s="1570"/>
      <c r="J802" s="1570"/>
      <c r="K802" s="1571"/>
      <c r="L802" s="668" t="str">
        <f>IF(M802&gt;0,IF(COUNTIF(リスト!建築物種類コード,M802),"建築物","構築物"),"")</f>
        <v/>
      </c>
      <c r="M802" s="680"/>
      <c r="N802" s="681"/>
      <c r="O802" s="201"/>
      <c r="P802" s="682"/>
      <c r="Q802" s="683"/>
      <c r="R802" s="683"/>
      <c r="S802" s="684"/>
      <c r="T802" s="685"/>
      <c r="U802" s="685"/>
      <c r="V802" s="685"/>
      <c r="W802" s="685"/>
      <c r="X802" s="1045"/>
      <c r="Y802" s="686"/>
      <c r="Z802" s="687"/>
      <c r="AA802" s="661"/>
      <c r="AB802" s="662"/>
      <c r="AC802" s="279"/>
      <c r="AD802" s="61"/>
      <c r="AE802" s="61"/>
      <c r="AF802" s="663" t="str">
        <f t="shared" si="163"/>
        <v/>
      </c>
      <c r="AG802" s="664" t="str">
        <f t="shared" si="159"/>
        <v/>
      </c>
      <c r="AH802" s="664" t="str">
        <f t="shared" si="160"/>
        <v/>
      </c>
      <c r="AI802" s="664" t="str">
        <f>IF(AF802="","",VLOOKUP(AF802,リスト!BD:BE,2,0))</f>
        <v/>
      </c>
      <c r="AJ802" s="664" t="str">
        <f t="shared" si="142"/>
        <v/>
      </c>
      <c r="AK802" s="664" t="str">
        <f>IF(AJ802="","",VLOOKUP(AJ802,リスト!BW:BX,2,0))</f>
        <v/>
      </c>
      <c r="AL802" s="664" t="str">
        <f>IF(AF802="","",IF(S802&gt;【１】経営概要!$G$27,調査年-1,調査年)-R802)</f>
        <v/>
      </c>
      <c r="AM802" s="665" t="str">
        <f t="shared" si="130"/>
        <v/>
      </c>
      <c r="AN802" s="665" t="str">
        <f t="shared" si="131"/>
        <v/>
      </c>
      <c r="AO802" s="666" t="str">
        <f t="shared" si="132"/>
        <v/>
      </c>
      <c r="AP802" s="666" t="str">
        <f t="shared" si="133"/>
        <v/>
      </c>
      <c r="AQ802" s="666" t="str">
        <f t="shared" si="134"/>
        <v/>
      </c>
      <c r="AR802" s="666" t="str">
        <f t="shared" si="164"/>
        <v/>
      </c>
      <c r="AS802" s="666" t="str">
        <f t="shared" si="135"/>
        <v/>
      </c>
      <c r="AT802" s="666" t="str">
        <f t="shared" si="161"/>
        <v/>
      </c>
      <c r="AU802" s="666" t="str">
        <f t="shared" si="162"/>
        <v/>
      </c>
      <c r="AV802" s="666" t="str">
        <f>IF(X802="","",IF(OR(R802=IF(S802&gt;【１】経営概要!$G$27,調査年-1,調査年),AN802=""),"",ROUND(AN802*X802%,0)))</f>
        <v/>
      </c>
      <c r="AW802" s="666" t="str">
        <f t="shared" si="136"/>
        <v/>
      </c>
      <c r="AX802" s="666" t="str">
        <f t="shared" si="137"/>
        <v/>
      </c>
      <c r="AY802" s="666" t="str">
        <f t="shared" si="138"/>
        <v/>
      </c>
      <c r="AZ802" s="666" t="str">
        <f>IF(OR(X802="",AND(OR(R802&lt;&gt;IF(S802&gt;【１】経営概要!$G$27,調査年-1,調査年),AG802=0),V802="",AR802="",W802="")),"",
SUM(
IF(AND(R802=IF(S802&gt;【１】経営概要!$G$27,調査年-1,調査年),AG802=1),ROUND(T802*X802%,0),),
ROUND(V802*X802%,0),
ROUND(SUM(AR802)*X802%,0),
))</f>
        <v/>
      </c>
      <c r="BA802" s="666" t="str">
        <f t="shared" si="139"/>
        <v/>
      </c>
    </row>
    <row r="803" spans="2:53" s="4" customFormat="1" ht="28.15" hidden="1" customHeight="1" outlineLevel="1">
      <c r="C803" s="722">
        <v>787</v>
      </c>
      <c r="D803" s="1569"/>
      <c r="E803" s="1570"/>
      <c r="F803" s="1570"/>
      <c r="G803" s="1570"/>
      <c r="H803" s="1570"/>
      <c r="I803" s="1570"/>
      <c r="J803" s="1570"/>
      <c r="K803" s="1571"/>
      <c r="L803" s="668" t="str">
        <f>IF(M803&gt;0,IF(COUNTIF(リスト!建築物種類コード,M803),"建築物","構築物"),"")</f>
        <v/>
      </c>
      <c r="M803" s="688"/>
      <c r="N803" s="681"/>
      <c r="O803" s="201"/>
      <c r="P803" s="682"/>
      <c r="Q803" s="683"/>
      <c r="R803" s="683"/>
      <c r="S803" s="684"/>
      <c r="T803" s="685"/>
      <c r="U803" s="685"/>
      <c r="V803" s="685"/>
      <c r="W803" s="685"/>
      <c r="X803" s="1045"/>
      <c r="Y803" s="686"/>
      <c r="Z803" s="687"/>
      <c r="AA803" s="661"/>
      <c r="AB803" s="662"/>
      <c r="AC803" s="279"/>
      <c r="AD803" s="61"/>
      <c r="AE803" s="61"/>
      <c r="AF803" s="663" t="str">
        <f t="shared" si="163"/>
        <v/>
      </c>
      <c r="AG803" s="664" t="str">
        <f t="shared" si="159"/>
        <v/>
      </c>
      <c r="AH803" s="664" t="str">
        <f t="shared" si="160"/>
        <v/>
      </c>
      <c r="AI803" s="664" t="str">
        <f>IF(AF803="","",VLOOKUP(AF803,リスト!BD:BE,2,0))</f>
        <v/>
      </c>
      <c r="AJ803" s="664" t="str">
        <f t="shared" si="142"/>
        <v/>
      </c>
      <c r="AK803" s="664" t="str">
        <f>IF(AJ803="","",VLOOKUP(AJ803,リスト!BW:BX,2,0))</f>
        <v/>
      </c>
      <c r="AL803" s="664" t="str">
        <f>IF(AF803="","",IF(S803&gt;【１】経営概要!$G$27,調査年-1,調査年)-R803)</f>
        <v/>
      </c>
      <c r="AM803" s="665" t="str">
        <f t="shared" si="130"/>
        <v/>
      </c>
      <c r="AN803" s="665" t="str">
        <f t="shared" si="131"/>
        <v/>
      </c>
      <c r="AO803" s="666" t="str">
        <f t="shared" si="132"/>
        <v/>
      </c>
      <c r="AP803" s="666" t="str">
        <f t="shared" si="133"/>
        <v/>
      </c>
      <c r="AQ803" s="666" t="str">
        <f t="shared" si="134"/>
        <v/>
      </c>
      <c r="AR803" s="666" t="str">
        <f t="shared" si="164"/>
        <v/>
      </c>
      <c r="AS803" s="666" t="str">
        <f t="shared" si="135"/>
        <v/>
      </c>
      <c r="AT803" s="666" t="str">
        <f t="shared" si="161"/>
        <v/>
      </c>
      <c r="AU803" s="666" t="str">
        <f t="shared" si="162"/>
        <v/>
      </c>
      <c r="AV803" s="666" t="str">
        <f>IF(X803="","",IF(OR(R803=IF(S803&gt;【１】経営概要!$G$27,調査年-1,調査年),AN803=""),"",ROUND(AN803*X803%,0)))</f>
        <v/>
      </c>
      <c r="AW803" s="666" t="str">
        <f t="shared" si="136"/>
        <v/>
      </c>
      <c r="AX803" s="666" t="str">
        <f t="shared" si="137"/>
        <v/>
      </c>
      <c r="AY803" s="666" t="str">
        <f t="shared" si="138"/>
        <v/>
      </c>
      <c r="AZ803" s="666" t="str">
        <f>IF(OR(X803="",AND(OR(R803&lt;&gt;IF(S803&gt;【１】経営概要!$G$27,調査年-1,調査年),AG803=0),V803="",AR803="",W803="")),"",
SUM(
IF(AND(R803=IF(S803&gt;【１】経営概要!$G$27,調査年-1,調査年),AG803=1),ROUND(T803*X803%,0),),
ROUND(V803*X803%,0),
ROUND(SUM(AR803)*X803%,0),
))</f>
        <v/>
      </c>
      <c r="BA803" s="666" t="str">
        <f t="shared" si="139"/>
        <v/>
      </c>
    </row>
    <row r="804" spans="2:53" s="4" customFormat="1" ht="28.5" hidden="1" customHeight="1" outlineLevel="1">
      <c r="B804" s="49"/>
      <c r="C804" s="722">
        <v>788</v>
      </c>
      <c r="D804" s="1569"/>
      <c r="E804" s="1570"/>
      <c r="F804" s="1570"/>
      <c r="G804" s="1570"/>
      <c r="H804" s="1570"/>
      <c r="I804" s="1570"/>
      <c r="J804" s="1570"/>
      <c r="K804" s="1571"/>
      <c r="L804" s="668" t="str">
        <f>IF(M804&gt;0,IF(COUNTIF(リスト!建築物種類コード,M804),"建築物","構築物"),"")</f>
        <v/>
      </c>
      <c r="M804" s="680"/>
      <c r="N804" s="681"/>
      <c r="O804" s="201"/>
      <c r="P804" s="682"/>
      <c r="Q804" s="683"/>
      <c r="R804" s="683"/>
      <c r="S804" s="684"/>
      <c r="T804" s="685"/>
      <c r="U804" s="685"/>
      <c r="V804" s="685"/>
      <c r="W804" s="685"/>
      <c r="X804" s="1045"/>
      <c r="Y804" s="686"/>
      <c r="Z804" s="687"/>
      <c r="AA804" s="661"/>
      <c r="AB804" s="662"/>
      <c r="AC804" s="279"/>
      <c r="AD804" s="61"/>
      <c r="AE804" s="61"/>
      <c r="AF804" s="663" t="str">
        <f t="shared" si="163"/>
        <v/>
      </c>
      <c r="AG804" s="664" t="str">
        <f t="shared" si="159"/>
        <v/>
      </c>
      <c r="AH804" s="664" t="str">
        <f t="shared" si="160"/>
        <v/>
      </c>
      <c r="AI804" s="664" t="str">
        <f>IF(AF804="","",VLOOKUP(AF804,リスト!BD:BE,2,0))</f>
        <v/>
      </c>
      <c r="AJ804" s="664" t="str">
        <f t="shared" si="142"/>
        <v/>
      </c>
      <c r="AK804" s="664" t="str">
        <f>IF(AJ804="","",VLOOKUP(AJ804,リスト!BW:BX,2,0))</f>
        <v/>
      </c>
      <c r="AL804" s="664" t="str">
        <f>IF(AF804="","",IF(S804&gt;【１】経営概要!$G$27,調査年-1,調査年)-R804)</f>
        <v/>
      </c>
      <c r="AM804" s="665" t="str">
        <f t="shared" si="130"/>
        <v/>
      </c>
      <c r="AN804" s="665" t="str">
        <f t="shared" si="131"/>
        <v/>
      </c>
      <c r="AO804" s="666" t="str">
        <f t="shared" si="132"/>
        <v/>
      </c>
      <c r="AP804" s="666" t="str">
        <f t="shared" si="133"/>
        <v/>
      </c>
      <c r="AQ804" s="666" t="str">
        <f t="shared" si="134"/>
        <v/>
      </c>
      <c r="AR804" s="666" t="str">
        <f t="shared" si="164"/>
        <v/>
      </c>
      <c r="AS804" s="666" t="str">
        <f t="shared" si="135"/>
        <v/>
      </c>
      <c r="AT804" s="666" t="str">
        <f t="shared" si="161"/>
        <v/>
      </c>
      <c r="AU804" s="666" t="str">
        <f t="shared" si="162"/>
        <v/>
      </c>
      <c r="AV804" s="666" t="str">
        <f>IF(X804="","",IF(OR(R804=IF(S804&gt;【１】経営概要!$G$27,調査年-1,調査年),AN804=""),"",ROUND(AN804*X804%,0)))</f>
        <v/>
      </c>
      <c r="AW804" s="666" t="str">
        <f t="shared" si="136"/>
        <v/>
      </c>
      <c r="AX804" s="666" t="str">
        <f t="shared" si="137"/>
        <v/>
      </c>
      <c r="AY804" s="666" t="str">
        <f t="shared" si="138"/>
        <v/>
      </c>
      <c r="AZ804" s="666" t="str">
        <f>IF(OR(X804="",AND(OR(R804&lt;&gt;IF(S804&gt;【１】経営概要!$G$27,調査年-1,調査年),AG804=0),V804="",AR804="",W804="")),"",
SUM(
IF(AND(R804=IF(S804&gt;【１】経営概要!$G$27,調査年-1,調査年),AG804=1),ROUND(T804*X804%,0),),
ROUND(V804*X804%,0),
ROUND(SUM(AR804)*X804%,0),
))</f>
        <v/>
      </c>
      <c r="BA804" s="666" t="str">
        <f t="shared" si="139"/>
        <v/>
      </c>
    </row>
    <row r="805" spans="2:53" ht="28.5" hidden="1" customHeight="1" outlineLevel="1">
      <c r="B805" s="49"/>
      <c r="C805" s="722">
        <v>789</v>
      </c>
      <c r="D805" s="1572"/>
      <c r="E805" s="1573"/>
      <c r="F805" s="1573"/>
      <c r="G805" s="1573"/>
      <c r="H805" s="1573"/>
      <c r="I805" s="1573"/>
      <c r="J805" s="1573"/>
      <c r="K805" s="1574"/>
      <c r="L805" s="668" t="str">
        <f>IF(M805&gt;0,IF(COUNTIF(リスト!建築物種類コード,M805),"建築物","構築物"),"")</f>
        <v/>
      </c>
      <c r="M805" s="688"/>
      <c r="N805" s="681"/>
      <c r="O805" s="201"/>
      <c r="P805" s="682"/>
      <c r="Q805" s="683"/>
      <c r="R805" s="683"/>
      <c r="S805" s="684"/>
      <c r="T805" s="685"/>
      <c r="U805" s="685"/>
      <c r="V805" s="685"/>
      <c r="W805" s="685"/>
      <c r="X805" s="1045"/>
      <c r="Y805" s="686"/>
      <c r="Z805" s="687"/>
      <c r="AA805" s="661"/>
      <c r="AB805" s="662"/>
      <c r="AC805" s="279"/>
      <c r="AF805" s="663" t="str">
        <f t="shared" si="163"/>
        <v/>
      </c>
      <c r="AG805" s="664" t="str">
        <f t="shared" si="159"/>
        <v/>
      </c>
      <c r="AH805" s="664" t="str">
        <f t="shared" si="160"/>
        <v/>
      </c>
      <c r="AI805" s="664" t="str">
        <f>IF(AF805="","",VLOOKUP(AF805,リスト!BD:BE,2,0))</f>
        <v/>
      </c>
      <c r="AJ805" s="664" t="str">
        <f t="shared" si="142"/>
        <v/>
      </c>
      <c r="AK805" s="664" t="str">
        <f>IF(AJ805="","",VLOOKUP(AJ805,リスト!BW:BX,2,0))</f>
        <v/>
      </c>
      <c r="AL805" s="664" t="str">
        <f>IF(AF805="","",IF(S805&gt;【１】経営概要!$G$27,調査年-1,調査年)-R805)</f>
        <v/>
      </c>
      <c r="AM805" s="665" t="str">
        <f t="shared" si="130"/>
        <v/>
      </c>
      <c r="AN805" s="665" t="str">
        <f t="shared" si="131"/>
        <v/>
      </c>
      <c r="AO805" s="666" t="str">
        <f t="shared" si="132"/>
        <v/>
      </c>
      <c r="AP805" s="666" t="str">
        <f t="shared" si="133"/>
        <v/>
      </c>
      <c r="AQ805" s="666" t="str">
        <f t="shared" si="134"/>
        <v/>
      </c>
      <c r="AR805" s="666" t="str">
        <f t="shared" si="164"/>
        <v/>
      </c>
      <c r="AS805" s="666" t="str">
        <f t="shared" si="135"/>
        <v/>
      </c>
      <c r="AT805" s="666" t="str">
        <f t="shared" si="161"/>
        <v/>
      </c>
      <c r="AU805" s="666" t="str">
        <f t="shared" si="162"/>
        <v/>
      </c>
      <c r="AV805" s="666" t="str">
        <f>IF(X805="","",IF(OR(R805=IF(S805&gt;【１】経営概要!$G$27,調査年-1,調査年),AN805=""),"",ROUND(AN805*X805%,0)))</f>
        <v/>
      </c>
      <c r="AW805" s="666" t="str">
        <f t="shared" si="136"/>
        <v/>
      </c>
      <c r="AX805" s="666" t="str">
        <f t="shared" si="137"/>
        <v/>
      </c>
      <c r="AY805" s="666" t="str">
        <f t="shared" si="138"/>
        <v/>
      </c>
      <c r="AZ805" s="666" t="str">
        <f>IF(OR(X805="",AND(OR(R805&lt;&gt;IF(S805&gt;【１】経営概要!$G$27,調査年-1,調査年),AG805=0),V805="",AR805="",W805="")),"",
SUM(
IF(AND(R805=IF(S805&gt;【１】経営概要!$G$27,調査年-1,調査年),AG805=1),ROUND(T805*X805%,0),),
ROUND(V805*X805%,0),
ROUND(SUM(AR805)*X805%,0),
))</f>
        <v/>
      </c>
      <c r="BA805" s="666" t="str">
        <f t="shared" si="139"/>
        <v/>
      </c>
    </row>
    <row r="806" spans="2:53" s="42" customFormat="1" ht="28.5" hidden="1" customHeight="1" outlineLevel="1">
      <c r="B806" s="49"/>
      <c r="C806" s="722">
        <v>790</v>
      </c>
      <c r="D806" s="1569"/>
      <c r="E806" s="1570"/>
      <c r="F806" s="1570"/>
      <c r="G806" s="1570"/>
      <c r="H806" s="1570"/>
      <c r="I806" s="1570"/>
      <c r="J806" s="1570"/>
      <c r="K806" s="1571"/>
      <c r="L806" s="668" t="str">
        <f>IF(M806&gt;0,IF(COUNTIF(リスト!建築物種類コード,M806),"建築物","構築物"),"")</f>
        <v/>
      </c>
      <c r="M806" s="680"/>
      <c r="N806" s="681"/>
      <c r="O806" s="201"/>
      <c r="P806" s="682"/>
      <c r="Q806" s="683"/>
      <c r="R806" s="683"/>
      <c r="S806" s="684"/>
      <c r="T806" s="685"/>
      <c r="U806" s="685"/>
      <c r="V806" s="685"/>
      <c r="W806" s="685"/>
      <c r="X806" s="1045"/>
      <c r="Y806" s="686"/>
      <c r="Z806" s="687"/>
      <c r="AA806" s="661"/>
      <c r="AB806" s="662"/>
      <c r="AC806" s="279"/>
      <c r="AD806" s="61"/>
      <c r="AE806" s="61"/>
      <c r="AF806" s="663" t="str">
        <f t="shared" si="163"/>
        <v/>
      </c>
      <c r="AG806" s="664" t="str">
        <f t="shared" si="159"/>
        <v/>
      </c>
      <c r="AH806" s="664" t="str">
        <f t="shared" si="160"/>
        <v/>
      </c>
      <c r="AI806" s="664" t="str">
        <f>IF(AF806="","",VLOOKUP(AF806,リスト!BD:BE,2,0))</f>
        <v/>
      </c>
      <c r="AJ806" s="664" t="str">
        <f t="shared" si="142"/>
        <v/>
      </c>
      <c r="AK806" s="664" t="str">
        <f>IF(AJ806="","",VLOOKUP(AJ806,リスト!BW:BX,2,0))</f>
        <v/>
      </c>
      <c r="AL806" s="664" t="str">
        <f>IF(AF806="","",IF(S806&gt;【１】経営概要!$G$27,調査年-1,調査年)-R806)</f>
        <v/>
      </c>
      <c r="AM806" s="665" t="str">
        <f t="shared" si="130"/>
        <v/>
      </c>
      <c r="AN806" s="665" t="str">
        <f t="shared" si="131"/>
        <v/>
      </c>
      <c r="AO806" s="666" t="str">
        <f t="shared" si="132"/>
        <v/>
      </c>
      <c r="AP806" s="666" t="str">
        <f t="shared" si="133"/>
        <v/>
      </c>
      <c r="AQ806" s="666" t="str">
        <f t="shared" si="134"/>
        <v/>
      </c>
      <c r="AR806" s="666" t="str">
        <f t="shared" si="164"/>
        <v/>
      </c>
      <c r="AS806" s="666" t="str">
        <f t="shared" si="135"/>
        <v/>
      </c>
      <c r="AT806" s="666" t="str">
        <f t="shared" si="161"/>
        <v/>
      </c>
      <c r="AU806" s="666" t="str">
        <f t="shared" si="162"/>
        <v/>
      </c>
      <c r="AV806" s="666" t="str">
        <f>IF(X806="","",IF(OR(R806=IF(S806&gt;【１】経営概要!$G$27,調査年-1,調査年),AN806=""),"",ROUND(AN806*X806%,0)))</f>
        <v/>
      </c>
      <c r="AW806" s="666" t="str">
        <f t="shared" si="136"/>
        <v/>
      </c>
      <c r="AX806" s="666" t="str">
        <f t="shared" si="137"/>
        <v/>
      </c>
      <c r="AY806" s="666" t="str">
        <f t="shared" si="138"/>
        <v/>
      </c>
      <c r="AZ806" s="666" t="str">
        <f>IF(OR(X806="",AND(OR(R806&lt;&gt;IF(S806&gt;【１】経営概要!$G$27,調査年-1,調査年),AG806=0),V806="",AR806="",W806="")),"",
SUM(
IF(AND(R806=IF(S806&gt;【１】経営概要!$G$27,調査年-1,調査年),AG806=1),ROUND(T806*X806%,0),),
ROUND(V806*X806%,0),
ROUND(SUM(AR806)*X806%,0),
))</f>
        <v/>
      </c>
      <c r="BA806" s="666" t="str">
        <f t="shared" si="139"/>
        <v/>
      </c>
    </row>
    <row r="807" spans="2:53" s="4" customFormat="1" ht="28.15" hidden="1" customHeight="1" outlineLevel="1">
      <c r="C807" s="722">
        <v>791</v>
      </c>
      <c r="D807" s="1569"/>
      <c r="E807" s="1570"/>
      <c r="F807" s="1570"/>
      <c r="G807" s="1570"/>
      <c r="H807" s="1570"/>
      <c r="I807" s="1570"/>
      <c r="J807" s="1570"/>
      <c r="K807" s="1571"/>
      <c r="L807" s="668" t="str">
        <f>IF(M807&gt;0,IF(COUNTIF(リスト!建築物種類コード,M807),"建築物","構築物"),"")</f>
        <v/>
      </c>
      <c r="M807" s="680"/>
      <c r="N807" s="681"/>
      <c r="O807" s="201"/>
      <c r="P807" s="682"/>
      <c r="Q807" s="683"/>
      <c r="R807" s="683"/>
      <c r="S807" s="684"/>
      <c r="T807" s="685"/>
      <c r="U807" s="685"/>
      <c r="V807" s="685"/>
      <c r="W807" s="685"/>
      <c r="X807" s="1045"/>
      <c r="Y807" s="686"/>
      <c r="Z807" s="687"/>
      <c r="AA807" s="661"/>
      <c r="AB807" s="662"/>
      <c r="AC807" s="279"/>
      <c r="AD807" s="61"/>
      <c r="AE807" s="61"/>
      <c r="AF807" s="663" t="str">
        <f t="shared" si="163"/>
        <v/>
      </c>
      <c r="AG807" s="664" t="str">
        <f t="shared" si="159"/>
        <v/>
      </c>
      <c r="AH807" s="664" t="str">
        <f t="shared" si="160"/>
        <v/>
      </c>
      <c r="AI807" s="664" t="str">
        <f>IF(AF807="","",VLOOKUP(AF807,リスト!BD:BE,2,0))</f>
        <v/>
      </c>
      <c r="AJ807" s="664" t="str">
        <f t="shared" si="142"/>
        <v/>
      </c>
      <c r="AK807" s="664" t="str">
        <f>IF(AJ807="","",VLOOKUP(AJ807,リスト!BW:BX,2,0))</f>
        <v/>
      </c>
      <c r="AL807" s="664" t="str">
        <f>IF(AF807="","",IF(S807&gt;【１】経営概要!$G$27,調査年-1,調査年)-R807)</f>
        <v/>
      </c>
      <c r="AM807" s="665" t="str">
        <f t="shared" si="130"/>
        <v/>
      </c>
      <c r="AN807" s="665" t="str">
        <f t="shared" si="131"/>
        <v/>
      </c>
      <c r="AO807" s="666" t="str">
        <f t="shared" si="132"/>
        <v/>
      </c>
      <c r="AP807" s="666" t="str">
        <f t="shared" si="133"/>
        <v/>
      </c>
      <c r="AQ807" s="666" t="str">
        <f t="shared" si="134"/>
        <v/>
      </c>
      <c r="AR807" s="666" t="str">
        <f t="shared" si="164"/>
        <v/>
      </c>
      <c r="AS807" s="666" t="str">
        <f t="shared" si="135"/>
        <v/>
      </c>
      <c r="AT807" s="666" t="str">
        <f t="shared" si="161"/>
        <v/>
      </c>
      <c r="AU807" s="666" t="str">
        <f t="shared" si="162"/>
        <v/>
      </c>
      <c r="AV807" s="666" t="str">
        <f>IF(X807="","",IF(OR(R807=IF(S807&gt;【１】経営概要!$G$27,調査年-1,調査年),AN807=""),"",ROUND(AN807*X807%,0)))</f>
        <v/>
      </c>
      <c r="AW807" s="666" t="str">
        <f t="shared" si="136"/>
        <v/>
      </c>
      <c r="AX807" s="666" t="str">
        <f t="shared" si="137"/>
        <v/>
      </c>
      <c r="AY807" s="666" t="str">
        <f t="shared" si="138"/>
        <v/>
      </c>
      <c r="AZ807" s="666" t="str">
        <f>IF(OR(X807="",AND(OR(R807&lt;&gt;IF(S807&gt;【１】経営概要!$G$27,調査年-1,調査年),AG807=0),V807="",AR807="",W807="")),"",
SUM(
IF(AND(R807=IF(S807&gt;【１】経営概要!$G$27,調査年-1,調査年),AG807=1),ROUND(T807*X807%,0),),
ROUND(V807*X807%,0),
ROUND(SUM(AR807)*X807%,0),
))</f>
        <v/>
      </c>
      <c r="BA807" s="666" t="str">
        <f t="shared" si="139"/>
        <v/>
      </c>
    </row>
    <row r="808" spans="2:53" s="4" customFormat="1" ht="28.15" hidden="1" customHeight="1" outlineLevel="1">
      <c r="C808" s="722">
        <v>792</v>
      </c>
      <c r="D808" s="1569"/>
      <c r="E808" s="1570"/>
      <c r="F808" s="1570"/>
      <c r="G808" s="1570"/>
      <c r="H808" s="1570"/>
      <c r="I808" s="1570"/>
      <c r="J808" s="1570"/>
      <c r="K808" s="1571"/>
      <c r="L808" s="668" t="str">
        <f>IF(M808&gt;0,IF(COUNTIF(リスト!建築物種類コード,M808),"建築物","構築物"),"")</f>
        <v/>
      </c>
      <c r="M808" s="680"/>
      <c r="N808" s="681"/>
      <c r="O808" s="201"/>
      <c r="P808" s="682"/>
      <c r="Q808" s="683"/>
      <c r="R808" s="683"/>
      <c r="S808" s="684"/>
      <c r="T808" s="685"/>
      <c r="U808" s="685"/>
      <c r="V808" s="685"/>
      <c r="W808" s="685"/>
      <c r="X808" s="1045"/>
      <c r="Y808" s="686"/>
      <c r="Z808" s="687"/>
      <c r="AA808" s="661"/>
      <c r="AB808" s="662"/>
      <c r="AC808" s="279"/>
      <c r="AD808" s="61"/>
      <c r="AE808" s="61"/>
      <c r="AF808" s="663" t="str">
        <f t="shared" si="163"/>
        <v/>
      </c>
      <c r="AG808" s="664" t="str">
        <f t="shared" si="159"/>
        <v/>
      </c>
      <c r="AH808" s="664" t="str">
        <f t="shared" si="160"/>
        <v/>
      </c>
      <c r="AI808" s="664" t="str">
        <f>IF(AF808="","",VLOOKUP(AF808,リスト!BD:BE,2,0))</f>
        <v/>
      </c>
      <c r="AJ808" s="664" t="str">
        <f t="shared" si="142"/>
        <v/>
      </c>
      <c r="AK808" s="664" t="str">
        <f>IF(AJ808="","",VLOOKUP(AJ808,リスト!BW:BX,2,0))</f>
        <v/>
      </c>
      <c r="AL808" s="664" t="str">
        <f>IF(AF808="","",IF(S808&gt;【１】経営概要!$G$27,調査年-1,調査年)-R808)</f>
        <v/>
      </c>
      <c r="AM808" s="665" t="str">
        <f t="shared" si="130"/>
        <v/>
      </c>
      <c r="AN808" s="665" t="str">
        <f t="shared" si="131"/>
        <v/>
      </c>
      <c r="AO808" s="666" t="str">
        <f t="shared" si="132"/>
        <v/>
      </c>
      <c r="AP808" s="666" t="str">
        <f t="shared" si="133"/>
        <v/>
      </c>
      <c r="AQ808" s="666" t="str">
        <f t="shared" si="134"/>
        <v/>
      </c>
      <c r="AR808" s="666" t="str">
        <f t="shared" si="164"/>
        <v/>
      </c>
      <c r="AS808" s="666" t="str">
        <f t="shared" si="135"/>
        <v/>
      </c>
      <c r="AT808" s="666" t="str">
        <f t="shared" si="161"/>
        <v/>
      </c>
      <c r="AU808" s="666" t="str">
        <f t="shared" si="162"/>
        <v/>
      </c>
      <c r="AV808" s="666" t="str">
        <f>IF(X808="","",IF(OR(R808=IF(S808&gt;【１】経営概要!$G$27,調査年-1,調査年),AN808=""),"",ROUND(AN808*X808%,0)))</f>
        <v/>
      </c>
      <c r="AW808" s="666" t="str">
        <f t="shared" si="136"/>
        <v/>
      </c>
      <c r="AX808" s="666" t="str">
        <f t="shared" si="137"/>
        <v/>
      </c>
      <c r="AY808" s="666" t="str">
        <f t="shared" si="138"/>
        <v/>
      </c>
      <c r="AZ808" s="666" t="str">
        <f>IF(OR(X808="",AND(OR(R808&lt;&gt;IF(S808&gt;【１】経営概要!$G$27,調査年-1,調査年),AG808=0),V808="",AR808="",W808="")),"",
SUM(
IF(AND(R808=IF(S808&gt;【１】経営概要!$G$27,調査年-1,調査年),AG808=1),ROUND(T808*X808%,0),),
ROUND(V808*X808%,0),
ROUND(SUM(AR808)*X808%,0),
))</f>
        <v/>
      </c>
      <c r="BA808" s="666" t="str">
        <f t="shared" si="139"/>
        <v/>
      </c>
    </row>
    <row r="809" spans="2:53" s="4" customFormat="1" ht="28.15" hidden="1" customHeight="1" outlineLevel="1">
      <c r="C809" s="722">
        <v>793</v>
      </c>
      <c r="D809" s="1569"/>
      <c r="E809" s="1570"/>
      <c r="F809" s="1570"/>
      <c r="G809" s="1570"/>
      <c r="H809" s="1570"/>
      <c r="I809" s="1570"/>
      <c r="J809" s="1570"/>
      <c r="K809" s="1571"/>
      <c r="L809" s="668" t="str">
        <f>IF(M809&gt;0,IF(COUNTIF(リスト!建築物種類コード,M809),"建築物","構築物"),"")</f>
        <v/>
      </c>
      <c r="M809" s="680"/>
      <c r="N809" s="681"/>
      <c r="O809" s="201"/>
      <c r="P809" s="682"/>
      <c r="Q809" s="683"/>
      <c r="R809" s="683"/>
      <c r="S809" s="684"/>
      <c r="T809" s="685"/>
      <c r="U809" s="685"/>
      <c r="V809" s="685"/>
      <c r="W809" s="685"/>
      <c r="X809" s="1045"/>
      <c r="Y809" s="686"/>
      <c r="Z809" s="687"/>
      <c r="AA809" s="661"/>
      <c r="AB809" s="662"/>
      <c r="AC809" s="279"/>
      <c r="AD809" s="61"/>
      <c r="AE809" s="61"/>
      <c r="AF809" s="663" t="str">
        <f t="shared" si="163"/>
        <v/>
      </c>
      <c r="AG809" s="664" t="str">
        <f t="shared" si="159"/>
        <v/>
      </c>
      <c r="AH809" s="664" t="str">
        <f t="shared" si="160"/>
        <v/>
      </c>
      <c r="AI809" s="664" t="str">
        <f>IF(AF809="","",VLOOKUP(AF809,リスト!BD:BE,2,0))</f>
        <v/>
      </c>
      <c r="AJ809" s="664" t="str">
        <f t="shared" si="142"/>
        <v/>
      </c>
      <c r="AK809" s="664" t="str">
        <f>IF(AJ809="","",VLOOKUP(AJ809,リスト!BW:BX,2,0))</f>
        <v/>
      </c>
      <c r="AL809" s="664" t="str">
        <f>IF(AF809="","",IF(S809&gt;【１】経営概要!$G$27,調査年-1,調査年)-R809)</f>
        <v/>
      </c>
      <c r="AM809" s="665" t="str">
        <f t="shared" si="130"/>
        <v/>
      </c>
      <c r="AN809" s="665" t="str">
        <f t="shared" si="131"/>
        <v/>
      </c>
      <c r="AO809" s="666" t="str">
        <f t="shared" si="132"/>
        <v/>
      </c>
      <c r="AP809" s="666" t="str">
        <f t="shared" si="133"/>
        <v/>
      </c>
      <c r="AQ809" s="666" t="str">
        <f t="shared" si="134"/>
        <v/>
      </c>
      <c r="AR809" s="666" t="str">
        <f t="shared" si="164"/>
        <v/>
      </c>
      <c r="AS809" s="666" t="str">
        <f t="shared" si="135"/>
        <v/>
      </c>
      <c r="AT809" s="666" t="str">
        <f t="shared" si="161"/>
        <v/>
      </c>
      <c r="AU809" s="666" t="str">
        <f t="shared" si="162"/>
        <v/>
      </c>
      <c r="AV809" s="666" t="str">
        <f>IF(X809="","",IF(OR(R809=IF(S809&gt;【１】経営概要!$G$27,調査年-1,調査年),AN809=""),"",ROUND(AN809*X809%,0)))</f>
        <v/>
      </c>
      <c r="AW809" s="666" t="str">
        <f t="shared" si="136"/>
        <v/>
      </c>
      <c r="AX809" s="666" t="str">
        <f t="shared" si="137"/>
        <v/>
      </c>
      <c r="AY809" s="666" t="str">
        <f t="shared" si="138"/>
        <v/>
      </c>
      <c r="AZ809" s="666" t="str">
        <f>IF(OR(X809="",AND(OR(R809&lt;&gt;IF(S809&gt;【１】経営概要!$G$27,調査年-1,調査年),AG809=0),V809="",AR809="",W809="")),"",
SUM(
IF(AND(R809=IF(S809&gt;【１】経営概要!$G$27,調査年-1,調査年),AG809=1),ROUND(T809*X809%,0),),
ROUND(V809*X809%,0),
ROUND(SUM(AR809)*X809%,0),
))</f>
        <v/>
      </c>
      <c r="BA809" s="666" t="str">
        <f t="shared" si="139"/>
        <v/>
      </c>
    </row>
    <row r="810" spans="2:53" s="4" customFormat="1" ht="28.15" hidden="1" customHeight="1" outlineLevel="1">
      <c r="C810" s="722">
        <v>794</v>
      </c>
      <c r="D810" s="1569"/>
      <c r="E810" s="1570"/>
      <c r="F810" s="1570"/>
      <c r="G810" s="1570"/>
      <c r="H810" s="1570"/>
      <c r="I810" s="1570"/>
      <c r="J810" s="1570"/>
      <c r="K810" s="1571"/>
      <c r="L810" s="668" t="str">
        <f>IF(M810&gt;0,IF(COUNTIF(リスト!建築物種類コード,M810),"建築物","構築物"),"")</f>
        <v/>
      </c>
      <c r="M810" s="680"/>
      <c r="N810" s="681"/>
      <c r="O810" s="201"/>
      <c r="P810" s="682"/>
      <c r="Q810" s="683"/>
      <c r="R810" s="683"/>
      <c r="S810" s="684"/>
      <c r="T810" s="685"/>
      <c r="U810" s="685"/>
      <c r="V810" s="685"/>
      <c r="W810" s="685"/>
      <c r="X810" s="1045"/>
      <c r="Y810" s="686"/>
      <c r="Z810" s="687"/>
      <c r="AA810" s="661"/>
      <c r="AB810" s="662"/>
      <c r="AC810" s="279"/>
      <c r="AD810" s="61"/>
      <c r="AE810" s="61"/>
      <c r="AF810" s="663" t="str">
        <f t="shared" si="163"/>
        <v/>
      </c>
      <c r="AG810" s="664" t="str">
        <f t="shared" si="159"/>
        <v/>
      </c>
      <c r="AH810" s="664" t="str">
        <f t="shared" si="160"/>
        <v/>
      </c>
      <c r="AI810" s="664" t="str">
        <f>IF(AF810="","",VLOOKUP(AF810,リスト!BD:BE,2,0))</f>
        <v/>
      </c>
      <c r="AJ810" s="664" t="str">
        <f t="shared" si="142"/>
        <v/>
      </c>
      <c r="AK810" s="664" t="str">
        <f>IF(AJ810="","",VLOOKUP(AJ810,リスト!BW:BX,2,0))</f>
        <v/>
      </c>
      <c r="AL810" s="664" t="str">
        <f>IF(AF810="","",IF(S810&gt;【１】経営概要!$G$27,調査年-1,調査年)-R810)</f>
        <v/>
      </c>
      <c r="AM810" s="665" t="str">
        <f t="shared" si="130"/>
        <v/>
      </c>
      <c r="AN810" s="665" t="str">
        <f t="shared" si="131"/>
        <v/>
      </c>
      <c r="AO810" s="666" t="str">
        <f t="shared" si="132"/>
        <v/>
      </c>
      <c r="AP810" s="666" t="str">
        <f t="shared" si="133"/>
        <v/>
      </c>
      <c r="AQ810" s="666" t="str">
        <f t="shared" si="134"/>
        <v/>
      </c>
      <c r="AR810" s="666" t="str">
        <f t="shared" si="164"/>
        <v/>
      </c>
      <c r="AS810" s="666" t="str">
        <f t="shared" si="135"/>
        <v/>
      </c>
      <c r="AT810" s="666" t="str">
        <f t="shared" si="161"/>
        <v/>
      </c>
      <c r="AU810" s="666" t="str">
        <f t="shared" si="162"/>
        <v/>
      </c>
      <c r="AV810" s="666" t="str">
        <f>IF(X810="","",IF(OR(R810=IF(S810&gt;【１】経営概要!$G$27,調査年-1,調査年),AN810=""),"",ROUND(AN810*X810%,0)))</f>
        <v/>
      </c>
      <c r="AW810" s="666" t="str">
        <f t="shared" si="136"/>
        <v/>
      </c>
      <c r="AX810" s="666" t="str">
        <f t="shared" si="137"/>
        <v/>
      </c>
      <c r="AY810" s="666" t="str">
        <f t="shared" si="138"/>
        <v/>
      </c>
      <c r="AZ810" s="666" t="str">
        <f>IF(OR(X810="",AND(OR(R810&lt;&gt;IF(S810&gt;【１】経営概要!$G$27,調査年-1,調査年),AG810=0),V810="",AR810="",W810="")),"",
SUM(
IF(AND(R810=IF(S810&gt;【１】経営概要!$G$27,調査年-1,調査年),AG810=1),ROUND(T810*X810%,0),),
ROUND(V810*X810%,0),
ROUND(SUM(AR810)*X810%,0),
))</f>
        <v/>
      </c>
      <c r="BA810" s="666" t="str">
        <f t="shared" si="139"/>
        <v/>
      </c>
    </row>
    <row r="811" spans="2:53" s="4" customFormat="1" ht="28.15" hidden="1" customHeight="1" outlineLevel="1">
      <c r="C811" s="722">
        <v>795</v>
      </c>
      <c r="D811" s="1569"/>
      <c r="E811" s="1570"/>
      <c r="F811" s="1570"/>
      <c r="G811" s="1570"/>
      <c r="H811" s="1570"/>
      <c r="I811" s="1570"/>
      <c r="J811" s="1570"/>
      <c r="K811" s="1571"/>
      <c r="L811" s="668" t="str">
        <f>IF(M811&gt;0,IF(COUNTIF(リスト!建築物種類コード,M811),"建築物","構築物"),"")</f>
        <v/>
      </c>
      <c r="M811" s="680"/>
      <c r="N811" s="681"/>
      <c r="O811" s="201"/>
      <c r="P811" s="682"/>
      <c r="Q811" s="683"/>
      <c r="R811" s="683"/>
      <c r="S811" s="684"/>
      <c r="T811" s="685"/>
      <c r="U811" s="685"/>
      <c r="V811" s="685"/>
      <c r="W811" s="685"/>
      <c r="X811" s="1045"/>
      <c r="Y811" s="686"/>
      <c r="Z811" s="687"/>
      <c r="AA811" s="661"/>
      <c r="AB811" s="662"/>
      <c r="AC811" s="279"/>
      <c r="AD811" s="61"/>
      <c r="AE811" s="61"/>
      <c r="AF811" s="663" t="str">
        <f t="shared" si="163"/>
        <v/>
      </c>
      <c r="AG811" s="664" t="str">
        <f t="shared" si="159"/>
        <v/>
      </c>
      <c r="AH811" s="664" t="str">
        <f t="shared" si="160"/>
        <v/>
      </c>
      <c r="AI811" s="664" t="str">
        <f>IF(AF811="","",VLOOKUP(AF811,リスト!BD:BE,2,0))</f>
        <v/>
      </c>
      <c r="AJ811" s="664" t="str">
        <f t="shared" si="142"/>
        <v/>
      </c>
      <c r="AK811" s="664" t="str">
        <f>IF(AJ811="","",VLOOKUP(AJ811,リスト!BW:BX,2,0))</f>
        <v/>
      </c>
      <c r="AL811" s="664" t="str">
        <f>IF(AF811="","",IF(S811&gt;【１】経営概要!$G$27,調査年-1,調査年)-R811)</f>
        <v/>
      </c>
      <c r="AM811" s="665" t="str">
        <f t="shared" si="130"/>
        <v/>
      </c>
      <c r="AN811" s="665" t="str">
        <f t="shared" si="131"/>
        <v/>
      </c>
      <c r="AO811" s="666" t="str">
        <f t="shared" si="132"/>
        <v/>
      </c>
      <c r="AP811" s="666" t="str">
        <f t="shared" si="133"/>
        <v/>
      </c>
      <c r="AQ811" s="666" t="str">
        <f t="shared" si="134"/>
        <v/>
      </c>
      <c r="AR811" s="666" t="str">
        <f t="shared" si="164"/>
        <v/>
      </c>
      <c r="AS811" s="666" t="str">
        <f t="shared" si="135"/>
        <v/>
      </c>
      <c r="AT811" s="666" t="str">
        <f t="shared" si="161"/>
        <v/>
      </c>
      <c r="AU811" s="666" t="str">
        <f t="shared" si="162"/>
        <v/>
      </c>
      <c r="AV811" s="666" t="str">
        <f>IF(X811="","",IF(OR(R811=IF(S811&gt;【１】経営概要!$G$27,調査年-1,調査年),AN811=""),"",ROUND(AN811*X811%,0)))</f>
        <v/>
      </c>
      <c r="AW811" s="666" t="str">
        <f t="shared" si="136"/>
        <v/>
      </c>
      <c r="AX811" s="666" t="str">
        <f t="shared" si="137"/>
        <v/>
      </c>
      <c r="AY811" s="666" t="str">
        <f t="shared" si="138"/>
        <v/>
      </c>
      <c r="AZ811" s="666" t="str">
        <f>IF(OR(X811="",AND(OR(R811&lt;&gt;IF(S811&gt;【１】経営概要!$G$27,調査年-1,調査年),AG811=0),V811="",AR811="",W811="")),"",
SUM(
IF(AND(R811=IF(S811&gt;【１】経営概要!$G$27,調査年-1,調査年),AG811=1),ROUND(T811*X811%,0),),
ROUND(V811*X811%,0),
ROUND(SUM(AR811)*X811%,0),
))</f>
        <v/>
      </c>
      <c r="BA811" s="666" t="str">
        <f t="shared" si="139"/>
        <v/>
      </c>
    </row>
    <row r="812" spans="2:53" s="4" customFormat="1" ht="28.15" hidden="1" customHeight="1" outlineLevel="1">
      <c r="C812" s="722">
        <v>796</v>
      </c>
      <c r="D812" s="1569"/>
      <c r="E812" s="1570"/>
      <c r="F812" s="1570"/>
      <c r="G812" s="1570"/>
      <c r="H812" s="1570"/>
      <c r="I812" s="1570"/>
      <c r="J812" s="1570"/>
      <c r="K812" s="1571"/>
      <c r="L812" s="668" t="str">
        <f>IF(M812&gt;0,IF(COUNTIF(リスト!建築物種類コード,M812),"建築物","構築物"),"")</f>
        <v/>
      </c>
      <c r="M812" s="680"/>
      <c r="N812" s="681"/>
      <c r="O812" s="201"/>
      <c r="P812" s="682"/>
      <c r="Q812" s="683"/>
      <c r="R812" s="683"/>
      <c r="S812" s="684"/>
      <c r="T812" s="685"/>
      <c r="U812" s="685"/>
      <c r="V812" s="685"/>
      <c r="W812" s="685"/>
      <c r="X812" s="1045"/>
      <c r="Y812" s="686"/>
      <c r="Z812" s="687"/>
      <c r="AA812" s="661"/>
      <c r="AB812" s="662"/>
      <c r="AC812" s="279"/>
      <c r="AD812" s="61"/>
      <c r="AE812" s="61"/>
      <c r="AF812" s="663" t="str">
        <f t="shared" si="163"/>
        <v/>
      </c>
      <c r="AG812" s="664" t="str">
        <f t="shared" si="159"/>
        <v/>
      </c>
      <c r="AH812" s="664" t="str">
        <f t="shared" si="160"/>
        <v/>
      </c>
      <c r="AI812" s="664" t="str">
        <f>IF(AF812="","",VLOOKUP(AF812,リスト!BD:BE,2,0))</f>
        <v/>
      </c>
      <c r="AJ812" s="664" t="str">
        <f t="shared" si="142"/>
        <v/>
      </c>
      <c r="AK812" s="664" t="str">
        <f>IF(AJ812="","",VLOOKUP(AJ812,リスト!BW:BX,2,0))</f>
        <v/>
      </c>
      <c r="AL812" s="664" t="str">
        <f>IF(AF812="","",IF(S812&gt;【１】経営概要!$G$27,調査年-1,調査年)-R812)</f>
        <v/>
      </c>
      <c r="AM812" s="665" t="str">
        <f t="shared" si="130"/>
        <v/>
      </c>
      <c r="AN812" s="665" t="str">
        <f t="shared" si="131"/>
        <v/>
      </c>
      <c r="AO812" s="666" t="str">
        <f t="shared" si="132"/>
        <v/>
      </c>
      <c r="AP812" s="666" t="str">
        <f t="shared" si="133"/>
        <v/>
      </c>
      <c r="AQ812" s="666" t="str">
        <f t="shared" si="134"/>
        <v/>
      </c>
      <c r="AR812" s="666" t="str">
        <f t="shared" si="164"/>
        <v/>
      </c>
      <c r="AS812" s="666" t="str">
        <f t="shared" si="135"/>
        <v/>
      </c>
      <c r="AT812" s="666" t="str">
        <f t="shared" si="161"/>
        <v/>
      </c>
      <c r="AU812" s="666" t="str">
        <f t="shared" si="162"/>
        <v/>
      </c>
      <c r="AV812" s="666" t="str">
        <f>IF(X812="","",IF(OR(R812=IF(S812&gt;【１】経営概要!$G$27,調査年-1,調査年),AN812=""),"",ROUND(AN812*X812%,0)))</f>
        <v/>
      </c>
      <c r="AW812" s="666" t="str">
        <f t="shared" si="136"/>
        <v/>
      </c>
      <c r="AX812" s="666" t="str">
        <f t="shared" si="137"/>
        <v/>
      </c>
      <c r="AY812" s="666" t="str">
        <f t="shared" si="138"/>
        <v/>
      </c>
      <c r="AZ812" s="666" t="str">
        <f>IF(OR(X812="",AND(OR(R812&lt;&gt;IF(S812&gt;【１】経営概要!$G$27,調査年-1,調査年),AG812=0),V812="",AR812="",W812="")),"",
SUM(
IF(AND(R812=IF(S812&gt;【１】経営概要!$G$27,調査年-1,調査年),AG812=1),ROUND(T812*X812%,0),),
ROUND(V812*X812%,0),
ROUND(SUM(AR812)*X812%,0),
))</f>
        <v/>
      </c>
      <c r="BA812" s="666" t="str">
        <f t="shared" si="139"/>
        <v/>
      </c>
    </row>
    <row r="813" spans="2:53" s="4" customFormat="1" ht="28.15" hidden="1" customHeight="1" outlineLevel="1">
      <c r="C813" s="722">
        <v>797</v>
      </c>
      <c r="D813" s="1569"/>
      <c r="E813" s="1570"/>
      <c r="F813" s="1570"/>
      <c r="G813" s="1570"/>
      <c r="H813" s="1570"/>
      <c r="I813" s="1570"/>
      <c r="J813" s="1570"/>
      <c r="K813" s="1571"/>
      <c r="L813" s="668" t="str">
        <f>IF(M813&gt;0,IF(COUNTIF(リスト!建築物種類コード,M813),"建築物","構築物"),"")</f>
        <v/>
      </c>
      <c r="M813" s="680"/>
      <c r="N813" s="681"/>
      <c r="O813" s="201"/>
      <c r="P813" s="682"/>
      <c r="Q813" s="683"/>
      <c r="R813" s="683"/>
      <c r="S813" s="684"/>
      <c r="T813" s="685"/>
      <c r="U813" s="685"/>
      <c r="V813" s="685"/>
      <c r="W813" s="685"/>
      <c r="X813" s="1045"/>
      <c r="Y813" s="686"/>
      <c r="Z813" s="687"/>
      <c r="AA813" s="661"/>
      <c r="AB813" s="662"/>
      <c r="AC813" s="279"/>
      <c r="AD813" s="61"/>
      <c r="AE813" s="61"/>
      <c r="AF813" s="663" t="str">
        <f t="shared" si="163"/>
        <v/>
      </c>
      <c r="AG813" s="664" t="str">
        <f t="shared" si="159"/>
        <v/>
      </c>
      <c r="AH813" s="664" t="str">
        <f t="shared" si="160"/>
        <v/>
      </c>
      <c r="AI813" s="664" t="str">
        <f>IF(AF813="","",VLOOKUP(AF813,リスト!BD:BE,2,0))</f>
        <v/>
      </c>
      <c r="AJ813" s="664" t="str">
        <f t="shared" si="142"/>
        <v/>
      </c>
      <c r="AK813" s="664" t="str">
        <f>IF(AJ813="","",VLOOKUP(AJ813,リスト!BW:BX,2,0))</f>
        <v/>
      </c>
      <c r="AL813" s="664" t="str">
        <f>IF(AF813="","",IF(S813&gt;【１】経営概要!$G$27,調査年-1,調査年)-R813)</f>
        <v/>
      </c>
      <c r="AM813" s="665" t="str">
        <f t="shared" si="130"/>
        <v/>
      </c>
      <c r="AN813" s="665" t="str">
        <f t="shared" si="131"/>
        <v/>
      </c>
      <c r="AO813" s="666" t="str">
        <f t="shared" si="132"/>
        <v/>
      </c>
      <c r="AP813" s="666" t="str">
        <f t="shared" si="133"/>
        <v/>
      </c>
      <c r="AQ813" s="666" t="str">
        <f t="shared" si="134"/>
        <v/>
      </c>
      <c r="AR813" s="666" t="str">
        <f t="shared" si="164"/>
        <v/>
      </c>
      <c r="AS813" s="666" t="str">
        <f t="shared" si="135"/>
        <v/>
      </c>
      <c r="AT813" s="666" t="str">
        <f t="shared" si="161"/>
        <v/>
      </c>
      <c r="AU813" s="666" t="str">
        <f t="shared" si="162"/>
        <v/>
      </c>
      <c r="AV813" s="666" t="str">
        <f>IF(X813="","",IF(OR(R813=IF(S813&gt;【１】経営概要!$G$27,調査年-1,調査年),AN813=""),"",ROUND(AN813*X813%,0)))</f>
        <v/>
      </c>
      <c r="AW813" s="666" t="str">
        <f t="shared" si="136"/>
        <v/>
      </c>
      <c r="AX813" s="666" t="str">
        <f t="shared" si="137"/>
        <v/>
      </c>
      <c r="AY813" s="666" t="str">
        <f t="shared" si="138"/>
        <v/>
      </c>
      <c r="AZ813" s="666" t="str">
        <f>IF(OR(X813="",AND(OR(R813&lt;&gt;IF(S813&gt;【１】経営概要!$G$27,調査年-1,調査年),AG813=0),V813="",AR813="",W813="")),"",
SUM(
IF(AND(R813=IF(S813&gt;【１】経営概要!$G$27,調査年-1,調査年),AG813=1),ROUND(T813*X813%,0),),
ROUND(V813*X813%,0),
ROUND(SUM(AR813)*X813%,0),
))</f>
        <v/>
      </c>
      <c r="BA813" s="666" t="str">
        <f t="shared" si="139"/>
        <v/>
      </c>
    </row>
    <row r="814" spans="2:53" s="4" customFormat="1" ht="28.15" hidden="1" customHeight="1" outlineLevel="1">
      <c r="C814" s="722">
        <v>798</v>
      </c>
      <c r="D814" s="1569"/>
      <c r="E814" s="1570"/>
      <c r="F814" s="1570"/>
      <c r="G814" s="1570"/>
      <c r="H814" s="1570"/>
      <c r="I814" s="1570"/>
      <c r="J814" s="1570"/>
      <c r="K814" s="1571"/>
      <c r="L814" s="668" t="str">
        <f>IF(M814&gt;0,IF(COUNTIF(リスト!建築物種類コード,M814),"建築物","構築物"),"")</f>
        <v/>
      </c>
      <c r="M814" s="680"/>
      <c r="N814" s="681"/>
      <c r="O814" s="201"/>
      <c r="P814" s="682"/>
      <c r="Q814" s="683"/>
      <c r="R814" s="683"/>
      <c r="S814" s="684"/>
      <c r="T814" s="685"/>
      <c r="U814" s="685"/>
      <c r="V814" s="685"/>
      <c r="W814" s="685"/>
      <c r="X814" s="1045"/>
      <c r="Y814" s="686"/>
      <c r="Z814" s="687"/>
      <c r="AA814" s="661"/>
      <c r="AB814" s="662"/>
      <c r="AC814" s="279"/>
      <c r="AD814" s="61"/>
      <c r="AE814" s="61"/>
      <c r="AF814" s="663" t="str">
        <f t="shared" si="163"/>
        <v/>
      </c>
      <c r="AG814" s="664" t="str">
        <f t="shared" si="159"/>
        <v/>
      </c>
      <c r="AH814" s="664" t="str">
        <f t="shared" si="160"/>
        <v/>
      </c>
      <c r="AI814" s="664" t="str">
        <f>IF(AF814="","",VLOOKUP(AF814,リスト!BD:BE,2,0))</f>
        <v/>
      </c>
      <c r="AJ814" s="664" t="str">
        <f t="shared" si="142"/>
        <v/>
      </c>
      <c r="AK814" s="664" t="str">
        <f>IF(AJ814="","",VLOOKUP(AJ814,リスト!BW:BX,2,0))</f>
        <v/>
      </c>
      <c r="AL814" s="664" t="str">
        <f>IF(AF814="","",IF(S814&gt;【１】経営概要!$G$27,調査年-1,調査年)-R814)</f>
        <v/>
      </c>
      <c r="AM814" s="665" t="str">
        <f t="shared" si="130"/>
        <v/>
      </c>
      <c r="AN814" s="665" t="str">
        <f t="shared" si="131"/>
        <v/>
      </c>
      <c r="AO814" s="666" t="str">
        <f t="shared" si="132"/>
        <v/>
      </c>
      <c r="AP814" s="666" t="str">
        <f t="shared" si="133"/>
        <v/>
      </c>
      <c r="AQ814" s="666" t="str">
        <f t="shared" si="134"/>
        <v/>
      </c>
      <c r="AR814" s="666" t="str">
        <f t="shared" si="164"/>
        <v/>
      </c>
      <c r="AS814" s="666" t="str">
        <f t="shared" si="135"/>
        <v/>
      </c>
      <c r="AT814" s="666" t="str">
        <f t="shared" si="161"/>
        <v/>
      </c>
      <c r="AU814" s="666" t="str">
        <f t="shared" si="162"/>
        <v/>
      </c>
      <c r="AV814" s="666" t="str">
        <f>IF(X814="","",IF(OR(R814=IF(S814&gt;【１】経営概要!$G$27,調査年-1,調査年),AN814=""),"",ROUND(AN814*X814%,0)))</f>
        <v/>
      </c>
      <c r="AW814" s="666" t="str">
        <f t="shared" si="136"/>
        <v/>
      </c>
      <c r="AX814" s="666" t="str">
        <f t="shared" si="137"/>
        <v/>
      </c>
      <c r="AY814" s="666" t="str">
        <f t="shared" si="138"/>
        <v/>
      </c>
      <c r="AZ814" s="666" t="str">
        <f>IF(OR(X814="",AND(OR(R814&lt;&gt;IF(S814&gt;【１】経営概要!$G$27,調査年-1,調査年),AG814=0),V814="",AR814="",W814="")),"",
SUM(
IF(AND(R814=IF(S814&gt;【１】経営概要!$G$27,調査年-1,調査年),AG814=1),ROUND(T814*X814%,0),),
ROUND(V814*X814%,0),
ROUND(SUM(AR814)*X814%,0),
))</f>
        <v/>
      </c>
      <c r="BA814" s="666" t="str">
        <f t="shared" si="139"/>
        <v/>
      </c>
    </row>
    <row r="815" spans="2:53" s="4" customFormat="1" ht="28.15" hidden="1" customHeight="1" outlineLevel="1">
      <c r="C815" s="722">
        <v>799</v>
      </c>
      <c r="D815" s="1569"/>
      <c r="E815" s="1570"/>
      <c r="F815" s="1570"/>
      <c r="G815" s="1570"/>
      <c r="H815" s="1570"/>
      <c r="I815" s="1570"/>
      <c r="J815" s="1570"/>
      <c r="K815" s="1571"/>
      <c r="L815" s="668" t="str">
        <f>IF(M815&gt;0,IF(COUNTIF(リスト!建築物種類コード,M815),"建築物","構築物"),"")</f>
        <v/>
      </c>
      <c r="M815" s="688"/>
      <c r="N815" s="681"/>
      <c r="O815" s="201"/>
      <c r="P815" s="682"/>
      <c r="Q815" s="683"/>
      <c r="R815" s="683"/>
      <c r="S815" s="684"/>
      <c r="T815" s="685"/>
      <c r="U815" s="685"/>
      <c r="V815" s="685"/>
      <c r="W815" s="685"/>
      <c r="X815" s="1045"/>
      <c r="Y815" s="686"/>
      <c r="Z815" s="687"/>
      <c r="AA815" s="661"/>
      <c r="AB815" s="662"/>
      <c r="AC815" s="279"/>
      <c r="AD815" s="61"/>
      <c r="AE815" s="61"/>
      <c r="AF815" s="663" t="str">
        <f t="shared" si="163"/>
        <v/>
      </c>
      <c r="AG815" s="664" t="str">
        <f>IF(AF815="","",IF(T815+U815&lt;100000,1,0))</f>
        <v/>
      </c>
      <c r="AH815" s="664" t="str">
        <f>IF(AF815="","",IF(AND(AG815=0,T815+U815&lt;200000),1,))</f>
        <v/>
      </c>
      <c r="AI815" s="664" t="str">
        <f>IF(AF815="","",VLOOKUP(AF815,リスト!BD:BE,2,0))</f>
        <v/>
      </c>
      <c r="AJ815" s="664" t="str">
        <f t="shared" si="142"/>
        <v/>
      </c>
      <c r="AK815" s="664" t="str">
        <f>IF(AJ815="","",VLOOKUP(AJ815,リスト!BW:BX,2,0))</f>
        <v/>
      </c>
      <c r="AL815" s="664" t="str">
        <f>IF(AF815="","",IF(S815&gt;【１】経営概要!$G$27,調査年-1,調査年)-R815)</f>
        <v/>
      </c>
      <c r="AM815" s="665" t="str">
        <f t="shared" si="130"/>
        <v/>
      </c>
      <c r="AN815" s="665" t="str">
        <f t="shared" si="131"/>
        <v/>
      </c>
      <c r="AO815" s="666" t="str">
        <f t="shared" si="132"/>
        <v/>
      </c>
      <c r="AP815" s="666" t="str">
        <f t="shared" si="133"/>
        <v/>
      </c>
      <c r="AQ815" s="666" t="str">
        <f t="shared" si="134"/>
        <v/>
      </c>
      <c r="AR815" s="666" t="str">
        <f t="shared" si="164"/>
        <v/>
      </c>
      <c r="AS815" s="666" t="str">
        <f t="shared" si="135"/>
        <v/>
      </c>
      <c r="AT815" s="666" t="str">
        <f t="shared" si="161"/>
        <v/>
      </c>
      <c r="AU815" s="666" t="str">
        <f t="shared" si="162"/>
        <v/>
      </c>
      <c r="AV815" s="666" t="str">
        <f>IF(X815="","",IF(OR(R815=IF(S815&gt;【１】経営概要!$G$27,調査年-1,調査年),AN815=""),"",ROUND(AN815*X815%,0)))</f>
        <v/>
      </c>
      <c r="AW815" s="666" t="str">
        <f t="shared" si="136"/>
        <v/>
      </c>
      <c r="AX815" s="666" t="str">
        <f t="shared" si="137"/>
        <v/>
      </c>
      <c r="AY815" s="666" t="str">
        <f t="shared" si="138"/>
        <v/>
      </c>
      <c r="AZ815" s="666" t="str">
        <f>IF(OR(X815="",AND(OR(R815&lt;&gt;IF(S815&gt;【１】経営概要!$G$27,調査年-1,調査年),AG815=0),V815="",AR815="",W815="")),"",
SUM(
IF(AND(R815=IF(S815&gt;【１】経営概要!$G$27,調査年-1,調査年),AG815=1),ROUND(T815*X815%,0),),
ROUND(V815*X815%,0),
ROUND(SUM(AR815)*X815%,0),
))</f>
        <v/>
      </c>
      <c r="BA815" s="666" t="str">
        <f t="shared" si="139"/>
        <v/>
      </c>
    </row>
    <row r="816" spans="2:53" s="4" customFormat="1" ht="28.5" hidden="1" customHeight="1" outlineLevel="1">
      <c r="B816" s="49"/>
      <c r="C816" s="722">
        <v>800</v>
      </c>
      <c r="D816" s="1569"/>
      <c r="E816" s="1570"/>
      <c r="F816" s="1570"/>
      <c r="G816" s="1570"/>
      <c r="H816" s="1570"/>
      <c r="I816" s="1570"/>
      <c r="J816" s="1570"/>
      <c r="K816" s="1571"/>
      <c r="L816" s="668" t="str">
        <f>IF(M816&gt;0,IF(COUNTIF(リスト!建築物種類コード,M816),"建築物","構築物"),"")</f>
        <v/>
      </c>
      <c r="M816" s="680"/>
      <c r="N816" s="681"/>
      <c r="O816" s="201"/>
      <c r="P816" s="682"/>
      <c r="Q816" s="683"/>
      <c r="R816" s="683"/>
      <c r="S816" s="684"/>
      <c r="T816" s="685"/>
      <c r="U816" s="685"/>
      <c r="V816" s="685"/>
      <c r="W816" s="685"/>
      <c r="X816" s="1045"/>
      <c r="Y816" s="686"/>
      <c r="Z816" s="687"/>
      <c r="AA816" s="661"/>
      <c r="AB816" s="662"/>
      <c r="AC816" s="279"/>
      <c r="AD816" s="61"/>
      <c r="AE816" s="61"/>
      <c r="AF816" s="663" t="str">
        <f t="shared" si="163"/>
        <v/>
      </c>
      <c r="AG816" s="664" t="str">
        <f t="shared" si="159"/>
        <v/>
      </c>
      <c r="AH816" s="664" t="str">
        <f t="shared" si="160"/>
        <v/>
      </c>
      <c r="AI816" s="664" t="str">
        <f>IF(AF816="","",VLOOKUP(AF816,リスト!BD:BE,2,0))</f>
        <v/>
      </c>
      <c r="AJ816" s="664" t="str">
        <f t="shared" si="142"/>
        <v/>
      </c>
      <c r="AK816" s="664" t="str">
        <f>IF(AJ816="","",VLOOKUP(AJ816,リスト!BW:BX,2,0))</f>
        <v/>
      </c>
      <c r="AL816" s="664" t="str">
        <f>IF(AF816="","",IF(S816&gt;【１】経営概要!$G$27,調査年-1,調査年)-R816)</f>
        <v/>
      </c>
      <c r="AM816" s="665" t="str">
        <f t="shared" si="130"/>
        <v/>
      </c>
      <c r="AN816" s="665" t="str">
        <f t="shared" si="131"/>
        <v/>
      </c>
      <c r="AO816" s="666" t="str">
        <f t="shared" si="132"/>
        <v/>
      </c>
      <c r="AP816" s="666" t="str">
        <f t="shared" si="133"/>
        <v/>
      </c>
      <c r="AQ816" s="666" t="str">
        <f t="shared" si="134"/>
        <v/>
      </c>
      <c r="AR816" s="666" t="str">
        <f t="shared" si="164"/>
        <v/>
      </c>
      <c r="AS816" s="666" t="str">
        <f t="shared" si="135"/>
        <v/>
      </c>
      <c r="AT816" s="666" t="str">
        <f t="shared" si="161"/>
        <v/>
      </c>
      <c r="AU816" s="666" t="str">
        <f t="shared" si="162"/>
        <v/>
      </c>
      <c r="AV816" s="666" t="str">
        <f>IF(X816="","",IF(OR(R816=IF(S816&gt;【１】経営概要!$G$27,調査年-1,調査年),AN816=""),"",ROUND(AN816*X816%,0)))</f>
        <v/>
      </c>
      <c r="AW816" s="666" t="str">
        <f t="shared" si="136"/>
        <v/>
      </c>
      <c r="AX816" s="666" t="str">
        <f t="shared" si="137"/>
        <v/>
      </c>
      <c r="AY816" s="666" t="str">
        <f t="shared" si="138"/>
        <v/>
      </c>
      <c r="AZ816" s="666" t="str">
        <f>IF(OR(X816="",AND(OR(R816&lt;&gt;IF(S816&gt;【１】経営概要!$G$27,調査年-1,調査年),AG816=0),V816="",AR816="",W816="")),"",
SUM(
IF(AND(R816=IF(S816&gt;【１】経営概要!$G$27,調査年-1,調査年),AG816=1),ROUND(T816*X816%,0),),
ROUND(V816*X816%,0),
ROUND(SUM(AR816)*X816%,0),
))</f>
        <v/>
      </c>
      <c r="BA816" s="666" t="str">
        <f t="shared" si="139"/>
        <v/>
      </c>
    </row>
    <row r="817" spans="2:53" s="4" customFormat="1" ht="28.15" hidden="1" customHeight="1" outlineLevel="1">
      <c r="C817" s="722">
        <v>801</v>
      </c>
      <c r="D817" s="1569"/>
      <c r="E817" s="1570"/>
      <c r="F817" s="1570"/>
      <c r="G817" s="1570"/>
      <c r="H817" s="1570"/>
      <c r="I817" s="1570"/>
      <c r="J817" s="1570"/>
      <c r="K817" s="1571"/>
      <c r="L817" s="668" t="str">
        <f>IF(M817&gt;0,IF(COUNTIF(リスト!建築物種類コード,M817),"建築物","構築物"),"")</f>
        <v/>
      </c>
      <c r="M817" s="680"/>
      <c r="N817" s="681"/>
      <c r="O817" s="201"/>
      <c r="P817" s="682"/>
      <c r="Q817" s="683"/>
      <c r="R817" s="683"/>
      <c r="S817" s="684"/>
      <c r="T817" s="685"/>
      <c r="U817" s="685"/>
      <c r="V817" s="685"/>
      <c r="W817" s="685"/>
      <c r="X817" s="1045"/>
      <c r="Y817" s="686"/>
      <c r="Z817" s="687"/>
      <c r="AA817" s="661"/>
      <c r="AB817" s="662"/>
      <c r="AC817" s="279"/>
      <c r="AD817" s="61"/>
      <c r="AE817" s="61"/>
      <c r="AF817" s="663" t="str">
        <f t="shared" si="163"/>
        <v/>
      </c>
      <c r="AG817" s="664" t="str">
        <f t="shared" si="159"/>
        <v/>
      </c>
      <c r="AH817" s="664" t="str">
        <f t="shared" si="160"/>
        <v/>
      </c>
      <c r="AI817" s="664" t="str">
        <f>IF(AF817="","",VLOOKUP(AF817,リスト!BD:BE,2,0))</f>
        <v/>
      </c>
      <c r="AJ817" s="664" t="str">
        <f t="shared" si="142"/>
        <v/>
      </c>
      <c r="AK817" s="664" t="str">
        <f>IF(AJ817="","",VLOOKUP(AJ817,リスト!BW:BX,2,0))</f>
        <v/>
      </c>
      <c r="AL817" s="664" t="str">
        <f>IF(AF817="","",IF(S817&gt;【１】経営概要!$G$27,調査年-1,調査年)-R817)</f>
        <v/>
      </c>
      <c r="AM817" s="665" t="str">
        <f t="shared" si="130"/>
        <v/>
      </c>
      <c r="AN817" s="665" t="str">
        <f t="shared" si="131"/>
        <v/>
      </c>
      <c r="AO817" s="666" t="str">
        <f t="shared" si="132"/>
        <v/>
      </c>
      <c r="AP817" s="666" t="str">
        <f t="shared" si="133"/>
        <v/>
      </c>
      <c r="AQ817" s="666" t="str">
        <f t="shared" si="134"/>
        <v/>
      </c>
      <c r="AR817" s="666" t="str">
        <f t="shared" si="164"/>
        <v/>
      </c>
      <c r="AS817" s="666" t="str">
        <f t="shared" si="135"/>
        <v/>
      </c>
      <c r="AT817" s="666" t="str">
        <f t="shared" si="161"/>
        <v/>
      </c>
      <c r="AU817" s="666" t="str">
        <f t="shared" si="162"/>
        <v/>
      </c>
      <c r="AV817" s="666" t="str">
        <f>IF(X817="","",IF(OR(R817=IF(S817&gt;【１】経営概要!$G$27,調査年-1,調査年),AN817=""),"",ROUND(AN817*X817%,0)))</f>
        <v/>
      </c>
      <c r="AW817" s="666" t="str">
        <f t="shared" si="136"/>
        <v/>
      </c>
      <c r="AX817" s="666" t="str">
        <f t="shared" si="137"/>
        <v/>
      </c>
      <c r="AY817" s="666" t="str">
        <f t="shared" si="138"/>
        <v/>
      </c>
      <c r="AZ817" s="666" t="str">
        <f>IF(OR(X817="",AND(OR(R817&lt;&gt;IF(S817&gt;【１】経営概要!$G$27,調査年-1,調査年),AG817=0),V817="",AR817="",W817="")),"",
SUM(
IF(AND(R817=IF(S817&gt;【１】経営概要!$G$27,調査年-1,調査年),AG817=1),ROUND(T817*X817%,0),),
ROUND(V817*X817%,0),
ROUND(SUM(AR817)*X817%,0),
))</f>
        <v/>
      </c>
      <c r="BA817" s="666" t="str">
        <f t="shared" si="139"/>
        <v/>
      </c>
    </row>
    <row r="818" spans="2:53" s="4" customFormat="1" ht="28.15" hidden="1" customHeight="1" outlineLevel="1">
      <c r="C818" s="722">
        <v>802</v>
      </c>
      <c r="D818" s="1572"/>
      <c r="E818" s="1573"/>
      <c r="F818" s="1573"/>
      <c r="G818" s="1573"/>
      <c r="H818" s="1573"/>
      <c r="I818" s="1573"/>
      <c r="J818" s="1573"/>
      <c r="K818" s="1574"/>
      <c r="L818" s="668" t="str">
        <f>IF(M818&gt;0,IF(COUNTIF(リスト!建築物種類コード,M818),"建築物","構築物"),"")</f>
        <v/>
      </c>
      <c r="M818" s="688"/>
      <c r="N818" s="681"/>
      <c r="O818" s="201"/>
      <c r="P818" s="682"/>
      <c r="Q818" s="683"/>
      <c r="R818" s="683"/>
      <c r="S818" s="684"/>
      <c r="T818" s="685"/>
      <c r="U818" s="685"/>
      <c r="V818" s="685"/>
      <c r="W818" s="685"/>
      <c r="X818" s="1045"/>
      <c r="Y818" s="686"/>
      <c r="Z818" s="687"/>
      <c r="AA818" s="661"/>
      <c r="AB818" s="662"/>
      <c r="AC818" s="279"/>
      <c r="AD818" s="61"/>
      <c r="AE818" s="61"/>
      <c r="AF818" s="663" t="str">
        <f t="shared" si="163"/>
        <v/>
      </c>
      <c r="AG818" s="664" t="str">
        <f t="shared" si="159"/>
        <v/>
      </c>
      <c r="AH818" s="664" t="str">
        <f t="shared" si="160"/>
        <v/>
      </c>
      <c r="AI818" s="664" t="str">
        <f>IF(AF818="","",VLOOKUP(AF818,リスト!BD:BE,2,0))</f>
        <v/>
      </c>
      <c r="AJ818" s="664" t="str">
        <f t="shared" si="142"/>
        <v/>
      </c>
      <c r="AK818" s="664" t="str">
        <f>IF(AJ818="","",VLOOKUP(AJ818,リスト!BW:BX,2,0))</f>
        <v/>
      </c>
      <c r="AL818" s="664" t="str">
        <f>IF(AF818="","",IF(S818&gt;【１】経営概要!$G$27,調査年-1,調査年)-R818)</f>
        <v/>
      </c>
      <c r="AM818" s="665" t="str">
        <f t="shared" si="130"/>
        <v/>
      </c>
      <c r="AN818" s="665" t="str">
        <f t="shared" si="131"/>
        <v/>
      </c>
      <c r="AO818" s="666" t="str">
        <f t="shared" si="132"/>
        <v/>
      </c>
      <c r="AP818" s="666" t="str">
        <f t="shared" si="133"/>
        <v/>
      </c>
      <c r="AQ818" s="666" t="str">
        <f t="shared" si="134"/>
        <v/>
      </c>
      <c r="AR818" s="666" t="str">
        <f t="shared" si="164"/>
        <v/>
      </c>
      <c r="AS818" s="666" t="str">
        <f t="shared" si="135"/>
        <v/>
      </c>
      <c r="AT818" s="666" t="str">
        <f t="shared" si="161"/>
        <v/>
      </c>
      <c r="AU818" s="666" t="str">
        <f t="shared" si="162"/>
        <v/>
      </c>
      <c r="AV818" s="666" t="str">
        <f>IF(X818="","",IF(OR(R818=IF(S818&gt;【１】経営概要!$G$27,調査年-1,調査年),AN818=""),"",ROUND(AN818*X818%,0)))</f>
        <v/>
      </c>
      <c r="AW818" s="666" t="str">
        <f t="shared" si="136"/>
        <v/>
      </c>
      <c r="AX818" s="666" t="str">
        <f t="shared" si="137"/>
        <v/>
      </c>
      <c r="AY818" s="666" t="str">
        <f t="shared" si="138"/>
        <v/>
      </c>
      <c r="AZ818" s="666" t="str">
        <f>IF(OR(X818="",AND(OR(R818&lt;&gt;IF(S818&gt;【１】経営概要!$G$27,調査年-1,調査年),AG818=0),V818="",AR818="",W818="")),"",
SUM(
IF(AND(R818=IF(S818&gt;【１】経営概要!$G$27,調査年-1,調査年),AG818=1),ROUND(T818*X818%,0),),
ROUND(V818*X818%,0),
ROUND(SUM(AR818)*X818%,0),
))</f>
        <v/>
      </c>
      <c r="BA818" s="666" t="str">
        <f t="shared" si="139"/>
        <v/>
      </c>
    </row>
    <row r="819" spans="2:53" s="4" customFormat="1" ht="28.15" hidden="1" customHeight="1" outlineLevel="1">
      <c r="C819" s="722">
        <v>803</v>
      </c>
      <c r="D819" s="1569"/>
      <c r="E819" s="1570"/>
      <c r="F819" s="1570"/>
      <c r="G819" s="1570"/>
      <c r="H819" s="1570"/>
      <c r="I819" s="1570"/>
      <c r="J819" s="1570"/>
      <c r="K819" s="1571"/>
      <c r="L819" s="668" t="str">
        <f>IF(M819&gt;0,IF(COUNTIF(リスト!建築物種類コード,M819),"建築物","構築物"),"")</f>
        <v/>
      </c>
      <c r="M819" s="680"/>
      <c r="N819" s="681"/>
      <c r="O819" s="201"/>
      <c r="P819" s="682"/>
      <c r="Q819" s="683"/>
      <c r="R819" s="683"/>
      <c r="S819" s="684"/>
      <c r="T819" s="685"/>
      <c r="U819" s="685"/>
      <c r="V819" s="685"/>
      <c r="W819" s="685"/>
      <c r="X819" s="1045"/>
      <c r="Y819" s="686"/>
      <c r="Z819" s="687"/>
      <c r="AA819" s="661"/>
      <c r="AB819" s="662"/>
      <c r="AC819" s="279"/>
      <c r="AD819" s="61"/>
      <c r="AE819" s="61"/>
      <c r="AF819" s="663" t="str">
        <f t="shared" si="163"/>
        <v/>
      </c>
      <c r="AG819" s="664" t="str">
        <f t="shared" si="159"/>
        <v/>
      </c>
      <c r="AH819" s="664" t="str">
        <f t="shared" si="160"/>
        <v/>
      </c>
      <c r="AI819" s="664" t="str">
        <f>IF(AF819="","",VLOOKUP(AF819,リスト!BD:BE,2,0))</f>
        <v/>
      </c>
      <c r="AJ819" s="664" t="str">
        <f t="shared" si="142"/>
        <v/>
      </c>
      <c r="AK819" s="664" t="str">
        <f>IF(AJ819="","",VLOOKUP(AJ819,リスト!BW:BX,2,0))</f>
        <v/>
      </c>
      <c r="AL819" s="664" t="str">
        <f>IF(AF819="","",IF(S819&gt;【１】経営概要!$G$27,調査年-1,調査年)-R819)</f>
        <v/>
      </c>
      <c r="AM819" s="665" t="str">
        <f t="shared" si="130"/>
        <v/>
      </c>
      <c r="AN819" s="665" t="str">
        <f t="shared" si="131"/>
        <v/>
      </c>
      <c r="AO819" s="666" t="str">
        <f t="shared" si="132"/>
        <v/>
      </c>
      <c r="AP819" s="666" t="str">
        <f t="shared" si="133"/>
        <v/>
      </c>
      <c r="AQ819" s="666" t="str">
        <f t="shared" si="134"/>
        <v/>
      </c>
      <c r="AR819" s="666" t="str">
        <f t="shared" si="164"/>
        <v/>
      </c>
      <c r="AS819" s="666" t="str">
        <f t="shared" si="135"/>
        <v/>
      </c>
      <c r="AT819" s="666" t="str">
        <f t="shared" si="161"/>
        <v/>
      </c>
      <c r="AU819" s="666" t="str">
        <f t="shared" si="162"/>
        <v/>
      </c>
      <c r="AV819" s="666" t="str">
        <f>IF(X819="","",IF(OR(R819=IF(S819&gt;【１】経営概要!$G$27,調査年-1,調査年),AN819=""),"",ROUND(AN819*X819%,0)))</f>
        <v/>
      </c>
      <c r="AW819" s="666" t="str">
        <f t="shared" si="136"/>
        <v/>
      </c>
      <c r="AX819" s="666" t="str">
        <f t="shared" si="137"/>
        <v/>
      </c>
      <c r="AY819" s="666" t="str">
        <f t="shared" si="138"/>
        <v/>
      </c>
      <c r="AZ819" s="666" t="str">
        <f>IF(OR(X819="",AND(OR(R819&lt;&gt;IF(S819&gt;【１】経営概要!$G$27,調査年-1,調査年),AG819=0),V819="",AR819="",W819="")),"",
SUM(
IF(AND(R819=IF(S819&gt;【１】経営概要!$G$27,調査年-1,調査年),AG819=1),ROUND(T819*X819%,0),),
ROUND(V819*X819%,0),
ROUND(SUM(AR819)*X819%,0),
))</f>
        <v/>
      </c>
      <c r="BA819" s="666" t="str">
        <f t="shared" si="139"/>
        <v/>
      </c>
    </row>
    <row r="820" spans="2:53" s="4" customFormat="1" ht="28.15" hidden="1" customHeight="1" outlineLevel="1">
      <c r="C820" s="722">
        <v>804</v>
      </c>
      <c r="D820" s="1572"/>
      <c r="E820" s="1573"/>
      <c r="F820" s="1573"/>
      <c r="G820" s="1573"/>
      <c r="H820" s="1573"/>
      <c r="I820" s="1573"/>
      <c r="J820" s="1573"/>
      <c r="K820" s="1574"/>
      <c r="L820" s="668" t="str">
        <f>IF(M820&gt;0,IF(COUNTIF(リスト!建築物種類コード,M820),"建築物","構築物"),"")</f>
        <v/>
      </c>
      <c r="M820" s="688"/>
      <c r="N820" s="681"/>
      <c r="O820" s="201"/>
      <c r="P820" s="682"/>
      <c r="Q820" s="683"/>
      <c r="R820" s="683"/>
      <c r="S820" s="684"/>
      <c r="T820" s="685"/>
      <c r="U820" s="685"/>
      <c r="V820" s="685"/>
      <c r="W820" s="685"/>
      <c r="X820" s="1045"/>
      <c r="Y820" s="686"/>
      <c r="Z820" s="687"/>
      <c r="AA820" s="661"/>
      <c r="AB820" s="662"/>
      <c r="AC820" s="279"/>
      <c r="AD820" s="61"/>
      <c r="AE820" s="61"/>
      <c r="AF820" s="663" t="str">
        <f t="shared" si="163"/>
        <v/>
      </c>
      <c r="AG820" s="664" t="str">
        <f t="shared" si="159"/>
        <v/>
      </c>
      <c r="AH820" s="664" t="str">
        <f t="shared" si="160"/>
        <v/>
      </c>
      <c r="AI820" s="664" t="str">
        <f>IF(AF820="","",VLOOKUP(AF820,リスト!BD:BE,2,0))</f>
        <v/>
      </c>
      <c r="AJ820" s="664" t="str">
        <f t="shared" si="142"/>
        <v/>
      </c>
      <c r="AK820" s="664" t="str">
        <f>IF(AJ820="","",VLOOKUP(AJ820,リスト!BW:BX,2,0))</f>
        <v/>
      </c>
      <c r="AL820" s="664" t="str">
        <f>IF(AF820="","",IF(S820&gt;【１】経営概要!$G$27,調査年-1,調査年)-R820)</f>
        <v/>
      </c>
      <c r="AM820" s="665" t="str">
        <f t="shared" si="130"/>
        <v/>
      </c>
      <c r="AN820" s="665" t="str">
        <f t="shared" si="131"/>
        <v/>
      </c>
      <c r="AO820" s="666" t="str">
        <f t="shared" si="132"/>
        <v/>
      </c>
      <c r="AP820" s="666" t="str">
        <f t="shared" si="133"/>
        <v/>
      </c>
      <c r="AQ820" s="666" t="str">
        <f t="shared" si="134"/>
        <v/>
      </c>
      <c r="AR820" s="666" t="str">
        <f t="shared" si="164"/>
        <v/>
      </c>
      <c r="AS820" s="666" t="str">
        <f t="shared" si="135"/>
        <v/>
      </c>
      <c r="AT820" s="666" t="str">
        <f t="shared" si="161"/>
        <v/>
      </c>
      <c r="AU820" s="666" t="str">
        <f t="shared" si="162"/>
        <v/>
      </c>
      <c r="AV820" s="666" t="str">
        <f>IF(X820="","",IF(OR(R820=IF(S820&gt;【１】経営概要!$G$27,調査年-1,調査年),AN820=""),"",ROUND(AN820*X820%,0)))</f>
        <v/>
      </c>
      <c r="AW820" s="666" t="str">
        <f t="shared" si="136"/>
        <v/>
      </c>
      <c r="AX820" s="666" t="str">
        <f t="shared" si="137"/>
        <v/>
      </c>
      <c r="AY820" s="666" t="str">
        <f t="shared" si="138"/>
        <v/>
      </c>
      <c r="AZ820" s="666" t="str">
        <f>IF(OR(X820="",AND(OR(R820&lt;&gt;IF(S820&gt;【１】経営概要!$G$27,調査年-1,調査年),AG820=0),V820="",AR820="",W820="")),"",
SUM(
IF(AND(R820=IF(S820&gt;【１】経営概要!$G$27,調査年-1,調査年),AG820=1),ROUND(T820*X820%,0),),
ROUND(V820*X820%,0),
ROUND(SUM(AR820)*X820%,0),
))</f>
        <v/>
      </c>
      <c r="BA820" s="666" t="str">
        <f t="shared" si="139"/>
        <v/>
      </c>
    </row>
    <row r="821" spans="2:53" s="4" customFormat="1" ht="28.15" hidden="1" customHeight="1" outlineLevel="1">
      <c r="C821" s="722">
        <v>805</v>
      </c>
      <c r="D821" s="1569"/>
      <c r="E821" s="1570"/>
      <c r="F821" s="1570"/>
      <c r="G821" s="1570"/>
      <c r="H821" s="1570"/>
      <c r="I821" s="1570"/>
      <c r="J821" s="1570"/>
      <c r="K821" s="1571"/>
      <c r="L821" s="668" t="str">
        <f>IF(M821&gt;0,IF(COUNTIF(リスト!建築物種類コード,M821),"建築物","構築物"),"")</f>
        <v/>
      </c>
      <c r="M821" s="680"/>
      <c r="N821" s="681"/>
      <c r="O821" s="201"/>
      <c r="P821" s="682"/>
      <c r="Q821" s="683"/>
      <c r="R821" s="683"/>
      <c r="S821" s="684"/>
      <c r="T821" s="685"/>
      <c r="U821" s="685"/>
      <c r="V821" s="685"/>
      <c r="W821" s="685"/>
      <c r="X821" s="1045"/>
      <c r="Y821" s="686"/>
      <c r="Z821" s="687"/>
      <c r="AA821" s="661"/>
      <c r="AB821" s="662"/>
      <c r="AC821" s="279"/>
      <c r="AD821" s="61"/>
      <c r="AE821" s="61"/>
      <c r="AF821" s="663" t="str">
        <f t="shared" si="163"/>
        <v/>
      </c>
      <c r="AG821" s="664" t="str">
        <f t="shared" si="159"/>
        <v/>
      </c>
      <c r="AH821" s="664" t="str">
        <f t="shared" si="160"/>
        <v/>
      </c>
      <c r="AI821" s="664" t="str">
        <f>IF(AF821="","",VLOOKUP(AF821,リスト!BD:BE,2,0))</f>
        <v/>
      </c>
      <c r="AJ821" s="664" t="str">
        <f t="shared" si="142"/>
        <v/>
      </c>
      <c r="AK821" s="664" t="str">
        <f>IF(AJ821="","",VLOOKUP(AJ821,リスト!BW:BX,2,0))</f>
        <v/>
      </c>
      <c r="AL821" s="664" t="str">
        <f>IF(AF821="","",IF(S821&gt;【１】経営概要!$G$27,調査年-1,調査年)-R821)</f>
        <v/>
      </c>
      <c r="AM821" s="665" t="str">
        <f t="shared" si="130"/>
        <v/>
      </c>
      <c r="AN821" s="665" t="str">
        <f t="shared" si="131"/>
        <v/>
      </c>
      <c r="AO821" s="666" t="str">
        <f t="shared" si="132"/>
        <v/>
      </c>
      <c r="AP821" s="666" t="str">
        <f t="shared" si="133"/>
        <v/>
      </c>
      <c r="AQ821" s="666" t="str">
        <f t="shared" si="134"/>
        <v/>
      </c>
      <c r="AR821" s="666" t="str">
        <f t="shared" si="164"/>
        <v/>
      </c>
      <c r="AS821" s="666" t="str">
        <f t="shared" si="135"/>
        <v/>
      </c>
      <c r="AT821" s="666" t="str">
        <f t="shared" si="161"/>
        <v/>
      </c>
      <c r="AU821" s="666" t="str">
        <f t="shared" si="162"/>
        <v/>
      </c>
      <c r="AV821" s="666" t="str">
        <f>IF(X821="","",IF(OR(R821=IF(S821&gt;【１】経営概要!$G$27,調査年-1,調査年),AN821=""),"",ROUND(AN821*X821%,0)))</f>
        <v/>
      </c>
      <c r="AW821" s="666" t="str">
        <f t="shared" si="136"/>
        <v/>
      </c>
      <c r="AX821" s="666" t="str">
        <f t="shared" si="137"/>
        <v/>
      </c>
      <c r="AY821" s="666" t="str">
        <f t="shared" si="138"/>
        <v/>
      </c>
      <c r="AZ821" s="666" t="str">
        <f>IF(OR(X821="",AND(OR(R821&lt;&gt;IF(S821&gt;【１】経営概要!$G$27,調査年-1,調査年),AG821=0),V821="",AR821="",W821="")),"",
SUM(
IF(AND(R821=IF(S821&gt;【１】経営概要!$G$27,調査年-1,調査年),AG821=1),ROUND(T821*X821%,0),),
ROUND(V821*X821%,0),
ROUND(SUM(AR821)*X821%,0),
))</f>
        <v/>
      </c>
      <c r="BA821" s="666" t="str">
        <f t="shared" si="139"/>
        <v/>
      </c>
    </row>
    <row r="822" spans="2:53" s="4" customFormat="1" ht="28.15" hidden="1" customHeight="1" outlineLevel="1">
      <c r="C822" s="722">
        <v>806</v>
      </c>
      <c r="D822" s="1569"/>
      <c r="E822" s="1570"/>
      <c r="F822" s="1570"/>
      <c r="G822" s="1570"/>
      <c r="H822" s="1570"/>
      <c r="I822" s="1570"/>
      <c r="J822" s="1570"/>
      <c r="K822" s="1571"/>
      <c r="L822" s="668" t="str">
        <f>IF(M822&gt;0,IF(COUNTIF(リスト!建築物種類コード,M822),"建築物","構築物"),"")</f>
        <v/>
      </c>
      <c r="M822" s="680"/>
      <c r="N822" s="681"/>
      <c r="O822" s="201"/>
      <c r="P822" s="682"/>
      <c r="Q822" s="683"/>
      <c r="R822" s="683"/>
      <c r="S822" s="684"/>
      <c r="T822" s="685"/>
      <c r="U822" s="685"/>
      <c r="V822" s="685"/>
      <c r="W822" s="685"/>
      <c r="X822" s="1045"/>
      <c r="Y822" s="686"/>
      <c r="Z822" s="687"/>
      <c r="AA822" s="661"/>
      <c r="AB822" s="662"/>
      <c r="AC822" s="279"/>
      <c r="AD822" s="61"/>
      <c r="AE822" s="61"/>
      <c r="AF822" s="663" t="str">
        <f t="shared" si="163"/>
        <v/>
      </c>
      <c r="AG822" s="664" t="str">
        <f t="shared" si="159"/>
        <v/>
      </c>
      <c r="AH822" s="664" t="str">
        <f t="shared" si="160"/>
        <v/>
      </c>
      <c r="AI822" s="664" t="str">
        <f>IF(AF822="","",VLOOKUP(AF822,リスト!BD:BE,2,0))</f>
        <v/>
      </c>
      <c r="AJ822" s="664" t="str">
        <f t="shared" si="142"/>
        <v/>
      </c>
      <c r="AK822" s="664" t="str">
        <f>IF(AJ822="","",VLOOKUP(AJ822,リスト!BW:BX,2,0))</f>
        <v/>
      </c>
      <c r="AL822" s="664" t="str">
        <f>IF(AF822="","",IF(S822&gt;【１】経営概要!$G$27,調査年-1,調査年)-R822)</f>
        <v/>
      </c>
      <c r="AM822" s="665" t="str">
        <f t="shared" si="130"/>
        <v/>
      </c>
      <c r="AN822" s="665" t="str">
        <f t="shared" si="131"/>
        <v/>
      </c>
      <c r="AO822" s="666" t="str">
        <f t="shared" si="132"/>
        <v/>
      </c>
      <c r="AP822" s="666" t="str">
        <f t="shared" si="133"/>
        <v/>
      </c>
      <c r="AQ822" s="666" t="str">
        <f t="shared" si="134"/>
        <v/>
      </c>
      <c r="AR822" s="666" t="str">
        <f t="shared" si="164"/>
        <v/>
      </c>
      <c r="AS822" s="666" t="str">
        <f t="shared" si="135"/>
        <v/>
      </c>
      <c r="AT822" s="666" t="str">
        <f t="shared" si="161"/>
        <v/>
      </c>
      <c r="AU822" s="666" t="str">
        <f t="shared" si="162"/>
        <v/>
      </c>
      <c r="AV822" s="666" t="str">
        <f>IF(X822="","",IF(OR(R822=IF(S822&gt;【１】経営概要!$G$27,調査年-1,調査年),AN822=""),"",ROUND(AN822*X822%,0)))</f>
        <v/>
      </c>
      <c r="AW822" s="666" t="str">
        <f t="shared" si="136"/>
        <v/>
      </c>
      <c r="AX822" s="666" t="str">
        <f t="shared" si="137"/>
        <v/>
      </c>
      <c r="AY822" s="666" t="str">
        <f t="shared" si="138"/>
        <v/>
      </c>
      <c r="AZ822" s="666" t="str">
        <f>IF(OR(X822="",AND(OR(R822&lt;&gt;IF(S822&gt;【１】経営概要!$G$27,調査年-1,調査年),AG822=0),V822="",AR822="",W822="")),"",
SUM(
IF(AND(R822=IF(S822&gt;【１】経営概要!$G$27,調査年-1,調査年),AG822=1),ROUND(T822*X822%,0),),
ROUND(V822*X822%,0),
ROUND(SUM(AR822)*X822%,0),
))</f>
        <v/>
      </c>
      <c r="BA822" s="666" t="str">
        <f t="shared" si="139"/>
        <v/>
      </c>
    </row>
    <row r="823" spans="2:53" s="4" customFormat="1" ht="28.15" hidden="1" customHeight="1" outlineLevel="1">
      <c r="C823" s="722">
        <v>807</v>
      </c>
      <c r="D823" s="1569"/>
      <c r="E823" s="1570"/>
      <c r="F823" s="1570"/>
      <c r="G823" s="1570"/>
      <c r="H823" s="1570"/>
      <c r="I823" s="1570"/>
      <c r="J823" s="1570"/>
      <c r="K823" s="1571"/>
      <c r="L823" s="668" t="str">
        <f>IF(M823&gt;0,IF(COUNTIF(リスト!建築物種類コード,M823),"建築物","構築物"),"")</f>
        <v/>
      </c>
      <c r="M823" s="680"/>
      <c r="N823" s="681"/>
      <c r="O823" s="201"/>
      <c r="P823" s="682"/>
      <c r="Q823" s="683"/>
      <c r="R823" s="683"/>
      <c r="S823" s="684"/>
      <c r="T823" s="685"/>
      <c r="U823" s="685"/>
      <c r="V823" s="685"/>
      <c r="W823" s="685"/>
      <c r="X823" s="1045"/>
      <c r="Y823" s="686"/>
      <c r="Z823" s="687"/>
      <c r="AA823" s="661"/>
      <c r="AB823" s="662"/>
      <c r="AC823" s="279"/>
      <c r="AD823" s="61"/>
      <c r="AE823" s="61"/>
      <c r="AF823" s="663" t="str">
        <f t="shared" si="163"/>
        <v/>
      </c>
      <c r="AG823" s="664" t="str">
        <f t="shared" si="159"/>
        <v/>
      </c>
      <c r="AH823" s="664" t="str">
        <f t="shared" si="160"/>
        <v/>
      </c>
      <c r="AI823" s="664" t="str">
        <f>IF(AF823="","",VLOOKUP(AF823,リスト!BD:BE,2,0))</f>
        <v/>
      </c>
      <c r="AJ823" s="664" t="str">
        <f t="shared" si="142"/>
        <v/>
      </c>
      <c r="AK823" s="664" t="str">
        <f>IF(AJ823="","",VLOOKUP(AJ823,リスト!BW:BX,2,0))</f>
        <v/>
      </c>
      <c r="AL823" s="664" t="str">
        <f>IF(AF823="","",IF(S823&gt;【１】経営概要!$G$27,調査年-1,調査年)-R823)</f>
        <v/>
      </c>
      <c r="AM823" s="665" t="str">
        <f t="shared" si="130"/>
        <v/>
      </c>
      <c r="AN823" s="665" t="str">
        <f t="shared" si="131"/>
        <v/>
      </c>
      <c r="AO823" s="666" t="str">
        <f t="shared" si="132"/>
        <v/>
      </c>
      <c r="AP823" s="666" t="str">
        <f t="shared" si="133"/>
        <v/>
      </c>
      <c r="AQ823" s="666" t="str">
        <f t="shared" si="134"/>
        <v/>
      </c>
      <c r="AR823" s="666" t="str">
        <f t="shared" si="164"/>
        <v/>
      </c>
      <c r="AS823" s="666" t="str">
        <f t="shared" si="135"/>
        <v/>
      </c>
      <c r="AT823" s="666" t="str">
        <f t="shared" si="161"/>
        <v/>
      </c>
      <c r="AU823" s="666" t="str">
        <f t="shared" si="162"/>
        <v/>
      </c>
      <c r="AV823" s="666" t="str">
        <f>IF(X823="","",IF(OR(R823=IF(S823&gt;【１】経営概要!$G$27,調査年-1,調査年),AN823=""),"",ROUND(AN823*X823%,0)))</f>
        <v/>
      </c>
      <c r="AW823" s="666" t="str">
        <f t="shared" si="136"/>
        <v/>
      </c>
      <c r="AX823" s="666" t="str">
        <f t="shared" si="137"/>
        <v/>
      </c>
      <c r="AY823" s="666" t="str">
        <f t="shared" si="138"/>
        <v/>
      </c>
      <c r="AZ823" s="666" t="str">
        <f>IF(OR(X823="",AND(OR(R823&lt;&gt;IF(S823&gt;【１】経営概要!$G$27,調査年-1,調査年),AG823=0),V823="",AR823="",W823="")),"",
SUM(
IF(AND(R823=IF(S823&gt;【１】経営概要!$G$27,調査年-1,調査年),AG823=1),ROUND(T823*X823%,0),),
ROUND(V823*X823%,0),
ROUND(SUM(AR823)*X823%,0),
))</f>
        <v/>
      </c>
      <c r="BA823" s="666" t="str">
        <f t="shared" si="139"/>
        <v/>
      </c>
    </row>
    <row r="824" spans="2:53" s="4" customFormat="1" ht="28.15" hidden="1" customHeight="1" outlineLevel="1">
      <c r="C824" s="722">
        <v>808</v>
      </c>
      <c r="D824" s="1569"/>
      <c r="E824" s="1570"/>
      <c r="F824" s="1570"/>
      <c r="G824" s="1570"/>
      <c r="H824" s="1570"/>
      <c r="I824" s="1570"/>
      <c r="J824" s="1570"/>
      <c r="K824" s="1571"/>
      <c r="L824" s="668" t="str">
        <f>IF(M824&gt;0,IF(COUNTIF(リスト!建築物種類コード,M824),"建築物","構築物"),"")</f>
        <v/>
      </c>
      <c r="M824" s="680"/>
      <c r="N824" s="681"/>
      <c r="O824" s="201"/>
      <c r="P824" s="682"/>
      <c r="Q824" s="683"/>
      <c r="R824" s="683"/>
      <c r="S824" s="684"/>
      <c r="T824" s="685"/>
      <c r="U824" s="685"/>
      <c r="V824" s="685"/>
      <c r="W824" s="685"/>
      <c r="X824" s="1045"/>
      <c r="Y824" s="686"/>
      <c r="Z824" s="687"/>
      <c r="AA824" s="661"/>
      <c r="AB824" s="662"/>
      <c r="AC824" s="279"/>
      <c r="AD824" s="61"/>
      <c r="AE824" s="61"/>
      <c r="AF824" s="663" t="str">
        <f t="shared" si="163"/>
        <v/>
      </c>
      <c r="AG824" s="664" t="str">
        <f t="shared" si="159"/>
        <v/>
      </c>
      <c r="AH824" s="664" t="str">
        <f t="shared" si="160"/>
        <v/>
      </c>
      <c r="AI824" s="664" t="str">
        <f>IF(AF824="","",VLOOKUP(AF824,リスト!BD:BE,2,0))</f>
        <v/>
      </c>
      <c r="AJ824" s="664" t="str">
        <f t="shared" si="142"/>
        <v/>
      </c>
      <c r="AK824" s="664" t="str">
        <f>IF(AJ824="","",VLOOKUP(AJ824,リスト!BW:BX,2,0))</f>
        <v/>
      </c>
      <c r="AL824" s="664" t="str">
        <f>IF(AF824="","",IF(S824&gt;【１】経営概要!$G$27,調査年-1,調査年)-R824)</f>
        <v/>
      </c>
      <c r="AM824" s="665" t="str">
        <f t="shared" ref="AM824:AM1015" si="165">IF(OR(AF824="",AG824=1),"",
IF(AND(AJ824&gt;0,AL824&lt;AJ824,AN824&lt;=ROUND((T824-1)*AK824,0)),ROUND(AN824*IF(Y824="2：部分取り壊し",IFERROR(1-(AC824/O824),1),1),0),
IF(AND(AJ824&gt;0,AL824&lt;AJ824),ROUND((T824-1)*AK824*IF(Y824="2：部分取り壊し",IFERROR(1-(AC824/O824),1),1),0),
"")))</f>
        <v/>
      </c>
      <c r="AN824" s="665" t="str">
        <f t="shared" ref="AN824:AN1015" si="166">IF(OR(AF824="",AG824=1),"",
IF(AND(AJ824&gt;0,AL824&lt;AJ824),T824-ROUND((T824-1)*AK824*AL824,0),1
))</f>
        <v/>
      </c>
      <c r="AO824" s="666" t="str">
        <f t="shared" ref="AO824:AO1015" si="167">IF(OR(AF824="",AG824=1),"",
IF(Y824="",AM824,
IF(Y824="1：取り壊し",SUM(AN824,Z824),
IF(Y824="3：売　却",AN824-Z824,
IF(AND(Y824="2：部分取り壊し",AN824&gt;1),SUM(ROUND(AN824*(AC824/O824),0),Z824,AM824),
IF(AND(Z824="",AM824=""),"",SUM(Z824,AM824)))))))</f>
        <v/>
      </c>
      <c r="AP824" s="666" t="str">
        <f t="shared" ref="AP824:AP1015" si="168">IF(AND(AO824="",AM824=""),"",
IF(OR(Y824="1：取り壊し",Y824="2：部分取り壊し",Y824="3：売　却"),SUM(AO824)-SUM(AM824),""))</f>
        <v/>
      </c>
      <c r="AQ824" s="666" t="str">
        <f t="shared" ref="AQ824:AQ1015" si="169">IF(OR(AG824=1,U824=""),"",
IF(AND(AJ824&gt;0,U824&gt;0,AL824&lt;AJ824),U824-ROUND(U824*AK824*AL824,0),""
))</f>
        <v/>
      </c>
      <c r="AR824" s="666" t="str">
        <f t="shared" si="164"/>
        <v/>
      </c>
      <c r="AS824" s="666" t="str">
        <f t="shared" ref="AS824:AS1015" si="170">IF(Y824="2：部分取り壊し",O824-AC824,"")</f>
        <v/>
      </c>
      <c r="AT824" s="666" t="str">
        <f t="shared" si="161"/>
        <v/>
      </c>
      <c r="AU824" s="666" t="str">
        <f t="shared" si="162"/>
        <v/>
      </c>
      <c r="AV824" s="666" t="str">
        <f>IF(X824="","",IF(OR(R824=IF(S824&gt;【１】経営概要!$G$27,調査年-1,調査年),AN824=""),"",ROUND(AN824*X824%,0)))</f>
        <v/>
      </c>
      <c r="AW824" s="666" t="str">
        <f t="shared" ref="AW824:AW1015" si="171">IF(X824="","",IF(AO824="","",ROUND(AO824*X824%,0)))</f>
        <v/>
      </c>
      <c r="AX824" s="666" t="str">
        <f t="shared" ref="AX824:AX1015" si="172">IF(X824="","",IF(AP824="","",ROUND(AP824*X824%,0)))</f>
        <v/>
      </c>
      <c r="AY824" s="666" t="str">
        <f t="shared" ref="AY824:AY1015" si="173">IF(X824="","",IF(AN824="","",ROUND(AN824*X824%,0)))</f>
        <v/>
      </c>
      <c r="AZ824" s="666" t="str">
        <f>IF(OR(X824="",AND(OR(R824&lt;&gt;IF(S824&gt;【１】経営概要!$G$27,調査年-1,調査年),AG824=0),V824="",AR824="",W824="")),"",
SUM(
IF(AND(R824=IF(S824&gt;【１】経営概要!$G$27,調査年-1,調査年),AG824=1),ROUND(T824*X824%,0),),
ROUND(V824*X824%,0),
ROUND(SUM(AR824)*X824%,0),
))</f>
        <v/>
      </c>
      <c r="BA824" s="666" t="str">
        <f t="shared" ref="BA824:BA1015" si="174">IF(X824="","",IF(W824="","",ROUND(W824*X824%,0)))</f>
        <v/>
      </c>
    </row>
    <row r="825" spans="2:53" s="4" customFormat="1" ht="28.15" hidden="1" customHeight="1" outlineLevel="1">
      <c r="C825" s="722">
        <v>809</v>
      </c>
      <c r="D825" s="1569"/>
      <c r="E825" s="1570"/>
      <c r="F825" s="1570"/>
      <c r="G825" s="1570"/>
      <c r="H825" s="1570"/>
      <c r="I825" s="1570"/>
      <c r="J825" s="1570"/>
      <c r="K825" s="1571"/>
      <c r="L825" s="668" t="str">
        <f>IF(M825&gt;0,IF(COUNTIF(リスト!建築物種類コード,M825),"建築物","構築物"),"")</f>
        <v/>
      </c>
      <c r="M825" s="680"/>
      <c r="N825" s="681"/>
      <c r="O825" s="201"/>
      <c r="P825" s="682"/>
      <c r="Q825" s="683"/>
      <c r="R825" s="683"/>
      <c r="S825" s="684"/>
      <c r="T825" s="685"/>
      <c r="U825" s="685"/>
      <c r="V825" s="685"/>
      <c r="W825" s="685"/>
      <c r="X825" s="1045"/>
      <c r="Y825" s="686"/>
      <c r="Z825" s="687"/>
      <c r="AA825" s="661"/>
      <c r="AB825" s="662"/>
      <c r="AC825" s="279"/>
      <c r="AD825" s="61"/>
      <c r="AE825" s="61"/>
      <c r="AF825" s="663" t="str">
        <f t="shared" si="163"/>
        <v/>
      </c>
      <c r="AG825" s="664" t="str">
        <f t="shared" si="159"/>
        <v/>
      </c>
      <c r="AH825" s="664" t="str">
        <f t="shared" si="160"/>
        <v/>
      </c>
      <c r="AI825" s="664" t="str">
        <f>IF(AF825="","",VLOOKUP(AF825,リスト!BD:BE,2,0))</f>
        <v/>
      </c>
      <c r="AJ825" s="664" t="str">
        <f t="shared" si="142"/>
        <v/>
      </c>
      <c r="AK825" s="664" t="str">
        <f>IF(AJ825="","",VLOOKUP(AJ825,リスト!BW:BX,2,0))</f>
        <v/>
      </c>
      <c r="AL825" s="664" t="str">
        <f>IF(AF825="","",IF(S825&gt;【１】経営概要!$G$27,調査年-1,調査年)-R825)</f>
        <v/>
      </c>
      <c r="AM825" s="665" t="str">
        <f t="shared" si="165"/>
        <v/>
      </c>
      <c r="AN825" s="665" t="str">
        <f t="shared" si="166"/>
        <v/>
      </c>
      <c r="AO825" s="666" t="str">
        <f t="shared" si="167"/>
        <v/>
      </c>
      <c r="AP825" s="666" t="str">
        <f t="shared" si="168"/>
        <v/>
      </c>
      <c r="AQ825" s="666" t="str">
        <f t="shared" si="169"/>
        <v/>
      </c>
      <c r="AR825" s="666" t="str">
        <f t="shared" si="164"/>
        <v/>
      </c>
      <c r="AS825" s="666" t="str">
        <f t="shared" si="170"/>
        <v/>
      </c>
      <c r="AT825" s="666" t="str">
        <f t="shared" si="161"/>
        <v/>
      </c>
      <c r="AU825" s="666" t="str">
        <f t="shared" si="162"/>
        <v/>
      </c>
      <c r="AV825" s="666" t="str">
        <f>IF(X825="","",IF(OR(R825=IF(S825&gt;【１】経営概要!$G$27,調査年-1,調査年),AN825=""),"",ROUND(AN825*X825%,0)))</f>
        <v/>
      </c>
      <c r="AW825" s="666" t="str">
        <f t="shared" si="171"/>
        <v/>
      </c>
      <c r="AX825" s="666" t="str">
        <f t="shared" si="172"/>
        <v/>
      </c>
      <c r="AY825" s="666" t="str">
        <f t="shared" si="173"/>
        <v/>
      </c>
      <c r="AZ825" s="666" t="str">
        <f>IF(OR(X825="",AND(OR(R825&lt;&gt;IF(S825&gt;【１】経営概要!$G$27,調査年-1,調査年),AG825=0),V825="",AR825="",W825="")),"",
SUM(
IF(AND(R825=IF(S825&gt;【１】経営概要!$G$27,調査年-1,調査年),AG825=1),ROUND(T825*X825%,0),),
ROUND(V825*X825%,0),
ROUND(SUM(AR825)*X825%,0),
))</f>
        <v/>
      </c>
      <c r="BA825" s="666" t="str">
        <f t="shared" si="174"/>
        <v/>
      </c>
    </row>
    <row r="826" spans="2:53" s="4" customFormat="1" ht="28.15" hidden="1" customHeight="1" outlineLevel="1">
      <c r="C826" s="722">
        <v>810</v>
      </c>
      <c r="D826" s="1569"/>
      <c r="E826" s="1570"/>
      <c r="F826" s="1570"/>
      <c r="G826" s="1570"/>
      <c r="H826" s="1570"/>
      <c r="I826" s="1570"/>
      <c r="J826" s="1570"/>
      <c r="K826" s="1571"/>
      <c r="L826" s="668" t="str">
        <f>IF(M826&gt;0,IF(COUNTIF(リスト!建築物種類コード,M826),"建築物","構築物"),"")</f>
        <v/>
      </c>
      <c r="M826" s="680"/>
      <c r="N826" s="681"/>
      <c r="O826" s="201"/>
      <c r="P826" s="682"/>
      <c r="Q826" s="683"/>
      <c r="R826" s="683"/>
      <c r="S826" s="684"/>
      <c r="T826" s="685"/>
      <c r="U826" s="685"/>
      <c r="V826" s="685"/>
      <c r="W826" s="685"/>
      <c r="X826" s="1045"/>
      <c r="Y826" s="686"/>
      <c r="Z826" s="687"/>
      <c r="AA826" s="661"/>
      <c r="AB826" s="662"/>
      <c r="AC826" s="279"/>
      <c r="AD826" s="61"/>
      <c r="AE826" s="61"/>
      <c r="AF826" s="663" t="str">
        <f t="shared" si="163"/>
        <v/>
      </c>
      <c r="AG826" s="664" t="str">
        <f t="shared" si="159"/>
        <v/>
      </c>
      <c r="AH826" s="664" t="str">
        <f t="shared" si="160"/>
        <v/>
      </c>
      <c r="AI826" s="664" t="str">
        <f>IF(AF826="","",VLOOKUP(AF826,リスト!BD:BE,2,0))</f>
        <v/>
      </c>
      <c r="AJ826" s="664" t="str">
        <f t="shared" si="142"/>
        <v/>
      </c>
      <c r="AK826" s="664" t="str">
        <f>IF(AJ826="","",VLOOKUP(AJ826,リスト!BW:BX,2,0))</f>
        <v/>
      </c>
      <c r="AL826" s="664" t="str">
        <f>IF(AF826="","",IF(S826&gt;【１】経営概要!$G$27,調査年-1,調査年)-R826)</f>
        <v/>
      </c>
      <c r="AM826" s="665" t="str">
        <f t="shared" si="165"/>
        <v/>
      </c>
      <c r="AN826" s="665" t="str">
        <f t="shared" si="166"/>
        <v/>
      </c>
      <c r="AO826" s="666" t="str">
        <f t="shared" si="167"/>
        <v/>
      </c>
      <c r="AP826" s="666" t="str">
        <f t="shared" si="168"/>
        <v/>
      </c>
      <c r="AQ826" s="666" t="str">
        <f t="shared" si="169"/>
        <v/>
      </c>
      <c r="AR826" s="666" t="str">
        <f t="shared" si="164"/>
        <v/>
      </c>
      <c r="AS826" s="666" t="str">
        <f t="shared" si="170"/>
        <v/>
      </c>
      <c r="AT826" s="666" t="str">
        <f t="shared" si="161"/>
        <v/>
      </c>
      <c r="AU826" s="666" t="str">
        <f t="shared" si="162"/>
        <v/>
      </c>
      <c r="AV826" s="666" t="str">
        <f>IF(X826="","",IF(OR(R826=IF(S826&gt;【１】経営概要!$G$27,調査年-1,調査年),AN826=""),"",ROUND(AN826*X826%,0)))</f>
        <v/>
      </c>
      <c r="AW826" s="666" t="str">
        <f t="shared" si="171"/>
        <v/>
      </c>
      <c r="AX826" s="666" t="str">
        <f t="shared" si="172"/>
        <v/>
      </c>
      <c r="AY826" s="666" t="str">
        <f t="shared" si="173"/>
        <v/>
      </c>
      <c r="AZ826" s="666" t="str">
        <f>IF(OR(X826="",AND(OR(R826&lt;&gt;IF(S826&gt;【１】経営概要!$G$27,調査年-1,調査年),AG826=0),V826="",AR826="",W826="")),"",
SUM(
IF(AND(R826=IF(S826&gt;【１】経営概要!$G$27,調査年-1,調査年),AG826=1),ROUND(T826*X826%,0),),
ROUND(V826*X826%,0),
ROUND(SUM(AR826)*X826%,0),
))</f>
        <v/>
      </c>
      <c r="BA826" s="666" t="str">
        <f t="shared" si="174"/>
        <v/>
      </c>
    </row>
    <row r="827" spans="2:53" s="4" customFormat="1" ht="28.15" hidden="1" customHeight="1" outlineLevel="1">
      <c r="C827" s="722">
        <v>811</v>
      </c>
      <c r="D827" s="1569"/>
      <c r="E827" s="1570"/>
      <c r="F827" s="1570"/>
      <c r="G827" s="1570"/>
      <c r="H827" s="1570"/>
      <c r="I827" s="1570"/>
      <c r="J827" s="1570"/>
      <c r="K827" s="1571"/>
      <c r="L827" s="668" t="str">
        <f>IF(M827&gt;0,IF(COUNTIF(リスト!建築物種類コード,M827),"建築物","構築物"),"")</f>
        <v/>
      </c>
      <c r="M827" s="680"/>
      <c r="N827" s="681"/>
      <c r="O827" s="201"/>
      <c r="P827" s="682"/>
      <c r="Q827" s="683"/>
      <c r="R827" s="683"/>
      <c r="S827" s="684"/>
      <c r="T827" s="685"/>
      <c r="U827" s="685"/>
      <c r="V827" s="685"/>
      <c r="W827" s="685"/>
      <c r="X827" s="1045"/>
      <c r="Y827" s="686"/>
      <c r="Z827" s="687"/>
      <c r="AA827" s="661"/>
      <c r="AB827" s="662"/>
      <c r="AC827" s="279"/>
      <c r="AD827" s="61"/>
      <c r="AE827" s="61"/>
      <c r="AF827" s="663" t="str">
        <f t="shared" si="163"/>
        <v/>
      </c>
      <c r="AG827" s="664" t="str">
        <f t="shared" si="159"/>
        <v/>
      </c>
      <c r="AH827" s="664" t="str">
        <f t="shared" si="160"/>
        <v/>
      </c>
      <c r="AI827" s="664" t="str">
        <f>IF(AF827="","",VLOOKUP(AF827,リスト!BD:BE,2,0))</f>
        <v/>
      </c>
      <c r="AJ827" s="664" t="str">
        <f t="shared" si="142"/>
        <v/>
      </c>
      <c r="AK827" s="664" t="str">
        <f>IF(AJ827="","",VLOOKUP(AJ827,リスト!BW:BX,2,0))</f>
        <v/>
      </c>
      <c r="AL827" s="664" t="str">
        <f>IF(AF827="","",IF(S827&gt;【１】経営概要!$G$27,調査年-1,調査年)-R827)</f>
        <v/>
      </c>
      <c r="AM827" s="665" t="str">
        <f t="shared" si="165"/>
        <v/>
      </c>
      <c r="AN827" s="665" t="str">
        <f t="shared" si="166"/>
        <v/>
      </c>
      <c r="AO827" s="666" t="str">
        <f t="shared" si="167"/>
        <v/>
      </c>
      <c r="AP827" s="666" t="str">
        <f t="shared" si="168"/>
        <v/>
      </c>
      <c r="AQ827" s="666" t="str">
        <f t="shared" si="169"/>
        <v/>
      </c>
      <c r="AR827" s="666" t="str">
        <f t="shared" si="164"/>
        <v/>
      </c>
      <c r="AS827" s="666" t="str">
        <f t="shared" si="170"/>
        <v/>
      </c>
      <c r="AT827" s="666" t="str">
        <f t="shared" si="161"/>
        <v/>
      </c>
      <c r="AU827" s="666" t="str">
        <f t="shared" si="162"/>
        <v/>
      </c>
      <c r="AV827" s="666" t="str">
        <f>IF(X827="","",IF(OR(R827=IF(S827&gt;【１】経営概要!$G$27,調査年-1,調査年),AN827=""),"",ROUND(AN827*X827%,0)))</f>
        <v/>
      </c>
      <c r="AW827" s="666" t="str">
        <f t="shared" si="171"/>
        <v/>
      </c>
      <c r="AX827" s="666" t="str">
        <f t="shared" si="172"/>
        <v/>
      </c>
      <c r="AY827" s="666" t="str">
        <f t="shared" si="173"/>
        <v/>
      </c>
      <c r="AZ827" s="666" t="str">
        <f>IF(OR(X827="",AND(OR(R827&lt;&gt;IF(S827&gt;【１】経営概要!$G$27,調査年-1,調査年),AG827=0),V827="",AR827="",W827="")),"",
SUM(
IF(AND(R827=IF(S827&gt;【１】経営概要!$G$27,調査年-1,調査年),AG827=1),ROUND(T827*X827%,0),),
ROUND(V827*X827%,0),
ROUND(SUM(AR827)*X827%,0),
))</f>
        <v/>
      </c>
      <c r="BA827" s="666" t="str">
        <f t="shared" si="174"/>
        <v/>
      </c>
    </row>
    <row r="828" spans="2:53" s="4" customFormat="1" ht="28.15" hidden="1" customHeight="1" outlineLevel="1">
      <c r="C828" s="722">
        <v>812</v>
      </c>
      <c r="D828" s="1569"/>
      <c r="E828" s="1570"/>
      <c r="F828" s="1570"/>
      <c r="G828" s="1570"/>
      <c r="H828" s="1570"/>
      <c r="I828" s="1570"/>
      <c r="J828" s="1570"/>
      <c r="K828" s="1571"/>
      <c r="L828" s="668" t="str">
        <f>IF(M828&gt;0,IF(COUNTIF(リスト!建築物種類コード,M828),"建築物","構築物"),"")</f>
        <v/>
      </c>
      <c r="M828" s="680"/>
      <c r="N828" s="681"/>
      <c r="O828" s="201"/>
      <c r="P828" s="682"/>
      <c r="Q828" s="683"/>
      <c r="R828" s="683"/>
      <c r="S828" s="684"/>
      <c r="T828" s="685"/>
      <c r="U828" s="685"/>
      <c r="V828" s="685"/>
      <c r="W828" s="685"/>
      <c r="X828" s="1045"/>
      <c r="Y828" s="686"/>
      <c r="Z828" s="687"/>
      <c r="AA828" s="661"/>
      <c r="AB828" s="662"/>
      <c r="AC828" s="279"/>
      <c r="AD828" s="61"/>
      <c r="AE828" s="61"/>
      <c r="AF828" s="663" t="str">
        <f t="shared" si="163"/>
        <v/>
      </c>
      <c r="AG828" s="664" t="str">
        <f t="shared" si="159"/>
        <v/>
      </c>
      <c r="AH828" s="664" t="str">
        <f t="shared" si="160"/>
        <v/>
      </c>
      <c r="AI828" s="664" t="str">
        <f>IF(AF828="","",VLOOKUP(AF828,リスト!BD:BE,2,0))</f>
        <v/>
      </c>
      <c r="AJ828" s="664" t="str">
        <f t="shared" si="142"/>
        <v/>
      </c>
      <c r="AK828" s="664" t="str">
        <f>IF(AJ828="","",VLOOKUP(AJ828,リスト!BW:BX,2,0))</f>
        <v/>
      </c>
      <c r="AL828" s="664" t="str">
        <f>IF(AF828="","",IF(S828&gt;【１】経営概要!$G$27,調査年-1,調査年)-R828)</f>
        <v/>
      </c>
      <c r="AM828" s="665" t="str">
        <f t="shared" si="165"/>
        <v/>
      </c>
      <c r="AN828" s="665" t="str">
        <f t="shared" si="166"/>
        <v/>
      </c>
      <c r="AO828" s="666" t="str">
        <f t="shared" si="167"/>
        <v/>
      </c>
      <c r="AP828" s="666" t="str">
        <f t="shared" si="168"/>
        <v/>
      </c>
      <c r="AQ828" s="666" t="str">
        <f t="shared" si="169"/>
        <v/>
      </c>
      <c r="AR828" s="666" t="str">
        <f t="shared" si="164"/>
        <v/>
      </c>
      <c r="AS828" s="666" t="str">
        <f t="shared" si="170"/>
        <v/>
      </c>
      <c r="AT828" s="666" t="str">
        <f t="shared" si="161"/>
        <v/>
      </c>
      <c r="AU828" s="666" t="str">
        <f t="shared" si="162"/>
        <v/>
      </c>
      <c r="AV828" s="666" t="str">
        <f>IF(X828="","",IF(OR(R828=IF(S828&gt;【１】経営概要!$G$27,調査年-1,調査年),AN828=""),"",ROUND(AN828*X828%,0)))</f>
        <v/>
      </c>
      <c r="AW828" s="666" t="str">
        <f t="shared" si="171"/>
        <v/>
      </c>
      <c r="AX828" s="666" t="str">
        <f t="shared" si="172"/>
        <v/>
      </c>
      <c r="AY828" s="666" t="str">
        <f t="shared" si="173"/>
        <v/>
      </c>
      <c r="AZ828" s="666" t="str">
        <f>IF(OR(X828="",AND(OR(R828&lt;&gt;IF(S828&gt;【１】経営概要!$G$27,調査年-1,調査年),AG828=0),V828="",AR828="",W828="")),"",
SUM(
IF(AND(R828=IF(S828&gt;【１】経営概要!$G$27,調査年-1,調査年),AG828=1),ROUND(T828*X828%,0),),
ROUND(V828*X828%,0),
ROUND(SUM(AR828)*X828%,0),
))</f>
        <v/>
      </c>
      <c r="BA828" s="666" t="str">
        <f t="shared" si="174"/>
        <v/>
      </c>
    </row>
    <row r="829" spans="2:53" s="4" customFormat="1" ht="28.15" hidden="1" customHeight="1" outlineLevel="1">
      <c r="C829" s="722">
        <v>813</v>
      </c>
      <c r="D829" s="1569"/>
      <c r="E829" s="1570"/>
      <c r="F829" s="1570"/>
      <c r="G829" s="1570"/>
      <c r="H829" s="1570"/>
      <c r="I829" s="1570"/>
      <c r="J829" s="1570"/>
      <c r="K829" s="1571"/>
      <c r="L829" s="668" t="str">
        <f>IF(M829&gt;0,IF(COUNTIF(リスト!建築物種類コード,M829),"建築物","構築物"),"")</f>
        <v/>
      </c>
      <c r="M829" s="688"/>
      <c r="N829" s="681"/>
      <c r="O829" s="201"/>
      <c r="P829" s="682"/>
      <c r="Q829" s="683"/>
      <c r="R829" s="683"/>
      <c r="S829" s="684"/>
      <c r="T829" s="685"/>
      <c r="U829" s="685"/>
      <c r="V829" s="685"/>
      <c r="W829" s="685"/>
      <c r="X829" s="1045"/>
      <c r="Y829" s="686"/>
      <c r="Z829" s="687"/>
      <c r="AA829" s="661"/>
      <c r="AB829" s="662"/>
      <c r="AC829" s="279"/>
      <c r="AD829" s="61"/>
      <c r="AE829" s="61"/>
      <c r="AF829" s="663" t="str">
        <f t="shared" si="163"/>
        <v/>
      </c>
      <c r="AG829" s="664" t="str">
        <f t="shared" si="159"/>
        <v/>
      </c>
      <c r="AH829" s="664" t="str">
        <f t="shared" si="160"/>
        <v/>
      </c>
      <c r="AI829" s="664" t="str">
        <f>IF(AF829="","",VLOOKUP(AF829,リスト!BD:BE,2,0))</f>
        <v/>
      </c>
      <c r="AJ829" s="664" t="str">
        <f t="shared" si="142"/>
        <v/>
      </c>
      <c r="AK829" s="664" t="str">
        <f>IF(AJ829="","",VLOOKUP(AJ829,リスト!BW:BX,2,0))</f>
        <v/>
      </c>
      <c r="AL829" s="664" t="str">
        <f>IF(AF829="","",IF(S829&gt;【１】経営概要!$G$27,調査年-1,調査年)-R829)</f>
        <v/>
      </c>
      <c r="AM829" s="665" t="str">
        <f t="shared" si="165"/>
        <v/>
      </c>
      <c r="AN829" s="665" t="str">
        <f t="shared" si="166"/>
        <v/>
      </c>
      <c r="AO829" s="666" t="str">
        <f t="shared" si="167"/>
        <v/>
      </c>
      <c r="AP829" s="666" t="str">
        <f t="shared" si="168"/>
        <v/>
      </c>
      <c r="AQ829" s="666" t="str">
        <f t="shared" si="169"/>
        <v/>
      </c>
      <c r="AR829" s="666" t="str">
        <f t="shared" si="164"/>
        <v/>
      </c>
      <c r="AS829" s="666" t="str">
        <f t="shared" si="170"/>
        <v/>
      </c>
      <c r="AT829" s="666" t="str">
        <f t="shared" si="161"/>
        <v/>
      </c>
      <c r="AU829" s="666" t="str">
        <f t="shared" si="162"/>
        <v/>
      </c>
      <c r="AV829" s="666" t="str">
        <f>IF(X829="","",IF(OR(R829=IF(S829&gt;【１】経営概要!$G$27,調査年-1,調査年),AN829=""),"",ROUND(AN829*X829%,0)))</f>
        <v/>
      </c>
      <c r="AW829" s="666" t="str">
        <f t="shared" si="171"/>
        <v/>
      </c>
      <c r="AX829" s="666" t="str">
        <f t="shared" si="172"/>
        <v/>
      </c>
      <c r="AY829" s="666" t="str">
        <f t="shared" si="173"/>
        <v/>
      </c>
      <c r="AZ829" s="666" t="str">
        <f>IF(OR(X829="",AND(OR(R829&lt;&gt;IF(S829&gt;【１】経営概要!$G$27,調査年-1,調査年),AG829=0),V829="",AR829="",W829="")),"",
SUM(
IF(AND(R829=IF(S829&gt;【１】経営概要!$G$27,調査年-1,調査年),AG829=1),ROUND(T829*X829%,0),),
ROUND(V829*X829%,0),
ROUND(SUM(AR829)*X829%,0),
))</f>
        <v/>
      </c>
      <c r="BA829" s="666" t="str">
        <f t="shared" si="174"/>
        <v/>
      </c>
    </row>
    <row r="830" spans="2:53" s="4" customFormat="1" ht="28.5" hidden="1" customHeight="1" outlineLevel="1">
      <c r="B830" s="49"/>
      <c r="C830" s="722">
        <v>814</v>
      </c>
      <c r="D830" s="1569"/>
      <c r="E830" s="1570"/>
      <c r="F830" s="1570"/>
      <c r="G830" s="1570"/>
      <c r="H830" s="1570"/>
      <c r="I830" s="1570"/>
      <c r="J830" s="1570"/>
      <c r="K830" s="1571"/>
      <c r="L830" s="668" t="str">
        <f>IF(M830&gt;0,IF(COUNTIF(リスト!建築物種類コード,M830),"建築物","構築物"),"")</f>
        <v/>
      </c>
      <c r="M830" s="680"/>
      <c r="N830" s="681"/>
      <c r="O830" s="201"/>
      <c r="P830" s="682"/>
      <c r="Q830" s="683"/>
      <c r="R830" s="683"/>
      <c r="S830" s="684"/>
      <c r="T830" s="685"/>
      <c r="U830" s="685"/>
      <c r="V830" s="685"/>
      <c r="W830" s="685"/>
      <c r="X830" s="1045"/>
      <c r="Y830" s="686"/>
      <c r="Z830" s="687"/>
      <c r="AA830" s="661"/>
      <c r="AB830" s="662"/>
      <c r="AC830" s="279"/>
      <c r="AD830" s="61"/>
      <c r="AE830" s="61"/>
      <c r="AF830" s="663" t="str">
        <f t="shared" si="163"/>
        <v/>
      </c>
      <c r="AG830" s="664" t="str">
        <f t="shared" si="159"/>
        <v/>
      </c>
      <c r="AH830" s="664" t="str">
        <f t="shared" si="160"/>
        <v/>
      </c>
      <c r="AI830" s="664" t="str">
        <f>IF(AF830="","",VLOOKUP(AF830,リスト!BD:BE,2,0))</f>
        <v/>
      </c>
      <c r="AJ830" s="664" t="str">
        <f t="shared" si="142"/>
        <v/>
      </c>
      <c r="AK830" s="664" t="str">
        <f>IF(AJ830="","",VLOOKUP(AJ830,リスト!BW:BX,2,0))</f>
        <v/>
      </c>
      <c r="AL830" s="664" t="str">
        <f>IF(AF830="","",IF(S830&gt;【１】経営概要!$G$27,調査年-1,調査年)-R830)</f>
        <v/>
      </c>
      <c r="AM830" s="665" t="str">
        <f t="shared" si="165"/>
        <v/>
      </c>
      <c r="AN830" s="665" t="str">
        <f t="shared" si="166"/>
        <v/>
      </c>
      <c r="AO830" s="666" t="str">
        <f t="shared" si="167"/>
        <v/>
      </c>
      <c r="AP830" s="666" t="str">
        <f t="shared" si="168"/>
        <v/>
      </c>
      <c r="AQ830" s="666" t="str">
        <f t="shared" si="169"/>
        <v/>
      </c>
      <c r="AR830" s="666" t="str">
        <f t="shared" si="164"/>
        <v/>
      </c>
      <c r="AS830" s="666" t="str">
        <f t="shared" si="170"/>
        <v/>
      </c>
      <c r="AT830" s="666" t="str">
        <f t="shared" si="161"/>
        <v/>
      </c>
      <c r="AU830" s="666" t="str">
        <f t="shared" si="162"/>
        <v/>
      </c>
      <c r="AV830" s="666" t="str">
        <f>IF(X830="","",IF(OR(R830=IF(S830&gt;【１】経営概要!$G$27,調査年-1,調査年),AN830=""),"",ROUND(AN830*X830%,0)))</f>
        <v/>
      </c>
      <c r="AW830" s="666" t="str">
        <f t="shared" si="171"/>
        <v/>
      </c>
      <c r="AX830" s="666" t="str">
        <f t="shared" si="172"/>
        <v/>
      </c>
      <c r="AY830" s="666" t="str">
        <f t="shared" si="173"/>
        <v/>
      </c>
      <c r="AZ830" s="666" t="str">
        <f>IF(OR(X830="",AND(OR(R830&lt;&gt;IF(S830&gt;【１】経営概要!$G$27,調査年-1,調査年),AG830=0),V830="",AR830="",W830="")),"",
SUM(
IF(AND(R830=IF(S830&gt;【１】経営概要!$G$27,調査年-1,調査年),AG830=1),ROUND(T830*X830%,0),),
ROUND(V830*X830%,0),
ROUND(SUM(AR830)*X830%,0),
))</f>
        <v/>
      </c>
      <c r="BA830" s="666" t="str">
        <f t="shared" si="174"/>
        <v/>
      </c>
    </row>
    <row r="831" spans="2:53" ht="28.5" hidden="1" customHeight="1" outlineLevel="1">
      <c r="B831" s="49"/>
      <c r="C831" s="722">
        <v>815</v>
      </c>
      <c r="D831" s="1572"/>
      <c r="E831" s="1573"/>
      <c r="F831" s="1573"/>
      <c r="G831" s="1573"/>
      <c r="H831" s="1573"/>
      <c r="I831" s="1573"/>
      <c r="J831" s="1573"/>
      <c r="K831" s="1574"/>
      <c r="L831" s="668" t="str">
        <f>IF(M831&gt;0,IF(COUNTIF(リスト!建築物種類コード,M831),"建築物","構築物"),"")</f>
        <v/>
      </c>
      <c r="M831" s="688"/>
      <c r="N831" s="681"/>
      <c r="O831" s="201"/>
      <c r="P831" s="682"/>
      <c r="Q831" s="683"/>
      <c r="R831" s="683"/>
      <c r="S831" s="684"/>
      <c r="T831" s="685"/>
      <c r="U831" s="685"/>
      <c r="V831" s="685"/>
      <c r="W831" s="685"/>
      <c r="X831" s="1045"/>
      <c r="Y831" s="686"/>
      <c r="Z831" s="687"/>
      <c r="AA831" s="661"/>
      <c r="AB831" s="662"/>
      <c r="AC831" s="279"/>
      <c r="AF831" s="663" t="str">
        <f t="shared" si="163"/>
        <v/>
      </c>
      <c r="AG831" s="664" t="str">
        <f t="shared" si="159"/>
        <v/>
      </c>
      <c r="AH831" s="664" t="str">
        <f t="shared" si="160"/>
        <v/>
      </c>
      <c r="AI831" s="664" t="str">
        <f>IF(AF831="","",VLOOKUP(AF831,リスト!BD:BE,2,0))</f>
        <v/>
      </c>
      <c r="AJ831" s="664" t="str">
        <f t="shared" si="142"/>
        <v/>
      </c>
      <c r="AK831" s="664" t="str">
        <f>IF(AJ831="","",VLOOKUP(AJ831,リスト!BW:BX,2,0))</f>
        <v/>
      </c>
      <c r="AL831" s="664" t="str">
        <f>IF(AF831="","",IF(S831&gt;【１】経営概要!$G$27,調査年-1,調査年)-R831)</f>
        <v/>
      </c>
      <c r="AM831" s="665" t="str">
        <f t="shared" si="165"/>
        <v/>
      </c>
      <c r="AN831" s="665" t="str">
        <f t="shared" si="166"/>
        <v/>
      </c>
      <c r="AO831" s="666" t="str">
        <f t="shared" si="167"/>
        <v/>
      </c>
      <c r="AP831" s="666" t="str">
        <f t="shared" si="168"/>
        <v/>
      </c>
      <c r="AQ831" s="666" t="str">
        <f t="shared" si="169"/>
        <v/>
      </c>
      <c r="AR831" s="666" t="str">
        <f t="shared" si="164"/>
        <v/>
      </c>
      <c r="AS831" s="666" t="str">
        <f t="shared" si="170"/>
        <v/>
      </c>
      <c r="AT831" s="666" t="str">
        <f t="shared" si="161"/>
        <v/>
      </c>
      <c r="AU831" s="666" t="str">
        <f t="shared" si="162"/>
        <v/>
      </c>
      <c r="AV831" s="666" t="str">
        <f>IF(X831="","",IF(OR(R831=IF(S831&gt;【１】経営概要!$G$27,調査年-1,調査年),AN831=""),"",ROUND(AN831*X831%,0)))</f>
        <v/>
      </c>
      <c r="AW831" s="666" t="str">
        <f t="shared" si="171"/>
        <v/>
      </c>
      <c r="AX831" s="666" t="str">
        <f t="shared" si="172"/>
        <v/>
      </c>
      <c r="AY831" s="666" t="str">
        <f t="shared" si="173"/>
        <v/>
      </c>
      <c r="AZ831" s="666" t="str">
        <f>IF(OR(X831="",AND(OR(R831&lt;&gt;IF(S831&gt;【１】経営概要!$G$27,調査年-1,調査年),AG831=0),V831="",AR831="",W831="")),"",
SUM(
IF(AND(R831=IF(S831&gt;【１】経営概要!$G$27,調査年-1,調査年),AG831=1),ROUND(T831*X831%,0),),
ROUND(V831*X831%,0),
ROUND(SUM(AR831)*X831%,0),
))</f>
        <v/>
      </c>
      <c r="BA831" s="666" t="str">
        <f t="shared" si="174"/>
        <v/>
      </c>
    </row>
    <row r="832" spans="2:53" s="42" customFormat="1" ht="28.5" hidden="1" customHeight="1" outlineLevel="1">
      <c r="B832" s="49"/>
      <c r="C832" s="722">
        <v>816</v>
      </c>
      <c r="D832" s="1569"/>
      <c r="E832" s="1570"/>
      <c r="F832" s="1570"/>
      <c r="G832" s="1570"/>
      <c r="H832" s="1570"/>
      <c r="I832" s="1570"/>
      <c r="J832" s="1570"/>
      <c r="K832" s="1571"/>
      <c r="L832" s="668" t="str">
        <f>IF(M832&gt;0,IF(COUNTIF(リスト!建築物種類コード,M832),"建築物","構築物"),"")</f>
        <v/>
      </c>
      <c r="M832" s="680"/>
      <c r="N832" s="681"/>
      <c r="O832" s="201"/>
      <c r="P832" s="682"/>
      <c r="Q832" s="683"/>
      <c r="R832" s="683"/>
      <c r="S832" s="684"/>
      <c r="T832" s="685"/>
      <c r="U832" s="685"/>
      <c r="V832" s="685"/>
      <c r="W832" s="685"/>
      <c r="X832" s="1045"/>
      <c r="Y832" s="686"/>
      <c r="Z832" s="687"/>
      <c r="AA832" s="661"/>
      <c r="AB832" s="662"/>
      <c r="AC832" s="279"/>
      <c r="AD832" s="61"/>
      <c r="AE832" s="61"/>
      <c r="AF832" s="663" t="str">
        <f t="shared" si="163"/>
        <v/>
      </c>
      <c r="AG832" s="664" t="str">
        <f t="shared" si="159"/>
        <v/>
      </c>
      <c r="AH832" s="664" t="str">
        <f t="shared" si="160"/>
        <v/>
      </c>
      <c r="AI832" s="664" t="str">
        <f>IF(AF832="","",VLOOKUP(AF832,リスト!BD:BE,2,0))</f>
        <v/>
      </c>
      <c r="AJ832" s="664" t="str">
        <f t="shared" si="142"/>
        <v/>
      </c>
      <c r="AK832" s="664" t="str">
        <f>IF(AJ832="","",VLOOKUP(AJ832,リスト!BW:BX,2,0))</f>
        <v/>
      </c>
      <c r="AL832" s="664" t="str">
        <f>IF(AF832="","",IF(S832&gt;【１】経営概要!$G$27,調査年-1,調査年)-R832)</f>
        <v/>
      </c>
      <c r="AM832" s="665" t="str">
        <f t="shared" si="165"/>
        <v/>
      </c>
      <c r="AN832" s="665" t="str">
        <f t="shared" si="166"/>
        <v/>
      </c>
      <c r="AO832" s="666" t="str">
        <f t="shared" si="167"/>
        <v/>
      </c>
      <c r="AP832" s="666" t="str">
        <f t="shared" si="168"/>
        <v/>
      </c>
      <c r="AQ832" s="666" t="str">
        <f t="shared" si="169"/>
        <v/>
      </c>
      <c r="AR832" s="666" t="str">
        <f t="shared" si="164"/>
        <v/>
      </c>
      <c r="AS832" s="666" t="str">
        <f t="shared" si="170"/>
        <v/>
      </c>
      <c r="AT832" s="666" t="str">
        <f t="shared" si="161"/>
        <v/>
      </c>
      <c r="AU832" s="666" t="str">
        <f t="shared" si="162"/>
        <v/>
      </c>
      <c r="AV832" s="666" t="str">
        <f>IF(X832="","",IF(OR(R832=IF(S832&gt;【１】経営概要!$G$27,調査年-1,調査年),AN832=""),"",ROUND(AN832*X832%,0)))</f>
        <v/>
      </c>
      <c r="AW832" s="666" t="str">
        <f t="shared" si="171"/>
        <v/>
      </c>
      <c r="AX832" s="666" t="str">
        <f t="shared" si="172"/>
        <v/>
      </c>
      <c r="AY832" s="666" t="str">
        <f t="shared" si="173"/>
        <v/>
      </c>
      <c r="AZ832" s="666" t="str">
        <f>IF(OR(X832="",AND(OR(R832&lt;&gt;IF(S832&gt;【１】経営概要!$G$27,調査年-1,調査年),AG832=0),V832="",AR832="",W832="")),"",
SUM(
IF(AND(R832=IF(S832&gt;【１】経営概要!$G$27,調査年-1,調査年),AG832=1),ROUND(T832*X832%,0),),
ROUND(V832*X832%,0),
ROUND(SUM(AR832)*X832%,0),
))</f>
        <v/>
      </c>
      <c r="BA832" s="666" t="str">
        <f t="shared" si="174"/>
        <v/>
      </c>
    </row>
    <row r="833" spans="2:53" s="4" customFormat="1" ht="28.5" hidden="1" customHeight="1" outlineLevel="1">
      <c r="C833" s="722">
        <v>817</v>
      </c>
      <c r="D833" s="1569"/>
      <c r="E833" s="1570"/>
      <c r="F833" s="1570"/>
      <c r="G833" s="1570"/>
      <c r="H833" s="1570"/>
      <c r="I833" s="1570"/>
      <c r="J833" s="1570"/>
      <c r="K833" s="1571"/>
      <c r="L833" s="668" t="str">
        <f>IF(M833&gt;0,IF(COUNTIF(リスト!建築物種類コード,M833),"建築物","構築物"),"")</f>
        <v/>
      </c>
      <c r="M833" s="680"/>
      <c r="N833" s="681"/>
      <c r="O833" s="201"/>
      <c r="P833" s="682"/>
      <c r="Q833" s="683"/>
      <c r="R833" s="683"/>
      <c r="S833" s="684"/>
      <c r="T833" s="685"/>
      <c r="U833" s="685"/>
      <c r="V833" s="685"/>
      <c r="W833" s="685"/>
      <c r="X833" s="1045"/>
      <c r="Y833" s="686"/>
      <c r="Z833" s="687"/>
      <c r="AA833" s="661"/>
      <c r="AB833" s="662"/>
      <c r="AC833" s="279"/>
      <c r="AD833" s="61"/>
      <c r="AE833" s="61"/>
      <c r="AF833" s="663" t="str">
        <f t="shared" si="163"/>
        <v/>
      </c>
      <c r="AG833" s="664" t="str">
        <f t="shared" si="159"/>
        <v/>
      </c>
      <c r="AH833" s="664" t="str">
        <f t="shared" si="160"/>
        <v/>
      </c>
      <c r="AI833" s="664" t="str">
        <f>IF(AF833="","",VLOOKUP(AF833,リスト!BD:BE,2,0))</f>
        <v/>
      </c>
      <c r="AJ833" s="664" t="str">
        <f t="shared" si="142"/>
        <v/>
      </c>
      <c r="AK833" s="664" t="str">
        <f>IF(AJ833="","",VLOOKUP(AJ833,リスト!BW:BX,2,0))</f>
        <v/>
      </c>
      <c r="AL833" s="664" t="str">
        <f>IF(AF833="","",IF(S833&gt;【１】経営概要!$G$27,調査年-1,調査年)-R833)</f>
        <v/>
      </c>
      <c r="AM833" s="665" t="str">
        <f t="shared" si="165"/>
        <v/>
      </c>
      <c r="AN833" s="665" t="str">
        <f t="shared" si="166"/>
        <v/>
      </c>
      <c r="AO833" s="666" t="str">
        <f t="shared" si="167"/>
        <v/>
      </c>
      <c r="AP833" s="666" t="str">
        <f t="shared" si="168"/>
        <v/>
      </c>
      <c r="AQ833" s="666" t="str">
        <f t="shared" si="169"/>
        <v/>
      </c>
      <c r="AR833" s="666" t="str">
        <f t="shared" si="164"/>
        <v/>
      </c>
      <c r="AS833" s="666" t="str">
        <f t="shared" si="170"/>
        <v/>
      </c>
      <c r="AT833" s="666" t="str">
        <f t="shared" si="161"/>
        <v/>
      </c>
      <c r="AU833" s="666" t="str">
        <f t="shared" si="162"/>
        <v/>
      </c>
      <c r="AV833" s="666" t="str">
        <f>IF(X833="","",IF(OR(R833=IF(S833&gt;【１】経営概要!$G$27,調査年-1,調査年),AN833=""),"",ROUND(AN833*X833%,0)))</f>
        <v/>
      </c>
      <c r="AW833" s="666" t="str">
        <f t="shared" si="171"/>
        <v/>
      </c>
      <c r="AX833" s="666" t="str">
        <f t="shared" si="172"/>
        <v/>
      </c>
      <c r="AY833" s="666" t="str">
        <f t="shared" si="173"/>
        <v/>
      </c>
      <c r="AZ833" s="666" t="str">
        <f>IF(OR(X833="",AND(OR(R833&lt;&gt;IF(S833&gt;【１】経営概要!$G$27,調査年-1,調査年),AG833=0),V833="",AR833="",W833="")),"",
SUM(
IF(AND(R833=IF(S833&gt;【１】経営概要!$G$27,調査年-1,調査年),AG833=1),ROUND(T833*X833%,0),),
ROUND(V833*X833%,0),
ROUND(SUM(AR833)*X833%,0),
))</f>
        <v/>
      </c>
      <c r="BA833" s="666" t="str">
        <f t="shared" si="174"/>
        <v/>
      </c>
    </row>
    <row r="834" spans="2:53" s="4" customFormat="1" ht="27.75" hidden="1" customHeight="1" outlineLevel="1">
      <c r="C834" s="722">
        <v>818</v>
      </c>
      <c r="D834" s="1572"/>
      <c r="E834" s="1573"/>
      <c r="F834" s="1573"/>
      <c r="G834" s="1573"/>
      <c r="H834" s="1573"/>
      <c r="I834" s="1573"/>
      <c r="J834" s="1573"/>
      <c r="K834" s="1574"/>
      <c r="L834" s="668" t="str">
        <f>IF(M834&gt;0,IF(COUNTIF(リスト!建築物種類コード,M834),"建築物","構築物"),"")</f>
        <v/>
      </c>
      <c r="M834" s="688"/>
      <c r="N834" s="681"/>
      <c r="O834" s="201"/>
      <c r="P834" s="682"/>
      <c r="Q834" s="683"/>
      <c r="R834" s="683"/>
      <c r="S834" s="684"/>
      <c r="T834" s="685"/>
      <c r="U834" s="685"/>
      <c r="V834" s="685"/>
      <c r="W834" s="685"/>
      <c r="X834" s="1045"/>
      <c r="Y834" s="686"/>
      <c r="Z834" s="687"/>
      <c r="AA834" s="661"/>
      <c r="AB834" s="662"/>
      <c r="AC834" s="279"/>
      <c r="AD834" s="61"/>
      <c r="AE834" s="61"/>
      <c r="AF834" s="663" t="str">
        <f t="shared" si="163"/>
        <v/>
      </c>
      <c r="AG834" s="664" t="str">
        <f t="shared" si="159"/>
        <v/>
      </c>
      <c r="AH834" s="664" t="str">
        <f t="shared" si="160"/>
        <v/>
      </c>
      <c r="AI834" s="664" t="str">
        <f>IF(AF834="","",VLOOKUP(AF834,リスト!BD:BE,2,0))</f>
        <v/>
      </c>
      <c r="AJ834" s="664" t="str">
        <f t="shared" si="142"/>
        <v/>
      </c>
      <c r="AK834" s="664" t="str">
        <f>IF(AJ834="","",VLOOKUP(AJ834,リスト!BW:BX,2,0))</f>
        <v/>
      </c>
      <c r="AL834" s="664" t="str">
        <f>IF(AF834="","",IF(S834&gt;【１】経営概要!$G$27,調査年-1,調査年)-R834)</f>
        <v/>
      </c>
      <c r="AM834" s="665" t="str">
        <f t="shared" si="165"/>
        <v/>
      </c>
      <c r="AN834" s="665" t="str">
        <f t="shared" si="166"/>
        <v/>
      </c>
      <c r="AO834" s="666" t="str">
        <f t="shared" si="167"/>
        <v/>
      </c>
      <c r="AP834" s="666" t="str">
        <f t="shared" si="168"/>
        <v/>
      </c>
      <c r="AQ834" s="666" t="str">
        <f t="shared" si="169"/>
        <v/>
      </c>
      <c r="AR834" s="666" t="str">
        <f t="shared" si="164"/>
        <v/>
      </c>
      <c r="AS834" s="666" t="str">
        <f t="shared" si="170"/>
        <v/>
      </c>
      <c r="AT834" s="666" t="str">
        <f t="shared" si="161"/>
        <v/>
      </c>
      <c r="AU834" s="666" t="str">
        <f t="shared" si="162"/>
        <v/>
      </c>
      <c r="AV834" s="666" t="str">
        <f>IF(X834="","",IF(OR(R834=IF(S834&gt;【１】経営概要!$G$27,調査年-1,調査年),AN834=""),"",ROUND(AN834*X834%,0)))</f>
        <v/>
      </c>
      <c r="AW834" s="666" t="str">
        <f t="shared" si="171"/>
        <v/>
      </c>
      <c r="AX834" s="666" t="str">
        <f t="shared" si="172"/>
        <v/>
      </c>
      <c r="AY834" s="666" t="str">
        <f t="shared" si="173"/>
        <v/>
      </c>
      <c r="AZ834" s="666" t="str">
        <f>IF(OR(X834="",AND(OR(R834&lt;&gt;IF(S834&gt;【１】経営概要!$G$27,調査年-1,調査年),AG834=0),V834="",AR834="",W834="")),"",
SUM(
IF(AND(R834=IF(S834&gt;【１】経営概要!$G$27,調査年-1,調査年),AG834=1),ROUND(T834*X834%,0),),
ROUND(V834*X834%,0),
ROUND(SUM(AR834)*X834%,0),
))</f>
        <v/>
      </c>
      <c r="BA834" s="666" t="str">
        <f t="shared" si="174"/>
        <v/>
      </c>
    </row>
    <row r="835" spans="2:53" s="4" customFormat="1" ht="28.15" hidden="1" customHeight="1" outlineLevel="1">
      <c r="C835" s="722">
        <v>819</v>
      </c>
      <c r="D835" s="1569"/>
      <c r="E835" s="1570"/>
      <c r="F835" s="1570"/>
      <c r="G835" s="1570"/>
      <c r="H835" s="1570"/>
      <c r="I835" s="1570"/>
      <c r="J835" s="1570"/>
      <c r="K835" s="1571"/>
      <c r="L835" s="668" t="str">
        <f>IF(M835&gt;0,IF(COUNTIF(リスト!建築物種類コード,M835),"建築物","構築物"),"")</f>
        <v/>
      </c>
      <c r="M835" s="680"/>
      <c r="N835" s="681"/>
      <c r="O835" s="201"/>
      <c r="P835" s="682"/>
      <c r="Q835" s="683"/>
      <c r="R835" s="683"/>
      <c r="S835" s="684"/>
      <c r="T835" s="685"/>
      <c r="U835" s="685"/>
      <c r="V835" s="685"/>
      <c r="W835" s="685"/>
      <c r="X835" s="1045"/>
      <c r="Y835" s="686"/>
      <c r="Z835" s="687"/>
      <c r="AA835" s="661"/>
      <c r="AB835" s="662"/>
      <c r="AC835" s="279"/>
      <c r="AD835" s="61"/>
      <c r="AE835" s="61"/>
      <c r="AF835" s="663" t="str">
        <f t="shared" si="163"/>
        <v/>
      </c>
      <c r="AG835" s="664" t="str">
        <f t="shared" si="159"/>
        <v/>
      </c>
      <c r="AH835" s="664" t="str">
        <f t="shared" si="160"/>
        <v/>
      </c>
      <c r="AI835" s="664" t="str">
        <f>IF(AF835="","",VLOOKUP(AF835,リスト!BD:BE,2,0))</f>
        <v/>
      </c>
      <c r="AJ835" s="664" t="str">
        <f t="shared" si="142"/>
        <v/>
      </c>
      <c r="AK835" s="664" t="str">
        <f>IF(AJ835="","",VLOOKUP(AJ835,リスト!BW:BX,2,0))</f>
        <v/>
      </c>
      <c r="AL835" s="664" t="str">
        <f>IF(AF835="","",IF(S835&gt;【１】経営概要!$G$27,調査年-1,調査年)-R835)</f>
        <v/>
      </c>
      <c r="AM835" s="665" t="str">
        <f t="shared" si="165"/>
        <v/>
      </c>
      <c r="AN835" s="665" t="str">
        <f t="shared" si="166"/>
        <v/>
      </c>
      <c r="AO835" s="666" t="str">
        <f t="shared" si="167"/>
        <v/>
      </c>
      <c r="AP835" s="666" t="str">
        <f t="shared" si="168"/>
        <v/>
      </c>
      <c r="AQ835" s="666" t="str">
        <f t="shared" si="169"/>
        <v/>
      </c>
      <c r="AR835" s="666" t="str">
        <f t="shared" si="164"/>
        <v/>
      </c>
      <c r="AS835" s="666" t="str">
        <f t="shared" si="170"/>
        <v/>
      </c>
      <c r="AT835" s="666" t="str">
        <f t="shared" si="161"/>
        <v/>
      </c>
      <c r="AU835" s="666" t="str">
        <f t="shared" si="162"/>
        <v/>
      </c>
      <c r="AV835" s="666" t="str">
        <f>IF(X835="","",IF(OR(R835=IF(S835&gt;【１】経営概要!$G$27,調査年-1,調査年),AN835=""),"",ROUND(AN835*X835%,0)))</f>
        <v/>
      </c>
      <c r="AW835" s="666" t="str">
        <f t="shared" si="171"/>
        <v/>
      </c>
      <c r="AX835" s="666" t="str">
        <f t="shared" si="172"/>
        <v/>
      </c>
      <c r="AY835" s="666" t="str">
        <f t="shared" si="173"/>
        <v/>
      </c>
      <c r="AZ835" s="666" t="str">
        <f>IF(OR(X835="",AND(OR(R835&lt;&gt;IF(S835&gt;【１】経営概要!$G$27,調査年-1,調査年),AG835=0),V835="",AR835="",W835="")),"",
SUM(
IF(AND(R835=IF(S835&gt;【１】経営概要!$G$27,調査年-1,調査年),AG835=1),ROUND(T835*X835%,0),),
ROUND(V835*X835%,0),
ROUND(SUM(AR835)*X835%,0),
))</f>
        <v/>
      </c>
      <c r="BA835" s="666" t="str">
        <f t="shared" si="174"/>
        <v/>
      </c>
    </row>
    <row r="836" spans="2:53" s="4" customFormat="1" ht="28.15" hidden="1" customHeight="1" outlineLevel="1">
      <c r="C836" s="722">
        <v>820</v>
      </c>
      <c r="D836" s="1572"/>
      <c r="E836" s="1573"/>
      <c r="F836" s="1573"/>
      <c r="G836" s="1573"/>
      <c r="H836" s="1573"/>
      <c r="I836" s="1573"/>
      <c r="J836" s="1573"/>
      <c r="K836" s="1574"/>
      <c r="L836" s="668" t="str">
        <f>IF(M836&gt;0,IF(COUNTIF(リスト!建築物種類コード,M836),"建築物","構築物"),"")</f>
        <v/>
      </c>
      <c r="M836" s="688"/>
      <c r="N836" s="681"/>
      <c r="O836" s="201"/>
      <c r="P836" s="682"/>
      <c r="Q836" s="683"/>
      <c r="R836" s="683"/>
      <c r="S836" s="684"/>
      <c r="T836" s="685"/>
      <c r="U836" s="685"/>
      <c r="V836" s="685"/>
      <c r="W836" s="685"/>
      <c r="X836" s="1045"/>
      <c r="Y836" s="686"/>
      <c r="Z836" s="687"/>
      <c r="AA836" s="661"/>
      <c r="AB836" s="662"/>
      <c r="AC836" s="279"/>
      <c r="AD836" s="61"/>
      <c r="AE836" s="61"/>
      <c r="AF836" s="663" t="str">
        <f t="shared" si="163"/>
        <v/>
      </c>
      <c r="AG836" s="664" t="str">
        <f t="shared" si="159"/>
        <v/>
      </c>
      <c r="AH836" s="664" t="str">
        <f t="shared" si="160"/>
        <v/>
      </c>
      <c r="AI836" s="664" t="str">
        <f>IF(AF836="","",VLOOKUP(AF836,リスト!BD:BE,2,0))</f>
        <v/>
      </c>
      <c r="AJ836" s="664" t="str">
        <f t="shared" si="142"/>
        <v/>
      </c>
      <c r="AK836" s="664" t="str">
        <f>IF(AJ836="","",VLOOKUP(AJ836,リスト!BW:BX,2,0))</f>
        <v/>
      </c>
      <c r="AL836" s="664" t="str">
        <f>IF(AF836="","",IF(S836&gt;【１】経営概要!$G$27,調査年-1,調査年)-R836)</f>
        <v/>
      </c>
      <c r="AM836" s="665" t="str">
        <f t="shared" si="165"/>
        <v/>
      </c>
      <c r="AN836" s="665" t="str">
        <f t="shared" si="166"/>
        <v/>
      </c>
      <c r="AO836" s="666" t="str">
        <f t="shared" si="167"/>
        <v/>
      </c>
      <c r="AP836" s="666" t="str">
        <f t="shared" si="168"/>
        <v/>
      </c>
      <c r="AQ836" s="666" t="str">
        <f t="shared" si="169"/>
        <v/>
      </c>
      <c r="AR836" s="666" t="str">
        <f t="shared" si="164"/>
        <v/>
      </c>
      <c r="AS836" s="666" t="str">
        <f t="shared" si="170"/>
        <v/>
      </c>
      <c r="AT836" s="666" t="str">
        <f t="shared" si="161"/>
        <v/>
      </c>
      <c r="AU836" s="666" t="str">
        <f t="shared" si="162"/>
        <v/>
      </c>
      <c r="AV836" s="666" t="str">
        <f>IF(X836="","",IF(OR(R836=IF(S836&gt;【１】経営概要!$G$27,調査年-1,調査年),AN836=""),"",ROUND(AN836*X836%,0)))</f>
        <v/>
      </c>
      <c r="AW836" s="666" t="str">
        <f t="shared" si="171"/>
        <v/>
      </c>
      <c r="AX836" s="666" t="str">
        <f t="shared" si="172"/>
        <v/>
      </c>
      <c r="AY836" s="666" t="str">
        <f t="shared" si="173"/>
        <v/>
      </c>
      <c r="AZ836" s="666" t="str">
        <f>IF(OR(X836="",AND(OR(R836&lt;&gt;IF(S836&gt;【１】経営概要!$G$27,調査年-1,調査年),AG836=0),V836="",AR836="",W836="")),"",
SUM(
IF(AND(R836=IF(S836&gt;【１】経営概要!$G$27,調査年-1,調査年),AG836=1),ROUND(T836*X836%,0),),
ROUND(V836*X836%,0),
ROUND(SUM(AR836)*X836%,0),
))</f>
        <v/>
      </c>
      <c r="BA836" s="666" t="str">
        <f t="shared" si="174"/>
        <v/>
      </c>
    </row>
    <row r="837" spans="2:53" s="4" customFormat="1" ht="28.15" hidden="1" customHeight="1" outlineLevel="1">
      <c r="C837" s="722">
        <v>821</v>
      </c>
      <c r="D837" s="1569"/>
      <c r="E837" s="1570"/>
      <c r="F837" s="1570"/>
      <c r="G837" s="1570"/>
      <c r="H837" s="1570"/>
      <c r="I837" s="1570"/>
      <c r="J837" s="1570"/>
      <c r="K837" s="1571"/>
      <c r="L837" s="668" t="str">
        <f>IF(M837&gt;0,IF(COUNTIF(リスト!建築物種類コード,M837),"建築物","構築物"),"")</f>
        <v/>
      </c>
      <c r="M837" s="680"/>
      <c r="N837" s="681"/>
      <c r="O837" s="201"/>
      <c r="P837" s="682"/>
      <c r="Q837" s="683"/>
      <c r="R837" s="683"/>
      <c r="S837" s="684"/>
      <c r="T837" s="685"/>
      <c r="U837" s="685"/>
      <c r="V837" s="685"/>
      <c r="W837" s="685"/>
      <c r="X837" s="1045"/>
      <c r="Y837" s="686"/>
      <c r="Z837" s="687"/>
      <c r="AA837" s="661"/>
      <c r="AB837" s="662"/>
      <c r="AC837" s="279"/>
      <c r="AD837" s="61"/>
      <c r="AE837" s="61"/>
      <c r="AF837" s="663" t="str">
        <f t="shared" si="163"/>
        <v/>
      </c>
      <c r="AG837" s="664" t="str">
        <f t="shared" si="159"/>
        <v/>
      </c>
      <c r="AH837" s="664" t="str">
        <f t="shared" si="160"/>
        <v/>
      </c>
      <c r="AI837" s="664" t="str">
        <f>IF(AF837="","",VLOOKUP(AF837,リスト!BD:BE,2,0))</f>
        <v/>
      </c>
      <c r="AJ837" s="664" t="str">
        <f t="shared" si="142"/>
        <v/>
      </c>
      <c r="AK837" s="664" t="str">
        <f>IF(AJ837="","",VLOOKUP(AJ837,リスト!BW:BX,2,0))</f>
        <v/>
      </c>
      <c r="AL837" s="664" t="str">
        <f>IF(AF837="","",IF(S837&gt;【１】経営概要!$G$27,調査年-1,調査年)-R837)</f>
        <v/>
      </c>
      <c r="AM837" s="665" t="str">
        <f t="shared" si="165"/>
        <v/>
      </c>
      <c r="AN837" s="665" t="str">
        <f t="shared" si="166"/>
        <v/>
      </c>
      <c r="AO837" s="666" t="str">
        <f t="shared" si="167"/>
        <v/>
      </c>
      <c r="AP837" s="666" t="str">
        <f t="shared" si="168"/>
        <v/>
      </c>
      <c r="AQ837" s="666" t="str">
        <f t="shared" si="169"/>
        <v/>
      </c>
      <c r="AR837" s="666" t="str">
        <f t="shared" si="164"/>
        <v/>
      </c>
      <c r="AS837" s="666" t="str">
        <f t="shared" si="170"/>
        <v/>
      </c>
      <c r="AT837" s="666" t="str">
        <f t="shared" si="161"/>
        <v/>
      </c>
      <c r="AU837" s="666" t="str">
        <f t="shared" si="162"/>
        <v/>
      </c>
      <c r="AV837" s="666" t="str">
        <f>IF(X837="","",IF(OR(R837=IF(S837&gt;【１】経営概要!$G$27,調査年-1,調査年),AN837=""),"",ROUND(AN837*X837%,0)))</f>
        <v/>
      </c>
      <c r="AW837" s="666" t="str">
        <f t="shared" si="171"/>
        <v/>
      </c>
      <c r="AX837" s="666" t="str">
        <f t="shared" si="172"/>
        <v/>
      </c>
      <c r="AY837" s="666" t="str">
        <f t="shared" si="173"/>
        <v/>
      </c>
      <c r="AZ837" s="666" t="str">
        <f>IF(OR(X837="",AND(OR(R837&lt;&gt;IF(S837&gt;【１】経営概要!$G$27,調査年-1,調査年),AG837=0),V837="",AR837="",W837="")),"",
SUM(
IF(AND(R837=IF(S837&gt;【１】経営概要!$G$27,調査年-1,調査年),AG837=1),ROUND(T837*X837%,0),),
ROUND(V837*X837%,0),
ROUND(SUM(AR837)*X837%,0),
))</f>
        <v/>
      </c>
      <c r="BA837" s="666" t="str">
        <f t="shared" si="174"/>
        <v/>
      </c>
    </row>
    <row r="838" spans="2:53" s="4" customFormat="1" ht="28.15" hidden="1" customHeight="1" outlineLevel="1">
      <c r="C838" s="722">
        <v>822</v>
      </c>
      <c r="D838" s="1572"/>
      <c r="E838" s="1573"/>
      <c r="F838" s="1573"/>
      <c r="G838" s="1573"/>
      <c r="H838" s="1573"/>
      <c r="I838" s="1573"/>
      <c r="J838" s="1573"/>
      <c r="K838" s="1574"/>
      <c r="L838" s="668" t="str">
        <f>IF(M838&gt;0,IF(COUNTIF(リスト!建築物種類コード,M838),"建築物","構築物"),"")</f>
        <v/>
      </c>
      <c r="M838" s="688"/>
      <c r="N838" s="681"/>
      <c r="O838" s="201"/>
      <c r="P838" s="682"/>
      <c r="Q838" s="683"/>
      <c r="R838" s="683"/>
      <c r="S838" s="684"/>
      <c r="T838" s="685"/>
      <c r="U838" s="685"/>
      <c r="V838" s="685"/>
      <c r="W838" s="685"/>
      <c r="X838" s="1045"/>
      <c r="Y838" s="686"/>
      <c r="Z838" s="687"/>
      <c r="AA838" s="661"/>
      <c r="AB838" s="662"/>
      <c r="AC838" s="279"/>
      <c r="AD838" s="61"/>
      <c r="AE838" s="61"/>
      <c r="AF838" s="663" t="str">
        <f t="shared" si="163"/>
        <v/>
      </c>
      <c r="AG838" s="664" t="str">
        <f t="shared" si="159"/>
        <v/>
      </c>
      <c r="AH838" s="664" t="str">
        <f t="shared" si="160"/>
        <v/>
      </c>
      <c r="AI838" s="664" t="str">
        <f>IF(AF838="","",VLOOKUP(AF838,リスト!BD:BE,2,0))</f>
        <v/>
      </c>
      <c r="AJ838" s="664" t="str">
        <f t="shared" si="142"/>
        <v/>
      </c>
      <c r="AK838" s="664" t="str">
        <f>IF(AJ838="","",VLOOKUP(AJ838,リスト!BW:BX,2,0))</f>
        <v/>
      </c>
      <c r="AL838" s="664" t="str">
        <f>IF(AF838="","",IF(S838&gt;【１】経営概要!$G$27,調査年-1,調査年)-R838)</f>
        <v/>
      </c>
      <c r="AM838" s="665" t="str">
        <f t="shared" si="165"/>
        <v/>
      </c>
      <c r="AN838" s="665" t="str">
        <f t="shared" si="166"/>
        <v/>
      </c>
      <c r="AO838" s="666" t="str">
        <f t="shared" si="167"/>
        <v/>
      </c>
      <c r="AP838" s="666" t="str">
        <f t="shared" si="168"/>
        <v/>
      </c>
      <c r="AQ838" s="666" t="str">
        <f t="shared" si="169"/>
        <v/>
      </c>
      <c r="AR838" s="666" t="str">
        <f t="shared" si="164"/>
        <v/>
      </c>
      <c r="AS838" s="666" t="str">
        <f t="shared" si="170"/>
        <v/>
      </c>
      <c r="AT838" s="666" t="str">
        <f t="shared" si="161"/>
        <v/>
      </c>
      <c r="AU838" s="666" t="str">
        <f t="shared" si="162"/>
        <v/>
      </c>
      <c r="AV838" s="666" t="str">
        <f>IF(X838="","",IF(OR(R838=IF(S838&gt;【１】経営概要!$G$27,調査年-1,調査年),AN838=""),"",ROUND(AN838*X838%,0)))</f>
        <v/>
      </c>
      <c r="AW838" s="666" t="str">
        <f t="shared" si="171"/>
        <v/>
      </c>
      <c r="AX838" s="666" t="str">
        <f t="shared" si="172"/>
        <v/>
      </c>
      <c r="AY838" s="666" t="str">
        <f t="shared" si="173"/>
        <v/>
      </c>
      <c r="AZ838" s="666" t="str">
        <f>IF(OR(X838="",AND(OR(R838&lt;&gt;IF(S838&gt;【１】経営概要!$G$27,調査年-1,調査年),AG838=0),V838="",AR838="",W838="")),"",
SUM(
IF(AND(R838=IF(S838&gt;【１】経営概要!$G$27,調査年-1,調査年),AG838=1),ROUND(T838*X838%,0),),
ROUND(V838*X838%,0),
ROUND(SUM(AR838)*X838%,0),
))</f>
        <v/>
      </c>
      <c r="BA838" s="666" t="str">
        <f t="shared" si="174"/>
        <v/>
      </c>
    </row>
    <row r="839" spans="2:53" s="4" customFormat="1" ht="28.15" hidden="1" customHeight="1" outlineLevel="1">
      <c r="C839" s="722">
        <v>823</v>
      </c>
      <c r="D839" s="1569"/>
      <c r="E839" s="1570"/>
      <c r="F839" s="1570"/>
      <c r="G839" s="1570"/>
      <c r="H839" s="1570"/>
      <c r="I839" s="1570"/>
      <c r="J839" s="1570"/>
      <c r="K839" s="1571"/>
      <c r="L839" s="668" t="str">
        <f>IF(M839&gt;0,IF(COUNTIF(リスト!建築物種類コード,M839),"建築物","構築物"),"")</f>
        <v/>
      </c>
      <c r="M839" s="680"/>
      <c r="N839" s="681"/>
      <c r="O839" s="201"/>
      <c r="P839" s="682"/>
      <c r="Q839" s="683"/>
      <c r="R839" s="683"/>
      <c r="S839" s="684"/>
      <c r="T839" s="685"/>
      <c r="U839" s="685"/>
      <c r="V839" s="685"/>
      <c r="W839" s="685"/>
      <c r="X839" s="1045"/>
      <c r="Y839" s="686"/>
      <c r="Z839" s="687"/>
      <c r="AA839" s="661"/>
      <c r="AB839" s="662"/>
      <c r="AC839" s="279"/>
      <c r="AD839" s="61"/>
      <c r="AE839" s="61"/>
      <c r="AF839" s="663" t="str">
        <f t="shared" si="163"/>
        <v/>
      </c>
      <c r="AG839" s="664" t="str">
        <f t="shared" si="159"/>
        <v/>
      </c>
      <c r="AH839" s="664" t="str">
        <f t="shared" si="160"/>
        <v/>
      </c>
      <c r="AI839" s="664" t="str">
        <f>IF(AF839="","",VLOOKUP(AF839,リスト!BD:BE,2,0))</f>
        <v/>
      </c>
      <c r="AJ839" s="664" t="str">
        <f t="shared" si="142"/>
        <v/>
      </c>
      <c r="AK839" s="664" t="str">
        <f>IF(AJ839="","",VLOOKUP(AJ839,リスト!BW:BX,2,0))</f>
        <v/>
      </c>
      <c r="AL839" s="664" t="str">
        <f>IF(AF839="","",IF(S839&gt;【１】経営概要!$G$27,調査年-1,調査年)-R839)</f>
        <v/>
      </c>
      <c r="AM839" s="665" t="str">
        <f t="shared" si="165"/>
        <v/>
      </c>
      <c r="AN839" s="665" t="str">
        <f t="shared" si="166"/>
        <v/>
      </c>
      <c r="AO839" s="666" t="str">
        <f t="shared" si="167"/>
        <v/>
      </c>
      <c r="AP839" s="666" t="str">
        <f t="shared" si="168"/>
        <v/>
      </c>
      <c r="AQ839" s="666" t="str">
        <f t="shared" si="169"/>
        <v/>
      </c>
      <c r="AR839" s="666" t="str">
        <f t="shared" si="164"/>
        <v/>
      </c>
      <c r="AS839" s="666" t="str">
        <f t="shared" si="170"/>
        <v/>
      </c>
      <c r="AT839" s="666" t="str">
        <f t="shared" si="161"/>
        <v/>
      </c>
      <c r="AU839" s="666" t="str">
        <f t="shared" si="162"/>
        <v/>
      </c>
      <c r="AV839" s="666" t="str">
        <f>IF(X839="","",IF(OR(R839=IF(S839&gt;【１】経営概要!$G$27,調査年-1,調査年),AN839=""),"",ROUND(AN839*X839%,0)))</f>
        <v/>
      </c>
      <c r="AW839" s="666" t="str">
        <f t="shared" si="171"/>
        <v/>
      </c>
      <c r="AX839" s="666" t="str">
        <f t="shared" si="172"/>
        <v/>
      </c>
      <c r="AY839" s="666" t="str">
        <f t="shared" si="173"/>
        <v/>
      </c>
      <c r="AZ839" s="666" t="str">
        <f>IF(OR(X839="",AND(OR(R839&lt;&gt;IF(S839&gt;【１】経営概要!$G$27,調査年-1,調査年),AG839=0),V839="",AR839="",W839="")),"",
SUM(
IF(AND(R839=IF(S839&gt;【１】経営概要!$G$27,調査年-1,調査年),AG839=1),ROUND(T839*X839%,0),),
ROUND(V839*X839%,0),
ROUND(SUM(AR839)*X839%,0),
))</f>
        <v/>
      </c>
      <c r="BA839" s="666" t="str">
        <f t="shared" si="174"/>
        <v/>
      </c>
    </row>
    <row r="840" spans="2:53" s="4" customFormat="1" ht="28.15" hidden="1" customHeight="1" outlineLevel="1">
      <c r="C840" s="722">
        <v>824</v>
      </c>
      <c r="D840" s="1569"/>
      <c r="E840" s="1570"/>
      <c r="F840" s="1570"/>
      <c r="G840" s="1570"/>
      <c r="H840" s="1570"/>
      <c r="I840" s="1570"/>
      <c r="J840" s="1570"/>
      <c r="K840" s="1571"/>
      <c r="L840" s="668" t="str">
        <f>IF(M840&gt;0,IF(COUNTIF(リスト!建築物種類コード,M840),"建築物","構築物"),"")</f>
        <v/>
      </c>
      <c r="M840" s="680"/>
      <c r="N840" s="681"/>
      <c r="O840" s="201"/>
      <c r="P840" s="682"/>
      <c r="Q840" s="683"/>
      <c r="R840" s="683"/>
      <c r="S840" s="684"/>
      <c r="T840" s="685"/>
      <c r="U840" s="685"/>
      <c r="V840" s="685"/>
      <c r="W840" s="685"/>
      <c r="X840" s="1045"/>
      <c r="Y840" s="686"/>
      <c r="Z840" s="687"/>
      <c r="AA840" s="661"/>
      <c r="AB840" s="662"/>
      <c r="AC840" s="279"/>
      <c r="AD840" s="61"/>
      <c r="AE840" s="61"/>
      <c r="AF840" s="663" t="str">
        <f t="shared" si="163"/>
        <v/>
      </c>
      <c r="AG840" s="664" t="str">
        <f t="shared" si="159"/>
        <v/>
      </c>
      <c r="AH840" s="664" t="str">
        <f t="shared" si="160"/>
        <v/>
      </c>
      <c r="AI840" s="664" t="str">
        <f>IF(AF840="","",VLOOKUP(AF840,リスト!BD:BE,2,0))</f>
        <v/>
      </c>
      <c r="AJ840" s="664" t="str">
        <f t="shared" si="142"/>
        <v/>
      </c>
      <c r="AK840" s="664" t="str">
        <f>IF(AJ840="","",VLOOKUP(AJ840,リスト!BW:BX,2,0))</f>
        <v/>
      </c>
      <c r="AL840" s="664" t="str">
        <f>IF(AF840="","",IF(S840&gt;【１】経営概要!$G$27,調査年-1,調査年)-R840)</f>
        <v/>
      </c>
      <c r="AM840" s="665" t="str">
        <f t="shared" si="165"/>
        <v/>
      </c>
      <c r="AN840" s="665" t="str">
        <f t="shared" si="166"/>
        <v/>
      </c>
      <c r="AO840" s="666" t="str">
        <f t="shared" si="167"/>
        <v/>
      </c>
      <c r="AP840" s="666" t="str">
        <f t="shared" si="168"/>
        <v/>
      </c>
      <c r="AQ840" s="666" t="str">
        <f t="shared" si="169"/>
        <v/>
      </c>
      <c r="AR840" s="666" t="str">
        <f t="shared" si="164"/>
        <v/>
      </c>
      <c r="AS840" s="666" t="str">
        <f t="shared" si="170"/>
        <v/>
      </c>
      <c r="AT840" s="666" t="str">
        <f t="shared" si="161"/>
        <v/>
      </c>
      <c r="AU840" s="666" t="str">
        <f t="shared" si="162"/>
        <v/>
      </c>
      <c r="AV840" s="666" t="str">
        <f>IF(X840="","",IF(OR(R840=IF(S840&gt;【１】経営概要!$G$27,調査年-1,調査年),AN840=""),"",ROUND(AN840*X840%,0)))</f>
        <v/>
      </c>
      <c r="AW840" s="666" t="str">
        <f t="shared" si="171"/>
        <v/>
      </c>
      <c r="AX840" s="666" t="str">
        <f t="shared" si="172"/>
        <v/>
      </c>
      <c r="AY840" s="666" t="str">
        <f t="shared" si="173"/>
        <v/>
      </c>
      <c r="AZ840" s="666" t="str">
        <f>IF(OR(X840="",AND(OR(R840&lt;&gt;IF(S840&gt;【１】経営概要!$G$27,調査年-1,調査年),AG840=0),V840="",AR840="",W840="")),"",
SUM(
IF(AND(R840=IF(S840&gt;【１】経営概要!$G$27,調査年-1,調査年),AG840=1),ROUND(T840*X840%,0),),
ROUND(V840*X840%,0),
ROUND(SUM(AR840)*X840%,0),
))</f>
        <v/>
      </c>
      <c r="BA840" s="666" t="str">
        <f t="shared" si="174"/>
        <v/>
      </c>
    </row>
    <row r="841" spans="2:53" s="4" customFormat="1" ht="28.15" hidden="1" customHeight="1" outlineLevel="1">
      <c r="C841" s="722">
        <v>825</v>
      </c>
      <c r="D841" s="1569"/>
      <c r="E841" s="1570"/>
      <c r="F841" s="1570"/>
      <c r="G841" s="1570"/>
      <c r="H841" s="1570"/>
      <c r="I841" s="1570"/>
      <c r="J841" s="1570"/>
      <c r="K841" s="1571"/>
      <c r="L841" s="668" t="str">
        <f>IF(M841&gt;0,IF(COUNTIF(リスト!建築物種類コード,M841),"建築物","構築物"),"")</f>
        <v/>
      </c>
      <c r="M841" s="680"/>
      <c r="N841" s="681"/>
      <c r="O841" s="201"/>
      <c r="P841" s="682"/>
      <c r="Q841" s="683"/>
      <c r="R841" s="683"/>
      <c r="S841" s="684"/>
      <c r="T841" s="685"/>
      <c r="U841" s="685"/>
      <c r="V841" s="685"/>
      <c r="W841" s="685"/>
      <c r="X841" s="1045"/>
      <c r="Y841" s="686"/>
      <c r="Z841" s="687"/>
      <c r="AA841" s="661"/>
      <c r="AB841" s="662"/>
      <c r="AC841" s="279"/>
      <c r="AD841" s="61"/>
      <c r="AE841" s="61"/>
      <c r="AF841" s="663" t="str">
        <f t="shared" si="163"/>
        <v/>
      </c>
      <c r="AG841" s="664" t="str">
        <f t="shared" si="159"/>
        <v/>
      </c>
      <c r="AH841" s="664" t="str">
        <f t="shared" si="160"/>
        <v/>
      </c>
      <c r="AI841" s="664" t="str">
        <f>IF(AF841="","",VLOOKUP(AF841,リスト!BD:BE,2,0))</f>
        <v/>
      </c>
      <c r="AJ841" s="664" t="str">
        <f t="shared" si="142"/>
        <v/>
      </c>
      <c r="AK841" s="664" t="str">
        <f>IF(AJ841="","",VLOOKUP(AJ841,リスト!BW:BX,2,0))</f>
        <v/>
      </c>
      <c r="AL841" s="664" t="str">
        <f>IF(AF841="","",IF(S841&gt;【１】経営概要!$G$27,調査年-1,調査年)-R841)</f>
        <v/>
      </c>
      <c r="AM841" s="665" t="str">
        <f t="shared" si="165"/>
        <v/>
      </c>
      <c r="AN841" s="665" t="str">
        <f t="shared" si="166"/>
        <v/>
      </c>
      <c r="AO841" s="666" t="str">
        <f t="shared" si="167"/>
        <v/>
      </c>
      <c r="AP841" s="666" t="str">
        <f t="shared" si="168"/>
        <v/>
      </c>
      <c r="AQ841" s="666" t="str">
        <f t="shared" si="169"/>
        <v/>
      </c>
      <c r="AR841" s="666" t="str">
        <f t="shared" si="164"/>
        <v/>
      </c>
      <c r="AS841" s="666" t="str">
        <f t="shared" si="170"/>
        <v/>
      </c>
      <c r="AT841" s="666" t="str">
        <f t="shared" si="161"/>
        <v/>
      </c>
      <c r="AU841" s="666" t="str">
        <f t="shared" si="162"/>
        <v/>
      </c>
      <c r="AV841" s="666" t="str">
        <f>IF(X841="","",IF(OR(R841=IF(S841&gt;【１】経営概要!$G$27,調査年-1,調査年),AN841=""),"",ROUND(AN841*X841%,0)))</f>
        <v/>
      </c>
      <c r="AW841" s="666" t="str">
        <f t="shared" si="171"/>
        <v/>
      </c>
      <c r="AX841" s="666" t="str">
        <f t="shared" si="172"/>
        <v/>
      </c>
      <c r="AY841" s="666" t="str">
        <f t="shared" si="173"/>
        <v/>
      </c>
      <c r="AZ841" s="666" t="str">
        <f>IF(OR(X841="",AND(OR(R841&lt;&gt;IF(S841&gt;【１】経営概要!$G$27,調査年-1,調査年),AG841=0),V841="",AR841="",W841="")),"",
SUM(
IF(AND(R841=IF(S841&gt;【１】経営概要!$G$27,調査年-1,調査年),AG841=1),ROUND(T841*X841%,0),),
ROUND(V841*X841%,0),
ROUND(SUM(AR841)*X841%,0),
))</f>
        <v/>
      </c>
      <c r="BA841" s="666" t="str">
        <f t="shared" si="174"/>
        <v/>
      </c>
    </row>
    <row r="842" spans="2:53" s="4" customFormat="1" ht="28.15" hidden="1" customHeight="1" outlineLevel="1">
      <c r="C842" s="722">
        <v>826</v>
      </c>
      <c r="D842" s="1569"/>
      <c r="E842" s="1570"/>
      <c r="F842" s="1570"/>
      <c r="G842" s="1570"/>
      <c r="H842" s="1570"/>
      <c r="I842" s="1570"/>
      <c r="J842" s="1570"/>
      <c r="K842" s="1571"/>
      <c r="L842" s="668" t="str">
        <f>IF(M842&gt;0,IF(COUNTIF(リスト!建築物種類コード,M842),"建築物","構築物"),"")</f>
        <v/>
      </c>
      <c r="M842" s="680"/>
      <c r="N842" s="681"/>
      <c r="O842" s="201"/>
      <c r="P842" s="682"/>
      <c r="Q842" s="683"/>
      <c r="R842" s="683"/>
      <c r="S842" s="684"/>
      <c r="T842" s="685"/>
      <c r="U842" s="685"/>
      <c r="V842" s="685"/>
      <c r="W842" s="685"/>
      <c r="X842" s="1045"/>
      <c r="Y842" s="686"/>
      <c r="Z842" s="687"/>
      <c r="AA842" s="661"/>
      <c r="AB842" s="662"/>
      <c r="AC842" s="279"/>
      <c r="AD842" s="61"/>
      <c r="AE842" s="61"/>
      <c r="AF842" s="663" t="str">
        <f t="shared" si="163"/>
        <v/>
      </c>
      <c r="AG842" s="664" t="str">
        <f t="shared" si="159"/>
        <v/>
      </c>
      <c r="AH842" s="664" t="str">
        <f t="shared" si="160"/>
        <v/>
      </c>
      <c r="AI842" s="664" t="str">
        <f>IF(AF842="","",VLOOKUP(AF842,リスト!BD:BE,2,0))</f>
        <v/>
      </c>
      <c r="AJ842" s="664" t="str">
        <f t="shared" si="142"/>
        <v/>
      </c>
      <c r="AK842" s="664" t="str">
        <f>IF(AJ842="","",VLOOKUP(AJ842,リスト!BW:BX,2,0))</f>
        <v/>
      </c>
      <c r="AL842" s="664" t="str">
        <f>IF(AF842="","",IF(S842&gt;【１】経営概要!$G$27,調査年-1,調査年)-R842)</f>
        <v/>
      </c>
      <c r="AM842" s="665" t="str">
        <f t="shared" si="165"/>
        <v/>
      </c>
      <c r="AN842" s="665" t="str">
        <f t="shared" si="166"/>
        <v/>
      </c>
      <c r="AO842" s="666" t="str">
        <f t="shared" si="167"/>
        <v/>
      </c>
      <c r="AP842" s="666" t="str">
        <f t="shared" si="168"/>
        <v/>
      </c>
      <c r="AQ842" s="666" t="str">
        <f t="shared" si="169"/>
        <v/>
      </c>
      <c r="AR842" s="666" t="str">
        <f t="shared" si="164"/>
        <v/>
      </c>
      <c r="AS842" s="666" t="str">
        <f t="shared" si="170"/>
        <v/>
      </c>
      <c r="AT842" s="666" t="str">
        <f t="shared" si="161"/>
        <v/>
      </c>
      <c r="AU842" s="666" t="str">
        <f t="shared" si="162"/>
        <v/>
      </c>
      <c r="AV842" s="666" t="str">
        <f>IF(X842="","",IF(OR(R842=IF(S842&gt;【１】経営概要!$G$27,調査年-1,調査年),AN842=""),"",ROUND(AN842*X842%,0)))</f>
        <v/>
      </c>
      <c r="AW842" s="666" t="str">
        <f t="shared" si="171"/>
        <v/>
      </c>
      <c r="AX842" s="666" t="str">
        <f t="shared" si="172"/>
        <v/>
      </c>
      <c r="AY842" s="666" t="str">
        <f t="shared" si="173"/>
        <v/>
      </c>
      <c r="AZ842" s="666" t="str">
        <f>IF(OR(X842="",AND(OR(R842&lt;&gt;IF(S842&gt;【１】経営概要!$G$27,調査年-1,調査年),AG842=0),V842="",AR842="",W842="")),"",
SUM(
IF(AND(R842=IF(S842&gt;【１】経営概要!$G$27,調査年-1,調査年),AG842=1),ROUND(T842*X842%,0),),
ROUND(V842*X842%,0),
ROUND(SUM(AR842)*X842%,0),
))</f>
        <v/>
      </c>
      <c r="BA842" s="666" t="str">
        <f t="shared" si="174"/>
        <v/>
      </c>
    </row>
    <row r="843" spans="2:53" s="4" customFormat="1" ht="28.15" hidden="1" customHeight="1" outlineLevel="1">
      <c r="C843" s="722">
        <v>827</v>
      </c>
      <c r="D843" s="1569"/>
      <c r="E843" s="1570"/>
      <c r="F843" s="1570"/>
      <c r="G843" s="1570"/>
      <c r="H843" s="1570"/>
      <c r="I843" s="1570"/>
      <c r="J843" s="1570"/>
      <c r="K843" s="1571"/>
      <c r="L843" s="668" t="str">
        <f>IF(M843&gt;0,IF(COUNTIF(リスト!建築物種類コード,M843),"建築物","構築物"),"")</f>
        <v/>
      </c>
      <c r="M843" s="680"/>
      <c r="N843" s="681"/>
      <c r="O843" s="201"/>
      <c r="P843" s="682"/>
      <c r="Q843" s="683"/>
      <c r="R843" s="683"/>
      <c r="S843" s="684"/>
      <c r="T843" s="685"/>
      <c r="U843" s="685"/>
      <c r="V843" s="685"/>
      <c r="W843" s="685"/>
      <c r="X843" s="1045"/>
      <c r="Y843" s="686"/>
      <c r="Z843" s="687"/>
      <c r="AA843" s="661"/>
      <c r="AB843" s="662"/>
      <c r="AC843" s="279"/>
      <c r="AD843" s="61"/>
      <c r="AE843" s="61"/>
      <c r="AF843" s="663" t="str">
        <f t="shared" si="163"/>
        <v/>
      </c>
      <c r="AG843" s="664" t="str">
        <f t="shared" si="159"/>
        <v/>
      </c>
      <c r="AH843" s="664" t="str">
        <f t="shared" si="160"/>
        <v/>
      </c>
      <c r="AI843" s="664" t="str">
        <f>IF(AF843="","",VLOOKUP(AF843,リスト!BD:BE,2,0))</f>
        <v/>
      </c>
      <c r="AJ843" s="664" t="str">
        <f t="shared" si="142"/>
        <v/>
      </c>
      <c r="AK843" s="664" t="str">
        <f>IF(AJ843="","",VLOOKUP(AJ843,リスト!BW:BX,2,0))</f>
        <v/>
      </c>
      <c r="AL843" s="664" t="str">
        <f>IF(AF843="","",IF(S843&gt;【１】経営概要!$G$27,調査年-1,調査年)-R843)</f>
        <v/>
      </c>
      <c r="AM843" s="665" t="str">
        <f t="shared" si="165"/>
        <v/>
      </c>
      <c r="AN843" s="665" t="str">
        <f t="shared" si="166"/>
        <v/>
      </c>
      <c r="AO843" s="666" t="str">
        <f t="shared" si="167"/>
        <v/>
      </c>
      <c r="AP843" s="666" t="str">
        <f t="shared" si="168"/>
        <v/>
      </c>
      <c r="AQ843" s="666" t="str">
        <f t="shared" si="169"/>
        <v/>
      </c>
      <c r="AR843" s="666" t="str">
        <f t="shared" si="164"/>
        <v/>
      </c>
      <c r="AS843" s="666" t="str">
        <f t="shared" si="170"/>
        <v/>
      </c>
      <c r="AT843" s="666" t="str">
        <f t="shared" si="161"/>
        <v/>
      </c>
      <c r="AU843" s="666" t="str">
        <f t="shared" si="162"/>
        <v/>
      </c>
      <c r="AV843" s="666" t="str">
        <f>IF(X843="","",IF(OR(R843=IF(S843&gt;【１】経営概要!$G$27,調査年-1,調査年),AN843=""),"",ROUND(AN843*X843%,0)))</f>
        <v/>
      </c>
      <c r="AW843" s="666" t="str">
        <f t="shared" si="171"/>
        <v/>
      </c>
      <c r="AX843" s="666" t="str">
        <f t="shared" si="172"/>
        <v/>
      </c>
      <c r="AY843" s="666" t="str">
        <f t="shared" si="173"/>
        <v/>
      </c>
      <c r="AZ843" s="666" t="str">
        <f>IF(OR(X843="",AND(OR(R843&lt;&gt;IF(S843&gt;【１】経営概要!$G$27,調査年-1,調査年),AG843=0),V843="",AR843="",W843="")),"",
SUM(
IF(AND(R843=IF(S843&gt;【１】経営概要!$G$27,調査年-1,調査年),AG843=1),ROUND(T843*X843%,0),),
ROUND(V843*X843%,0),
ROUND(SUM(AR843)*X843%,0),
))</f>
        <v/>
      </c>
      <c r="BA843" s="666" t="str">
        <f t="shared" si="174"/>
        <v/>
      </c>
    </row>
    <row r="844" spans="2:53" s="4" customFormat="1" ht="28.15" hidden="1" customHeight="1" outlineLevel="1">
      <c r="C844" s="722">
        <v>828</v>
      </c>
      <c r="D844" s="1569"/>
      <c r="E844" s="1570"/>
      <c r="F844" s="1570"/>
      <c r="G844" s="1570"/>
      <c r="H844" s="1570"/>
      <c r="I844" s="1570"/>
      <c r="J844" s="1570"/>
      <c r="K844" s="1571"/>
      <c r="L844" s="668" t="str">
        <f>IF(M844&gt;0,IF(COUNTIF(リスト!建築物種類コード,M844),"建築物","構築物"),"")</f>
        <v/>
      </c>
      <c r="M844" s="680"/>
      <c r="N844" s="681"/>
      <c r="O844" s="201"/>
      <c r="P844" s="682"/>
      <c r="Q844" s="683"/>
      <c r="R844" s="683"/>
      <c r="S844" s="684"/>
      <c r="T844" s="685"/>
      <c r="U844" s="685"/>
      <c r="V844" s="685"/>
      <c r="W844" s="685"/>
      <c r="X844" s="1045"/>
      <c r="Y844" s="686"/>
      <c r="Z844" s="687"/>
      <c r="AA844" s="661"/>
      <c r="AB844" s="662"/>
      <c r="AC844" s="279"/>
      <c r="AD844" s="61"/>
      <c r="AE844" s="61"/>
      <c r="AF844" s="663" t="str">
        <f t="shared" si="163"/>
        <v/>
      </c>
      <c r="AG844" s="664" t="str">
        <f t="shared" si="159"/>
        <v/>
      </c>
      <c r="AH844" s="664" t="str">
        <f t="shared" si="160"/>
        <v/>
      </c>
      <c r="AI844" s="664" t="str">
        <f>IF(AF844="","",VLOOKUP(AF844,リスト!BD:BE,2,0))</f>
        <v/>
      </c>
      <c r="AJ844" s="664" t="str">
        <f t="shared" si="142"/>
        <v/>
      </c>
      <c r="AK844" s="664" t="str">
        <f>IF(AJ844="","",VLOOKUP(AJ844,リスト!BW:BX,2,0))</f>
        <v/>
      </c>
      <c r="AL844" s="664" t="str">
        <f>IF(AF844="","",IF(S844&gt;【１】経営概要!$G$27,調査年-1,調査年)-R844)</f>
        <v/>
      </c>
      <c r="AM844" s="665" t="str">
        <f t="shared" si="165"/>
        <v/>
      </c>
      <c r="AN844" s="665" t="str">
        <f t="shared" si="166"/>
        <v/>
      </c>
      <c r="AO844" s="666" t="str">
        <f t="shared" si="167"/>
        <v/>
      </c>
      <c r="AP844" s="666" t="str">
        <f t="shared" si="168"/>
        <v/>
      </c>
      <c r="AQ844" s="666" t="str">
        <f t="shared" si="169"/>
        <v/>
      </c>
      <c r="AR844" s="666" t="str">
        <f t="shared" si="164"/>
        <v/>
      </c>
      <c r="AS844" s="666" t="str">
        <f t="shared" si="170"/>
        <v/>
      </c>
      <c r="AT844" s="666" t="str">
        <f t="shared" si="161"/>
        <v/>
      </c>
      <c r="AU844" s="666" t="str">
        <f t="shared" si="162"/>
        <v/>
      </c>
      <c r="AV844" s="666" t="str">
        <f>IF(X844="","",IF(OR(R844=IF(S844&gt;【１】経営概要!$G$27,調査年-1,調査年),AN844=""),"",ROUND(AN844*X844%,0)))</f>
        <v/>
      </c>
      <c r="AW844" s="666" t="str">
        <f t="shared" si="171"/>
        <v/>
      </c>
      <c r="AX844" s="666" t="str">
        <f t="shared" si="172"/>
        <v/>
      </c>
      <c r="AY844" s="666" t="str">
        <f t="shared" si="173"/>
        <v/>
      </c>
      <c r="AZ844" s="666" t="str">
        <f>IF(OR(X844="",AND(OR(R844&lt;&gt;IF(S844&gt;【１】経営概要!$G$27,調査年-1,調査年),AG844=0),V844="",AR844="",W844="")),"",
SUM(
IF(AND(R844=IF(S844&gt;【１】経営概要!$G$27,調査年-1,調査年),AG844=1),ROUND(T844*X844%,0),),
ROUND(V844*X844%,0),
ROUND(SUM(AR844)*X844%,0),
))</f>
        <v/>
      </c>
      <c r="BA844" s="666" t="str">
        <f t="shared" si="174"/>
        <v/>
      </c>
    </row>
    <row r="845" spans="2:53" s="4" customFormat="1" ht="28.15" hidden="1" customHeight="1" outlineLevel="1">
      <c r="C845" s="722">
        <v>829</v>
      </c>
      <c r="D845" s="1569"/>
      <c r="E845" s="1570"/>
      <c r="F845" s="1570"/>
      <c r="G845" s="1570"/>
      <c r="H845" s="1570"/>
      <c r="I845" s="1570"/>
      <c r="J845" s="1570"/>
      <c r="K845" s="1571"/>
      <c r="L845" s="668" t="str">
        <f>IF(M845&gt;0,IF(COUNTIF(リスト!建築物種類コード,M845),"建築物","構築物"),"")</f>
        <v/>
      </c>
      <c r="M845" s="680"/>
      <c r="N845" s="681"/>
      <c r="O845" s="201"/>
      <c r="P845" s="682"/>
      <c r="Q845" s="683"/>
      <c r="R845" s="683"/>
      <c r="S845" s="684"/>
      <c r="T845" s="685"/>
      <c r="U845" s="685"/>
      <c r="V845" s="685"/>
      <c r="W845" s="685"/>
      <c r="X845" s="1045"/>
      <c r="Y845" s="686"/>
      <c r="Z845" s="687"/>
      <c r="AA845" s="661"/>
      <c r="AB845" s="662"/>
      <c r="AC845" s="279"/>
      <c r="AD845" s="61"/>
      <c r="AE845" s="61"/>
      <c r="AF845" s="663" t="str">
        <f t="shared" si="163"/>
        <v/>
      </c>
      <c r="AG845" s="664" t="str">
        <f t="shared" si="159"/>
        <v/>
      </c>
      <c r="AH845" s="664" t="str">
        <f t="shared" si="160"/>
        <v/>
      </c>
      <c r="AI845" s="664" t="str">
        <f>IF(AF845="","",VLOOKUP(AF845,リスト!BD:BE,2,0))</f>
        <v/>
      </c>
      <c r="AJ845" s="664" t="str">
        <f t="shared" ref="AJ845:AJ1015" si="175">IF(AH845=1,3,IF(P845="2：中古",MIN(AI845,Q845),IF(N845="[8]その他",MIN(AI845,Q845),AI845)))</f>
        <v/>
      </c>
      <c r="AK845" s="664" t="str">
        <f>IF(AJ845="","",VLOOKUP(AJ845,リスト!BW:BX,2,0))</f>
        <v/>
      </c>
      <c r="AL845" s="664" t="str">
        <f>IF(AF845="","",IF(S845&gt;【１】経営概要!$G$27,調査年-1,調査年)-R845)</f>
        <v/>
      </c>
      <c r="AM845" s="665" t="str">
        <f t="shared" si="165"/>
        <v/>
      </c>
      <c r="AN845" s="665" t="str">
        <f t="shared" si="166"/>
        <v/>
      </c>
      <c r="AO845" s="666" t="str">
        <f t="shared" si="167"/>
        <v/>
      </c>
      <c r="AP845" s="666" t="str">
        <f t="shared" si="168"/>
        <v/>
      </c>
      <c r="AQ845" s="666" t="str">
        <f t="shared" si="169"/>
        <v/>
      </c>
      <c r="AR845" s="666" t="str">
        <f t="shared" si="164"/>
        <v/>
      </c>
      <c r="AS845" s="666" t="str">
        <f t="shared" si="170"/>
        <v/>
      </c>
      <c r="AT845" s="666" t="str">
        <f t="shared" si="161"/>
        <v/>
      </c>
      <c r="AU845" s="666" t="str">
        <f t="shared" si="162"/>
        <v/>
      </c>
      <c r="AV845" s="666" t="str">
        <f>IF(X845="","",IF(OR(R845=IF(S845&gt;【１】経営概要!$G$27,調査年-1,調査年),AN845=""),"",ROUND(AN845*X845%,0)))</f>
        <v/>
      </c>
      <c r="AW845" s="666" t="str">
        <f t="shared" si="171"/>
        <v/>
      </c>
      <c r="AX845" s="666" t="str">
        <f t="shared" si="172"/>
        <v/>
      </c>
      <c r="AY845" s="666" t="str">
        <f t="shared" si="173"/>
        <v/>
      </c>
      <c r="AZ845" s="666" t="str">
        <f>IF(OR(X845="",AND(OR(R845&lt;&gt;IF(S845&gt;【１】経営概要!$G$27,調査年-1,調査年),AG845=0),V845="",AR845="",W845="")),"",
SUM(
IF(AND(R845=IF(S845&gt;【１】経営概要!$G$27,調査年-1,調査年),AG845=1),ROUND(T845*X845%,0),),
ROUND(V845*X845%,0),
ROUND(SUM(AR845)*X845%,0),
))</f>
        <v/>
      </c>
      <c r="BA845" s="666" t="str">
        <f t="shared" si="174"/>
        <v/>
      </c>
    </row>
    <row r="846" spans="2:53" s="4" customFormat="1" ht="28.15" hidden="1" customHeight="1" outlineLevel="1">
      <c r="C846" s="722">
        <v>830</v>
      </c>
      <c r="D846" s="1569"/>
      <c r="E846" s="1570"/>
      <c r="F846" s="1570"/>
      <c r="G846" s="1570"/>
      <c r="H846" s="1570"/>
      <c r="I846" s="1570"/>
      <c r="J846" s="1570"/>
      <c r="K846" s="1571"/>
      <c r="L846" s="668" t="str">
        <f>IF(M846&gt;0,IF(COUNTIF(リスト!建築物種類コード,M846),"建築物","構築物"),"")</f>
        <v/>
      </c>
      <c r="M846" s="680"/>
      <c r="N846" s="681"/>
      <c r="O846" s="201"/>
      <c r="P846" s="682"/>
      <c r="Q846" s="683"/>
      <c r="R846" s="683"/>
      <c r="S846" s="684"/>
      <c r="T846" s="685"/>
      <c r="U846" s="685"/>
      <c r="V846" s="685"/>
      <c r="W846" s="685"/>
      <c r="X846" s="1045"/>
      <c r="Y846" s="686"/>
      <c r="Z846" s="687"/>
      <c r="AA846" s="661"/>
      <c r="AB846" s="662"/>
      <c r="AC846" s="279"/>
      <c r="AD846" s="61"/>
      <c r="AE846" s="61"/>
      <c r="AF846" s="663" t="str">
        <f t="shared" si="163"/>
        <v/>
      </c>
      <c r="AG846" s="664" t="str">
        <f t="shared" si="159"/>
        <v/>
      </c>
      <c r="AH846" s="664" t="str">
        <f t="shared" si="160"/>
        <v/>
      </c>
      <c r="AI846" s="664" t="str">
        <f>IF(AF846="","",VLOOKUP(AF846,リスト!BD:BE,2,0))</f>
        <v/>
      </c>
      <c r="AJ846" s="664" t="str">
        <f t="shared" si="175"/>
        <v/>
      </c>
      <c r="AK846" s="664" t="str">
        <f>IF(AJ846="","",VLOOKUP(AJ846,リスト!BW:BX,2,0))</f>
        <v/>
      </c>
      <c r="AL846" s="664" t="str">
        <f>IF(AF846="","",IF(S846&gt;【１】経営概要!$G$27,調査年-1,調査年)-R846)</f>
        <v/>
      </c>
      <c r="AM846" s="665" t="str">
        <f t="shared" si="165"/>
        <v/>
      </c>
      <c r="AN846" s="665" t="str">
        <f t="shared" si="166"/>
        <v/>
      </c>
      <c r="AO846" s="666" t="str">
        <f t="shared" si="167"/>
        <v/>
      </c>
      <c r="AP846" s="666" t="str">
        <f t="shared" si="168"/>
        <v/>
      </c>
      <c r="AQ846" s="666" t="str">
        <f t="shared" si="169"/>
        <v/>
      </c>
      <c r="AR846" s="666" t="str">
        <f t="shared" si="164"/>
        <v/>
      </c>
      <c r="AS846" s="666" t="str">
        <f t="shared" si="170"/>
        <v/>
      </c>
      <c r="AT846" s="666" t="str">
        <f t="shared" si="161"/>
        <v/>
      </c>
      <c r="AU846" s="666" t="str">
        <f t="shared" si="162"/>
        <v/>
      </c>
      <c r="AV846" s="666" t="str">
        <f>IF(X846="","",IF(OR(R846=IF(S846&gt;【１】経営概要!$G$27,調査年-1,調査年),AN846=""),"",ROUND(AN846*X846%,0)))</f>
        <v/>
      </c>
      <c r="AW846" s="666" t="str">
        <f t="shared" si="171"/>
        <v/>
      </c>
      <c r="AX846" s="666" t="str">
        <f t="shared" si="172"/>
        <v/>
      </c>
      <c r="AY846" s="666" t="str">
        <f t="shared" si="173"/>
        <v/>
      </c>
      <c r="AZ846" s="666" t="str">
        <f>IF(OR(X846="",AND(OR(R846&lt;&gt;IF(S846&gt;【１】経営概要!$G$27,調査年-1,調査年),AG846=0),V846="",AR846="",W846="")),"",
SUM(
IF(AND(R846=IF(S846&gt;【１】経営概要!$G$27,調査年-1,調査年),AG846=1),ROUND(T846*X846%,0),),
ROUND(V846*X846%,0),
ROUND(SUM(AR846)*X846%,0),
))</f>
        <v/>
      </c>
      <c r="BA846" s="666" t="str">
        <f t="shared" si="174"/>
        <v/>
      </c>
    </row>
    <row r="847" spans="2:53" s="4" customFormat="1" ht="28.15" hidden="1" customHeight="1" outlineLevel="1">
      <c r="C847" s="722">
        <v>831</v>
      </c>
      <c r="D847" s="1569"/>
      <c r="E847" s="1570"/>
      <c r="F847" s="1570"/>
      <c r="G847" s="1570"/>
      <c r="H847" s="1570"/>
      <c r="I847" s="1570"/>
      <c r="J847" s="1570"/>
      <c r="K847" s="1571"/>
      <c r="L847" s="668" t="str">
        <f>IF(M847&gt;0,IF(COUNTIF(リスト!建築物種類コード,M847),"建築物","構築物"),"")</f>
        <v/>
      </c>
      <c r="M847" s="688"/>
      <c r="N847" s="681"/>
      <c r="O847" s="201"/>
      <c r="P847" s="682"/>
      <c r="Q847" s="683"/>
      <c r="R847" s="683"/>
      <c r="S847" s="684"/>
      <c r="T847" s="685"/>
      <c r="U847" s="685"/>
      <c r="V847" s="685"/>
      <c r="W847" s="685"/>
      <c r="X847" s="1045"/>
      <c r="Y847" s="686"/>
      <c r="Z847" s="687"/>
      <c r="AA847" s="661"/>
      <c r="AB847" s="662"/>
      <c r="AC847" s="279"/>
      <c r="AD847" s="61"/>
      <c r="AE847" s="61"/>
      <c r="AF847" s="663" t="str">
        <f t="shared" si="163"/>
        <v/>
      </c>
      <c r="AG847" s="664" t="str">
        <f t="shared" si="159"/>
        <v/>
      </c>
      <c r="AH847" s="664" t="str">
        <f t="shared" si="160"/>
        <v/>
      </c>
      <c r="AI847" s="664" t="str">
        <f>IF(AF847="","",VLOOKUP(AF847,リスト!BD:BE,2,0))</f>
        <v/>
      </c>
      <c r="AJ847" s="664" t="str">
        <f t="shared" si="175"/>
        <v/>
      </c>
      <c r="AK847" s="664" t="str">
        <f>IF(AJ847="","",VLOOKUP(AJ847,リスト!BW:BX,2,0))</f>
        <v/>
      </c>
      <c r="AL847" s="664" t="str">
        <f>IF(AF847="","",IF(S847&gt;【１】経営概要!$G$27,調査年-1,調査年)-R847)</f>
        <v/>
      </c>
      <c r="AM847" s="665" t="str">
        <f t="shared" si="165"/>
        <v/>
      </c>
      <c r="AN847" s="665" t="str">
        <f t="shared" si="166"/>
        <v/>
      </c>
      <c r="AO847" s="666" t="str">
        <f t="shared" si="167"/>
        <v/>
      </c>
      <c r="AP847" s="666" t="str">
        <f t="shared" si="168"/>
        <v/>
      </c>
      <c r="AQ847" s="666" t="str">
        <f t="shared" si="169"/>
        <v/>
      </c>
      <c r="AR847" s="666" t="str">
        <f t="shared" si="164"/>
        <v/>
      </c>
      <c r="AS847" s="666" t="str">
        <f t="shared" si="170"/>
        <v/>
      </c>
      <c r="AT847" s="666" t="str">
        <f t="shared" si="161"/>
        <v/>
      </c>
      <c r="AU847" s="666" t="str">
        <f t="shared" si="162"/>
        <v/>
      </c>
      <c r="AV847" s="666" t="str">
        <f>IF(X847="","",IF(OR(R847=IF(S847&gt;【１】経営概要!$G$27,調査年-1,調査年),AN847=""),"",ROUND(AN847*X847%,0)))</f>
        <v/>
      </c>
      <c r="AW847" s="666" t="str">
        <f t="shared" si="171"/>
        <v/>
      </c>
      <c r="AX847" s="666" t="str">
        <f t="shared" si="172"/>
        <v/>
      </c>
      <c r="AY847" s="666" t="str">
        <f t="shared" si="173"/>
        <v/>
      </c>
      <c r="AZ847" s="666" t="str">
        <f>IF(OR(X847="",AND(OR(R847&lt;&gt;IF(S847&gt;【１】経営概要!$G$27,調査年-1,調査年),AG847=0),V847="",AR847="",W847="")),"",
SUM(
IF(AND(R847=IF(S847&gt;【１】経営概要!$G$27,調査年-1,調査年),AG847=1),ROUND(T847*X847%,0),),
ROUND(V847*X847%,0),
ROUND(SUM(AR847)*X847%,0),
))</f>
        <v/>
      </c>
      <c r="BA847" s="666" t="str">
        <f t="shared" si="174"/>
        <v/>
      </c>
    </row>
    <row r="848" spans="2:53" s="4" customFormat="1" ht="28.5" hidden="1" customHeight="1" outlineLevel="1">
      <c r="B848" s="49"/>
      <c r="C848" s="722">
        <v>832</v>
      </c>
      <c r="D848" s="1569"/>
      <c r="E848" s="1570"/>
      <c r="F848" s="1570"/>
      <c r="G848" s="1570"/>
      <c r="H848" s="1570"/>
      <c r="I848" s="1570"/>
      <c r="J848" s="1570"/>
      <c r="K848" s="1571"/>
      <c r="L848" s="668" t="str">
        <f>IF(M848&gt;0,IF(COUNTIF(リスト!建築物種類コード,M848),"建築物","構築物"),"")</f>
        <v/>
      </c>
      <c r="M848" s="680"/>
      <c r="N848" s="681"/>
      <c r="O848" s="201"/>
      <c r="P848" s="682"/>
      <c r="Q848" s="683"/>
      <c r="R848" s="683"/>
      <c r="S848" s="684"/>
      <c r="T848" s="685"/>
      <c r="U848" s="685"/>
      <c r="V848" s="685"/>
      <c r="W848" s="685"/>
      <c r="X848" s="1045"/>
      <c r="Y848" s="686"/>
      <c r="Z848" s="687"/>
      <c r="AA848" s="661"/>
      <c r="AB848" s="662"/>
      <c r="AC848" s="279"/>
      <c r="AD848" s="61"/>
      <c r="AE848" s="61"/>
      <c r="AF848" s="663" t="str">
        <f t="shared" si="163"/>
        <v/>
      </c>
      <c r="AG848" s="664" t="str">
        <f t="shared" si="159"/>
        <v/>
      </c>
      <c r="AH848" s="664" t="str">
        <f t="shared" si="160"/>
        <v/>
      </c>
      <c r="AI848" s="664" t="str">
        <f>IF(AF848="","",VLOOKUP(AF848,リスト!BD:BE,2,0))</f>
        <v/>
      </c>
      <c r="AJ848" s="664" t="str">
        <f t="shared" si="175"/>
        <v/>
      </c>
      <c r="AK848" s="664" t="str">
        <f>IF(AJ848="","",VLOOKUP(AJ848,リスト!BW:BX,2,0))</f>
        <v/>
      </c>
      <c r="AL848" s="664" t="str">
        <f>IF(AF848="","",IF(S848&gt;【１】経営概要!$G$27,調査年-1,調査年)-R848)</f>
        <v/>
      </c>
      <c r="AM848" s="665" t="str">
        <f t="shared" si="165"/>
        <v/>
      </c>
      <c r="AN848" s="665" t="str">
        <f t="shared" si="166"/>
        <v/>
      </c>
      <c r="AO848" s="666" t="str">
        <f t="shared" si="167"/>
        <v/>
      </c>
      <c r="AP848" s="666" t="str">
        <f t="shared" si="168"/>
        <v/>
      </c>
      <c r="AQ848" s="666" t="str">
        <f t="shared" si="169"/>
        <v/>
      </c>
      <c r="AR848" s="666" t="str">
        <f t="shared" si="164"/>
        <v/>
      </c>
      <c r="AS848" s="666" t="str">
        <f t="shared" si="170"/>
        <v/>
      </c>
      <c r="AT848" s="666" t="str">
        <f t="shared" si="161"/>
        <v/>
      </c>
      <c r="AU848" s="666" t="str">
        <f t="shared" si="162"/>
        <v/>
      </c>
      <c r="AV848" s="666" t="str">
        <f>IF(X848="","",IF(OR(R848=IF(S848&gt;【１】経営概要!$G$27,調査年-1,調査年),AN848=""),"",ROUND(AN848*X848%,0)))</f>
        <v/>
      </c>
      <c r="AW848" s="666" t="str">
        <f t="shared" si="171"/>
        <v/>
      </c>
      <c r="AX848" s="666" t="str">
        <f t="shared" si="172"/>
        <v/>
      </c>
      <c r="AY848" s="666" t="str">
        <f t="shared" si="173"/>
        <v/>
      </c>
      <c r="AZ848" s="666" t="str">
        <f>IF(OR(X848="",AND(OR(R848&lt;&gt;IF(S848&gt;【１】経営概要!$G$27,調査年-1,調査年),AG848=0),V848="",AR848="",W848="")),"",
SUM(
IF(AND(R848=IF(S848&gt;【１】経営概要!$G$27,調査年-1,調査年),AG848=1),ROUND(T848*X848%,0),),
ROUND(V848*X848%,0),
ROUND(SUM(AR848)*X848%,0),
))</f>
        <v/>
      </c>
      <c r="BA848" s="666" t="str">
        <f t="shared" si="174"/>
        <v/>
      </c>
    </row>
    <row r="849" spans="2:53" ht="28.5" hidden="1" customHeight="1" outlineLevel="1">
      <c r="B849" s="49"/>
      <c r="C849" s="722">
        <v>833</v>
      </c>
      <c r="D849" s="1572"/>
      <c r="E849" s="1573"/>
      <c r="F849" s="1573"/>
      <c r="G849" s="1573"/>
      <c r="H849" s="1573"/>
      <c r="I849" s="1573"/>
      <c r="J849" s="1573"/>
      <c r="K849" s="1574"/>
      <c r="L849" s="668" t="str">
        <f>IF(M849&gt;0,IF(COUNTIF(リスト!建築物種類コード,M849),"建築物","構築物"),"")</f>
        <v/>
      </c>
      <c r="M849" s="688"/>
      <c r="N849" s="681"/>
      <c r="O849" s="201"/>
      <c r="P849" s="682"/>
      <c r="Q849" s="683"/>
      <c r="R849" s="683"/>
      <c r="S849" s="684"/>
      <c r="T849" s="685"/>
      <c r="U849" s="685"/>
      <c r="V849" s="685"/>
      <c r="W849" s="685"/>
      <c r="X849" s="1045"/>
      <c r="Y849" s="686"/>
      <c r="Z849" s="687"/>
      <c r="AA849" s="661"/>
      <c r="AB849" s="662"/>
      <c r="AC849" s="279"/>
      <c r="AF849" s="663" t="str">
        <f t="shared" si="163"/>
        <v/>
      </c>
      <c r="AG849" s="664" t="str">
        <f t="shared" si="159"/>
        <v/>
      </c>
      <c r="AH849" s="664" t="str">
        <f t="shared" si="160"/>
        <v/>
      </c>
      <c r="AI849" s="664" t="str">
        <f>IF(AF849="","",VLOOKUP(AF849,リスト!BD:BE,2,0))</f>
        <v/>
      </c>
      <c r="AJ849" s="664" t="str">
        <f t="shared" si="175"/>
        <v/>
      </c>
      <c r="AK849" s="664" t="str">
        <f>IF(AJ849="","",VLOOKUP(AJ849,リスト!BW:BX,2,0))</f>
        <v/>
      </c>
      <c r="AL849" s="664" t="str">
        <f>IF(AF849="","",IF(S849&gt;【１】経営概要!$G$27,調査年-1,調査年)-R849)</f>
        <v/>
      </c>
      <c r="AM849" s="665" t="str">
        <f t="shared" si="165"/>
        <v/>
      </c>
      <c r="AN849" s="665" t="str">
        <f t="shared" si="166"/>
        <v/>
      </c>
      <c r="AO849" s="666" t="str">
        <f t="shared" si="167"/>
        <v/>
      </c>
      <c r="AP849" s="666" t="str">
        <f t="shared" si="168"/>
        <v/>
      </c>
      <c r="AQ849" s="666" t="str">
        <f t="shared" si="169"/>
        <v/>
      </c>
      <c r="AR849" s="666" t="str">
        <f t="shared" si="164"/>
        <v/>
      </c>
      <c r="AS849" s="666" t="str">
        <f t="shared" si="170"/>
        <v/>
      </c>
      <c r="AT849" s="666" t="str">
        <f t="shared" si="161"/>
        <v/>
      </c>
      <c r="AU849" s="666" t="str">
        <f t="shared" si="162"/>
        <v/>
      </c>
      <c r="AV849" s="666" t="str">
        <f>IF(X849="","",IF(OR(R849=IF(S849&gt;【１】経営概要!$G$27,調査年-1,調査年),AN849=""),"",ROUND(AN849*X849%,0)))</f>
        <v/>
      </c>
      <c r="AW849" s="666" t="str">
        <f t="shared" si="171"/>
        <v/>
      </c>
      <c r="AX849" s="666" t="str">
        <f t="shared" si="172"/>
        <v/>
      </c>
      <c r="AY849" s="666" t="str">
        <f t="shared" si="173"/>
        <v/>
      </c>
      <c r="AZ849" s="666" t="str">
        <f>IF(OR(X849="",AND(OR(R849&lt;&gt;IF(S849&gt;【１】経営概要!$G$27,調査年-1,調査年),AG849=0),V849="",AR849="",W849="")),"",
SUM(
IF(AND(R849=IF(S849&gt;【１】経営概要!$G$27,調査年-1,調査年),AG849=1),ROUND(T849*X849%,0),),
ROUND(V849*X849%,0),
ROUND(SUM(AR849)*X849%,0),
))</f>
        <v/>
      </c>
      <c r="BA849" s="666" t="str">
        <f t="shared" si="174"/>
        <v/>
      </c>
    </row>
    <row r="850" spans="2:53" s="42" customFormat="1" ht="28.5" hidden="1" customHeight="1" outlineLevel="1">
      <c r="B850" s="49"/>
      <c r="C850" s="722">
        <v>834</v>
      </c>
      <c r="D850" s="1569"/>
      <c r="E850" s="1570"/>
      <c r="F850" s="1570"/>
      <c r="G850" s="1570"/>
      <c r="H850" s="1570"/>
      <c r="I850" s="1570"/>
      <c r="J850" s="1570"/>
      <c r="K850" s="1571"/>
      <c r="L850" s="668" t="str">
        <f>IF(M850&gt;0,IF(COUNTIF(リスト!建築物種類コード,M850),"建築物","構築物"),"")</f>
        <v/>
      </c>
      <c r="M850" s="680"/>
      <c r="N850" s="681"/>
      <c r="O850" s="201"/>
      <c r="P850" s="682"/>
      <c r="Q850" s="683"/>
      <c r="R850" s="683"/>
      <c r="S850" s="684"/>
      <c r="T850" s="685"/>
      <c r="U850" s="685"/>
      <c r="V850" s="685"/>
      <c r="W850" s="685"/>
      <c r="X850" s="1045"/>
      <c r="Y850" s="686"/>
      <c r="Z850" s="687"/>
      <c r="AA850" s="661"/>
      <c r="AB850" s="662"/>
      <c r="AC850" s="279"/>
      <c r="AD850" s="61"/>
      <c r="AE850" s="61"/>
      <c r="AF850" s="663" t="str">
        <f t="shared" ref="AF850:AF913" si="176">IF(AND(M850="",N850=""),"","["&amp;RIGHT(LEFT(M850,3),2)&amp;RIGHT(LEFT(N850,FIND("]",N850)-1),IF(FIND("]",N850)-1&gt;2,2,1))&amp;"]")</f>
        <v/>
      </c>
      <c r="AG850" s="664" t="str">
        <f t="shared" si="159"/>
        <v/>
      </c>
      <c r="AH850" s="664" t="str">
        <f t="shared" si="160"/>
        <v/>
      </c>
      <c r="AI850" s="664" t="str">
        <f>IF(AF850="","",VLOOKUP(AF850,リスト!BD:BE,2,0))</f>
        <v/>
      </c>
      <c r="AJ850" s="664" t="str">
        <f t="shared" si="175"/>
        <v/>
      </c>
      <c r="AK850" s="664" t="str">
        <f>IF(AJ850="","",VLOOKUP(AJ850,リスト!BW:BX,2,0))</f>
        <v/>
      </c>
      <c r="AL850" s="664" t="str">
        <f>IF(AF850="","",IF(S850&gt;【１】経営概要!$G$27,調査年-1,調査年)-R850)</f>
        <v/>
      </c>
      <c r="AM850" s="665" t="str">
        <f t="shared" si="165"/>
        <v/>
      </c>
      <c r="AN850" s="665" t="str">
        <f t="shared" si="166"/>
        <v/>
      </c>
      <c r="AO850" s="666" t="str">
        <f t="shared" si="167"/>
        <v/>
      </c>
      <c r="AP850" s="666" t="str">
        <f t="shared" si="168"/>
        <v/>
      </c>
      <c r="AQ850" s="666" t="str">
        <f t="shared" si="169"/>
        <v/>
      </c>
      <c r="AR850" s="666" t="str">
        <f t="shared" ref="AR850:AR913" si="177">IF(OR(AF850="",AG850=1),IF(AND(AG850=1,AL850=0),U850,""),
IF(AND(AJ850&gt;0,AL850&lt;AJ850,SUM(AQ850)&gt;0,AQ850&lt;=ROUND(U850*AK850,0)),ROUND(AQ850*IF(Y850="2：部分取り壊し",IFERROR(1-(AC850/O850),1),1),),
IF(AND(AJ850&gt;0,AL850&lt;AJ850,SUM(U850)&gt;0),ROUND(U850*AK850*IF(Y850="2：部分取り壊し",IFERROR(1-(AC850/O850),1),1),0),"")))</f>
        <v/>
      </c>
      <c r="AS850" s="666" t="str">
        <f t="shared" si="170"/>
        <v/>
      </c>
      <c r="AT850" s="666" t="str">
        <f t="shared" si="161"/>
        <v/>
      </c>
      <c r="AU850" s="666" t="str">
        <f t="shared" si="162"/>
        <v/>
      </c>
      <c r="AV850" s="666" t="str">
        <f>IF(X850="","",IF(OR(R850=IF(S850&gt;【１】経営概要!$G$27,調査年-1,調査年),AN850=""),"",ROUND(AN850*X850%,0)))</f>
        <v/>
      </c>
      <c r="AW850" s="666" t="str">
        <f t="shared" si="171"/>
        <v/>
      </c>
      <c r="AX850" s="666" t="str">
        <f t="shared" si="172"/>
        <v/>
      </c>
      <c r="AY850" s="666" t="str">
        <f t="shared" si="173"/>
        <v/>
      </c>
      <c r="AZ850" s="666" t="str">
        <f>IF(OR(X850="",AND(OR(R850&lt;&gt;IF(S850&gt;【１】経営概要!$G$27,調査年-1,調査年),AG850=0),V850="",AR850="",W850="")),"",
SUM(
IF(AND(R850=IF(S850&gt;【１】経営概要!$G$27,調査年-1,調査年),AG850=1),ROUND(T850*X850%,0),),
ROUND(V850*X850%,0),
ROUND(SUM(AR850)*X850%,0),
))</f>
        <v/>
      </c>
      <c r="BA850" s="666" t="str">
        <f t="shared" si="174"/>
        <v/>
      </c>
    </row>
    <row r="851" spans="2:53" s="4" customFormat="1" ht="28.5" hidden="1" customHeight="1" outlineLevel="1">
      <c r="C851" s="722">
        <v>835</v>
      </c>
      <c r="D851" s="1569"/>
      <c r="E851" s="1570"/>
      <c r="F851" s="1570"/>
      <c r="G851" s="1570"/>
      <c r="H851" s="1570"/>
      <c r="I851" s="1570"/>
      <c r="J851" s="1570"/>
      <c r="K851" s="1571"/>
      <c r="L851" s="668" t="str">
        <f>IF(M851&gt;0,IF(COUNTIF(リスト!建築物種類コード,M851),"建築物","構築物"),"")</f>
        <v/>
      </c>
      <c r="M851" s="680"/>
      <c r="N851" s="681"/>
      <c r="O851" s="201"/>
      <c r="P851" s="682"/>
      <c r="Q851" s="683"/>
      <c r="R851" s="683"/>
      <c r="S851" s="684"/>
      <c r="T851" s="685"/>
      <c r="U851" s="685"/>
      <c r="V851" s="685"/>
      <c r="W851" s="685"/>
      <c r="X851" s="1045"/>
      <c r="Y851" s="686"/>
      <c r="Z851" s="687"/>
      <c r="AA851" s="661"/>
      <c r="AB851" s="662"/>
      <c r="AC851" s="279"/>
      <c r="AD851" s="61"/>
      <c r="AE851" s="61"/>
      <c r="AF851" s="663" t="str">
        <f t="shared" si="176"/>
        <v/>
      </c>
      <c r="AG851" s="664" t="str">
        <f t="shared" si="159"/>
        <v/>
      </c>
      <c r="AH851" s="664" t="str">
        <f t="shared" si="160"/>
        <v/>
      </c>
      <c r="AI851" s="664" t="str">
        <f>IF(AF851="","",VLOOKUP(AF851,リスト!BD:BE,2,0))</f>
        <v/>
      </c>
      <c r="AJ851" s="664" t="str">
        <f t="shared" si="175"/>
        <v/>
      </c>
      <c r="AK851" s="664" t="str">
        <f>IF(AJ851="","",VLOOKUP(AJ851,リスト!BW:BX,2,0))</f>
        <v/>
      </c>
      <c r="AL851" s="664" t="str">
        <f>IF(AF851="","",IF(S851&gt;【１】経営概要!$G$27,調査年-1,調査年)-R851)</f>
        <v/>
      </c>
      <c r="AM851" s="665" t="str">
        <f t="shared" si="165"/>
        <v/>
      </c>
      <c r="AN851" s="665" t="str">
        <f t="shared" si="166"/>
        <v/>
      </c>
      <c r="AO851" s="666" t="str">
        <f t="shared" si="167"/>
        <v/>
      </c>
      <c r="AP851" s="666" t="str">
        <f t="shared" si="168"/>
        <v/>
      </c>
      <c r="AQ851" s="666" t="str">
        <f t="shared" si="169"/>
        <v/>
      </c>
      <c r="AR851" s="666" t="str">
        <f t="shared" si="177"/>
        <v/>
      </c>
      <c r="AS851" s="666" t="str">
        <f t="shared" si="170"/>
        <v/>
      </c>
      <c r="AT851" s="666" t="str">
        <f t="shared" si="161"/>
        <v/>
      </c>
      <c r="AU851" s="666" t="str">
        <f t="shared" si="162"/>
        <v/>
      </c>
      <c r="AV851" s="666" t="str">
        <f>IF(X851="","",IF(OR(R851=IF(S851&gt;【１】経営概要!$G$27,調査年-1,調査年),AN851=""),"",ROUND(AN851*X851%,0)))</f>
        <v/>
      </c>
      <c r="AW851" s="666" t="str">
        <f t="shared" si="171"/>
        <v/>
      </c>
      <c r="AX851" s="666" t="str">
        <f t="shared" si="172"/>
        <v/>
      </c>
      <c r="AY851" s="666" t="str">
        <f t="shared" si="173"/>
        <v/>
      </c>
      <c r="AZ851" s="666" t="str">
        <f>IF(OR(X851="",AND(OR(R851&lt;&gt;IF(S851&gt;【１】経営概要!$G$27,調査年-1,調査年),AG851=0),V851="",AR851="",W851="")),"",
SUM(
IF(AND(R851=IF(S851&gt;【１】経営概要!$G$27,調査年-1,調査年),AG851=1),ROUND(T851*X851%,0),),
ROUND(V851*X851%,0),
ROUND(SUM(AR851)*X851%,0),
))</f>
        <v/>
      </c>
      <c r="BA851" s="666" t="str">
        <f t="shared" si="174"/>
        <v/>
      </c>
    </row>
    <row r="852" spans="2:53" s="4" customFormat="1" ht="27.75" hidden="1" customHeight="1" outlineLevel="1">
      <c r="C852" s="722">
        <v>836</v>
      </c>
      <c r="D852" s="1572"/>
      <c r="E852" s="1573"/>
      <c r="F852" s="1573"/>
      <c r="G852" s="1573"/>
      <c r="H852" s="1573"/>
      <c r="I852" s="1573"/>
      <c r="J852" s="1573"/>
      <c r="K852" s="1574"/>
      <c r="L852" s="668" t="str">
        <f>IF(M852&gt;0,IF(COUNTIF(リスト!建築物種類コード,M852),"建築物","構築物"),"")</f>
        <v/>
      </c>
      <c r="M852" s="688"/>
      <c r="N852" s="681"/>
      <c r="O852" s="201"/>
      <c r="P852" s="682"/>
      <c r="Q852" s="683"/>
      <c r="R852" s="683"/>
      <c r="S852" s="684"/>
      <c r="T852" s="685"/>
      <c r="U852" s="685"/>
      <c r="V852" s="685"/>
      <c r="W852" s="685"/>
      <c r="X852" s="1045"/>
      <c r="Y852" s="686"/>
      <c r="Z852" s="687"/>
      <c r="AA852" s="661"/>
      <c r="AB852" s="662"/>
      <c r="AC852" s="279"/>
      <c r="AD852" s="61"/>
      <c r="AE852" s="61"/>
      <c r="AF852" s="663" t="str">
        <f t="shared" si="176"/>
        <v/>
      </c>
      <c r="AG852" s="664" t="str">
        <f t="shared" si="159"/>
        <v/>
      </c>
      <c r="AH852" s="664" t="str">
        <f t="shared" si="160"/>
        <v/>
      </c>
      <c r="AI852" s="664" t="str">
        <f>IF(AF852="","",VLOOKUP(AF852,リスト!BD:BE,2,0))</f>
        <v/>
      </c>
      <c r="AJ852" s="664" t="str">
        <f t="shared" si="175"/>
        <v/>
      </c>
      <c r="AK852" s="664" t="str">
        <f>IF(AJ852="","",VLOOKUP(AJ852,リスト!BW:BX,2,0))</f>
        <v/>
      </c>
      <c r="AL852" s="664" t="str">
        <f>IF(AF852="","",IF(S852&gt;【１】経営概要!$G$27,調査年-1,調査年)-R852)</f>
        <v/>
      </c>
      <c r="AM852" s="665" t="str">
        <f t="shared" si="165"/>
        <v/>
      </c>
      <c r="AN852" s="665" t="str">
        <f t="shared" si="166"/>
        <v/>
      </c>
      <c r="AO852" s="666" t="str">
        <f t="shared" si="167"/>
        <v/>
      </c>
      <c r="AP852" s="666" t="str">
        <f t="shared" si="168"/>
        <v/>
      </c>
      <c r="AQ852" s="666" t="str">
        <f t="shared" si="169"/>
        <v/>
      </c>
      <c r="AR852" s="666" t="str">
        <f t="shared" si="177"/>
        <v/>
      </c>
      <c r="AS852" s="666" t="str">
        <f t="shared" si="170"/>
        <v/>
      </c>
      <c r="AT852" s="666" t="str">
        <f t="shared" si="161"/>
        <v/>
      </c>
      <c r="AU852" s="666" t="str">
        <f t="shared" si="162"/>
        <v/>
      </c>
      <c r="AV852" s="666" t="str">
        <f>IF(X852="","",IF(OR(R852=IF(S852&gt;【１】経営概要!$G$27,調査年-1,調査年),AN852=""),"",ROUND(AN852*X852%,0)))</f>
        <v/>
      </c>
      <c r="AW852" s="666" t="str">
        <f t="shared" si="171"/>
        <v/>
      </c>
      <c r="AX852" s="666" t="str">
        <f t="shared" si="172"/>
        <v/>
      </c>
      <c r="AY852" s="666" t="str">
        <f t="shared" si="173"/>
        <v/>
      </c>
      <c r="AZ852" s="666" t="str">
        <f>IF(OR(X852="",AND(OR(R852&lt;&gt;IF(S852&gt;【１】経営概要!$G$27,調査年-1,調査年),AG852=0),V852="",AR852="",W852="")),"",
SUM(
IF(AND(R852=IF(S852&gt;【１】経営概要!$G$27,調査年-1,調査年),AG852=1),ROUND(T852*X852%,0),),
ROUND(V852*X852%,0),
ROUND(SUM(AR852)*X852%,0),
))</f>
        <v/>
      </c>
      <c r="BA852" s="666" t="str">
        <f t="shared" si="174"/>
        <v/>
      </c>
    </row>
    <row r="853" spans="2:53" s="4" customFormat="1" ht="28.15" hidden="1" customHeight="1" outlineLevel="1">
      <c r="C853" s="722">
        <v>837</v>
      </c>
      <c r="D853" s="1569"/>
      <c r="E853" s="1570"/>
      <c r="F853" s="1570"/>
      <c r="G853" s="1570"/>
      <c r="H853" s="1570"/>
      <c r="I853" s="1570"/>
      <c r="J853" s="1570"/>
      <c r="K853" s="1571"/>
      <c r="L853" s="668" t="str">
        <f>IF(M853&gt;0,IF(COUNTIF(リスト!建築物種類コード,M853),"建築物","構築物"),"")</f>
        <v/>
      </c>
      <c r="M853" s="680"/>
      <c r="N853" s="681"/>
      <c r="O853" s="201"/>
      <c r="P853" s="682"/>
      <c r="Q853" s="683"/>
      <c r="R853" s="683"/>
      <c r="S853" s="684"/>
      <c r="T853" s="685"/>
      <c r="U853" s="685"/>
      <c r="V853" s="685"/>
      <c r="W853" s="685"/>
      <c r="X853" s="1045"/>
      <c r="Y853" s="686"/>
      <c r="Z853" s="687"/>
      <c r="AA853" s="661"/>
      <c r="AB853" s="662"/>
      <c r="AC853" s="279"/>
      <c r="AD853" s="61"/>
      <c r="AE853" s="61"/>
      <c r="AF853" s="663" t="str">
        <f t="shared" si="176"/>
        <v/>
      </c>
      <c r="AG853" s="664" t="str">
        <f t="shared" si="159"/>
        <v/>
      </c>
      <c r="AH853" s="664" t="str">
        <f t="shared" si="160"/>
        <v/>
      </c>
      <c r="AI853" s="664" t="str">
        <f>IF(AF853="","",VLOOKUP(AF853,リスト!BD:BE,2,0))</f>
        <v/>
      </c>
      <c r="AJ853" s="664" t="str">
        <f t="shared" si="175"/>
        <v/>
      </c>
      <c r="AK853" s="664" t="str">
        <f>IF(AJ853="","",VLOOKUP(AJ853,リスト!BW:BX,2,0))</f>
        <v/>
      </c>
      <c r="AL853" s="664" t="str">
        <f>IF(AF853="","",IF(S853&gt;【１】経営概要!$G$27,調査年-1,調査年)-R853)</f>
        <v/>
      </c>
      <c r="AM853" s="665" t="str">
        <f t="shared" si="165"/>
        <v/>
      </c>
      <c r="AN853" s="665" t="str">
        <f t="shared" si="166"/>
        <v/>
      </c>
      <c r="AO853" s="666" t="str">
        <f t="shared" si="167"/>
        <v/>
      </c>
      <c r="AP853" s="666" t="str">
        <f t="shared" si="168"/>
        <v/>
      </c>
      <c r="AQ853" s="666" t="str">
        <f t="shared" si="169"/>
        <v/>
      </c>
      <c r="AR853" s="666" t="str">
        <f t="shared" si="177"/>
        <v/>
      </c>
      <c r="AS853" s="666" t="str">
        <f t="shared" si="170"/>
        <v/>
      </c>
      <c r="AT853" s="666" t="str">
        <f t="shared" si="161"/>
        <v/>
      </c>
      <c r="AU853" s="666" t="str">
        <f t="shared" si="162"/>
        <v/>
      </c>
      <c r="AV853" s="666" t="str">
        <f>IF(X853="","",IF(OR(R853=IF(S853&gt;【１】経営概要!$G$27,調査年-1,調査年),AN853=""),"",ROUND(AN853*X853%,0)))</f>
        <v/>
      </c>
      <c r="AW853" s="666" t="str">
        <f t="shared" si="171"/>
        <v/>
      </c>
      <c r="AX853" s="666" t="str">
        <f t="shared" si="172"/>
        <v/>
      </c>
      <c r="AY853" s="666" t="str">
        <f t="shared" si="173"/>
        <v/>
      </c>
      <c r="AZ853" s="666" t="str">
        <f>IF(OR(X853="",AND(OR(R853&lt;&gt;IF(S853&gt;【１】経営概要!$G$27,調査年-1,調査年),AG853=0),V853="",AR853="",W853="")),"",
SUM(
IF(AND(R853=IF(S853&gt;【１】経営概要!$G$27,調査年-1,調査年),AG853=1),ROUND(T853*X853%,0),),
ROUND(V853*X853%,0),
ROUND(SUM(AR853)*X853%,0),
))</f>
        <v/>
      </c>
      <c r="BA853" s="666" t="str">
        <f t="shared" si="174"/>
        <v/>
      </c>
    </row>
    <row r="854" spans="2:53" s="4" customFormat="1" ht="28.15" hidden="1" customHeight="1" outlineLevel="1">
      <c r="C854" s="722">
        <v>838</v>
      </c>
      <c r="D854" s="1572"/>
      <c r="E854" s="1573"/>
      <c r="F854" s="1573"/>
      <c r="G854" s="1573"/>
      <c r="H854" s="1573"/>
      <c r="I854" s="1573"/>
      <c r="J854" s="1573"/>
      <c r="K854" s="1574"/>
      <c r="L854" s="668" t="str">
        <f>IF(M854&gt;0,IF(COUNTIF(リスト!建築物種類コード,M854),"建築物","構築物"),"")</f>
        <v/>
      </c>
      <c r="M854" s="688"/>
      <c r="N854" s="681"/>
      <c r="O854" s="201"/>
      <c r="P854" s="682"/>
      <c r="Q854" s="683"/>
      <c r="R854" s="683"/>
      <c r="S854" s="684"/>
      <c r="T854" s="685"/>
      <c r="U854" s="685"/>
      <c r="V854" s="685"/>
      <c r="W854" s="685"/>
      <c r="X854" s="1045"/>
      <c r="Y854" s="686"/>
      <c r="Z854" s="687"/>
      <c r="AA854" s="661"/>
      <c r="AB854" s="662"/>
      <c r="AC854" s="279"/>
      <c r="AD854" s="61"/>
      <c r="AE854" s="61"/>
      <c r="AF854" s="663" t="str">
        <f t="shared" si="176"/>
        <v/>
      </c>
      <c r="AG854" s="664" t="str">
        <f t="shared" si="159"/>
        <v/>
      </c>
      <c r="AH854" s="664" t="str">
        <f t="shared" si="160"/>
        <v/>
      </c>
      <c r="AI854" s="664" t="str">
        <f>IF(AF854="","",VLOOKUP(AF854,リスト!BD:BE,2,0))</f>
        <v/>
      </c>
      <c r="AJ854" s="664" t="str">
        <f t="shared" si="175"/>
        <v/>
      </c>
      <c r="AK854" s="664" t="str">
        <f>IF(AJ854="","",VLOOKUP(AJ854,リスト!BW:BX,2,0))</f>
        <v/>
      </c>
      <c r="AL854" s="664" t="str">
        <f>IF(AF854="","",IF(S854&gt;【１】経営概要!$G$27,調査年-1,調査年)-R854)</f>
        <v/>
      </c>
      <c r="AM854" s="665" t="str">
        <f t="shared" si="165"/>
        <v/>
      </c>
      <c r="AN854" s="665" t="str">
        <f t="shared" si="166"/>
        <v/>
      </c>
      <c r="AO854" s="666" t="str">
        <f t="shared" si="167"/>
        <v/>
      </c>
      <c r="AP854" s="666" t="str">
        <f t="shared" si="168"/>
        <v/>
      </c>
      <c r="AQ854" s="666" t="str">
        <f t="shared" si="169"/>
        <v/>
      </c>
      <c r="AR854" s="666" t="str">
        <f t="shared" si="177"/>
        <v/>
      </c>
      <c r="AS854" s="666" t="str">
        <f t="shared" si="170"/>
        <v/>
      </c>
      <c r="AT854" s="666" t="str">
        <f t="shared" si="161"/>
        <v/>
      </c>
      <c r="AU854" s="666" t="str">
        <f t="shared" si="162"/>
        <v/>
      </c>
      <c r="AV854" s="666" t="str">
        <f>IF(X854="","",IF(OR(R854=IF(S854&gt;【１】経営概要!$G$27,調査年-1,調査年),AN854=""),"",ROUND(AN854*X854%,0)))</f>
        <v/>
      </c>
      <c r="AW854" s="666" t="str">
        <f t="shared" si="171"/>
        <v/>
      </c>
      <c r="AX854" s="666" t="str">
        <f t="shared" si="172"/>
        <v/>
      </c>
      <c r="AY854" s="666" t="str">
        <f t="shared" si="173"/>
        <v/>
      </c>
      <c r="AZ854" s="666" t="str">
        <f>IF(OR(X854="",AND(OR(R854&lt;&gt;IF(S854&gt;【１】経営概要!$G$27,調査年-1,調査年),AG854=0),V854="",AR854="",W854="")),"",
SUM(
IF(AND(R854=IF(S854&gt;【１】経営概要!$G$27,調査年-1,調査年),AG854=1),ROUND(T854*X854%,0),),
ROUND(V854*X854%,0),
ROUND(SUM(AR854)*X854%,0),
))</f>
        <v/>
      </c>
      <c r="BA854" s="666" t="str">
        <f t="shared" si="174"/>
        <v/>
      </c>
    </row>
    <row r="855" spans="2:53" s="4" customFormat="1" ht="28.15" hidden="1" customHeight="1" outlineLevel="1">
      <c r="C855" s="722">
        <v>839</v>
      </c>
      <c r="D855" s="1569"/>
      <c r="E855" s="1570"/>
      <c r="F855" s="1570"/>
      <c r="G855" s="1570"/>
      <c r="H855" s="1570"/>
      <c r="I855" s="1570"/>
      <c r="J855" s="1570"/>
      <c r="K855" s="1571"/>
      <c r="L855" s="668" t="str">
        <f>IF(M855&gt;0,IF(COUNTIF(リスト!建築物種類コード,M855),"建築物","構築物"),"")</f>
        <v/>
      </c>
      <c r="M855" s="680"/>
      <c r="N855" s="681"/>
      <c r="O855" s="201"/>
      <c r="P855" s="682"/>
      <c r="Q855" s="683"/>
      <c r="R855" s="683"/>
      <c r="S855" s="684"/>
      <c r="T855" s="685"/>
      <c r="U855" s="685"/>
      <c r="V855" s="685"/>
      <c r="W855" s="685"/>
      <c r="X855" s="1045"/>
      <c r="Y855" s="686"/>
      <c r="Z855" s="687"/>
      <c r="AA855" s="661"/>
      <c r="AB855" s="662"/>
      <c r="AC855" s="279"/>
      <c r="AD855" s="61"/>
      <c r="AE855" s="61"/>
      <c r="AF855" s="663" t="str">
        <f t="shared" si="176"/>
        <v/>
      </c>
      <c r="AG855" s="664" t="str">
        <f t="shared" si="159"/>
        <v/>
      </c>
      <c r="AH855" s="664" t="str">
        <f t="shared" si="160"/>
        <v/>
      </c>
      <c r="AI855" s="664" t="str">
        <f>IF(AF855="","",VLOOKUP(AF855,リスト!BD:BE,2,0))</f>
        <v/>
      </c>
      <c r="AJ855" s="664" t="str">
        <f t="shared" si="175"/>
        <v/>
      </c>
      <c r="AK855" s="664" t="str">
        <f>IF(AJ855="","",VLOOKUP(AJ855,リスト!BW:BX,2,0))</f>
        <v/>
      </c>
      <c r="AL855" s="664" t="str">
        <f>IF(AF855="","",IF(S855&gt;【１】経営概要!$G$27,調査年-1,調査年)-R855)</f>
        <v/>
      </c>
      <c r="AM855" s="665" t="str">
        <f t="shared" si="165"/>
        <v/>
      </c>
      <c r="AN855" s="665" t="str">
        <f t="shared" si="166"/>
        <v/>
      </c>
      <c r="AO855" s="666" t="str">
        <f t="shared" si="167"/>
        <v/>
      </c>
      <c r="AP855" s="666" t="str">
        <f t="shared" si="168"/>
        <v/>
      </c>
      <c r="AQ855" s="666" t="str">
        <f t="shared" si="169"/>
        <v/>
      </c>
      <c r="AR855" s="666" t="str">
        <f t="shared" si="177"/>
        <v/>
      </c>
      <c r="AS855" s="666" t="str">
        <f t="shared" si="170"/>
        <v/>
      </c>
      <c r="AT855" s="666" t="str">
        <f t="shared" si="161"/>
        <v/>
      </c>
      <c r="AU855" s="666" t="str">
        <f t="shared" si="162"/>
        <v/>
      </c>
      <c r="AV855" s="666" t="str">
        <f>IF(X855="","",IF(OR(R855=IF(S855&gt;【１】経営概要!$G$27,調査年-1,調査年),AN855=""),"",ROUND(AN855*X855%,0)))</f>
        <v/>
      </c>
      <c r="AW855" s="666" t="str">
        <f t="shared" si="171"/>
        <v/>
      </c>
      <c r="AX855" s="666" t="str">
        <f t="shared" si="172"/>
        <v/>
      </c>
      <c r="AY855" s="666" t="str">
        <f t="shared" si="173"/>
        <v/>
      </c>
      <c r="AZ855" s="666" t="str">
        <f>IF(OR(X855="",AND(OR(R855&lt;&gt;IF(S855&gt;【１】経営概要!$G$27,調査年-1,調査年),AG855=0),V855="",AR855="",W855="")),"",
SUM(
IF(AND(R855=IF(S855&gt;【１】経営概要!$G$27,調査年-1,調査年),AG855=1),ROUND(T855*X855%,0),),
ROUND(V855*X855%,0),
ROUND(SUM(AR855)*X855%,0),
))</f>
        <v/>
      </c>
      <c r="BA855" s="666" t="str">
        <f t="shared" si="174"/>
        <v/>
      </c>
    </row>
    <row r="856" spans="2:53" s="4" customFormat="1" ht="28.15" hidden="1" customHeight="1" outlineLevel="1">
      <c r="C856" s="722">
        <v>840</v>
      </c>
      <c r="D856" s="1572"/>
      <c r="E856" s="1573"/>
      <c r="F856" s="1573"/>
      <c r="G856" s="1573"/>
      <c r="H856" s="1573"/>
      <c r="I856" s="1573"/>
      <c r="J856" s="1573"/>
      <c r="K856" s="1574"/>
      <c r="L856" s="668" t="str">
        <f>IF(M856&gt;0,IF(COUNTIF(リスト!建築物種類コード,M856),"建築物","構築物"),"")</f>
        <v/>
      </c>
      <c r="M856" s="688"/>
      <c r="N856" s="681"/>
      <c r="O856" s="201"/>
      <c r="P856" s="682"/>
      <c r="Q856" s="683"/>
      <c r="R856" s="683"/>
      <c r="S856" s="684"/>
      <c r="T856" s="685"/>
      <c r="U856" s="685"/>
      <c r="V856" s="685"/>
      <c r="W856" s="685"/>
      <c r="X856" s="1045"/>
      <c r="Y856" s="686"/>
      <c r="Z856" s="687"/>
      <c r="AA856" s="661"/>
      <c r="AB856" s="662"/>
      <c r="AC856" s="279"/>
      <c r="AD856" s="61"/>
      <c r="AE856" s="61"/>
      <c r="AF856" s="663" t="str">
        <f t="shared" si="176"/>
        <v/>
      </c>
      <c r="AG856" s="664" t="str">
        <f t="shared" si="159"/>
        <v/>
      </c>
      <c r="AH856" s="664" t="str">
        <f t="shared" si="160"/>
        <v/>
      </c>
      <c r="AI856" s="664" t="str">
        <f>IF(AF856="","",VLOOKUP(AF856,リスト!BD:BE,2,0))</f>
        <v/>
      </c>
      <c r="AJ856" s="664" t="str">
        <f t="shared" si="175"/>
        <v/>
      </c>
      <c r="AK856" s="664" t="str">
        <f>IF(AJ856="","",VLOOKUP(AJ856,リスト!BW:BX,2,0))</f>
        <v/>
      </c>
      <c r="AL856" s="664" t="str">
        <f>IF(AF856="","",IF(S856&gt;【１】経営概要!$G$27,調査年-1,調査年)-R856)</f>
        <v/>
      </c>
      <c r="AM856" s="665" t="str">
        <f t="shared" si="165"/>
        <v/>
      </c>
      <c r="AN856" s="665" t="str">
        <f t="shared" si="166"/>
        <v/>
      </c>
      <c r="AO856" s="666" t="str">
        <f t="shared" si="167"/>
        <v/>
      </c>
      <c r="AP856" s="666" t="str">
        <f t="shared" si="168"/>
        <v/>
      </c>
      <c r="AQ856" s="666" t="str">
        <f t="shared" si="169"/>
        <v/>
      </c>
      <c r="AR856" s="666" t="str">
        <f t="shared" si="177"/>
        <v/>
      </c>
      <c r="AS856" s="666" t="str">
        <f t="shared" si="170"/>
        <v/>
      </c>
      <c r="AT856" s="666" t="str">
        <f t="shared" si="161"/>
        <v/>
      </c>
      <c r="AU856" s="666" t="str">
        <f t="shared" si="162"/>
        <v/>
      </c>
      <c r="AV856" s="666" t="str">
        <f>IF(X856="","",IF(OR(R856=IF(S856&gt;【１】経営概要!$G$27,調査年-1,調査年),AN856=""),"",ROUND(AN856*X856%,0)))</f>
        <v/>
      </c>
      <c r="AW856" s="666" t="str">
        <f t="shared" si="171"/>
        <v/>
      </c>
      <c r="AX856" s="666" t="str">
        <f t="shared" si="172"/>
        <v/>
      </c>
      <c r="AY856" s="666" t="str">
        <f t="shared" si="173"/>
        <v/>
      </c>
      <c r="AZ856" s="666" t="str">
        <f>IF(OR(X856="",AND(OR(R856&lt;&gt;IF(S856&gt;【１】経営概要!$G$27,調査年-1,調査年),AG856=0),V856="",AR856="",W856="")),"",
SUM(
IF(AND(R856=IF(S856&gt;【１】経営概要!$G$27,調査年-1,調査年),AG856=1),ROUND(T856*X856%,0),),
ROUND(V856*X856%,0),
ROUND(SUM(AR856)*X856%,0),
))</f>
        <v/>
      </c>
      <c r="BA856" s="666" t="str">
        <f t="shared" si="174"/>
        <v/>
      </c>
    </row>
    <row r="857" spans="2:53" s="4" customFormat="1" ht="28.15" hidden="1" customHeight="1" outlineLevel="1">
      <c r="C857" s="722">
        <v>841</v>
      </c>
      <c r="D857" s="1569"/>
      <c r="E857" s="1570"/>
      <c r="F857" s="1570"/>
      <c r="G857" s="1570"/>
      <c r="H857" s="1570"/>
      <c r="I857" s="1570"/>
      <c r="J857" s="1570"/>
      <c r="K857" s="1571"/>
      <c r="L857" s="668" t="str">
        <f>IF(M857&gt;0,IF(COUNTIF(リスト!建築物種類コード,M857),"建築物","構築物"),"")</f>
        <v/>
      </c>
      <c r="M857" s="680"/>
      <c r="N857" s="681"/>
      <c r="O857" s="201"/>
      <c r="P857" s="682"/>
      <c r="Q857" s="683"/>
      <c r="R857" s="683"/>
      <c r="S857" s="684"/>
      <c r="T857" s="685"/>
      <c r="U857" s="685"/>
      <c r="V857" s="685"/>
      <c r="W857" s="685"/>
      <c r="X857" s="1045"/>
      <c r="Y857" s="686"/>
      <c r="Z857" s="687"/>
      <c r="AA857" s="661"/>
      <c r="AB857" s="662"/>
      <c r="AC857" s="279"/>
      <c r="AD857" s="61"/>
      <c r="AE857" s="61"/>
      <c r="AF857" s="663" t="str">
        <f t="shared" si="176"/>
        <v/>
      </c>
      <c r="AG857" s="664" t="str">
        <f t="shared" si="159"/>
        <v/>
      </c>
      <c r="AH857" s="664" t="str">
        <f t="shared" si="160"/>
        <v/>
      </c>
      <c r="AI857" s="664" t="str">
        <f>IF(AF857="","",VLOOKUP(AF857,リスト!BD:BE,2,0))</f>
        <v/>
      </c>
      <c r="AJ857" s="664" t="str">
        <f t="shared" si="175"/>
        <v/>
      </c>
      <c r="AK857" s="664" t="str">
        <f>IF(AJ857="","",VLOOKUP(AJ857,リスト!BW:BX,2,0))</f>
        <v/>
      </c>
      <c r="AL857" s="664" t="str">
        <f>IF(AF857="","",IF(S857&gt;【１】経営概要!$G$27,調査年-1,調査年)-R857)</f>
        <v/>
      </c>
      <c r="AM857" s="665" t="str">
        <f t="shared" si="165"/>
        <v/>
      </c>
      <c r="AN857" s="665" t="str">
        <f t="shared" si="166"/>
        <v/>
      </c>
      <c r="AO857" s="666" t="str">
        <f t="shared" si="167"/>
        <v/>
      </c>
      <c r="AP857" s="666" t="str">
        <f t="shared" si="168"/>
        <v/>
      </c>
      <c r="AQ857" s="666" t="str">
        <f t="shared" si="169"/>
        <v/>
      </c>
      <c r="AR857" s="666" t="str">
        <f t="shared" si="177"/>
        <v/>
      </c>
      <c r="AS857" s="666" t="str">
        <f t="shared" si="170"/>
        <v/>
      </c>
      <c r="AT857" s="666" t="str">
        <f t="shared" si="161"/>
        <v/>
      </c>
      <c r="AU857" s="666" t="str">
        <f t="shared" si="162"/>
        <v/>
      </c>
      <c r="AV857" s="666" t="str">
        <f>IF(X857="","",IF(OR(R857=IF(S857&gt;【１】経営概要!$G$27,調査年-1,調査年),AN857=""),"",ROUND(AN857*X857%,0)))</f>
        <v/>
      </c>
      <c r="AW857" s="666" t="str">
        <f t="shared" si="171"/>
        <v/>
      </c>
      <c r="AX857" s="666" t="str">
        <f t="shared" si="172"/>
        <v/>
      </c>
      <c r="AY857" s="666" t="str">
        <f t="shared" si="173"/>
        <v/>
      </c>
      <c r="AZ857" s="666" t="str">
        <f>IF(OR(X857="",AND(OR(R857&lt;&gt;IF(S857&gt;【１】経営概要!$G$27,調査年-1,調査年),AG857=0),V857="",AR857="",W857="")),"",
SUM(
IF(AND(R857=IF(S857&gt;【１】経営概要!$G$27,調査年-1,調査年),AG857=1),ROUND(T857*X857%,0),),
ROUND(V857*X857%,0),
ROUND(SUM(AR857)*X857%,0),
))</f>
        <v/>
      </c>
      <c r="BA857" s="666" t="str">
        <f t="shared" si="174"/>
        <v/>
      </c>
    </row>
    <row r="858" spans="2:53" s="4" customFormat="1" ht="28.15" hidden="1" customHeight="1" outlineLevel="1">
      <c r="C858" s="722">
        <v>842</v>
      </c>
      <c r="D858" s="1569"/>
      <c r="E858" s="1570"/>
      <c r="F858" s="1570"/>
      <c r="G858" s="1570"/>
      <c r="H858" s="1570"/>
      <c r="I858" s="1570"/>
      <c r="J858" s="1570"/>
      <c r="K858" s="1571"/>
      <c r="L858" s="668" t="str">
        <f>IF(M858&gt;0,IF(COUNTIF(リスト!建築物種類コード,M858),"建築物","構築物"),"")</f>
        <v/>
      </c>
      <c r="M858" s="680"/>
      <c r="N858" s="681"/>
      <c r="O858" s="201"/>
      <c r="P858" s="682"/>
      <c r="Q858" s="683"/>
      <c r="R858" s="683"/>
      <c r="S858" s="684"/>
      <c r="T858" s="685"/>
      <c r="U858" s="685"/>
      <c r="V858" s="685"/>
      <c r="W858" s="685"/>
      <c r="X858" s="1045"/>
      <c r="Y858" s="686"/>
      <c r="Z858" s="687"/>
      <c r="AA858" s="661"/>
      <c r="AB858" s="662"/>
      <c r="AC858" s="279"/>
      <c r="AD858" s="61"/>
      <c r="AE858" s="61"/>
      <c r="AF858" s="663" t="str">
        <f t="shared" si="176"/>
        <v/>
      </c>
      <c r="AG858" s="664" t="str">
        <f t="shared" si="159"/>
        <v/>
      </c>
      <c r="AH858" s="664" t="str">
        <f t="shared" si="160"/>
        <v/>
      </c>
      <c r="AI858" s="664" t="str">
        <f>IF(AF858="","",VLOOKUP(AF858,リスト!BD:BE,2,0))</f>
        <v/>
      </c>
      <c r="AJ858" s="664" t="str">
        <f t="shared" si="175"/>
        <v/>
      </c>
      <c r="AK858" s="664" t="str">
        <f>IF(AJ858="","",VLOOKUP(AJ858,リスト!BW:BX,2,0))</f>
        <v/>
      </c>
      <c r="AL858" s="664" t="str">
        <f>IF(AF858="","",IF(S858&gt;【１】経営概要!$G$27,調査年-1,調査年)-R858)</f>
        <v/>
      </c>
      <c r="AM858" s="665" t="str">
        <f t="shared" si="165"/>
        <v/>
      </c>
      <c r="AN858" s="665" t="str">
        <f t="shared" si="166"/>
        <v/>
      </c>
      <c r="AO858" s="666" t="str">
        <f t="shared" si="167"/>
        <v/>
      </c>
      <c r="AP858" s="666" t="str">
        <f t="shared" si="168"/>
        <v/>
      </c>
      <c r="AQ858" s="666" t="str">
        <f t="shared" si="169"/>
        <v/>
      </c>
      <c r="AR858" s="666" t="str">
        <f t="shared" si="177"/>
        <v/>
      </c>
      <c r="AS858" s="666" t="str">
        <f t="shared" si="170"/>
        <v/>
      </c>
      <c r="AT858" s="666" t="str">
        <f t="shared" si="161"/>
        <v/>
      </c>
      <c r="AU858" s="666" t="str">
        <f t="shared" si="162"/>
        <v/>
      </c>
      <c r="AV858" s="666" t="str">
        <f>IF(X858="","",IF(OR(R858=IF(S858&gt;【１】経営概要!$G$27,調査年-1,調査年),AN858=""),"",ROUND(AN858*X858%,0)))</f>
        <v/>
      </c>
      <c r="AW858" s="666" t="str">
        <f t="shared" si="171"/>
        <v/>
      </c>
      <c r="AX858" s="666" t="str">
        <f t="shared" si="172"/>
        <v/>
      </c>
      <c r="AY858" s="666" t="str">
        <f t="shared" si="173"/>
        <v/>
      </c>
      <c r="AZ858" s="666" t="str">
        <f>IF(OR(X858="",AND(OR(R858&lt;&gt;IF(S858&gt;【１】経営概要!$G$27,調査年-1,調査年),AG858=0),V858="",AR858="",W858="")),"",
SUM(
IF(AND(R858=IF(S858&gt;【１】経営概要!$G$27,調査年-1,調査年),AG858=1),ROUND(T858*X858%,0),),
ROUND(V858*X858%,0),
ROUND(SUM(AR858)*X858%,0),
))</f>
        <v/>
      </c>
      <c r="BA858" s="666" t="str">
        <f t="shared" si="174"/>
        <v/>
      </c>
    </row>
    <row r="859" spans="2:53" s="4" customFormat="1" ht="28.15" hidden="1" customHeight="1" outlineLevel="1">
      <c r="C859" s="722">
        <v>843</v>
      </c>
      <c r="D859" s="1569"/>
      <c r="E859" s="1570"/>
      <c r="F859" s="1570"/>
      <c r="G859" s="1570"/>
      <c r="H859" s="1570"/>
      <c r="I859" s="1570"/>
      <c r="J859" s="1570"/>
      <c r="K859" s="1571"/>
      <c r="L859" s="668" t="str">
        <f>IF(M859&gt;0,IF(COUNTIF(リスト!建築物種類コード,M859),"建築物","構築物"),"")</f>
        <v/>
      </c>
      <c r="M859" s="680"/>
      <c r="N859" s="681"/>
      <c r="O859" s="201"/>
      <c r="P859" s="682"/>
      <c r="Q859" s="683"/>
      <c r="R859" s="683"/>
      <c r="S859" s="684"/>
      <c r="T859" s="685"/>
      <c r="U859" s="685"/>
      <c r="V859" s="685"/>
      <c r="W859" s="685"/>
      <c r="X859" s="1045"/>
      <c r="Y859" s="686"/>
      <c r="Z859" s="687"/>
      <c r="AA859" s="661"/>
      <c r="AB859" s="662"/>
      <c r="AC859" s="279"/>
      <c r="AD859" s="61"/>
      <c r="AE859" s="61"/>
      <c r="AF859" s="663" t="str">
        <f t="shared" si="176"/>
        <v/>
      </c>
      <c r="AG859" s="664" t="str">
        <f t="shared" si="159"/>
        <v/>
      </c>
      <c r="AH859" s="664" t="str">
        <f t="shared" si="160"/>
        <v/>
      </c>
      <c r="AI859" s="664" t="str">
        <f>IF(AF859="","",VLOOKUP(AF859,リスト!BD:BE,2,0))</f>
        <v/>
      </c>
      <c r="AJ859" s="664" t="str">
        <f t="shared" si="175"/>
        <v/>
      </c>
      <c r="AK859" s="664" t="str">
        <f>IF(AJ859="","",VLOOKUP(AJ859,リスト!BW:BX,2,0))</f>
        <v/>
      </c>
      <c r="AL859" s="664" t="str">
        <f>IF(AF859="","",IF(S859&gt;【１】経営概要!$G$27,調査年-1,調査年)-R859)</f>
        <v/>
      </c>
      <c r="AM859" s="665" t="str">
        <f t="shared" si="165"/>
        <v/>
      </c>
      <c r="AN859" s="665" t="str">
        <f t="shared" si="166"/>
        <v/>
      </c>
      <c r="AO859" s="666" t="str">
        <f t="shared" si="167"/>
        <v/>
      </c>
      <c r="AP859" s="666" t="str">
        <f t="shared" si="168"/>
        <v/>
      </c>
      <c r="AQ859" s="666" t="str">
        <f t="shared" si="169"/>
        <v/>
      </c>
      <c r="AR859" s="666" t="str">
        <f t="shared" si="177"/>
        <v/>
      </c>
      <c r="AS859" s="666" t="str">
        <f t="shared" si="170"/>
        <v/>
      </c>
      <c r="AT859" s="666" t="str">
        <f t="shared" si="161"/>
        <v/>
      </c>
      <c r="AU859" s="666" t="str">
        <f t="shared" si="162"/>
        <v/>
      </c>
      <c r="AV859" s="666" t="str">
        <f>IF(X859="","",IF(OR(R859=IF(S859&gt;【１】経営概要!$G$27,調査年-1,調査年),AN859=""),"",ROUND(AN859*X859%,0)))</f>
        <v/>
      </c>
      <c r="AW859" s="666" t="str">
        <f t="shared" si="171"/>
        <v/>
      </c>
      <c r="AX859" s="666" t="str">
        <f t="shared" si="172"/>
        <v/>
      </c>
      <c r="AY859" s="666" t="str">
        <f t="shared" si="173"/>
        <v/>
      </c>
      <c r="AZ859" s="666" t="str">
        <f>IF(OR(X859="",AND(OR(R859&lt;&gt;IF(S859&gt;【１】経営概要!$G$27,調査年-1,調査年),AG859=0),V859="",AR859="",W859="")),"",
SUM(
IF(AND(R859=IF(S859&gt;【１】経営概要!$G$27,調査年-1,調査年),AG859=1),ROUND(T859*X859%,0),),
ROUND(V859*X859%,0),
ROUND(SUM(AR859)*X859%,0),
))</f>
        <v/>
      </c>
      <c r="BA859" s="666" t="str">
        <f t="shared" si="174"/>
        <v/>
      </c>
    </row>
    <row r="860" spans="2:53" s="4" customFormat="1" ht="28.15" hidden="1" customHeight="1" outlineLevel="1">
      <c r="C860" s="722">
        <v>844</v>
      </c>
      <c r="D860" s="1569"/>
      <c r="E860" s="1570"/>
      <c r="F860" s="1570"/>
      <c r="G860" s="1570"/>
      <c r="H860" s="1570"/>
      <c r="I860" s="1570"/>
      <c r="J860" s="1570"/>
      <c r="K860" s="1571"/>
      <c r="L860" s="668" t="str">
        <f>IF(M860&gt;0,IF(COUNTIF(リスト!建築物種類コード,M860),"建築物","構築物"),"")</f>
        <v/>
      </c>
      <c r="M860" s="680"/>
      <c r="N860" s="681"/>
      <c r="O860" s="201"/>
      <c r="P860" s="682"/>
      <c r="Q860" s="683"/>
      <c r="R860" s="683"/>
      <c r="S860" s="684"/>
      <c r="T860" s="685"/>
      <c r="U860" s="685"/>
      <c r="V860" s="685"/>
      <c r="W860" s="685"/>
      <c r="X860" s="1045"/>
      <c r="Y860" s="686"/>
      <c r="Z860" s="687"/>
      <c r="AA860" s="661"/>
      <c r="AB860" s="662"/>
      <c r="AC860" s="279"/>
      <c r="AD860" s="61"/>
      <c r="AE860" s="61"/>
      <c r="AF860" s="663" t="str">
        <f t="shared" si="176"/>
        <v/>
      </c>
      <c r="AG860" s="664" t="str">
        <f t="shared" si="159"/>
        <v/>
      </c>
      <c r="AH860" s="664" t="str">
        <f t="shared" si="160"/>
        <v/>
      </c>
      <c r="AI860" s="664" t="str">
        <f>IF(AF860="","",VLOOKUP(AF860,リスト!BD:BE,2,0))</f>
        <v/>
      </c>
      <c r="AJ860" s="664" t="str">
        <f t="shared" si="175"/>
        <v/>
      </c>
      <c r="AK860" s="664" t="str">
        <f>IF(AJ860="","",VLOOKUP(AJ860,リスト!BW:BX,2,0))</f>
        <v/>
      </c>
      <c r="AL860" s="664" t="str">
        <f>IF(AF860="","",IF(S860&gt;【１】経営概要!$G$27,調査年-1,調査年)-R860)</f>
        <v/>
      </c>
      <c r="AM860" s="665" t="str">
        <f t="shared" si="165"/>
        <v/>
      </c>
      <c r="AN860" s="665" t="str">
        <f t="shared" si="166"/>
        <v/>
      </c>
      <c r="AO860" s="666" t="str">
        <f t="shared" si="167"/>
        <v/>
      </c>
      <c r="AP860" s="666" t="str">
        <f t="shared" si="168"/>
        <v/>
      </c>
      <c r="AQ860" s="666" t="str">
        <f t="shared" si="169"/>
        <v/>
      </c>
      <c r="AR860" s="666" t="str">
        <f t="shared" si="177"/>
        <v/>
      </c>
      <c r="AS860" s="666" t="str">
        <f t="shared" si="170"/>
        <v/>
      </c>
      <c r="AT860" s="666" t="str">
        <f t="shared" si="161"/>
        <v/>
      </c>
      <c r="AU860" s="666" t="str">
        <f t="shared" si="162"/>
        <v/>
      </c>
      <c r="AV860" s="666" t="str">
        <f>IF(X860="","",IF(OR(R860=IF(S860&gt;【１】経営概要!$G$27,調査年-1,調査年),AN860=""),"",ROUND(AN860*X860%,0)))</f>
        <v/>
      </c>
      <c r="AW860" s="666" t="str">
        <f t="shared" si="171"/>
        <v/>
      </c>
      <c r="AX860" s="666" t="str">
        <f t="shared" si="172"/>
        <v/>
      </c>
      <c r="AY860" s="666" t="str">
        <f t="shared" si="173"/>
        <v/>
      </c>
      <c r="AZ860" s="666" t="str">
        <f>IF(OR(X860="",AND(OR(R860&lt;&gt;IF(S860&gt;【１】経営概要!$G$27,調査年-1,調査年),AG860=0),V860="",AR860="",W860="")),"",
SUM(
IF(AND(R860=IF(S860&gt;【１】経営概要!$G$27,調査年-1,調査年),AG860=1),ROUND(T860*X860%,0),),
ROUND(V860*X860%,0),
ROUND(SUM(AR860)*X860%,0),
))</f>
        <v/>
      </c>
      <c r="BA860" s="666" t="str">
        <f t="shared" si="174"/>
        <v/>
      </c>
    </row>
    <row r="861" spans="2:53" s="4" customFormat="1" ht="28.15" hidden="1" customHeight="1" outlineLevel="1">
      <c r="C861" s="722">
        <v>845</v>
      </c>
      <c r="D861" s="1569"/>
      <c r="E861" s="1570"/>
      <c r="F861" s="1570"/>
      <c r="G861" s="1570"/>
      <c r="H861" s="1570"/>
      <c r="I861" s="1570"/>
      <c r="J861" s="1570"/>
      <c r="K861" s="1571"/>
      <c r="L861" s="668" t="str">
        <f>IF(M861&gt;0,IF(COUNTIF(リスト!建築物種類コード,M861),"建築物","構築物"),"")</f>
        <v/>
      </c>
      <c r="M861" s="680"/>
      <c r="N861" s="681"/>
      <c r="O861" s="201"/>
      <c r="P861" s="682"/>
      <c r="Q861" s="683"/>
      <c r="R861" s="683"/>
      <c r="S861" s="684"/>
      <c r="T861" s="685"/>
      <c r="U861" s="685"/>
      <c r="V861" s="685"/>
      <c r="W861" s="685"/>
      <c r="X861" s="1045"/>
      <c r="Y861" s="686"/>
      <c r="Z861" s="687"/>
      <c r="AA861" s="661"/>
      <c r="AB861" s="662"/>
      <c r="AC861" s="279"/>
      <c r="AD861" s="61"/>
      <c r="AE861" s="61"/>
      <c r="AF861" s="663" t="str">
        <f t="shared" si="176"/>
        <v/>
      </c>
      <c r="AG861" s="664" t="str">
        <f t="shared" si="159"/>
        <v/>
      </c>
      <c r="AH861" s="664" t="str">
        <f t="shared" si="160"/>
        <v/>
      </c>
      <c r="AI861" s="664" t="str">
        <f>IF(AF861="","",VLOOKUP(AF861,リスト!BD:BE,2,0))</f>
        <v/>
      </c>
      <c r="AJ861" s="664" t="str">
        <f t="shared" si="175"/>
        <v/>
      </c>
      <c r="AK861" s="664" t="str">
        <f>IF(AJ861="","",VLOOKUP(AJ861,リスト!BW:BX,2,0))</f>
        <v/>
      </c>
      <c r="AL861" s="664" t="str">
        <f>IF(AF861="","",IF(S861&gt;【１】経営概要!$G$27,調査年-1,調査年)-R861)</f>
        <v/>
      </c>
      <c r="AM861" s="665" t="str">
        <f t="shared" si="165"/>
        <v/>
      </c>
      <c r="AN861" s="665" t="str">
        <f t="shared" si="166"/>
        <v/>
      </c>
      <c r="AO861" s="666" t="str">
        <f t="shared" si="167"/>
        <v/>
      </c>
      <c r="AP861" s="666" t="str">
        <f t="shared" si="168"/>
        <v/>
      </c>
      <c r="AQ861" s="666" t="str">
        <f t="shared" si="169"/>
        <v/>
      </c>
      <c r="AR861" s="666" t="str">
        <f t="shared" si="177"/>
        <v/>
      </c>
      <c r="AS861" s="666" t="str">
        <f t="shared" si="170"/>
        <v/>
      </c>
      <c r="AT861" s="666" t="str">
        <f t="shared" si="161"/>
        <v/>
      </c>
      <c r="AU861" s="666" t="str">
        <f t="shared" si="162"/>
        <v/>
      </c>
      <c r="AV861" s="666" t="str">
        <f>IF(X861="","",IF(OR(R861=IF(S861&gt;【１】経営概要!$G$27,調査年-1,調査年),AN861=""),"",ROUND(AN861*X861%,0)))</f>
        <v/>
      </c>
      <c r="AW861" s="666" t="str">
        <f t="shared" si="171"/>
        <v/>
      </c>
      <c r="AX861" s="666" t="str">
        <f t="shared" si="172"/>
        <v/>
      </c>
      <c r="AY861" s="666" t="str">
        <f t="shared" si="173"/>
        <v/>
      </c>
      <c r="AZ861" s="666" t="str">
        <f>IF(OR(X861="",AND(OR(R861&lt;&gt;IF(S861&gt;【１】経営概要!$G$27,調査年-1,調査年),AG861=0),V861="",AR861="",W861="")),"",
SUM(
IF(AND(R861=IF(S861&gt;【１】経営概要!$G$27,調査年-1,調査年),AG861=1),ROUND(T861*X861%,0),),
ROUND(V861*X861%,0),
ROUND(SUM(AR861)*X861%,0),
))</f>
        <v/>
      </c>
      <c r="BA861" s="666" t="str">
        <f t="shared" si="174"/>
        <v/>
      </c>
    </row>
    <row r="862" spans="2:53" s="4" customFormat="1" ht="28.15" hidden="1" customHeight="1" outlineLevel="1">
      <c r="C862" s="722">
        <v>846</v>
      </c>
      <c r="D862" s="1569"/>
      <c r="E862" s="1570"/>
      <c r="F862" s="1570"/>
      <c r="G862" s="1570"/>
      <c r="H862" s="1570"/>
      <c r="I862" s="1570"/>
      <c r="J862" s="1570"/>
      <c r="K862" s="1571"/>
      <c r="L862" s="668" t="str">
        <f>IF(M862&gt;0,IF(COUNTIF(リスト!建築物種類コード,M862),"建築物","構築物"),"")</f>
        <v/>
      </c>
      <c r="M862" s="680"/>
      <c r="N862" s="681"/>
      <c r="O862" s="201"/>
      <c r="P862" s="682"/>
      <c r="Q862" s="683"/>
      <c r="R862" s="683"/>
      <c r="S862" s="684"/>
      <c r="T862" s="685"/>
      <c r="U862" s="685"/>
      <c r="V862" s="685"/>
      <c r="W862" s="685"/>
      <c r="X862" s="1045"/>
      <c r="Y862" s="686"/>
      <c r="Z862" s="687"/>
      <c r="AA862" s="661"/>
      <c r="AB862" s="662"/>
      <c r="AC862" s="279"/>
      <c r="AD862" s="61"/>
      <c r="AE862" s="61"/>
      <c r="AF862" s="663" t="str">
        <f t="shared" si="176"/>
        <v/>
      </c>
      <c r="AG862" s="664" t="str">
        <f t="shared" si="159"/>
        <v/>
      </c>
      <c r="AH862" s="664" t="str">
        <f t="shared" si="160"/>
        <v/>
      </c>
      <c r="AI862" s="664" t="str">
        <f>IF(AF862="","",VLOOKUP(AF862,リスト!BD:BE,2,0))</f>
        <v/>
      </c>
      <c r="AJ862" s="664" t="str">
        <f t="shared" si="175"/>
        <v/>
      </c>
      <c r="AK862" s="664" t="str">
        <f>IF(AJ862="","",VLOOKUP(AJ862,リスト!BW:BX,2,0))</f>
        <v/>
      </c>
      <c r="AL862" s="664" t="str">
        <f>IF(AF862="","",IF(S862&gt;【１】経営概要!$G$27,調査年-1,調査年)-R862)</f>
        <v/>
      </c>
      <c r="AM862" s="665" t="str">
        <f t="shared" si="165"/>
        <v/>
      </c>
      <c r="AN862" s="665" t="str">
        <f t="shared" si="166"/>
        <v/>
      </c>
      <c r="AO862" s="666" t="str">
        <f t="shared" si="167"/>
        <v/>
      </c>
      <c r="AP862" s="666" t="str">
        <f t="shared" si="168"/>
        <v/>
      </c>
      <c r="AQ862" s="666" t="str">
        <f t="shared" si="169"/>
        <v/>
      </c>
      <c r="AR862" s="666" t="str">
        <f t="shared" si="177"/>
        <v/>
      </c>
      <c r="AS862" s="666" t="str">
        <f t="shared" si="170"/>
        <v/>
      </c>
      <c r="AT862" s="666" t="str">
        <f t="shared" si="161"/>
        <v/>
      </c>
      <c r="AU862" s="666" t="str">
        <f t="shared" si="162"/>
        <v/>
      </c>
      <c r="AV862" s="666" t="str">
        <f>IF(X862="","",IF(OR(R862=IF(S862&gt;【１】経営概要!$G$27,調査年-1,調査年),AN862=""),"",ROUND(AN862*X862%,0)))</f>
        <v/>
      </c>
      <c r="AW862" s="666" t="str">
        <f t="shared" si="171"/>
        <v/>
      </c>
      <c r="AX862" s="666" t="str">
        <f t="shared" si="172"/>
        <v/>
      </c>
      <c r="AY862" s="666" t="str">
        <f t="shared" si="173"/>
        <v/>
      </c>
      <c r="AZ862" s="666" t="str">
        <f>IF(OR(X862="",AND(OR(R862&lt;&gt;IF(S862&gt;【１】経営概要!$G$27,調査年-1,調査年),AG862=0),V862="",AR862="",W862="")),"",
SUM(
IF(AND(R862=IF(S862&gt;【１】経営概要!$G$27,調査年-1,調査年),AG862=1),ROUND(T862*X862%,0),),
ROUND(V862*X862%,0),
ROUND(SUM(AR862)*X862%,0),
))</f>
        <v/>
      </c>
      <c r="BA862" s="666" t="str">
        <f t="shared" si="174"/>
        <v/>
      </c>
    </row>
    <row r="863" spans="2:53" s="4" customFormat="1" ht="28.15" hidden="1" customHeight="1" outlineLevel="1">
      <c r="C863" s="722">
        <v>847</v>
      </c>
      <c r="D863" s="1569"/>
      <c r="E863" s="1570"/>
      <c r="F863" s="1570"/>
      <c r="G863" s="1570"/>
      <c r="H863" s="1570"/>
      <c r="I863" s="1570"/>
      <c r="J863" s="1570"/>
      <c r="K863" s="1571"/>
      <c r="L863" s="668" t="str">
        <f>IF(M863&gt;0,IF(COUNTIF(リスト!建築物種類コード,M863),"建築物","構築物"),"")</f>
        <v/>
      </c>
      <c r="M863" s="680"/>
      <c r="N863" s="681"/>
      <c r="O863" s="201"/>
      <c r="P863" s="682"/>
      <c r="Q863" s="683"/>
      <c r="R863" s="683"/>
      <c r="S863" s="684"/>
      <c r="T863" s="685"/>
      <c r="U863" s="685"/>
      <c r="V863" s="685"/>
      <c r="W863" s="685"/>
      <c r="X863" s="1045"/>
      <c r="Y863" s="686"/>
      <c r="Z863" s="687"/>
      <c r="AA863" s="661"/>
      <c r="AB863" s="662"/>
      <c r="AC863" s="279"/>
      <c r="AD863" s="61"/>
      <c r="AE863" s="61"/>
      <c r="AF863" s="663" t="str">
        <f t="shared" si="176"/>
        <v/>
      </c>
      <c r="AG863" s="664" t="str">
        <f t="shared" si="159"/>
        <v/>
      </c>
      <c r="AH863" s="664" t="str">
        <f t="shared" si="160"/>
        <v/>
      </c>
      <c r="AI863" s="664" t="str">
        <f>IF(AF863="","",VLOOKUP(AF863,リスト!BD:BE,2,0))</f>
        <v/>
      </c>
      <c r="AJ863" s="664" t="str">
        <f t="shared" si="175"/>
        <v/>
      </c>
      <c r="AK863" s="664" t="str">
        <f>IF(AJ863="","",VLOOKUP(AJ863,リスト!BW:BX,2,0))</f>
        <v/>
      </c>
      <c r="AL863" s="664" t="str">
        <f>IF(AF863="","",IF(S863&gt;【１】経営概要!$G$27,調査年-1,調査年)-R863)</f>
        <v/>
      </c>
      <c r="AM863" s="665" t="str">
        <f t="shared" si="165"/>
        <v/>
      </c>
      <c r="AN863" s="665" t="str">
        <f t="shared" si="166"/>
        <v/>
      </c>
      <c r="AO863" s="666" t="str">
        <f t="shared" si="167"/>
        <v/>
      </c>
      <c r="AP863" s="666" t="str">
        <f t="shared" si="168"/>
        <v/>
      </c>
      <c r="AQ863" s="666" t="str">
        <f t="shared" si="169"/>
        <v/>
      </c>
      <c r="AR863" s="666" t="str">
        <f t="shared" si="177"/>
        <v/>
      </c>
      <c r="AS863" s="666" t="str">
        <f t="shared" si="170"/>
        <v/>
      </c>
      <c r="AT863" s="666" t="str">
        <f t="shared" si="161"/>
        <v/>
      </c>
      <c r="AU863" s="666" t="str">
        <f t="shared" si="162"/>
        <v/>
      </c>
      <c r="AV863" s="666" t="str">
        <f>IF(X863="","",IF(OR(R863=IF(S863&gt;【１】経営概要!$G$27,調査年-1,調査年),AN863=""),"",ROUND(AN863*X863%,0)))</f>
        <v/>
      </c>
      <c r="AW863" s="666" t="str">
        <f t="shared" si="171"/>
        <v/>
      </c>
      <c r="AX863" s="666" t="str">
        <f t="shared" si="172"/>
        <v/>
      </c>
      <c r="AY863" s="666" t="str">
        <f t="shared" si="173"/>
        <v/>
      </c>
      <c r="AZ863" s="666" t="str">
        <f>IF(OR(X863="",AND(OR(R863&lt;&gt;IF(S863&gt;【１】経営概要!$G$27,調査年-1,調査年),AG863=0),V863="",AR863="",W863="")),"",
SUM(
IF(AND(R863=IF(S863&gt;【１】経営概要!$G$27,調査年-1,調査年),AG863=1),ROUND(T863*X863%,0),),
ROUND(V863*X863%,0),
ROUND(SUM(AR863)*X863%,0),
))</f>
        <v/>
      </c>
      <c r="BA863" s="666" t="str">
        <f t="shared" si="174"/>
        <v/>
      </c>
    </row>
    <row r="864" spans="2:53" s="4" customFormat="1" ht="28.15" hidden="1" customHeight="1" outlineLevel="1">
      <c r="C864" s="722">
        <v>848</v>
      </c>
      <c r="D864" s="1569"/>
      <c r="E864" s="1570"/>
      <c r="F864" s="1570"/>
      <c r="G864" s="1570"/>
      <c r="H864" s="1570"/>
      <c r="I864" s="1570"/>
      <c r="J864" s="1570"/>
      <c r="K864" s="1571"/>
      <c r="L864" s="668" t="str">
        <f>IF(M864&gt;0,IF(COUNTIF(リスト!建築物種類コード,M864),"建築物","構築物"),"")</f>
        <v/>
      </c>
      <c r="M864" s="680"/>
      <c r="N864" s="681"/>
      <c r="O864" s="201"/>
      <c r="P864" s="682"/>
      <c r="Q864" s="683"/>
      <c r="R864" s="683"/>
      <c r="S864" s="684"/>
      <c r="T864" s="685"/>
      <c r="U864" s="685"/>
      <c r="V864" s="685"/>
      <c r="W864" s="685"/>
      <c r="X864" s="1045"/>
      <c r="Y864" s="686"/>
      <c r="Z864" s="687"/>
      <c r="AA864" s="661"/>
      <c r="AB864" s="662"/>
      <c r="AC864" s="279"/>
      <c r="AD864" s="61"/>
      <c r="AE864" s="61"/>
      <c r="AF864" s="663" t="str">
        <f t="shared" si="176"/>
        <v/>
      </c>
      <c r="AG864" s="664" t="str">
        <f t="shared" si="159"/>
        <v/>
      </c>
      <c r="AH864" s="664" t="str">
        <f t="shared" si="160"/>
        <v/>
      </c>
      <c r="AI864" s="664" t="str">
        <f>IF(AF864="","",VLOOKUP(AF864,リスト!BD:BE,2,0))</f>
        <v/>
      </c>
      <c r="AJ864" s="664" t="str">
        <f t="shared" si="175"/>
        <v/>
      </c>
      <c r="AK864" s="664" t="str">
        <f>IF(AJ864="","",VLOOKUP(AJ864,リスト!BW:BX,2,0))</f>
        <v/>
      </c>
      <c r="AL864" s="664" t="str">
        <f>IF(AF864="","",IF(S864&gt;【１】経営概要!$G$27,調査年-1,調査年)-R864)</f>
        <v/>
      </c>
      <c r="AM864" s="665" t="str">
        <f t="shared" si="165"/>
        <v/>
      </c>
      <c r="AN864" s="665" t="str">
        <f t="shared" si="166"/>
        <v/>
      </c>
      <c r="AO864" s="666" t="str">
        <f t="shared" si="167"/>
        <v/>
      </c>
      <c r="AP864" s="666" t="str">
        <f t="shared" si="168"/>
        <v/>
      </c>
      <c r="AQ864" s="666" t="str">
        <f t="shared" si="169"/>
        <v/>
      </c>
      <c r="AR864" s="666" t="str">
        <f t="shared" si="177"/>
        <v/>
      </c>
      <c r="AS864" s="666" t="str">
        <f t="shared" si="170"/>
        <v/>
      </c>
      <c r="AT864" s="666" t="str">
        <f t="shared" si="161"/>
        <v/>
      </c>
      <c r="AU864" s="666" t="str">
        <f t="shared" si="162"/>
        <v/>
      </c>
      <c r="AV864" s="666" t="str">
        <f>IF(X864="","",IF(OR(R864=IF(S864&gt;【１】経営概要!$G$27,調査年-1,調査年),AN864=""),"",ROUND(AN864*X864%,0)))</f>
        <v/>
      </c>
      <c r="AW864" s="666" t="str">
        <f t="shared" si="171"/>
        <v/>
      </c>
      <c r="AX864" s="666" t="str">
        <f t="shared" si="172"/>
        <v/>
      </c>
      <c r="AY864" s="666" t="str">
        <f t="shared" si="173"/>
        <v/>
      </c>
      <c r="AZ864" s="666" t="str">
        <f>IF(OR(X864="",AND(OR(R864&lt;&gt;IF(S864&gt;【１】経営概要!$G$27,調査年-1,調査年),AG864=0),V864="",AR864="",W864="")),"",
SUM(
IF(AND(R864=IF(S864&gt;【１】経営概要!$G$27,調査年-1,調査年),AG864=1),ROUND(T864*X864%,0),),
ROUND(V864*X864%,0),
ROUND(SUM(AR864)*X864%,0),
))</f>
        <v/>
      </c>
      <c r="BA864" s="666" t="str">
        <f t="shared" si="174"/>
        <v/>
      </c>
    </row>
    <row r="865" spans="2:53" s="4" customFormat="1" ht="28.15" hidden="1" customHeight="1" outlineLevel="1">
      <c r="C865" s="722">
        <v>849</v>
      </c>
      <c r="D865" s="1569"/>
      <c r="E865" s="1570"/>
      <c r="F865" s="1570"/>
      <c r="G865" s="1570"/>
      <c r="H865" s="1570"/>
      <c r="I865" s="1570"/>
      <c r="J865" s="1570"/>
      <c r="K865" s="1571"/>
      <c r="L865" s="668" t="str">
        <f>IF(M865&gt;0,IF(COUNTIF(リスト!建築物種類コード,M865),"建築物","構築物"),"")</f>
        <v/>
      </c>
      <c r="M865" s="688"/>
      <c r="N865" s="681"/>
      <c r="O865" s="201"/>
      <c r="P865" s="682"/>
      <c r="Q865" s="683"/>
      <c r="R865" s="683"/>
      <c r="S865" s="684"/>
      <c r="T865" s="685"/>
      <c r="U865" s="685"/>
      <c r="V865" s="685"/>
      <c r="W865" s="685"/>
      <c r="X865" s="1045"/>
      <c r="Y865" s="686"/>
      <c r="Z865" s="687"/>
      <c r="AA865" s="661"/>
      <c r="AB865" s="662"/>
      <c r="AC865" s="279"/>
      <c r="AD865" s="61"/>
      <c r="AE865" s="61"/>
      <c r="AF865" s="663" t="str">
        <f t="shared" si="176"/>
        <v/>
      </c>
      <c r="AG865" s="664" t="str">
        <f t="shared" si="159"/>
        <v/>
      </c>
      <c r="AH865" s="664" t="str">
        <f t="shared" si="160"/>
        <v/>
      </c>
      <c r="AI865" s="664" t="str">
        <f>IF(AF865="","",VLOOKUP(AF865,リスト!BD:BE,2,0))</f>
        <v/>
      </c>
      <c r="AJ865" s="664" t="str">
        <f t="shared" si="175"/>
        <v/>
      </c>
      <c r="AK865" s="664" t="str">
        <f>IF(AJ865="","",VLOOKUP(AJ865,リスト!BW:BX,2,0))</f>
        <v/>
      </c>
      <c r="AL865" s="664" t="str">
        <f>IF(AF865="","",IF(S865&gt;【１】経営概要!$G$27,調査年-1,調査年)-R865)</f>
        <v/>
      </c>
      <c r="AM865" s="665" t="str">
        <f t="shared" si="165"/>
        <v/>
      </c>
      <c r="AN865" s="665" t="str">
        <f t="shared" si="166"/>
        <v/>
      </c>
      <c r="AO865" s="666" t="str">
        <f t="shared" si="167"/>
        <v/>
      </c>
      <c r="AP865" s="666" t="str">
        <f t="shared" si="168"/>
        <v/>
      </c>
      <c r="AQ865" s="666" t="str">
        <f t="shared" si="169"/>
        <v/>
      </c>
      <c r="AR865" s="666" t="str">
        <f t="shared" si="177"/>
        <v/>
      </c>
      <c r="AS865" s="666" t="str">
        <f t="shared" si="170"/>
        <v/>
      </c>
      <c r="AT865" s="666" t="str">
        <f t="shared" si="161"/>
        <v/>
      </c>
      <c r="AU865" s="666" t="str">
        <f t="shared" si="162"/>
        <v/>
      </c>
      <c r="AV865" s="666" t="str">
        <f>IF(X865="","",IF(OR(R865=IF(S865&gt;【１】経営概要!$G$27,調査年-1,調査年),AN865=""),"",ROUND(AN865*X865%,0)))</f>
        <v/>
      </c>
      <c r="AW865" s="666" t="str">
        <f t="shared" si="171"/>
        <v/>
      </c>
      <c r="AX865" s="666" t="str">
        <f t="shared" si="172"/>
        <v/>
      </c>
      <c r="AY865" s="666" t="str">
        <f t="shared" si="173"/>
        <v/>
      </c>
      <c r="AZ865" s="666" t="str">
        <f>IF(OR(X865="",AND(OR(R865&lt;&gt;IF(S865&gt;【１】経営概要!$G$27,調査年-1,調査年),AG865=0),V865="",AR865="",W865="")),"",
SUM(
IF(AND(R865=IF(S865&gt;【１】経営概要!$G$27,調査年-1,調査年),AG865=1),ROUND(T865*X865%,0),),
ROUND(V865*X865%,0),
ROUND(SUM(AR865)*X865%,0),
))</f>
        <v/>
      </c>
      <c r="BA865" s="666" t="str">
        <f t="shared" si="174"/>
        <v/>
      </c>
    </row>
    <row r="866" spans="2:53" s="4" customFormat="1" ht="28.5" hidden="1" customHeight="1" outlineLevel="1">
      <c r="B866" s="49"/>
      <c r="C866" s="722">
        <v>850</v>
      </c>
      <c r="D866" s="1569"/>
      <c r="E866" s="1570"/>
      <c r="F866" s="1570"/>
      <c r="G866" s="1570"/>
      <c r="H866" s="1570"/>
      <c r="I866" s="1570"/>
      <c r="J866" s="1570"/>
      <c r="K866" s="1571"/>
      <c r="L866" s="668" t="str">
        <f>IF(M866&gt;0,IF(COUNTIF(リスト!建築物種類コード,M866),"建築物","構築物"),"")</f>
        <v/>
      </c>
      <c r="M866" s="680"/>
      <c r="N866" s="681"/>
      <c r="O866" s="201"/>
      <c r="P866" s="682"/>
      <c r="Q866" s="683"/>
      <c r="R866" s="683"/>
      <c r="S866" s="684"/>
      <c r="T866" s="685"/>
      <c r="U866" s="685"/>
      <c r="V866" s="685"/>
      <c r="W866" s="685"/>
      <c r="X866" s="1045"/>
      <c r="Y866" s="686"/>
      <c r="Z866" s="687"/>
      <c r="AA866" s="661"/>
      <c r="AB866" s="662"/>
      <c r="AC866" s="279"/>
      <c r="AD866" s="61"/>
      <c r="AE866" s="61"/>
      <c r="AF866" s="663" t="str">
        <f t="shared" si="176"/>
        <v/>
      </c>
      <c r="AG866" s="664" t="str">
        <f t="shared" si="159"/>
        <v/>
      </c>
      <c r="AH866" s="664" t="str">
        <f t="shared" si="160"/>
        <v/>
      </c>
      <c r="AI866" s="664" t="str">
        <f>IF(AF866="","",VLOOKUP(AF866,リスト!BD:BE,2,0))</f>
        <v/>
      </c>
      <c r="AJ866" s="664" t="str">
        <f t="shared" si="175"/>
        <v/>
      </c>
      <c r="AK866" s="664" t="str">
        <f>IF(AJ866="","",VLOOKUP(AJ866,リスト!BW:BX,2,0))</f>
        <v/>
      </c>
      <c r="AL866" s="664" t="str">
        <f>IF(AF866="","",IF(S866&gt;【１】経営概要!$G$27,調査年-1,調査年)-R866)</f>
        <v/>
      </c>
      <c r="AM866" s="665" t="str">
        <f t="shared" si="165"/>
        <v/>
      </c>
      <c r="AN866" s="665" t="str">
        <f t="shared" si="166"/>
        <v/>
      </c>
      <c r="AO866" s="666" t="str">
        <f t="shared" si="167"/>
        <v/>
      </c>
      <c r="AP866" s="666" t="str">
        <f t="shared" si="168"/>
        <v/>
      </c>
      <c r="AQ866" s="666" t="str">
        <f t="shared" si="169"/>
        <v/>
      </c>
      <c r="AR866" s="666" t="str">
        <f t="shared" si="177"/>
        <v/>
      </c>
      <c r="AS866" s="666" t="str">
        <f t="shared" si="170"/>
        <v/>
      </c>
      <c r="AT866" s="666" t="str">
        <f t="shared" si="161"/>
        <v/>
      </c>
      <c r="AU866" s="666" t="str">
        <f t="shared" si="162"/>
        <v/>
      </c>
      <c r="AV866" s="666" t="str">
        <f>IF(X866="","",IF(OR(R866=IF(S866&gt;【１】経営概要!$G$27,調査年-1,調査年),AN866=""),"",ROUND(AN866*X866%,0)))</f>
        <v/>
      </c>
      <c r="AW866" s="666" t="str">
        <f t="shared" si="171"/>
        <v/>
      </c>
      <c r="AX866" s="666" t="str">
        <f t="shared" si="172"/>
        <v/>
      </c>
      <c r="AY866" s="666" t="str">
        <f t="shared" si="173"/>
        <v/>
      </c>
      <c r="AZ866" s="666" t="str">
        <f>IF(OR(X866="",AND(OR(R866&lt;&gt;IF(S866&gt;【１】経営概要!$G$27,調査年-1,調査年),AG866=0),V866="",AR866="",W866="")),"",
SUM(
IF(AND(R866=IF(S866&gt;【１】経営概要!$G$27,調査年-1,調査年),AG866=1),ROUND(T866*X866%,0),),
ROUND(V866*X866%,0),
ROUND(SUM(AR866)*X866%,0),
))</f>
        <v/>
      </c>
      <c r="BA866" s="666" t="str">
        <f t="shared" si="174"/>
        <v/>
      </c>
    </row>
    <row r="867" spans="2:53" ht="28.5" hidden="1" customHeight="1" outlineLevel="1">
      <c r="B867" s="49"/>
      <c r="C867" s="722">
        <v>851</v>
      </c>
      <c r="D867" s="1572"/>
      <c r="E867" s="1573"/>
      <c r="F867" s="1573"/>
      <c r="G867" s="1573"/>
      <c r="H867" s="1573"/>
      <c r="I867" s="1573"/>
      <c r="J867" s="1573"/>
      <c r="K867" s="1574"/>
      <c r="L867" s="668" t="str">
        <f>IF(M867&gt;0,IF(COUNTIF(リスト!建築物種類コード,M867),"建築物","構築物"),"")</f>
        <v/>
      </c>
      <c r="M867" s="688"/>
      <c r="N867" s="681"/>
      <c r="O867" s="201"/>
      <c r="P867" s="682"/>
      <c r="Q867" s="683"/>
      <c r="R867" s="683"/>
      <c r="S867" s="684"/>
      <c r="T867" s="685"/>
      <c r="U867" s="685"/>
      <c r="V867" s="685"/>
      <c r="W867" s="685"/>
      <c r="X867" s="1045"/>
      <c r="Y867" s="686"/>
      <c r="Z867" s="687"/>
      <c r="AA867" s="661"/>
      <c r="AB867" s="662"/>
      <c r="AC867" s="279"/>
      <c r="AF867" s="663" t="str">
        <f t="shared" si="176"/>
        <v/>
      </c>
      <c r="AG867" s="664" t="str">
        <f t="shared" si="159"/>
        <v/>
      </c>
      <c r="AH867" s="664" t="str">
        <f t="shared" si="160"/>
        <v/>
      </c>
      <c r="AI867" s="664" t="str">
        <f>IF(AF867="","",VLOOKUP(AF867,リスト!BD:BE,2,0))</f>
        <v/>
      </c>
      <c r="AJ867" s="664" t="str">
        <f t="shared" si="175"/>
        <v/>
      </c>
      <c r="AK867" s="664" t="str">
        <f>IF(AJ867="","",VLOOKUP(AJ867,リスト!BW:BX,2,0))</f>
        <v/>
      </c>
      <c r="AL867" s="664" t="str">
        <f>IF(AF867="","",IF(S867&gt;【１】経営概要!$G$27,調査年-1,調査年)-R867)</f>
        <v/>
      </c>
      <c r="AM867" s="665" t="str">
        <f t="shared" si="165"/>
        <v/>
      </c>
      <c r="AN867" s="665" t="str">
        <f t="shared" si="166"/>
        <v/>
      </c>
      <c r="AO867" s="666" t="str">
        <f t="shared" si="167"/>
        <v/>
      </c>
      <c r="AP867" s="666" t="str">
        <f t="shared" si="168"/>
        <v/>
      </c>
      <c r="AQ867" s="666" t="str">
        <f t="shared" si="169"/>
        <v/>
      </c>
      <c r="AR867" s="666" t="str">
        <f t="shared" si="177"/>
        <v/>
      </c>
      <c r="AS867" s="666" t="str">
        <f t="shared" si="170"/>
        <v/>
      </c>
      <c r="AT867" s="666" t="str">
        <f t="shared" si="161"/>
        <v/>
      </c>
      <c r="AU867" s="666" t="str">
        <f t="shared" si="162"/>
        <v/>
      </c>
      <c r="AV867" s="666" t="str">
        <f>IF(X867="","",IF(OR(R867=IF(S867&gt;【１】経営概要!$G$27,調査年-1,調査年),AN867=""),"",ROUND(AN867*X867%,0)))</f>
        <v/>
      </c>
      <c r="AW867" s="666" t="str">
        <f t="shared" si="171"/>
        <v/>
      </c>
      <c r="AX867" s="666" t="str">
        <f t="shared" si="172"/>
        <v/>
      </c>
      <c r="AY867" s="666" t="str">
        <f t="shared" si="173"/>
        <v/>
      </c>
      <c r="AZ867" s="666" t="str">
        <f>IF(OR(X867="",AND(OR(R867&lt;&gt;IF(S867&gt;【１】経営概要!$G$27,調査年-1,調査年),AG867=0),V867="",AR867="",W867="")),"",
SUM(
IF(AND(R867=IF(S867&gt;【１】経営概要!$G$27,調査年-1,調査年),AG867=1),ROUND(T867*X867%,0),),
ROUND(V867*X867%,0),
ROUND(SUM(AR867)*X867%,0),
))</f>
        <v/>
      </c>
      <c r="BA867" s="666" t="str">
        <f t="shared" si="174"/>
        <v/>
      </c>
    </row>
    <row r="868" spans="2:53" s="42" customFormat="1" ht="28.5" hidden="1" customHeight="1" outlineLevel="1">
      <c r="B868" s="49"/>
      <c r="C868" s="722">
        <v>852</v>
      </c>
      <c r="D868" s="1569"/>
      <c r="E868" s="1570"/>
      <c r="F868" s="1570"/>
      <c r="G868" s="1570"/>
      <c r="H868" s="1570"/>
      <c r="I868" s="1570"/>
      <c r="J868" s="1570"/>
      <c r="K868" s="1571"/>
      <c r="L868" s="668" t="str">
        <f>IF(M868&gt;0,IF(COUNTIF(リスト!建築物種類コード,M868),"建築物","構築物"),"")</f>
        <v/>
      </c>
      <c r="M868" s="680"/>
      <c r="N868" s="681"/>
      <c r="O868" s="201"/>
      <c r="P868" s="682"/>
      <c r="Q868" s="683"/>
      <c r="R868" s="683"/>
      <c r="S868" s="684"/>
      <c r="T868" s="685"/>
      <c r="U868" s="685"/>
      <c r="V868" s="685"/>
      <c r="W868" s="685"/>
      <c r="X868" s="1045"/>
      <c r="Y868" s="686"/>
      <c r="Z868" s="687"/>
      <c r="AA868" s="661"/>
      <c r="AB868" s="662"/>
      <c r="AC868" s="279"/>
      <c r="AD868" s="61"/>
      <c r="AE868" s="61"/>
      <c r="AF868" s="663" t="str">
        <f t="shared" si="176"/>
        <v/>
      </c>
      <c r="AG868" s="664" t="str">
        <f t="shared" si="159"/>
        <v/>
      </c>
      <c r="AH868" s="664" t="str">
        <f t="shared" si="160"/>
        <v/>
      </c>
      <c r="AI868" s="664" t="str">
        <f>IF(AF868="","",VLOOKUP(AF868,リスト!BD:BE,2,0))</f>
        <v/>
      </c>
      <c r="AJ868" s="664" t="str">
        <f t="shared" si="175"/>
        <v/>
      </c>
      <c r="AK868" s="664" t="str">
        <f>IF(AJ868="","",VLOOKUP(AJ868,リスト!BW:BX,2,0))</f>
        <v/>
      </c>
      <c r="AL868" s="664" t="str">
        <f>IF(AF868="","",IF(S868&gt;【１】経営概要!$G$27,調査年-1,調査年)-R868)</f>
        <v/>
      </c>
      <c r="AM868" s="665" t="str">
        <f t="shared" si="165"/>
        <v/>
      </c>
      <c r="AN868" s="665" t="str">
        <f t="shared" si="166"/>
        <v/>
      </c>
      <c r="AO868" s="666" t="str">
        <f t="shared" si="167"/>
        <v/>
      </c>
      <c r="AP868" s="666" t="str">
        <f t="shared" si="168"/>
        <v/>
      </c>
      <c r="AQ868" s="666" t="str">
        <f t="shared" si="169"/>
        <v/>
      </c>
      <c r="AR868" s="666" t="str">
        <f t="shared" si="177"/>
        <v/>
      </c>
      <c r="AS868" s="666" t="str">
        <f t="shared" si="170"/>
        <v/>
      </c>
      <c r="AT868" s="666" t="str">
        <f t="shared" si="161"/>
        <v/>
      </c>
      <c r="AU868" s="666" t="str">
        <f t="shared" si="162"/>
        <v/>
      </c>
      <c r="AV868" s="666" t="str">
        <f>IF(X868="","",IF(OR(R868=IF(S868&gt;【１】経営概要!$G$27,調査年-1,調査年),AN868=""),"",ROUND(AN868*X868%,0)))</f>
        <v/>
      </c>
      <c r="AW868" s="666" t="str">
        <f t="shared" si="171"/>
        <v/>
      </c>
      <c r="AX868" s="666" t="str">
        <f t="shared" si="172"/>
        <v/>
      </c>
      <c r="AY868" s="666" t="str">
        <f t="shared" si="173"/>
        <v/>
      </c>
      <c r="AZ868" s="666" t="str">
        <f>IF(OR(X868="",AND(OR(R868&lt;&gt;IF(S868&gt;【１】経営概要!$G$27,調査年-1,調査年),AG868=0),V868="",AR868="",W868="")),"",
SUM(
IF(AND(R868=IF(S868&gt;【１】経営概要!$G$27,調査年-1,調査年),AG868=1),ROUND(T868*X868%,0),),
ROUND(V868*X868%,0),
ROUND(SUM(AR868)*X868%,0),
))</f>
        <v/>
      </c>
      <c r="BA868" s="666" t="str">
        <f t="shared" si="174"/>
        <v/>
      </c>
    </row>
    <row r="869" spans="2:53" s="4" customFormat="1" ht="28.5" hidden="1" customHeight="1" outlineLevel="1">
      <c r="C869" s="722">
        <v>853</v>
      </c>
      <c r="D869" s="1569"/>
      <c r="E869" s="1570"/>
      <c r="F869" s="1570"/>
      <c r="G869" s="1570"/>
      <c r="H869" s="1570"/>
      <c r="I869" s="1570"/>
      <c r="J869" s="1570"/>
      <c r="K869" s="1571"/>
      <c r="L869" s="668" t="str">
        <f>IF(M869&gt;0,IF(COUNTIF(リスト!建築物種類コード,M869),"建築物","構築物"),"")</f>
        <v/>
      </c>
      <c r="M869" s="680"/>
      <c r="N869" s="681"/>
      <c r="O869" s="201"/>
      <c r="P869" s="682"/>
      <c r="Q869" s="683"/>
      <c r="R869" s="683"/>
      <c r="S869" s="684"/>
      <c r="T869" s="685"/>
      <c r="U869" s="685"/>
      <c r="V869" s="685"/>
      <c r="W869" s="685"/>
      <c r="X869" s="1045"/>
      <c r="Y869" s="686"/>
      <c r="Z869" s="687"/>
      <c r="AA869" s="661"/>
      <c r="AB869" s="662"/>
      <c r="AC869" s="279"/>
      <c r="AD869" s="61"/>
      <c r="AE869" s="61"/>
      <c r="AF869" s="663" t="str">
        <f t="shared" si="176"/>
        <v/>
      </c>
      <c r="AG869" s="664" t="str">
        <f t="shared" si="159"/>
        <v/>
      </c>
      <c r="AH869" s="664" t="str">
        <f t="shared" si="160"/>
        <v/>
      </c>
      <c r="AI869" s="664" t="str">
        <f>IF(AF869="","",VLOOKUP(AF869,リスト!BD:BE,2,0))</f>
        <v/>
      </c>
      <c r="AJ869" s="664" t="str">
        <f t="shared" si="175"/>
        <v/>
      </c>
      <c r="AK869" s="664" t="str">
        <f>IF(AJ869="","",VLOOKUP(AJ869,リスト!BW:BX,2,0))</f>
        <v/>
      </c>
      <c r="AL869" s="664" t="str">
        <f>IF(AF869="","",IF(S869&gt;【１】経営概要!$G$27,調査年-1,調査年)-R869)</f>
        <v/>
      </c>
      <c r="AM869" s="665" t="str">
        <f t="shared" si="165"/>
        <v/>
      </c>
      <c r="AN869" s="665" t="str">
        <f t="shared" si="166"/>
        <v/>
      </c>
      <c r="AO869" s="666" t="str">
        <f t="shared" si="167"/>
        <v/>
      </c>
      <c r="AP869" s="666" t="str">
        <f t="shared" si="168"/>
        <v/>
      </c>
      <c r="AQ869" s="666" t="str">
        <f t="shared" si="169"/>
        <v/>
      </c>
      <c r="AR869" s="666" t="str">
        <f t="shared" si="177"/>
        <v/>
      </c>
      <c r="AS869" s="666" t="str">
        <f t="shared" si="170"/>
        <v/>
      </c>
      <c r="AT869" s="666" t="str">
        <f t="shared" si="161"/>
        <v/>
      </c>
      <c r="AU869" s="666" t="str">
        <f t="shared" si="162"/>
        <v/>
      </c>
      <c r="AV869" s="666" t="str">
        <f>IF(X869="","",IF(OR(R869=IF(S869&gt;【１】経営概要!$G$27,調査年-1,調査年),AN869=""),"",ROUND(AN869*X869%,0)))</f>
        <v/>
      </c>
      <c r="AW869" s="666" t="str">
        <f t="shared" si="171"/>
        <v/>
      </c>
      <c r="AX869" s="666" t="str">
        <f t="shared" si="172"/>
        <v/>
      </c>
      <c r="AY869" s="666" t="str">
        <f t="shared" si="173"/>
        <v/>
      </c>
      <c r="AZ869" s="666" t="str">
        <f>IF(OR(X869="",AND(OR(R869&lt;&gt;IF(S869&gt;【１】経営概要!$G$27,調査年-1,調査年),AG869=0),V869="",AR869="",W869="")),"",
SUM(
IF(AND(R869=IF(S869&gt;【１】経営概要!$G$27,調査年-1,調査年),AG869=1),ROUND(T869*X869%,0),),
ROUND(V869*X869%,0),
ROUND(SUM(AR869)*X869%,0),
))</f>
        <v/>
      </c>
      <c r="BA869" s="666" t="str">
        <f t="shared" si="174"/>
        <v/>
      </c>
    </row>
    <row r="870" spans="2:53" s="4" customFormat="1" ht="27.75" hidden="1" customHeight="1" outlineLevel="1">
      <c r="C870" s="722">
        <v>854</v>
      </c>
      <c r="D870" s="1572"/>
      <c r="E870" s="1573"/>
      <c r="F870" s="1573"/>
      <c r="G870" s="1573"/>
      <c r="H870" s="1573"/>
      <c r="I870" s="1573"/>
      <c r="J870" s="1573"/>
      <c r="K870" s="1574"/>
      <c r="L870" s="668" t="str">
        <f>IF(M870&gt;0,IF(COUNTIF(リスト!建築物種類コード,M870),"建築物","構築物"),"")</f>
        <v/>
      </c>
      <c r="M870" s="688"/>
      <c r="N870" s="681"/>
      <c r="O870" s="201"/>
      <c r="P870" s="682"/>
      <c r="Q870" s="683"/>
      <c r="R870" s="683"/>
      <c r="S870" s="684"/>
      <c r="T870" s="685"/>
      <c r="U870" s="685"/>
      <c r="V870" s="685"/>
      <c r="W870" s="685"/>
      <c r="X870" s="1045"/>
      <c r="Y870" s="686"/>
      <c r="Z870" s="687"/>
      <c r="AA870" s="661"/>
      <c r="AB870" s="662"/>
      <c r="AC870" s="279"/>
      <c r="AD870" s="61"/>
      <c r="AE870" s="61"/>
      <c r="AF870" s="663" t="str">
        <f t="shared" si="176"/>
        <v/>
      </c>
      <c r="AG870" s="664" t="str">
        <f t="shared" si="159"/>
        <v/>
      </c>
      <c r="AH870" s="664" t="str">
        <f t="shared" si="160"/>
        <v/>
      </c>
      <c r="AI870" s="664" t="str">
        <f>IF(AF870="","",VLOOKUP(AF870,リスト!BD:BE,2,0))</f>
        <v/>
      </c>
      <c r="AJ870" s="664" t="str">
        <f t="shared" si="175"/>
        <v/>
      </c>
      <c r="AK870" s="664" t="str">
        <f>IF(AJ870="","",VLOOKUP(AJ870,リスト!BW:BX,2,0))</f>
        <v/>
      </c>
      <c r="AL870" s="664" t="str">
        <f>IF(AF870="","",IF(S870&gt;【１】経営概要!$G$27,調査年-1,調査年)-R870)</f>
        <v/>
      </c>
      <c r="AM870" s="665" t="str">
        <f t="shared" si="165"/>
        <v/>
      </c>
      <c r="AN870" s="665" t="str">
        <f t="shared" si="166"/>
        <v/>
      </c>
      <c r="AO870" s="666" t="str">
        <f t="shared" si="167"/>
        <v/>
      </c>
      <c r="AP870" s="666" t="str">
        <f t="shared" si="168"/>
        <v/>
      </c>
      <c r="AQ870" s="666" t="str">
        <f t="shared" si="169"/>
        <v/>
      </c>
      <c r="AR870" s="666" t="str">
        <f t="shared" si="177"/>
        <v/>
      </c>
      <c r="AS870" s="666" t="str">
        <f t="shared" si="170"/>
        <v/>
      </c>
      <c r="AT870" s="666" t="str">
        <f t="shared" si="161"/>
        <v/>
      </c>
      <c r="AU870" s="666" t="str">
        <f t="shared" si="162"/>
        <v/>
      </c>
      <c r="AV870" s="666" t="str">
        <f>IF(X870="","",IF(OR(R870=IF(S870&gt;【１】経営概要!$G$27,調査年-1,調査年),AN870=""),"",ROUND(AN870*X870%,0)))</f>
        <v/>
      </c>
      <c r="AW870" s="666" t="str">
        <f t="shared" si="171"/>
        <v/>
      </c>
      <c r="AX870" s="666" t="str">
        <f t="shared" si="172"/>
        <v/>
      </c>
      <c r="AY870" s="666" t="str">
        <f t="shared" si="173"/>
        <v/>
      </c>
      <c r="AZ870" s="666" t="str">
        <f>IF(OR(X870="",AND(OR(R870&lt;&gt;IF(S870&gt;【１】経営概要!$G$27,調査年-1,調査年),AG870=0),V870="",AR870="",W870="")),"",
SUM(
IF(AND(R870=IF(S870&gt;【１】経営概要!$G$27,調査年-1,調査年),AG870=1),ROUND(T870*X870%,0),),
ROUND(V870*X870%,0),
ROUND(SUM(AR870)*X870%,0),
))</f>
        <v/>
      </c>
      <c r="BA870" s="666" t="str">
        <f t="shared" si="174"/>
        <v/>
      </c>
    </row>
    <row r="871" spans="2:53" s="4" customFormat="1" ht="28.15" hidden="1" customHeight="1" outlineLevel="1">
      <c r="C871" s="722">
        <v>855</v>
      </c>
      <c r="D871" s="1569"/>
      <c r="E871" s="1570"/>
      <c r="F871" s="1570"/>
      <c r="G871" s="1570"/>
      <c r="H871" s="1570"/>
      <c r="I871" s="1570"/>
      <c r="J871" s="1570"/>
      <c r="K871" s="1571"/>
      <c r="L871" s="668" t="str">
        <f>IF(M871&gt;0,IF(COUNTIF(リスト!建築物種類コード,M871),"建築物","構築物"),"")</f>
        <v/>
      </c>
      <c r="M871" s="680"/>
      <c r="N871" s="681"/>
      <c r="O871" s="201"/>
      <c r="P871" s="682"/>
      <c r="Q871" s="683"/>
      <c r="R871" s="683"/>
      <c r="S871" s="684"/>
      <c r="T871" s="685"/>
      <c r="U871" s="685"/>
      <c r="V871" s="685"/>
      <c r="W871" s="685"/>
      <c r="X871" s="1045"/>
      <c r="Y871" s="686"/>
      <c r="Z871" s="687"/>
      <c r="AA871" s="661"/>
      <c r="AB871" s="662"/>
      <c r="AC871" s="279"/>
      <c r="AD871" s="61"/>
      <c r="AE871" s="61"/>
      <c r="AF871" s="663" t="str">
        <f t="shared" si="176"/>
        <v/>
      </c>
      <c r="AG871" s="664" t="str">
        <f t="shared" si="159"/>
        <v/>
      </c>
      <c r="AH871" s="664" t="str">
        <f t="shared" si="160"/>
        <v/>
      </c>
      <c r="AI871" s="664" t="str">
        <f>IF(AF871="","",VLOOKUP(AF871,リスト!BD:BE,2,0))</f>
        <v/>
      </c>
      <c r="AJ871" s="664" t="str">
        <f t="shared" si="175"/>
        <v/>
      </c>
      <c r="AK871" s="664" t="str">
        <f>IF(AJ871="","",VLOOKUP(AJ871,リスト!BW:BX,2,0))</f>
        <v/>
      </c>
      <c r="AL871" s="664" t="str">
        <f>IF(AF871="","",IF(S871&gt;【１】経営概要!$G$27,調査年-1,調査年)-R871)</f>
        <v/>
      </c>
      <c r="AM871" s="665" t="str">
        <f t="shared" si="165"/>
        <v/>
      </c>
      <c r="AN871" s="665" t="str">
        <f t="shared" si="166"/>
        <v/>
      </c>
      <c r="AO871" s="666" t="str">
        <f t="shared" si="167"/>
        <v/>
      </c>
      <c r="AP871" s="666" t="str">
        <f t="shared" si="168"/>
        <v/>
      </c>
      <c r="AQ871" s="666" t="str">
        <f t="shared" si="169"/>
        <v/>
      </c>
      <c r="AR871" s="666" t="str">
        <f t="shared" si="177"/>
        <v/>
      </c>
      <c r="AS871" s="666" t="str">
        <f t="shared" si="170"/>
        <v/>
      </c>
      <c r="AT871" s="666" t="str">
        <f t="shared" si="161"/>
        <v/>
      </c>
      <c r="AU871" s="666" t="str">
        <f t="shared" si="162"/>
        <v/>
      </c>
      <c r="AV871" s="666" t="str">
        <f>IF(X871="","",IF(OR(R871=IF(S871&gt;【１】経営概要!$G$27,調査年-1,調査年),AN871=""),"",ROUND(AN871*X871%,0)))</f>
        <v/>
      </c>
      <c r="AW871" s="666" t="str">
        <f t="shared" si="171"/>
        <v/>
      </c>
      <c r="AX871" s="666" t="str">
        <f t="shared" si="172"/>
        <v/>
      </c>
      <c r="AY871" s="666" t="str">
        <f t="shared" si="173"/>
        <v/>
      </c>
      <c r="AZ871" s="666" t="str">
        <f>IF(OR(X871="",AND(OR(R871&lt;&gt;IF(S871&gt;【１】経営概要!$G$27,調査年-1,調査年),AG871=0),V871="",AR871="",W871="")),"",
SUM(
IF(AND(R871=IF(S871&gt;【１】経営概要!$G$27,調査年-1,調査年),AG871=1),ROUND(T871*X871%,0),),
ROUND(V871*X871%,0),
ROUND(SUM(AR871)*X871%,0),
))</f>
        <v/>
      </c>
      <c r="BA871" s="666" t="str">
        <f t="shared" si="174"/>
        <v/>
      </c>
    </row>
    <row r="872" spans="2:53" s="4" customFormat="1" ht="28.15" hidden="1" customHeight="1" outlineLevel="1">
      <c r="C872" s="722">
        <v>856</v>
      </c>
      <c r="D872" s="1572"/>
      <c r="E872" s="1573"/>
      <c r="F872" s="1573"/>
      <c r="G872" s="1573"/>
      <c r="H872" s="1573"/>
      <c r="I872" s="1573"/>
      <c r="J872" s="1573"/>
      <c r="K872" s="1574"/>
      <c r="L872" s="668" t="str">
        <f>IF(M872&gt;0,IF(COUNTIF(リスト!建築物種類コード,M872),"建築物","構築物"),"")</f>
        <v/>
      </c>
      <c r="M872" s="688"/>
      <c r="N872" s="681"/>
      <c r="O872" s="201"/>
      <c r="P872" s="682"/>
      <c r="Q872" s="683"/>
      <c r="R872" s="683"/>
      <c r="S872" s="684"/>
      <c r="T872" s="685"/>
      <c r="U872" s="685"/>
      <c r="V872" s="685"/>
      <c r="W872" s="685"/>
      <c r="X872" s="1045"/>
      <c r="Y872" s="686"/>
      <c r="Z872" s="687"/>
      <c r="AA872" s="661"/>
      <c r="AB872" s="662"/>
      <c r="AC872" s="279"/>
      <c r="AD872" s="61"/>
      <c r="AE872" s="61"/>
      <c r="AF872" s="663" t="str">
        <f t="shared" si="176"/>
        <v/>
      </c>
      <c r="AG872" s="664" t="str">
        <f t="shared" si="159"/>
        <v/>
      </c>
      <c r="AH872" s="664" t="str">
        <f t="shared" si="160"/>
        <v/>
      </c>
      <c r="AI872" s="664" t="str">
        <f>IF(AF872="","",VLOOKUP(AF872,リスト!BD:BE,2,0))</f>
        <v/>
      </c>
      <c r="AJ872" s="664" t="str">
        <f t="shared" si="175"/>
        <v/>
      </c>
      <c r="AK872" s="664" t="str">
        <f>IF(AJ872="","",VLOOKUP(AJ872,リスト!BW:BX,2,0))</f>
        <v/>
      </c>
      <c r="AL872" s="664" t="str">
        <f>IF(AF872="","",IF(S872&gt;【１】経営概要!$G$27,調査年-1,調査年)-R872)</f>
        <v/>
      </c>
      <c r="AM872" s="665" t="str">
        <f t="shared" si="165"/>
        <v/>
      </c>
      <c r="AN872" s="665" t="str">
        <f t="shared" si="166"/>
        <v/>
      </c>
      <c r="AO872" s="666" t="str">
        <f t="shared" si="167"/>
        <v/>
      </c>
      <c r="AP872" s="666" t="str">
        <f t="shared" si="168"/>
        <v/>
      </c>
      <c r="AQ872" s="666" t="str">
        <f t="shared" si="169"/>
        <v/>
      </c>
      <c r="AR872" s="666" t="str">
        <f t="shared" si="177"/>
        <v/>
      </c>
      <c r="AS872" s="666" t="str">
        <f t="shared" si="170"/>
        <v/>
      </c>
      <c r="AT872" s="666" t="str">
        <f t="shared" si="161"/>
        <v/>
      </c>
      <c r="AU872" s="666" t="str">
        <f t="shared" si="162"/>
        <v/>
      </c>
      <c r="AV872" s="666" t="str">
        <f>IF(X872="","",IF(OR(R872=IF(S872&gt;【１】経営概要!$G$27,調査年-1,調査年),AN872=""),"",ROUND(AN872*X872%,0)))</f>
        <v/>
      </c>
      <c r="AW872" s="666" t="str">
        <f t="shared" si="171"/>
        <v/>
      </c>
      <c r="AX872" s="666" t="str">
        <f t="shared" si="172"/>
        <v/>
      </c>
      <c r="AY872" s="666" t="str">
        <f t="shared" si="173"/>
        <v/>
      </c>
      <c r="AZ872" s="666" t="str">
        <f>IF(OR(X872="",AND(OR(R872&lt;&gt;IF(S872&gt;【１】経営概要!$G$27,調査年-1,調査年),AG872=0),V872="",AR872="",W872="")),"",
SUM(
IF(AND(R872=IF(S872&gt;【１】経営概要!$G$27,調査年-1,調査年),AG872=1),ROUND(T872*X872%,0),),
ROUND(V872*X872%,0),
ROUND(SUM(AR872)*X872%,0),
))</f>
        <v/>
      </c>
      <c r="BA872" s="666" t="str">
        <f t="shared" si="174"/>
        <v/>
      </c>
    </row>
    <row r="873" spans="2:53" s="4" customFormat="1" ht="28.15" hidden="1" customHeight="1" outlineLevel="1">
      <c r="C873" s="722">
        <v>857</v>
      </c>
      <c r="D873" s="1569"/>
      <c r="E873" s="1570"/>
      <c r="F873" s="1570"/>
      <c r="G873" s="1570"/>
      <c r="H873" s="1570"/>
      <c r="I873" s="1570"/>
      <c r="J873" s="1570"/>
      <c r="K873" s="1571"/>
      <c r="L873" s="668" t="str">
        <f>IF(M873&gt;0,IF(COUNTIF(リスト!建築物種類コード,M873),"建築物","構築物"),"")</f>
        <v/>
      </c>
      <c r="M873" s="680"/>
      <c r="N873" s="681"/>
      <c r="O873" s="201"/>
      <c r="P873" s="682"/>
      <c r="Q873" s="683"/>
      <c r="R873" s="683"/>
      <c r="S873" s="684"/>
      <c r="T873" s="685"/>
      <c r="U873" s="685"/>
      <c r="V873" s="685"/>
      <c r="W873" s="685"/>
      <c r="X873" s="1045"/>
      <c r="Y873" s="686"/>
      <c r="Z873" s="687"/>
      <c r="AA873" s="661"/>
      <c r="AB873" s="662"/>
      <c r="AC873" s="279"/>
      <c r="AD873" s="61"/>
      <c r="AE873" s="61"/>
      <c r="AF873" s="663" t="str">
        <f t="shared" si="176"/>
        <v/>
      </c>
      <c r="AG873" s="664" t="str">
        <f t="shared" si="159"/>
        <v/>
      </c>
      <c r="AH873" s="664" t="str">
        <f t="shared" si="160"/>
        <v/>
      </c>
      <c r="AI873" s="664" t="str">
        <f>IF(AF873="","",VLOOKUP(AF873,リスト!BD:BE,2,0))</f>
        <v/>
      </c>
      <c r="AJ873" s="664" t="str">
        <f t="shared" si="175"/>
        <v/>
      </c>
      <c r="AK873" s="664" t="str">
        <f>IF(AJ873="","",VLOOKUP(AJ873,リスト!BW:BX,2,0))</f>
        <v/>
      </c>
      <c r="AL873" s="664" t="str">
        <f>IF(AF873="","",IF(S873&gt;【１】経営概要!$G$27,調査年-1,調査年)-R873)</f>
        <v/>
      </c>
      <c r="AM873" s="665" t="str">
        <f t="shared" si="165"/>
        <v/>
      </c>
      <c r="AN873" s="665" t="str">
        <f t="shared" si="166"/>
        <v/>
      </c>
      <c r="AO873" s="666" t="str">
        <f t="shared" si="167"/>
        <v/>
      </c>
      <c r="AP873" s="666" t="str">
        <f t="shared" si="168"/>
        <v/>
      </c>
      <c r="AQ873" s="666" t="str">
        <f t="shared" si="169"/>
        <v/>
      </c>
      <c r="AR873" s="666" t="str">
        <f t="shared" si="177"/>
        <v/>
      </c>
      <c r="AS873" s="666" t="str">
        <f t="shared" si="170"/>
        <v/>
      </c>
      <c r="AT873" s="666" t="str">
        <f t="shared" si="161"/>
        <v/>
      </c>
      <c r="AU873" s="666" t="str">
        <f t="shared" si="162"/>
        <v/>
      </c>
      <c r="AV873" s="666" t="str">
        <f>IF(X873="","",IF(OR(R873=IF(S873&gt;【１】経営概要!$G$27,調査年-1,調査年),AN873=""),"",ROUND(AN873*X873%,0)))</f>
        <v/>
      </c>
      <c r="AW873" s="666" t="str">
        <f t="shared" si="171"/>
        <v/>
      </c>
      <c r="AX873" s="666" t="str">
        <f t="shared" si="172"/>
        <v/>
      </c>
      <c r="AY873" s="666" t="str">
        <f t="shared" si="173"/>
        <v/>
      </c>
      <c r="AZ873" s="666" t="str">
        <f>IF(OR(X873="",AND(OR(R873&lt;&gt;IF(S873&gt;【１】経営概要!$G$27,調査年-1,調査年),AG873=0),V873="",AR873="",W873="")),"",
SUM(
IF(AND(R873=IF(S873&gt;【１】経営概要!$G$27,調査年-1,調査年),AG873=1),ROUND(T873*X873%,0),),
ROUND(V873*X873%,0),
ROUND(SUM(AR873)*X873%,0),
))</f>
        <v/>
      </c>
      <c r="BA873" s="666" t="str">
        <f t="shared" si="174"/>
        <v/>
      </c>
    </row>
    <row r="874" spans="2:53" s="4" customFormat="1" ht="28.15" hidden="1" customHeight="1" outlineLevel="1">
      <c r="C874" s="722">
        <v>858</v>
      </c>
      <c r="D874" s="1572"/>
      <c r="E874" s="1573"/>
      <c r="F874" s="1573"/>
      <c r="G874" s="1573"/>
      <c r="H874" s="1573"/>
      <c r="I874" s="1573"/>
      <c r="J874" s="1573"/>
      <c r="K874" s="1574"/>
      <c r="L874" s="668" t="str">
        <f>IF(M874&gt;0,IF(COUNTIF(リスト!建築物種類コード,M874),"建築物","構築物"),"")</f>
        <v/>
      </c>
      <c r="M874" s="688"/>
      <c r="N874" s="681"/>
      <c r="O874" s="201"/>
      <c r="P874" s="682"/>
      <c r="Q874" s="683"/>
      <c r="R874" s="683"/>
      <c r="S874" s="684"/>
      <c r="T874" s="685"/>
      <c r="U874" s="685"/>
      <c r="V874" s="685"/>
      <c r="W874" s="685"/>
      <c r="X874" s="1045"/>
      <c r="Y874" s="686"/>
      <c r="Z874" s="687"/>
      <c r="AA874" s="661"/>
      <c r="AB874" s="662"/>
      <c r="AC874" s="279"/>
      <c r="AD874" s="61"/>
      <c r="AE874" s="61"/>
      <c r="AF874" s="663" t="str">
        <f t="shared" si="176"/>
        <v/>
      </c>
      <c r="AG874" s="664" t="str">
        <f t="shared" si="159"/>
        <v/>
      </c>
      <c r="AH874" s="664" t="str">
        <f t="shared" si="160"/>
        <v/>
      </c>
      <c r="AI874" s="664" t="str">
        <f>IF(AF874="","",VLOOKUP(AF874,リスト!BD:BE,2,0))</f>
        <v/>
      </c>
      <c r="AJ874" s="664" t="str">
        <f t="shared" si="175"/>
        <v/>
      </c>
      <c r="AK874" s="664" t="str">
        <f>IF(AJ874="","",VLOOKUP(AJ874,リスト!BW:BX,2,0))</f>
        <v/>
      </c>
      <c r="AL874" s="664" t="str">
        <f>IF(AF874="","",IF(S874&gt;【１】経営概要!$G$27,調査年-1,調査年)-R874)</f>
        <v/>
      </c>
      <c r="AM874" s="665" t="str">
        <f t="shared" si="165"/>
        <v/>
      </c>
      <c r="AN874" s="665" t="str">
        <f t="shared" si="166"/>
        <v/>
      </c>
      <c r="AO874" s="666" t="str">
        <f t="shared" si="167"/>
        <v/>
      </c>
      <c r="AP874" s="666" t="str">
        <f t="shared" si="168"/>
        <v/>
      </c>
      <c r="AQ874" s="666" t="str">
        <f t="shared" si="169"/>
        <v/>
      </c>
      <c r="AR874" s="666" t="str">
        <f t="shared" si="177"/>
        <v/>
      </c>
      <c r="AS874" s="666" t="str">
        <f t="shared" si="170"/>
        <v/>
      </c>
      <c r="AT874" s="666" t="str">
        <f t="shared" si="161"/>
        <v/>
      </c>
      <c r="AU874" s="666" t="str">
        <f t="shared" si="162"/>
        <v/>
      </c>
      <c r="AV874" s="666" t="str">
        <f>IF(X874="","",IF(OR(R874=IF(S874&gt;【１】経営概要!$G$27,調査年-1,調査年),AN874=""),"",ROUND(AN874*X874%,0)))</f>
        <v/>
      </c>
      <c r="AW874" s="666" t="str">
        <f t="shared" si="171"/>
        <v/>
      </c>
      <c r="AX874" s="666" t="str">
        <f t="shared" si="172"/>
        <v/>
      </c>
      <c r="AY874" s="666" t="str">
        <f t="shared" si="173"/>
        <v/>
      </c>
      <c r="AZ874" s="666" t="str">
        <f>IF(OR(X874="",AND(OR(R874&lt;&gt;IF(S874&gt;【１】経営概要!$G$27,調査年-1,調査年),AG874=0),V874="",AR874="",W874="")),"",
SUM(
IF(AND(R874=IF(S874&gt;【１】経営概要!$G$27,調査年-1,調査年),AG874=1),ROUND(T874*X874%,0),),
ROUND(V874*X874%,0),
ROUND(SUM(AR874)*X874%,0),
))</f>
        <v/>
      </c>
      <c r="BA874" s="666" t="str">
        <f t="shared" si="174"/>
        <v/>
      </c>
    </row>
    <row r="875" spans="2:53" s="4" customFormat="1" ht="28.15" hidden="1" customHeight="1" outlineLevel="1">
      <c r="C875" s="722">
        <v>859</v>
      </c>
      <c r="D875" s="1569"/>
      <c r="E875" s="1570"/>
      <c r="F875" s="1570"/>
      <c r="G875" s="1570"/>
      <c r="H875" s="1570"/>
      <c r="I875" s="1570"/>
      <c r="J875" s="1570"/>
      <c r="K875" s="1571"/>
      <c r="L875" s="668" t="str">
        <f>IF(M875&gt;0,IF(COUNTIF(リスト!建築物種類コード,M875),"建築物","構築物"),"")</f>
        <v/>
      </c>
      <c r="M875" s="680"/>
      <c r="N875" s="681"/>
      <c r="O875" s="201"/>
      <c r="P875" s="682"/>
      <c r="Q875" s="683"/>
      <c r="R875" s="683"/>
      <c r="S875" s="684"/>
      <c r="T875" s="685"/>
      <c r="U875" s="685"/>
      <c r="V875" s="685"/>
      <c r="W875" s="685"/>
      <c r="X875" s="1045"/>
      <c r="Y875" s="686"/>
      <c r="Z875" s="687"/>
      <c r="AA875" s="661"/>
      <c r="AB875" s="662"/>
      <c r="AC875" s="279"/>
      <c r="AD875" s="61"/>
      <c r="AE875" s="61"/>
      <c r="AF875" s="663" t="str">
        <f t="shared" si="176"/>
        <v/>
      </c>
      <c r="AG875" s="664" t="str">
        <f t="shared" si="159"/>
        <v/>
      </c>
      <c r="AH875" s="664" t="str">
        <f t="shared" si="160"/>
        <v/>
      </c>
      <c r="AI875" s="664" t="str">
        <f>IF(AF875="","",VLOOKUP(AF875,リスト!BD:BE,2,0))</f>
        <v/>
      </c>
      <c r="AJ875" s="664" t="str">
        <f t="shared" si="175"/>
        <v/>
      </c>
      <c r="AK875" s="664" t="str">
        <f>IF(AJ875="","",VLOOKUP(AJ875,リスト!BW:BX,2,0))</f>
        <v/>
      </c>
      <c r="AL875" s="664" t="str">
        <f>IF(AF875="","",IF(S875&gt;【１】経営概要!$G$27,調査年-1,調査年)-R875)</f>
        <v/>
      </c>
      <c r="AM875" s="665" t="str">
        <f t="shared" si="165"/>
        <v/>
      </c>
      <c r="AN875" s="665" t="str">
        <f t="shared" si="166"/>
        <v/>
      </c>
      <c r="AO875" s="666" t="str">
        <f t="shared" si="167"/>
        <v/>
      </c>
      <c r="AP875" s="666" t="str">
        <f t="shared" si="168"/>
        <v/>
      </c>
      <c r="AQ875" s="666" t="str">
        <f t="shared" si="169"/>
        <v/>
      </c>
      <c r="AR875" s="666" t="str">
        <f t="shared" si="177"/>
        <v/>
      </c>
      <c r="AS875" s="666" t="str">
        <f t="shared" si="170"/>
        <v/>
      </c>
      <c r="AT875" s="666" t="str">
        <f t="shared" si="161"/>
        <v/>
      </c>
      <c r="AU875" s="666" t="str">
        <f t="shared" si="162"/>
        <v/>
      </c>
      <c r="AV875" s="666" t="str">
        <f>IF(X875="","",IF(OR(R875=IF(S875&gt;【１】経営概要!$G$27,調査年-1,調査年),AN875=""),"",ROUND(AN875*X875%,0)))</f>
        <v/>
      </c>
      <c r="AW875" s="666" t="str">
        <f t="shared" si="171"/>
        <v/>
      </c>
      <c r="AX875" s="666" t="str">
        <f t="shared" si="172"/>
        <v/>
      </c>
      <c r="AY875" s="666" t="str">
        <f t="shared" si="173"/>
        <v/>
      </c>
      <c r="AZ875" s="666" t="str">
        <f>IF(OR(X875="",AND(OR(R875&lt;&gt;IF(S875&gt;【１】経営概要!$G$27,調査年-1,調査年),AG875=0),V875="",AR875="",W875="")),"",
SUM(
IF(AND(R875=IF(S875&gt;【１】経営概要!$G$27,調査年-1,調査年),AG875=1),ROUND(T875*X875%,0),),
ROUND(V875*X875%,0),
ROUND(SUM(AR875)*X875%,0),
))</f>
        <v/>
      </c>
      <c r="BA875" s="666" t="str">
        <f t="shared" si="174"/>
        <v/>
      </c>
    </row>
    <row r="876" spans="2:53" s="4" customFormat="1" ht="28.15" hidden="1" customHeight="1" outlineLevel="1">
      <c r="C876" s="722">
        <v>860</v>
      </c>
      <c r="D876" s="1569"/>
      <c r="E876" s="1570"/>
      <c r="F876" s="1570"/>
      <c r="G876" s="1570"/>
      <c r="H876" s="1570"/>
      <c r="I876" s="1570"/>
      <c r="J876" s="1570"/>
      <c r="K876" s="1571"/>
      <c r="L876" s="668" t="str">
        <f>IF(M876&gt;0,IF(COUNTIF(リスト!建築物種類コード,M876),"建築物","構築物"),"")</f>
        <v/>
      </c>
      <c r="M876" s="680"/>
      <c r="N876" s="681"/>
      <c r="O876" s="201"/>
      <c r="P876" s="682"/>
      <c r="Q876" s="683"/>
      <c r="R876" s="683"/>
      <c r="S876" s="684"/>
      <c r="T876" s="685"/>
      <c r="U876" s="685"/>
      <c r="V876" s="685"/>
      <c r="W876" s="685"/>
      <c r="X876" s="1045"/>
      <c r="Y876" s="686"/>
      <c r="Z876" s="687"/>
      <c r="AA876" s="661"/>
      <c r="AB876" s="662"/>
      <c r="AC876" s="279"/>
      <c r="AD876" s="61"/>
      <c r="AE876" s="61"/>
      <c r="AF876" s="663" t="str">
        <f t="shared" si="176"/>
        <v/>
      </c>
      <c r="AG876" s="664" t="str">
        <f t="shared" si="159"/>
        <v/>
      </c>
      <c r="AH876" s="664" t="str">
        <f t="shared" si="160"/>
        <v/>
      </c>
      <c r="AI876" s="664" t="str">
        <f>IF(AF876="","",VLOOKUP(AF876,リスト!BD:BE,2,0))</f>
        <v/>
      </c>
      <c r="AJ876" s="664" t="str">
        <f t="shared" si="175"/>
        <v/>
      </c>
      <c r="AK876" s="664" t="str">
        <f>IF(AJ876="","",VLOOKUP(AJ876,リスト!BW:BX,2,0))</f>
        <v/>
      </c>
      <c r="AL876" s="664" t="str">
        <f>IF(AF876="","",IF(S876&gt;【１】経営概要!$G$27,調査年-1,調査年)-R876)</f>
        <v/>
      </c>
      <c r="AM876" s="665" t="str">
        <f t="shared" si="165"/>
        <v/>
      </c>
      <c r="AN876" s="665" t="str">
        <f t="shared" si="166"/>
        <v/>
      </c>
      <c r="AO876" s="666" t="str">
        <f t="shared" si="167"/>
        <v/>
      </c>
      <c r="AP876" s="666" t="str">
        <f t="shared" si="168"/>
        <v/>
      </c>
      <c r="AQ876" s="666" t="str">
        <f t="shared" si="169"/>
        <v/>
      </c>
      <c r="AR876" s="666" t="str">
        <f t="shared" si="177"/>
        <v/>
      </c>
      <c r="AS876" s="666" t="str">
        <f t="shared" si="170"/>
        <v/>
      </c>
      <c r="AT876" s="666" t="str">
        <f t="shared" si="161"/>
        <v/>
      </c>
      <c r="AU876" s="666" t="str">
        <f t="shared" si="162"/>
        <v/>
      </c>
      <c r="AV876" s="666" t="str">
        <f>IF(X876="","",IF(OR(R876=IF(S876&gt;【１】経営概要!$G$27,調査年-1,調査年),AN876=""),"",ROUND(AN876*X876%,0)))</f>
        <v/>
      </c>
      <c r="AW876" s="666" t="str">
        <f t="shared" si="171"/>
        <v/>
      </c>
      <c r="AX876" s="666" t="str">
        <f t="shared" si="172"/>
        <v/>
      </c>
      <c r="AY876" s="666" t="str">
        <f t="shared" si="173"/>
        <v/>
      </c>
      <c r="AZ876" s="666" t="str">
        <f>IF(OR(X876="",AND(OR(R876&lt;&gt;IF(S876&gt;【１】経営概要!$G$27,調査年-1,調査年),AG876=0),V876="",AR876="",W876="")),"",
SUM(
IF(AND(R876=IF(S876&gt;【１】経営概要!$G$27,調査年-1,調査年),AG876=1),ROUND(T876*X876%,0),),
ROUND(V876*X876%,0),
ROUND(SUM(AR876)*X876%,0),
))</f>
        <v/>
      </c>
      <c r="BA876" s="666" t="str">
        <f t="shared" si="174"/>
        <v/>
      </c>
    </row>
    <row r="877" spans="2:53" s="4" customFormat="1" ht="28.15" hidden="1" customHeight="1" outlineLevel="1">
      <c r="C877" s="722">
        <v>861</v>
      </c>
      <c r="D877" s="1569"/>
      <c r="E877" s="1570"/>
      <c r="F877" s="1570"/>
      <c r="G877" s="1570"/>
      <c r="H877" s="1570"/>
      <c r="I877" s="1570"/>
      <c r="J877" s="1570"/>
      <c r="K877" s="1571"/>
      <c r="L877" s="668" t="str">
        <f>IF(M877&gt;0,IF(COUNTIF(リスト!建築物種類コード,M877),"建築物","構築物"),"")</f>
        <v/>
      </c>
      <c r="M877" s="680"/>
      <c r="N877" s="681"/>
      <c r="O877" s="201"/>
      <c r="P877" s="682"/>
      <c r="Q877" s="683"/>
      <c r="R877" s="683"/>
      <c r="S877" s="684"/>
      <c r="T877" s="685"/>
      <c r="U877" s="685"/>
      <c r="V877" s="685"/>
      <c r="W877" s="685"/>
      <c r="X877" s="1045"/>
      <c r="Y877" s="686"/>
      <c r="Z877" s="687"/>
      <c r="AA877" s="661"/>
      <c r="AB877" s="662"/>
      <c r="AC877" s="279"/>
      <c r="AD877" s="61"/>
      <c r="AE877" s="61"/>
      <c r="AF877" s="663" t="str">
        <f t="shared" si="176"/>
        <v/>
      </c>
      <c r="AG877" s="664" t="str">
        <f t="shared" si="159"/>
        <v/>
      </c>
      <c r="AH877" s="664" t="str">
        <f t="shared" si="160"/>
        <v/>
      </c>
      <c r="AI877" s="664" t="str">
        <f>IF(AF877="","",VLOOKUP(AF877,リスト!BD:BE,2,0))</f>
        <v/>
      </c>
      <c r="AJ877" s="664" t="str">
        <f t="shared" si="175"/>
        <v/>
      </c>
      <c r="AK877" s="664" t="str">
        <f>IF(AJ877="","",VLOOKUP(AJ877,リスト!BW:BX,2,0))</f>
        <v/>
      </c>
      <c r="AL877" s="664" t="str">
        <f>IF(AF877="","",IF(S877&gt;【１】経営概要!$G$27,調査年-1,調査年)-R877)</f>
        <v/>
      </c>
      <c r="AM877" s="665" t="str">
        <f t="shared" si="165"/>
        <v/>
      </c>
      <c r="AN877" s="665" t="str">
        <f t="shared" si="166"/>
        <v/>
      </c>
      <c r="AO877" s="666" t="str">
        <f t="shared" si="167"/>
        <v/>
      </c>
      <c r="AP877" s="666" t="str">
        <f t="shared" si="168"/>
        <v/>
      </c>
      <c r="AQ877" s="666" t="str">
        <f t="shared" si="169"/>
        <v/>
      </c>
      <c r="AR877" s="666" t="str">
        <f t="shared" si="177"/>
        <v/>
      </c>
      <c r="AS877" s="666" t="str">
        <f t="shared" si="170"/>
        <v/>
      </c>
      <c r="AT877" s="666" t="str">
        <f t="shared" si="161"/>
        <v/>
      </c>
      <c r="AU877" s="666" t="str">
        <f t="shared" si="162"/>
        <v/>
      </c>
      <c r="AV877" s="666" t="str">
        <f>IF(X877="","",IF(OR(R877=IF(S877&gt;【１】経営概要!$G$27,調査年-1,調査年),AN877=""),"",ROUND(AN877*X877%,0)))</f>
        <v/>
      </c>
      <c r="AW877" s="666" t="str">
        <f t="shared" si="171"/>
        <v/>
      </c>
      <c r="AX877" s="666" t="str">
        <f t="shared" si="172"/>
        <v/>
      </c>
      <c r="AY877" s="666" t="str">
        <f t="shared" si="173"/>
        <v/>
      </c>
      <c r="AZ877" s="666" t="str">
        <f>IF(OR(X877="",AND(OR(R877&lt;&gt;IF(S877&gt;【１】経営概要!$G$27,調査年-1,調査年),AG877=0),V877="",AR877="",W877="")),"",
SUM(
IF(AND(R877=IF(S877&gt;【１】経営概要!$G$27,調査年-1,調査年),AG877=1),ROUND(T877*X877%,0),),
ROUND(V877*X877%,0),
ROUND(SUM(AR877)*X877%,0),
))</f>
        <v/>
      </c>
      <c r="BA877" s="666" t="str">
        <f t="shared" si="174"/>
        <v/>
      </c>
    </row>
    <row r="878" spans="2:53" s="4" customFormat="1" ht="28.15" hidden="1" customHeight="1" outlineLevel="1">
      <c r="C878" s="722">
        <v>862</v>
      </c>
      <c r="D878" s="1569"/>
      <c r="E878" s="1570"/>
      <c r="F878" s="1570"/>
      <c r="G878" s="1570"/>
      <c r="H878" s="1570"/>
      <c r="I878" s="1570"/>
      <c r="J878" s="1570"/>
      <c r="K878" s="1571"/>
      <c r="L878" s="668" t="str">
        <f>IF(M878&gt;0,IF(COUNTIF(リスト!建築物種類コード,M878),"建築物","構築物"),"")</f>
        <v/>
      </c>
      <c r="M878" s="680"/>
      <c r="N878" s="681"/>
      <c r="O878" s="201"/>
      <c r="P878" s="682"/>
      <c r="Q878" s="683"/>
      <c r="R878" s="683"/>
      <c r="S878" s="684"/>
      <c r="T878" s="685"/>
      <c r="U878" s="685"/>
      <c r="V878" s="685"/>
      <c r="W878" s="685"/>
      <c r="X878" s="1045"/>
      <c r="Y878" s="686"/>
      <c r="Z878" s="687"/>
      <c r="AA878" s="661"/>
      <c r="AB878" s="662"/>
      <c r="AC878" s="279"/>
      <c r="AD878" s="61"/>
      <c r="AE878" s="61"/>
      <c r="AF878" s="663" t="str">
        <f t="shared" si="176"/>
        <v/>
      </c>
      <c r="AG878" s="664" t="str">
        <f t="shared" si="159"/>
        <v/>
      </c>
      <c r="AH878" s="664" t="str">
        <f t="shared" si="160"/>
        <v/>
      </c>
      <c r="AI878" s="664" t="str">
        <f>IF(AF878="","",VLOOKUP(AF878,リスト!BD:BE,2,0))</f>
        <v/>
      </c>
      <c r="AJ878" s="664" t="str">
        <f t="shared" si="175"/>
        <v/>
      </c>
      <c r="AK878" s="664" t="str">
        <f>IF(AJ878="","",VLOOKUP(AJ878,リスト!BW:BX,2,0))</f>
        <v/>
      </c>
      <c r="AL878" s="664" t="str">
        <f>IF(AF878="","",IF(S878&gt;【１】経営概要!$G$27,調査年-1,調査年)-R878)</f>
        <v/>
      </c>
      <c r="AM878" s="665" t="str">
        <f t="shared" si="165"/>
        <v/>
      </c>
      <c r="AN878" s="665" t="str">
        <f t="shared" si="166"/>
        <v/>
      </c>
      <c r="AO878" s="666" t="str">
        <f t="shared" si="167"/>
        <v/>
      </c>
      <c r="AP878" s="666" t="str">
        <f t="shared" si="168"/>
        <v/>
      </c>
      <c r="AQ878" s="666" t="str">
        <f t="shared" si="169"/>
        <v/>
      </c>
      <c r="AR878" s="666" t="str">
        <f t="shared" si="177"/>
        <v/>
      </c>
      <c r="AS878" s="666" t="str">
        <f t="shared" si="170"/>
        <v/>
      </c>
      <c r="AT878" s="666" t="str">
        <f t="shared" si="161"/>
        <v/>
      </c>
      <c r="AU878" s="666" t="str">
        <f t="shared" si="162"/>
        <v/>
      </c>
      <c r="AV878" s="666" t="str">
        <f>IF(X878="","",IF(OR(R878=IF(S878&gt;【１】経営概要!$G$27,調査年-1,調査年),AN878=""),"",ROUND(AN878*X878%,0)))</f>
        <v/>
      </c>
      <c r="AW878" s="666" t="str">
        <f t="shared" si="171"/>
        <v/>
      </c>
      <c r="AX878" s="666" t="str">
        <f t="shared" si="172"/>
        <v/>
      </c>
      <c r="AY878" s="666" t="str">
        <f t="shared" si="173"/>
        <v/>
      </c>
      <c r="AZ878" s="666" t="str">
        <f>IF(OR(X878="",AND(OR(R878&lt;&gt;IF(S878&gt;【１】経営概要!$G$27,調査年-1,調査年),AG878=0),V878="",AR878="",W878="")),"",
SUM(
IF(AND(R878=IF(S878&gt;【１】経営概要!$G$27,調査年-1,調査年),AG878=1),ROUND(T878*X878%,0),),
ROUND(V878*X878%,0),
ROUND(SUM(AR878)*X878%,0),
))</f>
        <v/>
      </c>
      <c r="BA878" s="666" t="str">
        <f t="shared" si="174"/>
        <v/>
      </c>
    </row>
    <row r="879" spans="2:53" s="4" customFormat="1" ht="28.15" hidden="1" customHeight="1" outlineLevel="1">
      <c r="C879" s="722">
        <v>863</v>
      </c>
      <c r="D879" s="1569"/>
      <c r="E879" s="1570"/>
      <c r="F879" s="1570"/>
      <c r="G879" s="1570"/>
      <c r="H879" s="1570"/>
      <c r="I879" s="1570"/>
      <c r="J879" s="1570"/>
      <c r="K879" s="1571"/>
      <c r="L879" s="668" t="str">
        <f>IF(M879&gt;0,IF(COUNTIF(リスト!建築物種類コード,M879),"建築物","構築物"),"")</f>
        <v/>
      </c>
      <c r="M879" s="680"/>
      <c r="N879" s="681"/>
      <c r="O879" s="201"/>
      <c r="P879" s="682"/>
      <c r="Q879" s="683"/>
      <c r="R879" s="683"/>
      <c r="S879" s="684"/>
      <c r="T879" s="685"/>
      <c r="U879" s="685"/>
      <c r="V879" s="685"/>
      <c r="W879" s="685"/>
      <c r="X879" s="1045"/>
      <c r="Y879" s="686"/>
      <c r="Z879" s="687"/>
      <c r="AA879" s="661"/>
      <c r="AB879" s="662"/>
      <c r="AC879" s="279"/>
      <c r="AD879" s="61"/>
      <c r="AE879" s="61"/>
      <c r="AF879" s="663" t="str">
        <f t="shared" si="176"/>
        <v/>
      </c>
      <c r="AG879" s="664" t="str">
        <f t="shared" si="159"/>
        <v/>
      </c>
      <c r="AH879" s="664" t="str">
        <f t="shared" si="160"/>
        <v/>
      </c>
      <c r="AI879" s="664" t="str">
        <f>IF(AF879="","",VLOOKUP(AF879,リスト!BD:BE,2,0))</f>
        <v/>
      </c>
      <c r="AJ879" s="664" t="str">
        <f t="shared" si="175"/>
        <v/>
      </c>
      <c r="AK879" s="664" t="str">
        <f>IF(AJ879="","",VLOOKUP(AJ879,リスト!BW:BX,2,0))</f>
        <v/>
      </c>
      <c r="AL879" s="664" t="str">
        <f>IF(AF879="","",IF(S879&gt;【１】経営概要!$G$27,調査年-1,調査年)-R879)</f>
        <v/>
      </c>
      <c r="AM879" s="665" t="str">
        <f t="shared" si="165"/>
        <v/>
      </c>
      <c r="AN879" s="665" t="str">
        <f t="shared" si="166"/>
        <v/>
      </c>
      <c r="AO879" s="666" t="str">
        <f t="shared" si="167"/>
        <v/>
      </c>
      <c r="AP879" s="666" t="str">
        <f t="shared" si="168"/>
        <v/>
      </c>
      <c r="AQ879" s="666" t="str">
        <f t="shared" si="169"/>
        <v/>
      </c>
      <c r="AR879" s="666" t="str">
        <f t="shared" si="177"/>
        <v/>
      </c>
      <c r="AS879" s="666" t="str">
        <f t="shared" si="170"/>
        <v/>
      </c>
      <c r="AT879" s="666" t="str">
        <f t="shared" si="161"/>
        <v/>
      </c>
      <c r="AU879" s="666" t="str">
        <f t="shared" si="162"/>
        <v/>
      </c>
      <c r="AV879" s="666" t="str">
        <f>IF(X879="","",IF(OR(R879=IF(S879&gt;【１】経営概要!$G$27,調査年-1,調査年),AN879=""),"",ROUND(AN879*X879%,0)))</f>
        <v/>
      </c>
      <c r="AW879" s="666" t="str">
        <f t="shared" si="171"/>
        <v/>
      </c>
      <c r="AX879" s="666" t="str">
        <f t="shared" si="172"/>
        <v/>
      </c>
      <c r="AY879" s="666" t="str">
        <f t="shared" si="173"/>
        <v/>
      </c>
      <c r="AZ879" s="666" t="str">
        <f>IF(OR(X879="",AND(OR(R879&lt;&gt;IF(S879&gt;【１】経営概要!$G$27,調査年-1,調査年),AG879=0),V879="",AR879="",W879="")),"",
SUM(
IF(AND(R879=IF(S879&gt;【１】経営概要!$G$27,調査年-1,調査年),AG879=1),ROUND(T879*X879%,0),),
ROUND(V879*X879%,0),
ROUND(SUM(AR879)*X879%,0),
))</f>
        <v/>
      </c>
      <c r="BA879" s="666" t="str">
        <f t="shared" si="174"/>
        <v/>
      </c>
    </row>
    <row r="880" spans="2:53" s="4" customFormat="1" ht="28.15" hidden="1" customHeight="1" outlineLevel="1">
      <c r="C880" s="722">
        <v>864</v>
      </c>
      <c r="D880" s="1569"/>
      <c r="E880" s="1570"/>
      <c r="F880" s="1570"/>
      <c r="G880" s="1570"/>
      <c r="H880" s="1570"/>
      <c r="I880" s="1570"/>
      <c r="J880" s="1570"/>
      <c r="K880" s="1571"/>
      <c r="L880" s="668" t="str">
        <f>IF(M880&gt;0,IF(COUNTIF(リスト!建築物種類コード,M880),"建築物","構築物"),"")</f>
        <v/>
      </c>
      <c r="M880" s="680"/>
      <c r="N880" s="681"/>
      <c r="O880" s="201"/>
      <c r="P880" s="682"/>
      <c r="Q880" s="683"/>
      <c r="R880" s="683"/>
      <c r="S880" s="684"/>
      <c r="T880" s="685"/>
      <c r="U880" s="685"/>
      <c r="V880" s="685"/>
      <c r="W880" s="685"/>
      <c r="X880" s="1045"/>
      <c r="Y880" s="686"/>
      <c r="Z880" s="687"/>
      <c r="AA880" s="661"/>
      <c r="AB880" s="662"/>
      <c r="AC880" s="279"/>
      <c r="AD880" s="61"/>
      <c r="AE880" s="61"/>
      <c r="AF880" s="663" t="str">
        <f t="shared" si="176"/>
        <v/>
      </c>
      <c r="AG880" s="664" t="str">
        <f t="shared" si="159"/>
        <v/>
      </c>
      <c r="AH880" s="664" t="str">
        <f t="shared" si="160"/>
        <v/>
      </c>
      <c r="AI880" s="664" t="str">
        <f>IF(AF880="","",VLOOKUP(AF880,リスト!BD:BE,2,0))</f>
        <v/>
      </c>
      <c r="AJ880" s="664" t="str">
        <f t="shared" si="175"/>
        <v/>
      </c>
      <c r="AK880" s="664" t="str">
        <f>IF(AJ880="","",VLOOKUP(AJ880,リスト!BW:BX,2,0))</f>
        <v/>
      </c>
      <c r="AL880" s="664" t="str">
        <f>IF(AF880="","",IF(S880&gt;【１】経営概要!$G$27,調査年-1,調査年)-R880)</f>
        <v/>
      </c>
      <c r="AM880" s="665" t="str">
        <f t="shared" si="165"/>
        <v/>
      </c>
      <c r="AN880" s="665" t="str">
        <f t="shared" si="166"/>
        <v/>
      </c>
      <c r="AO880" s="666" t="str">
        <f t="shared" si="167"/>
        <v/>
      </c>
      <c r="AP880" s="666" t="str">
        <f t="shared" si="168"/>
        <v/>
      </c>
      <c r="AQ880" s="666" t="str">
        <f t="shared" si="169"/>
        <v/>
      </c>
      <c r="AR880" s="666" t="str">
        <f t="shared" si="177"/>
        <v/>
      </c>
      <c r="AS880" s="666" t="str">
        <f t="shared" si="170"/>
        <v/>
      </c>
      <c r="AT880" s="666" t="str">
        <f t="shared" si="161"/>
        <v/>
      </c>
      <c r="AU880" s="666" t="str">
        <f t="shared" si="162"/>
        <v/>
      </c>
      <c r="AV880" s="666" t="str">
        <f>IF(X880="","",IF(OR(R880=IF(S880&gt;【１】経営概要!$G$27,調査年-1,調査年),AN880=""),"",ROUND(AN880*X880%,0)))</f>
        <v/>
      </c>
      <c r="AW880" s="666" t="str">
        <f t="shared" si="171"/>
        <v/>
      </c>
      <c r="AX880" s="666" t="str">
        <f t="shared" si="172"/>
        <v/>
      </c>
      <c r="AY880" s="666" t="str">
        <f t="shared" si="173"/>
        <v/>
      </c>
      <c r="AZ880" s="666" t="str">
        <f>IF(OR(X880="",AND(OR(R880&lt;&gt;IF(S880&gt;【１】経営概要!$G$27,調査年-1,調査年),AG880=0),V880="",AR880="",W880="")),"",
SUM(
IF(AND(R880=IF(S880&gt;【１】経営概要!$G$27,調査年-1,調査年),AG880=1),ROUND(T880*X880%,0),),
ROUND(V880*X880%,0),
ROUND(SUM(AR880)*X880%,0),
))</f>
        <v/>
      </c>
      <c r="BA880" s="666" t="str">
        <f t="shared" si="174"/>
        <v/>
      </c>
    </row>
    <row r="881" spans="2:53" s="4" customFormat="1" ht="28.15" hidden="1" customHeight="1" outlineLevel="1">
      <c r="C881" s="722">
        <v>865</v>
      </c>
      <c r="D881" s="1569"/>
      <c r="E881" s="1570"/>
      <c r="F881" s="1570"/>
      <c r="G881" s="1570"/>
      <c r="H881" s="1570"/>
      <c r="I881" s="1570"/>
      <c r="J881" s="1570"/>
      <c r="K881" s="1571"/>
      <c r="L881" s="668" t="str">
        <f>IF(M881&gt;0,IF(COUNTIF(リスト!建築物種類コード,M881),"建築物","構築物"),"")</f>
        <v/>
      </c>
      <c r="M881" s="680"/>
      <c r="N881" s="681"/>
      <c r="O881" s="201"/>
      <c r="P881" s="682"/>
      <c r="Q881" s="683"/>
      <c r="R881" s="683"/>
      <c r="S881" s="684"/>
      <c r="T881" s="685"/>
      <c r="U881" s="685"/>
      <c r="V881" s="685"/>
      <c r="W881" s="685"/>
      <c r="X881" s="1045"/>
      <c r="Y881" s="686"/>
      <c r="Z881" s="687"/>
      <c r="AA881" s="661"/>
      <c r="AB881" s="662"/>
      <c r="AC881" s="279"/>
      <c r="AD881" s="61"/>
      <c r="AE881" s="61"/>
      <c r="AF881" s="663" t="str">
        <f t="shared" si="176"/>
        <v/>
      </c>
      <c r="AG881" s="664" t="str">
        <f t="shared" si="159"/>
        <v/>
      </c>
      <c r="AH881" s="664" t="str">
        <f t="shared" si="160"/>
        <v/>
      </c>
      <c r="AI881" s="664" t="str">
        <f>IF(AF881="","",VLOOKUP(AF881,リスト!BD:BE,2,0))</f>
        <v/>
      </c>
      <c r="AJ881" s="664" t="str">
        <f t="shared" si="175"/>
        <v/>
      </c>
      <c r="AK881" s="664" t="str">
        <f>IF(AJ881="","",VLOOKUP(AJ881,リスト!BW:BX,2,0))</f>
        <v/>
      </c>
      <c r="AL881" s="664" t="str">
        <f>IF(AF881="","",IF(S881&gt;【１】経営概要!$G$27,調査年-1,調査年)-R881)</f>
        <v/>
      </c>
      <c r="AM881" s="665" t="str">
        <f t="shared" si="165"/>
        <v/>
      </c>
      <c r="AN881" s="665" t="str">
        <f t="shared" si="166"/>
        <v/>
      </c>
      <c r="AO881" s="666" t="str">
        <f t="shared" si="167"/>
        <v/>
      </c>
      <c r="AP881" s="666" t="str">
        <f t="shared" si="168"/>
        <v/>
      </c>
      <c r="AQ881" s="666" t="str">
        <f t="shared" si="169"/>
        <v/>
      </c>
      <c r="AR881" s="666" t="str">
        <f t="shared" si="177"/>
        <v/>
      </c>
      <c r="AS881" s="666" t="str">
        <f t="shared" si="170"/>
        <v/>
      </c>
      <c r="AT881" s="666" t="str">
        <f t="shared" si="161"/>
        <v/>
      </c>
      <c r="AU881" s="666" t="str">
        <f t="shared" si="162"/>
        <v/>
      </c>
      <c r="AV881" s="666" t="str">
        <f>IF(X881="","",IF(OR(R881=IF(S881&gt;【１】経営概要!$G$27,調査年-1,調査年),AN881=""),"",ROUND(AN881*X881%,0)))</f>
        <v/>
      </c>
      <c r="AW881" s="666" t="str">
        <f t="shared" si="171"/>
        <v/>
      </c>
      <c r="AX881" s="666" t="str">
        <f t="shared" si="172"/>
        <v/>
      </c>
      <c r="AY881" s="666" t="str">
        <f t="shared" si="173"/>
        <v/>
      </c>
      <c r="AZ881" s="666" t="str">
        <f>IF(OR(X881="",AND(OR(R881&lt;&gt;IF(S881&gt;【１】経営概要!$G$27,調査年-1,調査年),AG881=0),V881="",AR881="",W881="")),"",
SUM(
IF(AND(R881=IF(S881&gt;【１】経営概要!$G$27,調査年-1,調査年),AG881=1),ROUND(T881*X881%,0),),
ROUND(V881*X881%,0),
ROUND(SUM(AR881)*X881%,0),
))</f>
        <v/>
      </c>
      <c r="BA881" s="666" t="str">
        <f t="shared" si="174"/>
        <v/>
      </c>
    </row>
    <row r="882" spans="2:53" s="4" customFormat="1" ht="28.15" hidden="1" customHeight="1" outlineLevel="1">
      <c r="C882" s="722">
        <v>866</v>
      </c>
      <c r="D882" s="1569"/>
      <c r="E882" s="1570"/>
      <c r="F882" s="1570"/>
      <c r="G882" s="1570"/>
      <c r="H882" s="1570"/>
      <c r="I882" s="1570"/>
      <c r="J882" s="1570"/>
      <c r="K882" s="1571"/>
      <c r="L882" s="668" t="str">
        <f>IF(M882&gt;0,IF(COUNTIF(リスト!建築物種類コード,M882),"建築物","構築物"),"")</f>
        <v/>
      </c>
      <c r="M882" s="680"/>
      <c r="N882" s="681"/>
      <c r="O882" s="201"/>
      <c r="P882" s="682"/>
      <c r="Q882" s="683"/>
      <c r="R882" s="683"/>
      <c r="S882" s="684"/>
      <c r="T882" s="685"/>
      <c r="U882" s="685"/>
      <c r="V882" s="685"/>
      <c r="W882" s="685"/>
      <c r="X882" s="1045"/>
      <c r="Y882" s="686"/>
      <c r="Z882" s="687"/>
      <c r="AA882" s="661"/>
      <c r="AB882" s="662"/>
      <c r="AC882" s="279"/>
      <c r="AD882" s="61"/>
      <c r="AE882" s="61"/>
      <c r="AF882" s="663" t="str">
        <f t="shared" si="176"/>
        <v/>
      </c>
      <c r="AG882" s="664" t="str">
        <f t="shared" si="159"/>
        <v/>
      </c>
      <c r="AH882" s="664" t="str">
        <f t="shared" si="160"/>
        <v/>
      </c>
      <c r="AI882" s="664" t="str">
        <f>IF(AF882="","",VLOOKUP(AF882,リスト!BD:BE,2,0))</f>
        <v/>
      </c>
      <c r="AJ882" s="664" t="str">
        <f t="shared" si="175"/>
        <v/>
      </c>
      <c r="AK882" s="664" t="str">
        <f>IF(AJ882="","",VLOOKUP(AJ882,リスト!BW:BX,2,0))</f>
        <v/>
      </c>
      <c r="AL882" s="664" t="str">
        <f>IF(AF882="","",IF(S882&gt;【１】経営概要!$G$27,調査年-1,調査年)-R882)</f>
        <v/>
      </c>
      <c r="AM882" s="665" t="str">
        <f t="shared" si="165"/>
        <v/>
      </c>
      <c r="AN882" s="665" t="str">
        <f t="shared" si="166"/>
        <v/>
      </c>
      <c r="AO882" s="666" t="str">
        <f t="shared" si="167"/>
        <v/>
      </c>
      <c r="AP882" s="666" t="str">
        <f t="shared" si="168"/>
        <v/>
      </c>
      <c r="AQ882" s="666" t="str">
        <f t="shared" si="169"/>
        <v/>
      </c>
      <c r="AR882" s="666" t="str">
        <f t="shared" si="177"/>
        <v/>
      </c>
      <c r="AS882" s="666" t="str">
        <f t="shared" si="170"/>
        <v/>
      </c>
      <c r="AT882" s="666" t="str">
        <f t="shared" si="161"/>
        <v/>
      </c>
      <c r="AU882" s="666" t="str">
        <f t="shared" si="162"/>
        <v/>
      </c>
      <c r="AV882" s="666" t="str">
        <f>IF(X882="","",IF(OR(R882=IF(S882&gt;【１】経営概要!$G$27,調査年-1,調査年),AN882=""),"",ROUND(AN882*X882%,0)))</f>
        <v/>
      </c>
      <c r="AW882" s="666" t="str">
        <f t="shared" si="171"/>
        <v/>
      </c>
      <c r="AX882" s="666" t="str">
        <f t="shared" si="172"/>
        <v/>
      </c>
      <c r="AY882" s="666" t="str">
        <f t="shared" si="173"/>
        <v/>
      </c>
      <c r="AZ882" s="666" t="str">
        <f>IF(OR(X882="",AND(OR(R882&lt;&gt;IF(S882&gt;【１】経営概要!$G$27,調査年-1,調査年),AG882=0),V882="",AR882="",W882="")),"",
SUM(
IF(AND(R882=IF(S882&gt;【１】経営概要!$G$27,調査年-1,調査年),AG882=1),ROUND(T882*X882%,0),),
ROUND(V882*X882%,0),
ROUND(SUM(AR882)*X882%,0),
))</f>
        <v/>
      </c>
      <c r="BA882" s="666" t="str">
        <f t="shared" si="174"/>
        <v/>
      </c>
    </row>
    <row r="883" spans="2:53" s="4" customFormat="1" ht="28.15" hidden="1" customHeight="1" outlineLevel="1">
      <c r="C883" s="722">
        <v>867</v>
      </c>
      <c r="D883" s="1569"/>
      <c r="E883" s="1570"/>
      <c r="F883" s="1570"/>
      <c r="G883" s="1570"/>
      <c r="H883" s="1570"/>
      <c r="I883" s="1570"/>
      <c r="J883" s="1570"/>
      <c r="K883" s="1571"/>
      <c r="L883" s="668" t="str">
        <f>IF(M883&gt;0,IF(COUNTIF(リスト!建築物種類コード,M883),"建築物","構築物"),"")</f>
        <v/>
      </c>
      <c r="M883" s="688"/>
      <c r="N883" s="681"/>
      <c r="O883" s="201"/>
      <c r="P883" s="682"/>
      <c r="Q883" s="683"/>
      <c r="R883" s="683"/>
      <c r="S883" s="684"/>
      <c r="T883" s="685"/>
      <c r="U883" s="685"/>
      <c r="V883" s="685"/>
      <c r="W883" s="685"/>
      <c r="X883" s="1045"/>
      <c r="Y883" s="686"/>
      <c r="Z883" s="687"/>
      <c r="AA883" s="661"/>
      <c r="AB883" s="662"/>
      <c r="AC883" s="279"/>
      <c r="AD883" s="61"/>
      <c r="AE883" s="61"/>
      <c r="AF883" s="663" t="str">
        <f t="shared" si="176"/>
        <v/>
      </c>
      <c r="AG883" s="664" t="str">
        <f t="shared" si="159"/>
        <v/>
      </c>
      <c r="AH883" s="664" t="str">
        <f t="shared" si="160"/>
        <v/>
      </c>
      <c r="AI883" s="664" t="str">
        <f>IF(AF883="","",VLOOKUP(AF883,リスト!BD:BE,2,0))</f>
        <v/>
      </c>
      <c r="AJ883" s="664" t="str">
        <f t="shared" si="175"/>
        <v/>
      </c>
      <c r="AK883" s="664" t="str">
        <f>IF(AJ883="","",VLOOKUP(AJ883,リスト!BW:BX,2,0))</f>
        <v/>
      </c>
      <c r="AL883" s="664" t="str">
        <f>IF(AF883="","",IF(S883&gt;【１】経営概要!$G$27,調査年-1,調査年)-R883)</f>
        <v/>
      </c>
      <c r="AM883" s="665" t="str">
        <f t="shared" si="165"/>
        <v/>
      </c>
      <c r="AN883" s="665" t="str">
        <f t="shared" si="166"/>
        <v/>
      </c>
      <c r="AO883" s="666" t="str">
        <f t="shared" si="167"/>
        <v/>
      </c>
      <c r="AP883" s="666" t="str">
        <f t="shared" si="168"/>
        <v/>
      </c>
      <c r="AQ883" s="666" t="str">
        <f t="shared" si="169"/>
        <v/>
      </c>
      <c r="AR883" s="666" t="str">
        <f t="shared" si="177"/>
        <v/>
      </c>
      <c r="AS883" s="666" t="str">
        <f t="shared" si="170"/>
        <v/>
      </c>
      <c r="AT883" s="666" t="str">
        <f t="shared" si="161"/>
        <v/>
      </c>
      <c r="AU883" s="666" t="str">
        <f t="shared" si="162"/>
        <v/>
      </c>
      <c r="AV883" s="666" t="str">
        <f>IF(X883="","",IF(OR(R883=IF(S883&gt;【１】経営概要!$G$27,調査年-1,調査年),AN883=""),"",ROUND(AN883*X883%,0)))</f>
        <v/>
      </c>
      <c r="AW883" s="666" t="str">
        <f t="shared" si="171"/>
        <v/>
      </c>
      <c r="AX883" s="666" t="str">
        <f t="shared" si="172"/>
        <v/>
      </c>
      <c r="AY883" s="666" t="str">
        <f t="shared" si="173"/>
        <v/>
      </c>
      <c r="AZ883" s="666" t="str">
        <f>IF(OR(X883="",AND(OR(R883&lt;&gt;IF(S883&gt;【１】経営概要!$G$27,調査年-1,調査年),AG883=0),V883="",AR883="",W883="")),"",
SUM(
IF(AND(R883=IF(S883&gt;【１】経営概要!$G$27,調査年-1,調査年),AG883=1),ROUND(T883*X883%,0),),
ROUND(V883*X883%,0),
ROUND(SUM(AR883)*X883%,0),
))</f>
        <v/>
      </c>
      <c r="BA883" s="666" t="str">
        <f t="shared" si="174"/>
        <v/>
      </c>
    </row>
    <row r="884" spans="2:53" s="4" customFormat="1" ht="28.5" hidden="1" customHeight="1" outlineLevel="1">
      <c r="B884" s="49"/>
      <c r="C884" s="722">
        <v>868</v>
      </c>
      <c r="D884" s="1569"/>
      <c r="E884" s="1570"/>
      <c r="F884" s="1570"/>
      <c r="G884" s="1570"/>
      <c r="H884" s="1570"/>
      <c r="I884" s="1570"/>
      <c r="J884" s="1570"/>
      <c r="K884" s="1571"/>
      <c r="L884" s="668" t="str">
        <f>IF(M884&gt;0,IF(COUNTIF(リスト!建築物種類コード,M884),"建築物","構築物"),"")</f>
        <v/>
      </c>
      <c r="M884" s="680"/>
      <c r="N884" s="681"/>
      <c r="O884" s="201"/>
      <c r="P884" s="682"/>
      <c r="Q884" s="683"/>
      <c r="R884" s="683"/>
      <c r="S884" s="684"/>
      <c r="T884" s="685"/>
      <c r="U884" s="685"/>
      <c r="V884" s="685"/>
      <c r="W884" s="685"/>
      <c r="X884" s="1045"/>
      <c r="Y884" s="686"/>
      <c r="Z884" s="687"/>
      <c r="AA884" s="661"/>
      <c r="AB884" s="662"/>
      <c r="AC884" s="279"/>
      <c r="AD884" s="61"/>
      <c r="AE884" s="61"/>
      <c r="AF884" s="663" t="str">
        <f t="shared" si="176"/>
        <v/>
      </c>
      <c r="AG884" s="664" t="str">
        <f t="shared" si="159"/>
        <v/>
      </c>
      <c r="AH884" s="664" t="str">
        <f t="shared" si="160"/>
        <v/>
      </c>
      <c r="AI884" s="664" t="str">
        <f>IF(AF884="","",VLOOKUP(AF884,リスト!BD:BE,2,0))</f>
        <v/>
      </c>
      <c r="AJ884" s="664" t="str">
        <f t="shared" si="175"/>
        <v/>
      </c>
      <c r="AK884" s="664" t="str">
        <f>IF(AJ884="","",VLOOKUP(AJ884,リスト!BW:BX,2,0))</f>
        <v/>
      </c>
      <c r="AL884" s="664" t="str">
        <f>IF(AF884="","",IF(S884&gt;【１】経営概要!$G$27,調査年-1,調査年)-R884)</f>
        <v/>
      </c>
      <c r="AM884" s="665" t="str">
        <f t="shared" si="165"/>
        <v/>
      </c>
      <c r="AN884" s="665" t="str">
        <f t="shared" si="166"/>
        <v/>
      </c>
      <c r="AO884" s="666" t="str">
        <f t="shared" si="167"/>
        <v/>
      </c>
      <c r="AP884" s="666" t="str">
        <f t="shared" si="168"/>
        <v/>
      </c>
      <c r="AQ884" s="666" t="str">
        <f t="shared" si="169"/>
        <v/>
      </c>
      <c r="AR884" s="666" t="str">
        <f t="shared" si="177"/>
        <v/>
      </c>
      <c r="AS884" s="666" t="str">
        <f t="shared" si="170"/>
        <v/>
      </c>
      <c r="AT884" s="666" t="str">
        <f t="shared" si="161"/>
        <v/>
      </c>
      <c r="AU884" s="666" t="str">
        <f t="shared" si="162"/>
        <v/>
      </c>
      <c r="AV884" s="666" t="str">
        <f>IF(X884="","",IF(OR(R884=IF(S884&gt;【１】経営概要!$G$27,調査年-1,調査年),AN884=""),"",ROUND(AN884*X884%,0)))</f>
        <v/>
      </c>
      <c r="AW884" s="666" t="str">
        <f t="shared" si="171"/>
        <v/>
      </c>
      <c r="AX884" s="666" t="str">
        <f t="shared" si="172"/>
        <v/>
      </c>
      <c r="AY884" s="666" t="str">
        <f t="shared" si="173"/>
        <v/>
      </c>
      <c r="AZ884" s="666" t="str">
        <f>IF(OR(X884="",AND(OR(R884&lt;&gt;IF(S884&gt;【１】経営概要!$G$27,調査年-1,調査年),AG884=0),V884="",AR884="",W884="")),"",
SUM(
IF(AND(R884=IF(S884&gt;【１】経営概要!$G$27,調査年-1,調査年),AG884=1),ROUND(T884*X884%,0),),
ROUND(V884*X884%,0),
ROUND(SUM(AR884)*X884%,0),
))</f>
        <v/>
      </c>
      <c r="BA884" s="666" t="str">
        <f t="shared" si="174"/>
        <v/>
      </c>
    </row>
    <row r="885" spans="2:53" ht="28.5" hidden="1" customHeight="1" outlineLevel="1">
      <c r="B885" s="49"/>
      <c r="C885" s="722">
        <v>869</v>
      </c>
      <c r="D885" s="1572"/>
      <c r="E885" s="1573"/>
      <c r="F885" s="1573"/>
      <c r="G885" s="1573"/>
      <c r="H885" s="1573"/>
      <c r="I885" s="1573"/>
      <c r="J885" s="1573"/>
      <c r="K885" s="1574"/>
      <c r="L885" s="668" t="str">
        <f>IF(M885&gt;0,IF(COUNTIF(リスト!建築物種類コード,M885),"建築物","構築物"),"")</f>
        <v/>
      </c>
      <c r="M885" s="688"/>
      <c r="N885" s="681"/>
      <c r="O885" s="201"/>
      <c r="P885" s="682"/>
      <c r="Q885" s="683"/>
      <c r="R885" s="683"/>
      <c r="S885" s="684"/>
      <c r="T885" s="685"/>
      <c r="U885" s="685"/>
      <c r="V885" s="685"/>
      <c r="W885" s="685"/>
      <c r="X885" s="1045"/>
      <c r="Y885" s="686"/>
      <c r="Z885" s="687"/>
      <c r="AA885" s="661"/>
      <c r="AB885" s="662"/>
      <c r="AC885" s="279"/>
      <c r="AF885" s="663" t="str">
        <f t="shared" si="176"/>
        <v/>
      </c>
      <c r="AG885" s="664" t="str">
        <f t="shared" si="159"/>
        <v/>
      </c>
      <c r="AH885" s="664" t="str">
        <f t="shared" si="160"/>
        <v/>
      </c>
      <c r="AI885" s="664" t="str">
        <f>IF(AF885="","",VLOOKUP(AF885,リスト!BD:BE,2,0))</f>
        <v/>
      </c>
      <c r="AJ885" s="664" t="str">
        <f t="shared" si="175"/>
        <v/>
      </c>
      <c r="AK885" s="664" t="str">
        <f>IF(AJ885="","",VLOOKUP(AJ885,リスト!BW:BX,2,0))</f>
        <v/>
      </c>
      <c r="AL885" s="664" t="str">
        <f>IF(AF885="","",IF(S885&gt;【１】経営概要!$G$27,調査年-1,調査年)-R885)</f>
        <v/>
      </c>
      <c r="AM885" s="665" t="str">
        <f t="shared" si="165"/>
        <v/>
      </c>
      <c r="AN885" s="665" t="str">
        <f t="shared" si="166"/>
        <v/>
      </c>
      <c r="AO885" s="666" t="str">
        <f t="shared" si="167"/>
        <v/>
      </c>
      <c r="AP885" s="666" t="str">
        <f t="shared" si="168"/>
        <v/>
      </c>
      <c r="AQ885" s="666" t="str">
        <f t="shared" si="169"/>
        <v/>
      </c>
      <c r="AR885" s="666" t="str">
        <f t="shared" si="177"/>
        <v/>
      </c>
      <c r="AS885" s="666" t="str">
        <f t="shared" si="170"/>
        <v/>
      </c>
      <c r="AT885" s="666" t="str">
        <f t="shared" si="161"/>
        <v/>
      </c>
      <c r="AU885" s="666" t="str">
        <f t="shared" si="162"/>
        <v/>
      </c>
      <c r="AV885" s="666" t="str">
        <f>IF(X885="","",IF(OR(R885=IF(S885&gt;【１】経営概要!$G$27,調査年-1,調査年),AN885=""),"",ROUND(AN885*X885%,0)))</f>
        <v/>
      </c>
      <c r="AW885" s="666" t="str">
        <f t="shared" si="171"/>
        <v/>
      </c>
      <c r="AX885" s="666" t="str">
        <f t="shared" si="172"/>
        <v/>
      </c>
      <c r="AY885" s="666" t="str">
        <f t="shared" si="173"/>
        <v/>
      </c>
      <c r="AZ885" s="666" t="str">
        <f>IF(OR(X885="",AND(OR(R885&lt;&gt;IF(S885&gt;【１】経営概要!$G$27,調査年-1,調査年),AG885=0),V885="",AR885="",W885="")),"",
SUM(
IF(AND(R885=IF(S885&gt;【１】経営概要!$G$27,調査年-1,調査年),AG885=1),ROUND(T885*X885%,0),),
ROUND(V885*X885%,0),
ROUND(SUM(AR885)*X885%,0),
))</f>
        <v/>
      </c>
      <c r="BA885" s="666" t="str">
        <f t="shared" si="174"/>
        <v/>
      </c>
    </row>
    <row r="886" spans="2:53" s="42" customFormat="1" ht="28.5" hidden="1" customHeight="1" outlineLevel="1">
      <c r="B886" s="49"/>
      <c r="C886" s="722">
        <v>870</v>
      </c>
      <c r="D886" s="1569"/>
      <c r="E886" s="1570"/>
      <c r="F886" s="1570"/>
      <c r="G886" s="1570"/>
      <c r="H886" s="1570"/>
      <c r="I886" s="1570"/>
      <c r="J886" s="1570"/>
      <c r="K886" s="1571"/>
      <c r="L886" s="668" t="str">
        <f>IF(M886&gt;0,IF(COUNTIF(リスト!建築物種類コード,M886),"建築物","構築物"),"")</f>
        <v/>
      </c>
      <c r="M886" s="680"/>
      <c r="N886" s="681"/>
      <c r="O886" s="201"/>
      <c r="P886" s="682"/>
      <c r="Q886" s="683"/>
      <c r="R886" s="683"/>
      <c r="S886" s="684"/>
      <c r="T886" s="685"/>
      <c r="U886" s="685"/>
      <c r="V886" s="685"/>
      <c r="W886" s="685"/>
      <c r="X886" s="1045"/>
      <c r="Y886" s="686"/>
      <c r="Z886" s="687"/>
      <c r="AA886" s="661"/>
      <c r="AB886" s="662"/>
      <c r="AC886" s="279"/>
      <c r="AD886" s="61"/>
      <c r="AE886" s="61"/>
      <c r="AF886" s="663" t="str">
        <f t="shared" si="176"/>
        <v/>
      </c>
      <c r="AG886" s="664" t="str">
        <f t="shared" si="159"/>
        <v/>
      </c>
      <c r="AH886" s="664" t="str">
        <f t="shared" si="160"/>
        <v/>
      </c>
      <c r="AI886" s="664" t="str">
        <f>IF(AF886="","",VLOOKUP(AF886,リスト!BD:BE,2,0))</f>
        <v/>
      </c>
      <c r="AJ886" s="664" t="str">
        <f t="shared" si="175"/>
        <v/>
      </c>
      <c r="AK886" s="664" t="str">
        <f>IF(AJ886="","",VLOOKUP(AJ886,リスト!BW:BX,2,0))</f>
        <v/>
      </c>
      <c r="AL886" s="664" t="str">
        <f>IF(AF886="","",IF(S886&gt;【１】経営概要!$G$27,調査年-1,調査年)-R886)</f>
        <v/>
      </c>
      <c r="AM886" s="665" t="str">
        <f t="shared" si="165"/>
        <v/>
      </c>
      <c r="AN886" s="665" t="str">
        <f t="shared" si="166"/>
        <v/>
      </c>
      <c r="AO886" s="666" t="str">
        <f t="shared" si="167"/>
        <v/>
      </c>
      <c r="AP886" s="666" t="str">
        <f t="shared" si="168"/>
        <v/>
      </c>
      <c r="AQ886" s="666" t="str">
        <f t="shared" si="169"/>
        <v/>
      </c>
      <c r="AR886" s="666" t="str">
        <f t="shared" si="177"/>
        <v/>
      </c>
      <c r="AS886" s="666" t="str">
        <f t="shared" si="170"/>
        <v/>
      </c>
      <c r="AT886" s="666" t="str">
        <f t="shared" si="161"/>
        <v/>
      </c>
      <c r="AU886" s="666" t="str">
        <f t="shared" si="162"/>
        <v/>
      </c>
      <c r="AV886" s="666" t="str">
        <f>IF(X886="","",IF(OR(R886=IF(S886&gt;【１】経営概要!$G$27,調査年-1,調査年),AN886=""),"",ROUND(AN886*X886%,0)))</f>
        <v/>
      </c>
      <c r="AW886" s="666" t="str">
        <f t="shared" si="171"/>
        <v/>
      </c>
      <c r="AX886" s="666" t="str">
        <f t="shared" si="172"/>
        <v/>
      </c>
      <c r="AY886" s="666" t="str">
        <f t="shared" si="173"/>
        <v/>
      </c>
      <c r="AZ886" s="666" t="str">
        <f>IF(OR(X886="",AND(OR(R886&lt;&gt;IF(S886&gt;【１】経営概要!$G$27,調査年-1,調査年),AG886=0),V886="",AR886="",W886="")),"",
SUM(
IF(AND(R886=IF(S886&gt;【１】経営概要!$G$27,調査年-1,調査年),AG886=1),ROUND(T886*X886%,0),),
ROUND(V886*X886%,0),
ROUND(SUM(AR886)*X886%,0),
))</f>
        <v/>
      </c>
      <c r="BA886" s="666" t="str">
        <f t="shared" si="174"/>
        <v/>
      </c>
    </row>
    <row r="887" spans="2:53" s="4" customFormat="1" ht="28.5" hidden="1" customHeight="1" outlineLevel="1">
      <c r="C887" s="722">
        <v>871</v>
      </c>
      <c r="D887" s="1569"/>
      <c r="E887" s="1570"/>
      <c r="F887" s="1570"/>
      <c r="G887" s="1570"/>
      <c r="H887" s="1570"/>
      <c r="I887" s="1570"/>
      <c r="J887" s="1570"/>
      <c r="K887" s="1571"/>
      <c r="L887" s="668" t="str">
        <f>IF(M887&gt;0,IF(COUNTIF(リスト!建築物種類コード,M887),"建築物","構築物"),"")</f>
        <v/>
      </c>
      <c r="M887" s="680"/>
      <c r="N887" s="681"/>
      <c r="O887" s="201"/>
      <c r="P887" s="682"/>
      <c r="Q887" s="683"/>
      <c r="R887" s="683"/>
      <c r="S887" s="684"/>
      <c r="T887" s="685"/>
      <c r="U887" s="685"/>
      <c r="V887" s="685"/>
      <c r="W887" s="685"/>
      <c r="X887" s="1045"/>
      <c r="Y887" s="686"/>
      <c r="Z887" s="687"/>
      <c r="AA887" s="661"/>
      <c r="AB887" s="662"/>
      <c r="AC887" s="279"/>
      <c r="AD887" s="61"/>
      <c r="AE887" s="61"/>
      <c r="AF887" s="663" t="str">
        <f t="shared" si="176"/>
        <v/>
      </c>
      <c r="AG887" s="664" t="str">
        <f t="shared" si="159"/>
        <v/>
      </c>
      <c r="AH887" s="664" t="str">
        <f t="shared" si="160"/>
        <v/>
      </c>
      <c r="AI887" s="664" t="str">
        <f>IF(AF887="","",VLOOKUP(AF887,リスト!BD:BE,2,0))</f>
        <v/>
      </c>
      <c r="AJ887" s="664" t="str">
        <f t="shared" si="175"/>
        <v/>
      </c>
      <c r="AK887" s="664" t="str">
        <f>IF(AJ887="","",VLOOKUP(AJ887,リスト!BW:BX,2,0))</f>
        <v/>
      </c>
      <c r="AL887" s="664" t="str">
        <f>IF(AF887="","",IF(S887&gt;【１】経営概要!$G$27,調査年-1,調査年)-R887)</f>
        <v/>
      </c>
      <c r="AM887" s="665" t="str">
        <f t="shared" si="165"/>
        <v/>
      </c>
      <c r="AN887" s="665" t="str">
        <f t="shared" si="166"/>
        <v/>
      </c>
      <c r="AO887" s="666" t="str">
        <f t="shared" si="167"/>
        <v/>
      </c>
      <c r="AP887" s="666" t="str">
        <f t="shared" si="168"/>
        <v/>
      </c>
      <c r="AQ887" s="666" t="str">
        <f t="shared" si="169"/>
        <v/>
      </c>
      <c r="AR887" s="666" t="str">
        <f t="shared" si="177"/>
        <v/>
      </c>
      <c r="AS887" s="666" t="str">
        <f t="shared" si="170"/>
        <v/>
      </c>
      <c r="AT887" s="666" t="str">
        <f t="shared" si="161"/>
        <v/>
      </c>
      <c r="AU887" s="666" t="str">
        <f t="shared" si="162"/>
        <v/>
      </c>
      <c r="AV887" s="666" t="str">
        <f>IF(X887="","",IF(OR(R887=IF(S887&gt;【１】経営概要!$G$27,調査年-1,調査年),AN887=""),"",ROUND(AN887*X887%,0)))</f>
        <v/>
      </c>
      <c r="AW887" s="666" t="str">
        <f t="shared" si="171"/>
        <v/>
      </c>
      <c r="AX887" s="666" t="str">
        <f t="shared" si="172"/>
        <v/>
      </c>
      <c r="AY887" s="666" t="str">
        <f t="shared" si="173"/>
        <v/>
      </c>
      <c r="AZ887" s="666" t="str">
        <f>IF(OR(X887="",AND(OR(R887&lt;&gt;IF(S887&gt;【１】経営概要!$G$27,調査年-1,調査年),AG887=0),V887="",AR887="",W887="")),"",
SUM(
IF(AND(R887=IF(S887&gt;【１】経営概要!$G$27,調査年-1,調査年),AG887=1),ROUND(T887*X887%,0),),
ROUND(V887*X887%,0),
ROUND(SUM(AR887)*X887%,0),
))</f>
        <v/>
      </c>
      <c r="BA887" s="666" t="str">
        <f t="shared" si="174"/>
        <v/>
      </c>
    </row>
    <row r="888" spans="2:53" s="4" customFormat="1" ht="27.75" hidden="1" customHeight="1" outlineLevel="1">
      <c r="C888" s="722">
        <v>872</v>
      </c>
      <c r="D888" s="1572"/>
      <c r="E888" s="1573"/>
      <c r="F888" s="1573"/>
      <c r="G888" s="1573"/>
      <c r="H888" s="1573"/>
      <c r="I888" s="1573"/>
      <c r="J888" s="1573"/>
      <c r="K888" s="1574"/>
      <c r="L888" s="668" t="str">
        <f>IF(M888&gt;0,IF(COUNTIF(リスト!建築物種類コード,M888),"建築物","構築物"),"")</f>
        <v/>
      </c>
      <c r="M888" s="688"/>
      <c r="N888" s="681"/>
      <c r="O888" s="201"/>
      <c r="P888" s="682"/>
      <c r="Q888" s="683"/>
      <c r="R888" s="683"/>
      <c r="S888" s="684"/>
      <c r="T888" s="685"/>
      <c r="U888" s="685"/>
      <c r="V888" s="685"/>
      <c r="W888" s="685"/>
      <c r="X888" s="1045"/>
      <c r="Y888" s="686"/>
      <c r="Z888" s="687"/>
      <c r="AA888" s="661"/>
      <c r="AB888" s="662"/>
      <c r="AC888" s="279"/>
      <c r="AD888" s="61"/>
      <c r="AE888" s="61"/>
      <c r="AF888" s="663" t="str">
        <f t="shared" si="176"/>
        <v/>
      </c>
      <c r="AG888" s="664" t="str">
        <f t="shared" si="159"/>
        <v/>
      </c>
      <c r="AH888" s="664" t="str">
        <f t="shared" si="160"/>
        <v/>
      </c>
      <c r="AI888" s="664" t="str">
        <f>IF(AF888="","",VLOOKUP(AF888,リスト!BD:BE,2,0))</f>
        <v/>
      </c>
      <c r="AJ888" s="664" t="str">
        <f t="shared" si="175"/>
        <v/>
      </c>
      <c r="AK888" s="664" t="str">
        <f>IF(AJ888="","",VLOOKUP(AJ888,リスト!BW:BX,2,0))</f>
        <v/>
      </c>
      <c r="AL888" s="664" t="str">
        <f>IF(AF888="","",IF(S888&gt;【１】経営概要!$G$27,調査年-1,調査年)-R888)</f>
        <v/>
      </c>
      <c r="AM888" s="665" t="str">
        <f t="shared" si="165"/>
        <v/>
      </c>
      <c r="AN888" s="665" t="str">
        <f t="shared" si="166"/>
        <v/>
      </c>
      <c r="AO888" s="666" t="str">
        <f t="shared" si="167"/>
        <v/>
      </c>
      <c r="AP888" s="666" t="str">
        <f t="shared" si="168"/>
        <v/>
      </c>
      <c r="AQ888" s="666" t="str">
        <f t="shared" si="169"/>
        <v/>
      </c>
      <c r="AR888" s="666" t="str">
        <f t="shared" si="177"/>
        <v/>
      </c>
      <c r="AS888" s="666" t="str">
        <f t="shared" si="170"/>
        <v/>
      </c>
      <c r="AT888" s="666" t="str">
        <f t="shared" si="161"/>
        <v/>
      </c>
      <c r="AU888" s="666" t="str">
        <f t="shared" si="162"/>
        <v/>
      </c>
      <c r="AV888" s="666" t="str">
        <f>IF(X888="","",IF(OR(R888=IF(S888&gt;【１】経営概要!$G$27,調査年-1,調査年),AN888=""),"",ROUND(AN888*X888%,0)))</f>
        <v/>
      </c>
      <c r="AW888" s="666" t="str">
        <f t="shared" si="171"/>
        <v/>
      </c>
      <c r="AX888" s="666" t="str">
        <f t="shared" si="172"/>
        <v/>
      </c>
      <c r="AY888" s="666" t="str">
        <f t="shared" si="173"/>
        <v/>
      </c>
      <c r="AZ888" s="666" t="str">
        <f>IF(OR(X888="",AND(OR(R888&lt;&gt;IF(S888&gt;【１】経営概要!$G$27,調査年-1,調査年),AG888=0),V888="",AR888="",W888="")),"",
SUM(
IF(AND(R888=IF(S888&gt;【１】経営概要!$G$27,調査年-1,調査年),AG888=1),ROUND(T888*X888%,0),),
ROUND(V888*X888%,0),
ROUND(SUM(AR888)*X888%,0),
))</f>
        <v/>
      </c>
      <c r="BA888" s="666" t="str">
        <f t="shared" si="174"/>
        <v/>
      </c>
    </row>
    <row r="889" spans="2:53" s="4" customFormat="1" ht="28.15" hidden="1" customHeight="1" outlineLevel="1">
      <c r="C889" s="722">
        <v>873</v>
      </c>
      <c r="D889" s="1569"/>
      <c r="E889" s="1570"/>
      <c r="F889" s="1570"/>
      <c r="G889" s="1570"/>
      <c r="H889" s="1570"/>
      <c r="I889" s="1570"/>
      <c r="J889" s="1570"/>
      <c r="K889" s="1571"/>
      <c r="L889" s="668" t="str">
        <f>IF(M889&gt;0,IF(COUNTIF(リスト!建築物種類コード,M889),"建築物","構築物"),"")</f>
        <v/>
      </c>
      <c r="M889" s="680"/>
      <c r="N889" s="681"/>
      <c r="O889" s="201"/>
      <c r="P889" s="682"/>
      <c r="Q889" s="683"/>
      <c r="R889" s="683"/>
      <c r="S889" s="684"/>
      <c r="T889" s="685"/>
      <c r="U889" s="685"/>
      <c r="V889" s="685"/>
      <c r="W889" s="685"/>
      <c r="X889" s="1045"/>
      <c r="Y889" s="686"/>
      <c r="Z889" s="687"/>
      <c r="AA889" s="661"/>
      <c r="AB889" s="662"/>
      <c r="AC889" s="279"/>
      <c r="AD889" s="61"/>
      <c r="AE889" s="61"/>
      <c r="AF889" s="663" t="str">
        <f t="shared" si="176"/>
        <v/>
      </c>
      <c r="AG889" s="664" t="str">
        <f t="shared" si="159"/>
        <v/>
      </c>
      <c r="AH889" s="664" t="str">
        <f t="shared" si="160"/>
        <v/>
      </c>
      <c r="AI889" s="664" t="str">
        <f>IF(AF889="","",VLOOKUP(AF889,リスト!BD:BE,2,0))</f>
        <v/>
      </c>
      <c r="AJ889" s="664" t="str">
        <f t="shared" si="175"/>
        <v/>
      </c>
      <c r="AK889" s="664" t="str">
        <f>IF(AJ889="","",VLOOKUP(AJ889,リスト!BW:BX,2,0))</f>
        <v/>
      </c>
      <c r="AL889" s="664" t="str">
        <f>IF(AF889="","",IF(S889&gt;【１】経営概要!$G$27,調査年-1,調査年)-R889)</f>
        <v/>
      </c>
      <c r="AM889" s="665" t="str">
        <f t="shared" si="165"/>
        <v/>
      </c>
      <c r="AN889" s="665" t="str">
        <f t="shared" si="166"/>
        <v/>
      </c>
      <c r="AO889" s="666" t="str">
        <f t="shared" si="167"/>
        <v/>
      </c>
      <c r="AP889" s="666" t="str">
        <f t="shared" si="168"/>
        <v/>
      </c>
      <c r="AQ889" s="666" t="str">
        <f t="shared" si="169"/>
        <v/>
      </c>
      <c r="AR889" s="666" t="str">
        <f t="shared" si="177"/>
        <v/>
      </c>
      <c r="AS889" s="666" t="str">
        <f t="shared" si="170"/>
        <v/>
      </c>
      <c r="AT889" s="666" t="str">
        <f t="shared" si="161"/>
        <v/>
      </c>
      <c r="AU889" s="666" t="str">
        <f t="shared" si="162"/>
        <v/>
      </c>
      <c r="AV889" s="666" t="str">
        <f>IF(X889="","",IF(OR(R889=IF(S889&gt;【１】経営概要!$G$27,調査年-1,調査年),AN889=""),"",ROUND(AN889*X889%,0)))</f>
        <v/>
      </c>
      <c r="AW889" s="666" t="str">
        <f t="shared" si="171"/>
        <v/>
      </c>
      <c r="AX889" s="666" t="str">
        <f t="shared" si="172"/>
        <v/>
      </c>
      <c r="AY889" s="666" t="str">
        <f t="shared" si="173"/>
        <v/>
      </c>
      <c r="AZ889" s="666" t="str">
        <f>IF(OR(X889="",AND(OR(R889&lt;&gt;IF(S889&gt;【１】経営概要!$G$27,調査年-1,調査年),AG889=0),V889="",AR889="",W889="")),"",
SUM(
IF(AND(R889=IF(S889&gt;【１】経営概要!$G$27,調査年-1,調査年),AG889=1),ROUND(T889*X889%,0),),
ROUND(V889*X889%,0),
ROUND(SUM(AR889)*X889%,0),
))</f>
        <v/>
      </c>
      <c r="BA889" s="666" t="str">
        <f t="shared" si="174"/>
        <v/>
      </c>
    </row>
    <row r="890" spans="2:53" s="4" customFormat="1" ht="28.15" hidden="1" customHeight="1" outlineLevel="1">
      <c r="C890" s="722">
        <v>874</v>
      </c>
      <c r="D890" s="1572"/>
      <c r="E890" s="1573"/>
      <c r="F890" s="1573"/>
      <c r="G890" s="1573"/>
      <c r="H890" s="1573"/>
      <c r="I890" s="1573"/>
      <c r="J890" s="1573"/>
      <c r="K890" s="1574"/>
      <c r="L890" s="668" t="str">
        <f>IF(M890&gt;0,IF(COUNTIF(リスト!建築物種類コード,M890),"建築物","構築物"),"")</f>
        <v/>
      </c>
      <c r="M890" s="688"/>
      <c r="N890" s="681"/>
      <c r="O890" s="201"/>
      <c r="P890" s="682"/>
      <c r="Q890" s="683"/>
      <c r="R890" s="683"/>
      <c r="S890" s="684"/>
      <c r="T890" s="685"/>
      <c r="U890" s="685"/>
      <c r="V890" s="685"/>
      <c r="W890" s="685"/>
      <c r="X890" s="1045"/>
      <c r="Y890" s="686"/>
      <c r="Z890" s="687"/>
      <c r="AA890" s="661"/>
      <c r="AB890" s="662"/>
      <c r="AC890" s="279"/>
      <c r="AD890" s="61"/>
      <c r="AE890" s="61"/>
      <c r="AF890" s="663" t="str">
        <f t="shared" si="176"/>
        <v/>
      </c>
      <c r="AG890" s="664" t="str">
        <f t="shared" si="159"/>
        <v/>
      </c>
      <c r="AH890" s="664" t="str">
        <f t="shared" si="160"/>
        <v/>
      </c>
      <c r="AI890" s="664" t="str">
        <f>IF(AF890="","",VLOOKUP(AF890,リスト!BD:BE,2,0))</f>
        <v/>
      </c>
      <c r="AJ890" s="664" t="str">
        <f t="shared" si="175"/>
        <v/>
      </c>
      <c r="AK890" s="664" t="str">
        <f>IF(AJ890="","",VLOOKUP(AJ890,リスト!BW:BX,2,0))</f>
        <v/>
      </c>
      <c r="AL890" s="664" t="str">
        <f>IF(AF890="","",IF(S890&gt;【１】経営概要!$G$27,調査年-1,調査年)-R890)</f>
        <v/>
      </c>
      <c r="AM890" s="665" t="str">
        <f t="shared" si="165"/>
        <v/>
      </c>
      <c r="AN890" s="665" t="str">
        <f t="shared" si="166"/>
        <v/>
      </c>
      <c r="AO890" s="666" t="str">
        <f t="shared" si="167"/>
        <v/>
      </c>
      <c r="AP890" s="666" t="str">
        <f t="shared" si="168"/>
        <v/>
      </c>
      <c r="AQ890" s="666" t="str">
        <f t="shared" si="169"/>
        <v/>
      </c>
      <c r="AR890" s="666" t="str">
        <f t="shared" si="177"/>
        <v/>
      </c>
      <c r="AS890" s="666" t="str">
        <f t="shared" si="170"/>
        <v/>
      </c>
      <c r="AT890" s="666" t="str">
        <f t="shared" si="161"/>
        <v/>
      </c>
      <c r="AU890" s="666" t="str">
        <f t="shared" si="162"/>
        <v/>
      </c>
      <c r="AV890" s="666" t="str">
        <f>IF(X890="","",IF(OR(R890=IF(S890&gt;【１】経営概要!$G$27,調査年-1,調査年),AN890=""),"",ROUND(AN890*X890%,0)))</f>
        <v/>
      </c>
      <c r="AW890" s="666" t="str">
        <f t="shared" si="171"/>
        <v/>
      </c>
      <c r="AX890" s="666" t="str">
        <f t="shared" si="172"/>
        <v/>
      </c>
      <c r="AY890" s="666" t="str">
        <f t="shared" si="173"/>
        <v/>
      </c>
      <c r="AZ890" s="666" t="str">
        <f>IF(OR(X890="",AND(OR(R890&lt;&gt;IF(S890&gt;【１】経営概要!$G$27,調査年-1,調査年),AG890=0),V890="",AR890="",W890="")),"",
SUM(
IF(AND(R890=IF(S890&gt;【１】経営概要!$G$27,調査年-1,調査年),AG890=1),ROUND(T890*X890%,0),),
ROUND(V890*X890%,0),
ROUND(SUM(AR890)*X890%,0),
))</f>
        <v/>
      </c>
      <c r="BA890" s="666" t="str">
        <f t="shared" si="174"/>
        <v/>
      </c>
    </row>
    <row r="891" spans="2:53" s="4" customFormat="1" ht="28.15" hidden="1" customHeight="1" outlineLevel="1">
      <c r="C891" s="722">
        <v>875</v>
      </c>
      <c r="D891" s="1569"/>
      <c r="E891" s="1570"/>
      <c r="F891" s="1570"/>
      <c r="G891" s="1570"/>
      <c r="H891" s="1570"/>
      <c r="I891" s="1570"/>
      <c r="J891" s="1570"/>
      <c r="K891" s="1571"/>
      <c r="L891" s="668" t="str">
        <f>IF(M891&gt;0,IF(COUNTIF(リスト!建築物種類コード,M891),"建築物","構築物"),"")</f>
        <v/>
      </c>
      <c r="M891" s="680"/>
      <c r="N891" s="681"/>
      <c r="O891" s="201"/>
      <c r="P891" s="682"/>
      <c r="Q891" s="683"/>
      <c r="R891" s="683"/>
      <c r="S891" s="684"/>
      <c r="T891" s="685"/>
      <c r="U891" s="685"/>
      <c r="V891" s="685"/>
      <c r="W891" s="685"/>
      <c r="X891" s="1045"/>
      <c r="Y891" s="686"/>
      <c r="Z891" s="687"/>
      <c r="AA891" s="661"/>
      <c r="AB891" s="662"/>
      <c r="AC891" s="279"/>
      <c r="AD891" s="61"/>
      <c r="AE891" s="61"/>
      <c r="AF891" s="663" t="str">
        <f t="shared" si="176"/>
        <v/>
      </c>
      <c r="AG891" s="664" t="str">
        <f t="shared" si="159"/>
        <v/>
      </c>
      <c r="AH891" s="664" t="str">
        <f t="shared" si="160"/>
        <v/>
      </c>
      <c r="AI891" s="664" t="str">
        <f>IF(AF891="","",VLOOKUP(AF891,リスト!BD:BE,2,0))</f>
        <v/>
      </c>
      <c r="AJ891" s="664" t="str">
        <f t="shared" si="175"/>
        <v/>
      </c>
      <c r="AK891" s="664" t="str">
        <f>IF(AJ891="","",VLOOKUP(AJ891,リスト!BW:BX,2,0))</f>
        <v/>
      </c>
      <c r="AL891" s="664" t="str">
        <f>IF(AF891="","",IF(S891&gt;【１】経営概要!$G$27,調査年-1,調査年)-R891)</f>
        <v/>
      </c>
      <c r="AM891" s="665" t="str">
        <f t="shared" si="165"/>
        <v/>
      </c>
      <c r="AN891" s="665" t="str">
        <f t="shared" si="166"/>
        <v/>
      </c>
      <c r="AO891" s="666" t="str">
        <f t="shared" si="167"/>
        <v/>
      </c>
      <c r="AP891" s="666" t="str">
        <f t="shared" si="168"/>
        <v/>
      </c>
      <c r="AQ891" s="666" t="str">
        <f t="shared" si="169"/>
        <v/>
      </c>
      <c r="AR891" s="666" t="str">
        <f t="shared" si="177"/>
        <v/>
      </c>
      <c r="AS891" s="666" t="str">
        <f t="shared" si="170"/>
        <v/>
      </c>
      <c r="AT891" s="666" t="str">
        <f t="shared" si="161"/>
        <v/>
      </c>
      <c r="AU891" s="666" t="str">
        <f t="shared" si="162"/>
        <v/>
      </c>
      <c r="AV891" s="666" t="str">
        <f>IF(X891="","",IF(OR(R891=IF(S891&gt;【１】経営概要!$G$27,調査年-1,調査年),AN891=""),"",ROUND(AN891*X891%,0)))</f>
        <v/>
      </c>
      <c r="AW891" s="666" t="str">
        <f t="shared" si="171"/>
        <v/>
      </c>
      <c r="AX891" s="666" t="str">
        <f t="shared" si="172"/>
        <v/>
      </c>
      <c r="AY891" s="666" t="str">
        <f t="shared" si="173"/>
        <v/>
      </c>
      <c r="AZ891" s="666" t="str">
        <f>IF(OR(X891="",AND(OR(R891&lt;&gt;IF(S891&gt;【１】経営概要!$G$27,調査年-1,調査年),AG891=0),V891="",AR891="",W891="")),"",
SUM(
IF(AND(R891=IF(S891&gt;【１】経営概要!$G$27,調査年-1,調査年),AG891=1),ROUND(T891*X891%,0),),
ROUND(V891*X891%,0),
ROUND(SUM(AR891)*X891%,0),
))</f>
        <v/>
      </c>
      <c r="BA891" s="666" t="str">
        <f t="shared" si="174"/>
        <v/>
      </c>
    </row>
    <row r="892" spans="2:53" s="4" customFormat="1" ht="28.15" hidden="1" customHeight="1" outlineLevel="1">
      <c r="C892" s="722">
        <v>876</v>
      </c>
      <c r="D892" s="1572"/>
      <c r="E892" s="1573"/>
      <c r="F892" s="1573"/>
      <c r="G892" s="1573"/>
      <c r="H892" s="1573"/>
      <c r="I892" s="1573"/>
      <c r="J892" s="1573"/>
      <c r="K892" s="1574"/>
      <c r="L892" s="668" t="str">
        <f>IF(M892&gt;0,IF(COUNTIF(リスト!建築物種類コード,M892),"建築物","構築物"),"")</f>
        <v/>
      </c>
      <c r="M892" s="688"/>
      <c r="N892" s="681"/>
      <c r="O892" s="201"/>
      <c r="P892" s="682"/>
      <c r="Q892" s="683"/>
      <c r="R892" s="683"/>
      <c r="S892" s="684"/>
      <c r="T892" s="685"/>
      <c r="U892" s="685"/>
      <c r="V892" s="685"/>
      <c r="W892" s="685"/>
      <c r="X892" s="1045"/>
      <c r="Y892" s="686"/>
      <c r="Z892" s="687"/>
      <c r="AA892" s="661"/>
      <c r="AB892" s="662"/>
      <c r="AC892" s="279"/>
      <c r="AD892" s="61"/>
      <c r="AE892" s="61"/>
      <c r="AF892" s="663" t="str">
        <f t="shared" si="176"/>
        <v/>
      </c>
      <c r="AG892" s="664" t="str">
        <f t="shared" si="159"/>
        <v/>
      </c>
      <c r="AH892" s="664" t="str">
        <f t="shared" si="160"/>
        <v/>
      </c>
      <c r="AI892" s="664" t="str">
        <f>IF(AF892="","",VLOOKUP(AF892,リスト!BD:BE,2,0))</f>
        <v/>
      </c>
      <c r="AJ892" s="664" t="str">
        <f t="shared" si="175"/>
        <v/>
      </c>
      <c r="AK892" s="664" t="str">
        <f>IF(AJ892="","",VLOOKUP(AJ892,リスト!BW:BX,2,0))</f>
        <v/>
      </c>
      <c r="AL892" s="664" t="str">
        <f>IF(AF892="","",IF(S892&gt;【１】経営概要!$G$27,調査年-1,調査年)-R892)</f>
        <v/>
      </c>
      <c r="AM892" s="665" t="str">
        <f t="shared" si="165"/>
        <v/>
      </c>
      <c r="AN892" s="665" t="str">
        <f t="shared" si="166"/>
        <v/>
      </c>
      <c r="AO892" s="666" t="str">
        <f t="shared" si="167"/>
        <v/>
      </c>
      <c r="AP892" s="666" t="str">
        <f t="shared" si="168"/>
        <v/>
      </c>
      <c r="AQ892" s="666" t="str">
        <f t="shared" si="169"/>
        <v/>
      </c>
      <c r="AR892" s="666" t="str">
        <f t="shared" si="177"/>
        <v/>
      </c>
      <c r="AS892" s="666" t="str">
        <f t="shared" si="170"/>
        <v/>
      </c>
      <c r="AT892" s="666" t="str">
        <f t="shared" si="161"/>
        <v/>
      </c>
      <c r="AU892" s="666" t="str">
        <f t="shared" si="162"/>
        <v/>
      </c>
      <c r="AV892" s="666" t="str">
        <f>IF(X892="","",IF(OR(R892=IF(S892&gt;【１】経営概要!$G$27,調査年-1,調査年),AN892=""),"",ROUND(AN892*X892%,0)))</f>
        <v/>
      </c>
      <c r="AW892" s="666" t="str">
        <f t="shared" si="171"/>
        <v/>
      </c>
      <c r="AX892" s="666" t="str">
        <f t="shared" si="172"/>
        <v/>
      </c>
      <c r="AY892" s="666" t="str">
        <f t="shared" si="173"/>
        <v/>
      </c>
      <c r="AZ892" s="666" t="str">
        <f>IF(OR(X892="",AND(OR(R892&lt;&gt;IF(S892&gt;【１】経営概要!$G$27,調査年-1,調査年),AG892=0),V892="",AR892="",W892="")),"",
SUM(
IF(AND(R892=IF(S892&gt;【１】経営概要!$G$27,調査年-1,調査年),AG892=1),ROUND(T892*X892%,0),),
ROUND(V892*X892%,0),
ROUND(SUM(AR892)*X892%,0),
))</f>
        <v/>
      </c>
      <c r="BA892" s="666" t="str">
        <f t="shared" si="174"/>
        <v/>
      </c>
    </row>
    <row r="893" spans="2:53" s="4" customFormat="1" ht="28.15" hidden="1" customHeight="1" outlineLevel="1">
      <c r="C893" s="722">
        <v>877</v>
      </c>
      <c r="D893" s="1569"/>
      <c r="E893" s="1570"/>
      <c r="F893" s="1570"/>
      <c r="G893" s="1570"/>
      <c r="H893" s="1570"/>
      <c r="I893" s="1570"/>
      <c r="J893" s="1570"/>
      <c r="K893" s="1571"/>
      <c r="L893" s="668" t="str">
        <f>IF(M893&gt;0,IF(COUNTIF(リスト!建築物種類コード,M893),"建築物","構築物"),"")</f>
        <v/>
      </c>
      <c r="M893" s="680"/>
      <c r="N893" s="681"/>
      <c r="O893" s="201"/>
      <c r="P893" s="682"/>
      <c r="Q893" s="683"/>
      <c r="R893" s="683"/>
      <c r="S893" s="684"/>
      <c r="T893" s="685"/>
      <c r="U893" s="685"/>
      <c r="V893" s="685"/>
      <c r="W893" s="685"/>
      <c r="X893" s="1045"/>
      <c r="Y893" s="686"/>
      <c r="Z893" s="687"/>
      <c r="AA893" s="661"/>
      <c r="AB893" s="662"/>
      <c r="AC893" s="279"/>
      <c r="AD893" s="61"/>
      <c r="AE893" s="61"/>
      <c r="AF893" s="663" t="str">
        <f t="shared" si="176"/>
        <v/>
      </c>
      <c r="AG893" s="664" t="str">
        <f t="shared" si="159"/>
        <v/>
      </c>
      <c r="AH893" s="664" t="str">
        <f t="shared" si="160"/>
        <v/>
      </c>
      <c r="AI893" s="664" t="str">
        <f>IF(AF893="","",VLOOKUP(AF893,リスト!BD:BE,2,0))</f>
        <v/>
      </c>
      <c r="AJ893" s="664" t="str">
        <f t="shared" si="175"/>
        <v/>
      </c>
      <c r="AK893" s="664" t="str">
        <f>IF(AJ893="","",VLOOKUP(AJ893,リスト!BW:BX,2,0))</f>
        <v/>
      </c>
      <c r="AL893" s="664" t="str">
        <f>IF(AF893="","",IF(S893&gt;【１】経営概要!$G$27,調査年-1,調査年)-R893)</f>
        <v/>
      </c>
      <c r="AM893" s="665" t="str">
        <f t="shared" si="165"/>
        <v/>
      </c>
      <c r="AN893" s="665" t="str">
        <f t="shared" si="166"/>
        <v/>
      </c>
      <c r="AO893" s="666" t="str">
        <f t="shared" si="167"/>
        <v/>
      </c>
      <c r="AP893" s="666" t="str">
        <f t="shared" si="168"/>
        <v/>
      </c>
      <c r="AQ893" s="666" t="str">
        <f t="shared" si="169"/>
        <v/>
      </c>
      <c r="AR893" s="666" t="str">
        <f t="shared" si="177"/>
        <v/>
      </c>
      <c r="AS893" s="666" t="str">
        <f t="shared" si="170"/>
        <v/>
      </c>
      <c r="AT893" s="666" t="str">
        <f t="shared" si="161"/>
        <v/>
      </c>
      <c r="AU893" s="666" t="str">
        <f t="shared" si="162"/>
        <v/>
      </c>
      <c r="AV893" s="666" t="str">
        <f>IF(X893="","",IF(OR(R893=IF(S893&gt;【１】経営概要!$G$27,調査年-1,調査年),AN893=""),"",ROUND(AN893*X893%,0)))</f>
        <v/>
      </c>
      <c r="AW893" s="666" t="str">
        <f t="shared" si="171"/>
        <v/>
      </c>
      <c r="AX893" s="666" t="str">
        <f t="shared" si="172"/>
        <v/>
      </c>
      <c r="AY893" s="666" t="str">
        <f t="shared" si="173"/>
        <v/>
      </c>
      <c r="AZ893" s="666" t="str">
        <f>IF(OR(X893="",AND(OR(R893&lt;&gt;IF(S893&gt;【１】経営概要!$G$27,調査年-1,調査年),AG893=0),V893="",AR893="",W893="")),"",
SUM(
IF(AND(R893=IF(S893&gt;【１】経営概要!$G$27,調査年-1,調査年),AG893=1),ROUND(T893*X893%,0),),
ROUND(V893*X893%,0),
ROUND(SUM(AR893)*X893%,0),
))</f>
        <v/>
      </c>
      <c r="BA893" s="666" t="str">
        <f t="shared" si="174"/>
        <v/>
      </c>
    </row>
    <row r="894" spans="2:53" s="4" customFormat="1" ht="28.15" hidden="1" customHeight="1" outlineLevel="1">
      <c r="C894" s="722">
        <v>878</v>
      </c>
      <c r="D894" s="1569"/>
      <c r="E894" s="1570"/>
      <c r="F894" s="1570"/>
      <c r="G894" s="1570"/>
      <c r="H894" s="1570"/>
      <c r="I894" s="1570"/>
      <c r="J894" s="1570"/>
      <c r="K894" s="1571"/>
      <c r="L894" s="668" t="str">
        <f>IF(M894&gt;0,IF(COUNTIF(リスト!建築物種類コード,M894),"建築物","構築物"),"")</f>
        <v/>
      </c>
      <c r="M894" s="680"/>
      <c r="N894" s="681"/>
      <c r="O894" s="201"/>
      <c r="P894" s="682"/>
      <c r="Q894" s="683"/>
      <c r="R894" s="683"/>
      <c r="S894" s="684"/>
      <c r="T894" s="685"/>
      <c r="U894" s="685"/>
      <c r="V894" s="685"/>
      <c r="W894" s="685"/>
      <c r="X894" s="1045"/>
      <c r="Y894" s="686"/>
      <c r="Z894" s="687"/>
      <c r="AA894" s="661"/>
      <c r="AB894" s="662"/>
      <c r="AC894" s="279"/>
      <c r="AD894" s="61"/>
      <c r="AE894" s="61"/>
      <c r="AF894" s="663" t="str">
        <f t="shared" si="176"/>
        <v/>
      </c>
      <c r="AG894" s="664" t="str">
        <f t="shared" si="159"/>
        <v/>
      </c>
      <c r="AH894" s="664" t="str">
        <f t="shared" si="160"/>
        <v/>
      </c>
      <c r="AI894" s="664" t="str">
        <f>IF(AF894="","",VLOOKUP(AF894,リスト!BD:BE,2,0))</f>
        <v/>
      </c>
      <c r="AJ894" s="664" t="str">
        <f t="shared" si="175"/>
        <v/>
      </c>
      <c r="AK894" s="664" t="str">
        <f>IF(AJ894="","",VLOOKUP(AJ894,リスト!BW:BX,2,0))</f>
        <v/>
      </c>
      <c r="AL894" s="664" t="str">
        <f>IF(AF894="","",IF(S894&gt;【１】経営概要!$G$27,調査年-1,調査年)-R894)</f>
        <v/>
      </c>
      <c r="AM894" s="665" t="str">
        <f t="shared" si="165"/>
        <v/>
      </c>
      <c r="AN894" s="665" t="str">
        <f t="shared" si="166"/>
        <v/>
      </c>
      <c r="AO894" s="666" t="str">
        <f t="shared" si="167"/>
        <v/>
      </c>
      <c r="AP894" s="666" t="str">
        <f t="shared" si="168"/>
        <v/>
      </c>
      <c r="AQ894" s="666" t="str">
        <f t="shared" si="169"/>
        <v/>
      </c>
      <c r="AR894" s="666" t="str">
        <f t="shared" si="177"/>
        <v/>
      </c>
      <c r="AS894" s="666" t="str">
        <f t="shared" si="170"/>
        <v/>
      </c>
      <c r="AT894" s="666" t="str">
        <f t="shared" si="161"/>
        <v/>
      </c>
      <c r="AU894" s="666" t="str">
        <f t="shared" si="162"/>
        <v/>
      </c>
      <c r="AV894" s="666" t="str">
        <f>IF(X894="","",IF(OR(R894=IF(S894&gt;【１】経営概要!$G$27,調査年-1,調査年),AN894=""),"",ROUND(AN894*X894%,0)))</f>
        <v/>
      </c>
      <c r="AW894" s="666" t="str">
        <f t="shared" si="171"/>
        <v/>
      </c>
      <c r="AX894" s="666" t="str">
        <f t="shared" si="172"/>
        <v/>
      </c>
      <c r="AY894" s="666" t="str">
        <f t="shared" si="173"/>
        <v/>
      </c>
      <c r="AZ894" s="666" t="str">
        <f>IF(OR(X894="",AND(OR(R894&lt;&gt;IF(S894&gt;【１】経営概要!$G$27,調査年-1,調査年),AG894=0),V894="",AR894="",W894="")),"",
SUM(
IF(AND(R894=IF(S894&gt;【１】経営概要!$G$27,調査年-1,調査年),AG894=1),ROUND(T894*X894%,0),),
ROUND(V894*X894%,0),
ROUND(SUM(AR894)*X894%,0),
))</f>
        <v/>
      </c>
      <c r="BA894" s="666" t="str">
        <f t="shared" si="174"/>
        <v/>
      </c>
    </row>
    <row r="895" spans="2:53" s="4" customFormat="1" ht="28.15" hidden="1" customHeight="1" outlineLevel="1">
      <c r="C895" s="722">
        <v>879</v>
      </c>
      <c r="D895" s="1569"/>
      <c r="E895" s="1570"/>
      <c r="F895" s="1570"/>
      <c r="G895" s="1570"/>
      <c r="H895" s="1570"/>
      <c r="I895" s="1570"/>
      <c r="J895" s="1570"/>
      <c r="K895" s="1571"/>
      <c r="L895" s="668" t="str">
        <f>IF(M895&gt;0,IF(COUNTIF(リスト!建築物種類コード,M895),"建築物","構築物"),"")</f>
        <v/>
      </c>
      <c r="M895" s="680"/>
      <c r="N895" s="681"/>
      <c r="O895" s="201"/>
      <c r="P895" s="682"/>
      <c r="Q895" s="683"/>
      <c r="R895" s="683"/>
      <c r="S895" s="684"/>
      <c r="T895" s="685"/>
      <c r="U895" s="685"/>
      <c r="V895" s="685"/>
      <c r="W895" s="685"/>
      <c r="X895" s="1045"/>
      <c r="Y895" s="686"/>
      <c r="Z895" s="687"/>
      <c r="AA895" s="661"/>
      <c r="AB895" s="662"/>
      <c r="AC895" s="279"/>
      <c r="AD895" s="61"/>
      <c r="AE895" s="61"/>
      <c r="AF895" s="663" t="str">
        <f t="shared" si="176"/>
        <v/>
      </c>
      <c r="AG895" s="664" t="str">
        <f t="shared" si="159"/>
        <v/>
      </c>
      <c r="AH895" s="664" t="str">
        <f t="shared" si="160"/>
        <v/>
      </c>
      <c r="AI895" s="664" t="str">
        <f>IF(AF895="","",VLOOKUP(AF895,リスト!BD:BE,2,0))</f>
        <v/>
      </c>
      <c r="AJ895" s="664" t="str">
        <f t="shared" si="175"/>
        <v/>
      </c>
      <c r="AK895" s="664" t="str">
        <f>IF(AJ895="","",VLOOKUP(AJ895,リスト!BW:BX,2,0))</f>
        <v/>
      </c>
      <c r="AL895" s="664" t="str">
        <f>IF(AF895="","",IF(S895&gt;【１】経営概要!$G$27,調査年-1,調査年)-R895)</f>
        <v/>
      </c>
      <c r="AM895" s="665" t="str">
        <f t="shared" si="165"/>
        <v/>
      </c>
      <c r="AN895" s="665" t="str">
        <f t="shared" si="166"/>
        <v/>
      </c>
      <c r="AO895" s="666" t="str">
        <f t="shared" si="167"/>
        <v/>
      </c>
      <c r="AP895" s="666" t="str">
        <f t="shared" si="168"/>
        <v/>
      </c>
      <c r="AQ895" s="666" t="str">
        <f t="shared" si="169"/>
        <v/>
      </c>
      <c r="AR895" s="666" t="str">
        <f t="shared" si="177"/>
        <v/>
      </c>
      <c r="AS895" s="666" t="str">
        <f t="shared" si="170"/>
        <v/>
      </c>
      <c r="AT895" s="666" t="str">
        <f t="shared" si="161"/>
        <v/>
      </c>
      <c r="AU895" s="666" t="str">
        <f t="shared" si="162"/>
        <v/>
      </c>
      <c r="AV895" s="666" t="str">
        <f>IF(X895="","",IF(OR(R895=IF(S895&gt;【１】経営概要!$G$27,調査年-1,調査年),AN895=""),"",ROUND(AN895*X895%,0)))</f>
        <v/>
      </c>
      <c r="AW895" s="666" t="str">
        <f t="shared" si="171"/>
        <v/>
      </c>
      <c r="AX895" s="666" t="str">
        <f t="shared" si="172"/>
        <v/>
      </c>
      <c r="AY895" s="666" t="str">
        <f t="shared" si="173"/>
        <v/>
      </c>
      <c r="AZ895" s="666" t="str">
        <f>IF(OR(X895="",AND(OR(R895&lt;&gt;IF(S895&gt;【１】経営概要!$G$27,調査年-1,調査年),AG895=0),V895="",AR895="",W895="")),"",
SUM(
IF(AND(R895=IF(S895&gt;【１】経営概要!$G$27,調査年-1,調査年),AG895=1),ROUND(T895*X895%,0),),
ROUND(V895*X895%,0),
ROUND(SUM(AR895)*X895%,0),
))</f>
        <v/>
      </c>
      <c r="BA895" s="666" t="str">
        <f t="shared" si="174"/>
        <v/>
      </c>
    </row>
    <row r="896" spans="2:53" s="4" customFormat="1" ht="28.15" hidden="1" customHeight="1" outlineLevel="1">
      <c r="C896" s="722">
        <v>880</v>
      </c>
      <c r="D896" s="1569"/>
      <c r="E896" s="1570"/>
      <c r="F896" s="1570"/>
      <c r="G896" s="1570"/>
      <c r="H896" s="1570"/>
      <c r="I896" s="1570"/>
      <c r="J896" s="1570"/>
      <c r="K896" s="1571"/>
      <c r="L896" s="668" t="str">
        <f>IF(M896&gt;0,IF(COUNTIF(リスト!建築物種類コード,M896),"建築物","構築物"),"")</f>
        <v/>
      </c>
      <c r="M896" s="680"/>
      <c r="N896" s="681"/>
      <c r="O896" s="201"/>
      <c r="P896" s="682"/>
      <c r="Q896" s="683"/>
      <c r="R896" s="683"/>
      <c r="S896" s="684"/>
      <c r="T896" s="685"/>
      <c r="U896" s="685"/>
      <c r="V896" s="685"/>
      <c r="W896" s="685"/>
      <c r="X896" s="1045"/>
      <c r="Y896" s="686"/>
      <c r="Z896" s="687"/>
      <c r="AA896" s="661"/>
      <c r="AB896" s="662"/>
      <c r="AC896" s="279"/>
      <c r="AD896" s="61"/>
      <c r="AE896" s="61"/>
      <c r="AF896" s="663" t="str">
        <f t="shared" si="176"/>
        <v/>
      </c>
      <c r="AG896" s="664" t="str">
        <f t="shared" si="159"/>
        <v/>
      </c>
      <c r="AH896" s="664" t="str">
        <f t="shared" si="160"/>
        <v/>
      </c>
      <c r="AI896" s="664" t="str">
        <f>IF(AF896="","",VLOOKUP(AF896,リスト!BD:BE,2,0))</f>
        <v/>
      </c>
      <c r="AJ896" s="664" t="str">
        <f t="shared" si="175"/>
        <v/>
      </c>
      <c r="AK896" s="664" t="str">
        <f>IF(AJ896="","",VLOOKUP(AJ896,リスト!BW:BX,2,0))</f>
        <v/>
      </c>
      <c r="AL896" s="664" t="str">
        <f>IF(AF896="","",IF(S896&gt;【１】経営概要!$G$27,調査年-1,調査年)-R896)</f>
        <v/>
      </c>
      <c r="AM896" s="665" t="str">
        <f t="shared" si="165"/>
        <v/>
      </c>
      <c r="AN896" s="665" t="str">
        <f t="shared" si="166"/>
        <v/>
      </c>
      <c r="AO896" s="666" t="str">
        <f t="shared" si="167"/>
        <v/>
      </c>
      <c r="AP896" s="666" t="str">
        <f t="shared" si="168"/>
        <v/>
      </c>
      <c r="AQ896" s="666" t="str">
        <f t="shared" si="169"/>
        <v/>
      </c>
      <c r="AR896" s="666" t="str">
        <f t="shared" si="177"/>
        <v/>
      </c>
      <c r="AS896" s="666" t="str">
        <f t="shared" si="170"/>
        <v/>
      </c>
      <c r="AT896" s="666" t="str">
        <f t="shared" si="161"/>
        <v/>
      </c>
      <c r="AU896" s="666" t="str">
        <f t="shared" si="162"/>
        <v/>
      </c>
      <c r="AV896" s="666" t="str">
        <f>IF(X896="","",IF(OR(R896=IF(S896&gt;【１】経営概要!$G$27,調査年-1,調査年),AN896=""),"",ROUND(AN896*X896%,0)))</f>
        <v/>
      </c>
      <c r="AW896" s="666" t="str">
        <f t="shared" si="171"/>
        <v/>
      </c>
      <c r="AX896" s="666" t="str">
        <f t="shared" si="172"/>
        <v/>
      </c>
      <c r="AY896" s="666" t="str">
        <f t="shared" si="173"/>
        <v/>
      </c>
      <c r="AZ896" s="666" t="str">
        <f>IF(OR(X896="",AND(OR(R896&lt;&gt;IF(S896&gt;【１】経営概要!$G$27,調査年-1,調査年),AG896=0),V896="",AR896="",W896="")),"",
SUM(
IF(AND(R896=IF(S896&gt;【１】経営概要!$G$27,調査年-1,調査年),AG896=1),ROUND(T896*X896%,0),),
ROUND(V896*X896%,0),
ROUND(SUM(AR896)*X896%,0),
))</f>
        <v/>
      </c>
      <c r="BA896" s="666" t="str">
        <f t="shared" si="174"/>
        <v/>
      </c>
    </row>
    <row r="897" spans="2:53" s="4" customFormat="1" ht="28.15" hidden="1" customHeight="1" outlineLevel="1">
      <c r="C897" s="722">
        <v>881</v>
      </c>
      <c r="D897" s="1569"/>
      <c r="E897" s="1570"/>
      <c r="F897" s="1570"/>
      <c r="G897" s="1570"/>
      <c r="H897" s="1570"/>
      <c r="I897" s="1570"/>
      <c r="J897" s="1570"/>
      <c r="K897" s="1571"/>
      <c r="L897" s="668" t="str">
        <f>IF(M897&gt;0,IF(COUNTIF(リスト!建築物種類コード,M897),"建築物","構築物"),"")</f>
        <v/>
      </c>
      <c r="M897" s="680"/>
      <c r="N897" s="681"/>
      <c r="O897" s="201"/>
      <c r="P897" s="682"/>
      <c r="Q897" s="683"/>
      <c r="R897" s="683"/>
      <c r="S897" s="684"/>
      <c r="T897" s="685"/>
      <c r="U897" s="685"/>
      <c r="V897" s="685"/>
      <c r="W897" s="685"/>
      <c r="X897" s="1045"/>
      <c r="Y897" s="686"/>
      <c r="Z897" s="687"/>
      <c r="AA897" s="661"/>
      <c r="AB897" s="662"/>
      <c r="AC897" s="279"/>
      <c r="AD897" s="61"/>
      <c r="AE897" s="61"/>
      <c r="AF897" s="663" t="str">
        <f t="shared" si="176"/>
        <v/>
      </c>
      <c r="AG897" s="664" t="str">
        <f t="shared" si="159"/>
        <v/>
      </c>
      <c r="AH897" s="664" t="str">
        <f t="shared" si="160"/>
        <v/>
      </c>
      <c r="AI897" s="664" t="str">
        <f>IF(AF897="","",VLOOKUP(AF897,リスト!BD:BE,2,0))</f>
        <v/>
      </c>
      <c r="AJ897" s="664" t="str">
        <f t="shared" si="175"/>
        <v/>
      </c>
      <c r="AK897" s="664" t="str">
        <f>IF(AJ897="","",VLOOKUP(AJ897,リスト!BW:BX,2,0))</f>
        <v/>
      </c>
      <c r="AL897" s="664" t="str">
        <f>IF(AF897="","",IF(S897&gt;【１】経営概要!$G$27,調査年-1,調査年)-R897)</f>
        <v/>
      </c>
      <c r="AM897" s="665" t="str">
        <f t="shared" si="165"/>
        <v/>
      </c>
      <c r="AN897" s="665" t="str">
        <f t="shared" si="166"/>
        <v/>
      </c>
      <c r="AO897" s="666" t="str">
        <f t="shared" si="167"/>
        <v/>
      </c>
      <c r="AP897" s="666" t="str">
        <f t="shared" si="168"/>
        <v/>
      </c>
      <c r="AQ897" s="666" t="str">
        <f t="shared" si="169"/>
        <v/>
      </c>
      <c r="AR897" s="666" t="str">
        <f t="shared" si="177"/>
        <v/>
      </c>
      <c r="AS897" s="666" t="str">
        <f t="shared" si="170"/>
        <v/>
      </c>
      <c r="AT897" s="666" t="str">
        <f t="shared" si="161"/>
        <v/>
      </c>
      <c r="AU897" s="666" t="str">
        <f t="shared" si="162"/>
        <v/>
      </c>
      <c r="AV897" s="666" t="str">
        <f>IF(X897="","",IF(OR(R897=IF(S897&gt;【１】経営概要!$G$27,調査年-1,調査年),AN897=""),"",ROUND(AN897*X897%,0)))</f>
        <v/>
      </c>
      <c r="AW897" s="666" t="str">
        <f t="shared" si="171"/>
        <v/>
      </c>
      <c r="AX897" s="666" t="str">
        <f t="shared" si="172"/>
        <v/>
      </c>
      <c r="AY897" s="666" t="str">
        <f t="shared" si="173"/>
        <v/>
      </c>
      <c r="AZ897" s="666" t="str">
        <f>IF(OR(X897="",AND(OR(R897&lt;&gt;IF(S897&gt;【１】経営概要!$G$27,調査年-1,調査年),AG897=0),V897="",AR897="",W897="")),"",
SUM(
IF(AND(R897=IF(S897&gt;【１】経営概要!$G$27,調査年-1,調査年),AG897=1),ROUND(T897*X897%,0),),
ROUND(V897*X897%,0),
ROUND(SUM(AR897)*X897%,0),
))</f>
        <v/>
      </c>
      <c r="BA897" s="666" t="str">
        <f t="shared" si="174"/>
        <v/>
      </c>
    </row>
    <row r="898" spans="2:53" s="4" customFormat="1" ht="28.15" hidden="1" customHeight="1" outlineLevel="1">
      <c r="C898" s="722">
        <v>882</v>
      </c>
      <c r="D898" s="1569"/>
      <c r="E898" s="1570"/>
      <c r="F898" s="1570"/>
      <c r="G898" s="1570"/>
      <c r="H898" s="1570"/>
      <c r="I898" s="1570"/>
      <c r="J898" s="1570"/>
      <c r="K898" s="1571"/>
      <c r="L898" s="668" t="str">
        <f>IF(M898&gt;0,IF(COUNTIF(リスト!建築物種類コード,M898),"建築物","構築物"),"")</f>
        <v/>
      </c>
      <c r="M898" s="680"/>
      <c r="N898" s="681"/>
      <c r="O898" s="201"/>
      <c r="P898" s="682"/>
      <c r="Q898" s="683"/>
      <c r="R898" s="683"/>
      <c r="S898" s="684"/>
      <c r="T898" s="685"/>
      <c r="U898" s="685"/>
      <c r="V898" s="685"/>
      <c r="W898" s="685"/>
      <c r="X898" s="1045"/>
      <c r="Y898" s="686"/>
      <c r="Z898" s="687"/>
      <c r="AA898" s="661"/>
      <c r="AB898" s="662"/>
      <c r="AC898" s="279"/>
      <c r="AD898" s="61"/>
      <c r="AE898" s="61"/>
      <c r="AF898" s="663" t="str">
        <f t="shared" si="176"/>
        <v/>
      </c>
      <c r="AG898" s="664" t="str">
        <f t="shared" si="159"/>
        <v/>
      </c>
      <c r="AH898" s="664" t="str">
        <f t="shared" si="160"/>
        <v/>
      </c>
      <c r="AI898" s="664" t="str">
        <f>IF(AF898="","",VLOOKUP(AF898,リスト!BD:BE,2,0))</f>
        <v/>
      </c>
      <c r="AJ898" s="664" t="str">
        <f t="shared" si="175"/>
        <v/>
      </c>
      <c r="AK898" s="664" t="str">
        <f>IF(AJ898="","",VLOOKUP(AJ898,リスト!BW:BX,2,0))</f>
        <v/>
      </c>
      <c r="AL898" s="664" t="str">
        <f>IF(AF898="","",IF(S898&gt;【１】経営概要!$G$27,調査年-1,調査年)-R898)</f>
        <v/>
      </c>
      <c r="AM898" s="665" t="str">
        <f t="shared" si="165"/>
        <v/>
      </c>
      <c r="AN898" s="665" t="str">
        <f t="shared" si="166"/>
        <v/>
      </c>
      <c r="AO898" s="666" t="str">
        <f t="shared" si="167"/>
        <v/>
      </c>
      <c r="AP898" s="666" t="str">
        <f t="shared" si="168"/>
        <v/>
      </c>
      <c r="AQ898" s="666" t="str">
        <f t="shared" si="169"/>
        <v/>
      </c>
      <c r="AR898" s="666" t="str">
        <f t="shared" si="177"/>
        <v/>
      </c>
      <c r="AS898" s="666" t="str">
        <f t="shared" si="170"/>
        <v/>
      </c>
      <c r="AT898" s="666" t="str">
        <f t="shared" si="161"/>
        <v/>
      </c>
      <c r="AU898" s="666" t="str">
        <f t="shared" si="162"/>
        <v/>
      </c>
      <c r="AV898" s="666" t="str">
        <f>IF(X898="","",IF(OR(R898=IF(S898&gt;【１】経営概要!$G$27,調査年-1,調査年),AN898=""),"",ROUND(AN898*X898%,0)))</f>
        <v/>
      </c>
      <c r="AW898" s="666" t="str">
        <f t="shared" si="171"/>
        <v/>
      </c>
      <c r="AX898" s="666" t="str">
        <f t="shared" si="172"/>
        <v/>
      </c>
      <c r="AY898" s="666" t="str">
        <f t="shared" si="173"/>
        <v/>
      </c>
      <c r="AZ898" s="666" t="str">
        <f>IF(OR(X898="",AND(OR(R898&lt;&gt;IF(S898&gt;【１】経営概要!$G$27,調査年-1,調査年),AG898=0),V898="",AR898="",W898="")),"",
SUM(
IF(AND(R898=IF(S898&gt;【１】経営概要!$G$27,調査年-1,調査年),AG898=1),ROUND(T898*X898%,0),),
ROUND(V898*X898%,0),
ROUND(SUM(AR898)*X898%,0),
))</f>
        <v/>
      </c>
      <c r="BA898" s="666" t="str">
        <f t="shared" si="174"/>
        <v/>
      </c>
    </row>
    <row r="899" spans="2:53" s="4" customFormat="1" ht="28.15" hidden="1" customHeight="1" outlineLevel="1">
      <c r="C899" s="722">
        <v>883</v>
      </c>
      <c r="D899" s="1569"/>
      <c r="E899" s="1570"/>
      <c r="F899" s="1570"/>
      <c r="G899" s="1570"/>
      <c r="H899" s="1570"/>
      <c r="I899" s="1570"/>
      <c r="J899" s="1570"/>
      <c r="K899" s="1571"/>
      <c r="L899" s="668" t="str">
        <f>IF(M899&gt;0,IF(COUNTIF(リスト!建築物種類コード,M899),"建築物","構築物"),"")</f>
        <v/>
      </c>
      <c r="M899" s="680"/>
      <c r="N899" s="681"/>
      <c r="O899" s="201"/>
      <c r="P899" s="682"/>
      <c r="Q899" s="683"/>
      <c r="R899" s="683"/>
      <c r="S899" s="684"/>
      <c r="T899" s="685"/>
      <c r="U899" s="685"/>
      <c r="V899" s="685"/>
      <c r="W899" s="685"/>
      <c r="X899" s="1045"/>
      <c r="Y899" s="686"/>
      <c r="Z899" s="687"/>
      <c r="AA899" s="661"/>
      <c r="AB899" s="662"/>
      <c r="AC899" s="279"/>
      <c r="AD899" s="61"/>
      <c r="AE899" s="61"/>
      <c r="AF899" s="663" t="str">
        <f t="shared" si="176"/>
        <v/>
      </c>
      <c r="AG899" s="664" t="str">
        <f t="shared" si="159"/>
        <v/>
      </c>
      <c r="AH899" s="664" t="str">
        <f t="shared" si="160"/>
        <v/>
      </c>
      <c r="AI899" s="664" t="str">
        <f>IF(AF899="","",VLOOKUP(AF899,リスト!BD:BE,2,0))</f>
        <v/>
      </c>
      <c r="AJ899" s="664" t="str">
        <f t="shared" si="175"/>
        <v/>
      </c>
      <c r="AK899" s="664" t="str">
        <f>IF(AJ899="","",VLOOKUP(AJ899,リスト!BW:BX,2,0))</f>
        <v/>
      </c>
      <c r="AL899" s="664" t="str">
        <f>IF(AF899="","",IF(S899&gt;【１】経営概要!$G$27,調査年-1,調査年)-R899)</f>
        <v/>
      </c>
      <c r="AM899" s="665" t="str">
        <f t="shared" si="165"/>
        <v/>
      </c>
      <c r="AN899" s="665" t="str">
        <f t="shared" si="166"/>
        <v/>
      </c>
      <c r="AO899" s="666" t="str">
        <f t="shared" si="167"/>
        <v/>
      </c>
      <c r="AP899" s="666" t="str">
        <f t="shared" si="168"/>
        <v/>
      </c>
      <c r="AQ899" s="666" t="str">
        <f t="shared" si="169"/>
        <v/>
      </c>
      <c r="AR899" s="666" t="str">
        <f t="shared" si="177"/>
        <v/>
      </c>
      <c r="AS899" s="666" t="str">
        <f t="shared" si="170"/>
        <v/>
      </c>
      <c r="AT899" s="666" t="str">
        <f t="shared" si="161"/>
        <v/>
      </c>
      <c r="AU899" s="666" t="str">
        <f t="shared" si="162"/>
        <v/>
      </c>
      <c r="AV899" s="666" t="str">
        <f>IF(X899="","",IF(OR(R899=IF(S899&gt;【１】経営概要!$G$27,調査年-1,調査年),AN899=""),"",ROUND(AN899*X899%,0)))</f>
        <v/>
      </c>
      <c r="AW899" s="666" t="str">
        <f t="shared" si="171"/>
        <v/>
      </c>
      <c r="AX899" s="666" t="str">
        <f t="shared" si="172"/>
        <v/>
      </c>
      <c r="AY899" s="666" t="str">
        <f t="shared" si="173"/>
        <v/>
      </c>
      <c r="AZ899" s="666" t="str">
        <f>IF(OR(X899="",AND(OR(R899&lt;&gt;IF(S899&gt;【１】経営概要!$G$27,調査年-1,調査年),AG899=0),V899="",AR899="",W899="")),"",
SUM(
IF(AND(R899=IF(S899&gt;【１】経営概要!$G$27,調査年-1,調査年),AG899=1),ROUND(T899*X899%,0),),
ROUND(V899*X899%,0),
ROUND(SUM(AR899)*X899%,0),
))</f>
        <v/>
      </c>
      <c r="BA899" s="666" t="str">
        <f t="shared" si="174"/>
        <v/>
      </c>
    </row>
    <row r="900" spans="2:53" s="4" customFormat="1" ht="28.15" hidden="1" customHeight="1" outlineLevel="1">
      <c r="C900" s="722">
        <v>884</v>
      </c>
      <c r="D900" s="1569"/>
      <c r="E900" s="1570"/>
      <c r="F900" s="1570"/>
      <c r="G900" s="1570"/>
      <c r="H900" s="1570"/>
      <c r="I900" s="1570"/>
      <c r="J900" s="1570"/>
      <c r="K900" s="1571"/>
      <c r="L900" s="668" t="str">
        <f>IF(M900&gt;0,IF(COUNTIF(リスト!建築物種類コード,M900),"建築物","構築物"),"")</f>
        <v/>
      </c>
      <c r="M900" s="680"/>
      <c r="N900" s="681"/>
      <c r="O900" s="201"/>
      <c r="P900" s="682"/>
      <c r="Q900" s="683"/>
      <c r="R900" s="683"/>
      <c r="S900" s="684"/>
      <c r="T900" s="685"/>
      <c r="U900" s="685"/>
      <c r="V900" s="685"/>
      <c r="W900" s="685"/>
      <c r="X900" s="1045"/>
      <c r="Y900" s="686"/>
      <c r="Z900" s="687"/>
      <c r="AA900" s="661"/>
      <c r="AB900" s="662"/>
      <c r="AC900" s="279"/>
      <c r="AD900" s="61"/>
      <c r="AE900" s="61"/>
      <c r="AF900" s="663" t="str">
        <f t="shared" si="176"/>
        <v/>
      </c>
      <c r="AG900" s="664" t="str">
        <f t="shared" si="159"/>
        <v/>
      </c>
      <c r="AH900" s="664" t="str">
        <f t="shared" si="160"/>
        <v/>
      </c>
      <c r="AI900" s="664" t="str">
        <f>IF(AF900="","",VLOOKUP(AF900,リスト!BD:BE,2,0))</f>
        <v/>
      </c>
      <c r="AJ900" s="664" t="str">
        <f t="shared" si="175"/>
        <v/>
      </c>
      <c r="AK900" s="664" t="str">
        <f>IF(AJ900="","",VLOOKUP(AJ900,リスト!BW:BX,2,0))</f>
        <v/>
      </c>
      <c r="AL900" s="664" t="str">
        <f>IF(AF900="","",IF(S900&gt;【１】経営概要!$G$27,調査年-1,調査年)-R900)</f>
        <v/>
      </c>
      <c r="AM900" s="665" t="str">
        <f t="shared" si="165"/>
        <v/>
      </c>
      <c r="AN900" s="665" t="str">
        <f t="shared" si="166"/>
        <v/>
      </c>
      <c r="AO900" s="666" t="str">
        <f t="shared" si="167"/>
        <v/>
      </c>
      <c r="AP900" s="666" t="str">
        <f t="shared" si="168"/>
        <v/>
      </c>
      <c r="AQ900" s="666" t="str">
        <f t="shared" si="169"/>
        <v/>
      </c>
      <c r="AR900" s="666" t="str">
        <f t="shared" si="177"/>
        <v/>
      </c>
      <c r="AS900" s="666" t="str">
        <f t="shared" si="170"/>
        <v/>
      </c>
      <c r="AT900" s="666" t="str">
        <f t="shared" si="161"/>
        <v/>
      </c>
      <c r="AU900" s="666" t="str">
        <f t="shared" si="162"/>
        <v/>
      </c>
      <c r="AV900" s="666" t="str">
        <f>IF(X900="","",IF(OR(R900=IF(S900&gt;【１】経営概要!$G$27,調査年-1,調査年),AN900=""),"",ROUND(AN900*X900%,0)))</f>
        <v/>
      </c>
      <c r="AW900" s="666" t="str">
        <f t="shared" si="171"/>
        <v/>
      </c>
      <c r="AX900" s="666" t="str">
        <f t="shared" si="172"/>
        <v/>
      </c>
      <c r="AY900" s="666" t="str">
        <f t="shared" si="173"/>
        <v/>
      </c>
      <c r="AZ900" s="666" t="str">
        <f>IF(OR(X900="",AND(OR(R900&lt;&gt;IF(S900&gt;【１】経営概要!$G$27,調査年-1,調査年),AG900=0),V900="",AR900="",W900="")),"",
SUM(
IF(AND(R900=IF(S900&gt;【１】経営概要!$G$27,調査年-1,調査年),AG900=1),ROUND(T900*X900%,0),),
ROUND(V900*X900%,0),
ROUND(SUM(AR900)*X900%,0),
))</f>
        <v/>
      </c>
      <c r="BA900" s="666" t="str">
        <f t="shared" si="174"/>
        <v/>
      </c>
    </row>
    <row r="901" spans="2:53" s="4" customFormat="1" ht="28.15" hidden="1" customHeight="1" outlineLevel="1">
      <c r="C901" s="722">
        <v>885</v>
      </c>
      <c r="D901" s="1569"/>
      <c r="E901" s="1570"/>
      <c r="F901" s="1570"/>
      <c r="G901" s="1570"/>
      <c r="H901" s="1570"/>
      <c r="I901" s="1570"/>
      <c r="J901" s="1570"/>
      <c r="K901" s="1571"/>
      <c r="L901" s="668" t="str">
        <f>IF(M901&gt;0,IF(COUNTIF(リスト!建築物種類コード,M901),"建築物","構築物"),"")</f>
        <v/>
      </c>
      <c r="M901" s="688"/>
      <c r="N901" s="681"/>
      <c r="O901" s="201"/>
      <c r="P901" s="682"/>
      <c r="Q901" s="683"/>
      <c r="R901" s="683"/>
      <c r="S901" s="684"/>
      <c r="T901" s="685"/>
      <c r="U901" s="685"/>
      <c r="V901" s="685"/>
      <c r="W901" s="685"/>
      <c r="X901" s="1045"/>
      <c r="Y901" s="686"/>
      <c r="Z901" s="687"/>
      <c r="AA901" s="661"/>
      <c r="AB901" s="662"/>
      <c r="AC901" s="279"/>
      <c r="AD901" s="61"/>
      <c r="AE901" s="61"/>
      <c r="AF901" s="663" t="str">
        <f t="shared" si="176"/>
        <v/>
      </c>
      <c r="AG901" s="664" t="str">
        <f t="shared" si="159"/>
        <v/>
      </c>
      <c r="AH901" s="664" t="str">
        <f t="shared" si="160"/>
        <v/>
      </c>
      <c r="AI901" s="664" t="str">
        <f>IF(AF901="","",VLOOKUP(AF901,リスト!BD:BE,2,0))</f>
        <v/>
      </c>
      <c r="AJ901" s="664" t="str">
        <f t="shared" si="175"/>
        <v/>
      </c>
      <c r="AK901" s="664" t="str">
        <f>IF(AJ901="","",VLOOKUP(AJ901,リスト!BW:BX,2,0))</f>
        <v/>
      </c>
      <c r="AL901" s="664" t="str">
        <f>IF(AF901="","",IF(S901&gt;【１】経営概要!$G$27,調査年-1,調査年)-R901)</f>
        <v/>
      </c>
      <c r="AM901" s="665" t="str">
        <f t="shared" si="165"/>
        <v/>
      </c>
      <c r="AN901" s="665" t="str">
        <f t="shared" si="166"/>
        <v/>
      </c>
      <c r="AO901" s="666" t="str">
        <f t="shared" si="167"/>
        <v/>
      </c>
      <c r="AP901" s="666" t="str">
        <f t="shared" si="168"/>
        <v/>
      </c>
      <c r="AQ901" s="666" t="str">
        <f t="shared" si="169"/>
        <v/>
      </c>
      <c r="AR901" s="666" t="str">
        <f t="shared" si="177"/>
        <v/>
      </c>
      <c r="AS901" s="666" t="str">
        <f t="shared" si="170"/>
        <v/>
      </c>
      <c r="AT901" s="666" t="str">
        <f t="shared" si="161"/>
        <v/>
      </c>
      <c r="AU901" s="666" t="str">
        <f t="shared" si="162"/>
        <v/>
      </c>
      <c r="AV901" s="666" t="str">
        <f>IF(X901="","",IF(OR(R901=IF(S901&gt;【１】経営概要!$G$27,調査年-1,調査年),AN901=""),"",ROUND(AN901*X901%,0)))</f>
        <v/>
      </c>
      <c r="AW901" s="666" t="str">
        <f t="shared" si="171"/>
        <v/>
      </c>
      <c r="AX901" s="666" t="str">
        <f t="shared" si="172"/>
        <v/>
      </c>
      <c r="AY901" s="666" t="str">
        <f t="shared" si="173"/>
        <v/>
      </c>
      <c r="AZ901" s="666" t="str">
        <f>IF(OR(X901="",AND(OR(R901&lt;&gt;IF(S901&gt;【１】経営概要!$G$27,調査年-1,調査年),AG901=0),V901="",AR901="",W901="")),"",
SUM(
IF(AND(R901=IF(S901&gt;【１】経営概要!$G$27,調査年-1,調査年),AG901=1),ROUND(T901*X901%,0),),
ROUND(V901*X901%,0),
ROUND(SUM(AR901)*X901%,0),
))</f>
        <v/>
      </c>
      <c r="BA901" s="666" t="str">
        <f t="shared" si="174"/>
        <v/>
      </c>
    </row>
    <row r="902" spans="2:53" s="4" customFormat="1" ht="28.5" hidden="1" customHeight="1" outlineLevel="1">
      <c r="B902" s="49"/>
      <c r="C902" s="722">
        <v>886</v>
      </c>
      <c r="D902" s="1569"/>
      <c r="E902" s="1570"/>
      <c r="F902" s="1570"/>
      <c r="G902" s="1570"/>
      <c r="H902" s="1570"/>
      <c r="I902" s="1570"/>
      <c r="J902" s="1570"/>
      <c r="K902" s="1571"/>
      <c r="L902" s="668" t="str">
        <f>IF(M902&gt;0,IF(COUNTIF(リスト!建築物種類コード,M902),"建築物","構築物"),"")</f>
        <v/>
      </c>
      <c r="M902" s="680"/>
      <c r="N902" s="681"/>
      <c r="O902" s="201"/>
      <c r="P902" s="682"/>
      <c r="Q902" s="683"/>
      <c r="R902" s="683"/>
      <c r="S902" s="684"/>
      <c r="T902" s="685"/>
      <c r="U902" s="685"/>
      <c r="V902" s="685"/>
      <c r="W902" s="685"/>
      <c r="X902" s="1045"/>
      <c r="Y902" s="686"/>
      <c r="Z902" s="687"/>
      <c r="AA902" s="661"/>
      <c r="AB902" s="662"/>
      <c r="AC902" s="279"/>
      <c r="AD902" s="61"/>
      <c r="AE902" s="61"/>
      <c r="AF902" s="663" t="str">
        <f t="shared" si="176"/>
        <v/>
      </c>
      <c r="AG902" s="664" t="str">
        <f t="shared" si="159"/>
        <v/>
      </c>
      <c r="AH902" s="664" t="str">
        <f t="shared" si="160"/>
        <v/>
      </c>
      <c r="AI902" s="664" t="str">
        <f>IF(AF902="","",VLOOKUP(AF902,リスト!BD:BE,2,0))</f>
        <v/>
      </c>
      <c r="AJ902" s="664" t="str">
        <f t="shared" si="175"/>
        <v/>
      </c>
      <c r="AK902" s="664" t="str">
        <f>IF(AJ902="","",VLOOKUP(AJ902,リスト!BW:BX,2,0))</f>
        <v/>
      </c>
      <c r="AL902" s="664" t="str">
        <f>IF(AF902="","",IF(S902&gt;【１】経営概要!$G$27,調査年-1,調査年)-R902)</f>
        <v/>
      </c>
      <c r="AM902" s="665" t="str">
        <f t="shared" si="165"/>
        <v/>
      </c>
      <c r="AN902" s="665" t="str">
        <f t="shared" si="166"/>
        <v/>
      </c>
      <c r="AO902" s="666" t="str">
        <f t="shared" si="167"/>
        <v/>
      </c>
      <c r="AP902" s="666" t="str">
        <f t="shared" si="168"/>
        <v/>
      </c>
      <c r="AQ902" s="666" t="str">
        <f t="shared" si="169"/>
        <v/>
      </c>
      <c r="AR902" s="666" t="str">
        <f t="shared" si="177"/>
        <v/>
      </c>
      <c r="AS902" s="666" t="str">
        <f t="shared" si="170"/>
        <v/>
      </c>
      <c r="AT902" s="666" t="str">
        <f t="shared" si="161"/>
        <v/>
      </c>
      <c r="AU902" s="666" t="str">
        <f t="shared" si="162"/>
        <v/>
      </c>
      <c r="AV902" s="666" t="str">
        <f>IF(X902="","",IF(OR(R902=IF(S902&gt;【１】経営概要!$G$27,調査年-1,調査年),AN902=""),"",ROUND(AN902*X902%,0)))</f>
        <v/>
      </c>
      <c r="AW902" s="666" t="str">
        <f t="shared" si="171"/>
        <v/>
      </c>
      <c r="AX902" s="666" t="str">
        <f t="shared" si="172"/>
        <v/>
      </c>
      <c r="AY902" s="666" t="str">
        <f t="shared" si="173"/>
        <v/>
      </c>
      <c r="AZ902" s="666" t="str">
        <f>IF(OR(X902="",AND(OR(R902&lt;&gt;IF(S902&gt;【１】経営概要!$G$27,調査年-1,調査年),AG902=0),V902="",AR902="",W902="")),"",
SUM(
IF(AND(R902=IF(S902&gt;【１】経営概要!$G$27,調査年-1,調査年),AG902=1),ROUND(T902*X902%,0),),
ROUND(V902*X902%,0),
ROUND(SUM(AR902)*X902%,0),
))</f>
        <v/>
      </c>
      <c r="BA902" s="666" t="str">
        <f t="shared" si="174"/>
        <v/>
      </c>
    </row>
    <row r="903" spans="2:53" ht="28.5" hidden="1" customHeight="1" outlineLevel="1">
      <c r="B903" s="49"/>
      <c r="C903" s="722">
        <v>887</v>
      </c>
      <c r="D903" s="1572"/>
      <c r="E903" s="1573"/>
      <c r="F903" s="1573"/>
      <c r="G903" s="1573"/>
      <c r="H903" s="1573"/>
      <c r="I903" s="1573"/>
      <c r="J903" s="1573"/>
      <c r="K903" s="1574"/>
      <c r="L903" s="668" t="str">
        <f>IF(M903&gt;0,IF(COUNTIF(リスト!建築物種類コード,M903),"建築物","構築物"),"")</f>
        <v/>
      </c>
      <c r="M903" s="688"/>
      <c r="N903" s="681"/>
      <c r="O903" s="201"/>
      <c r="P903" s="682"/>
      <c r="Q903" s="683"/>
      <c r="R903" s="683"/>
      <c r="S903" s="684"/>
      <c r="T903" s="685"/>
      <c r="U903" s="685"/>
      <c r="V903" s="685"/>
      <c r="W903" s="685"/>
      <c r="X903" s="1045"/>
      <c r="Y903" s="686"/>
      <c r="Z903" s="687"/>
      <c r="AA903" s="661"/>
      <c r="AB903" s="662"/>
      <c r="AC903" s="279"/>
      <c r="AF903" s="663" t="str">
        <f t="shared" si="176"/>
        <v/>
      </c>
      <c r="AG903" s="664" t="str">
        <f t="shared" si="159"/>
        <v/>
      </c>
      <c r="AH903" s="664" t="str">
        <f t="shared" si="160"/>
        <v/>
      </c>
      <c r="AI903" s="664" t="str">
        <f>IF(AF903="","",VLOOKUP(AF903,リスト!BD:BE,2,0))</f>
        <v/>
      </c>
      <c r="AJ903" s="664" t="str">
        <f t="shared" si="175"/>
        <v/>
      </c>
      <c r="AK903" s="664" t="str">
        <f>IF(AJ903="","",VLOOKUP(AJ903,リスト!BW:BX,2,0))</f>
        <v/>
      </c>
      <c r="AL903" s="664" t="str">
        <f>IF(AF903="","",IF(S903&gt;【１】経営概要!$G$27,調査年-1,調査年)-R903)</f>
        <v/>
      </c>
      <c r="AM903" s="665" t="str">
        <f t="shared" si="165"/>
        <v/>
      </c>
      <c r="AN903" s="665" t="str">
        <f t="shared" si="166"/>
        <v/>
      </c>
      <c r="AO903" s="666" t="str">
        <f t="shared" si="167"/>
        <v/>
      </c>
      <c r="AP903" s="666" t="str">
        <f t="shared" si="168"/>
        <v/>
      </c>
      <c r="AQ903" s="666" t="str">
        <f t="shared" si="169"/>
        <v/>
      </c>
      <c r="AR903" s="666" t="str">
        <f t="shared" si="177"/>
        <v/>
      </c>
      <c r="AS903" s="666" t="str">
        <f t="shared" si="170"/>
        <v/>
      </c>
      <c r="AT903" s="666" t="str">
        <f t="shared" si="161"/>
        <v/>
      </c>
      <c r="AU903" s="666" t="str">
        <f t="shared" si="162"/>
        <v/>
      </c>
      <c r="AV903" s="666" t="str">
        <f>IF(X903="","",IF(OR(R903=IF(S903&gt;【１】経営概要!$G$27,調査年-1,調査年),AN903=""),"",ROUND(AN903*X903%,0)))</f>
        <v/>
      </c>
      <c r="AW903" s="666" t="str">
        <f t="shared" si="171"/>
        <v/>
      </c>
      <c r="AX903" s="666" t="str">
        <f t="shared" si="172"/>
        <v/>
      </c>
      <c r="AY903" s="666" t="str">
        <f t="shared" si="173"/>
        <v/>
      </c>
      <c r="AZ903" s="666" t="str">
        <f>IF(OR(X903="",AND(OR(R903&lt;&gt;IF(S903&gt;【１】経営概要!$G$27,調査年-1,調査年),AG903=0),V903="",AR903="",W903="")),"",
SUM(
IF(AND(R903=IF(S903&gt;【１】経営概要!$G$27,調査年-1,調査年),AG903=1),ROUND(T903*X903%,0),),
ROUND(V903*X903%,0),
ROUND(SUM(AR903)*X903%,0),
))</f>
        <v/>
      </c>
      <c r="BA903" s="666" t="str">
        <f t="shared" si="174"/>
        <v/>
      </c>
    </row>
    <row r="904" spans="2:53" s="42" customFormat="1" ht="28.5" hidden="1" customHeight="1" outlineLevel="1">
      <c r="B904" s="49"/>
      <c r="C904" s="722">
        <v>888</v>
      </c>
      <c r="D904" s="1569"/>
      <c r="E904" s="1570"/>
      <c r="F904" s="1570"/>
      <c r="G904" s="1570"/>
      <c r="H904" s="1570"/>
      <c r="I904" s="1570"/>
      <c r="J904" s="1570"/>
      <c r="K904" s="1571"/>
      <c r="L904" s="668" t="str">
        <f>IF(M904&gt;0,IF(COUNTIF(リスト!建築物種類コード,M904),"建築物","構築物"),"")</f>
        <v/>
      </c>
      <c r="M904" s="680"/>
      <c r="N904" s="681"/>
      <c r="O904" s="201"/>
      <c r="P904" s="682"/>
      <c r="Q904" s="683"/>
      <c r="R904" s="683"/>
      <c r="S904" s="684"/>
      <c r="T904" s="685"/>
      <c r="U904" s="685"/>
      <c r="V904" s="685"/>
      <c r="W904" s="685"/>
      <c r="X904" s="1045"/>
      <c r="Y904" s="686"/>
      <c r="Z904" s="687"/>
      <c r="AA904" s="661"/>
      <c r="AB904" s="662"/>
      <c r="AC904" s="279"/>
      <c r="AD904" s="61"/>
      <c r="AE904" s="61"/>
      <c r="AF904" s="663" t="str">
        <f t="shared" si="176"/>
        <v/>
      </c>
      <c r="AG904" s="664" t="str">
        <f t="shared" si="159"/>
        <v/>
      </c>
      <c r="AH904" s="664" t="str">
        <f t="shared" si="160"/>
        <v/>
      </c>
      <c r="AI904" s="664" t="str">
        <f>IF(AF904="","",VLOOKUP(AF904,リスト!BD:BE,2,0))</f>
        <v/>
      </c>
      <c r="AJ904" s="664" t="str">
        <f t="shared" si="175"/>
        <v/>
      </c>
      <c r="AK904" s="664" t="str">
        <f>IF(AJ904="","",VLOOKUP(AJ904,リスト!BW:BX,2,0))</f>
        <v/>
      </c>
      <c r="AL904" s="664" t="str">
        <f>IF(AF904="","",IF(S904&gt;【１】経営概要!$G$27,調査年-1,調査年)-R904)</f>
        <v/>
      </c>
      <c r="AM904" s="665" t="str">
        <f t="shared" si="165"/>
        <v/>
      </c>
      <c r="AN904" s="665" t="str">
        <f t="shared" si="166"/>
        <v/>
      </c>
      <c r="AO904" s="666" t="str">
        <f t="shared" si="167"/>
        <v/>
      </c>
      <c r="AP904" s="666" t="str">
        <f t="shared" si="168"/>
        <v/>
      </c>
      <c r="AQ904" s="666" t="str">
        <f t="shared" si="169"/>
        <v/>
      </c>
      <c r="AR904" s="666" t="str">
        <f t="shared" si="177"/>
        <v/>
      </c>
      <c r="AS904" s="666" t="str">
        <f t="shared" si="170"/>
        <v/>
      </c>
      <c r="AT904" s="666" t="str">
        <f t="shared" si="161"/>
        <v/>
      </c>
      <c r="AU904" s="666" t="str">
        <f t="shared" si="162"/>
        <v/>
      </c>
      <c r="AV904" s="666" t="str">
        <f>IF(X904="","",IF(OR(R904=IF(S904&gt;【１】経営概要!$G$27,調査年-1,調査年),AN904=""),"",ROUND(AN904*X904%,0)))</f>
        <v/>
      </c>
      <c r="AW904" s="666" t="str">
        <f t="shared" si="171"/>
        <v/>
      </c>
      <c r="AX904" s="666" t="str">
        <f t="shared" si="172"/>
        <v/>
      </c>
      <c r="AY904" s="666" t="str">
        <f t="shared" si="173"/>
        <v/>
      </c>
      <c r="AZ904" s="666" t="str">
        <f>IF(OR(X904="",AND(OR(R904&lt;&gt;IF(S904&gt;【１】経営概要!$G$27,調査年-1,調査年),AG904=0),V904="",AR904="",W904="")),"",
SUM(
IF(AND(R904=IF(S904&gt;【１】経営概要!$G$27,調査年-1,調査年),AG904=1),ROUND(T904*X904%,0),),
ROUND(V904*X904%,0),
ROUND(SUM(AR904)*X904%,0),
))</f>
        <v/>
      </c>
      <c r="BA904" s="666" t="str">
        <f t="shared" si="174"/>
        <v/>
      </c>
    </row>
    <row r="905" spans="2:53" s="4" customFormat="1" ht="28.5" hidden="1" customHeight="1" outlineLevel="1">
      <c r="C905" s="722">
        <v>889</v>
      </c>
      <c r="D905" s="1569"/>
      <c r="E905" s="1570"/>
      <c r="F905" s="1570"/>
      <c r="G905" s="1570"/>
      <c r="H905" s="1570"/>
      <c r="I905" s="1570"/>
      <c r="J905" s="1570"/>
      <c r="K905" s="1571"/>
      <c r="L905" s="668" t="str">
        <f>IF(M905&gt;0,IF(COUNTIF(リスト!建築物種類コード,M905),"建築物","構築物"),"")</f>
        <v/>
      </c>
      <c r="M905" s="680"/>
      <c r="N905" s="681"/>
      <c r="O905" s="201"/>
      <c r="P905" s="682"/>
      <c r="Q905" s="683"/>
      <c r="R905" s="683"/>
      <c r="S905" s="684"/>
      <c r="T905" s="685"/>
      <c r="U905" s="685"/>
      <c r="V905" s="685"/>
      <c r="W905" s="685"/>
      <c r="X905" s="1045"/>
      <c r="Y905" s="686"/>
      <c r="Z905" s="687"/>
      <c r="AA905" s="661"/>
      <c r="AB905" s="662"/>
      <c r="AC905" s="279"/>
      <c r="AD905" s="61"/>
      <c r="AE905" s="61"/>
      <c r="AF905" s="663" t="str">
        <f t="shared" si="176"/>
        <v/>
      </c>
      <c r="AG905" s="664" t="str">
        <f t="shared" si="159"/>
        <v/>
      </c>
      <c r="AH905" s="664" t="str">
        <f t="shared" si="160"/>
        <v/>
      </c>
      <c r="AI905" s="664" t="str">
        <f>IF(AF905="","",VLOOKUP(AF905,リスト!BD:BE,2,0))</f>
        <v/>
      </c>
      <c r="AJ905" s="664" t="str">
        <f t="shared" si="175"/>
        <v/>
      </c>
      <c r="AK905" s="664" t="str">
        <f>IF(AJ905="","",VLOOKUP(AJ905,リスト!BW:BX,2,0))</f>
        <v/>
      </c>
      <c r="AL905" s="664" t="str">
        <f>IF(AF905="","",IF(S905&gt;【１】経営概要!$G$27,調査年-1,調査年)-R905)</f>
        <v/>
      </c>
      <c r="AM905" s="665" t="str">
        <f t="shared" si="165"/>
        <v/>
      </c>
      <c r="AN905" s="665" t="str">
        <f t="shared" si="166"/>
        <v/>
      </c>
      <c r="AO905" s="666" t="str">
        <f t="shared" si="167"/>
        <v/>
      </c>
      <c r="AP905" s="666" t="str">
        <f t="shared" si="168"/>
        <v/>
      </c>
      <c r="AQ905" s="666" t="str">
        <f t="shared" si="169"/>
        <v/>
      </c>
      <c r="AR905" s="666" t="str">
        <f t="shared" si="177"/>
        <v/>
      </c>
      <c r="AS905" s="666" t="str">
        <f t="shared" si="170"/>
        <v/>
      </c>
      <c r="AT905" s="666" t="str">
        <f t="shared" si="161"/>
        <v/>
      </c>
      <c r="AU905" s="666" t="str">
        <f t="shared" si="162"/>
        <v/>
      </c>
      <c r="AV905" s="666" t="str">
        <f>IF(X905="","",IF(OR(R905=IF(S905&gt;【１】経営概要!$G$27,調査年-1,調査年),AN905=""),"",ROUND(AN905*X905%,0)))</f>
        <v/>
      </c>
      <c r="AW905" s="666" t="str">
        <f t="shared" si="171"/>
        <v/>
      </c>
      <c r="AX905" s="666" t="str">
        <f t="shared" si="172"/>
        <v/>
      </c>
      <c r="AY905" s="666" t="str">
        <f t="shared" si="173"/>
        <v/>
      </c>
      <c r="AZ905" s="666" t="str">
        <f>IF(OR(X905="",AND(OR(R905&lt;&gt;IF(S905&gt;【１】経営概要!$G$27,調査年-1,調査年),AG905=0),V905="",AR905="",W905="")),"",
SUM(
IF(AND(R905=IF(S905&gt;【１】経営概要!$G$27,調査年-1,調査年),AG905=1),ROUND(T905*X905%,0),),
ROUND(V905*X905%,0),
ROUND(SUM(AR905)*X905%,0),
))</f>
        <v/>
      </c>
      <c r="BA905" s="666" t="str">
        <f t="shared" si="174"/>
        <v/>
      </c>
    </row>
    <row r="906" spans="2:53" s="4" customFormat="1" ht="27.75" hidden="1" customHeight="1" outlineLevel="1">
      <c r="C906" s="722">
        <v>890</v>
      </c>
      <c r="D906" s="1572"/>
      <c r="E906" s="1573"/>
      <c r="F906" s="1573"/>
      <c r="G906" s="1573"/>
      <c r="H906" s="1573"/>
      <c r="I906" s="1573"/>
      <c r="J906" s="1573"/>
      <c r="K906" s="1574"/>
      <c r="L906" s="668" t="str">
        <f>IF(M906&gt;0,IF(COUNTIF(リスト!建築物種類コード,M906),"建築物","構築物"),"")</f>
        <v/>
      </c>
      <c r="M906" s="688"/>
      <c r="N906" s="681"/>
      <c r="O906" s="201"/>
      <c r="P906" s="682"/>
      <c r="Q906" s="683"/>
      <c r="R906" s="683"/>
      <c r="S906" s="684"/>
      <c r="T906" s="685"/>
      <c r="U906" s="685"/>
      <c r="V906" s="685"/>
      <c r="W906" s="685"/>
      <c r="X906" s="1045"/>
      <c r="Y906" s="686"/>
      <c r="Z906" s="687"/>
      <c r="AA906" s="661"/>
      <c r="AB906" s="662"/>
      <c r="AC906" s="279"/>
      <c r="AD906" s="61"/>
      <c r="AE906" s="61"/>
      <c r="AF906" s="663" t="str">
        <f t="shared" si="176"/>
        <v/>
      </c>
      <c r="AG906" s="664" t="str">
        <f t="shared" si="159"/>
        <v/>
      </c>
      <c r="AH906" s="664" t="str">
        <f t="shared" si="160"/>
        <v/>
      </c>
      <c r="AI906" s="664" t="str">
        <f>IF(AF906="","",VLOOKUP(AF906,リスト!BD:BE,2,0))</f>
        <v/>
      </c>
      <c r="AJ906" s="664" t="str">
        <f t="shared" si="175"/>
        <v/>
      </c>
      <c r="AK906" s="664" t="str">
        <f>IF(AJ906="","",VLOOKUP(AJ906,リスト!BW:BX,2,0))</f>
        <v/>
      </c>
      <c r="AL906" s="664" t="str">
        <f>IF(AF906="","",IF(S906&gt;【１】経営概要!$G$27,調査年-1,調査年)-R906)</f>
        <v/>
      </c>
      <c r="AM906" s="665" t="str">
        <f t="shared" si="165"/>
        <v/>
      </c>
      <c r="AN906" s="665" t="str">
        <f t="shared" si="166"/>
        <v/>
      </c>
      <c r="AO906" s="666" t="str">
        <f t="shared" si="167"/>
        <v/>
      </c>
      <c r="AP906" s="666" t="str">
        <f t="shared" si="168"/>
        <v/>
      </c>
      <c r="AQ906" s="666" t="str">
        <f t="shared" si="169"/>
        <v/>
      </c>
      <c r="AR906" s="666" t="str">
        <f t="shared" si="177"/>
        <v/>
      </c>
      <c r="AS906" s="666" t="str">
        <f t="shared" si="170"/>
        <v/>
      </c>
      <c r="AT906" s="666" t="str">
        <f t="shared" si="161"/>
        <v/>
      </c>
      <c r="AU906" s="666" t="str">
        <f t="shared" si="162"/>
        <v/>
      </c>
      <c r="AV906" s="666" t="str">
        <f>IF(X906="","",IF(OR(R906=IF(S906&gt;【１】経営概要!$G$27,調査年-1,調査年),AN906=""),"",ROUND(AN906*X906%,0)))</f>
        <v/>
      </c>
      <c r="AW906" s="666" t="str">
        <f t="shared" si="171"/>
        <v/>
      </c>
      <c r="AX906" s="666" t="str">
        <f t="shared" si="172"/>
        <v/>
      </c>
      <c r="AY906" s="666" t="str">
        <f t="shared" si="173"/>
        <v/>
      </c>
      <c r="AZ906" s="666" t="str">
        <f>IF(OR(X906="",AND(OR(R906&lt;&gt;IF(S906&gt;【１】経営概要!$G$27,調査年-1,調査年),AG906=0),V906="",AR906="",W906="")),"",
SUM(
IF(AND(R906=IF(S906&gt;【１】経営概要!$G$27,調査年-1,調査年),AG906=1),ROUND(T906*X906%,0),),
ROUND(V906*X906%,0),
ROUND(SUM(AR906)*X906%,0),
))</f>
        <v/>
      </c>
      <c r="BA906" s="666" t="str">
        <f t="shared" si="174"/>
        <v/>
      </c>
    </row>
    <row r="907" spans="2:53" s="4" customFormat="1" ht="28.15" hidden="1" customHeight="1" outlineLevel="1">
      <c r="C907" s="722">
        <v>891</v>
      </c>
      <c r="D907" s="1569"/>
      <c r="E907" s="1570"/>
      <c r="F907" s="1570"/>
      <c r="G907" s="1570"/>
      <c r="H907" s="1570"/>
      <c r="I907" s="1570"/>
      <c r="J907" s="1570"/>
      <c r="K907" s="1571"/>
      <c r="L907" s="668" t="str">
        <f>IF(M907&gt;0,IF(COUNTIF(リスト!建築物種類コード,M907),"建築物","構築物"),"")</f>
        <v/>
      </c>
      <c r="M907" s="680"/>
      <c r="N907" s="681"/>
      <c r="O907" s="201"/>
      <c r="P907" s="682"/>
      <c r="Q907" s="683"/>
      <c r="R907" s="683"/>
      <c r="S907" s="684"/>
      <c r="T907" s="685"/>
      <c r="U907" s="685"/>
      <c r="V907" s="685"/>
      <c r="W907" s="685"/>
      <c r="X907" s="1045"/>
      <c r="Y907" s="686"/>
      <c r="Z907" s="687"/>
      <c r="AA907" s="661"/>
      <c r="AB907" s="662"/>
      <c r="AC907" s="279"/>
      <c r="AD907" s="61"/>
      <c r="AE907" s="61"/>
      <c r="AF907" s="663" t="str">
        <f t="shared" si="176"/>
        <v/>
      </c>
      <c r="AG907" s="664" t="str">
        <f t="shared" si="159"/>
        <v/>
      </c>
      <c r="AH907" s="664" t="str">
        <f t="shared" si="160"/>
        <v/>
      </c>
      <c r="AI907" s="664" t="str">
        <f>IF(AF907="","",VLOOKUP(AF907,リスト!BD:BE,2,0))</f>
        <v/>
      </c>
      <c r="AJ907" s="664" t="str">
        <f t="shared" si="175"/>
        <v/>
      </c>
      <c r="AK907" s="664" t="str">
        <f>IF(AJ907="","",VLOOKUP(AJ907,リスト!BW:BX,2,0))</f>
        <v/>
      </c>
      <c r="AL907" s="664" t="str">
        <f>IF(AF907="","",IF(S907&gt;【１】経営概要!$G$27,調査年-1,調査年)-R907)</f>
        <v/>
      </c>
      <c r="AM907" s="665" t="str">
        <f t="shared" si="165"/>
        <v/>
      </c>
      <c r="AN907" s="665" t="str">
        <f t="shared" si="166"/>
        <v/>
      </c>
      <c r="AO907" s="666" t="str">
        <f t="shared" si="167"/>
        <v/>
      </c>
      <c r="AP907" s="666" t="str">
        <f t="shared" si="168"/>
        <v/>
      </c>
      <c r="AQ907" s="666" t="str">
        <f t="shared" si="169"/>
        <v/>
      </c>
      <c r="AR907" s="666" t="str">
        <f t="shared" si="177"/>
        <v/>
      </c>
      <c r="AS907" s="666" t="str">
        <f t="shared" si="170"/>
        <v/>
      </c>
      <c r="AT907" s="666" t="str">
        <f t="shared" si="161"/>
        <v/>
      </c>
      <c r="AU907" s="666" t="str">
        <f t="shared" si="162"/>
        <v/>
      </c>
      <c r="AV907" s="666" t="str">
        <f>IF(X907="","",IF(OR(R907=IF(S907&gt;【１】経営概要!$G$27,調査年-1,調査年),AN907=""),"",ROUND(AN907*X907%,0)))</f>
        <v/>
      </c>
      <c r="AW907" s="666" t="str">
        <f t="shared" si="171"/>
        <v/>
      </c>
      <c r="AX907" s="666" t="str">
        <f t="shared" si="172"/>
        <v/>
      </c>
      <c r="AY907" s="666" t="str">
        <f t="shared" si="173"/>
        <v/>
      </c>
      <c r="AZ907" s="666" t="str">
        <f>IF(OR(X907="",AND(OR(R907&lt;&gt;IF(S907&gt;【１】経営概要!$G$27,調査年-1,調査年),AG907=0),V907="",AR907="",W907="")),"",
SUM(
IF(AND(R907=IF(S907&gt;【１】経営概要!$G$27,調査年-1,調査年),AG907=1),ROUND(T907*X907%,0),),
ROUND(V907*X907%,0),
ROUND(SUM(AR907)*X907%,0),
))</f>
        <v/>
      </c>
      <c r="BA907" s="666" t="str">
        <f t="shared" si="174"/>
        <v/>
      </c>
    </row>
    <row r="908" spans="2:53" s="4" customFormat="1" ht="28.15" hidden="1" customHeight="1" outlineLevel="1">
      <c r="C908" s="722">
        <v>892</v>
      </c>
      <c r="D908" s="1572"/>
      <c r="E908" s="1573"/>
      <c r="F908" s="1573"/>
      <c r="G908" s="1573"/>
      <c r="H908" s="1573"/>
      <c r="I908" s="1573"/>
      <c r="J908" s="1573"/>
      <c r="K908" s="1574"/>
      <c r="L908" s="668" t="str">
        <f>IF(M908&gt;0,IF(COUNTIF(リスト!建築物種類コード,M908),"建築物","構築物"),"")</f>
        <v/>
      </c>
      <c r="M908" s="688"/>
      <c r="N908" s="681"/>
      <c r="O908" s="201"/>
      <c r="P908" s="682"/>
      <c r="Q908" s="683"/>
      <c r="R908" s="683"/>
      <c r="S908" s="684"/>
      <c r="T908" s="685"/>
      <c r="U908" s="685"/>
      <c r="V908" s="685"/>
      <c r="W908" s="685"/>
      <c r="X908" s="1045"/>
      <c r="Y908" s="686"/>
      <c r="Z908" s="687"/>
      <c r="AA908" s="661"/>
      <c r="AB908" s="662"/>
      <c r="AC908" s="279"/>
      <c r="AD908" s="61"/>
      <c r="AE908" s="61"/>
      <c r="AF908" s="663" t="str">
        <f t="shared" si="176"/>
        <v/>
      </c>
      <c r="AG908" s="664" t="str">
        <f t="shared" si="159"/>
        <v/>
      </c>
      <c r="AH908" s="664" t="str">
        <f t="shared" si="160"/>
        <v/>
      </c>
      <c r="AI908" s="664" t="str">
        <f>IF(AF908="","",VLOOKUP(AF908,リスト!BD:BE,2,0))</f>
        <v/>
      </c>
      <c r="AJ908" s="664" t="str">
        <f t="shared" si="175"/>
        <v/>
      </c>
      <c r="AK908" s="664" t="str">
        <f>IF(AJ908="","",VLOOKUP(AJ908,リスト!BW:BX,2,0))</f>
        <v/>
      </c>
      <c r="AL908" s="664" t="str">
        <f>IF(AF908="","",IF(S908&gt;【１】経営概要!$G$27,調査年-1,調査年)-R908)</f>
        <v/>
      </c>
      <c r="AM908" s="665" t="str">
        <f t="shared" si="165"/>
        <v/>
      </c>
      <c r="AN908" s="665" t="str">
        <f t="shared" si="166"/>
        <v/>
      </c>
      <c r="AO908" s="666" t="str">
        <f t="shared" si="167"/>
        <v/>
      </c>
      <c r="AP908" s="666" t="str">
        <f t="shared" si="168"/>
        <v/>
      </c>
      <c r="AQ908" s="666" t="str">
        <f t="shared" si="169"/>
        <v/>
      </c>
      <c r="AR908" s="666" t="str">
        <f t="shared" si="177"/>
        <v/>
      </c>
      <c r="AS908" s="666" t="str">
        <f t="shared" si="170"/>
        <v/>
      </c>
      <c r="AT908" s="666" t="str">
        <f t="shared" si="161"/>
        <v/>
      </c>
      <c r="AU908" s="666" t="str">
        <f t="shared" si="162"/>
        <v/>
      </c>
      <c r="AV908" s="666" t="str">
        <f>IF(X908="","",IF(OR(R908=IF(S908&gt;【１】経営概要!$G$27,調査年-1,調査年),AN908=""),"",ROUND(AN908*X908%,0)))</f>
        <v/>
      </c>
      <c r="AW908" s="666" t="str">
        <f t="shared" si="171"/>
        <v/>
      </c>
      <c r="AX908" s="666" t="str">
        <f t="shared" si="172"/>
        <v/>
      </c>
      <c r="AY908" s="666" t="str">
        <f t="shared" si="173"/>
        <v/>
      </c>
      <c r="AZ908" s="666" t="str">
        <f>IF(OR(X908="",AND(OR(R908&lt;&gt;IF(S908&gt;【１】経営概要!$G$27,調査年-1,調査年),AG908=0),V908="",AR908="",W908="")),"",
SUM(
IF(AND(R908=IF(S908&gt;【１】経営概要!$G$27,調査年-1,調査年),AG908=1),ROUND(T908*X908%,0),),
ROUND(V908*X908%,0),
ROUND(SUM(AR908)*X908%,0),
))</f>
        <v/>
      </c>
      <c r="BA908" s="666" t="str">
        <f t="shared" si="174"/>
        <v/>
      </c>
    </row>
    <row r="909" spans="2:53" s="4" customFormat="1" ht="28.15" hidden="1" customHeight="1" outlineLevel="1">
      <c r="C909" s="722">
        <v>893</v>
      </c>
      <c r="D909" s="1569"/>
      <c r="E909" s="1570"/>
      <c r="F909" s="1570"/>
      <c r="G909" s="1570"/>
      <c r="H909" s="1570"/>
      <c r="I909" s="1570"/>
      <c r="J909" s="1570"/>
      <c r="K909" s="1571"/>
      <c r="L909" s="668" t="str">
        <f>IF(M909&gt;0,IF(COUNTIF(リスト!建築物種類コード,M909),"建築物","構築物"),"")</f>
        <v/>
      </c>
      <c r="M909" s="680"/>
      <c r="N909" s="681"/>
      <c r="O909" s="201"/>
      <c r="P909" s="682"/>
      <c r="Q909" s="683"/>
      <c r="R909" s="683"/>
      <c r="S909" s="684"/>
      <c r="T909" s="685"/>
      <c r="U909" s="685"/>
      <c r="V909" s="685"/>
      <c r="W909" s="685"/>
      <c r="X909" s="1045"/>
      <c r="Y909" s="686"/>
      <c r="Z909" s="687"/>
      <c r="AA909" s="661"/>
      <c r="AB909" s="662"/>
      <c r="AC909" s="279"/>
      <c r="AD909" s="61"/>
      <c r="AE909" s="61"/>
      <c r="AF909" s="663" t="str">
        <f t="shared" si="176"/>
        <v/>
      </c>
      <c r="AG909" s="664" t="str">
        <f t="shared" si="159"/>
        <v/>
      </c>
      <c r="AH909" s="664" t="str">
        <f t="shared" si="160"/>
        <v/>
      </c>
      <c r="AI909" s="664" t="str">
        <f>IF(AF909="","",VLOOKUP(AF909,リスト!BD:BE,2,0))</f>
        <v/>
      </c>
      <c r="AJ909" s="664" t="str">
        <f t="shared" si="175"/>
        <v/>
      </c>
      <c r="AK909" s="664" t="str">
        <f>IF(AJ909="","",VLOOKUP(AJ909,リスト!BW:BX,2,0))</f>
        <v/>
      </c>
      <c r="AL909" s="664" t="str">
        <f>IF(AF909="","",IF(S909&gt;【１】経営概要!$G$27,調査年-1,調査年)-R909)</f>
        <v/>
      </c>
      <c r="AM909" s="665" t="str">
        <f t="shared" si="165"/>
        <v/>
      </c>
      <c r="AN909" s="665" t="str">
        <f t="shared" si="166"/>
        <v/>
      </c>
      <c r="AO909" s="666" t="str">
        <f t="shared" si="167"/>
        <v/>
      </c>
      <c r="AP909" s="666" t="str">
        <f t="shared" si="168"/>
        <v/>
      </c>
      <c r="AQ909" s="666" t="str">
        <f t="shared" si="169"/>
        <v/>
      </c>
      <c r="AR909" s="666" t="str">
        <f t="shared" si="177"/>
        <v/>
      </c>
      <c r="AS909" s="666" t="str">
        <f t="shared" si="170"/>
        <v/>
      </c>
      <c r="AT909" s="666" t="str">
        <f t="shared" si="161"/>
        <v/>
      </c>
      <c r="AU909" s="666" t="str">
        <f t="shared" si="162"/>
        <v/>
      </c>
      <c r="AV909" s="666" t="str">
        <f>IF(X909="","",IF(OR(R909=IF(S909&gt;【１】経営概要!$G$27,調査年-1,調査年),AN909=""),"",ROUND(AN909*X909%,0)))</f>
        <v/>
      </c>
      <c r="AW909" s="666" t="str">
        <f t="shared" si="171"/>
        <v/>
      </c>
      <c r="AX909" s="666" t="str">
        <f t="shared" si="172"/>
        <v/>
      </c>
      <c r="AY909" s="666" t="str">
        <f t="shared" si="173"/>
        <v/>
      </c>
      <c r="AZ909" s="666" t="str">
        <f>IF(OR(X909="",AND(OR(R909&lt;&gt;IF(S909&gt;【１】経営概要!$G$27,調査年-1,調査年),AG909=0),V909="",AR909="",W909="")),"",
SUM(
IF(AND(R909=IF(S909&gt;【１】経営概要!$G$27,調査年-1,調査年),AG909=1),ROUND(T909*X909%,0),),
ROUND(V909*X909%,0),
ROUND(SUM(AR909)*X909%,0),
))</f>
        <v/>
      </c>
      <c r="BA909" s="666" t="str">
        <f t="shared" si="174"/>
        <v/>
      </c>
    </row>
    <row r="910" spans="2:53" s="4" customFormat="1" ht="28.15" hidden="1" customHeight="1" outlineLevel="1">
      <c r="C910" s="722">
        <v>894</v>
      </c>
      <c r="D910" s="1572"/>
      <c r="E910" s="1573"/>
      <c r="F910" s="1573"/>
      <c r="G910" s="1573"/>
      <c r="H910" s="1573"/>
      <c r="I910" s="1573"/>
      <c r="J910" s="1573"/>
      <c r="K910" s="1574"/>
      <c r="L910" s="668" t="str">
        <f>IF(M910&gt;0,IF(COUNTIF(リスト!建築物種類コード,M910),"建築物","構築物"),"")</f>
        <v/>
      </c>
      <c r="M910" s="688"/>
      <c r="N910" s="681"/>
      <c r="O910" s="201"/>
      <c r="P910" s="682"/>
      <c r="Q910" s="683"/>
      <c r="R910" s="683"/>
      <c r="S910" s="684"/>
      <c r="T910" s="685"/>
      <c r="U910" s="685"/>
      <c r="V910" s="685"/>
      <c r="W910" s="685"/>
      <c r="X910" s="1045"/>
      <c r="Y910" s="686"/>
      <c r="Z910" s="687"/>
      <c r="AA910" s="661"/>
      <c r="AB910" s="662"/>
      <c r="AC910" s="279"/>
      <c r="AD910" s="61"/>
      <c r="AE910" s="61"/>
      <c r="AF910" s="663" t="str">
        <f t="shared" si="176"/>
        <v/>
      </c>
      <c r="AG910" s="664" t="str">
        <f t="shared" si="159"/>
        <v/>
      </c>
      <c r="AH910" s="664" t="str">
        <f t="shared" si="160"/>
        <v/>
      </c>
      <c r="AI910" s="664" t="str">
        <f>IF(AF910="","",VLOOKUP(AF910,リスト!BD:BE,2,0))</f>
        <v/>
      </c>
      <c r="AJ910" s="664" t="str">
        <f t="shared" si="175"/>
        <v/>
      </c>
      <c r="AK910" s="664" t="str">
        <f>IF(AJ910="","",VLOOKUP(AJ910,リスト!BW:BX,2,0))</f>
        <v/>
      </c>
      <c r="AL910" s="664" t="str">
        <f>IF(AF910="","",IF(S910&gt;【１】経営概要!$G$27,調査年-1,調査年)-R910)</f>
        <v/>
      </c>
      <c r="AM910" s="665" t="str">
        <f t="shared" si="165"/>
        <v/>
      </c>
      <c r="AN910" s="665" t="str">
        <f t="shared" si="166"/>
        <v/>
      </c>
      <c r="AO910" s="666" t="str">
        <f t="shared" si="167"/>
        <v/>
      </c>
      <c r="AP910" s="666" t="str">
        <f t="shared" si="168"/>
        <v/>
      </c>
      <c r="AQ910" s="666" t="str">
        <f t="shared" si="169"/>
        <v/>
      </c>
      <c r="AR910" s="666" t="str">
        <f t="shared" si="177"/>
        <v/>
      </c>
      <c r="AS910" s="666" t="str">
        <f t="shared" si="170"/>
        <v/>
      </c>
      <c r="AT910" s="666" t="str">
        <f t="shared" si="161"/>
        <v/>
      </c>
      <c r="AU910" s="666" t="str">
        <f t="shared" si="162"/>
        <v/>
      </c>
      <c r="AV910" s="666" t="str">
        <f>IF(X910="","",IF(OR(R910=IF(S910&gt;【１】経営概要!$G$27,調査年-1,調査年),AN910=""),"",ROUND(AN910*X910%,0)))</f>
        <v/>
      </c>
      <c r="AW910" s="666" t="str">
        <f t="shared" si="171"/>
        <v/>
      </c>
      <c r="AX910" s="666" t="str">
        <f t="shared" si="172"/>
        <v/>
      </c>
      <c r="AY910" s="666" t="str">
        <f t="shared" si="173"/>
        <v/>
      </c>
      <c r="AZ910" s="666" t="str">
        <f>IF(OR(X910="",AND(OR(R910&lt;&gt;IF(S910&gt;【１】経営概要!$G$27,調査年-1,調査年),AG910=0),V910="",AR910="",W910="")),"",
SUM(
IF(AND(R910=IF(S910&gt;【１】経営概要!$G$27,調査年-1,調査年),AG910=1),ROUND(T910*X910%,0),),
ROUND(V910*X910%,0),
ROUND(SUM(AR910)*X910%,0),
))</f>
        <v/>
      </c>
      <c r="BA910" s="666" t="str">
        <f t="shared" si="174"/>
        <v/>
      </c>
    </row>
    <row r="911" spans="2:53" s="4" customFormat="1" ht="28.15" hidden="1" customHeight="1" outlineLevel="1">
      <c r="C911" s="722">
        <v>895</v>
      </c>
      <c r="D911" s="1569"/>
      <c r="E911" s="1570"/>
      <c r="F911" s="1570"/>
      <c r="G911" s="1570"/>
      <c r="H911" s="1570"/>
      <c r="I911" s="1570"/>
      <c r="J911" s="1570"/>
      <c r="K911" s="1571"/>
      <c r="L911" s="668" t="str">
        <f>IF(M911&gt;0,IF(COUNTIF(リスト!建築物種類コード,M911),"建築物","構築物"),"")</f>
        <v/>
      </c>
      <c r="M911" s="680"/>
      <c r="N911" s="681"/>
      <c r="O911" s="201"/>
      <c r="P911" s="682"/>
      <c r="Q911" s="683"/>
      <c r="R911" s="683"/>
      <c r="S911" s="684"/>
      <c r="T911" s="685"/>
      <c r="U911" s="685"/>
      <c r="V911" s="685"/>
      <c r="W911" s="685"/>
      <c r="X911" s="1045"/>
      <c r="Y911" s="686"/>
      <c r="Z911" s="687"/>
      <c r="AA911" s="661"/>
      <c r="AB911" s="662"/>
      <c r="AC911" s="279"/>
      <c r="AD911" s="61"/>
      <c r="AE911" s="61"/>
      <c r="AF911" s="663" t="str">
        <f t="shared" si="176"/>
        <v/>
      </c>
      <c r="AG911" s="664" t="str">
        <f t="shared" si="159"/>
        <v/>
      </c>
      <c r="AH911" s="664" t="str">
        <f t="shared" si="160"/>
        <v/>
      </c>
      <c r="AI911" s="664" t="str">
        <f>IF(AF911="","",VLOOKUP(AF911,リスト!BD:BE,2,0))</f>
        <v/>
      </c>
      <c r="AJ911" s="664" t="str">
        <f t="shared" si="175"/>
        <v/>
      </c>
      <c r="AK911" s="664" t="str">
        <f>IF(AJ911="","",VLOOKUP(AJ911,リスト!BW:BX,2,0))</f>
        <v/>
      </c>
      <c r="AL911" s="664" t="str">
        <f>IF(AF911="","",IF(S911&gt;【１】経営概要!$G$27,調査年-1,調査年)-R911)</f>
        <v/>
      </c>
      <c r="AM911" s="665" t="str">
        <f t="shared" si="165"/>
        <v/>
      </c>
      <c r="AN911" s="665" t="str">
        <f t="shared" si="166"/>
        <v/>
      </c>
      <c r="AO911" s="666" t="str">
        <f t="shared" si="167"/>
        <v/>
      </c>
      <c r="AP911" s="666" t="str">
        <f t="shared" si="168"/>
        <v/>
      </c>
      <c r="AQ911" s="666" t="str">
        <f t="shared" si="169"/>
        <v/>
      </c>
      <c r="AR911" s="666" t="str">
        <f t="shared" si="177"/>
        <v/>
      </c>
      <c r="AS911" s="666" t="str">
        <f t="shared" si="170"/>
        <v/>
      </c>
      <c r="AT911" s="666" t="str">
        <f t="shared" si="161"/>
        <v/>
      </c>
      <c r="AU911" s="666" t="str">
        <f t="shared" si="162"/>
        <v/>
      </c>
      <c r="AV911" s="666" t="str">
        <f>IF(X911="","",IF(OR(R911=IF(S911&gt;【１】経営概要!$G$27,調査年-1,調査年),AN911=""),"",ROUND(AN911*X911%,0)))</f>
        <v/>
      </c>
      <c r="AW911" s="666" t="str">
        <f t="shared" si="171"/>
        <v/>
      </c>
      <c r="AX911" s="666" t="str">
        <f t="shared" si="172"/>
        <v/>
      </c>
      <c r="AY911" s="666" t="str">
        <f t="shared" si="173"/>
        <v/>
      </c>
      <c r="AZ911" s="666" t="str">
        <f>IF(OR(X911="",AND(OR(R911&lt;&gt;IF(S911&gt;【１】経営概要!$G$27,調査年-1,調査年),AG911=0),V911="",AR911="",W911="")),"",
SUM(
IF(AND(R911=IF(S911&gt;【１】経営概要!$G$27,調査年-1,調査年),AG911=1),ROUND(T911*X911%,0),),
ROUND(V911*X911%,0),
ROUND(SUM(AR911)*X911%,0),
))</f>
        <v/>
      </c>
      <c r="BA911" s="666" t="str">
        <f t="shared" si="174"/>
        <v/>
      </c>
    </row>
    <row r="912" spans="2:53" s="4" customFormat="1" ht="28.15" hidden="1" customHeight="1" outlineLevel="1">
      <c r="C912" s="722">
        <v>896</v>
      </c>
      <c r="D912" s="1569"/>
      <c r="E912" s="1570"/>
      <c r="F912" s="1570"/>
      <c r="G912" s="1570"/>
      <c r="H912" s="1570"/>
      <c r="I912" s="1570"/>
      <c r="J912" s="1570"/>
      <c r="K912" s="1571"/>
      <c r="L912" s="668" t="str">
        <f>IF(M912&gt;0,IF(COUNTIF(リスト!建築物種類コード,M912),"建築物","構築物"),"")</f>
        <v/>
      </c>
      <c r="M912" s="680"/>
      <c r="N912" s="681"/>
      <c r="O912" s="201"/>
      <c r="P912" s="682"/>
      <c r="Q912" s="683"/>
      <c r="R912" s="683"/>
      <c r="S912" s="684"/>
      <c r="T912" s="685"/>
      <c r="U912" s="685"/>
      <c r="V912" s="685"/>
      <c r="W912" s="685"/>
      <c r="X912" s="1045"/>
      <c r="Y912" s="686"/>
      <c r="Z912" s="687"/>
      <c r="AA912" s="661"/>
      <c r="AB912" s="662"/>
      <c r="AC912" s="279"/>
      <c r="AD912" s="61"/>
      <c r="AE912" s="61"/>
      <c r="AF912" s="663" t="str">
        <f t="shared" si="176"/>
        <v/>
      </c>
      <c r="AG912" s="664" t="str">
        <f t="shared" si="159"/>
        <v/>
      </c>
      <c r="AH912" s="664" t="str">
        <f t="shared" si="160"/>
        <v/>
      </c>
      <c r="AI912" s="664" t="str">
        <f>IF(AF912="","",VLOOKUP(AF912,リスト!BD:BE,2,0))</f>
        <v/>
      </c>
      <c r="AJ912" s="664" t="str">
        <f t="shared" si="175"/>
        <v/>
      </c>
      <c r="AK912" s="664" t="str">
        <f>IF(AJ912="","",VLOOKUP(AJ912,リスト!BW:BX,2,0))</f>
        <v/>
      </c>
      <c r="AL912" s="664" t="str">
        <f>IF(AF912="","",IF(S912&gt;【１】経営概要!$G$27,調査年-1,調査年)-R912)</f>
        <v/>
      </c>
      <c r="AM912" s="665" t="str">
        <f t="shared" si="165"/>
        <v/>
      </c>
      <c r="AN912" s="665" t="str">
        <f t="shared" si="166"/>
        <v/>
      </c>
      <c r="AO912" s="666" t="str">
        <f t="shared" si="167"/>
        <v/>
      </c>
      <c r="AP912" s="666" t="str">
        <f t="shared" si="168"/>
        <v/>
      </c>
      <c r="AQ912" s="666" t="str">
        <f t="shared" si="169"/>
        <v/>
      </c>
      <c r="AR912" s="666" t="str">
        <f t="shared" si="177"/>
        <v/>
      </c>
      <c r="AS912" s="666" t="str">
        <f t="shared" si="170"/>
        <v/>
      </c>
      <c r="AT912" s="666" t="str">
        <f t="shared" si="161"/>
        <v/>
      </c>
      <c r="AU912" s="666" t="str">
        <f t="shared" si="162"/>
        <v/>
      </c>
      <c r="AV912" s="666" t="str">
        <f>IF(X912="","",IF(OR(R912=IF(S912&gt;【１】経営概要!$G$27,調査年-1,調査年),AN912=""),"",ROUND(AN912*X912%,0)))</f>
        <v/>
      </c>
      <c r="AW912" s="666" t="str">
        <f t="shared" si="171"/>
        <v/>
      </c>
      <c r="AX912" s="666" t="str">
        <f t="shared" si="172"/>
        <v/>
      </c>
      <c r="AY912" s="666" t="str">
        <f t="shared" si="173"/>
        <v/>
      </c>
      <c r="AZ912" s="666" t="str">
        <f>IF(OR(X912="",AND(OR(R912&lt;&gt;IF(S912&gt;【１】経営概要!$G$27,調査年-1,調査年),AG912=0),V912="",AR912="",W912="")),"",
SUM(
IF(AND(R912=IF(S912&gt;【１】経営概要!$G$27,調査年-1,調査年),AG912=1),ROUND(T912*X912%,0),),
ROUND(V912*X912%,0),
ROUND(SUM(AR912)*X912%,0),
))</f>
        <v/>
      </c>
      <c r="BA912" s="666" t="str">
        <f t="shared" si="174"/>
        <v/>
      </c>
    </row>
    <row r="913" spans="2:53" s="4" customFormat="1" ht="28.15" hidden="1" customHeight="1" outlineLevel="1">
      <c r="C913" s="722">
        <v>897</v>
      </c>
      <c r="D913" s="1569"/>
      <c r="E913" s="1570"/>
      <c r="F913" s="1570"/>
      <c r="G913" s="1570"/>
      <c r="H913" s="1570"/>
      <c r="I913" s="1570"/>
      <c r="J913" s="1570"/>
      <c r="K913" s="1571"/>
      <c r="L913" s="668" t="str">
        <f>IF(M913&gt;0,IF(COUNTIF(リスト!建築物種類コード,M913),"建築物","構築物"),"")</f>
        <v/>
      </c>
      <c r="M913" s="680"/>
      <c r="N913" s="681"/>
      <c r="O913" s="201"/>
      <c r="P913" s="682"/>
      <c r="Q913" s="683"/>
      <c r="R913" s="683"/>
      <c r="S913" s="684"/>
      <c r="T913" s="685"/>
      <c r="U913" s="685"/>
      <c r="V913" s="685"/>
      <c r="W913" s="685"/>
      <c r="X913" s="1045"/>
      <c r="Y913" s="686"/>
      <c r="Z913" s="687"/>
      <c r="AA913" s="661"/>
      <c r="AB913" s="662"/>
      <c r="AC913" s="279"/>
      <c r="AD913" s="61"/>
      <c r="AE913" s="61"/>
      <c r="AF913" s="663" t="str">
        <f t="shared" si="176"/>
        <v/>
      </c>
      <c r="AG913" s="664" t="str">
        <f t="shared" si="159"/>
        <v/>
      </c>
      <c r="AH913" s="664" t="str">
        <f t="shared" si="160"/>
        <v/>
      </c>
      <c r="AI913" s="664" t="str">
        <f>IF(AF913="","",VLOOKUP(AF913,リスト!BD:BE,2,0))</f>
        <v/>
      </c>
      <c r="AJ913" s="664" t="str">
        <f t="shared" si="175"/>
        <v/>
      </c>
      <c r="AK913" s="664" t="str">
        <f>IF(AJ913="","",VLOOKUP(AJ913,リスト!BW:BX,2,0))</f>
        <v/>
      </c>
      <c r="AL913" s="664" t="str">
        <f>IF(AF913="","",IF(S913&gt;【１】経営概要!$G$27,調査年-1,調査年)-R913)</f>
        <v/>
      </c>
      <c r="AM913" s="665" t="str">
        <f t="shared" si="165"/>
        <v/>
      </c>
      <c r="AN913" s="665" t="str">
        <f t="shared" si="166"/>
        <v/>
      </c>
      <c r="AO913" s="666" t="str">
        <f t="shared" si="167"/>
        <v/>
      </c>
      <c r="AP913" s="666" t="str">
        <f t="shared" si="168"/>
        <v/>
      </c>
      <c r="AQ913" s="666" t="str">
        <f t="shared" si="169"/>
        <v/>
      </c>
      <c r="AR913" s="666" t="str">
        <f t="shared" si="177"/>
        <v/>
      </c>
      <c r="AS913" s="666" t="str">
        <f t="shared" si="170"/>
        <v/>
      </c>
      <c r="AT913" s="666" t="str">
        <f t="shared" si="161"/>
        <v/>
      </c>
      <c r="AU913" s="666" t="str">
        <f t="shared" si="162"/>
        <v/>
      </c>
      <c r="AV913" s="666" t="str">
        <f>IF(X913="","",IF(OR(R913=IF(S913&gt;【１】経営概要!$G$27,調査年-1,調査年),AN913=""),"",ROUND(AN913*X913%,0)))</f>
        <v/>
      </c>
      <c r="AW913" s="666" t="str">
        <f t="shared" si="171"/>
        <v/>
      </c>
      <c r="AX913" s="666" t="str">
        <f t="shared" si="172"/>
        <v/>
      </c>
      <c r="AY913" s="666" t="str">
        <f t="shared" si="173"/>
        <v/>
      </c>
      <c r="AZ913" s="666" t="str">
        <f>IF(OR(X913="",AND(OR(R913&lt;&gt;IF(S913&gt;【１】経営概要!$G$27,調査年-1,調査年),AG913=0),V913="",AR913="",W913="")),"",
SUM(
IF(AND(R913=IF(S913&gt;【１】経営概要!$G$27,調査年-1,調査年),AG913=1),ROUND(T913*X913%,0),),
ROUND(V913*X913%,0),
ROUND(SUM(AR913)*X913%,0),
))</f>
        <v/>
      </c>
      <c r="BA913" s="666" t="str">
        <f t="shared" si="174"/>
        <v/>
      </c>
    </row>
    <row r="914" spans="2:53" s="4" customFormat="1" ht="28.15" hidden="1" customHeight="1" outlineLevel="1">
      <c r="C914" s="722">
        <v>898</v>
      </c>
      <c r="D914" s="1569"/>
      <c r="E914" s="1570"/>
      <c r="F914" s="1570"/>
      <c r="G914" s="1570"/>
      <c r="H914" s="1570"/>
      <c r="I914" s="1570"/>
      <c r="J914" s="1570"/>
      <c r="K914" s="1571"/>
      <c r="L914" s="668" t="str">
        <f>IF(M914&gt;0,IF(COUNTIF(リスト!建築物種類コード,M914),"建築物","構築物"),"")</f>
        <v/>
      </c>
      <c r="M914" s="680"/>
      <c r="N914" s="681"/>
      <c r="O914" s="201"/>
      <c r="P914" s="682"/>
      <c r="Q914" s="683"/>
      <c r="R914" s="683"/>
      <c r="S914" s="684"/>
      <c r="T914" s="685"/>
      <c r="U914" s="685"/>
      <c r="V914" s="685"/>
      <c r="W914" s="685"/>
      <c r="X914" s="1045"/>
      <c r="Y914" s="686"/>
      <c r="Z914" s="687"/>
      <c r="AA914" s="661"/>
      <c r="AB914" s="662"/>
      <c r="AC914" s="279"/>
      <c r="AD914" s="61"/>
      <c r="AE914" s="61"/>
      <c r="AF914" s="663" t="str">
        <f t="shared" ref="AF914:AF977" si="178">IF(AND(M914="",N914=""),"","["&amp;RIGHT(LEFT(M914,3),2)&amp;RIGHT(LEFT(N914,FIND("]",N914)-1),IF(FIND("]",N914)-1&gt;2,2,1))&amp;"]")</f>
        <v/>
      </c>
      <c r="AG914" s="664" t="str">
        <f t="shared" si="159"/>
        <v/>
      </c>
      <c r="AH914" s="664" t="str">
        <f t="shared" si="160"/>
        <v/>
      </c>
      <c r="AI914" s="664" t="str">
        <f>IF(AF914="","",VLOOKUP(AF914,リスト!BD:BE,2,0))</f>
        <v/>
      </c>
      <c r="AJ914" s="664" t="str">
        <f t="shared" si="175"/>
        <v/>
      </c>
      <c r="AK914" s="664" t="str">
        <f>IF(AJ914="","",VLOOKUP(AJ914,リスト!BW:BX,2,0))</f>
        <v/>
      </c>
      <c r="AL914" s="664" t="str">
        <f>IF(AF914="","",IF(S914&gt;【１】経営概要!$G$27,調査年-1,調査年)-R914)</f>
        <v/>
      </c>
      <c r="AM914" s="665" t="str">
        <f t="shared" si="165"/>
        <v/>
      </c>
      <c r="AN914" s="665" t="str">
        <f t="shared" si="166"/>
        <v/>
      </c>
      <c r="AO914" s="666" t="str">
        <f t="shared" si="167"/>
        <v/>
      </c>
      <c r="AP914" s="666" t="str">
        <f t="shared" si="168"/>
        <v/>
      </c>
      <c r="AQ914" s="666" t="str">
        <f t="shared" si="169"/>
        <v/>
      </c>
      <c r="AR914" s="666" t="str">
        <f t="shared" ref="AR914:AR977" si="179">IF(OR(AF914="",AG914=1),IF(AND(AG914=1,AL914=0),U914,""),
IF(AND(AJ914&gt;0,AL914&lt;AJ914,SUM(AQ914)&gt;0,AQ914&lt;=ROUND(U914*AK914,0)),ROUND(AQ914*IF(Y914="2：部分取り壊し",IFERROR(1-(AC914/O914),1),1),),
IF(AND(AJ914&gt;0,AL914&lt;AJ914,SUM(U914)&gt;0),ROUND(U914*AK914*IF(Y914="2：部分取り壊し",IFERROR(1-(AC914/O914),1),1),0),"")))</f>
        <v/>
      </c>
      <c r="AS914" s="666" t="str">
        <f t="shared" si="170"/>
        <v/>
      </c>
      <c r="AT914" s="666" t="str">
        <f t="shared" si="161"/>
        <v/>
      </c>
      <c r="AU914" s="666" t="str">
        <f t="shared" si="162"/>
        <v/>
      </c>
      <c r="AV914" s="666" t="str">
        <f>IF(X914="","",IF(OR(R914=IF(S914&gt;【１】経営概要!$G$27,調査年-1,調査年),AN914=""),"",ROUND(AN914*X914%,0)))</f>
        <v/>
      </c>
      <c r="AW914" s="666" t="str">
        <f t="shared" si="171"/>
        <v/>
      </c>
      <c r="AX914" s="666" t="str">
        <f t="shared" si="172"/>
        <v/>
      </c>
      <c r="AY914" s="666" t="str">
        <f t="shared" si="173"/>
        <v/>
      </c>
      <c r="AZ914" s="666" t="str">
        <f>IF(OR(X914="",AND(OR(R914&lt;&gt;IF(S914&gt;【１】経営概要!$G$27,調査年-1,調査年),AG914=0),V914="",AR914="",W914="")),"",
SUM(
IF(AND(R914=IF(S914&gt;【１】経営概要!$G$27,調査年-1,調査年),AG914=1),ROUND(T914*X914%,0),),
ROUND(V914*X914%,0),
ROUND(SUM(AR914)*X914%,0),
))</f>
        <v/>
      </c>
      <c r="BA914" s="666" t="str">
        <f t="shared" si="174"/>
        <v/>
      </c>
    </row>
    <row r="915" spans="2:53" s="4" customFormat="1" ht="28.15" hidden="1" customHeight="1" outlineLevel="1">
      <c r="C915" s="722">
        <v>899</v>
      </c>
      <c r="D915" s="1569"/>
      <c r="E915" s="1570"/>
      <c r="F915" s="1570"/>
      <c r="G915" s="1570"/>
      <c r="H915" s="1570"/>
      <c r="I915" s="1570"/>
      <c r="J915" s="1570"/>
      <c r="K915" s="1571"/>
      <c r="L915" s="668" t="str">
        <f>IF(M915&gt;0,IF(COUNTIF(リスト!建築物種類コード,M915),"建築物","構築物"),"")</f>
        <v/>
      </c>
      <c r="M915" s="680"/>
      <c r="N915" s="681"/>
      <c r="O915" s="201"/>
      <c r="P915" s="682"/>
      <c r="Q915" s="683"/>
      <c r="R915" s="683"/>
      <c r="S915" s="684"/>
      <c r="T915" s="685"/>
      <c r="U915" s="685"/>
      <c r="V915" s="685"/>
      <c r="W915" s="685"/>
      <c r="X915" s="1045"/>
      <c r="Y915" s="686"/>
      <c r="Z915" s="687"/>
      <c r="AA915" s="661"/>
      <c r="AB915" s="662"/>
      <c r="AC915" s="279"/>
      <c r="AD915" s="61"/>
      <c r="AE915" s="61"/>
      <c r="AF915" s="663" t="str">
        <f t="shared" si="178"/>
        <v/>
      </c>
      <c r="AG915" s="664" t="str">
        <f t="shared" si="159"/>
        <v/>
      </c>
      <c r="AH915" s="664" t="str">
        <f t="shared" si="160"/>
        <v/>
      </c>
      <c r="AI915" s="664" t="str">
        <f>IF(AF915="","",VLOOKUP(AF915,リスト!BD:BE,2,0))</f>
        <v/>
      </c>
      <c r="AJ915" s="664" t="str">
        <f t="shared" si="175"/>
        <v/>
      </c>
      <c r="AK915" s="664" t="str">
        <f>IF(AJ915="","",VLOOKUP(AJ915,リスト!BW:BX,2,0))</f>
        <v/>
      </c>
      <c r="AL915" s="664" t="str">
        <f>IF(AF915="","",IF(S915&gt;【１】経営概要!$G$27,調査年-1,調査年)-R915)</f>
        <v/>
      </c>
      <c r="AM915" s="665" t="str">
        <f t="shared" si="165"/>
        <v/>
      </c>
      <c r="AN915" s="665" t="str">
        <f t="shared" si="166"/>
        <v/>
      </c>
      <c r="AO915" s="666" t="str">
        <f t="shared" si="167"/>
        <v/>
      </c>
      <c r="AP915" s="666" t="str">
        <f t="shared" si="168"/>
        <v/>
      </c>
      <c r="AQ915" s="666" t="str">
        <f t="shared" si="169"/>
        <v/>
      </c>
      <c r="AR915" s="666" t="str">
        <f t="shared" si="179"/>
        <v/>
      </c>
      <c r="AS915" s="666" t="str">
        <f t="shared" si="170"/>
        <v/>
      </c>
      <c r="AT915" s="666" t="str">
        <f t="shared" si="161"/>
        <v/>
      </c>
      <c r="AU915" s="666" t="str">
        <f t="shared" si="162"/>
        <v/>
      </c>
      <c r="AV915" s="666" t="str">
        <f>IF(X915="","",IF(OR(R915=IF(S915&gt;【１】経営概要!$G$27,調査年-1,調査年),AN915=""),"",ROUND(AN915*X915%,0)))</f>
        <v/>
      </c>
      <c r="AW915" s="666" t="str">
        <f t="shared" si="171"/>
        <v/>
      </c>
      <c r="AX915" s="666" t="str">
        <f t="shared" si="172"/>
        <v/>
      </c>
      <c r="AY915" s="666" t="str">
        <f t="shared" si="173"/>
        <v/>
      </c>
      <c r="AZ915" s="666" t="str">
        <f>IF(OR(X915="",AND(OR(R915&lt;&gt;IF(S915&gt;【１】経営概要!$G$27,調査年-1,調査年),AG915=0),V915="",AR915="",W915="")),"",
SUM(
IF(AND(R915=IF(S915&gt;【１】経営概要!$G$27,調査年-1,調査年),AG915=1),ROUND(T915*X915%,0),),
ROUND(V915*X915%,0),
ROUND(SUM(AR915)*X915%,0),
))</f>
        <v/>
      </c>
      <c r="BA915" s="666" t="str">
        <f t="shared" si="174"/>
        <v/>
      </c>
    </row>
    <row r="916" spans="2:53" s="4" customFormat="1" ht="28.15" hidden="1" customHeight="1" outlineLevel="1">
      <c r="C916" s="722">
        <v>900</v>
      </c>
      <c r="D916" s="1569"/>
      <c r="E916" s="1570"/>
      <c r="F916" s="1570"/>
      <c r="G916" s="1570"/>
      <c r="H916" s="1570"/>
      <c r="I916" s="1570"/>
      <c r="J916" s="1570"/>
      <c r="K916" s="1571"/>
      <c r="L916" s="668" t="str">
        <f>IF(M916&gt;0,IF(COUNTIF(リスト!建築物種類コード,M916),"建築物","構築物"),"")</f>
        <v/>
      </c>
      <c r="M916" s="680"/>
      <c r="N916" s="681"/>
      <c r="O916" s="201"/>
      <c r="P916" s="682"/>
      <c r="Q916" s="683"/>
      <c r="R916" s="683"/>
      <c r="S916" s="684"/>
      <c r="T916" s="685"/>
      <c r="U916" s="685"/>
      <c r="V916" s="685"/>
      <c r="W916" s="685"/>
      <c r="X916" s="1045"/>
      <c r="Y916" s="686"/>
      <c r="Z916" s="687"/>
      <c r="AA916" s="661"/>
      <c r="AB916" s="662"/>
      <c r="AC916" s="279"/>
      <c r="AD916" s="61"/>
      <c r="AE916" s="61"/>
      <c r="AF916" s="663" t="str">
        <f t="shared" si="178"/>
        <v/>
      </c>
      <c r="AG916" s="664" t="str">
        <f t="shared" si="159"/>
        <v/>
      </c>
      <c r="AH916" s="664" t="str">
        <f t="shared" si="160"/>
        <v/>
      </c>
      <c r="AI916" s="664" t="str">
        <f>IF(AF916="","",VLOOKUP(AF916,リスト!BD:BE,2,0))</f>
        <v/>
      </c>
      <c r="AJ916" s="664" t="str">
        <f t="shared" si="175"/>
        <v/>
      </c>
      <c r="AK916" s="664" t="str">
        <f>IF(AJ916="","",VLOOKUP(AJ916,リスト!BW:BX,2,0))</f>
        <v/>
      </c>
      <c r="AL916" s="664" t="str">
        <f>IF(AF916="","",IF(S916&gt;【１】経営概要!$G$27,調査年-1,調査年)-R916)</f>
        <v/>
      </c>
      <c r="AM916" s="665" t="str">
        <f t="shared" si="165"/>
        <v/>
      </c>
      <c r="AN916" s="665" t="str">
        <f t="shared" si="166"/>
        <v/>
      </c>
      <c r="AO916" s="666" t="str">
        <f t="shared" si="167"/>
        <v/>
      </c>
      <c r="AP916" s="666" t="str">
        <f t="shared" si="168"/>
        <v/>
      </c>
      <c r="AQ916" s="666" t="str">
        <f t="shared" si="169"/>
        <v/>
      </c>
      <c r="AR916" s="666" t="str">
        <f t="shared" si="179"/>
        <v/>
      </c>
      <c r="AS916" s="666" t="str">
        <f t="shared" si="170"/>
        <v/>
      </c>
      <c r="AT916" s="666" t="str">
        <f t="shared" si="161"/>
        <v/>
      </c>
      <c r="AU916" s="666" t="str">
        <f t="shared" si="162"/>
        <v/>
      </c>
      <c r="AV916" s="666" t="str">
        <f>IF(X916="","",IF(OR(R916=IF(S916&gt;【１】経営概要!$G$27,調査年-1,調査年),AN916=""),"",ROUND(AN916*X916%,0)))</f>
        <v/>
      </c>
      <c r="AW916" s="666" t="str">
        <f t="shared" si="171"/>
        <v/>
      </c>
      <c r="AX916" s="666" t="str">
        <f t="shared" si="172"/>
        <v/>
      </c>
      <c r="AY916" s="666" t="str">
        <f t="shared" si="173"/>
        <v/>
      </c>
      <c r="AZ916" s="666" t="str">
        <f>IF(OR(X916="",AND(OR(R916&lt;&gt;IF(S916&gt;【１】経営概要!$G$27,調査年-1,調査年),AG916=0),V916="",AR916="",W916="")),"",
SUM(
IF(AND(R916=IF(S916&gt;【１】経営概要!$G$27,調査年-1,調査年),AG916=1),ROUND(T916*X916%,0),),
ROUND(V916*X916%,0),
ROUND(SUM(AR916)*X916%,0),
))</f>
        <v/>
      </c>
      <c r="BA916" s="666" t="str">
        <f t="shared" si="174"/>
        <v/>
      </c>
    </row>
    <row r="917" spans="2:53" s="4" customFormat="1" ht="28.15" hidden="1" customHeight="1" outlineLevel="1">
      <c r="C917" s="722">
        <v>901</v>
      </c>
      <c r="D917" s="1569"/>
      <c r="E917" s="1570"/>
      <c r="F917" s="1570"/>
      <c r="G917" s="1570"/>
      <c r="H917" s="1570"/>
      <c r="I917" s="1570"/>
      <c r="J917" s="1570"/>
      <c r="K917" s="1571"/>
      <c r="L917" s="668" t="str">
        <f>IF(M917&gt;0,IF(COUNTIF(リスト!建築物種類コード,M917),"建築物","構築物"),"")</f>
        <v/>
      </c>
      <c r="M917" s="680"/>
      <c r="N917" s="681"/>
      <c r="O917" s="201"/>
      <c r="P917" s="682"/>
      <c r="Q917" s="683"/>
      <c r="R917" s="683"/>
      <c r="S917" s="684"/>
      <c r="T917" s="685"/>
      <c r="U917" s="685"/>
      <c r="V917" s="685"/>
      <c r="W917" s="685"/>
      <c r="X917" s="1045"/>
      <c r="Y917" s="686"/>
      <c r="Z917" s="687"/>
      <c r="AA917" s="661"/>
      <c r="AB917" s="662"/>
      <c r="AC917" s="279"/>
      <c r="AD917" s="61"/>
      <c r="AE917" s="61"/>
      <c r="AF917" s="663" t="str">
        <f t="shared" si="178"/>
        <v/>
      </c>
      <c r="AG917" s="664" t="str">
        <f t="shared" si="159"/>
        <v/>
      </c>
      <c r="AH917" s="664" t="str">
        <f t="shared" si="160"/>
        <v/>
      </c>
      <c r="AI917" s="664" t="str">
        <f>IF(AF917="","",VLOOKUP(AF917,リスト!BD:BE,2,0))</f>
        <v/>
      </c>
      <c r="AJ917" s="664" t="str">
        <f t="shared" si="175"/>
        <v/>
      </c>
      <c r="AK917" s="664" t="str">
        <f>IF(AJ917="","",VLOOKUP(AJ917,リスト!BW:BX,2,0))</f>
        <v/>
      </c>
      <c r="AL917" s="664" t="str">
        <f>IF(AF917="","",IF(S917&gt;【１】経営概要!$G$27,調査年-1,調査年)-R917)</f>
        <v/>
      </c>
      <c r="AM917" s="665" t="str">
        <f t="shared" si="165"/>
        <v/>
      </c>
      <c r="AN917" s="665" t="str">
        <f t="shared" si="166"/>
        <v/>
      </c>
      <c r="AO917" s="666" t="str">
        <f t="shared" si="167"/>
        <v/>
      </c>
      <c r="AP917" s="666" t="str">
        <f t="shared" si="168"/>
        <v/>
      </c>
      <c r="AQ917" s="666" t="str">
        <f t="shared" si="169"/>
        <v/>
      </c>
      <c r="AR917" s="666" t="str">
        <f t="shared" si="179"/>
        <v/>
      </c>
      <c r="AS917" s="666" t="str">
        <f t="shared" si="170"/>
        <v/>
      </c>
      <c r="AT917" s="666" t="str">
        <f t="shared" si="161"/>
        <v/>
      </c>
      <c r="AU917" s="666" t="str">
        <f t="shared" si="162"/>
        <v/>
      </c>
      <c r="AV917" s="666" t="str">
        <f>IF(X917="","",IF(OR(R917=IF(S917&gt;【１】経営概要!$G$27,調査年-1,調査年),AN917=""),"",ROUND(AN917*X917%,0)))</f>
        <v/>
      </c>
      <c r="AW917" s="666" t="str">
        <f t="shared" si="171"/>
        <v/>
      </c>
      <c r="AX917" s="666" t="str">
        <f t="shared" si="172"/>
        <v/>
      </c>
      <c r="AY917" s="666" t="str">
        <f t="shared" si="173"/>
        <v/>
      </c>
      <c r="AZ917" s="666" t="str">
        <f>IF(OR(X917="",AND(OR(R917&lt;&gt;IF(S917&gt;【１】経営概要!$G$27,調査年-1,調査年),AG917=0),V917="",AR917="",W917="")),"",
SUM(
IF(AND(R917=IF(S917&gt;【１】経営概要!$G$27,調査年-1,調査年),AG917=1),ROUND(T917*X917%,0),),
ROUND(V917*X917%,0),
ROUND(SUM(AR917)*X917%,0),
))</f>
        <v/>
      </c>
      <c r="BA917" s="666" t="str">
        <f t="shared" si="174"/>
        <v/>
      </c>
    </row>
    <row r="918" spans="2:53" s="4" customFormat="1" ht="28.15" hidden="1" customHeight="1" outlineLevel="1">
      <c r="C918" s="722">
        <v>902</v>
      </c>
      <c r="D918" s="1569"/>
      <c r="E918" s="1570"/>
      <c r="F918" s="1570"/>
      <c r="G918" s="1570"/>
      <c r="H918" s="1570"/>
      <c r="I918" s="1570"/>
      <c r="J918" s="1570"/>
      <c r="K918" s="1571"/>
      <c r="L918" s="668" t="str">
        <f>IF(M918&gt;0,IF(COUNTIF(リスト!建築物種類コード,M918),"建築物","構築物"),"")</f>
        <v/>
      </c>
      <c r="M918" s="680"/>
      <c r="N918" s="681"/>
      <c r="O918" s="201"/>
      <c r="P918" s="682"/>
      <c r="Q918" s="683"/>
      <c r="R918" s="683"/>
      <c r="S918" s="684"/>
      <c r="T918" s="685"/>
      <c r="U918" s="685"/>
      <c r="V918" s="685"/>
      <c r="W918" s="685"/>
      <c r="X918" s="1045"/>
      <c r="Y918" s="686"/>
      <c r="Z918" s="687"/>
      <c r="AA918" s="661"/>
      <c r="AB918" s="662"/>
      <c r="AC918" s="279"/>
      <c r="AD918" s="61"/>
      <c r="AE918" s="61"/>
      <c r="AF918" s="663" t="str">
        <f t="shared" si="178"/>
        <v/>
      </c>
      <c r="AG918" s="664" t="str">
        <f t="shared" si="159"/>
        <v/>
      </c>
      <c r="AH918" s="664" t="str">
        <f t="shared" si="160"/>
        <v/>
      </c>
      <c r="AI918" s="664" t="str">
        <f>IF(AF918="","",VLOOKUP(AF918,リスト!BD:BE,2,0))</f>
        <v/>
      </c>
      <c r="AJ918" s="664" t="str">
        <f t="shared" si="175"/>
        <v/>
      </c>
      <c r="AK918" s="664" t="str">
        <f>IF(AJ918="","",VLOOKUP(AJ918,リスト!BW:BX,2,0))</f>
        <v/>
      </c>
      <c r="AL918" s="664" t="str">
        <f>IF(AF918="","",IF(S918&gt;【１】経営概要!$G$27,調査年-1,調査年)-R918)</f>
        <v/>
      </c>
      <c r="AM918" s="665" t="str">
        <f t="shared" si="165"/>
        <v/>
      </c>
      <c r="AN918" s="665" t="str">
        <f t="shared" si="166"/>
        <v/>
      </c>
      <c r="AO918" s="666" t="str">
        <f t="shared" si="167"/>
        <v/>
      </c>
      <c r="AP918" s="666" t="str">
        <f t="shared" si="168"/>
        <v/>
      </c>
      <c r="AQ918" s="666" t="str">
        <f t="shared" si="169"/>
        <v/>
      </c>
      <c r="AR918" s="666" t="str">
        <f t="shared" si="179"/>
        <v/>
      </c>
      <c r="AS918" s="666" t="str">
        <f t="shared" si="170"/>
        <v/>
      </c>
      <c r="AT918" s="666" t="str">
        <f t="shared" si="161"/>
        <v/>
      </c>
      <c r="AU918" s="666" t="str">
        <f t="shared" si="162"/>
        <v/>
      </c>
      <c r="AV918" s="666" t="str">
        <f>IF(X918="","",IF(OR(R918=IF(S918&gt;【１】経営概要!$G$27,調査年-1,調査年),AN918=""),"",ROUND(AN918*X918%,0)))</f>
        <v/>
      </c>
      <c r="AW918" s="666" t="str">
        <f t="shared" si="171"/>
        <v/>
      </c>
      <c r="AX918" s="666" t="str">
        <f t="shared" si="172"/>
        <v/>
      </c>
      <c r="AY918" s="666" t="str">
        <f t="shared" si="173"/>
        <v/>
      </c>
      <c r="AZ918" s="666" t="str">
        <f>IF(OR(X918="",AND(OR(R918&lt;&gt;IF(S918&gt;【１】経営概要!$G$27,調査年-1,調査年),AG918=0),V918="",AR918="",W918="")),"",
SUM(
IF(AND(R918=IF(S918&gt;【１】経営概要!$G$27,調査年-1,調査年),AG918=1),ROUND(T918*X918%,0),),
ROUND(V918*X918%,0),
ROUND(SUM(AR918)*X918%,0),
))</f>
        <v/>
      </c>
      <c r="BA918" s="666" t="str">
        <f t="shared" si="174"/>
        <v/>
      </c>
    </row>
    <row r="919" spans="2:53" s="4" customFormat="1" ht="28.15" hidden="1" customHeight="1" outlineLevel="1">
      <c r="C919" s="722">
        <v>903</v>
      </c>
      <c r="D919" s="1569"/>
      <c r="E919" s="1570"/>
      <c r="F919" s="1570"/>
      <c r="G919" s="1570"/>
      <c r="H919" s="1570"/>
      <c r="I919" s="1570"/>
      <c r="J919" s="1570"/>
      <c r="K919" s="1571"/>
      <c r="L919" s="668" t="str">
        <f>IF(M919&gt;0,IF(COUNTIF(リスト!建築物種類コード,M919),"建築物","構築物"),"")</f>
        <v/>
      </c>
      <c r="M919" s="688"/>
      <c r="N919" s="681"/>
      <c r="O919" s="201"/>
      <c r="P919" s="682"/>
      <c r="Q919" s="683"/>
      <c r="R919" s="683"/>
      <c r="S919" s="684"/>
      <c r="T919" s="685"/>
      <c r="U919" s="685"/>
      <c r="V919" s="685"/>
      <c r="W919" s="685"/>
      <c r="X919" s="1045"/>
      <c r="Y919" s="686"/>
      <c r="Z919" s="687"/>
      <c r="AA919" s="661"/>
      <c r="AB919" s="662"/>
      <c r="AC919" s="279"/>
      <c r="AD919" s="61"/>
      <c r="AE919" s="61"/>
      <c r="AF919" s="663" t="str">
        <f t="shared" si="178"/>
        <v/>
      </c>
      <c r="AG919" s="664" t="str">
        <f t="shared" si="159"/>
        <v/>
      </c>
      <c r="AH919" s="664" t="str">
        <f t="shared" si="160"/>
        <v/>
      </c>
      <c r="AI919" s="664" t="str">
        <f>IF(AF919="","",VLOOKUP(AF919,リスト!BD:BE,2,0))</f>
        <v/>
      </c>
      <c r="AJ919" s="664" t="str">
        <f t="shared" si="175"/>
        <v/>
      </c>
      <c r="AK919" s="664" t="str">
        <f>IF(AJ919="","",VLOOKUP(AJ919,リスト!BW:BX,2,0))</f>
        <v/>
      </c>
      <c r="AL919" s="664" t="str">
        <f>IF(AF919="","",IF(S919&gt;【１】経営概要!$G$27,調査年-1,調査年)-R919)</f>
        <v/>
      </c>
      <c r="AM919" s="665" t="str">
        <f t="shared" si="165"/>
        <v/>
      </c>
      <c r="AN919" s="665" t="str">
        <f t="shared" si="166"/>
        <v/>
      </c>
      <c r="AO919" s="666" t="str">
        <f t="shared" si="167"/>
        <v/>
      </c>
      <c r="AP919" s="666" t="str">
        <f t="shared" si="168"/>
        <v/>
      </c>
      <c r="AQ919" s="666" t="str">
        <f t="shared" si="169"/>
        <v/>
      </c>
      <c r="AR919" s="666" t="str">
        <f t="shared" si="179"/>
        <v/>
      </c>
      <c r="AS919" s="666" t="str">
        <f t="shared" si="170"/>
        <v/>
      </c>
      <c r="AT919" s="666" t="str">
        <f t="shared" si="161"/>
        <v/>
      </c>
      <c r="AU919" s="666" t="str">
        <f t="shared" si="162"/>
        <v/>
      </c>
      <c r="AV919" s="666" t="str">
        <f>IF(X919="","",IF(OR(R919=IF(S919&gt;【１】経営概要!$G$27,調査年-1,調査年),AN919=""),"",ROUND(AN919*X919%,0)))</f>
        <v/>
      </c>
      <c r="AW919" s="666" t="str">
        <f t="shared" si="171"/>
        <v/>
      </c>
      <c r="AX919" s="666" t="str">
        <f t="shared" si="172"/>
        <v/>
      </c>
      <c r="AY919" s="666" t="str">
        <f t="shared" si="173"/>
        <v/>
      </c>
      <c r="AZ919" s="666" t="str">
        <f>IF(OR(X919="",AND(OR(R919&lt;&gt;IF(S919&gt;【１】経営概要!$G$27,調査年-1,調査年),AG919=0),V919="",AR919="",W919="")),"",
SUM(
IF(AND(R919=IF(S919&gt;【１】経営概要!$G$27,調査年-1,調査年),AG919=1),ROUND(T919*X919%,0),),
ROUND(V919*X919%,0),
ROUND(SUM(AR919)*X919%,0),
))</f>
        <v/>
      </c>
      <c r="BA919" s="666" t="str">
        <f t="shared" si="174"/>
        <v/>
      </c>
    </row>
    <row r="920" spans="2:53" s="4" customFormat="1" ht="28.5" hidden="1" customHeight="1" outlineLevel="1">
      <c r="B920" s="49"/>
      <c r="C920" s="722">
        <v>904</v>
      </c>
      <c r="D920" s="1569"/>
      <c r="E920" s="1570"/>
      <c r="F920" s="1570"/>
      <c r="G920" s="1570"/>
      <c r="H920" s="1570"/>
      <c r="I920" s="1570"/>
      <c r="J920" s="1570"/>
      <c r="K920" s="1571"/>
      <c r="L920" s="668" t="str">
        <f>IF(M920&gt;0,IF(COUNTIF(リスト!建築物種類コード,M920),"建築物","構築物"),"")</f>
        <v/>
      </c>
      <c r="M920" s="680"/>
      <c r="N920" s="681"/>
      <c r="O920" s="201"/>
      <c r="P920" s="682"/>
      <c r="Q920" s="683"/>
      <c r="R920" s="683"/>
      <c r="S920" s="684"/>
      <c r="T920" s="685"/>
      <c r="U920" s="685"/>
      <c r="V920" s="685"/>
      <c r="W920" s="685"/>
      <c r="X920" s="1045"/>
      <c r="Y920" s="686"/>
      <c r="Z920" s="687"/>
      <c r="AA920" s="661"/>
      <c r="AB920" s="662"/>
      <c r="AC920" s="279"/>
      <c r="AD920" s="61"/>
      <c r="AE920" s="61"/>
      <c r="AF920" s="663" t="str">
        <f t="shared" si="178"/>
        <v/>
      </c>
      <c r="AG920" s="664" t="str">
        <f t="shared" si="159"/>
        <v/>
      </c>
      <c r="AH920" s="664" t="str">
        <f t="shared" si="160"/>
        <v/>
      </c>
      <c r="AI920" s="664" t="str">
        <f>IF(AF920="","",VLOOKUP(AF920,リスト!BD:BE,2,0))</f>
        <v/>
      </c>
      <c r="AJ920" s="664" t="str">
        <f t="shared" si="175"/>
        <v/>
      </c>
      <c r="AK920" s="664" t="str">
        <f>IF(AJ920="","",VLOOKUP(AJ920,リスト!BW:BX,2,0))</f>
        <v/>
      </c>
      <c r="AL920" s="664" t="str">
        <f>IF(AF920="","",IF(S920&gt;【１】経営概要!$G$27,調査年-1,調査年)-R920)</f>
        <v/>
      </c>
      <c r="AM920" s="665" t="str">
        <f t="shared" si="165"/>
        <v/>
      </c>
      <c r="AN920" s="665" t="str">
        <f t="shared" si="166"/>
        <v/>
      </c>
      <c r="AO920" s="666" t="str">
        <f t="shared" si="167"/>
        <v/>
      </c>
      <c r="AP920" s="666" t="str">
        <f t="shared" si="168"/>
        <v/>
      </c>
      <c r="AQ920" s="666" t="str">
        <f t="shared" si="169"/>
        <v/>
      </c>
      <c r="AR920" s="666" t="str">
        <f t="shared" si="179"/>
        <v/>
      </c>
      <c r="AS920" s="666" t="str">
        <f t="shared" si="170"/>
        <v/>
      </c>
      <c r="AT920" s="666" t="str">
        <f t="shared" si="161"/>
        <v/>
      </c>
      <c r="AU920" s="666" t="str">
        <f t="shared" si="162"/>
        <v/>
      </c>
      <c r="AV920" s="666" t="str">
        <f>IF(X920="","",IF(OR(R920=IF(S920&gt;【１】経営概要!$G$27,調査年-1,調査年),AN920=""),"",ROUND(AN920*X920%,0)))</f>
        <v/>
      </c>
      <c r="AW920" s="666" t="str">
        <f t="shared" si="171"/>
        <v/>
      </c>
      <c r="AX920" s="666" t="str">
        <f t="shared" si="172"/>
        <v/>
      </c>
      <c r="AY920" s="666" t="str">
        <f t="shared" si="173"/>
        <v/>
      </c>
      <c r="AZ920" s="666" t="str">
        <f>IF(OR(X920="",AND(OR(R920&lt;&gt;IF(S920&gt;【１】経営概要!$G$27,調査年-1,調査年),AG920=0),V920="",AR920="",W920="")),"",
SUM(
IF(AND(R920=IF(S920&gt;【１】経営概要!$G$27,調査年-1,調査年),AG920=1),ROUND(T920*X920%,0),),
ROUND(V920*X920%,0),
ROUND(SUM(AR920)*X920%,0),
))</f>
        <v/>
      </c>
      <c r="BA920" s="666" t="str">
        <f t="shared" si="174"/>
        <v/>
      </c>
    </row>
    <row r="921" spans="2:53" ht="28.5" hidden="1" customHeight="1" outlineLevel="1">
      <c r="B921" s="49"/>
      <c r="C921" s="722">
        <v>905</v>
      </c>
      <c r="D921" s="1572"/>
      <c r="E921" s="1573"/>
      <c r="F921" s="1573"/>
      <c r="G921" s="1573"/>
      <c r="H921" s="1573"/>
      <c r="I921" s="1573"/>
      <c r="J921" s="1573"/>
      <c r="K921" s="1574"/>
      <c r="L921" s="668" t="str">
        <f>IF(M921&gt;0,IF(COUNTIF(リスト!建築物種類コード,M921),"建築物","構築物"),"")</f>
        <v/>
      </c>
      <c r="M921" s="688"/>
      <c r="N921" s="681"/>
      <c r="O921" s="201"/>
      <c r="P921" s="682"/>
      <c r="Q921" s="683"/>
      <c r="R921" s="683"/>
      <c r="S921" s="684"/>
      <c r="T921" s="685"/>
      <c r="U921" s="685"/>
      <c r="V921" s="685"/>
      <c r="W921" s="685"/>
      <c r="X921" s="1045"/>
      <c r="Y921" s="686"/>
      <c r="Z921" s="687"/>
      <c r="AA921" s="661"/>
      <c r="AB921" s="662"/>
      <c r="AC921" s="279"/>
      <c r="AF921" s="663" t="str">
        <f t="shared" si="178"/>
        <v/>
      </c>
      <c r="AG921" s="664" t="str">
        <f t="shared" si="159"/>
        <v/>
      </c>
      <c r="AH921" s="664" t="str">
        <f t="shared" si="160"/>
        <v/>
      </c>
      <c r="AI921" s="664" t="str">
        <f>IF(AF921="","",VLOOKUP(AF921,リスト!BD:BE,2,0))</f>
        <v/>
      </c>
      <c r="AJ921" s="664" t="str">
        <f t="shared" si="175"/>
        <v/>
      </c>
      <c r="AK921" s="664" t="str">
        <f>IF(AJ921="","",VLOOKUP(AJ921,リスト!BW:BX,2,0))</f>
        <v/>
      </c>
      <c r="AL921" s="664" t="str">
        <f>IF(AF921="","",IF(S921&gt;【１】経営概要!$G$27,調査年-1,調査年)-R921)</f>
        <v/>
      </c>
      <c r="AM921" s="665" t="str">
        <f t="shared" si="165"/>
        <v/>
      </c>
      <c r="AN921" s="665" t="str">
        <f t="shared" si="166"/>
        <v/>
      </c>
      <c r="AO921" s="666" t="str">
        <f t="shared" si="167"/>
        <v/>
      </c>
      <c r="AP921" s="666" t="str">
        <f t="shared" si="168"/>
        <v/>
      </c>
      <c r="AQ921" s="666" t="str">
        <f t="shared" si="169"/>
        <v/>
      </c>
      <c r="AR921" s="666" t="str">
        <f t="shared" si="179"/>
        <v/>
      </c>
      <c r="AS921" s="666" t="str">
        <f t="shared" si="170"/>
        <v/>
      </c>
      <c r="AT921" s="666" t="str">
        <f t="shared" si="161"/>
        <v/>
      </c>
      <c r="AU921" s="666" t="str">
        <f t="shared" si="162"/>
        <v/>
      </c>
      <c r="AV921" s="666" t="str">
        <f>IF(X921="","",IF(OR(R921=IF(S921&gt;【１】経営概要!$G$27,調査年-1,調査年),AN921=""),"",ROUND(AN921*X921%,0)))</f>
        <v/>
      </c>
      <c r="AW921" s="666" t="str">
        <f t="shared" si="171"/>
        <v/>
      </c>
      <c r="AX921" s="666" t="str">
        <f t="shared" si="172"/>
        <v/>
      </c>
      <c r="AY921" s="666" t="str">
        <f t="shared" si="173"/>
        <v/>
      </c>
      <c r="AZ921" s="666" t="str">
        <f>IF(OR(X921="",AND(OR(R921&lt;&gt;IF(S921&gt;【１】経営概要!$G$27,調査年-1,調査年),AG921=0),V921="",AR921="",W921="")),"",
SUM(
IF(AND(R921=IF(S921&gt;【１】経営概要!$G$27,調査年-1,調査年),AG921=1),ROUND(T921*X921%,0),),
ROUND(V921*X921%,0),
ROUND(SUM(AR921)*X921%,0),
))</f>
        <v/>
      </c>
      <c r="BA921" s="666" t="str">
        <f t="shared" si="174"/>
        <v/>
      </c>
    </row>
    <row r="922" spans="2:53" s="42" customFormat="1" ht="28.5" hidden="1" customHeight="1" outlineLevel="1">
      <c r="B922" s="49"/>
      <c r="C922" s="722">
        <v>906</v>
      </c>
      <c r="D922" s="1569"/>
      <c r="E922" s="1570"/>
      <c r="F922" s="1570"/>
      <c r="G922" s="1570"/>
      <c r="H922" s="1570"/>
      <c r="I922" s="1570"/>
      <c r="J922" s="1570"/>
      <c r="K922" s="1571"/>
      <c r="L922" s="668" t="str">
        <f>IF(M922&gt;0,IF(COUNTIF(リスト!建築物種類コード,M922),"建築物","構築物"),"")</f>
        <v/>
      </c>
      <c r="M922" s="680"/>
      <c r="N922" s="681"/>
      <c r="O922" s="201"/>
      <c r="P922" s="682"/>
      <c r="Q922" s="683"/>
      <c r="R922" s="683"/>
      <c r="S922" s="684"/>
      <c r="T922" s="685"/>
      <c r="U922" s="685"/>
      <c r="V922" s="685"/>
      <c r="W922" s="685"/>
      <c r="X922" s="1045"/>
      <c r="Y922" s="686"/>
      <c r="Z922" s="687"/>
      <c r="AA922" s="661"/>
      <c r="AB922" s="662"/>
      <c r="AC922" s="279"/>
      <c r="AD922" s="61"/>
      <c r="AE922" s="61"/>
      <c r="AF922" s="663" t="str">
        <f t="shared" si="178"/>
        <v/>
      </c>
      <c r="AG922" s="664" t="str">
        <f t="shared" si="159"/>
        <v/>
      </c>
      <c r="AH922" s="664" t="str">
        <f t="shared" si="160"/>
        <v/>
      </c>
      <c r="AI922" s="664" t="str">
        <f>IF(AF922="","",VLOOKUP(AF922,リスト!BD:BE,2,0))</f>
        <v/>
      </c>
      <c r="AJ922" s="664" t="str">
        <f t="shared" si="175"/>
        <v/>
      </c>
      <c r="AK922" s="664" t="str">
        <f>IF(AJ922="","",VLOOKUP(AJ922,リスト!BW:BX,2,0))</f>
        <v/>
      </c>
      <c r="AL922" s="664" t="str">
        <f>IF(AF922="","",IF(S922&gt;【１】経営概要!$G$27,調査年-1,調査年)-R922)</f>
        <v/>
      </c>
      <c r="AM922" s="665" t="str">
        <f t="shared" si="165"/>
        <v/>
      </c>
      <c r="AN922" s="665" t="str">
        <f t="shared" si="166"/>
        <v/>
      </c>
      <c r="AO922" s="666" t="str">
        <f t="shared" si="167"/>
        <v/>
      </c>
      <c r="AP922" s="666" t="str">
        <f t="shared" si="168"/>
        <v/>
      </c>
      <c r="AQ922" s="666" t="str">
        <f t="shared" si="169"/>
        <v/>
      </c>
      <c r="AR922" s="666" t="str">
        <f t="shared" si="179"/>
        <v/>
      </c>
      <c r="AS922" s="666" t="str">
        <f t="shared" si="170"/>
        <v/>
      </c>
      <c r="AT922" s="666" t="str">
        <f t="shared" si="161"/>
        <v/>
      </c>
      <c r="AU922" s="666" t="str">
        <f t="shared" si="162"/>
        <v/>
      </c>
      <c r="AV922" s="666" t="str">
        <f>IF(X922="","",IF(OR(R922=IF(S922&gt;【１】経営概要!$G$27,調査年-1,調査年),AN922=""),"",ROUND(AN922*X922%,0)))</f>
        <v/>
      </c>
      <c r="AW922" s="666" t="str">
        <f t="shared" si="171"/>
        <v/>
      </c>
      <c r="AX922" s="666" t="str">
        <f t="shared" si="172"/>
        <v/>
      </c>
      <c r="AY922" s="666" t="str">
        <f t="shared" si="173"/>
        <v/>
      </c>
      <c r="AZ922" s="666" t="str">
        <f>IF(OR(X922="",AND(OR(R922&lt;&gt;IF(S922&gt;【１】経営概要!$G$27,調査年-1,調査年),AG922=0),V922="",AR922="",W922="")),"",
SUM(
IF(AND(R922=IF(S922&gt;【１】経営概要!$G$27,調査年-1,調査年),AG922=1),ROUND(T922*X922%,0),),
ROUND(V922*X922%,0),
ROUND(SUM(AR922)*X922%,0),
))</f>
        <v/>
      </c>
      <c r="BA922" s="666" t="str">
        <f t="shared" si="174"/>
        <v/>
      </c>
    </row>
    <row r="923" spans="2:53" s="4" customFormat="1" ht="28.5" hidden="1" customHeight="1" outlineLevel="1">
      <c r="C923" s="722">
        <v>907</v>
      </c>
      <c r="D923" s="1569"/>
      <c r="E923" s="1570"/>
      <c r="F923" s="1570"/>
      <c r="G923" s="1570"/>
      <c r="H923" s="1570"/>
      <c r="I923" s="1570"/>
      <c r="J923" s="1570"/>
      <c r="K923" s="1571"/>
      <c r="L923" s="668" t="str">
        <f>IF(M923&gt;0,IF(COUNTIF(リスト!建築物種類コード,M923),"建築物","構築物"),"")</f>
        <v/>
      </c>
      <c r="M923" s="680"/>
      <c r="N923" s="681"/>
      <c r="O923" s="201"/>
      <c r="P923" s="682"/>
      <c r="Q923" s="683"/>
      <c r="R923" s="683"/>
      <c r="S923" s="684"/>
      <c r="T923" s="685"/>
      <c r="U923" s="685"/>
      <c r="V923" s="685"/>
      <c r="W923" s="685"/>
      <c r="X923" s="1045"/>
      <c r="Y923" s="686"/>
      <c r="Z923" s="687"/>
      <c r="AA923" s="661"/>
      <c r="AB923" s="662"/>
      <c r="AC923" s="279"/>
      <c r="AD923" s="61"/>
      <c r="AE923" s="61"/>
      <c r="AF923" s="663" t="str">
        <f t="shared" si="178"/>
        <v/>
      </c>
      <c r="AG923" s="664" t="str">
        <f t="shared" si="159"/>
        <v/>
      </c>
      <c r="AH923" s="664" t="str">
        <f t="shared" si="160"/>
        <v/>
      </c>
      <c r="AI923" s="664" t="str">
        <f>IF(AF923="","",VLOOKUP(AF923,リスト!BD:BE,2,0))</f>
        <v/>
      </c>
      <c r="AJ923" s="664" t="str">
        <f t="shared" si="175"/>
        <v/>
      </c>
      <c r="AK923" s="664" t="str">
        <f>IF(AJ923="","",VLOOKUP(AJ923,リスト!BW:BX,2,0))</f>
        <v/>
      </c>
      <c r="AL923" s="664" t="str">
        <f>IF(AF923="","",IF(S923&gt;【１】経営概要!$G$27,調査年-1,調査年)-R923)</f>
        <v/>
      </c>
      <c r="AM923" s="665" t="str">
        <f t="shared" si="165"/>
        <v/>
      </c>
      <c r="AN923" s="665" t="str">
        <f t="shared" si="166"/>
        <v/>
      </c>
      <c r="AO923" s="666" t="str">
        <f t="shared" si="167"/>
        <v/>
      </c>
      <c r="AP923" s="666" t="str">
        <f t="shared" si="168"/>
        <v/>
      </c>
      <c r="AQ923" s="666" t="str">
        <f t="shared" si="169"/>
        <v/>
      </c>
      <c r="AR923" s="666" t="str">
        <f t="shared" si="179"/>
        <v/>
      </c>
      <c r="AS923" s="666" t="str">
        <f t="shared" si="170"/>
        <v/>
      </c>
      <c r="AT923" s="666" t="str">
        <f t="shared" si="161"/>
        <v/>
      </c>
      <c r="AU923" s="666" t="str">
        <f t="shared" si="162"/>
        <v/>
      </c>
      <c r="AV923" s="666" t="str">
        <f>IF(X923="","",IF(OR(R923=IF(S923&gt;【１】経営概要!$G$27,調査年-1,調査年),AN923=""),"",ROUND(AN923*X923%,0)))</f>
        <v/>
      </c>
      <c r="AW923" s="666" t="str">
        <f t="shared" si="171"/>
        <v/>
      </c>
      <c r="AX923" s="666" t="str">
        <f t="shared" si="172"/>
        <v/>
      </c>
      <c r="AY923" s="666" t="str">
        <f t="shared" si="173"/>
        <v/>
      </c>
      <c r="AZ923" s="666" t="str">
        <f>IF(OR(X923="",AND(OR(R923&lt;&gt;IF(S923&gt;【１】経営概要!$G$27,調査年-1,調査年),AG923=0),V923="",AR923="",W923="")),"",
SUM(
IF(AND(R923=IF(S923&gt;【１】経営概要!$G$27,調査年-1,調査年),AG923=1),ROUND(T923*X923%,0),),
ROUND(V923*X923%,0),
ROUND(SUM(AR923)*X923%,0),
))</f>
        <v/>
      </c>
      <c r="BA923" s="666" t="str">
        <f t="shared" si="174"/>
        <v/>
      </c>
    </row>
    <row r="924" spans="2:53" s="4" customFormat="1" ht="27.75" hidden="1" customHeight="1" outlineLevel="1">
      <c r="C924" s="722">
        <v>908</v>
      </c>
      <c r="D924" s="1572"/>
      <c r="E924" s="1573"/>
      <c r="F924" s="1573"/>
      <c r="G924" s="1573"/>
      <c r="H924" s="1573"/>
      <c r="I924" s="1573"/>
      <c r="J924" s="1573"/>
      <c r="K924" s="1574"/>
      <c r="L924" s="668" t="str">
        <f>IF(M924&gt;0,IF(COUNTIF(リスト!建築物種類コード,M924),"建築物","構築物"),"")</f>
        <v/>
      </c>
      <c r="M924" s="688"/>
      <c r="N924" s="681"/>
      <c r="O924" s="201"/>
      <c r="P924" s="682"/>
      <c r="Q924" s="683"/>
      <c r="R924" s="683"/>
      <c r="S924" s="684"/>
      <c r="T924" s="685"/>
      <c r="U924" s="685"/>
      <c r="V924" s="685"/>
      <c r="W924" s="685"/>
      <c r="X924" s="1045"/>
      <c r="Y924" s="686"/>
      <c r="Z924" s="687"/>
      <c r="AA924" s="661"/>
      <c r="AB924" s="662"/>
      <c r="AC924" s="279"/>
      <c r="AD924" s="61"/>
      <c r="AE924" s="61"/>
      <c r="AF924" s="663" t="str">
        <f t="shared" si="178"/>
        <v/>
      </c>
      <c r="AG924" s="664" t="str">
        <f t="shared" si="159"/>
        <v/>
      </c>
      <c r="AH924" s="664" t="str">
        <f t="shared" si="160"/>
        <v/>
      </c>
      <c r="AI924" s="664" t="str">
        <f>IF(AF924="","",VLOOKUP(AF924,リスト!BD:BE,2,0))</f>
        <v/>
      </c>
      <c r="AJ924" s="664" t="str">
        <f t="shared" si="175"/>
        <v/>
      </c>
      <c r="AK924" s="664" t="str">
        <f>IF(AJ924="","",VLOOKUP(AJ924,リスト!BW:BX,2,0))</f>
        <v/>
      </c>
      <c r="AL924" s="664" t="str">
        <f>IF(AF924="","",IF(S924&gt;【１】経営概要!$G$27,調査年-1,調査年)-R924)</f>
        <v/>
      </c>
      <c r="AM924" s="665" t="str">
        <f t="shared" si="165"/>
        <v/>
      </c>
      <c r="AN924" s="665" t="str">
        <f t="shared" si="166"/>
        <v/>
      </c>
      <c r="AO924" s="666" t="str">
        <f t="shared" si="167"/>
        <v/>
      </c>
      <c r="AP924" s="666" t="str">
        <f t="shared" si="168"/>
        <v/>
      </c>
      <c r="AQ924" s="666" t="str">
        <f t="shared" si="169"/>
        <v/>
      </c>
      <c r="AR924" s="666" t="str">
        <f t="shared" si="179"/>
        <v/>
      </c>
      <c r="AS924" s="666" t="str">
        <f t="shared" si="170"/>
        <v/>
      </c>
      <c r="AT924" s="666" t="str">
        <f t="shared" si="161"/>
        <v/>
      </c>
      <c r="AU924" s="666" t="str">
        <f t="shared" si="162"/>
        <v/>
      </c>
      <c r="AV924" s="666" t="str">
        <f>IF(X924="","",IF(OR(R924=IF(S924&gt;【１】経営概要!$G$27,調査年-1,調査年),AN924=""),"",ROUND(AN924*X924%,0)))</f>
        <v/>
      </c>
      <c r="AW924" s="666" t="str">
        <f t="shared" si="171"/>
        <v/>
      </c>
      <c r="AX924" s="666" t="str">
        <f t="shared" si="172"/>
        <v/>
      </c>
      <c r="AY924" s="666" t="str">
        <f t="shared" si="173"/>
        <v/>
      </c>
      <c r="AZ924" s="666" t="str">
        <f>IF(OR(X924="",AND(OR(R924&lt;&gt;IF(S924&gt;【１】経営概要!$G$27,調査年-1,調査年),AG924=0),V924="",AR924="",W924="")),"",
SUM(
IF(AND(R924=IF(S924&gt;【１】経営概要!$G$27,調査年-1,調査年),AG924=1),ROUND(T924*X924%,0),),
ROUND(V924*X924%,0),
ROUND(SUM(AR924)*X924%,0),
))</f>
        <v/>
      </c>
      <c r="BA924" s="666" t="str">
        <f t="shared" si="174"/>
        <v/>
      </c>
    </row>
    <row r="925" spans="2:53" s="4" customFormat="1" ht="28.15" hidden="1" customHeight="1" outlineLevel="1">
      <c r="C925" s="722">
        <v>909</v>
      </c>
      <c r="D925" s="1569"/>
      <c r="E925" s="1570"/>
      <c r="F925" s="1570"/>
      <c r="G925" s="1570"/>
      <c r="H925" s="1570"/>
      <c r="I925" s="1570"/>
      <c r="J925" s="1570"/>
      <c r="K925" s="1571"/>
      <c r="L925" s="668" t="str">
        <f>IF(M925&gt;0,IF(COUNTIF(リスト!建築物種類コード,M925),"建築物","構築物"),"")</f>
        <v/>
      </c>
      <c r="M925" s="680"/>
      <c r="N925" s="681"/>
      <c r="O925" s="201"/>
      <c r="P925" s="682"/>
      <c r="Q925" s="683"/>
      <c r="R925" s="683"/>
      <c r="S925" s="684"/>
      <c r="T925" s="685"/>
      <c r="U925" s="685"/>
      <c r="V925" s="685"/>
      <c r="W925" s="685"/>
      <c r="X925" s="1045"/>
      <c r="Y925" s="686"/>
      <c r="Z925" s="687"/>
      <c r="AA925" s="661"/>
      <c r="AB925" s="662"/>
      <c r="AC925" s="279"/>
      <c r="AD925" s="61"/>
      <c r="AE925" s="61"/>
      <c r="AF925" s="663" t="str">
        <f t="shared" si="178"/>
        <v/>
      </c>
      <c r="AG925" s="664" t="str">
        <f t="shared" si="159"/>
        <v/>
      </c>
      <c r="AH925" s="664" t="str">
        <f t="shared" si="160"/>
        <v/>
      </c>
      <c r="AI925" s="664" t="str">
        <f>IF(AF925="","",VLOOKUP(AF925,リスト!BD:BE,2,0))</f>
        <v/>
      </c>
      <c r="AJ925" s="664" t="str">
        <f t="shared" si="175"/>
        <v/>
      </c>
      <c r="AK925" s="664" t="str">
        <f>IF(AJ925="","",VLOOKUP(AJ925,リスト!BW:BX,2,0))</f>
        <v/>
      </c>
      <c r="AL925" s="664" t="str">
        <f>IF(AF925="","",IF(S925&gt;【１】経営概要!$G$27,調査年-1,調査年)-R925)</f>
        <v/>
      </c>
      <c r="AM925" s="665" t="str">
        <f t="shared" si="165"/>
        <v/>
      </c>
      <c r="AN925" s="665" t="str">
        <f t="shared" si="166"/>
        <v/>
      </c>
      <c r="AO925" s="666" t="str">
        <f t="shared" si="167"/>
        <v/>
      </c>
      <c r="AP925" s="666" t="str">
        <f t="shared" si="168"/>
        <v/>
      </c>
      <c r="AQ925" s="666" t="str">
        <f t="shared" si="169"/>
        <v/>
      </c>
      <c r="AR925" s="666" t="str">
        <f t="shared" si="179"/>
        <v/>
      </c>
      <c r="AS925" s="666" t="str">
        <f t="shared" si="170"/>
        <v/>
      </c>
      <c r="AT925" s="666" t="str">
        <f t="shared" si="161"/>
        <v/>
      </c>
      <c r="AU925" s="666" t="str">
        <f t="shared" si="162"/>
        <v/>
      </c>
      <c r="AV925" s="666" t="str">
        <f>IF(X925="","",IF(OR(R925=IF(S925&gt;【１】経営概要!$G$27,調査年-1,調査年),AN925=""),"",ROUND(AN925*X925%,0)))</f>
        <v/>
      </c>
      <c r="AW925" s="666" t="str">
        <f t="shared" si="171"/>
        <v/>
      </c>
      <c r="AX925" s="666" t="str">
        <f t="shared" si="172"/>
        <v/>
      </c>
      <c r="AY925" s="666" t="str">
        <f t="shared" si="173"/>
        <v/>
      </c>
      <c r="AZ925" s="666" t="str">
        <f>IF(OR(X925="",AND(OR(R925&lt;&gt;IF(S925&gt;【１】経営概要!$G$27,調査年-1,調査年),AG925=0),V925="",AR925="",W925="")),"",
SUM(
IF(AND(R925=IF(S925&gt;【１】経営概要!$G$27,調査年-1,調査年),AG925=1),ROUND(T925*X925%,0),),
ROUND(V925*X925%,0),
ROUND(SUM(AR925)*X925%,0),
))</f>
        <v/>
      </c>
      <c r="BA925" s="666" t="str">
        <f t="shared" si="174"/>
        <v/>
      </c>
    </row>
    <row r="926" spans="2:53" s="4" customFormat="1" ht="28.15" hidden="1" customHeight="1" outlineLevel="1">
      <c r="C926" s="722">
        <v>910</v>
      </c>
      <c r="D926" s="1572"/>
      <c r="E926" s="1573"/>
      <c r="F926" s="1573"/>
      <c r="G926" s="1573"/>
      <c r="H926" s="1573"/>
      <c r="I926" s="1573"/>
      <c r="J926" s="1573"/>
      <c r="K926" s="1574"/>
      <c r="L926" s="668" t="str">
        <f>IF(M926&gt;0,IF(COUNTIF(リスト!建築物種類コード,M926),"建築物","構築物"),"")</f>
        <v/>
      </c>
      <c r="M926" s="688"/>
      <c r="N926" s="681"/>
      <c r="O926" s="201"/>
      <c r="P926" s="682"/>
      <c r="Q926" s="683"/>
      <c r="R926" s="683"/>
      <c r="S926" s="684"/>
      <c r="T926" s="685"/>
      <c r="U926" s="685"/>
      <c r="V926" s="685"/>
      <c r="W926" s="685"/>
      <c r="X926" s="1045"/>
      <c r="Y926" s="686"/>
      <c r="Z926" s="687"/>
      <c r="AA926" s="661"/>
      <c r="AB926" s="662"/>
      <c r="AC926" s="279"/>
      <c r="AD926" s="61"/>
      <c r="AE926" s="61"/>
      <c r="AF926" s="663" t="str">
        <f t="shared" si="178"/>
        <v/>
      </c>
      <c r="AG926" s="664" t="str">
        <f t="shared" si="159"/>
        <v/>
      </c>
      <c r="AH926" s="664" t="str">
        <f t="shared" si="160"/>
        <v/>
      </c>
      <c r="AI926" s="664" t="str">
        <f>IF(AF926="","",VLOOKUP(AF926,リスト!BD:BE,2,0))</f>
        <v/>
      </c>
      <c r="AJ926" s="664" t="str">
        <f t="shared" si="175"/>
        <v/>
      </c>
      <c r="AK926" s="664" t="str">
        <f>IF(AJ926="","",VLOOKUP(AJ926,リスト!BW:BX,2,0))</f>
        <v/>
      </c>
      <c r="AL926" s="664" t="str">
        <f>IF(AF926="","",IF(S926&gt;【１】経営概要!$G$27,調査年-1,調査年)-R926)</f>
        <v/>
      </c>
      <c r="AM926" s="665" t="str">
        <f t="shared" si="165"/>
        <v/>
      </c>
      <c r="AN926" s="665" t="str">
        <f t="shared" si="166"/>
        <v/>
      </c>
      <c r="AO926" s="666" t="str">
        <f t="shared" si="167"/>
        <v/>
      </c>
      <c r="AP926" s="666" t="str">
        <f t="shared" si="168"/>
        <v/>
      </c>
      <c r="AQ926" s="666" t="str">
        <f t="shared" si="169"/>
        <v/>
      </c>
      <c r="AR926" s="666" t="str">
        <f t="shared" si="179"/>
        <v/>
      </c>
      <c r="AS926" s="666" t="str">
        <f t="shared" si="170"/>
        <v/>
      </c>
      <c r="AT926" s="666" t="str">
        <f t="shared" si="161"/>
        <v/>
      </c>
      <c r="AU926" s="666" t="str">
        <f t="shared" si="162"/>
        <v/>
      </c>
      <c r="AV926" s="666" t="str">
        <f>IF(X926="","",IF(OR(R926=IF(S926&gt;【１】経営概要!$G$27,調査年-1,調査年),AN926=""),"",ROUND(AN926*X926%,0)))</f>
        <v/>
      </c>
      <c r="AW926" s="666" t="str">
        <f t="shared" si="171"/>
        <v/>
      </c>
      <c r="AX926" s="666" t="str">
        <f t="shared" si="172"/>
        <v/>
      </c>
      <c r="AY926" s="666" t="str">
        <f t="shared" si="173"/>
        <v/>
      </c>
      <c r="AZ926" s="666" t="str">
        <f>IF(OR(X926="",AND(OR(R926&lt;&gt;IF(S926&gt;【１】経営概要!$G$27,調査年-1,調査年),AG926=0),V926="",AR926="",W926="")),"",
SUM(
IF(AND(R926=IF(S926&gt;【１】経営概要!$G$27,調査年-1,調査年),AG926=1),ROUND(T926*X926%,0),),
ROUND(V926*X926%,0),
ROUND(SUM(AR926)*X926%,0),
))</f>
        <v/>
      </c>
      <c r="BA926" s="666" t="str">
        <f t="shared" si="174"/>
        <v/>
      </c>
    </row>
    <row r="927" spans="2:53" s="4" customFormat="1" ht="28.15" hidden="1" customHeight="1" outlineLevel="1">
      <c r="C927" s="722">
        <v>911</v>
      </c>
      <c r="D927" s="1569"/>
      <c r="E927" s="1570"/>
      <c r="F927" s="1570"/>
      <c r="G927" s="1570"/>
      <c r="H927" s="1570"/>
      <c r="I927" s="1570"/>
      <c r="J927" s="1570"/>
      <c r="K927" s="1571"/>
      <c r="L927" s="668" t="str">
        <f>IF(M927&gt;0,IF(COUNTIF(リスト!建築物種類コード,M927),"建築物","構築物"),"")</f>
        <v/>
      </c>
      <c r="M927" s="680"/>
      <c r="N927" s="681"/>
      <c r="O927" s="201"/>
      <c r="P927" s="682"/>
      <c r="Q927" s="683"/>
      <c r="R927" s="683"/>
      <c r="S927" s="684"/>
      <c r="T927" s="685"/>
      <c r="U927" s="685"/>
      <c r="V927" s="685"/>
      <c r="W927" s="685"/>
      <c r="X927" s="1045"/>
      <c r="Y927" s="686"/>
      <c r="Z927" s="687"/>
      <c r="AA927" s="661"/>
      <c r="AB927" s="662"/>
      <c r="AC927" s="279"/>
      <c r="AD927" s="61"/>
      <c r="AE927" s="61"/>
      <c r="AF927" s="663" t="str">
        <f t="shared" si="178"/>
        <v/>
      </c>
      <c r="AG927" s="664" t="str">
        <f t="shared" si="159"/>
        <v/>
      </c>
      <c r="AH927" s="664" t="str">
        <f t="shared" si="160"/>
        <v/>
      </c>
      <c r="AI927" s="664" t="str">
        <f>IF(AF927="","",VLOOKUP(AF927,リスト!BD:BE,2,0))</f>
        <v/>
      </c>
      <c r="AJ927" s="664" t="str">
        <f t="shared" si="175"/>
        <v/>
      </c>
      <c r="AK927" s="664" t="str">
        <f>IF(AJ927="","",VLOOKUP(AJ927,リスト!BW:BX,2,0))</f>
        <v/>
      </c>
      <c r="AL927" s="664" t="str">
        <f>IF(AF927="","",IF(S927&gt;【１】経営概要!$G$27,調査年-1,調査年)-R927)</f>
        <v/>
      </c>
      <c r="AM927" s="665" t="str">
        <f t="shared" si="165"/>
        <v/>
      </c>
      <c r="AN927" s="665" t="str">
        <f t="shared" si="166"/>
        <v/>
      </c>
      <c r="AO927" s="666" t="str">
        <f t="shared" si="167"/>
        <v/>
      </c>
      <c r="AP927" s="666" t="str">
        <f t="shared" si="168"/>
        <v/>
      </c>
      <c r="AQ927" s="666" t="str">
        <f t="shared" si="169"/>
        <v/>
      </c>
      <c r="AR927" s="666" t="str">
        <f t="shared" si="179"/>
        <v/>
      </c>
      <c r="AS927" s="666" t="str">
        <f t="shared" si="170"/>
        <v/>
      </c>
      <c r="AT927" s="666" t="str">
        <f t="shared" si="161"/>
        <v/>
      </c>
      <c r="AU927" s="666" t="str">
        <f t="shared" si="162"/>
        <v/>
      </c>
      <c r="AV927" s="666" t="str">
        <f>IF(X927="","",IF(OR(R927=IF(S927&gt;【１】経営概要!$G$27,調査年-1,調査年),AN927=""),"",ROUND(AN927*X927%,0)))</f>
        <v/>
      </c>
      <c r="AW927" s="666" t="str">
        <f t="shared" si="171"/>
        <v/>
      </c>
      <c r="AX927" s="666" t="str">
        <f t="shared" si="172"/>
        <v/>
      </c>
      <c r="AY927" s="666" t="str">
        <f t="shared" si="173"/>
        <v/>
      </c>
      <c r="AZ927" s="666" t="str">
        <f>IF(OR(X927="",AND(OR(R927&lt;&gt;IF(S927&gt;【１】経営概要!$G$27,調査年-1,調査年),AG927=0),V927="",AR927="",W927="")),"",
SUM(
IF(AND(R927=IF(S927&gt;【１】経営概要!$G$27,調査年-1,調査年),AG927=1),ROUND(T927*X927%,0),),
ROUND(V927*X927%,0),
ROUND(SUM(AR927)*X927%,0),
))</f>
        <v/>
      </c>
      <c r="BA927" s="666" t="str">
        <f t="shared" si="174"/>
        <v/>
      </c>
    </row>
    <row r="928" spans="2:53" s="4" customFormat="1" ht="28.15" hidden="1" customHeight="1" outlineLevel="1">
      <c r="C928" s="722">
        <v>912</v>
      </c>
      <c r="D928" s="1572"/>
      <c r="E928" s="1573"/>
      <c r="F928" s="1573"/>
      <c r="G928" s="1573"/>
      <c r="H928" s="1573"/>
      <c r="I928" s="1573"/>
      <c r="J928" s="1573"/>
      <c r="K928" s="1574"/>
      <c r="L928" s="668" t="str">
        <f>IF(M928&gt;0,IF(COUNTIF(リスト!建築物種類コード,M928),"建築物","構築物"),"")</f>
        <v/>
      </c>
      <c r="M928" s="688"/>
      <c r="N928" s="681"/>
      <c r="O928" s="201"/>
      <c r="P928" s="682"/>
      <c r="Q928" s="683"/>
      <c r="R928" s="683"/>
      <c r="S928" s="684"/>
      <c r="T928" s="685"/>
      <c r="U928" s="685"/>
      <c r="V928" s="685"/>
      <c r="W928" s="685"/>
      <c r="X928" s="1045"/>
      <c r="Y928" s="686"/>
      <c r="Z928" s="687"/>
      <c r="AA928" s="661"/>
      <c r="AB928" s="662"/>
      <c r="AC928" s="279"/>
      <c r="AD928" s="61"/>
      <c r="AE928" s="61"/>
      <c r="AF928" s="663" t="str">
        <f t="shared" si="178"/>
        <v/>
      </c>
      <c r="AG928" s="664" t="str">
        <f t="shared" si="159"/>
        <v/>
      </c>
      <c r="AH928" s="664" t="str">
        <f t="shared" si="160"/>
        <v/>
      </c>
      <c r="AI928" s="664" t="str">
        <f>IF(AF928="","",VLOOKUP(AF928,リスト!BD:BE,2,0))</f>
        <v/>
      </c>
      <c r="AJ928" s="664" t="str">
        <f t="shared" si="175"/>
        <v/>
      </c>
      <c r="AK928" s="664" t="str">
        <f>IF(AJ928="","",VLOOKUP(AJ928,リスト!BW:BX,2,0))</f>
        <v/>
      </c>
      <c r="AL928" s="664" t="str">
        <f>IF(AF928="","",IF(S928&gt;【１】経営概要!$G$27,調査年-1,調査年)-R928)</f>
        <v/>
      </c>
      <c r="AM928" s="665" t="str">
        <f t="shared" si="165"/>
        <v/>
      </c>
      <c r="AN928" s="665" t="str">
        <f t="shared" si="166"/>
        <v/>
      </c>
      <c r="AO928" s="666" t="str">
        <f t="shared" si="167"/>
        <v/>
      </c>
      <c r="AP928" s="666" t="str">
        <f t="shared" si="168"/>
        <v/>
      </c>
      <c r="AQ928" s="666" t="str">
        <f t="shared" si="169"/>
        <v/>
      </c>
      <c r="AR928" s="666" t="str">
        <f t="shared" si="179"/>
        <v/>
      </c>
      <c r="AS928" s="666" t="str">
        <f t="shared" si="170"/>
        <v/>
      </c>
      <c r="AT928" s="666" t="str">
        <f t="shared" si="161"/>
        <v/>
      </c>
      <c r="AU928" s="666" t="str">
        <f t="shared" si="162"/>
        <v/>
      </c>
      <c r="AV928" s="666" t="str">
        <f>IF(X928="","",IF(OR(R928=IF(S928&gt;【１】経営概要!$G$27,調査年-1,調査年),AN928=""),"",ROUND(AN928*X928%,0)))</f>
        <v/>
      </c>
      <c r="AW928" s="666" t="str">
        <f t="shared" si="171"/>
        <v/>
      </c>
      <c r="AX928" s="666" t="str">
        <f t="shared" si="172"/>
        <v/>
      </c>
      <c r="AY928" s="666" t="str">
        <f t="shared" si="173"/>
        <v/>
      </c>
      <c r="AZ928" s="666" t="str">
        <f>IF(OR(X928="",AND(OR(R928&lt;&gt;IF(S928&gt;【１】経営概要!$G$27,調査年-1,調査年),AG928=0),V928="",AR928="",W928="")),"",
SUM(
IF(AND(R928=IF(S928&gt;【１】経営概要!$G$27,調査年-1,調査年),AG928=1),ROUND(T928*X928%,0),),
ROUND(V928*X928%,0),
ROUND(SUM(AR928)*X928%,0),
))</f>
        <v/>
      </c>
      <c r="BA928" s="666" t="str">
        <f t="shared" si="174"/>
        <v/>
      </c>
    </row>
    <row r="929" spans="2:53" s="4" customFormat="1" ht="28.15" hidden="1" customHeight="1" outlineLevel="1">
      <c r="C929" s="722">
        <v>913</v>
      </c>
      <c r="D929" s="1569"/>
      <c r="E929" s="1570"/>
      <c r="F929" s="1570"/>
      <c r="G929" s="1570"/>
      <c r="H929" s="1570"/>
      <c r="I929" s="1570"/>
      <c r="J929" s="1570"/>
      <c r="K929" s="1571"/>
      <c r="L929" s="668" t="str">
        <f>IF(M929&gt;0,IF(COUNTIF(リスト!建築物種類コード,M929),"建築物","構築物"),"")</f>
        <v/>
      </c>
      <c r="M929" s="680"/>
      <c r="N929" s="681"/>
      <c r="O929" s="201"/>
      <c r="P929" s="682"/>
      <c r="Q929" s="683"/>
      <c r="R929" s="683"/>
      <c r="S929" s="684"/>
      <c r="T929" s="685"/>
      <c r="U929" s="685"/>
      <c r="V929" s="685"/>
      <c r="W929" s="685"/>
      <c r="X929" s="1045"/>
      <c r="Y929" s="686"/>
      <c r="Z929" s="687"/>
      <c r="AA929" s="661"/>
      <c r="AB929" s="662"/>
      <c r="AC929" s="279"/>
      <c r="AD929" s="61"/>
      <c r="AE929" s="61"/>
      <c r="AF929" s="663" t="str">
        <f t="shared" si="178"/>
        <v/>
      </c>
      <c r="AG929" s="664" t="str">
        <f t="shared" si="159"/>
        <v/>
      </c>
      <c r="AH929" s="664" t="str">
        <f t="shared" si="160"/>
        <v/>
      </c>
      <c r="AI929" s="664" t="str">
        <f>IF(AF929="","",VLOOKUP(AF929,リスト!BD:BE,2,0))</f>
        <v/>
      </c>
      <c r="AJ929" s="664" t="str">
        <f t="shared" si="175"/>
        <v/>
      </c>
      <c r="AK929" s="664" t="str">
        <f>IF(AJ929="","",VLOOKUP(AJ929,リスト!BW:BX,2,0))</f>
        <v/>
      </c>
      <c r="AL929" s="664" t="str">
        <f>IF(AF929="","",IF(S929&gt;【１】経営概要!$G$27,調査年-1,調査年)-R929)</f>
        <v/>
      </c>
      <c r="AM929" s="665" t="str">
        <f t="shared" si="165"/>
        <v/>
      </c>
      <c r="AN929" s="665" t="str">
        <f t="shared" si="166"/>
        <v/>
      </c>
      <c r="AO929" s="666" t="str">
        <f t="shared" si="167"/>
        <v/>
      </c>
      <c r="AP929" s="666" t="str">
        <f t="shared" si="168"/>
        <v/>
      </c>
      <c r="AQ929" s="666" t="str">
        <f t="shared" si="169"/>
        <v/>
      </c>
      <c r="AR929" s="666" t="str">
        <f t="shared" si="179"/>
        <v/>
      </c>
      <c r="AS929" s="666" t="str">
        <f t="shared" si="170"/>
        <v/>
      </c>
      <c r="AT929" s="666" t="str">
        <f t="shared" si="161"/>
        <v/>
      </c>
      <c r="AU929" s="666" t="str">
        <f t="shared" si="162"/>
        <v/>
      </c>
      <c r="AV929" s="666" t="str">
        <f>IF(X929="","",IF(OR(R929=IF(S929&gt;【１】経営概要!$G$27,調査年-1,調査年),AN929=""),"",ROUND(AN929*X929%,0)))</f>
        <v/>
      </c>
      <c r="AW929" s="666" t="str">
        <f t="shared" si="171"/>
        <v/>
      </c>
      <c r="AX929" s="666" t="str">
        <f t="shared" si="172"/>
        <v/>
      </c>
      <c r="AY929" s="666" t="str">
        <f t="shared" si="173"/>
        <v/>
      </c>
      <c r="AZ929" s="666" t="str">
        <f>IF(OR(X929="",AND(OR(R929&lt;&gt;IF(S929&gt;【１】経営概要!$G$27,調査年-1,調査年),AG929=0),V929="",AR929="",W929="")),"",
SUM(
IF(AND(R929=IF(S929&gt;【１】経営概要!$G$27,調査年-1,調査年),AG929=1),ROUND(T929*X929%,0),),
ROUND(V929*X929%,0),
ROUND(SUM(AR929)*X929%,0),
))</f>
        <v/>
      </c>
      <c r="BA929" s="666" t="str">
        <f t="shared" si="174"/>
        <v/>
      </c>
    </row>
    <row r="930" spans="2:53" s="4" customFormat="1" ht="28.15" hidden="1" customHeight="1" outlineLevel="1">
      <c r="C930" s="722">
        <v>914</v>
      </c>
      <c r="D930" s="1569"/>
      <c r="E930" s="1570"/>
      <c r="F930" s="1570"/>
      <c r="G930" s="1570"/>
      <c r="H930" s="1570"/>
      <c r="I930" s="1570"/>
      <c r="J930" s="1570"/>
      <c r="K930" s="1571"/>
      <c r="L930" s="668" t="str">
        <f>IF(M930&gt;0,IF(COUNTIF(リスト!建築物種類コード,M930),"建築物","構築物"),"")</f>
        <v/>
      </c>
      <c r="M930" s="680"/>
      <c r="N930" s="681"/>
      <c r="O930" s="201"/>
      <c r="P930" s="682"/>
      <c r="Q930" s="683"/>
      <c r="R930" s="683"/>
      <c r="S930" s="684"/>
      <c r="T930" s="685"/>
      <c r="U930" s="685"/>
      <c r="V930" s="685"/>
      <c r="W930" s="685"/>
      <c r="X930" s="1045"/>
      <c r="Y930" s="686"/>
      <c r="Z930" s="687"/>
      <c r="AA930" s="661"/>
      <c r="AB930" s="662"/>
      <c r="AC930" s="279"/>
      <c r="AD930" s="61"/>
      <c r="AE930" s="61"/>
      <c r="AF930" s="663" t="str">
        <f t="shared" si="178"/>
        <v/>
      </c>
      <c r="AG930" s="664" t="str">
        <f t="shared" si="159"/>
        <v/>
      </c>
      <c r="AH930" s="664" t="str">
        <f t="shared" si="160"/>
        <v/>
      </c>
      <c r="AI930" s="664" t="str">
        <f>IF(AF930="","",VLOOKUP(AF930,リスト!BD:BE,2,0))</f>
        <v/>
      </c>
      <c r="AJ930" s="664" t="str">
        <f t="shared" si="175"/>
        <v/>
      </c>
      <c r="AK930" s="664" t="str">
        <f>IF(AJ930="","",VLOOKUP(AJ930,リスト!BW:BX,2,0))</f>
        <v/>
      </c>
      <c r="AL930" s="664" t="str">
        <f>IF(AF930="","",IF(S930&gt;【１】経営概要!$G$27,調査年-1,調査年)-R930)</f>
        <v/>
      </c>
      <c r="AM930" s="665" t="str">
        <f t="shared" si="165"/>
        <v/>
      </c>
      <c r="AN930" s="665" t="str">
        <f t="shared" si="166"/>
        <v/>
      </c>
      <c r="AO930" s="666" t="str">
        <f t="shared" si="167"/>
        <v/>
      </c>
      <c r="AP930" s="666" t="str">
        <f t="shared" si="168"/>
        <v/>
      </c>
      <c r="AQ930" s="666" t="str">
        <f t="shared" si="169"/>
        <v/>
      </c>
      <c r="AR930" s="666" t="str">
        <f t="shared" si="179"/>
        <v/>
      </c>
      <c r="AS930" s="666" t="str">
        <f t="shared" si="170"/>
        <v/>
      </c>
      <c r="AT930" s="666" t="str">
        <f t="shared" si="161"/>
        <v/>
      </c>
      <c r="AU930" s="666" t="str">
        <f t="shared" si="162"/>
        <v/>
      </c>
      <c r="AV930" s="666" t="str">
        <f>IF(X930="","",IF(OR(R930=IF(S930&gt;【１】経営概要!$G$27,調査年-1,調査年),AN930=""),"",ROUND(AN930*X930%,0)))</f>
        <v/>
      </c>
      <c r="AW930" s="666" t="str">
        <f t="shared" si="171"/>
        <v/>
      </c>
      <c r="AX930" s="666" t="str">
        <f t="shared" si="172"/>
        <v/>
      </c>
      <c r="AY930" s="666" t="str">
        <f t="shared" si="173"/>
        <v/>
      </c>
      <c r="AZ930" s="666" t="str">
        <f>IF(OR(X930="",AND(OR(R930&lt;&gt;IF(S930&gt;【１】経営概要!$G$27,調査年-1,調査年),AG930=0),V930="",AR930="",W930="")),"",
SUM(
IF(AND(R930=IF(S930&gt;【１】経営概要!$G$27,調査年-1,調査年),AG930=1),ROUND(T930*X930%,0),),
ROUND(V930*X930%,0),
ROUND(SUM(AR930)*X930%,0),
))</f>
        <v/>
      </c>
      <c r="BA930" s="666" t="str">
        <f t="shared" si="174"/>
        <v/>
      </c>
    </row>
    <row r="931" spans="2:53" s="4" customFormat="1" ht="28.15" hidden="1" customHeight="1" outlineLevel="1">
      <c r="C931" s="722">
        <v>915</v>
      </c>
      <c r="D931" s="1569"/>
      <c r="E931" s="1570"/>
      <c r="F931" s="1570"/>
      <c r="G931" s="1570"/>
      <c r="H931" s="1570"/>
      <c r="I931" s="1570"/>
      <c r="J931" s="1570"/>
      <c r="K931" s="1571"/>
      <c r="L931" s="668" t="str">
        <f>IF(M931&gt;0,IF(COUNTIF(リスト!建築物種類コード,M931),"建築物","構築物"),"")</f>
        <v/>
      </c>
      <c r="M931" s="680"/>
      <c r="N931" s="681"/>
      <c r="O931" s="201"/>
      <c r="P931" s="682"/>
      <c r="Q931" s="683"/>
      <c r="R931" s="683"/>
      <c r="S931" s="684"/>
      <c r="T931" s="685"/>
      <c r="U931" s="685"/>
      <c r="V931" s="685"/>
      <c r="W931" s="685"/>
      <c r="X931" s="1045"/>
      <c r="Y931" s="686"/>
      <c r="Z931" s="687"/>
      <c r="AA931" s="661"/>
      <c r="AB931" s="662"/>
      <c r="AC931" s="279"/>
      <c r="AD931" s="61"/>
      <c r="AE931" s="61"/>
      <c r="AF931" s="663" t="str">
        <f t="shared" si="178"/>
        <v/>
      </c>
      <c r="AG931" s="664" t="str">
        <f t="shared" si="159"/>
        <v/>
      </c>
      <c r="AH931" s="664" t="str">
        <f t="shared" si="160"/>
        <v/>
      </c>
      <c r="AI931" s="664" t="str">
        <f>IF(AF931="","",VLOOKUP(AF931,リスト!BD:BE,2,0))</f>
        <v/>
      </c>
      <c r="AJ931" s="664" t="str">
        <f t="shared" si="175"/>
        <v/>
      </c>
      <c r="AK931" s="664" t="str">
        <f>IF(AJ931="","",VLOOKUP(AJ931,リスト!BW:BX,2,0))</f>
        <v/>
      </c>
      <c r="AL931" s="664" t="str">
        <f>IF(AF931="","",IF(S931&gt;【１】経営概要!$G$27,調査年-1,調査年)-R931)</f>
        <v/>
      </c>
      <c r="AM931" s="665" t="str">
        <f t="shared" si="165"/>
        <v/>
      </c>
      <c r="AN931" s="665" t="str">
        <f t="shared" si="166"/>
        <v/>
      </c>
      <c r="AO931" s="666" t="str">
        <f t="shared" si="167"/>
        <v/>
      </c>
      <c r="AP931" s="666" t="str">
        <f t="shared" si="168"/>
        <v/>
      </c>
      <c r="AQ931" s="666" t="str">
        <f t="shared" si="169"/>
        <v/>
      </c>
      <c r="AR931" s="666" t="str">
        <f t="shared" si="179"/>
        <v/>
      </c>
      <c r="AS931" s="666" t="str">
        <f t="shared" si="170"/>
        <v/>
      </c>
      <c r="AT931" s="666" t="str">
        <f t="shared" si="161"/>
        <v/>
      </c>
      <c r="AU931" s="666" t="str">
        <f t="shared" si="162"/>
        <v/>
      </c>
      <c r="AV931" s="666" t="str">
        <f>IF(X931="","",IF(OR(R931=IF(S931&gt;【１】経営概要!$G$27,調査年-1,調査年),AN931=""),"",ROUND(AN931*X931%,0)))</f>
        <v/>
      </c>
      <c r="AW931" s="666" t="str">
        <f t="shared" si="171"/>
        <v/>
      </c>
      <c r="AX931" s="666" t="str">
        <f t="shared" si="172"/>
        <v/>
      </c>
      <c r="AY931" s="666" t="str">
        <f t="shared" si="173"/>
        <v/>
      </c>
      <c r="AZ931" s="666" t="str">
        <f>IF(OR(X931="",AND(OR(R931&lt;&gt;IF(S931&gt;【１】経営概要!$G$27,調査年-1,調査年),AG931=0),V931="",AR931="",W931="")),"",
SUM(
IF(AND(R931=IF(S931&gt;【１】経営概要!$G$27,調査年-1,調査年),AG931=1),ROUND(T931*X931%,0),),
ROUND(V931*X931%,0),
ROUND(SUM(AR931)*X931%,0),
))</f>
        <v/>
      </c>
      <c r="BA931" s="666" t="str">
        <f t="shared" si="174"/>
        <v/>
      </c>
    </row>
    <row r="932" spans="2:53" s="4" customFormat="1" ht="28.15" hidden="1" customHeight="1" outlineLevel="1">
      <c r="C932" s="722">
        <v>916</v>
      </c>
      <c r="D932" s="1569"/>
      <c r="E932" s="1570"/>
      <c r="F932" s="1570"/>
      <c r="G932" s="1570"/>
      <c r="H932" s="1570"/>
      <c r="I932" s="1570"/>
      <c r="J932" s="1570"/>
      <c r="K932" s="1571"/>
      <c r="L932" s="668" t="str">
        <f>IF(M932&gt;0,IF(COUNTIF(リスト!建築物種類コード,M932),"建築物","構築物"),"")</f>
        <v/>
      </c>
      <c r="M932" s="680"/>
      <c r="N932" s="681"/>
      <c r="O932" s="201"/>
      <c r="P932" s="682"/>
      <c r="Q932" s="683"/>
      <c r="R932" s="683"/>
      <c r="S932" s="684"/>
      <c r="T932" s="685"/>
      <c r="U932" s="685"/>
      <c r="V932" s="685"/>
      <c r="W932" s="685"/>
      <c r="X932" s="1045"/>
      <c r="Y932" s="686"/>
      <c r="Z932" s="687"/>
      <c r="AA932" s="661"/>
      <c r="AB932" s="662"/>
      <c r="AC932" s="279"/>
      <c r="AD932" s="61"/>
      <c r="AE932" s="61"/>
      <c r="AF932" s="663" t="str">
        <f t="shared" si="178"/>
        <v/>
      </c>
      <c r="AG932" s="664" t="str">
        <f t="shared" si="159"/>
        <v/>
      </c>
      <c r="AH932" s="664" t="str">
        <f t="shared" si="160"/>
        <v/>
      </c>
      <c r="AI932" s="664" t="str">
        <f>IF(AF932="","",VLOOKUP(AF932,リスト!BD:BE,2,0))</f>
        <v/>
      </c>
      <c r="AJ932" s="664" t="str">
        <f t="shared" si="175"/>
        <v/>
      </c>
      <c r="AK932" s="664" t="str">
        <f>IF(AJ932="","",VLOOKUP(AJ932,リスト!BW:BX,2,0))</f>
        <v/>
      </c>
      <c r="AL932" s="664" t="str">
        <f>IF(AF932="","",IF(S932&gt;【１】経営概要!$G$27,調査年-1,調査年)-R932)</f>
        <v/>
      </c>
      <c r="AM932" s="665" t="str">
        <f t="shared" si="165"/>
        <v/>
      </c>
      <c r="AN932" s="665" t="str">
        <f t="shared" si="166"/>
        <v/>
      </c>
      <c r="AO932" s="666" t="str">
        <f t="shared" si="167"/>
        <v/>
      </c>
      <c r="AP932" s="666" t="str">
        <f t="shared" si="168"/>
        <v/>
      </c>
      <c r="AQ932" s="666" t="str">
        <f t="shared" si="169"/>
        <v/>
      </c>
      <c r="AR932" s="666" t="str">
        <f t="shared" si="179"/>
        <v/>
      </c>
      <c r="AS932" s="666" t="str">
        <f t="shared" si="170"/>
        <v/>
      </c>
      <c r="AT932" s="666" t="str">
        <f t="shared" si="161"/>
        <v/>
      </c>
      <c r="AU932" s="666" t="str">
        <f t="shared" si="162"/>
        <v/>
      </c>
      <c r="AV932" s="666" t="str">
        <f>IF(X932="","",IF(OR(R932=IF(S932&gt;【１】経営概要!$G$27,調査年-1,調査年),AN932=""),"",ROUND(AN932*X932%,0)))</f>
        <v/>
      </c>
      <c r="AW932" s="666" t="str">
        <f t="shared" si="171"/>
        <v/>
      </c>
      <c r="AX932" s="666" t="str">
        <f t="shared" si="172"/>
        <v/>
      </c>
      <c r="AY932" s="666" t="str">
        <f t="shared" si="173"/>
        <v/>
      </c>
      <c r="AZ932" s="666" t="str">
        <f>IF(OR(X932="",AND(OR(R932&lt;&gt;IF(S932&gt;【１】経営概要!$G$27,調査年-1,調査年),AG932=0),V932="",AR932="",W932="")),"",
SUM(
IF(AND(R932=IF(S932&gt;【１】経営概要!$G$27,調査年-1,調査年),AG932=1),ROUND(T932*X932%,0),),
ROUND(V932*X932%,0),
ROUND(SUM(AR932)*X932%,0),
))</f>
        <v/>
      </c>
      <c r="BA932" s="666" t="str">
        <f t="shared" si="174"/>
        <v/>
      </c>
    </row>
    <row r="933" spans="2:53" s="4" customFormat="1" ht="28.15" hidden="1" customHeight="1" outlineLevel="1">
      <c r="C933" s="722">
        <v>917</v>
      </c>
      <c r="D933" s="1569"/>
      <c r="E933" s="1570"/>
      <c r="F933" s="1570"/>
      <c r="G933" s="1570"/>
      <c r="H933" s="1570"/>
      <c r="I933" s="1570"/>
      <c r="J933" s="1570"/>
      <c r="K933" s="1571"/>
      <c r="L933" s="668" t="str">
        <f>IF(M933&gt;0,IF(COUNTIF(リスト!建築物種類コード,M933),"建築物","構築物"),"")</f>
        <v/>
      </c>
      <c r="M933" s="680"/>
      <c r="N933" s="681"/>
      <c r="O933" s="201"/>
      <c r="P933" s="682"/>
      <c r="Q933" s="683"/>
      <c r="R933" s="683"/>
      <c r="S933" s="684"/>
      <c r="T933" s="685"/>
      <c r="U933" s="685"/>
      <c r="V933" s="685"/>
      <c r="W933" s="685"/>
      <c r="X933" s="1045"/>
      <c r="Y933" s="686"/>
      <c r="Z933" s="687"/>
      <c r="AA933" s="661"/>
      <c r="AB933" s="662"/>
      <c r="AC933" s="279"/>
      <c r="AD933" s="61"/>
      <c r="AE933" s="61"/>
      <c r="AF933" s="663" t="str">
        <f t="shared" si="178"/>
        <v/>
      </c>
      <c r="AG933" s="664" t="str">
        <f t="shared" si="159"/>
        <v/>
      </c>
      <c r="AH933" s="664" t="str">
        <f t="shared" si="160"/>
        <v/>
      </c>
      <c r="AI933" s="664" t="str">
        <f>IF(AF933="","",VLOOKUP(AF933,リスト!BD:BE,2,0))</f>
        <v/>
      </c>
      <c r="AJ933" s="664" t="str">
        <f t="shared" si="175"/>
        <v/>
      </c>
      <c r="AK933" s="664" t="str">
        <f>IF(AJ933="","",VLOOKUP(AJ933,リスト!BW:BX,2,0))</f>
        <v/>
      </c>
      <c r="AL933" s="664" t="str">
        <f>IF(AF933="","",IF(S933&gt;【１】経営概要!$G$27,調査年-1,調査年)-R933)</f>
        <v/>
      </c>
      <c r="AM933" s="665" t="str">
        <f t="shared" si="165"/>
        <v/>
      </c>
      <c r="AN933" s="665" t="str">
        <f t="shared" si="166"/>
        <v/>
      </c>
      <c r="AO933" s="666" t="str">
        <f t="shared" si="167"/>
        <v/>
      </c>
      <c r="AP933" s="666" t="str">
        <f t="shared" si="168"/>
        <v/>
      </c>
      <c r="AQ933" s="666" t="str">
        <f t="shared" si="169"/>
        <v/>
      </c>
      <c r="AR933" s="666" t="str">
        <f t="shared" si="179"/>
        <v/>
      </c>
      <c r="AS933" s="666" t="str">
        <f t="shared" si="170"/>
        <v/>
      </c>
      <c r="AT933" s="666" t="str">
        <f t="shared" si="161"/>
        <v/>
      </c>
      <c r="AU933" s="666" t="str">
        <f t="shared" si="162"/>
        <v/>
      </c>
      <c r="AV933" s="666" t="str">
        <f>IF(X933="","",IF(OR(R933=IF(S933&gt;【１】経営概要!$G$27,調査年-1,調査年),AN933=""),"",ROUND(AN933*X933%,0)))</f>
        <v/>
      </c>
      <c r="AW933" s="666" t="str">
        <f t="shared" si="171"/>
        <v/>
      </c>
      <c r="AX933" s="666" t="str">
        <f t="shared" si="172"/>
        <v/>
      </c>
      <c r="AY933" s="666" t="str">
        <f t="shared" si="173"/>
        <v/>
      </c>
      <c r="AZ933" s="666" t="str">
        <f>IF(OR(X933="",AND(OR(R933&lt;&gt;IF(S933&gt;【１】経営概要!$G$27,調査年-1,調査年),AG933=0),V933="",AR933="",W933="")),"",
SUM(
IF(AND(R933=IF(S933&gt;【１】経営概要!$G$27,調査年-1,調査年),AG933=1),ROUND(T933*X933%,0),),
ROUND(V933*X933%,0),
ROUND(SUM(AR933)*X933%,0),
))</f>
        <v/>
      </c>
      <c r="BA933" s="666" t="str">
        <f t="shared" si="174"/>
        <v/>
      </c>
    </row>
    <row r="934" spans="2:53" s="4" customFormat="1" ht="28.15" hidden="1" customHeight="1" outlineLevel="1">
      <c r="C934" s="722">
        <v>918</v>
      </c>
      <c r="D934" s="1569"/>
      <c r="E934" s="1570"/>
      <c r="F934" s="1570"/>
      <c r="G934" s="1570"/>
      <c r="H934" s="1570"/>
      <c r="I934" s="1570"/>
      <c r="J934" s="1570"/>
      <c r="K934" s="1571"/>
      <c r="L934" s="668" t="str">
        <f>IF(M934&gt;0,IF(COUNTIF(リスト!建築物種類コード,M934),"建築物","構築物"),"")</f>
        <v/>
      </c>
      <c r="M934" s="680"/>
      <c r="N934" s="681"/>
      <c r="O934" s="201"/>
      <c r="P934" s="682"/>
      <c r="Q934" s="683"/>
      <c r="R934" s="683"/>
      <c r="S934" s="684"/>
      <c r="T934" s="685"/>
      <c r="U934" s="685"/>
      <c r="V934" s="685"/>
      <c r="W934" s="685"/>
      <c r="X934" s="1045"/>
      <c r="Y934" s="686"/>
      <c r="Z934" s="687"/>
      <c r="AA934" s="661"/>
      <c r="AB934" s="662"/>
      <c r="AC934" s="279"/>
      <c r="AD934" s="61"/>
      <c r="AE934" s="61"/>
      <c r="AF934" s="663" t="str">
        <f t="shared" si="178"/>
        <v/>
      </c>
      <c r="AG934" s="664" t="str">
        <f t="shared" si="159"/>
        <v/>
      </c>
      <c r="AH934" s="664" t="str">
        <f t="shared" si="160"/>
        <v/>
      </c>
      <c r="AI934" s="664" t="str">
        <f>IF(AF934="","",VLOOKUP(AF934,リスト!BD:BE,2,0))</f>
        <v/>
      </c>
      <c r="AJ934" s="664" t="str">
        <f t="shared" si="175"/>
        <v/>
      </c>
      <c r="AK934" s="664" t="str">
        <f>IF(AJ934="","",VLOOKUP(AJ934,リスト!BW:BX,2,0))</f>
        <v/>
      </c>
      <c r="AL934" s="664" t="str">
        <f>IF(AF934="","",IF(S934&gt;【１】経営概要!$G$27,調査年-1,調査年)-R934)</f>
        <v/>
      </c>
      <c r="AM934" s="665" t="str">
        <f t="shared" si="165"/>
        <v/>
      </c>
      <c r="AN934" s="665" t="str">
        <f t="shared" si="166"/>
        <v/>
      </c>
      <c r="AO934" s="666" t="str">
        <f t="shared" si="167"/>
        <v/>
      </c>
      <c r="AP934" s="666" t="str">
        <f t="shared" si="168"/>
        <v/>
      </c>
      <c r="AQ934" s="666" t="str">
        <f t="shared" si="169"/>
        <v/>
      </c>
      <c r="AR934" s="666" t="str">
        <f t="shared" si="179"/>
        <v/>
      </c>
      <c r="AS934" s="666" t="str">
        <f t="shared" si="170"/>
        <v/>
      </c>
      <c r="AT934" s="666" t="str">
        <f t="shared" si="161"/>
        <v/>
      </c>
      <c r="AU934" s="666" t="str">
        <f t="shared" si="162"/>
        <v/>
      </c>
      <c r="AV934" s="666" t="str">
        <f>IF(X934="","",IF(OR(R934=IF(S934&gt;【１】経営概要!$G$27,調査年-1,調査年),AN934=""),"",ROUND(AN934*X934%,0)))</f>
        <v/>
      </c>
      <c r="AW934" s="666" t="str">
        <f t="shared" si="171"/>
        <v/>
      </c>
      <c r="AX934" s="666" t="str">
        <f t="shared" si="172"/>
        <v/>
      </c>
      <c r="AY934" s="666" t="str">
        <f t="shared" si="173"/>
        <v/>
      </c>
      <c r="AZ934" s="666" t="str">
        <f>IF(OR(X934="",AND(OR(R934&lt;&gt;IF(S934&gt;【１】経営概要!$G$27,調査年-1,調査年),AG934=0),V934="",AR934="",W934="")),"",
SUM(
IF(AND(R934=IF(S934&gt;【１】経営概要!$G$27,調査年-1,調査年),AG934=1),ROUND(T934*X934%,0),),
ROUND(V934*X934%,0),
ROUND(SUM(AR934)*X934%,0),
))</f>
        <v/>
      </c>
      <c r="BA934" s="666" t="str">
        <f t="shared" si="174"/>
        <v/>
      </c>
    </row>
    <row r="935" spans="2:53" s="4" customFormat="1" ht="28.15" hidden="1" customHeight="1" outlineLevel="1">
      <c r="C935" s="722">
        <v>919</v>
      </c>
      <c r="D935" s="1569"/>
      <c r="E935" s="1570"/>
      <c r="F935" s="1570"/>
      <c r="G935" s="1570"/>
      <c r="H935" s="1570"/>
      <c r="I935" s="1570"/>
      <c r="J935" s="1570"/>
      <c r="K935" s="1571"/>
      <c r="L935" s="668" t="str">
        <f>IF(M935&gt;0,IF(COUNTIF(リスト!建築物種類コード,M935),"建築物","構築物"),"")</f>
        <v/>
      </c>
      <c r="M935" s="680"/>
      <c r="N935" s="681"/>
      <c r="O935" s="201"/>
      <c r="P935" s="682"/>
      <c r="Q935" s="683"/>
      <c r="R935" s="683"/>
      <c r="S935" s="684"/>
      <c r="T935" s="685"/>
      <c r="U935" s="685"/>
      <c r="V935" s="685"/>
      <c r="W935" s="685"/>
      <c r="X935" s="1045"/>
      <c r="Y935" s="686"/>
      <c r="Z935" s="687"/>
      <c r="AA935" s="661"/>
      <c r="AB935" s="662"/>
      <c r="AC935" s="279"/>
      <c r="AD935" s="61"/>
      <c r="AE935" s="61"/>
      <c r="AF935" s="663" t="str">
        <f t="shared" si="178"/>
        <v/>
      </c>
      <c r="AG935" s="664" t="str">
        <f t="shared" si="159"/>
        <v/>
      </c>
      <c r="AH935" s="664" t="str">
        <f t="shared" si="160"/>
        <v/>
      </c>
      <c r="AI935" s="664" t="str">
        <f>IF(AF935="","",VLOOKUP(AF935,リスト!BD:BE,2,0))</f>
        <v/>
      </c>
      <c r="AJ935" s="664" t="str">
        <f t="shared" si="175"/>
        <v/>
      </c>
      <c r="AK935" s="664" t="str">
        <f>IF(AJ935="","",VLOOKUP(AJ935,リスト!BW:BX,2,0))</f>
        <v/>
      </c>
      <c r="AL935" s="664" t="str">
        <f>IF(AF935="","",IF(S935&gt;【１】経営概要!$G$27,調査年-1,調査年)-R935)</f>
        <v/>
      </c>
      <c r="AM935" s="665" t="str">
        <f t="shared" si="165"/>
        <v/>
      </c>
      <c r="AN935" s="665" t="str">
        <f t="shared" si="166"/>
        <v/>
      </c>
      <c r="AO935" s="666" t="str">
        <f t="shared" si="167"/>
        <v/>
      </c>
      <c r="AP935" s="666" t="str">
        <f t="shared" si="168"/>
        <v/>
      </c>
      <c r="AQ935" s="666" t="str">
        <f t="shared" si="169"/>
        <v/>
      </c>
      <c r="AR935" s="666" t="str">
        <f t="shared" si="179"/>
        <v/>
      </c>
      <c r="AS935" s="666" t="str">
        <f t="shared" si="170"/>
        <v/>
      </c>
      <c r="AT935" s="666" t="str">
        <f t="shared" si="161"/>
        <v/>
      </c>
      <c r="AU935" s="666" t="str">
        <f t="shared" si="162"/>
        <v/>
      </c>
      <c r="AV935" s="666" t="str">
        <f>IF(X935="","",IF(OR(R935=IF(S935&gt;【１】経営概要!$G$27,調査年-1,調査年),AN935=""),"",ROUND(AN935*X935%,0)))</f>
        <v/>
      </c>
      <c r="AW935" s="666" t="str">
        <f t="shared" si="171"/>
        <v/>
      </c>
      <c r="AX935" s="666" t="str">
        <f t="shared" si="172"/>
        <v/>
      </c>
      <c r="AY935" s="666" t="str">
        <f t="shared" si="173"/>
        <v/>
      </c>
      <c r="AZ935" s="666" t="str">
        <f>IF(OR(X935="",AND(OR(R935&lt;&gt;IF(S935&gt;【１】経営概要!$G$27,調査年-1,調査年),AG935=0),V935="",AR935="",W935="")),"",
SUM(
IF(AND(R935=IF(S935&gt;【１】経営概要!$G$27,調査年-1,調査年),AG935=1),ROUND(T935*X935%,0),),
ROUND(V935*X935%,0),
ROUND(SUM(AR935)*X935%,0),
))</f>
        <v/>
      </c>
      <c r="BA935" s="666" t="str">
        <f t="shared" si="174"/>
        <v/>
      </c>
    </row>
    <row r="936" spans="2:53" s="4" customFormat="1" ht="28.15" hidden="1" customHeight="1" outlineLevel="1">
      <c r="C936" s="722">
        <v>920</v>
      </c>
      <c r="D936" s="1569"/>
      <c r="E936" s="1570"/>
      <c r="F936" s="1570"/>
      <c r="G936" s="1570"/>
      <c r="H936" s="1570"/>
      <c r="I936" s="1570"/>
      <c r="J936" s="1570"/>
      <c r="K936" s="1571"/>
      <c r="L936" s="668" t="str">
        <f>IF(M936&gt;0,IF(COUNTIF(リスト!建築物種類コード,M936),"建築物","構築物"),"")</f>
        <v/>
      </c>
      <c r="M936" s="680"/>
      <c r="N936" s="681"/>
      <c r="O936" s="201"/>
      <c r="P936" s="682"/>
      <c r="Q936" s="683"/>
      <c r="R936" s="683"/>
      <c r="S936" s="684"/>
      <c r="T936" s="685"/>
      <c r="U936" s="685"/>
      <c r="V936" s="685"/>
      <c r="W936" s="685"/>
      <c r="X936" s="1045"/>
      <c r="Y936" s="686"/>
      <c r="Z936" s="687"/>
      <c r="AA936" s="661"/>
      <c r="AB936" s="662"/>
      <c r="AC936" s="279"/>
      <c r="AD936" s="61"/>
      <c r="AE936" s="61"/>
      <c r="AF936" s="663" t="str">
        <f t="shared" si="178"/>
        <v/>
      </c>
      <c r="AG936" s="664" t="str">
        <f t="shared" si="159"/>
        <v/>
      </c>
      <c r="AH936" s="664" t="str">
        <f t="shared" si="160"/>
        <v/>
      </c>
      <c r="AI936" s="664" t="str">
        <f>IF(AF936="","",VLOOKUP(AF936,リスト!BD:BE,2,0))</f>
        <v/>
      </c>
      <c r="AJ936" s="664" t="str">
        <f t="shared" si="175"/>
        <v/>
      </c>
      <c r="AK936" s="664" t="str">
        <f>IF(AJ936="","",VLOOKUP(AJ936,リスト!BW:BX,2,0))</f>
        <v/>
      </c>
      <c r="AL936" s="664" t="str">
        <f>IF(AF936="","",IF(S936&gt;【１】経営概要!$G$27,調査年-1,調査年)-R936)</f>
        <v/>
      </c>
      <c r="AM936" s="665" t="str">
        <f t="shared" si="165"/>
        <v/>
      </c>
      <c r="AN936" s="665" t="str">
        <f t="shared" si="166"/>
        <v/>
      </c>
      <c r="AO936" s="666" t="str">
        <f t="shared" si="167"/>
        <v/>
      </c>
      <c r="AP936" s="666" t="str">
        <f t="shared" si="168"/>
        <v/>
      </c>
      <c r="AQ936" s="666" t="str">
        <f t="shared" si="169"/>
        <v/>
      </c>
      <c r="AR936" s="666" t="str">
        <f t="shared" si="179"/>
        <v/>
      </c>
      <c r="AS936" s="666" t="str">
        <f t="shared" si="170"/>
        <v/>
      </c>
      <c r="AT936" s="666" t="str">
        <f t="shared" si="161"/>
        <v/>
      </c>
      <c r="AU936" s="666" t="str">
        <f t="shared" si="162"/>
        <v/>
      </c>
      <c r="AV936" s="666" t="str">
        <f>IF(X936="","",IF(OR(R936=IF(S936&gt;【１】経営概要!$G$27,調査年-1,調査年),AN936=""),"",ROUND(AN936*X936%,0)))</f>
        <v/>
      </c>
      <c r="AW936" s="666" t="str">
        <f t="shared" si="171"/>
        <v/>
      </c>
      <c r="AX936" s="666" t="str">
        <f t="shared" si="172"/>
        <v/>
      </c>
      <c r="AY936" s="666" t="str">
        <f t="shared" si="173"/>
        <v/>
      </c>
      <c r="AZ936" s="666" t="str">
        <f>IF(OR(X936="",AND(OR(R936&lt;&gt;IF(S936&gt;【１】経営概要!$G$27,調査年-1,調査年),AG936=0),V936="",AR936="",W936="")),"",
SUM(
IF(AND(R936=IF(S936&gt;【１】経営概要!$G$27,調査年-1,調査年),AG936=1),ROUND(T936*X936%,0),),
ROUND(V936*X936%,0),
ROUND(SUM(AR936)*X936%,0),
))</f>
        <v/>
      </c>
      <c r="BA936" s="666" t="str">
        <f t="shared" si="174"/>
        <v/>
      </c>
    </row>
    <row r="937" spans="2:53" s="4" customFormat="1" ht="28.15" hidden="1" customHeight="1" outlineLevel="1">
      <c r="C937" s="722">
        <v>921</v>
      </c>
      <c r="D937" s="1569"/>
      <c r="E937" s="1570"/>
      <c r="F937" s="1570"/>
      <c r="G937" s="1570"/>
      <c r="H937" s="1570"/>
      <c r="I937" s="1570"/>
      <c r="J937" s="1570"/>
      <c r="K937" s="1571"/>
      <c r="L937" s="668" t="str">
        <f>IF(M937&gt;0,IF(COUNTIF(リスト!建築物種類コード,M937),"建築物","構築物"),"")</f>
        <v/>
      </c>
      <c r="M937" s="688"/>
      <c r="N937" s="681"/>
      <c r="O937" s="201"/>
      <c r="P937" s="682"/>
      <c r="Q937" s="683"/>
      <c r="R937" s="683"/>
      <c r="S937" s="684"/>
      <c r="T937" s="685"/>
      <c r="U937" s="685"/>
      <c r="V937" s="685"/>
      <c r="W937" s="685"/>
      <c r="X937" s="1045"/>
      <c r="Y937" s="686"/>
      <c r="Z937" s="687"/>
      <c r="AA937" s="661"/>
      <c r="AB937" s="662"/>
      <c r="AC937" s="279"/>
      <c r="AD937" s="61"/>
      <c r="AE937" s="61"/>
      <c r="AF937" s="663" t="str">
        <f t="shared" si="178"/>
        <v/>
      </c>
      <c r="AG937" s="664" t="str">
        <f t="shared" si="159"/>
        <v/>
      </c>
      <c r="AH937" s="664" t="str">
        <f t="shared" si="160"/>
        <v/>
      </c>
      <c r="AI937" s="664" t="str">
        <f>IF(AF937="","",VLOOKUP(AF937,リスト!BD:BE,2,0))</f>
        <v/>
      </c>
      <c r="AJ937" s="664" t="str">
        <f t="shared" si="175"/>
        <v/>
      </c>
      <c r="AK937" s="664" t="str">
        <f>IF(AJ937="","",VLOOKUP(AJ937,リスト!BW:BX,2,0))</f>
        <v/>
      </c>
      <c r="AL937" s="664" t="str">
        <f>IF(AF937="","",IF(S937&gt;【１】経営概要!$G$27,調査年-1,調査年)-R937)</f>
        <v/>
      </c>
      <c r="AM937" s="665" t="str">
        <f t="shared" si="165"/>
        <v/>
      </c>
      <c r="AN937" s="665" t="str">
        <f t="shared" si="166"/>
        <v/>
      </c>
      <c r="AO937" s="666" t="str">
        <f t="shared" si="167"/>
        <v/>
      </c>
      <c r="AP937" s="666" t="str">
        <f t="shared" si="168"/>
        <v/>
      </c>
      <c r="AQ937" s="666" t="str">
        <f t="shared" si="169"/>
        <v/>
      </c>
      <c r="AR937" s="666" t="str">
        <f t="shared" si="179"/>
        <v/>
      </c>
      <c r="AS937" s="666" t="str">
        <f t="shared" si="170"/>
        <v/>
      </c>
      <c r="AT937" s="666" t="str">
        <f t="shared" si="161"/>
        <v/>
      </c>
      <c r="AU937" s="666" t="str">
        <f t="shared" si="162"/>
        <v/>
      </c>
      <c r="AV937" s="666" t="str">
        <f>IF(X937="","",IF(OR(R937=IF(S937&gt;【１】経営概要!$G$27,調査年-1,調査年),AN937=""),"",ROUND(AN937*X937%,0)))</f>
        <v/>
      </c>
      <c r="AW937" s="666" t="str">
        <f t="shared" si="171"/>
        <v/>
      </c>
      <c r="AX937" s="666" t="str">
        <f t="shared" si="172"/>
        <v/>
      </c>
      <c r="AY937" s="666" t="str">
        <f t="shared" si="173"/>
        <v/>
      </c>
      <c r="AZ937" s="666" t="str">
        <f>IF(OR(X937="",AND(OR(R937&lt;&gt;IF(S937&gt;【１】経営概要!$G$27,調査年-1,調査年),AG937=0),V937="",AR937="",W937="")),"",
SUM(
IF(AND(R937=IF(S937&gt;【１】経営概要!$G$27,調査年-1,調査年),AG937=1),ROUND(T937*X937%,0),),
ROUND(V937*X937%,0),
ROUND(SUM(AR937)*X937%,0),
))</f>
        <v/>
      </c>
      <c r="BA937" s="666" t="str">
        <f t="shared" si="174"/>
        <v/>
      </c>
    </row>
    <row r="938" spans="2:53" s="4" customFormat="1" ht="28.5" hidden="1" customHeight="1" outlineLevel="1">
      <c r="B938" s="49"/>
      <c r="C938" s="722">
        <v>922</v>
      </c>
      <c r="D938" s="1569"/>
      <c r="E938" s="1570"/>
      <c r="F938" s="1570"/>
      <c r="G938" s="1570"/>
      <c r="H938" s="1570"/>
      <c r="I938" s="1570"/>
      <c r="J938" s="1570"/>
      <c r="K938" s="1571"/>
      <c r="L938" s="668" t="str">
        <f>IF(M938&gt;0,IF(COUNTIF(リスト!建築物種類コード,M938),"建築物","構築物"),"")</f>
        <v/>
      </c>
      <c r="M938" s="680"/>
      <c r="N938" s="681"/>
      <c r="O938" s="201"/>
      <c r="P938" s="682"/>
      <c r="Q938" s="683"/>
      <c r="R938" s="683"/>
      <c r="S938" s="684"/>
      <c r="T938" s="685"/>
      <c r="U938" s="685"/>
      <c r="V938" s="685"/>
      <c r="W938" s="685"/>
      <c r="X938" s="1045"/>
      <c r="Y938" s="686"/>
      <c r="Z938" s="687"/>
      <c r="AA938" s="661"/>
      <c r="AB938" s="662"/>
      <c r="AC938" s="279"/>
      <c r="AD938" s="61"/>
      <c r="AE938" s="61"/>
      <c r="AF938" s="663" t="str">
        <f t="shared" si="178"/>
        <v/>
      </c>
      <c r="AG938" s="664" t="str">
        <f t="shared" si="159"/>
        <v/>
      </c>
      <c r="AH938" s="664" t="str">
        <f t="shared" si="160"/>
        <v/>
      </c>
      <c r="AI938" s="664" t="str">
        <f>IF(AF938="","",VLOOKUP(AF938,リスト!BD:BE,2,0))</f>
        <v/>
      </c>
      <c r="AJ938" s="664" t="str">
        <f t="shared" si="175"/>
        <v/>
      </c>
      <c r="AK938" s="664" t="str">
        <f>IF(AJ938="","",VLOOKUP(AJ938,リスト!BW:BX,2,0))</f>
        <v/>
      </c>
      <c r="AL938" s="664" t="str">
        <f>IF(AF938="","",IF(S938&gt;【１】経営概要!$G$27,調査年-1,調査年)-R938)</f>
        <v/>
      </c>
      <c r="AM938" s="665" t="str">
        <f t="shared" si="165"/>
        <v/>
      </c>
      <c r="AN938" s="665" t="str">
        <f t="shared" si="166"/>
        <v/>
      </c>
      <c r="AO938" s="666" t="str">
        <f t="shared" si="167"/>
        <v/>
      </c>
      <c r="AP938" s="666" t="str">
        <f t="shared" si="168"/>
        <v/>
      </c>
      <c r="AQ938" s="666" t="str">
        <f t="shared" si="169"/>
        <v/>
      </c>
      <c r="AR938" s="666" t="str">
        <f t="shared" si="179"/>
        <v/>
      </c>
      <c r="AS938" s="666" t="str">
        <f t="shared" si="170"/>
        <v/>
      </c>
      <c r="AT938" s="666" t="str">
        <f t="shared" si="161"/>
        <v/>
      </c>
      <c r="AU938" s="666" t="str">
        <f t="shared" si="162"/>
        <v/>
      </c>
      <c r="AV938" s="666" t="str">
        <f>IF(X938="","",IF(OR(R938=IF(S938&gt;【１】経営概要!$G$27,調査年-1,調査年),AN938=""),"",ROUND(AN938*X938%,0)))</f>
        <v/>
      </c>
      <c r="AW938" s="666" t="str">
        <f t="shared" si="171"/>
        <v/>
      </c>
      <c r="AX938" s="666" t="str">
        <f t="shared" si="172"/>
        <v/>
      </c>
      <c r="AY938" s="666" t="str">
        <f t="shared" si="173"/>
        <v/>
      </c>
      <c r="AZ938" s="666" t="str">
        <f>IF(OR(X938="",AND(OR(R938&lt;&gt;IF(S938&gt;【１】経営概要!$G$27,調査年-1,調査年),AG938=0),V938="",AR938="",W938="")),"",
SUM(
IF(AND(R938=IF(S938&gt;【１】経営概要!$G$27,調査年-1,調査年),AG938=1),ROUND(T938*X938%,0),),
ROUND(V938*X938%,0),
ROUND(SUM(AR938)*X938%,0),
))</f>
        <v/>
      </c>
      <c r="BA938" s="666" t="str">
        <f t="shared" si="174"/>
        <v/>
      </c>
    </row>
    <row r="939" spans="2:53" ht="28.5" hidden="1" customHeight="1" outlineLevel="1">
      <c r="B939" s="49"/>
      <c r="C939" s="722">
        <v>923</v>
      </c>
      <c r="D939" s="1572"/>
      <c r="E939" s="1573"/>
      <c r="F939" s="1573"/>
      <c r="G939" s="1573"/>
      <c r="H939" s="1573"/>
      <c r="I939" s="1573"/>
      <c r="J939" s="1573"/>
      <c r="K939" s="1574"/>
      <c r="L939" s="668" t="str">
        <f>IF(M939&gt;0,IF(COUNTIF(リスト!建築物種類コード,M939),"建築物","構築物"),"")</f>
        <v/>
      </c>
      <c r="M939" s="688"/>
      <c r="N939" s="681"/>
      <c r="O939" s="201"/>
      <c r="P939" s="682"/>
      <c r="Q939" s="683"/>
      <c r="R939" s="683"/>
      <c r="S939" s="684"/>
      <c r="T939" s="685"/>
      <c r="U939" s="685"/>
      <c r="V939" s="685"/>
      <c r="W939" s="685"/>
      <c r="X939" s="1045"/>
      <c r="Y939" s="686"/>
      <c r="Z939" s="687"/>
      <c r="AA939" s="661"/>
      <c r="AB939" s="662"/>
      <c r="AC939" s="279"/>
      <c r="AF939" s="663" t="str">
        <f t="shared" si="178"/>
        <v/>
      </c>
      <c r="AG939" s="664" t="str">
        <f t="shared" si="159"/>
        <v/>
      </c>
      <c r="AH939" s="664" t="str">
        <f t="shared" si="160"/>
        <v/>
      </c>
      <c r="AI939" s="664" t="str">
        <f>IF(AF939="","",VLOOKUP(AF939,リスト!BD:BE,2,0))</f>
        <v/>
      </c>
      <c r="AJ939" s="664" t="str">
        <f t="shared" si="175"/>
        <v/>
      </c>
      <c r="AK939" s="664" t="str">
        <f>IF(AJ939="","",VLOOKUP(AJ939,リスト!BW:BX,2,0))</f>
        <v/>
      </c>
      <c r="AL939" s="664" t="str">
        <f>IF(AF939="","",IF(S939&gt;【１】経営概要!$G$27,調査年-1,調査年)-R939)</f>
        <v/>
      </c>
      <c r="AM939" s="665" t="str">
        <f t="shared" si="165"/>
        <v/>
      </c>
      <c r="AN939" s="665" t="str">
        <f t="shared" si="166"/>
        <v/>
      </c>
      <c r="AO939" s="666" t="str">
        <f t="shared" si="167"/>
        <v/>
      </c>
      <c r="AP939" s="666" t="str">
        <f t="shared" si="168"/>
        <v/>
      </c>
      <c r="AQ939" s="666" t="str">
        <f t="shared" si="169"/>
        <v/>
      </c>
      <c r="AR939" s="666" t="str">
        <f t="shared" si="179"/>
        <v/>
      </c>
      <c r="AS939" s="666" t="str">
        <f t="shared" si="170"/>
        <v/>
      </c>
      <c r="AT939" s="666" t="str">
        <f t="shared" si="161"/>
        <v/>
      </c>
      <c r="AU939" s="666" t="str">
        <f t="shared" si="162"/>
        <v/>
      </c>
      <c r="AV939" s="666" t="str">
        <f>IF(X939="","",IF(OR(R939=IF(S939&gt;【１】経営概要!$G$27,調査年-1,調査年),AN939=""),"",ROUND(AN939*X939%,0)))</f>
        <v/>
      </c>
      <c r="AW939" s="666" t="str">
        <f t="shared" si="171"/>
        <v/>
      </c>
      <c r="AX939" s="666" t="str">
        <f t="shared" si="172"/>
        <v/>
      </c>
      <c r="AY939" s="666" t="str">
        <f t="shared" si="173"/>
        <v/>
      </c>
      <c r="AZ939" s="666" t="str">
        <f>IF(OR(X939="",AND(OR(R939&lt;&gt;IF(S939&gt;【１】経営概要!$G$27,調査年-1,調査年),AG939=0),V939="",AR939="",W939="")),"",
SUM(
IF(AND(R939=IF(S939&gt;【１】経営概要!$G$27,調査年-1,調査年),AG939=1),ROUND(T939*X939%,0),),
ROUND(V939*X939%,0),
ROUND(SUM(AR939)*X939%,0),
))</f>
        <v/>
      </c>
      <c r="BA939" s="666" t="str">
        <f t="shared" si="174"/>
        <v/>
      </c>
    </row>
    <row r="940" spans="2:53" s="42" customFormat="1" ht="28.5" hidden="1" customHeight="1" outlineLevel="1">
      <c r="B940" s="49"/>
      <c r="C940" s="722">
        <v>924</v>
      </c>
      <c r="D940" s="1569"/>
      <c r="E940" s="1570"/>
      <c r="F940" s="1570"/>
      <c r="G940" s="1570"/>
      <c r="H940" s="1570"/>
      <c r="I940" s="1570"/>
      <c r="J940" s="1570"/>
      <c r="K940" s="1571"/>
      <c r="L940" s="668" t="str">
        <f>IF(M940&gt;0,IF(COUNTIF(リスト!建築物種類コード,M940),"建築物","構築物"),"")</f>
        <v/>
      </c>
      <c r="M940" s="680"/>
      <c r="N940" s="681"/>
      <c r="O940" s="201"/>
      <c r="P940" s="682"/>
      <c r="Q940" s="683"/>
      <c r="R940" s="683"/>
      <c r="S940" s="684"/>
      <c r="T940" s="685"/>
      <c r="U940" s="685"/>
      <c r="V940" s="685"/>
      <c r="W940" s="685"/>
      <c r="X940" s="1045"/>
      <c r="Y940" s="686"/>
      <c r="Z940" s="687"/>
      <c r="AA940" s="661"/>
      <c r="AB940" s="662"/>
      <c r="AC940" s="279"/>
      <c r="AD940" s="61"/>
      <c r="AE940" s="61"/>
      <c r="AF940" s="663" t="str">
        <f t="shared" si="178"/>
        <v/>
      </c>
      <c r="AG940" s="664" t="str">
        <f t="shared" si="159"/>
        <v/>
      </c>
      <c r="AH940" s="664" t="str">
        <f t="shared" si="160"/>
        <v/>
      </c>
      <c r="AI940" s="664" t="str">
        <f>IF(AF940="","",VLOOKUP(AF940,リスト!BD:BE,2,0))</f>
        <v/>
      </c>
      <c r="AJ940" s="664" t="str">
        <f t="shared" si="175"/>
        <v/>
      </c>
      <c r="AK940" s="664" t="str">
        <f>IF(AJ940="","",VLOOKUP(AJ940,リスト!BW:BX,2,0))</f>
        <v/>
      </c>
      <c r="AL940" s="664" t="str">
        <f>IF(AF940="","",IF(S940&gt;【１】経営概要!$G$27,調査年-1,調査年)-R940)</f>
        <v/>
      </c>
      <c r="AM940" s="665" t="str">
        <f t="shared" si="165"/>
        <v/>
      </c>
      <c r="AN940" s="665" t="str">
        <f t="shared" si="166"/>
        <v/>
      </c>
      <c r="AO940" s="666" t="str">
        <f t="shared" si="167"/>
        <v/>
      </c>
      <c r="AP940" s="666" t="str">
        <f t="shared" si="168"/>
        <v/>
      </c>
      <c r="AQ940" s="666" t="str">
        <f t="shared" si="169"/>
        <v/>
      </c>
      <c r="AR940" s="666" t="str">
        <f t="shared" si="179"/>
        <v/>
      </c>
      <c r="AS940" s="666" t="str">
        <f t="shared" si="170"/>
        <v/>
      </c>
      <c r="AT940" s="666" t="str">
        <f t="shared" si="161"/>
        <v/>
      </c>
      <c r="AU940" s="666" t="str">
        <f t="shared" si="162"/>
        <v/>
      </c>
      <c r="AV940" s="666" t="str">
        <f>IF(X940="","",IF(OR(R940=IF(S940&gt;【１】経営概要!$G$27,調査年-1,調査年),AN940=""),"",ROUND(AN940*X940%,0)))</f>
        <v/>
      </c>
      <c r="AW940" s="666" t="str">
        <f t="shared" si="171"/>
        <v/>
      </c>
      <c r="AX940" s="666" t="str">
        <f t="shared" si="172"/>
        <v/>
      </c>
      <c r="AY940" s="666" t="str">
        <f t="shared" si="173"/>
        <v/>
      </c>
      <c r="AZ940" s="666" t="str">
        <f>IF(OR(X940="",AND(OR(R940&lt;&gt;IF(S940&gt;【１】経営概要!$G$27,調査年-1,調査年),AG940=0),V940="",AR940="",W940="")),"",
SUM(
IF(AND(R940=IF(S940&gt;【１】経営概要!$G$27,調査年-1,調査年),AG940=1),ROUND(T940*X940%,0),),
ROUND(V940*X940%,0),
ROUND(SUM(AR940)*X940%,0),
))</f>
        <v/>
      </c>
      <c r="BA940" s="666" t="str">
        <f t="shared" si="174"/>
        <v/>
      </c>
    </row>
    <row r="941" spans="2:53" s="4" customFormat="1" ht="28.5" hidden="1" customHeight="1" outlineLevel="1">
      <c r="C941" s="722">
        <v>925</v>
      </c>
      <c r="D941" s="1569"/>
      <c r="E941" s="1570"/>
      <c r="F941" s="1570"/>
      <c r="G941" s="1570"/>
      <c r="H941" s="1570"/>
      <c r="I941" s="1570"/>
      <c r="J941" s="1570"/>
      <c r="K941" s="1571"/>
      <c r="L941" s="668" t="str">
        <f>IF(M941&gt;0,IF(COUNTIF(リスト!建築物種類コード,M941),"建築物","構築物"),"")</f>
        <v/>
      </c>
      <c r="M941" s="680"/>
      <c r="N941" s="681"/>
      <c r="O941" s="201"/>
      <c r="P941" s="682"/>
      <c r="Q941" s="683"/>
      <c r="R941" s="683"/>
      <c r="S941" s="684"/>
      <c r="T941" s="685"/>
      <c r="U941" s="685"/>
      <c r="V941" s="685"/>
      <c r="W941" s="685"/>
      <c r="X941" s="1045"/>
      <c r="Y941" s="686"/>
      <c r="Z941" s="687"/>
      <c r="AA941" s="661"/>
      <c r="AB941" s="662"/>
      <c r="AC941" s="279"/>
      <c r="AD941" s="61"/>
      <c r="AE941" s="61"/>
      <c r="AF941" s="663" t="str">
        <f t="shared" si="178"/>
        <v/>
      </c>
      <c r="AG941" s="664" t="str">
        <f t="shared" si="159"/>
        <v/>
      </c>
      <c r="AH941" s="664" t="str">
        <f t="shared" si="160"/>
        <v/>
      </c>
      <c r="AI941" s="664" t="str">
        <f>IF(AF941="","",VLOOKUP(AF941,リスト!BD:BE,2,0))</f>
        <v/>
      </c>
      <c r="AJ941" s="664" t="str">
        <f t="shared" si="175"/>
        <v/>
      </c>
      <c r="AK941" s="664" t="str">
        <f>IF(AJ941="","",VLOOKUP(AJ941,リスト!BW:BX,2,0))</f>
        <v/>
      </c>
      <c r="AL941" s="664" t="str">
        <f>IF(AF941="","",IF(S941&gt;【１】経営概要!$G$27,調査年-1,調査年)-R941)</f>
        <v/>
      </c>
      <c r="AM941" s="665" t="str">
        <f t="shared" si="165"/>
        <v/>
      </c>
      <c r="AN941" s="665" t="str">
        <f t="shared" si="166"/>
        <v/>
      </c>
      <c r="AO941" s="666" t="str">
        <f t="shared" si="167"/>
        <v/>
      </c>
      <c r="AP941" s="666" t="str">
        <f t="shared" si="168"/>
        <v/>
      </c>
      <c r="AQ941" s="666" t="str">
        <f t="shared" si="169"/>
        <v/>
      </c>
      <c r="AR941" s="666" t="str">
        <f t="shared" si="179"/>
        <v/>
      </c>
      <c r="AS941" s="666" t="str">
        <f t="shared" si="170"/>
        <v/>
      </c>
      <c r="AT941" s="666" t="str">
        <f t="shared" si="161"/>
        <v/>
      </c>
      <c r="AU941" s="666" t="str">
        <f t="shared" si="162"/>
        <v/>
      </c>
      <c r="AV941" s="666" t="str">
        <f>IF(X941="","",IF(OR(R941=IF(S941&gt;【１】経営概要!$G$27,調査年-1,調査年),AN941=""),"",ROUND(AN941*X941%,0)))</f>
        <v/>
      </c>
      <c r="AW941" s="666" t="str">
        <f t="shared" si="171"/>
        <v/>
      </c>
      <c r="AX941" s="666" t="str">
        <f t="shared" si="172"/>
        <v/>
      </c>
      <c r="AY941" s="666" t="str">
        <f t="shared" si="173"/>
        <v/>
      </c>
      <c r="AZ941" s="666" t="str">
        <f>IF(OR(X941="",AND(OR(R941&lt;&gt;IF(S941&gt;【１】経営概要!$G$27,調査年-1,調査年),AG941=0),V941="",AR941="",W941="")),"",
SUM(
IF(AND(R941=IF(S941&gt;【１】経営概要!$G$27,調査年-1,調査年),AG941=1),ROUND(T941*X941%,0),),
ROUND(V941*X941%,0),
ROUND(SUM(AR941)*X941%,0),
))</f>
        <v/>
      </c>
      <c r="BA941" s="666" t="str">
        <f t="shared" si="174"/>
        <v/>
      </c>
    </row>
    <row r="942" spans="2:53" s="4" customFormat="1" ht="27.75" hidden="1" customHeight="1" outlineLevel="1">
      <c r="C942" s="722">
        <v>926</v>
      </c>
      <c r="D942" s="1572"/>
      <c r="E942" s="1573"/>
      <c r="F942" s="1573"/>
      <c r="G942" s="1573"/>
      <c r="H942" s="1573"/>
      <c r="I942" s="1573"/>
      <c r="J942" s="1573"/>
      <c r="K942" s="1574"/>
      <c r="L942" s="668" t="str">
        <f>IF(M942&gt;0,IF(COUNTIF(リスト!建築物種類コード,M942),"建築物","構築物"),"")</f>
        <v/>
      </c>
      <c r="M942" s="688"/>
      <c r="N942" s="681"/>
      <c r="O942" s="201"/>
      <c r="P942" s="682"/>
      <c r="Q942" s="683"/>
      <c r="R942" s="683"/>
      <c r="S942" s="684"/>
      <c r="T942" s="685"/>
      <c r="U942" s="685"/>
      <c r="V942" s="685"/>
      <c r="W942" s="685"/>
      <c r="X942" s="1045"/>
      <c r="Y942" s="686"/>
      <c r="Z942" s="687"/>
      <c r="AA942" s="661"/>
      <c r="AB942" s="662"/>
      <c r="AC942" s="279"/>
      <c r="AD942" s="61"/>
      <c r="AE942" s="61"/>
      <c r="AF942" s="663" t="str">
        <f t="shared" si="178"/>
        <v/>
      </c>
      <c r="AG942" s="664" t="str">
        <f t="shared" si="159"/>
        <v/>
      </c>
      <c r="AH942" s="664" t="str">
        <f t="shared" si="160"/>
        <v/>
      </c>
      <c r="AI942" s="664" t="str">
        <f>IF(AF942="","",VLOOKUP(AF942,リスト!BD:BE,2,0))</f>
        <v/>
      </c>
      <c r="AJ942" s="664" t="str">
        <f t="shared" si="175"/>
        <v/>
      </c>
      <c r="AK942" s="664" t="str">
        <f>IF(AJ942="","",VLOOKUP(AJ942,リスト!BW:BX,2,0))</f>
        <v/>
      </c>
      <c r="AL942" s="664" t="str">
        <f>IF(AF942="","",IF(S942&gt;【１】経営概要!$G$27,調査年-1,調査年)-R942)</f>
        <v/>
      </c>
      <c r="AM942" s="665" t="str">
        <f t="shared" si="165"/>
        <v/>
      </c>
      <c r="AN942" s="665" t="str">
        <f t="shared" si="166"/>
        <v/>
      </c>
      <c r="AO942" s="666" t="str">
        <f t="shared" si="167"/>
        <v/>
      </c>
      <c r="AP942" s="666" t="str">
        <f t="shared" si="168"/>
        <v/>
      </c>
      <c r="AQ942" s="666" t="str">
        <f t="shared" si="169"/>
        <v/>
      </c>
      <c r="AR942" s="666" t="str">
        <f t="shared" si="179"/>
        <v/>
      </c>
      <c r="AS942" s="666" t="str">
        <f t="shared" si="170"/>
        <v/>
      </c>
      <c r="AT942" s="666" t="str">
        <f t="shared" si="161"/>
        <v/>
      </c>
      <c r="AU942" s="666" t="str">
        <f t="shared" si="162"/>
        <v/>
      </c>
      <c r="AV942" s="666" t="str">
        <f>IF(X942="","",IF(OR(R942=IF(S942&gt;【１】経営概要!$G$27,調査年-1,調査年),AN942=""),"",ROUND(AN942*X942%,0)))</f>
        <v/>
      </c>
      <c r="AW942" s="666" t="str">
        <f t="shared" si="171"/>
        <v/>
      </c>
      <c r="AX942" s="666" t="str">
        <f t="shared" si="172"/>
        <v/>
      </c>
      <c r="AY942" s="666" t="str">
        <f t="shared" si="173"/>
        <v/>
      </c>
      <c r="AZ942" s="666" t="str">
        <f>IF(OR(X942="",AND(OR(R942&lt;&gt;IF(S942&gt;【１】経営概要!$G$27,調査年-1,調査年),AG942=0),V942="",AR942="",W942="")),"",
SUM(
IF(AND(R942=IF(S942&gt;【１】経営概要!$G$27,調査年-1,調査年),AG942=1),ROUND(T942*X942%,0),),
ROUND(V942*X942%,0),
ROUND(SUM(AR942)*X942%,0),
))</f>
        <v/>
      </c>
      <c r="BA942" s="666" t="str">
        <f t="shared" si="174"/>
        <v/>
      </c>
    </row>
    <row r="943" spans="2:53" s="4" customFormat="1" ht="28.15" hidden="1" customHeight="1" outlineLevel="1">
      <c r="C943" s="722">
        <v>927</v>
      </c>
      <c r="D943" s="1569"/>
      <c r="E943" s="1570"/>
      <c r="F943" s="1570"/>
      <c r="G943" s="1570"/>
      <c r="H943" s="1570"/>
      <c r="I943" s="1570"/>
      <c r="J943" s="1570"/>
      <c r="K943" s="1571"/>
      <c r="L943" s="668" t="str">
        <f>IF(M943&gt;0,IF(COUNTIF(リスト!建築物種類コード,M943),"建築物","構築物"),"")</f>
        <v/>
      </c>
      <c r="M943" s="680"/>
      <c r="N943" s="681"/>
      <c r="O943" s="201"/>
      <c r="P943" s="682"/>
      <c r="Q943" s="683"/>
      <c r="R943" s="683"/>
      <c r="S943" s="684"/>
      <c r="T943" s="685"/>
      <c r="U943" s="685"/>
      <c r="V943" s="685"/>
      <c r="W943" s="685"/>
      <c r="X943" s="1045"/>
      <c r="Y943" s="686"/>
      <c r="Z943" s="687"/>
      <c r="AA943" s="661"/>
      <c r="AB943" s="662"/>
      <c r="AC943" s="279"/>
      <c r="AD943" s="61"/>
      <c r="AE943" s="61"/>
      <c r="AF943" s="663" t="str">
        <f t="shared" si="178"/>
        <v/>
      </c>
      <c r="AG943" s="664" t="str">
        <f t="shared" si="159"/>
        <v/>
      </c>
      <c r="AH943" s="664" t="str">
        <f t="shared" si="160"/>
        <v/>
      </c>
      <c r="AI943" s="664" t="str">
        <f>IF(AF943="","",VLOOKUP(AF943,リスト!BD:BE,2,0))</f>
        <v/>
      </c>
      <c r="AJ943" s="664" t="str">
        <f t="shared" si="175"/>
        <v/>
      </c>
      <c r="AK943" s="664" t="str">
        <f>IF(AJ943="","",VLOOKUP(AJ943,リスト!BW:BX,2,0))</f>
        <v/>
      </c>
      <c r="AL943" s="664" t="str">
        <f>IF(AF943="","",IF(S943&gt;【１】経営概要!$G$27,調査年-1,調査年)-R943)</f>
        <v/>
      </c>
      <c r="AM943" s="665" t="str">
        <f t="shared" si="165"/>
        <v/>
      </c>
      <c r="AN943" s="665" t="str">
        <f t="shared" si="166"/>
        <v/>
      </c>
      <c r="AO943" s="666" t="str">
        <f t="shared" si="167"/>
        <v/>
      </c>
      <c r="AP943" s="666" t="str">
        <f t="shared" si="168"/>
        <v/>
      </c>
      <c r="AQ943" s="666" t="str">
        <f t="shared" si="169"/>
        <v/>
      </c>
      <c r="AR943" s="666" t="str">
        <f t="shared" si="179"/>
        <v/>
      </c>
      <c r="AS943" s="666" t="str">
        <f t="shared" si="170"/>
        <v/>
      </c>
      <c r="AT943" s="666" t="str">
        <f t="shared" si="161"/>
        <v/>
      </c>
      <c r="AU943" s="666" t="str">
        <f t="shared" si="162"/>
        <v/>
      </c>
      <c r="AV943" s="666" t="str">
        <f>IF(X943="","",IF(OR(R943=IF(S943&gt;【１】経営概要!$G$27,調査年-1,調査年),AN943=""),"",ROUND(AN943*X943%,0)))</f>
        <v/>
      </c>
      <c r="AW943" s="666" t="str">
        <f t="shared" si="171"/>
        <v/>
      </c>
      <c r="AX943" s="666" t="str">
        <f t="shared" si="172"/>
        <v/>
      </c>
      <c r="AY943" s="666" t="str">
        <f t="shared" si="173"/>
        <v/>
      </c>
      <c r="AZ943" s="666" t="str">
        <f>IF(OR(X943="",AND(OR(R943&lt;&gt;IF(S943&gt;【１】経営概要!$G$27,調査年-1,調査年),AG943=0),V943="",AR943="",W943="")),"",
SUM(
IF(AND(R943=IF(S943&gt;【１】経営概要!$G$27,調査年-1,調査年),AG943=1),ROUND(T943*X943%,0),),
ROUND(V943*X943%,0),
ROUND(SUM(AR943)*X943%,0),
))</f>
        <v/>
      </c>
      <c r="BA943" s="666" t="str">
        <f t="shared" si="174"/>
        <v/>
      </c>
    </row>
    <row r="944" spans="2:53" s="4" customFormat="1" ht="28.15" hidden="1" customHeight="1" outlineLevel="1">
      <c r="C944" s="722">
        <v>928</v>
      </c>
      <c r="D944" s="1572"/>
      <c r="E944" s="1573"/>
      <c r="F944" s="1573"/>
      <c r="G944" s="1573"/>
      <c r="H944" s="1573"/>
      <c r="I944" s="1573"/>
      <c r="J944" s="1573"/>
      <c r="K944" s="1574"/>
      <c r="L944" s="668" t="str">
        <f>IF(M944&gt;0,IF(COUNTIF(リスト!建築物種類コード,M944),"建築物","構築物"),"")</f>
        <v/>
      </c>
      <c r="M944" s="688"/>
      <c r="N944" s="681"/>
      <c r="O944" s="201"/>
      <c r="P944" s="682"/>
      <c r="Q944" s="683"/>
      <c r="R944" s="683"/>
      <c r="S944" s="684"/>
      <c r="T944" s="685"/>
      <c r="U944" s="685"/>
      <c r="V944" s="685"/>
      <c r="W944" s="685"/>
      <c r="X944" s="1045"/>
      <c r="Y944" s="686"/>
      <c r="Z944" s="687"/>
      <c r="AA944" s="661"/>
      <c r="AB944" s="662"/>
      <c r="AC944" s="279"/>
      <c r="AD944" s="61"/>
      <c r="AE944" s="61"/>
      <c r="AF944" s="663" t="str">
        <f t="shared" si="178"/>
        <v/>
      </c>
      <c r="AG944" s="664" t="str">
        <f t="shared" si="159"/>
        <v/>
      </c>
      <c r="AH944" s="664" t="str">
        <f t="shared" si="160"/>
        <v/>
      </c>
      <c r="AI944" s="664" t="str">
        <f>IF(AF944="","",VLOOKUP(AF944,リスト!BD:BE,2,0))</f>
        <v/>
      </c>
      <c r="AJ944" s="664" t="str">
        <f t="shared" si="175"/>
        <v/>
      </c>
      <c r="AK944" s="664" t="str">
        <f>IF(AJ944="","",VLOOKUP(AJ944,リスト!BW:BX,2,0))</f>
        <v/>
      </c>
      <c r="AL944" s="664" t="str">
        <f>IF(AF944="","",IF(S944&gt;【１】経営概要!$G$27,調査年-1,調査年)-R944)</f>
        <v/>
      </c>
      <c r="AM944" s="665" t="str">
        <f t="shared" si="165"/>
        <v/>
      </c>
      <c r="AN944" s="665" t="str">
        <f t="shared" si="166"/>
        <v/>
      </c>
      <c r="AO944" s="666" t="str">
        <f t="shared" si="167"/>
        <v/>
      </c>
      <c r="AP944" s="666" t="str">
        <f t="shared" si="168"/>
        <v/>
      </c>
      <c r="AQ944" s="666" t="str">
        <f t="shared" si="169"/>
        <v/>
      </c>
      <c r="AR944" s="666" t="str">
        <f t="shared" si="179"/>
        <v/>
      </c>
      <c r="AS944" s="666" t="str">
        <f t="shared" si="170"/>
        <v/>
      </c>
      <c r="AT944" s="666" t="str">
        <f t="shared" si="161"/>
        <v/>
      </c>
      <c r="AU944" s="666" t="str">
        <f t="shared" si="162"/>
        <v/>
      </c>
      <c r="AV944" s="666" t="str">
        <f>IF(X944="","",IF(OR(R944=IF(S944&gt;【１】経営概要!$G$27,調査年-1,調査年),AN944=""),"",ROUND(AN944*X944%,0)))</f>
        <v/>
      </c>
      <c r="AW944" s="666" t="str">
        <f t="shared" si="171"/>
        <v/>
      </c>
      <c r="AX944" s="666" t="str">
        <f t="shared" si="172"/>
        <v/>
      </c>
      <c r="AY944" s="666" t="str">
        <f t="shared" si="173"/>
        <v/>
      </c>
      <c r="AZ944" s="666" t="str">
        <f>IF(OR(X944="",AND(OR(R944&lt;&gt;IF(S944&gt;【１】経営概要!$G$27,調査年-1,調査年),AG944=0),V944="",AR944="",W944="")),"",
SUM(
IF(AND(R944=IF(S944&gt;【１】経営概要!$G$27,調査年-1,調査年),AG944=1),ROUND(T944*X944%,0),),
ROUND(V944*X944%,0),
ROUND(SUM(AR944)*X944%,0),
))</f>
        <v/>
      </c>
      <c r="BA944" s="666" t="str">
        <f t="shared" si="174"/>
        <v/>
      </c>
    </row>
    <row r="945" spans="2:53" s="4" customFormat="1" ht="28.15" hidden="1" customHeight="1" outlineLevel="1">
      <c r="C945" s="722">
        <v>929</v>
      </c>
      <c r="D945" s="1569"/>
      <c r="E945" s="1570"/>
      <c r="F945" s="1570"/>
      <c r="G945" s="1570"/>
      <c r="H945" s="1570"/>
      <c r="I945" s="1570"/>
      <c r="J945" s="1570"/>
      <c r="K945" s="1571"/>
      <c r="L945" s="668" t="str">
        <f>IF(M945&gt;0,IF(COUNTIF(リスト!建築物種類コード,M945),"建築物","構築物"),"")</f>
        <v/>
      </c>
      <c r="M945" s="680"/>
      <c r="N945" s="681"/>
      <c r="O945" s="201"/>
      <c r="P945" s="682"/>
      <c r="Q945" s="683"/>
      <c r="R945" s="683"/>
      <c r="S945" s="684"/>
      <c r="T945" s="685"/>
      <c r="U945" s="685"/>
      <c r="V945" s="685"/>
      <c r="W945" s="685"/>
      <c r="X945" s="1045"/>
      <c r="Y945" s="686"/>
      <c r="Z945" s="687"/>
      <c r="AA945" s="661"/>
      <c r="AB945" s="662"/>
      <c r="AC945" s="279"/>
      <c r="AD945" s="61"/>
      <c r="AE945" s="61"/>
      <c r="AF945" s="663" t="str">
        <f t="shared" si="178"/>
        <v/>
      </c>
      <c r="AG945" s="664" t="str">
        <f t="shared" si="159"/>
        <v/>
      </c>
      <c r="AH945" s="664" t="str">
        <f t="shared" si="160"/>
        <v/>
      </c>
      <c r="AI945" s="664" t="str">
        <f>IF(AF945="","",VLOOKUP(AF945,リスト!BD:BE,2,0))</f>
        <v/>
      </c>
      <c r="AJ945" s="664" t="str">
        <f t="shared" si="175"/>
        <v/>
      </c>
      <c r="AK945" s="664" t="str">
        <f>IF(AJ945="","",VLOOKUP(AJ945,リスト!BW:BX,2,0))</f>
        <v/>
      </c>
      <c r="AL945" s="664" t="str">
        <f>IF(AF945="","",IF(S945&gt;【１】経営概要!$G$27,調査年-1,調査年)-R945)</f>
        <v/>
      </c>
      <c r="AM945" s="665" t="str">
        <f t="shared" si="165"/>
        <v/>
      </c>
      <c r="AN945" s="665" t="str">
        <f t="shared" si="166"/>
        <v/>
      </c>
      <c r="AO945" s="666" t="str">
        <f t="shared" si="167"/>
        <v/>
      </c>
      <c r="AP945" s="666" t="str">
        <f t="shared" si="168"/>
        <v/>
      </c>
      <c r="AQ945" s="666" t="str">
        <f t="shared" si="169"/>
        <v/>
      </c>
      <c r="AR945" s="666" t="str">
        <f t="shared" si="179"/>
        <v/>
      </c>
      <c r="AS945" s="666" t="str">
        <f t="shared" si="170"/>
        <v/>
      </c>
      <c r="AT945" s="666" t="str">
        <f t="shared" si="161"/>
        <v/>
      </c>
      <c r="AU945" s="666" t="str">
        <f t="shared" si="162"/>
        <v/>
      </c>
      <c r="AV945" s="666" t="str">
        <f>IF(X945="","",IF(OR(R945=IF(S945&gt;【１】経営概要!$G$27,調査年-1,調査年),AN945=""),"",ROUND(AN945*X945%,0)))</f>
        <v/>
      </c>
      <c r="AW945" s="666" t="str">
        <f t="shared" si="171"/>
        <v/>
      </c>
      <c r="AX945" s="666" t="str">
        <f t="shared" si="172"/>
        <v/>
      </c>
      <c r="AY945" s="666" t="str">
        <f t="shared" si="173"/>
        <v/>
      </c>
      <c r="AZ945" s="666" t="str">
        <f>IF(OR(X945="",AND(OR(R945&lt;&gt;IF(S945&gt;【１】経営概要!$G$27,調査年-1,調査年),AG945=0),V945="",AR945="",W945="")),"",
SUM(
IF(AND(R945=IF(S945&gt;【１】経営概要!$G$27,調査年-1,調査年),AG945=1),ROUND(T945*X945%,0),),
ROUND(V945*X945%,0),
ROUND(SUM(AR945)*X945%,0),
))</f>
        <v/>
      </c>
      <c r="BA945" s="666" t="str">
        <f t="shared" si="174"/>
        <v/>
      </c>
    </row>
    <row r="946" spans="2:53" s="4" customFormat="1" ht="28.15" hidden="1" customHeight="1" outlineLevel="1">
      <c r="C946" s="722">
        <v>930</v>
      </c>
      <c r="D946" s="1572"/>
      <c r="E946" s="1573"/>
      <c r="F946" s="1573"/>
      <c r="G946" s="1573"/>
      <c r="H946" s="1573"/>
      <c r="I946" s="1573"/>
      <c r="J946" s="1573"/>
      <c r="K946" s="1574"/>
      <c r="L946" s="668" t="str">
        <f>IF(M946&gt;0,IF(COUNTIF(リスト!建築物種類コード,M946),"建築物","構築物"),"")</f>
        <v/>
      </c>
      <c r="M946" s="688"/>
      <c r="N946" s="681"/>
      <c r="O946" s="201"/>
      <c r="P946" s="682"/>
      <c r="Q946" s="683"/>
      <c r="R946" s="683"/>
      <c r="S946" s="684"/>
      <c r="T946" s="685"/>
      <c r="U946" s="685"/>
      <c r="V946" s="685"/>
      <c r="W946" s="685"/>
      <c r="X946" s="1045"/>
      <c r="Y946" s="686"/>
      <c r="Z946" s="687"/>
      <c r="AA946" s="661"/>
      <c r="AB946" s="662"/>
      <c r="AC946" s="279"/>
      <c r="AD946" s="61"/>
      <c r="AE946" s="61"/>
      <c r="AF946" s="663" t="str">
        <f t="shared" si="178"/>
        <v/>
      </c>
      <c r="AG946" s="664" t="str">
        <f t="shared" si="159"/>
        <v/>
      </c>
      <c r="AH946" s="664" t="str">
        <f t="shared" si="160"/>
        <v/>
      </c>
      <c r="AI946" s="664" t="str">
        <f>IF(AF946="","",VLOOKUP(AF946,リスト!BD:BE,2,0))</f>
        <v/>
      </c>
      <c r="AJ946" s="664" t="str">
        <f t="shared" si="175"/>
        <v/>
      </c>
      <c r="AK946" s="664" t="str">
        <f>IF(AJ946="","",VLOOKUP(AJ946,リスト!BW:BX,2,0))</f>
        <v/>
      </c>
      <c r="AL946" s="664" t="str">
        <f>IF(AF946="","",IF(S946&gt;【１】経営概要!$G$27,調査年-1,調査年)-R946)</f>
        <v/>
      </c>
      <c r="AM946" s="665" t="str">
        <f t="shared" si="165"/>
        <v/>
      </c>
      <c r="AN946" s="665" t="str">
        <f t="shared" si="166"/>
        <v/>
      </c>
      <c r="AO946" s="666" t="str">
        <f t="shared" si="167"/>
        <v/>
      </c>
      <c r="AP946" s="666" t="str">
        <f t="shared" si="168"/>
        <v/>
      </c>
      <c r="AQ946" s="666" t="str">
        <f t="shared" si="169"/>
        <v/>
      </c>
      <c r="AR946" s="666" t="str">
        <f t="shared" si="179"/>
        <v/>
      </c>
      <c r="AS946" s="666" t="str">
        <f t="shared" si="170"/>
        <v/>
      </c>
      <c r="AT946" s="666" t="str">
        <f t="shared" si="161"/>
        <v/>
      </c>
      <c r="AU946" s="666" t="str">
        <f t="shared" si="162"/>
        <v/>
      </c>
      <c r="AV946" s="666" t="str">
        <f>IF(X946="","",IF(OR(R946=IF(S946&gt;【１】経営概要!$G$27,調査年-1,調査年),AN946=""),"",ROUND(AN946*X946%,0)))</f>
        <v/>
      </c>
      <c r="AW946" s="666" t="str">
        <f t="shared" si="171"/>
        <v/>
      </c>
      <c r="AX946" s="666" t="str">
        <f t="shared" si="172"/>
        <v/>
      </c>
      <c r="AY946" s="666" t="str">
        <f t="shared" si="173"/>
        <v/>
      </c>
      <c r="AZ946" s="666" t="str">
        <f>IF(OR(X946="",AND(OR(R946&lt;&gt;IF(S946&gt;【１】経営概要!$G$27,調査年-1,調査年),AG946=0),V946="",AR946="",W946="")),"",
SUM(
IF(AND(R946=IF(S946&gt;【１】経営概要!$G$27,調査年-1,調査年),AG946=1),ROUND(T946*X946%,0),),
ROUND(V946*X946%,0),
ROUND(SUM(AR946)*X946%,0),
))</f>
        <v/>
      </c>
      <c r="BA946" s="666" t="str">
        <f t="shared" si="174"/>
        <v/>
      </c>
    </row>
    <row r="947" spans="2:53" s="4" customFormat="1" ht="28.15" hidden="1" customHeight="1" outlineLevel="1">
      <c r="C947" s="722">
        <v>931</v>
      </c>
      <c r="D947" s="1569"/>
      <c r="E947" s="1570"/>
      <c r="F947" s="1570"/>
      <c r="G947" s="1570"/>
      <c r="H947" s="1570"/>
      <c r="I947" s="1570"/>
      <c r="J947" s="1570"/>
      <c r="K947" s="1571"/>
      <c r="L947" s="668" t="str">
        <f>IF(M947&gt;0,IF(COUNTIF(リスト!建築物種類コード,M947),"建築物","構築物"),"")</f>
        <v/>
      </c>
      <c r="M947" s="680"/>
      <c r="N947" s="681"/>
      <c r="O947" s="201"/>
      <c r="P947" s="682"/>
      <c r="Q947" s="683"/>
      <c r="R947" s="683"/>
      <c r="S947" s="684"/>
      <c r="T947" s="685"/>
      <c r="U947" s="685"/>
      <c r="V947" s="685"/>
      <c r="W947" s="685"/>
      <c r="X947" s="1045"/>
      <c r="Y947" s="686"/>
      <c r="Z947" s="687"/>
      <c r="AA947" s="661"/>
      <c r="AB947" s="662"/>
      <c r="AC947" s="279"/>
      <c r="AD947" s="61"/>
      <c r="AE947" s="61"/>
      <c r="AF947" s="663" t="str">
        <f t="shared" si="178"/>
        <v/>
      </c>
      <c r="AG947" s="664" t="str">
        <f t="shared" si="159"/>
        <v/>
      </c>
      <c r="AH947" s="664" t="str">
        <f t="shared" si="160"/>
        <v/>
      </c>
      <c r="AI947" s="664" t="str">
        <f>IF(AF947="","",VLOOKUP(AF947,リスト!BD:BE,2,0))</f>
        <v/>
      </c>
      <c r="AJ947" s="664" t="str">
        <f t="shared" si="175"/>
        <v/>
      </c>
      <c r="AK947" s="664" t="str">
        <f>IF(AJ947="","",VLOOKUP(AJ947,リスト!BW:BX,2,0))</f>
        <v/>
      </c>
      <c r="AL947" s="664" t="str">
        <f>IF(AF947="","",IF(S947&gt;【１】経営概要!$G$27,調査年-1,調査年)-R947)</f>
        <v/>
      </c>
      <c r="AM947" s="665" t="str">
        <f t="shared" si="165"/>
        <v/>
      </c>
      <c r="AN947" s="665" t="str">
        <f t="shared" si="166"/>
        <v/>
      </c>
      <c r="AO947" s="666" t="str">
        <f t="shared" si="167"/>
        <v/>
      </c>
      <c r="AP947" s="666" t="str">
        <f t="shared" si="168"/>
        <v/>
      </c>
      <c r="AQ947" s="666" t="str">
        <f t="shared" si="169"/>
        <v/>
      </c>
      <c r="AR947" s="666" t="str">
        <f t="shared" si="179"/>
        <v/>
      </c>
      <c r="AS947" s="666" t="str">
        <f t="shared" si="170"/>
        <v/>
      </c>
      <c r="AT947" s="666" t="str">
        <f t="shared" si="161"/>
        <v/>
      </c>
      <c r="AU947" s="666" t="str">
        <f t="shared" si="162"/>
        <v/>
      </c>
      <c r="AV947" s="666" t="str">
        <f>IF(X947="","",IF(OR(R947=IF(S947&gt;【１】経営概要!$G$27,調査年-1,調査年),AN947=""),"",ROUND(AN947*X947%,0)))</f>
        <v/>
      </c>
      <c r="AW947" s="666" t="str">
        <f t="shared" si="171"/>
        <v/>
      </c>
      <c r="AX947" s="666" t="str">
        <f t="shared" si="172"/>
        <v/>
      </c>
      <c r="AY947" s="666" t="str">
        <f t="shared" si="173"/>
        <v/>
      </c>
      <c r="AZ947" s="666" t="str">
        <f>IF(OR(X947="",AND(OR(R947&lt;&gt;IF(S947&gt;【１】経営概要!$G$27,調査年-1,調査年),AG947=0),V947="",AR947="",W947="")),"",
SUM(
IF(AND(R947=IF(S947&gt;【１】経営概要!$G$27,調査年-1,調査年),AG947=1),ROUND(T947*X947%,0),),
ROUND(V947*X947%,0),
ROUND(SUM(AR947)*X947%,0),
))</f>
        <v/>
      </c>
      <c r="BA947" s="666" t="str">
        <f t="shared" si="174"/>
        <v/>
      </c>
    </row>
    <row r="948" spans="2:53" s="4" customFormat="1" ht="28.15" hidden="1" customHeight="1" outlineLevel="1">
      <c r="C948" s="722">
        <v>932</v>
      </c>
      <c r="D948" s="1569"/>
      <c r="E948" s="1570"/>
      <c r="F948" s="1570"/>
      <c r="G948" s="1570"/>
      <c r="H948" s="1570"/>
      <c r="I948" s="1570"/>
      <c r="J948" s="1570"/>
      <c r="K948" s="1571"/>
      <c r="L948" s="668" t="str">
        <f>IF(M948&gt;0,IF(COUNTIF(リスト!建築物種類コード,M948),"建築物","構築物"),"")</f>
        <v/>
      </c>
      <c r="M948" s="680"/>
      <c r="N948" s="681"/>
      <c r="O948" s="201"/>
      <c r="P948" s="682"/>
      <c r="Q948" s="683"/>
      <c r="R948" s="683"/>
      <c r="S948" s="684"/>
      <c r="T948" s="685"/>
      <c r="U948" s="685"/>
      <c r="V948" s="685"/>
      <c r="W948" s="685"/>
      <c r="X948" s="1045"/>
      <c r="Y948" s="686"/>
      <c r="Z948" s="687"/>
      <c r="AA948" s="661"/>
      <c r="AB948" s="662"/>
      <c r="AC948" s="279"/>
      <c r="AD948" s="61"/>
      <c r="AE948" s="61"/>
      <c r="AF948" s="663" t="str">
        <f t="shared" si="178"/>
        <v/>
      </c>
      <c r="AG948" s="664" t="str">
        <f t="shared" si="159"/>
        <v/>
      </c>
      <c r="AH948" s="664" t="str">
        <f t="shared" si="160"/>
        <v/>
      </c>
      <c r="AI948" s="664" t="str">
        <f>IF(AF948="","",VLOOKUP(AF948,リスト!BD:BE,2,0))</f>
        <v/>
      </c>
      <c r="AJ948" s="664" t="str">
        <f t="shared" si="175"/>
        <v/>
      </c>
      <c r="AK948" s="664" t="str">
        <f>IF(AJ948="","",VLOOKUP(AJ948,リスト!BW:BX,2,0))</f>
        <v/>
      </c>
      <c r="AL948" s="664" t="str">
        <f>IF(AF948="","",IF(S948&gt;【１】経営概要!$G$27,調査年-1,調査年)-R948)</f>
        <v/>
      </c>
      <c r="AM948" s="665" t="str">
        <f t="shared" si="165"/>
        <v/>
      </c>
      <c r="AN948" s="665" t="str">
        <f t="shared" si="166"/>
        <v/>
      </c>
      <c r="AO948" s="666" t="str">
        <f t="shared" si="167"/>
        <v/>
      </c>
      <c r="AP948" s="666" t="str">
        <f t="shared" si="168"/>
        <v/>
      </c>
      <c r="AQ948" s="666" t="str">
        <f t="shared" si="169"/>
        <v/>
      </c>
      <c r="AR948" s="666" t="str">
        <f t="shared" si="179"/>
        <v/>
      </c>
      <c r="AS948" s="666" t="str">
        <f t="shared" si="170"/>
        <v/>
      </c>
      <c r="AT948" s="666" t="str">
        <f t="shared" si="161"/>
        <v/>
      </c>
      <c r="AU948" s="666" t="str">
        <f t="shared" si="162"/>
        <v/>
      </c>
      <c r="AV948" s="666" t="str">
        <f>IF(X948="","",IF(OR(R948=IF(S948&gt;【１】経営概要!$G$27,調査年-1,調査年),AN948=""),"",ROUND(AN948*X948%,0)))</f>
        <v/>
      </c>
      <c r="AW948" s="666" t="str">
        <f t="shared" si="171"/>
        <v/>
      </c>
      <c r="AX948" s="666" t="str">
        <f t="shared" si="172"/>
        <v/>
      </c>
      <c r="AY948" s="666" t="str">
        <f t="shared" si="173"/>
        <v/>
      </c>
      <c r="AZ948" s="666" t="str">
        <f>IF(OR(X948="",AND(OR(R948&lt;&gt;IF(S948&gt;【１】経営概要!$G$27,調査年-1,調査年),AG948=0),V948="",AR948="",W948="")),"",
SUM(
IF(AND(R948=IF(S948&gt;【１】経営概要!$G$27,調査年-1,調査年),AG948=1),ROUND(T948*X948%,0),),
ROUND(V948*X948%,0),
ROUND(SUM(AR948)*X948%,0),
))</f>
        <v/>
      </c>
      <c r="BA948" s="666" t="str">
        <f t="shared" si="174"/>
        <v/>
      </c>
    </row>
    <row r="949" spans="2:53" s="4" customFormat="1" ht="28.15" hidden="1" customHeight="1" outlineLevel="1">
      <c r="C949" s="722">
        <v>933</v>
      </c>
      <c r="D949" s="1569"/>
      <c r="E949" s="1570"/>
      <c r="F949" s="1570"/>
      <c r="G949" s="1570"/>
      <c r="H949" s="1570"/>
      <c r="I949" s="1570"/>
      <c r="J949" s="1570"/>
      <c r="K949" s="1571"/>
      <c r="L949" s="668" t="str">
        <f>IF(M949&gt;0,IF(COUNTIF(リスト!建築物種類コード,M949),"建築物","構築物"),"")</f>
        <v/>
      </c>
      <c r="M949" s="680"/>
      <c r="N949" s="681"/>
      <c r="O949" s="201"/>
      <c r="P949" s="682"/>
      <c r="Q949" s="683"/>
      <c r="R949" s="683"/>
      <c r="S949" s="684"/>
      <c r="T949" s="685"/>
      <c r="U949" s="685"/>
      <c r="V949" s="685"/>
      <c r="W949" s="685"/>
      <c r="X949" s="1045"/>
      <c r="Y949" s="686"/>
      <c r="Z949" s="687"/>
      <c r="AA949" s="661"/>
      <c r="AB949" s="662"/>
      <c r="AC949" s="279"/>
      <c r="AD949" s="61"/>
      <c r="AE949" s="61"/>
      <c r="AF949" s="663" t="str">
        <f t="shared" si="178"/>
        <v/>
      </c>
      <c r="AG949" s="664" t="str">
        <f t="shared" si="159"/>
        <v/>
      </c>
      <c r="AH949" s="664" t="str">
        <f t="shared" si="160"/>
        <v/>
      </c>
      <c r="AI949" s="664" t="str">
        <f>IF(AF949="","",VLOOKUP(AF949,リスト!BD:BE,2,0))</f>
        <v/>
      </c>
      <c r="AJ949" s="664" t="str">
        <f t="shared" si="175"/>
        <v/>
      </c>
      <c r="AK949" s="664" t="str">
        <f>IF(AJ949="","",VLOOKUP(AJ949,リスト!BW:BX,2,0))</f>
        <v/>
      </c>
      <c r="AL949" s="664" t="str">
        <f>IF(AF949="","",IF(S949&gt;【１】経営概要!$G$27,調査年-1,調査年)-R949)</f>
        <v/>
      </c>
      <c r="AM949" s="665" t="str">
        <f t="shared" si="165"/>
        <v/>
      </c>
      <c r="AN949" s="665" t="str">
        <f t="shared" si="166"/>
        <v/>
      </c>
      <c r="AO949" s="666" t="str">
        <f t="shared" si="167"/>
        <v/>
      </c>
      <c r="AP949" s="666" t="str">
        <f t="shared" si="168"/>
        <v/>
      </c>
      <c r="AQ949" s="666" t="str">
        <f t="shared" si="169"/>
        <v/>
      </c>
      <c r="AR949" s="666" t="str">
        <f t="shared" si="179"/>
        <v/>
      </c>
      <c r="AS949" s="666" t="str">
        <f t="shared" si="170"/>
        <v/>
      </c>
      <c r="AT949" s="666" t="str">
        <f t="shared" si="161"/>
        <v/>
      </c>
      <c r="AU949" s="666" t="str">
        <f t="shared" si="162"/>
        <v/>
      </c>
      <c r="AV949" s="666" t="str">
        <f>IF(X949="","",IF(OR(R949=IF(S949&gt;【１】経営概要!$G$27,調査年-1,調査年),AN949=""),"",ROUND(AN949*X949%,0)))</f>
        <v/>
      </c>
      <c r="AW949" s="666" t="str">
        <f t="shared" si="171"/>
        <v/>
      </c>
      <c r="AX949" s="666" t="str">
        <f t="shared" si="172"/>
        <v/>
      </c>
      <c r="AY949" s="666" t="str">
        <f t="shared" si="173"/>
        <v/>
      </c>
      <c r="AZ949" s="666" t="str">
        <f>IF(OR(X949="",AND(OR(R949&lt;&gt;IF(S949&gt;【１】経営概要!$G$27,調査年-1,調査年),AG949=0),V949="",AR949="",W949="")),"",
SUM(
IF(AND(R949=IF(S949&gt;【１】経営概要!$G$27,調査年-1,調査年),AG949=1),ROUND(T949*X949%,0),),
ROUND(V949*X949%,0),
ROUND(SUM(AR949)*X949%,0),
))</f>
        <v/>
      </c>
      <c r="BA949" s="666" t="str">
        <f t="shared" si="174"/>
        <v/>
      </c>
    </row>
    <row r="950" spans="2:53" s="4" customFormat="1" ht="28.15" hidden="1" customHeight="1" outlineLevel="1">
      <c r="C950" s="722">
        <v>934</v>
      </c>
      <c r="D950" s="1569"/>
      <c r="E950" s="1570"/>
      <c r="F950" s="1570"/>
      <c r="G950" s="1570"/>
      <c r="H950" s="1570"/>
      <c r="I950" s="1570"/>
      <c r="J950" s="1570"/>
      <c r="K950" s="1571"/>
      <c r="L950" s="668" t="str">
        <f>IF(M950&gt;0,IF(COUNTIF(リスト!建築物種類コード,M950),"建築物","構築物"),"")</f>
        <v/>
      </c>
      <c r="M950" s="680"/>
      <c r="N950" s="681"/>
      <c r="O950" s="201"/>
      <c r="P950" s="682"/>
      <c r="Q950" s="683"/>
      <c r="R950" s="683"/>
      <c r="S950" s="684"/>
      <c r="T950" s="685"/>
      <c r="U950" s="685"/>
      <c r="V950" s="685"/>
      <c r="W950" s="685"/>
      <c r="X950" s="1045"/>
      <c r="Y950" s="686"/>
      <c r="Z950" s="687"/>
      <c r="AA950" s="661"/>
      <c r="AB950" s="662"/>
      <c r="AC950" s="279"/>
      <c r="AD950" s="61"/>
      <c r="AE950" s="61"/>
      <c r="AF950" s="663" t="str">
        <f t="shared" si="178"/>
        <v/>
      </c>
      <c r="AG950" s="664" t="str">
        <f t="shared" si="159"/>
        <v/>
      </c>
      <c r="AH950" s="664" t="str">
        <f t="shared" si="160"/>
        <v/>
      </c>
      <c r="AI950" s="664" t="str">
        <f>IF(AF950="","",VLOOKUP(AF950,リスト!BD:BE,2,0))</f>
        <v/>
      </c>
      <c r="AJ950" s="664" t="str">
        <f t="shared" si="175"/>
        <v/>
      </c>
      <c r="AK950" s="664" t="str">
        <f>IF(AJ950="","",VLOOKUP(AJ950,リスト!BW:BX,2,0))</f>
        <v/>
      </c>
      <c r="AL950" s="664" t="str">
        <f>IF(AF950="","",IF(S950&gt;【１】経営概要!$G$27,調査年-1,調査年)-R950)</f>
        <v/>
      </c>
      <c r="AM950" s="665" t="str">
        <f t="shared" si="165"/>
        <v/>
      </c>
      <c r="AN950" s="665" t="str">
        <f t="shared" si="166"/>
        <v/>
      </c>
      <c r="AO950" s="666" t="str">
        <f t="shared" si="167"/>
        <v/>
      </c>
      <c r="AP950" s="666" t="str">
        <f t="shared" si="168"/>
        <v/>
      </c>
      <c r="AQ950" s="666" t="str">
        <f t="shared" si="169"/>
        <v/>
      </c>
      <c r="AR950" s="666" t="str">
        <f t="shared" si="179"/>
        <v/>
      </c>
      <c r="AS950" s="666" t="str">
        <f t="shared" si="170"/>
        <v/>
      </c>
      <c r="AT950" s="666" t="str">
        <f t="shared" si="161"/>
        <v/>
      </c>
      <c r="AU950" s="666" t="str">
        <f t="shared" si="162"/>
        <v/>
      </c>
      <c r="AV950" s="666" t="str">
        <f>IF(X950="","",IF(OR(R950=IF(S950&gt;【１】経営概要!$G$27,調査年-1,調査年),AN950=""),"",ROUND(AN950*X950%,0)))</f>
        <v/>
      </c>
      <c r="AW950" s="666" t="str">
        <f t="shared" si="171"/>
        <v/>
      </c>
      <c r="AX950" s="666" t="str">
        <f t="shared" si="172"/>
        <v/>
      </c>
      <c r="AY950" s="666" t="str">
        <f t="shared" si="173"/>
        <v/>
      </c>
      <c r="AZ950" s="666" t="str">
        <f>IF(OR(X950="",AND(OR(R950&lt;&gt;IF(S950&gt;【１】経営概要!$G$27,調査年-1,調査年),AG950=0),V950="",AR950="",W950="")),"",
SUM(
IF(AND(R950=IF(S950&gt;【１】経営概要!$G$27,調査年-1,調査年),AG950=1),ROUND(T950*X950%,0),),
ROUND(V950*X950%,0),
ROUND(SUM(AR950)*X950%,0),
))</f>
        <v/>
      </c>
      <c r="BA950" s="666" t="str">
        <f t="shared" si="174"/>
        <v/>
      </c>
    </row>
    <row r="951" spans="2:53" s="4" customFormat="1" ht="28.15" hidden="1" customHeight="1" outlineLevel="1">
      <c r="C951" s="722">
        <v>935</v>
      </c>
      <c r="D951" s="1569"/>
      <c r="E951" s="1570"/>
      <c r="F951" s="1570"/>
      <c r="G951" s="1570"/>
      <c r="H951" s="1570"/>
      <c r="I951" s="1570"/>
      <c r="J951" s="1570"/>
      <c r="K951" s="1571"/>
      <c r="L951" s="668" t="str">
        <f>IF(M951&gt;0,IF(COUNTIF(リスト!建築物種類コード,M951),"建築物","構築物"),"")</f>
        <v/>
      </c>
      <c r="M951" s="680"/>
      <c r="N951" s="681"/>
      <c r="O951" s="201"/>
      <c r="P951" s="682"/>
      <c r="Q951" s="683"/>
      <c r="R951" s="683"/>
      <c r="S951" s="684"/>
      <c r="T951" s="685"/>
      <c r="U951" s="685"/>
      <c r="V951" s="685"/>
      <c r="W951" s="685"/>
      <c r="X951" s="1045"/>
      <c r="Y951" s="686"/>
      <c r="Z951" s="687"/>
      <c r="AA951" s="661"/>
      <c r="AB951" s="662"/>
      <c r="AC951" s="279"/>
      <c r="AD951" s="61"/>
      <c r="AE951" s="61"/>
      <c r="AF951" s="663" t="str">
        <f t="shared" si="178"/>
        <v/>
      </c>
      <c r="AG951" s="664" t="str">
        <f t="shared" si="159"/>
        <v/>
      </c>
      <c r="AH951" s="664" t="str">
        <f t="shared" si="160"/>
        <v/>
      </c>
      <c r="AI951" s="664" t="str">
        <f>IF(AF951="","",VLOOKUP(AF951,リスト!BD:BE,2,0))</f>
        <v/>
      </c>
      <c r="AJ951" s="664" t="str">
        <f t="shared" si="175"/>
        <v/>
      </c>
      <c r="AK951" s="664" t="str">
        <f>IF(AJ951="","",VLOOKUP(AJ951,リスト!BW:BX,2,0))</f>
        <v/>
      </c>
      <c r="AL951" s="664" t="str">
        <f>IF(AF951="","",IF(S951&gt;【１】経営概要!$G$27,調査年-1,調査年)-R951)</f>
        <v/>
      </c>
      <c r="AM951" s="665" t="str">
        <f t="shared" si="165"/>
        <v/>
      </c>
      <c r="AN951" s="665" t="str">
        <f t="shared" si="166"/>
        <v/>
      </c>
      <c r="AO951" s="666" t="str">
        <f t="shared" si="167"/>
        <v/>
      </c>
      <c r="AP951" s="666" t="str">
        <f t="shared" si="168"/>
        <v/>
      </c>
      <c r="AQ951" s="666" t="str">
        <f t="shared" si="169"/>
        <v/>
      </c>
      <c r="AR951" s="666" t="str">
        <f t="shared" si="179"/>
        <v/>
      </c>
      <c r="AS951" s="666" t="str">
        <f t="shared" si="170"/>
        <v/>
      </c>
      <c r="AT951" s="666" t="str">
        <f t="shared" si="161"/>
        <v/>
      </c>
      <c r="AU951" s="666" t="str">
        <f t="shared" si="162"/>
        <v/>
      </c>
      <c r="AV951" s="666" t="str">
        <f>IF(X951="","",IF(OR(R951=IF(S951&gt;【１】経営概要!$G$27,調査年-1,調査年),AN951=""),"",ROUND(AN951*X951%,0)))</f>
        <v/>
      </c>
      <c r="AW951" s="666" t="str">
        <f t="shared" si="171"/>
        <v/>
      </c>
      <c r="AX951" s="666" t="str">
        <f t="shared" si="172"/>
        <v/>
      </c>
      <c r="AY951" s="666" t="str">
        <f t="shared" si="173"/>
        <v/>
      </c>
      <c r="AZ951" s="666" t="str">
        <f>IF(OR(X951="",AND(OR(R951&lt;&gt;IF(S951&gt;【１】経営概要!$G$27,調査年-1,調査年),AG951=0),V951="",AR951="",W951="")),"",
SUM(
IF(AND(R951=IF(S951&gt;【１】経営概要!$G$27,調査年-1,調査年),AG951=1),ROUND(T951*X951%,0),),
ROUND(V951*X951%,0),
ROUND(SUM(AR951)*X951%,0),
))</f>
        <v/>
      </c>
      <c r="BA951" s="666" t="str">
        <f t="shared" si="174"/>
        <v/>
      </c>
    </row>
    <row r="952" spans="2:53" s="4" customFormat="1" ht="28.15" hidden="1" customHeight="1" outlineLevel="1">
      <c r="C952" s="722">
        <v>936</v>
      </c>
      <c r="D952" s="1569"/>
      <c r="E952" s="1570"/>
      <c r="F952" s="1570"/>
      <c r="G952" s="1570"/>
      <c r="H952" s="1570"/>
      <c r="I952" s="1570"/>
      <c r="J952" s="1570"/>
      <c r="K952" s="1571"/>
      <c r="L952" s="668" t="str">
        <f>IF(M952&gt;0,IF(COUNTIF(リスト!建築物種類コード,M952),"建築物","構築物"),"")</f>
        <v/>
      </c>
      <c r="M952" s="680"/>
      <c r="N952" s="681"/>
      <c r="O952" s="201"/>
      <c r="P952" s="682"/>
      <c r="Q952" s="683"/>
      <c r="R952" s="683"/>
      <c r="S952" s="684"/>
      <c r="T952" s="685"/>
      <c r="U952" s="685"/>
      <c r="V952" s="685"/>
      <c r="W952" s="685"/>
      <c r="X952" s="1045"/>
      <c r="Y952" s="686"/>
      <c r="Z952" s="687"/>
      <c r="AA952" s="661"/>
      <c r="AB952" s="662"/>
      <c r="AC952" s="279"/>
      <c r="AD952" s="61"/>
      <c r="AE952" s="61"/>
      <c r="AF952" s="663" t="str">
        <f t="shared" si="178"/>
        <v/>
      </c>
      <c r="AG952" s="664" t="str">
        <f t="shared" si="159"/>
        <v/>
      </c>
      <c r="AH952" s="664" t="str">
        <f t="shared" si="160"/>
        <v/>
      </c>
      <c r="AI952" s="664" t="str">
        <f>IF(AF952="","",VLOOKUP(AF952,リスト!BD:BE,2,0))</f>
        <v/>
      </c>
      <c r="AJ952" s="664" t="str">
        <f t="shared" si="175"/>
        <v/>
      </c>
      <c r="AK952" s="664" t="str">
        <f>IF(AJ952="","",VLOOKUP(AJ952,リスト!BW:BX,2,0))</f>
        <v/>
      </c>
      <c r="AL952" s="664" t="str">
        <f>IF(AF952="","",IF(S952&gt;【１】経営概要!$G$27,調査年-1,調査年)-R952)</f>
        <v/>
      </c>
      <c r="AM952" s="665" t="str">
        <f t="shared" si="165"/>
        <v/>
      </c>
      <c r="AN952" s="665" t="str">
        <f t="shared" si="166"/>
        <v/>
      </c>
      <c r="AO952" s="666" t="str">
        <f t="shared" si="167"/>
        <v/>
      </c>
      <c r="AP952" s="666" t="str">
        <f t="shared" si="168"/>
        <v/>
      </c>
      <c r="AQ952" s="666" t="str">
        <f t="shared" si="169"/>
        <v/>
      </c>
      <c r="AR952" s="666" t="str">
        <f t="shared" si="179"/>
        <v/>
      </c>
      <c r="AS952" s="666" t="str">
        <f t="shared" si="170"/>
        <v/>
      </c>
      <c r="AT952" s="666" t="str">
        <f t="shared" si="161"/>
        <v/>
      </c>
      <c r="AU952" s="666" t="str">
        <f t="shared" si="162"/>
        <v/>
      </c>
      <c r="AV952" s="666" t="str">
        <f>IF(X952="","",IF(OR(R952=IF(S952&gt;【１】経営概要!$G$27,調査年-1,調査年),AN952=""),"",ROUND(AN952*X952%,0)))</f>
        <v/>
      </c>
      <c r="AW952" s="666" t="str">
        <f t="shared" si="171"/>
        <v/>
      </c>
      <c r="AX952" s="666" t="str">
        <f t="shared" si="172"/>
        <v/>
      </c>
      <c r="AY952" s="666" t="str">
        <f t="shared" si="173"/>
        <v/>
      </c>
      <c r="AZ952" s="666" t="str">
        <f>IF(OR(X952="",AND(OR(R952&lt;&gt;IF(S952&gt;【１】経営概要!$G$27,調査年-1,調査年),AG952=0),V952="",AR952="",W952="")),"",
SUM(
IF(AND(R952=IF(S952&gt;【１】経営概要!$G$27,調査年-1,調査年),AG952=1),ROUND(T952*X952%,0),),
ROUND(V952*X952%,0),
ROUND(SUM(AR952)*X952%,0),
))</f>
        <v/>
      </c>
      <c r="BA952" s="666" t="str">
        <f t="shared" si="174"/>
        <v/>
      </c>
    </row>
    <row r="953" spans="2:53" s="4" customFormat="1" ht="28.15" hidden="1" customHeight="1" outlineLevel="1">
      <c r="C953" s="722">
        <v>937</v>
      </c>
      <c r="D953" s="1569"/>
      <c r="E953" s="1570"/>
      <c r="F953" s="1570"/>
      <c r="G953" s="1570"/>
      <c r="H953" s="1570"/>
      <c r="I953" s="1570"/>
      <c r="J953" s="1570"/>
      <c r="K953" s="1571"/>
      <c r="L953" s="668" t="str">
        <f>IF(M953&gt;0,IF(COUNTIF(リスト!建築物種類コード,M953),"建築物","構築物"),"")</f>
        <v/>
      </c>
      <c r="M953" s="680"/>
      <c r="N953" s="681"/>
      <c r="O953" s="201"/>
      <c r="P953" s="682"/>
      <c r="Q953" s="683"/>
      <c r="R953" s="683"/>
      <c r="S953" s="684"/>
      <c r="T953" s="685"/>
      <c r="U953" s="685"/>
      <c r="V953" s="685"/>
      <c r="W953" s="685"/>
      <c r="X953" s="1045"/>
      <c r="Y953" s="686"/>
      <c r="Z953" s="687"/>
      <c r="AA953" s="661"/>
      <c r="AB953" s="662"/>
      <c r="AC953" s="279"/>
      <c r="AD953" s="61"/>
      <c r="AE953" s="61"/>
      <c r="AF953" s="663" t="str">
        <f t="shared" si="178"/>
        <v/>
      </c>
      <c r="AG953" s="664" t="str">
        <f t="shared" si="159"/>
        <v/>
      </c>
      <c r="AH953" s="664" t="str">
        <f t="shared" si="160"/>
        <v/>
      </c>
      <c r="AI953" s="664" t="str">
        <f>IF(AF953="","",VLOOKUP(AF953,リスト!BD:BE,2,0))</f>
        <v/>
      </c>
      <c r="AJ953" s="664" t="str">
        <f t="shared" si="175"/>
        <v/>
      </c>
      <c r="AK953" s="664" t="str">
        <f>IF(AJ953="","",VLOOKUP(AJ953,リスト!BW:BX,2,0))</f>
        <v/>
      </c>
      <c r="AL953" s="664" t="str">
        <f>IF(AF953="","",IF(S953&gt;【１】経営概要!$G$27,調査年-1,調査年)-R953)</f>
        <v/>
      </c>
      <c r="AM953" s="665" t="str">
        <f t="shared" si="165"/>
        <v/>
      </c>
      <c r="AN953" s="665" t="str">
        <f t="shared" si="166"/>
        <v/>
      </c>
      <c r="AO953" s="666" t="str">
        <f t="shared" si="167"/>
        <v/>
      </c>
      <c r="AP953" s="666" t="str">
        <f t="shared" si="168"/>
        <v/>
      </c>
      <c r="AQ953" s="666" t="str">
        <f t="shared" si="169"/>
        <v/>
      </c>
      <c r="AR953" s="666" t="str">
        <f t="shared" si="179"/>
        <v/>
      </c>
      <c r="AS953" s="666" t="str">
        <f t="shared" si="170"/>
        <v/>
      </c>
      <c r="AT953" s="666" t="str">
        <f t="shared" si="161"/>
        <v/>
      </c>
      <c r="AU953" s="666" t="str">
        <f t="shared" si="162"/>
        <v/>
      </c>
      <c r="AV953" s="666" t="str">
        <f>IF(X953="","",IF(OR(R953=IF(S953&gt;【１】経営概要!$G$27,調査年-1,調査年),AN953=""),"",ROUND(AN953*X953%,0)))</f>
        <v/>
      </c>
      <c r="AW953" s="666" t="str">
        <f t="shared" si="171"/>
        <v/>
      </c>
      <c r="AX953" s="666" t="str">
        <f t="shared" si="172"/>
        <v/>
      </c>
      <c r="AY953" s="666" t="str">
        <f t="shared" si="173"/>
        <v/>
      </c>
      <c r="AZ953" s="666" t="str">
        <f>IF(OR(X953="",AND(OR(R953&lt;&gt;IF(S953&gt;【１】経営概要!$G$27,調査年-1,調査年),AG953=0),V953="",AR953="",W953="")),"",
SUM(
IF(AND(R953=IF(S953&gt;【１】経営概要!$G$27,調査年-1,調査年),AG953=1),ROUND(T953*X953%,0),),
ROUND(V953*X953%,0),
ROUND(SUM(AR953)*X953%,0),
))</f>
        <v/>
      </c>
      <c r="BA953" s="666" t="str">
        <f t="shared" si="174"/>
        <v/>
      </c>
    </row>
    <row r="954" spans="2:53" s="4" customFormat="1" ht="28.15" hidden="1" customHeight="1" outlineLevel="1">
      <c r="C954" s="722">
        <v>938</v>
      </c>
      <c r="D954" s="1569"/>
      <c r="E954" s="1570"/>
      <c r="F954" s="1570"/>
      <c r="G954" s="1570"/>
      <c r="H954" s="1570"/>
      <c r="I954" s="1570"/>
      <c r="J954" s="1570"/>
      <c r="K954" s="1571"/>
      <c r="L954" s="668" t="str">
        <f>IF(M954&gt;0,IF(COUNTIF(リスト!建築物種類コード,M954),"建築物","構築物"),"")</f>
        <v/>
      </c>
      <c r="M954" s="680"/>
      <c r="N954" s="681"/>
      <c r="O954" s="201"/>
      <c r="P954" s="682"/>
      <c r="Q954" s="683"/>
      <c r="R954" s="683"/>
      <c r="S954" s="684"/>
      <c r="T954" s="685"/>
      <c r="U954" s="685"/>
      <c r="V954" s="685"/>
      <c r="W954" s="685"/>
      <c r="X954" s="1045"/>
      <c r="Y954" s="686"/>
      <c r="Z954" s="687"/>
      <c r="AA954" s="661"/>
      <c r="AB954" s="662"/>
      <c r="AC954" s="279"/>
      <c r="AD954" s="61"/>
      <c r="AE954" s="61"/>
      <c r="AF954" s="663" t="str">
        <f t="shared" si="178"/>
        <v/>
      </c>
      <c r="AG954" s="664" t="str">
        <f t="shared" si="159"/>
        <v/>
      </c>
      <c r="AH954" s="664" t="str">
        <f t="shared" si="160"/>
        <v/>
      </c>
      <c r="AI954" s="664" t="str">
        <f>IF(AF954="","",VLOOKUP(AF954,リスト!BD:BE,2,0))</f>
        <v/>
      </c>
      <c r="AJ954" s="664" t="str">
        <f t="shared" si="175"/>
        <v/>
      </c>
      <c r="AK954" s="664" t="str">
        <f>IF(AJ954="","",VLOOKUP(AJ954,リスト!BW:BX,2,0))</f>
        <v/>
      </c>
      <c r="AL954" s="664" t="str">
        <f>IF(AF954="","",IF(S954&gt;【１】経営概要!$G$27,調査年-1,調査年)-R954)</f>
        <v/>
      </c>
      <c r="AM954" s="665" t="str">
        <f t="shared" si="165"/>
        <v/>
      </c>
      <c r="AN954" s="665" t="str">
        <f t="shared" si="166"/>
        <v/>
      </c>
      <c r="AO954" s="666" t="str">
        <f t="shared" si="167"/>
        <v/>
      </c>
      <c r="AP954" s="666" t="str">
        <f t="shared" si="168"/>
        <v/>
      </c>
      <c r="AQ954" s="666" t="str">
        <f t="shared" si="169"/>
        <v/>
      </c>
      <c r="AR954" s="666" t="str">
        <f t="shared" si="179"/>
        <v/>
      </c>
      <c r="AS954" s="666" t="str">
        <f t="shared" si="170"/>
        <v/>
      </c>
      <c r="AT954" s="666" t="str">
        <f t="shared" si="161"/>
        <v/>
      </c>
      <c r="AU954" s="666" t="str">
        <f t="shared" si="162"/>
        <v/>
      </c>
      <c r="AV954" s="666" t="str">
        <f>IF(X954="","",IF(OR(R954=IF(S954&gt;【１】経営概要!$G$27,調査年-1,調査年),AN954=""),"",ROUND(AN954*X954%,0)))</f>
        <v/>
      </c>
      <c r="AW954" s="666" t="str">
        <f t="shared" si="171"/>
        <v/>
      </c>
      <c r="AX954" s="666" t="str">
        <f t="shared" si="172"/>
        <v/>
      </c>
      <c r="AY954" s="666" t="str">
        <f t="shared" si="173"/>
        <v/>
      </c>
      <c r="AZ954" s="666" t="str">
        <f>IF(OR(X954="",AND(OR(R954&lt;&gt;IF(S954&gt;【１】経営概要!$G$27,調査年-1,調査年),AG954=0),V954="",AR954="",W954="")),"",
SUM(
IF(AND(R954=IF(S954&gt;【１】経営概要!$G$27,調査年-1,調査年),AG954=1),ROUND(T954*X954%,0),),
ROUND(V954*X954%,0),
ROUND(SUM(AR954)*X954%,0),
))</f>
        <v/>
      </c>
      <c r="BA954" s="666" t="str">
        <f t="shared" si="174"/>
        <v/>
      </c>
    </row>
    <row r="955" spans="2:53" s="4" customFormat="1" ht="28.15" hidden="1" customHeight="1" outlineLevel="1">
      <c r="C955" s="722">
        <v>939</v>
      </c>
      <c r="D955" s="1569"/>
      <c r="E955" s="1570"/>
      <c r="F955" s="1570"/>
      <c r="G955" s="1570"/>
      <c r="H955" s="1570"/>
      <c r="I955" s="1570"/>
      <c r="J955" s="1570"/>
      <c r="K955" s="1571"/>
      <c r="L955" s="668" t="str">
        <f>IF(M955&gt;0,IF(COUNTIF(リスト!建築物種類コード,M955),"建築物","構築物"),"")</f>
        <v/>
      </c>
      <c r="M955" s="688"/>
      <c r="N955" s="681"/>
      <c r="O955" s="201"/>
      <c r="P955" s="682"/>
      <c r="Q955" s="683"/>
      <c r="R955" s="683"/>
      <c r="S955" s="684"/>
      <c r="T955" s="685"/>
      <c r="U955" s="685"/>
      <c r="V955" s="685"/>
      <c r="W955" s="685"/>
      <c r="X955" s="1045"/>
      <c r="Y955" s="686"/>
      <c r="Z955" s="687"/>
      <c r="AA955" s="661"/>
      <c r="AB955" s="662"/>
      <c r="AC955" s="279"/>
      <c r="AD955" s="61"/>
      <c r="AE955" s="61"/>
      <c r="AF955" s="663" t="str">
        <f t="shared" si="178"/>
        <v/>
      </c>
      <c r="AG955" s="664" t="str">
        <f t="shared" si="159"/>
        <v/>
      </c>
      <c r="AH955" s="664" t="str">
        <f t="shared" si="160"/>
        <v/>
      </c>
      <c r="AI955" s="664" t="str">
        <f>IF(AF955="","",VLOOKUP(AF955,リスト!BD:BE,2,0))</f>
        <v/>
      </c>
      <c r="AJ955" s="664" t="str">
        <f t="shared" si="175"/>
        <v/>
      </c>
      <c r="AK955" s="664" t="str">
        <f>IF(AJ955="","",VLOOKUP(AJ955,リスト!BW:BX,2,0))</f>
        <v/>
      </c>
      <c r="AL955" s="664" t="str">
        <f>IF(AF955="","",IF(S955&gt;【１】経営概要!$G$27,調査年-1,調査年)-R955)</f>
        <v/>
      </c>
      <c r="AM955" s="665" t="str">
        <f t="shared" si="165"/>
        <v/>
      </c>
      <c r="AN955" s="665" t="str">
        <f t="shared" si="166"/>
        <v/>
      </c>
      <c r="AO955" s="666" t="str">
        <f t="shared" si="167"/>
        <v/>
      </c>
      <c r="AP955" s="666" t="str">
        <f t="shared" si="168"/>
        <v/>
      </c>
      <c r="AQ955" s="666" t="str">
        <f t="shared" si="169"/>
        <v/>
      </c>
      <c r="AR955" s="666" t="str">
        <f t="shared" si="179"/>
        <v/>
      </c>
      <c r="AS955" s="666" t="str">
        <f t="shared" si="170"/>
        <v/>
      </c>
      <c r="AT955" s="666" t="str">
        <f t="shared" si="161"/>
        <v/>
      </c>
      <c r="AU955" s="666" t="str">
        <f t="shared" si="162"/>
        <v/>
      </c>
      <c r="AV955" s="666" t="str">
        <f>IF(X955="","",IF(OR(R955=IF(S955&gt;【１】経営概要!$G$27,調査年-1,調査年),AN955=""),"",ROUND(AN955*X955%,0)))</f>
        <v/>
      </c>
      <c r="AW955" s="666" t="str">
        <f t="shared" si="171"/>
        <v/>
      </c>
      <c r="AX955" s="666" t="str">
        <f t="shared" si="172"/>
        <v/>
      </c>
      <c r="AY955" s="666" t="str">
        <f t="shared" si="173"/>
        <v/>
      </c>
      <c r="AZ955" s="666" t="str">
        <f>IF(OR(X955="",AND(OR(R955&lt;&gt;IF(S955&gt;【１】経営概要!$G$27,調査年-1,調査年),AG955=0),V955="",AR955="",W955="")),"",
SUM(
IF(AND(R955=IF(S955&gt;【１】経営概要!$G$27,調査年-1,調査年),AG955=1),ROUND(T955*X955%,0),),
ROUND(V955*X955%,0),
ROUND(SUM(AR955)*X955%,0),
))</f>
        <v/>
      </c>
      <c r="BA955" s="666" t="str">
        <f t="shared" si="174"/>
        <v/>
      </c>
    </row>
    <row r="956" spans="2:53" s="4" customFormat="1" ht="28.5" hidden="1" customHeight="1" outlineLevel="1">
      <c r="B956" s="49"/>
      <c r="C956" s="722">
        <v>940</v>
      </c>
      <c r="D956" s="1569"/>
      <c r="E956" s="1570"/>
      <c r="F956" s="1570"/>
      <c r="G956" s="1570"/>
      <c r="H956" s="1570"/>
      <c r="I956" s="1570"/>
      <c r="J956" s="1570"/>
      <c r="K956" s="1571"/>
      <c r="L956" s="668" t="str">
        <f>IF(M956&gt;0,IF(COUNTIF(リスト!建築物種類コード,M956),"建築物","構築物"),"")</f>
        <v/>
      </c>
      <c r="M956" s="680"/>
      <c r="N956" s="681"/>
      <c r="O956" s="201"/>
      <c r="P956" s="682"/>
      <c r="Q956" s="683"/>
      <c r="R956" s="683"/>
      <c r="S956" s="684"/>
      <c r="T956" s="685"/>
      <c r="U956" s="685"/>
      <c r="V956" s="685"/>
      <c r="W956" s="685"/>
      <c r="X956" s="1045"/>
      <c r="Y956" s="686"/>
      <c r="Z956" s="687"/>
      <c r="AA956" s="661"/>
      <c r="AB956" s="662"/>
      <c r="AC956" s="279"/>
      <c r="AD956" s="61"/>
      <c r="AE956" s="61"/>
      <c r="AF956" s="663" t="str">
        <f t="shared" si="178"/>
        <v/>
      </c>
      <c r="AG956" s="664" t="str">
        <f t="shared" si="159"/>
        <v/>
      </c>
      <c r="AH956" s="664" t="str">
        <f t="shared" si="160"/>
        <v/>
      </c>
      <c r="AI956" s="664" t="str">
        <f>IF(AF956="","",VLOOKUP(AF956,リスト!BD:BE,2,0))</f>
        <v/>
      </c>
      <c r="AJ956" s="664" t="str">
        <f t="shared" si="175"/>
        <v/>
      </c>
      <c r="AK956" s="664" t="str">
        <f>IF(AJ956="","",VLOOKUP(AJ956,リスト!BW:BX,2,0))</f>
        <v/>
      </c>
      <c r="AL956" s="664" t="str">
        <f>IF(AF956="","",IF(S956&gt;【１】経営概要!$G$27,調査年-1,調査年)-R956)</f>
        <v/>
      </c>
      <c r="AM956" s="665" t="str">
        <f t="shared" si="165"/>
        <v/>
      </c>
      <c r="AN956" s="665" t="str">
        <f t="shared" si="166"/>
        <v/>
      </c>
      <c r="AO956" s="666" t="str">
        <f t="shared" si="167"/>
        <v/>
      </c>
      <c r="AP956" s="666" t="str">
        <f t="shared" si="168"/>
        <v/>
      </c>
      <c r="AQ956" s="666" t="str">
        <f t="shared" si="169"/>
        <v/>
      </c>
      <c r="AR956" s="666" t="str">
        <f t="shared" si="179"/>
        <v/>
      </c>
      <c r="AS956" s="666" t="str">
        <f t="shared" si="170"/>
        <v/>
      </c>
      <c r="AT956" s="666" t="str">
        <f t="shared" si="161"/>
        <v/>
      </c>
      <c r="AU956" s="666" t="str">
        <f t="shared" si="162"/>
        <v/>
      </c>
      <c r="AV956" s="666" t="str">
        <f>IF(X956="","",IF(OR(R956=IF(S956&gt;【１】経営概要!$G$27,調査年-1,調査年),AN956=""),"",ROUND(AN956*X956%,0)))</f>
        <v/>
      </c>
      <c r="AW956" s="666" t="str">
        <f t="shared" si="171"/>
        <v/>
      </c>
      <c r="AX956" s="666" t="str">
        <f t="shared" si="172"/>
        <v/>
      </c>
      <c r="AY956" s="666" t="str">
        <f t="shared" si="173"/>
        <v/>
      </c>
      <c r="AZ956" s="666" t="str">
        <f>IF(OR(X956="",AND(OR(R956&lt;&gt;IF(S956&gt;【１】経営概要!$G$27,調査年-1,調査年),AG956=0),V956="",AR956="",W956="")),"",
SUM(
IF(AND(R956=IF(S956&gt;【１】経営概要!$G$27,調査年-1,調査年),AG956=1),ROUND(T956*X956%,0),),
ROUND(V956*X956%,0),
ROUND(SUM(AR956)*X956%,0),
))</f>
        <v/>
      </c>
      <c r="BA956" s="666" t="str">
        <f t="shared" si="174"/>
        <v/>
      </c>
    </row>
    <row r="957" spans="2:53" ht="28.5" hidden="1" customHeight="1" outlineLevel="1">
      <c r="B957" s="49"/>
      <c r="C957" s="722">
        <v>941</v>
      </c>
      <c r="D957" s="1572"/>
      <c r="E957" s="1573"/>
      <c r="F957" s="1573"/>
      <c r="G957" s="1573"/>
      <c r="H957" s="1573"/>
      <c r="I957" s="1573"/>
      <c r="J957" s="1573"/>
      <c r="K957" s="1574"/>
      <c r="L957" s="668" t="str">
        <f>IF(M957&gt;0,IF(COUNTIF(リスト!建築物種類コード,M957),"建築物","構築物"),"")</f>
        <v/>
      </c>
      <c r="M957" s="688"/>
      <c r="N957" s="681"/>
      <c r="O957" s="201"/>
      <c r="P957" s="682"/>
      <c r="Q957" s="683"/>
      <c r="R957" s="683"/>
      <c r="S957" s="684"/>
      <c r="T957" s="685"/>
      <c r="U957" s="685"/>
      <c r="V957" s="685"/>
      <c r="W957" s="685"/>
      <c r="X957" s="1045"/>
      <c r="Y957" s="686"/>
      <c r="Z957" s="687"/>
      <c r="AA957" s="661"/>
      <c r="AB957" s="662"/>
      <c r="AC957" s="279"/>
      <c r="AF957" s="663" t="str">
        <f t="shared" si="178"/>
        <v/>
      </c>
      <c r="AG957" s="664" t="str">
        <f t="shared" si="159"/>
        <v/>
      </c>
      <c r="AH957" s="664" t="str">
        <f t="shared" si="160"/>
        <v/>
      </c>
      <c r="AI957" s="664" t="str">
        <f>IF(AF957="","",VLOOKUP(AF957,リスト!BD:BE,2,0))</f>
        <v/>
      </c>
      <c r="AJ957" s="664" t="str">
        <f t="shared" si="175"/>
        <v/>
      </c>
      <c r="AK957" s="664" t="str">
        <f>IF(AJ957="","",VLOOKUP(AJ957,リスト!BW:BX,2,0))</f>
        <v/>
      </c>
      <c r="AL957" s="664" t="str">
        <f>IF(AF957="","",IF(S957&gt;【１】経営概要!$G$27,調査年-1,調査年)-R957)</f>
        <v/>
      </c>
      <c r="AM957" s="665" t="str">
        <f t="shared" si="165"/>
        <v/>
      </c>
      <c r="AN957" s="665" t="str">
        <f t="shared" si="166"/>
        <v/>
      </c>
      <c r="AO957" s="666" t="str">
        <f t="shared" si="167"/>
        <v/>
      </c>
      <c r="AP957" s="666" t="str">
        <f t="shared" si="168"/>
        <v/>
      </c>
      <c r="AQ957" s="666" t="str">
        <f t="shared" si="169"/>
        <v/>
      </c>
      <c r="AR957" s="666" t="str">
        <f t="shared" si="179"/>
        <v/>
      </c>
      <c r="AS957" s="666" t="str">
        <f t="shared" si="170"/>
        <v/>
      </c>
      <c r="AT957" s="666" t="str">
        <f t="shared" si="161"/>
        <v/>
      </c>
      <c r="AU957" s="666" t="str">
        <f t="shared" si="162"/>
        <v/>
      </c>
      <c r="AV957" s="666" t="str">
        <f>IF(X957="","",IF(OR(R957=IF(S957&gt;【１】経営概要!$G$27,調査年-1,調査年),AN957=""),"",ROUND(AN957*X957%,0)))</f>
        <v/>
      </c>
      <c r="AW957" s="666" t="str">
        <f t="shared" si="171"/>
        <v/>
      </c>
      <c r="AX957" s="666" t="str">
        <f t="shared" si="172"/>
        <v/>
      </c>
      <c r="AY957" s="666" t="str">
        <f t="shared" si="173"/>
        <v/>
      </c>
      <c r="AZ957" s="666" t="str">
        <f>IF(OR(X957="",AND(OR(R957&lt;&gt;IF(S957&gt;【１】経営概要!$G$27,調査年-1,調査年),AG957=0),V957="",AR957="",W957="")),"",
SUM(
IF(AND(R957=IF(S957&gt;【１】経営概要!$G$27,調査年-1,調査年),AG957=1),ROUND(T957*X957%,0),),
ROUND(V957*X957%,0),
ROUND(SUM(AR957)*X957%,0),
))</f>
        <v/>
      </c>
      <c r="BA957" s="666" t="str">
        <f t="shared" si="174"/>
        <v/>
      </c>
    </row>
    <row r="958" spans="2:53" s="42" customFormat="1" ht="28.5" hidden="1" customHeight="1" outlineLevel="1">
      <c r="B958" s="49"/>
      <c r="C958" s="722">
        <v>942</v>
      </c>
      <c r="D958" s="1569"/>
      <c r="E958" s="1570"/>
      <c r="F958" s="1570"/>
      <c r="G958" s="1570"/>
      <c r="H958" s="1570"/>
      <c r="I958" s="1570"/>
      <c r="J958" s="1570"/>
      <c r="K958" s="1571"/>
      <c r="L958" s="668" t="str">
        <f>IF(M958&gt;0,IF(COUNTIF(リスト!建築物種類コード,M958),"建築物","構築物"),"")</f>
        <v/>
      </c>
      <c r="M958" s="680"/>
      <c r="N958" s="681"/>
      <c r="O958" s="201"/>
      <c r="P958" s="682"/>
      <c r="Q958" s="683"/>
      <c r="R958" s="683"/>
      <c r="S958" s="684"/>
      <c r="T958" s="685"/>
      <c r="U958" s="685"/>
      <c r="V958" s="685"/>
      <c r="W958" s="685"/>
      <c r="X958" s="1045"/>
      <c r="Y958" s="686"/>
      <c r="Z958" s="687"/>
      <c r="AA958" s="661"/>
      <c r="AB958" s="662"/>
      <c r="AC958" s="279"/>
      <c r="AD958" s="61"/>
      <c r="AE958" s="61"/>
      <c r="AF958" s="663" t="str">
        <f t="shared" si="178"/>
        <v/>
      </c>
      <c r="AG958" s="664" t="str">
        <f t="shared" si="159"/>
        <v/>
      </c>
      <c r="AH958" s="664" t="str">
        <f t="shared" si="160"/>
        <v/>
      </c>
      <c r="AI958" s="664" t="str">
        <f>IF(AF958="","",VLOOKUP(AF958,リスト!BD:BE,2,0))</f>
        <v/>
      </c>
      <c r="AJ958" s="664" t="str">
        <f t="shared" si="175"/>
        <v/>
      </c>
      <c r="AK958" s="664" t="str">
        <f>IF(AJ958="","",VLOOKUP(AJ958,リスト!BW:BX,2,0))</f>
        <v/>
      </c>
      <c r="AL958" s="664" t="str">
        <f>IF(AF958="","",IF(S958&gt;【１】経営概要!$G$27,調査年-1,調査年)-R958)</f>
        <v/>
      </c>
      <c r="AM958" s="665" t="str">
        <f t="shared" si="165"/>
        <v/>
      </c>
      <c r="AN958" s="665" t="str">
        <f t="shared" si="166"/>
        <v/>
      </c>
      <c r="AO958" s="666" t="str">
        <f t="shared" si="167"/>
        <v/>
      </c>
      <c r="AP958" s="666" t="str">
        <f t="shared" si="168"/>
        <v/>
      </c>
      <c r="AQ958" s="666" t="str">
        <f t="shared" si="169"/>
        <v/>
      </c>
      <c r="AR958" s="666" t="str">
        <f t="shared" si="179"/>
        <v/>
      </c>
      <c r="AS958" s="666" t="str">
        <f t="shared" si="170"/>
        <v/>
      </c>
      <c r="AT958" s="666" t="str">
        <f t="shared" si="161"/>
        <v/>
      </c>
      <c r="AU958" s="666" t="str">
        <f t="shared" si="162"/>
        <v/>
      </c>
      <c r="AV958" s="666" t="str">
        <f>IF(X958="","",IF(OR(R958=IF(S958&gt;【１】経営概要!$G$27,調査年-1,調査年),AN958=""),"",ROUND(AN958*X958%,0)))</f>
        <v/>
      </c>
      <c r="AW958" s="666" t="str">
        <f t="shared" si="171"/>
        <v/>
      </c>
      <c r="AX958" s="666" t="str">
        <f t="shared" si="172"/>
        <v/>
      </c>
      <c r="AY958" s="666" t="str">
        <f t="shared" si="173"/>
        <v/>
      </c>
      <c r="AZ958" s="666" t="str">
        <f>IF(OR(X958="",AND(OR(R958&lt;&gt;IF(S958&gt;【１】経営概要!$G$27,調査年-1,調査年),AG958=0),V958="",AR958="",W958="")),"",
SUM(
IF(AND(R958=IF(S958&gt;【１】経営概要!$G$27,調査年-1,調査年),AG958=1),ROUND(T958*X958%,0),),
ROUND(V958*X958%,0),
ROUND(SUM(AR958)*X958%,0),
))</f>
        <v/>
      </c>
      <c r="BA958" s="666" t="str">
        <f t="shared" si="174"/>
        <v/>
      </c>
    </row>
    <row r="959" spans="2:53" s="4" customFormat="1" ht="28.5" hidden="1" customHeight="1" outlineLevel="1">
      <c r="C959" s="722">
        <v>943</v>
      </c>
      <c r="D959" s="1569"/>
      <c r="E959" s="1570"/>
      <c r="F959" s="1570"/>
      <c r="G959" s="1570"/>
      <c r="H959" s="1570"/>
      <c r="I959" s="1570"/>
      <c r="J959" s="1570"/>
      <c r="K959" s="1571"/>
      <c r="L959" s="668" t="str">
        <f>IF(M959&gt;0,IF(COUNTIF(リスト!建築物種類コード,M959),"建築物","構築物"),"")</f>
        <v/>
      </c>
      <c r="M959" s="680"/>
      <c r="N959" s="681"/>
      <c r="O959" s="201"/>
      <c r="P959" s="682"/>
      <c r="Q959" s="683"/>
      <c r="R959" s="683"/>
      <c r="S959" s="684"/>
      <c r="T959" s="685"/>
      <c r="U959" s="685"/>
      <c r="V959" s="685"/>
      <c r="W959" s="685"/>
      <c r="X959" s="1045"/>
      <c r="Y959" s="686"/>
      <c r="Z959" s="687"/>
      <c r="AA959" s="661"/>
      <c r="AB959" s="662"/>
      <c r="AC959" s="279"/>
      <c r="AD959" s="61"/>
      <c r="AE959" s="61"/>
      <c r="AF959" s="663" t="str">
        <f t="shared" si="178"/>
        <v/>
      </c>
      <c r="AG959" s="664" t="str">
        <f t="shared" si="159"/>
        <v/>
      </c>
      <c r="AH959" s="664" t="str">
        <f t="shared" si="160"/>
        <v/>
      </c>
      <c r="AI959" s="664" t="str">
        <f>IF(AF959="","",VLOOKUP(AF959,リスト!BD:BE,2,0))</f>
        <v/>
      </c>
      <c r="AJ959" s="664" t="str">
        <f t="shared" si="175"/>
        <v/>
      </c>
      <c r="AK959" s="664" t="str">
        <f>IF(AJ959="","",VLOOKUP(AJ959,リスト!BW:BX,2,0))</f>
        <v/>
      </c>
      <c r="AL959" s="664" t="str">
        <f>IF(AF959="","",IF(S959&gt;【１】経営概要!$G$27,調査年-1,調査年)-R959)</f>
        <v/>
      </c>
      <c r="AM959" s="665" t="str">
        <f t="shared" si="165"/>
        <v/>
      </c>
      <c r="AN959" s="665" t="str">
        <f t="shared" si="166"/>
        <v/>
      </c>
      <c r="AO959" s="666" t="str">
        <f t="shared" si="167"/>
        <v/>
      </c>
      <c r="AP959" s="666" t="str">
        <f t="shared" si="168"/>
        <v/>
      </c>
      <c r="AQ959" s="666" t="str">
        <f t="shared" si="169"/>
        <v/>
      </c>
      <c r="AR959" s="666" t="str">
        <f t="shared" si="179"/>
        <v/>
      </c>
      <c r="AS959" s="666" t="str">
        <f t="shared" si="170"/>
        <v/>
      </c>
      <c r="AT959" s="666" t="str">
        <f t="shared" si="161"/>
        <v/>
      </c>
      <c r="AU959" s="666" t="str">
        <f t="shared" si="162"/>
        <v/>
      </c>
      <c r="AV959" s="666" t="str">
        <f>IF(X959="","",IF(OR(R959=IF(S959&gt;【１】経営概要!$G$27,調査年-1,調査年),AN959=""),"",ROUND(AN959*X959%,0)))</f>
        <v/>
      </c>
      <c r="AW959" s="666" t="str">
        <f t="shared" si="171"/>
        <v/>
      </c>
      <c r="AX959" s="666" t="str">
        <f t="shared" si="172"/>
        <v/>
      </c>
      <c r="AY959" s="666" t="str">
        <f t="shared" si="173"/>
        <v/>
      </c>
      <c r="AZ959" s="666" t="str">
        <f>IF(OR(X959="",AND(OR(R959&lt;&gt;IF(S959&gt;【１】経営概要!$G$27,調査年-1,調査年),AG959=0),V959="",AR959="",W959="")),"",
SUM(
IF(AND(R959=IF(S959&gt;【１】経営概要!$G$27,調査年-1,調査年),AG959=1),ROUND(T959*X959%,0),),
ROUND(V959*X959%,0),
ROUND(SUM(AR959)*X959%,0),
))</f>
        <v/>
      </c>
      <c r="BA959" s="666" t="str">
        <f t="shared" si="174"/>
        <v/>
      </c>
    </row>
    <row r="960" spans="2:53" s="4" customFormat="1" ht="27.75" hidden="1" customHeight="1" outlineLevel="1">
      <c r="C960" s="722">
        <v>944</v>
      </c>
      <c r="D960" s="1572"/>
      <c r="E960" s="1573"/>
      <c r="F960" s="1573"/>
      <c r="G960" s="1573"/>
      <c r="H960" s="1573"/>
      <c r="I960" s="1573"/>
      <c r="J960" s="1573"/>
      <c r="K960" s="1574"/>
      <c r="L960" s="668" t="str">
        <f>IF(M960&gt;0,IF(COUNTIF(リスト!建築物種類コード,M960),"建築物","構築物"),"")</f>
        <v/>
      </c>
      <c r="M960" s="688"/>
      <c r="N960" s="681"/>
      <c r="O960" s="201"/>
      <c r="P960" s="682"/>
      <c r="Q960" s="683"/>
      <c r="R960" s="683"/>
      <c r="S960" s="684"/>
      <c r="T960" s="685"/>
      <c r="U960" s="685"/>
      <c r="V960" s="685"/>
      <c r="W960" s="685"/>
      <c r="X960" s="1045"/>
      <c r="Y960" s="686"/>
      <c r="Z960" s="687"/>
      <c r="AA960" s="661"/>
      <c r="AB960" s="662"/>
      <c r="AC960" s="279"/>
      <c r="AD960" s="61"/>
      <c r="AE960" s="61"/>
      <c r="AF960" s="663" t="str">
        <f t="shared" si="178"/>
        <v/>
      </c>
      <c r="AG960" s="664" t="str">
        <f t="shared" si="159"/>
        <v/>
      </c>
      <c r="AH960" s="664" t="str">
        <f t="shared" si="160"/>
        <v/>
      </c>
      <c r="AI960" s="664" t="str">
        <f>IF(AF960="","",VLOOKUP(AF960,リスト!BD:BE,2,0))</f>
        <v/>
      </c>
      <c r="AJ960" s="664" t="str">
        <f t="shared" si="175"/>
        <v/>
      </c>
      <c r="AK960" s="664" t="str">
        <f>IF(AJ960="","",VLOOKUP(AJ960,リスト!BW:BX,2,0))</f>
        <v/>
      </c>
      <c r="AL960" s="664" t="str">
        <f>IF(AF960="","",IF(S960&gt;【１】経営概要!$G$27,調査年-1,調査年)-R960)</f>
        <v/>
      </c>
      <c r="AM960" s="665" t="str">
        <f t="shared" si="165"/>
        <v/>
      </c>
      <c r="AN960" s="665" t="str">
        <f t="shared" si="166"/>
        <v/>
      </c>
      <c r="AO960" s="666" t="str">
        <f t="shared" si="167"/>
        <v/>
      </c>
      <c r="AP960" s="666" t="str">
        <f t="shared" si="168"/>
        <v/>
      </c>
      <c r="AQ960" s="666" t="str">
        <f t="shared" si="169"/>
        <v/>
      </c>
      <c r="AR960" s="666" t="str">
        <f t="shared" si="179"/>
        <v/>
      </c>
      <c r="AS960" s="666" t="str">
        <f t="shared" si="170"/>
        <v/>
      </c>
      <c r="AT960" s="666" t="str">
        <f t="shared" si="161"/>
        <v/>
      </c>
      <c r="AU960" s="666" t="str">
        <f t="shared" si="162"/>
        <v/>
      </c>
      <c r="AV960" s="666" t="str">
        <f>IF(X960="","",IF(OR(R960=IF(S960&gt;【１】経営概要!$G$27,調査年-1,調査年),AN960=""),"",ROUND(AN960*X960%,0)))</f>
        <v/>
      </c>
      <c r="AW960" s="666" t="str">
        <f t="shared" si="171"/>
        <v/>
      </c>
      <c r="AX960" s="666" t="str">
        <f t="shared" si="172"/>
        <v/>
      </c>
      <c r="AY960" s="666" t="str">
        <f t="shared" si="173"/>
        <v/>
      </c>
      <c r="AZ960" s="666" t="str">
        <f>IF(OR(X960="",AND(OR(R960&lt;&gt;IF(S960&gt;【１】経営概要!$G$27,調査年-1,調査年),AG960=0),V960="",AR960="",W960="")),"",
SUM(
IF(AND(R960=IF(S960&gt;【１】経営概要!$G$27,調査年-1,調査年),AG960=1),ROUND(T960*X960%,0),),
ROUND(V960*X960%,0),
ROUND(SUM(AR960)*X960%,0),
))</f>
        <v/>
      </c>
      <c r="BA960" s="666" t="str">
        <f t="shared" si="174"/>
        <v/>
      </c>
    </row>
    <row r="961" spans="2:53" s="4" customFormat="1" ht="28.15" hidden="1" customHeight="1" outlineLevel="1">
      <c r="C961" s="722">
        <v>945</v>
      </c>
      <c r="D961" s="1569"/>
      <c r="E961" s="1570"/>
      <c r="F961" s="1570"/>
      <c r="G961" s="1570"/>
      <c r="H961" s="1570"/>
      <c r="I961" s="1570"/>
      <c r="J961" s="1570"/>
      <c r="K961" s="1571"/>
      <c r="L961" s="668" t="str">
        <f>IF(M961&gt;0,IF(COUNTIF(リスト!建築物種類コード,M961),"建築物","構築物"),"")</f>
        <v/>
      </c>
      <c r="M961" s="680"/>
      <c r="N961" s="681"/>
      <c r="O961" s="201"/>
      <c r="P961" s="682"/>
      <c r="Q961" s="683"/>
      <c r="R961" s="683"/>
      <c r="S961" s="684"/>
      <c r="T961" s="685"/>
      <c r="U961" s="685"/>
      <c r="V961" s="685"/>
      <c r="W961" s="685"/>
      <c r="X961" s="1045"/>
      <c r="Y961" s="686"/>
      <c r="Z961" s="687"/>
      <c r="AA961" s="661"/>
      <c r="AB961" s="662"/>
      <c r="AC961" s="279"/>
      <c r="AD961" s="61"/>
      <c r="AE961" s="61"/>
      <c r="AF961" s="663" t="str">
        <f t="shared" si="178"/>
        <v/>
      </c>
      <c r="AG961" s="664" t="str">
        <f t="shared" si="159"/>
        <v/>
      </c>
      <c r="AH961" s="664" t="str">
        <f t="shared" si="160"/>
        <v/>
      </c>
      <c r="AI961" s="664" t="str">
        <f>IF(AF961="","",VLOOKUP(AF961,リスト!BD:BE,2,0))</f>
        <v/>
      </c>
      <c r="AJ961" s="664" t="str">
        <f t="shared" si="175"/>
        <v/>
      </c>
      <c r="AK961" s="664" t="str">
        <f>IF(AJ961="","",VLOOKUP(AJ961,リスト!BW:BX,2,0))</f>
        <v/>
      </c>
      <c r="AL961" s="664" t="str">
        <f>IF(AF961="","",IF(S961&gt;【１】経営概要!$G$27,調査年-1,調査年)-R961)</f>
        <v/>
      </c>
      <c r="AM961" s="665" t="str">
        <f t="shared" si="165"/>
        <v/>
      </c>
      <c r="AN961" s="665" t="str">
        <f t="shared" si="166"/>
        <v/>
      </c>
      <c r="AO961" s="666" t="str">
        <f t="shared" si="167"/>
        <v/>
      </c>
      <c r="AP961" s="666" t="str">
        <f t="shared" si="168"/>
        <v/>
      </c>
      <c r="AQ961" s="666" t="str">
        <f t="shared" si="169"/>
        <v/>
      </c>
      <c r="AR961" s="666" t="str">
        <f t="shared" si="179"/>
        <v/>
      </c>
      <c r="AS961" s="666" t="str">
        <f t="shared" si="170"/>
        <v/>
      </c>
      <c r="AT961" s="666" t="str">
        <f t="shared" si="161"/>
        <v/>
      </c>
      <c r="AU961" s="666" t="str">
        <f t="shared" si="162"/>
        <v/>
      </c>
      <c r="AV961" s="666" t="str">
        <f>IF(X961="","",IF(OR(R961=IF(S961&gt;【１】経営概要!$G$27,調査年-1,調査年),AN961=""),"",ROUND(AN961*X961%,0)))</f>
        <v/>
      </c>
      <c r="AW961" s="666" t="str">
        <f t="shared" si="171"/>
        <v/>
      </c>
      <c r="AX961" s="666" t="str">
        <f t="shared" si="172"/>
        <v/>
      </c>
      <c r="AY961" s="666" t="str">
        <f t="shared" si="173"/>
        <v/>
      </c>
      <c r="AZ961" s="666" t="str">
        <f>IF(OR(X961="",AND(OR(R961&lt;&gt;IF(S961&gt;【１】経営概要!$G$27,調査年-1,調査年),AG961=0),V961="",AR961="",W961="")),"",
SUM(
IF(AND(R961=IF(S961&gt;【１】経営概要!$G$27,調査年-1,調査年),AG961=1),ROUND(T961*X961%,0),),
ROUND(V961*X961%,0),
ROUND(SUM(AR961)*X961%,0),
))</f>
        <v/>
      </c>
      <c r="BA961" s="666" t="str">
        <f t="shared" si="174"/>
        <v/>
      </c>
    </row>
    <row r="962" spans="2:53" s="4" customFormat="1" ht="28.15" hidden="1" customHeight="1" outlineLevel="1">
      <c r="C962" s="722">
        <v>946</v>
      </c>
      <c r="D962" s="1572"/>
      <c r="E962" s="1573"/>
      <c r="F962" s="1573"/>
      <c r="G962" s="1573"/>
      <c r="H962" s="1573"/>
      <c r="I962" s="1573"/>
      <c r="J962" s="1573"/>
      <c r="K962" s="1574"/>
      <c r="L962" s="668" t="str">
        <f>IF(M962&gt;0,IF(COUNTIF(リスト!建築物種類コード,M962),"建築物","構築物"),"")</f>
        <v/>
      </c>
      <c r="M962" s="688"/>
      <c r="N962" s="681"/>
      <c r="O962" s="201"/>
      <c r="P962" s="682"/>
      <c r="Q962" s="683"/>
      <c r="R962" s="683"/>
      <c r="S962" s="684"/>
      <c r="T962" s="685"/>
      <c r="U962" s="685"/>
      <c r="V962" s="685"/>
      <c r="W962" s="685"/>
      <c r="X962" s="1045"/>
      <c r="Y962" s="686"/>
      <c r="Z962" s="687"/>
      <c r="AA962" s="661"/>
      <c r="AB962" s="662"/>
      <c r="AC962" s="279"/>
      <c r="AD962" s="61"/>
      <c r="AE962" s="61"/>
      <c r="AF962" s="663" t="str">
        <f t="shared" si="178"/>
        <v/>
      </c>
      <c r="AG962" s="664" t="str">
        <f t="shared" si="159"/>
        <v/>
      </c>
      <c r="AH962" s="664" t="str">
        <f t="shared" si="160"/>
        <v/>
      </c>
      <c r="AI962" s="664" t="str">
        <f>IF(AF962="","",VLOOKUP(AF962,リスト!BD:BE,2,0))</f>
        <v/>
      </c>
      <c r="AJ962" s="664" t="str">
        <f t="shared" si="175"/>
        <v/>
      </c>
      <c r="AK962" s="664" t="str">
        <f>IF(AJ962="","",VLOOKUP(AJ962,リスト!BW:BX,2,0))</f>
        <v/>
      </c>
      <c r="AL962" s="664" t="str">
        <f>IF(AF962="","",IF(S962&gt;【１】経営概要!$G$27,調査年-1,調査年)-R962)</f>
        <v/>
      </c>
      <c r="AM962" s="665" t="str">
        <f t="shared" si="165"/>
        <v/>
      </c>
      <c r="AN962" s="665" t="str">
        <f t="shared" si="166"/>
        <v/>
      </c>
      <c r="AO962" s="666" t="str">
        <f t="shared" si="167"/>
        <v/>
      </c>
      <c r="AP962" s="666" t="str">
        <f t="shared" si="168"/>
        <v/>
      </c>
      <c r="AQ962" s="666" t="str">
        <f t="shared" si="169"/>
        <v/>
      </c>
      <c r="AR962" s="666" t="str">
        <f t="shared" si="179"/>
        <v/>
      </c>
      <c r="AS962" s="666" t="str">
        <f t="shared" si="170"/>
        <v/>
      </c>
      <c r="AT962" s="666" t="str">
        <f t="shared" si="161"/>
        <v/>
      </c>
      <c r="AU962" s="666" t="str">
        <f t="shared" si="162"/>
        <v/>
      </c>
      <c r="AV962" s="666" t="str">
        <f>IF(X962="","",IF(OR(R962=IF(S962&gt;【１】経営概要!$G$27,調査年-1,調査年),AN962=""),"",ROUND(AN962*X962%,0)))</f>
        <v/>
      </c>
      <c r="AW962" s="666" t="str">
        <f t="shared" si="171"/>
        <v/>
      </c>
      <c r="AX962" s="666" t="str">
        <f t="shared" si="172"/>
        <v/>
      </c>
      <c r="AY962" s="666" t="str">
        <f t="shared" si="173"/>
        <v/>
      </c>
      <c r="AZ962" s="666" t="str">
        <f>IF(OR(X962="",AND(OR(R962&lt;&gt;IF(S962&gt;【１】経営概要!$G$27,調査年-1,調査年),AG962=0),V962="",AR962="",W962="")),"",
SUM(
IF(AND(R962=IF(S962&gt;【１】経営概要!$G$27,調査年-1,調査年),AG962=1),ROUND(T962*X962%,0),),
ROUND(V962*X962%,0),
ROUND(SUM(AR962)*X962%,0),
))</f>
        <v/>
      </c>
      <c r="BA962" s="666" t="str">
        <f t="shared" si="174"/>
        <v/>
      </c>
    </row>
    <row r="963" spans="2:53" s="4" customFormat="1" ht="28.15" hidden="1" customHeight="1" outlineLevel="1">
      <c r="C963" s="722">
        <v>947</v>
      </c>
      <c r="D963" s="1569"/>
      <c r="E963" s="1570"/>
      <c r="F963" s="1570"/>
      <c r="G963" s="1570"/>
      <c r="H963" s="1570"/>
      <c r="I963" s="1570"/>
      <c r="J963" s="1570"/>
      <c r="K963" s="1571"/>
      <c r="L963" s="668" t="str">
        <f>IF(M963&gt;0,IF(COUNTIF(リスト!建築物種類コード,M963),"建築物","構築物"),"")</f>
        <v/>
      </c>
      <c r="M963" s="680"/>
      <c r="N963" s="681"/>
      <c r="O963" s="201"/>
      <c r="P963" s="682"/>
      <c r="Q963" s="683"/>
      <c r="R963" s="683"/>
      <c r="S963" s="684"/>
      <c r="T963" s="685"/>
      <c r="U963" s="685"/>
      <c r="V963" s="685"/>
      <c r="W963" s="685"/>
      <c r="X963" s="1045"/>
      <c r="Y963" s="686"/>
      <c r="Z963" s="687"/>
      <c r="AA963" s="661"/>
      <c r="AB963" s="662"/>
      <c r="AC963" s="279"/>
      <c r="AD963" s="61"/>
      <c r="AE963" s="61"/>
      <c r="AF963" s="663" t="str">
        <f t="shared" si="178"/>
        <v/>
      </c>
      <c r="AG963" s="664" t="str">
        <f t="shared" si="159"/>
        <v/>
      </c>
      <c r="AH963" s="664" t="str">
        <f t="shared" si="160"/>
        <v/>
      </c>
      <c r="AI963" s="664" t="str">
        <f>IF(AF963="","",VLOOKUP(AF963,リスト!BD:BE,2,0))</f>
        <v/>
      </c>
      <c r="AJ963" s="664" t="str">
        <f t="shared" si="175"/>
        <v/>
      </c>
      <c r="AK963" s="664" t="str">
        <f>IF(AJ963="","",VLOOKUP(AJ963,リスト!BW:BX,2,0))</f>
        <v/>
      </c>
      <c r="AL963" s="664" t="str">
        <f>IF(AF963="","",IF(S963&gt;【１】経営概要!$G$27,調査年-1,調査年)-R963)</f>
        <v/>
      </c>
      <c r="AM963" s="665" t="str">
        <f t="shared" si="165"/>
        <v/>
      </c>
      <c r="AN963" s="665" t="str">
        <f t="shared" si="166"/>
        <v/>
      </c>
      <c r="AO963" s="666" t="str">
        <f t="shared" si="167"/>
        <v/>
      </c>
      <c r="AP963" s="666" t="str">
        <f t="shared" si="168"/>
        <v/>
      </c>
      <c r="AQ963" s="666" t="str">
        <f t="shared" si="169"/>
        <v/>
      </c>
      <c r="AR963" s="666" t="str">
        <f t="shared" si="179"/>
        <v/>
      </c>
      <c r="AS963" s="666" t="str">
        <f t="shared" si="170"/>
        <v/>
      </c>
      <c r="AT963" s="666" t="str">
        <f t="shared" si="161"/>
        <v/>
      </c>
      <c r="AU963" s="666" t="str">
        <f t="shared" si="162"/>
        <v/>
      </c>
      <c r="AV963" s="666" t="str">
        <f>IF(X963="","",IF(OR(R963=IF(S963&gt;【１】経営概要!$G$27,調査年-1,調査年),AN963=""),"",ROUND(AN963*X963%,0)))</f>
        <v/>
      </c>
      <c r="AW963" s="666" t="str">
        <f t="shared" si="171"/>
        <v/>
      </c>
      <c r="AX963" s="666" t="str">
        <f t="shared" si="172"/>
        <v/>
      </c>
      <c r="AY963" s="666" t="str">
        <f t="shared" si="173"/>
        <v/>
      </c>
      <c r="AZ963" s="666" t="str">
        <f>IF(OR(X963="",AND(OR(R963&lt;&gt;IF(S963&gt;【１】経営概要!$G$27,調査年-1,調査年),AG963=0),V963="",AR963="",W963="")),"",
SUM(
IF(AND(R963=IF(S963&gt;【１】経営概要!$G$27,調査年-1,調査年),AG963=1),ROUND(T963*X963%,0),),
ROUND(V963*X963%,0),
ROUND(SUM(AR963)*X963%,0),
))</f>
        <v/>
      </c>
      <c r="BA963" s="666" t="str">
        <f t="shared" si="174"/>
        <v/>
      </c>
    </row>
    <row r="964" spans="2:53" s="4" customFormat="1" ht="28.15" hidden="1" customHeight="1" outlineLevel="1">
      <c r="C964" s="722">
        <v>948</v>
      </c>
      <c r="D964" s="1572"/>
      <c r="E964" s="1573"/>
      <c r="F964" s="1573"/>
      <c r="G964" s="1573"/>
      <c r="H964" s="1573"/>
      <c r="I964" s="1573"/>
      <c r="J964" s="1573"/>
      <c r="K964" s="1574"/>
      <c r="L964" s="668" t="str">
        <f>IF(M964&gt;0,IF(COUNTIF(リスト!建築物種類コード,M964),"建築物","構築物"),"")</f>
        <v/>
      </c>
      <c r="M964" s="688"/>
      <c r="N964" s="681"/>
      <c r="O964" s="201"/>
      <c r="P964" s="682"/>
      <c r="Q964" s="683"/>
      <c r="R964" s="683"/>
      <c r="S964" s="684"/>
      <c r="T964" s="685"/>
      <c r="U964" s="685"/>
      <c r="V964" s="685"/>
      <c r="W964" s="685"/>
      <c r="X964" s="1045"/>
      <c r="Y964" s="686"/>
      <c r="Z964" s="687"/>
      <c r="AA964" s="661"/>
      <c r="AB964" s="662"/>
      <c r="AC964" s="279"/>
      <c r="AD964" s="61"/>
      <c r="AE964" s="61"/>
      <c r="AF964" s="663" t="str">
        <f t="shared" si="178"/>
        <v/>
      </c>
      <c r="AG964" s="664" t="str">
        <f t="shared" si="159"/>
        <v/>
      </c>
      <c r="AH964" s="664" t="str">
        <f t="shared" si="160"/>
        <v/>
      </c>
      <c r="AI964" s="664" t="str">
        <f>IF(AF964="","",VLOOKUP(AF964,リスト!BD:BE,2,0))</f>
        <v/>
      </c>
      <c r="AJ964" s="664" t="str">
        <f t="shared" si="175"/>
        <v/>
      </c>
      <c r="AK964" s="664" t="str">
        <f>IF(AJ964="","",VLOOKUP(AJ964,リスト!BW:BX,2,0))</f>
        <v/>
      </c>
      <c r="AL964" s="664" t="str">
        <f>IF(AF964="","",IF(S964&gt;【１】経営概要!$G$27,調査年-1,調査年)-R964)</f>
        <v/>
      </c>
      <c r="AM964" s="665" t="str">
        <f t="shared" si="165"/>
        <v/>
      </c>
      <c r="AN964" s="665" t="str">
        <f t="shared" si="166"/>
        <v/>
      </c>
      <c r="AO964" s="666" t="str">
        <f t="shared" si="167"/>
        <v/>
      </c>
      <c r="AP964" s="666" t="str">
        <f t="shared" si="168"/>
        <v/>
      </c>
      <c r="AQ964" s="666" t="str">
        <f t="shared" si="169"/>
        <v/>
      </c>
      <c r="AR964" s="666" t="str">
        <f t="shared" si="179"/>
        <v/>
      </c>
      <c r="AS964" s="666" t="str">
        <f t="shared" si="170"/>
        <v/>
      </c>
      <c r="AT964" s="666" t="str">
        <f t="shared" si="161"/>
        <v/>
      </c>
      <c r="AU964" s="666" t="str">
        <f t="shared" si="162"/>
        <v/>
      </c>
      <c r="AV964" s="666" t="str">
        <f>IF(X964="","",IF(OR(R964=IF(S964&gt;【１】経営概要!$G$27,調査年-1,調査年),AN964=""),"",ROUND(AN964*X964%,0)))</f>
        <v/>
      </c>
      <c r="AW964" s="666" t="str">
        <f t="shared" si="171"/>
        <v/>
      </c>
      <c r="AX964" s="666" t="str">
        <f t="shared" si="172"/>
        <v/>
      </c>
      <c r="AY964" s="666" t="str">
        <f t="shared" si="173"/>
        <v/>
      </c>
      <c r="AZ964" s="666" t="str">
        <f>IF(OR(X964="",AND(OR(R964&lt;&gt;IF(S964&gt;【１】経営概要!$G$27,調査年-1,調査年),AG964=0),V964="",AR964="",W964="")),"",
SUM(
IF(AND(R964=IF(S964&gt;【１】経営概要!$G$27,調査年-1,調査年),AG964=1),ROUND(T964*X964%,0),),
ROUND(V964*X964%,0),
ROUND(SUM(AR964)*X964%,0),
))</f>
        <v/>
      </c>
      <c r="BA964" s="666" t="str">
        <f t="shared" si="174"/>
        <v/>
      </c>
    </row>
    <row r="965" spans="2:53" s="4" customFormat="1" ht="28.15" hidden="1" customHeight="1" outlineLevel="1">
      <c r="C965" s="722">
        <v>949</v>
      </c>
      <c r="D965" s="1569"/>
      <c r="E965" s="1570"/>
      <c r="F965" s="1570"/>
      <c r="G965" s="1570"/>
      <c r="H965" s="1570"/>
      <c r="I965" s="1570"/>
      <c r="J965" s="1570"/>
      <c r="K965" s="1571"/>
      <c r="L965" s="668" t="str">
        <f>IF(M965&gt;0,IF(COUNTIF(リスト!建築物種類コード,M965),"建築物","構築物"),"")</f>
        <v/>
      </c>
      <c r="M965" s="680"/>
      <c r="N965" s="681"/>
      <c r="O965" s="201"/>
      <c r="P965" s="682"/>
      <c r="Q965" s="683"/>
      <c r="R965" s="683"/>
      <c r="S965" s="684"/>
      <c r="T965" s="685"/>
      <c r="U965" s="685"/>
      <c r="V965" s="685"/>
      <c r="W965" s="685"/>
      <c r="X965" s="1045"/>
      <c r="Y965" s="686"/>
      <c r="Z965" s="687"/>
      <c r="AA965" s="661"/>
      <c r="AB965" s="662"/>
      <c r="AC965" s="279"/>
      <c r="AD965" s="61"/>
      <c r="AE965" s="61"/>
      <c r="AF965" s="663" t="str">
        <f t="shared" si="178"/>
        <v/>
      </c>
      <c r="AG965" s="664" t="str">
        <f t="shared" si="159"/>
        <v/>
      </c>
      <c r="AH965" s="664" t="str">
        <f t="shared" si="160"/>
        <v/>
      </c>
      <c r="AI965" s="664" t="str">
        <f>IF(AF965="","",VLOOKUP(AF965,リスト!BD:BE,2,0))</f>
        <v/>
      </c>
      <c r="AJ965" s="664" t="str">
        <f t="shared" si="175"/>
        <v/>
      </c>
      <c r="AK965" s="664" t="str">
        <f>IF(AJ965="","",VLOOKUP(AJ965,リスト!BW:BX,2,0))</f>
        <v/>
      </c>
      <c r="AL965" s="664" t="str">
        <f>IF(AF965="","",IF(S965&gt;【１】経営概要!$G$27,調査年-1,調査年)-R965)</f>
        <v/>
      </c>
      <c r="AM965" s="665" t="str">
        <f t="shared" si="165"/>
        <v/>
      </c>
      <c r="AN965" s="665" t="str">
        <f t="shared" si="166"/>
        <v/>
      </c>
      <c r="AO965" s="666" t="str">
        <f t="shared" si="167"/>
        <v/>
      </c>
      <c r="AP965" s="666" t="str">
        <f t="shared" si="168"/>
        <v/>
      </c>
      <c r="AQ965" s="666" t="str">
        <f t="shared" si="169"/>
        <v/>
      </c>
      <c r="AR965" s="666" t="str">
        <f t="shared" si="179"/>
        <v/>
      </c>
      <c r="AS965" s="666" t="str">
        <f t="shared" si="170"/>
        <v/>
      </c>
      <c r="AT965" s="666" t="str">
        <f t="shared" si="161"/>
        <v/>
      </c>
      <c r="AU965" s="666" t="str">
        <f t="shared" si="162"/>
        <v/>
      </c>
      <c r="AV965" s="666" t="str">
        <f>IF(X965="","",IF(OR(R965=IF(S965&gt;【１】経営概要!$G$27,調査年-1,調査年),AN965=""),"",ROUND(AN965*X965%,0)))</f>
        <v/>
      </c>
      <c r="AW965" s="666" t="str">
        <f t="shared" si="171"/>
        <v/>
      </c>
      <c r="AX965" s="666" t="str">
        <f t="shared" si="172"/>
        <v/>
      </c>
      <c r="AY965" s="666" t="str">
        <f t="shared" si="173"/>
        <v/>
      </c>
      <c r="AZ965" s="666" t="str">
        <f>IF(OR(X965="",AND(OR(R965&lt;&gt;IF(S965&gt;【１】経営概要!$G$27,調査年-1,調査年),AG965=0),V965="",AR965="",W965="")),"",
SUM(
IF(AND(R965=IF(S965&gt;【１】経営概要!$G$27,調査年-1,調査年),AG965=1),ROUND(T965*X965%,0),),
ROUND(V965*X965%,0),
ROUND(SUM(AR965)*X965%,0),
))</f>
        <v/>
      </c>
      <c r="BA965" s="666" t="str">
        <f t="shared" si="174"/>
        <v/>
      </c>
    </row>
    <row r="966" spans="2:53" s="4" customFormat="1" ht="28.15" hidden="1" customHeight="1" outlineLevel="1">
      <c r="C966" s="722">
        <v>950</v>
      </c>
      <c r="D966" s="1569"/>
      <c r="E966" s="1570"/>
      <c r="F966" s="1570"/>
      <c r="G966" s="1570"/>
      <c r="H966" s="1570"/>
      <c r="I966" s="1570"/>
      <c r="J966" s="1570"/>
      <c r="K966" s="1571"/>
      <c r="L966" s="668" t="str">
        <f>IF(M966&gt;0,IF(COUNTIF(リスト!建築物種類コード,M966),"建築物","構築物"),"")</f>
        <v/>
      </c>
      <c r="M966" s="680"/>
      <c r="N966" s="681"/>
      <c r="O966" s="201"/>
      <c r="P966" s="682"/>
      <c r="Q966" s="683"/>
      <c r="R966" s="683"/>
      <c r="S966" s="684"/>
      <c r="T966" s="685"/>
      <c r="U966" s="685"/>
      <c r="V966" s="685"/>
      <c r="W966" s="685"/>
      <c r="X966" s="1045"/>
      <c r="Y966" s="686"/>
      <c r="Z966" s="687"/>
      <c r="AA966" s="661"/>
      <c r="AB966" s="662"/>
      <c r="AC966" s="279"/>
      <c r="AD966" s="61"/>
      <c r="AE966" s="61"/>
      <c r="AF966" s="663" t="str">
        <f t="shared" si="178"/>
        <v/>
      </c>
      <c r="AG966" s="664" t="str">
        <f t="shared" si="159"/>
        <v/>
      </c>
      <c r="AH966" s="664" t="str">
        <f t="shared" si="160"/>
        <v/>
      </c>
      <c r="AI966" s="664" t="str">
        <f>IF(AF966="","",VLOOKUP(AF966,リスト!BD:BE,2,0))</f>
        <v/>
      </c>
      <c r="AJ966" s="664" t="str">
        <f t="shared" si="175"/>
        <v/>
      </c>
      <c r="AK966" s="664" t="str">
        <f>IF(AJ966="","",VLOOKUP(AJ966,リスト!BW:BX,2,0))</f>
        <v/>
      </c>
      <c r="AL966" s="664" t="str">
        <f>IF(AF966="","",IF(S966&gt;【１】経営概要!$G$27,調査年-1,調査年)-R966)</f>
        <v/>
      </c>
      <c r="AM966" s="665" t="str">
        <f t="shared" si="165"/>
        <v/>
      </c>
      <c r="AN966" s="665" t="str">
        <f t="shared" si="166"/>
        <v/>
      </c>
      <c r="AO966" s="666" t="str">
        <f t="shared" si="167"/>
        <v/>
      </c>
      <c r="AP966" s="666" t="str">
        <f t="shared" si="168"/>
        <v/>
      </c>
      <c r="AQ966" s="666" t="str">
        <f t="shared" si="169"/>
        <v/>
      </c>
      <c r="AR966" s="666" t="str">
        <f t="shared" si="179"/>
        <v/>
      </c>
      <c r="AS966" s="666" t="str">
        <f t="shared" si="170"/>
        <v/>
      </c>
      <c r="AT966" s="666" t="str">
        <f t="shared" si="161"/>
        <v/>
      </c>
      <c r="AU966" s="666" t="str">
        <f t="shared" si="162"/>
        <v/>
      </c>
      <c r="AV966" s="666" t="str">
        <f>IF(X966="","",IF(OR(R966=IF(S966&gt;【１】経営概要!$G$27,調査年-1,調査年),AN966=""),"",ROUND(AN966*X966%,0)))</f>
        <v/>
      </c>
      <c r="AW966" s="666" t="str">
        <f t="shared" si="171"/>
        <v/>
      </c>
      <c r="AX966" s="666" t="str">
        <f t="shared" si="172"/>
        <v/>
      </c>
      <c r="AY966" s="666" t="str">
        <f t="shared" si="173"/>
        <v/>
      </c>
      <c r="AZ966" s="666" t="str">
        <f>IF(OR(X966="",AND(OR(R966&lt;&gt;IF(S966&gt;【１】経営概要!$G$27,調査年-1,調査年),AG966=0),V966="",AR966="",W966="")),"",
SUM(
IF(AND(R966=IF(S966&gt;【１】経営概要!$G$27,調査年-1,調査年),AG966=1),ROUND(T966*X966%,0),),
ROUND(V966*X966%,0),
ROUND(SUM(AR966)*X966%,0),
))</f>
        <v/>
      </c>
      <c r="BA966" s="666" t="str">
        <f t="shared" si="174"/>
        <v/>
      </c>
    </row>
    <row r="967" spans="2:53" s="4" customFormat="1" ht="28.15" hidden="1" customHeight="1" outlineLevel="1">
      <c r="C967" s="722">
        <v>951</v>
      </c>
      <c r="D967" s="1569"/>
      <c r="E967" s="1570"/>
      <c r="F967" s="1570"/>
      <c r="G967" s="1570"/>
      <c r="H967" s="1570"/>
      <c r="I967" s="1570"/>
      <c r="J967" s="1570"/>
      <c r="K967" s="1571"/>
      <c r="L967" s="668" t="str">
        <f>IF(M967&gt;0,IF(COUNTIF(リスト!建築物種類コード,M967),"建築物","構築物"),"")</f>
        <v/>
      </c>
      <c r="M967" s="680"/>
      <c r="N967" s="681"/>
      <c r="O967" s="201"/>
      <c r="P967" s="682"/>
      <c r="Q967" s="683"/>
      <c r="R967" s="683"/>
      <c r="S967" s="684"/>
      <c r="T967" s="685"/>
      <c r="U967" s="685"/>
      <c r="V967" s="685"/>
      <c r="W967" s="685"/>
      <c r="X967" s="1045"/>
      <c r="Y967" s="686"/>
      <c r="Z967" s="687"/>
      <c r="AA967" s="661"/>
      <c r="AB967" s="662"/>
      <c r="AC967" s="279"/>
      <c r="AD967" s="61"/>
      <c r="AE967" s="61"/>
      <c r="AF967" s="663" t="str">
        <f t="shared" si="178"/>
        <v/>
      </c>
      <c r="AG967" s="664" t="str">
        <f t="shared" si="159"/>
        <v/>
      </c>
      <c r="AH967" s="664" t="str">
        <f t="shared" si="160"/>
        <v/>
      </c>
      <c r="AI967" s="664" t="str">
        <f>IF(AF967="","",VLOOKUP(AF967,リスト!BD:BE,2,0))</f>
        <v/>
      </c>
      <c r="AJ967" s="664" t="str">
        <f t="shared" si="175"/>
        <v/>
      </c>
      <c r="AK967" s="664" t="str">
        <f>IF(AJ967="","",VLOOKUP(AJ967,リスト!BW:BX,2,0))</f>
        <v/>
      </c>
      <c r="AL967" s="664" t="str">
        <f>IF(AF967="","",IF(S967&gt;【１】経営概要!$G$27,調査年-1,調査年)-R967)</f>
        <v/>
      </c>
      <c r="AM967" s="665" t="str">
        <f t="shared" si="165"/>
        <v/>
      </c>
      <c r="AN967" s="665" t="str">
        <f t="shared" si="166"/>
        <v/>
      </c>
      <c r="AO967" s="666" t="str">
        <f t="shared" si="167"/>
        <v/>
      </c>
      <c r="AP967" s="666" t="str">
        <f t="shared" si="168"/>
        <v/>
      </c>
      <c r="AQ967" s="666" t="str">
        <f t="shared" si="169"/>
        <v/>
      </c>
      <c r="AR967" s="666" t="str">
        <f t="shared" si="179"/>
        <v/>
      </c>
      <c r="AS967" s="666" t="str">
        <f t="shared" si="170"/>
        <v/>
      </c>
      <c r="AT967" s="666" t="str">
        <f t="shared" si="161"/>
        <v/>
      </c>
      <c r="AU967" s="666" t="str">
        <f t="shared" si="162"/>
        <v/>
      </c>
      <c r="AV967" s="666" t="str">
        <f>IF(X967="","",IF(OR(R967=IF(S967&gt;【１】経営概要!$G$27,調査年-1,調査年),AN967=""),"",ROUND(AN967*X967%,0)))</f>
        <v/>
      </c>
      <c r="AW967" s="666" t="str">
        <f t="shared" si="171"/>
        <v/>
      </c>
      <c r="AX967" s="666" t="str">
        <f t="shared" si="172"/>
        <v/>
      </c>
      <c r="AY967" s="666" t="str">
        <f t="shared" si="173"/>
        <v/>
      </c>
      <c r="AZ967" s="666" t="str">
        <f>IF(OR(X967="",AND(OR(R967&lt;&gt;IF(S967&gt;【１】経営概要!$G$27,調査年-1,調査年),AG967=0),V967="",AR967="",W967="")),"",
SUM(
IF(AND(R967=IF(S967&gt;【１】経営概要!$G$27,調査年-1,調査年),AG967=1),ROUND(T967*X967%,0),),
ROUND(V967*X967%,0),
ROUND(SUM(AR967)*X967%,0),
))</f>
        <v/>
      </c>
      <c r="BA967" s="666" t="str">
        <f t="shared" si="174"/>
        <v/>
      </c>
    </row>
    <row r="968" spans="2:53" s="4" customFormat="1" ht="28.15" hidden="1" customHeight="1" outlineLevel="1">
      <c r="C968" s="722">
        <v>952</v>
      </c>
      <c r="D968" s="1569"/>
      <c r="E968" s="1570"/>
      <c r="F968" s="1570"/>
      <c r="G968" s="1570"/>
      <c r="H968" s="1570"/>
      <c r="I968" s="1570"/>
      <c r="J968" s="1570"/>
      <c r="K968" s="1571"/>
      <c r="L968" s="668" t="str">
        <f>IF(M968&gt;0,IF(COUNTIF(リスト!建築物種類コード,M968),"建築物","構築物"),"")</f>
        <v/>
      </c>
      <c r="M968" s="680"/>
      <c r="N968" s="681"/>
      <c r="O968" s="201"/>
      <c r="P968" s="682"/>
      <c r="Q968" s="683"/>
      <c r="R968" s="683"/>
      <c r="S968" s="684"/>
      <c r="T968" s="685"/>
      <c r="U968" s="685"/>
      <c r="V968" s="685"/>
      <c r="W968" s="685"/>
      <c r="X968" s="1045"/>
      <c r="Y968" s="686"/>
      <c r="Z968" s="687"/>
      <c r="AA968" s="661"/>
      <c r="AB968" s="662"/>
      <c r="AC968" s="279"/>
      <c r="AD968" s="61"/>
      <c r="AE968" s="61"/>
      <c r="AF968" s="663" t="str">
        <f t="shared" si="178"/>
        <v/>
      </c>
      <c r="AG968" s="664" t="str">
        <f t="shared" si="159"/>
        <v/>
      </c>
      <c r="AH968" s="664" t="str">
        <f t="shared" si="160"/>
        <v/>
      </c>
      <c r="AI968" s="664" t="str">
        <f>IF(AF968="","",VLOOKUP(AF968,リスト!BD:BE,2,0))</f>
        <v/>
      </c>
      <c r="AJ968" s="664" t="str">
        <f t="shared" si="175"/>
        <v/>
      </c>
      <c r="AK968" s="664" t="str">
        <f>IF(AJ968="","",VLOOKUP(AJ968,リスト!BW:BX,2,0))</f>
        <v/>
      </c>
      <c r="AL968" s="664" t="str">
        <f>IF(AF968="","",IF(S968&gt;【１】経営概要!$G$27,調査年-1,調査年)-R968)</f>
        <v/>
      </c>
      <c r="AM968" s="665" t="str">
        <f t="shared" si="165"/>
        <v/>
      </c>
      <c r="AN968" s="665" t="str">
        <f t="shared" si="166"/>
        <v/>
      </c>
      <c r="AO968" s="666" t="str">
        <f t="shared" si="167"/>
        <v/>
      </c>
      <c r="AP968" s="666" t="str">
        <f t="shared" si="168"/>
        <v/>
      </c>
      <c r="AQ968" s="666" t="str">
        <f t="shared" si="169"/>
        <v/>
      </c>
      <c r="AR968" s="666" t="str">
        <f t="shared" si="179"/>
        <v/>
      </c>
      <c r="AS968" s="666" t="str">
        <f t="shared" si="170"/>
        <v/>
      </c>
      <c r="AT968" s="666" t="str">
        <f t="shared" si="161"/>
        <v/>
      </c>
      <c r="AU968" s="666" t="str">
        <f t="shared" si="162"/>
        <v/>
      </c>
      <c r="AV968" s="666" t="str">
        <f>IF(X968="","",IF(OR(R968=IF(S968&gt;【１】経営概要!$G$27,調査年-1,調査年),AN968=""),"",ROUND(AN968*X968%,0)))</f>
        <v/>
      </c>
      <c r="AW968" s="666" t="str">
        <f t="shared" si="171"/>
        <v/>
      </c>
      <c r="AX968" s="666" t="str">
        <f t="shared" si="172"/>
        <v/>
      </c>
      <c r="AY968" s="666" t="str">
        <f t="shared" si="173"/>
        <v/>
      </c>
      <c r="AZ968" s="666" t="str">
        <f>IF(OR(X968="",AND(OR(R968&lt;&gt;IF(S968&gt;【１】経営概要!$G$27,調査年-1,調査年),AG968=0),V968="",AR968="",W968="")),"",
SUM(
IF(AND(R968=IF(S968&gt;【１】経営概要!$G$27,調査年-1,調査年),AG968=1),ROUND(T968*X968%,0),),
ROUND(V968*X968%,0),
ROUND(SUM(AR968)*X968%,0),
))</f>
        <v/>
      </c>
      <c r="BA968" s="666" t="str">
        <f t="shared" si="174"/>
        <v/>
      </c>
    </row>
    <row r="969" spans="2:53" s="4" customFormat="1" ht="28.15" hidden="1" customHeight="1" outlineLevel="1">
      <c r="C969" s="722">
        <v>953</v>
      </c>
      <c r="D969" s="1569"/>
      <c r="E969" s="1570"/>
      <c r="F969" s="1570"/>
      <c r="G969" s="1570"/>
      <c r="H969" s="1570"/>
      <c r="I969" s="1570"/>
      <c r="J969" s="1570"/>
      <c r="K969" s="1571"/>
      <c r="L969" s="668" t="str">
        <f>IF(M969&gt;0,IF(COUNTIF(リスト!建築物種類コード,M969),"建築物","構築物"),"")</f>
        <v/>
      </c>
      <c r="M969" s="680"/>
      <c r="N969" s="681"/>
      <c r="O969" s="201"/>
      <c r="P969" s="682"/>
      <c r="Q969" s="683"/>
      <c r="R969" s="683"/>
      <c r="S969" s="684"/>
      <c r="T969" s="685"/>
      <c r="U969" s="685"/>
      <c r="V969" s="685"/>
      <c r="W969" s="685"/>
      <c r="X969" s="1045"/>
      <c r="Y969" s="686"/>
      <c r="Z969" s="687"/>
      <c r="AA969" s="661"/>
      <c r="AB969" s="662"/>
      <c r="AC969" s="279"/>
      <c r="AD969" s="61"/>
      <c r="AE969" s="61"/>
      <c r="AF969" s="663" t="str">
        <f t="shared" si="178"/>
        <v/>
      </c>
      <c r="AG969" s="664" t="str">
        <f t="shared" si="159"/>
        <v/>
      </c>
      <c r="AH969" s="664" t="str">
        <f t="shared" si="160"/>
        <v/>
      </c>
      <c r="AI969" s="664" t="str">
        <f>IF(AF969="","",VLOOKUP(AF969,リスト!BD:BE,2,0))</f>
        <v/>
      </c>
      <c r="AJ969" s="664" t="str">
        <f t="shared" si="175"/>
        <v/>
      </c>
      <c r="AK969" s="664" t="str">
        <f>IF(AJ969="","",VLOOKUP(AJ969,リスト!BW:BX,2,0))</f>
        <v/>
      </c>
      <c r="AL969" s="664" t="str">
        <f>IF(AF969="","",IF(S969&gt;【１】経営概要!$G$27,調査年-1,調査年)-R969)</f>
        <v/>
      </c>
      <c r="AM969" s="665" t="str">
        <f t="shared" si="165"/>
        <v/>
      </c>
      <c r="AN969" s="665" t="str">
        <f t="shared" si="166"/>
        <v/>
      </c>
      <c r="AO969" s="666" t="str">
        <f t="shared" si="167"/>
        <v/>
      </c>
      <c r="AP969" s="666" t="str">
        <f t="shared" si="168"/>
        <v/>
      </c>
      <c r="AQ969" s="666" t="str">
        <f t="shared" si="169"/>
        <v/>
      </c>
      <c r="AR969" s="666" t="str">
        <f t="shared" si="179"/>
        <v/>
      </c>
      <c r="AS969" s="666" t="str">
        <f t="shared" si="170"/>
        <v/>
      </c>
      <c r="AT969" s="666" t="str">
        <f t="shared" si="161"/>
        <v/>
      </c>
      <c r="AU969" s="666" t="str">
        <f t="shared" si="162"/>
        <v/>
      </c>
      <c r="AV969" s="666" t="str">
        <f>IF(X969="","",IF(OR(R969=IF(S969&gt;【１】経営概要!$G$27,調査年-1,調査年),AN969=""),"",ROUND(AN969*X969%,0)))</f>
        <v/>
      </c>
      <c r="AW969" s="666" t="str">
        <f t="shared" si="171"/>
        <v/>
      </c>
      <c r="AX969" s="666" t="str">
        <f t="shared" si="172"/>
        <v/>
      </c>
      <c r="AY969" s="666" t="str">
        <f t="shared" si="173"/>
        <v/>
      </c>
      <c r="AZ969" s="666" t="str">
        <f>IF(OR(X969="",AND(OR(R969&lt;&gt;IF(S969&gt;【１】経営概要!$G$27,調査年-1,調査年),AG969=0),V969="",AR969="",W969="")),"",
SUM(
IF(AND(R969=IF(S969&gt;【１】経営概要!$G$27,調査年-1,調査年),AG969=1),ROUND(T969*X969%,0),),
ROUND(V969*X969%,0),
ROUND(SUM(AR969)*X969%,0),
))</f>
        <v/>
      </c>
      <c r="BA969" s="666" t="str">
        <f t="shared" si="174"/>
        <v/>
      </c>
    </row>
    <row r="970" spans="2:53" s="4" customFormat="1" ht="28.15" hidden="1" customHeight="1" outlineLevel="1">
      <c r="C970" s="722">
        <v>954</v>
      </c>
      <c r="D970" s="1569"/>
      <c r="E970" s="1570"/>
      <c r="F970" s="1570"/>
      <c r="G970" s="1570"/>
      <c r="H970" s="1570"/>
      <c r="I970" s="1570"/>
      <c r="J970" s="1570"/>
      <c r="K970" s="1571"/>
      <c r="L970" s="668" t="str">
        <f>IF(M970&gt;0,IF(COUNTIF(リスト!建築物種類コード,M970),"建築物","構築物"),"")</f>
        <v/>
      </c>
      <c r="M970" s="680"/>
      <c r="N970" s="681"/>
      <c r="O970" s="201"/>
      <c r="P970" s="682"/>
      <c r="Q970" s="683"/>
      <c r="R970" s="683"/>
      <c r="S970" s="684"/>
      <c r="T970" s="685"/>
      <c r="U970" s="685"/>
      <c r="V970" s="685"/>
      <c r="W970" s="685"/>
      <c r="X970" s="1045"/>
      <c r="Y970" s="686"/>
      <c r="Z970" s="687"/>
      <c r="AA970" s="661"/>
      <c r="AB970" s="662"/>
      <c r="AC970" s="279"/>
      <c r="AD970" s="61"/>
      <c r="AE970" s="61"/>
      <c r="AF970" s="663" t="str">
        <f t="shared" si="178"/>
        <v/>
      </c>
      <c r="AG970" s="664" t="str">
        <f t="shared" si="159"/>
        <v/>
      </c>
      <c r="AH970" s="664" t="str">
        <f t="shared" si="160"/>
        <v/>
      </c>
      <c r="AI970" s="664" t="str">
        <f>IF(AF970="","",VLOOKUP(AF970,リスト!BD:BE,2,0))</f>
        <v/>
      </c>
      <c r="AJ970" s="664" t="str">
        <f t="shared" si="175"/>
        <v/>
      </c>
      <c r="AK970" s="664" t="str">
        <f>IF(AJ970="","",VLOOKUP(AJ970,リスト!BW:BX,2,0))</f>
        <v/>
      </c>
      <c r="AL970" s="664" t="str">
        <f>IF(AF970="","",IF(S970&gt;【１】経営概要!$G$27,調査年-1,調査年)-R970)</f>
        <v/>
      </c>
      <c r="AM970" s="665" t="str">
        <f t="shared" si="165"/>
        <v/>
      </c>
      <c r="AN970" s="665" t="str">
        <f t="shared" si="166"/>
        <v/>
      </c>
      <c r="AO970" s="666" t="str">
        <f t="shared" si="167"/>
        <v/>
      </c>
      <c r="AP970" s="666" t="str">
        <f t="shared" si="168"/>
        <v/>
      </c>
      <c r="AQ970" s="666" t="str">
        <f t="shared" si="169"/>
        <v/>
      </c>
      <c r="AR970" s="666" t="str">
        <f t="shared" si="179"/>
        <v/>
      </c>
      <c r="AS970" s="666" t="str">
        <f t="shared" si="170"/>
        <v/>
      </c>
      <c r="AT970" s="666" t="str">
        <f t="shared" si="161"/>
        <v/>
      </c>
      <c r="AU970" s="666" t="str">
        <f t="shared" si="162"/>
        <v/>
      </c>
      <c r="AV970" s="666" t="str">
        <f>IF(X970="","",IF(OR(R970=IF(S970&gt;【１】経営概要!$G$27,調査年-1,調査年),AN970=""),"",ROUND(AN970*X970%,0)))</f>
        <v/>
      </c>
      <c r="AW970" s="666" t="str">
        <f t="shared" si="171"/>
        <v/>
      </c>
      <c r="AX970" s="666" t="str">
        <f t="shared" si="172"/>
        <v/>
      </c>
      <c r="AY970" s="666" t="str">
        <f t="shared" si="173"/>
        <v/>
      </c>
      <c r="AZ970" s="666" t="str">
        <f>IF(OR(X970="",AND(OR(R970&lt;&gt;IF(S970&gt;【１】経営概要!$G$27,調査年-1,調査年),AG970=0),V970="",AR970="",W970="")),"",
SUM(
IF(AND(R970=IF(S970&gt;【１】経営概要!$G$27,調査年-1,調査年),AG970=1),ROUND(T970*X970%,0),),
ROUND(V970*X970%,0),
ROUND(SUM(AR970)*X970%,0),
))</f>
        <v/>
      </c>
      <c r="BA970" s="666" t="str">
        <f t="shared" si="174"/>
        <v/>
      </c>
    </row>
    <row r="971" spans="2:53" s="4" customFormat="1" ht="28.15" hidden="1" customHeight="1" outlineLevel="1">
      <c r="C971" s="722">
        <v>955</v>
      </c>
      <c r="D971" s="1569"/>
      <c r="E971" s="1570"/>
      <c r="F971" s="1570"/>
      <c r="G971" s="1570"/>
      <c r="H971" s="1570"/>
      <c r="I971" s="1570"/>
      <c r="J971" s="1570"/>
      <c r="K971" s="1571"/>
      <c r="L971" s="668" t="str">
        <f>IF(M971&gt;0,IF(COUNTIF(リスト!建築物種類コード,M971),"建築物","構築物"),"")</f>
        <v/>
      </c>
      <c r="M971" s="680"/>
      <c r="N971" s="681"/>
      <c r="O971" s="201"/>
      <c r="P971" s="682"/>
      <c r="Q971" s="683"/>
      <c r="R971" s="683"/>
      <c r="S971" s="684"/>
      <c r="T971" s="685"/>
      <c r="U971" s="685"/>
      <c r="V971" s="685"/>
      <c r="W971" s="685"/>
      <c r="X971" s="1045"/>
      <c r="Y971" s="686"/>
      <c r="Z971" s="687"/>
      <c r="AA971" s="661"/>
      <c r="AB971" s="662"/>
      <c r="AC971" s="279"/>
      <c r="AD971" s="61"/>
      <c r="AE971" s="61"/>
      <c r="AF971" s="663" t="str">
        <f t="shared" si="178"/>
        <v/>
      </c>
      <c r="AG971" s="664" t="str">
        <f t="shared" si="159"/>
        <v/>
      </c>
      <c r="AH971" s="664" t="str">
        <f t="shared" si="160"/>
        <v/>
      </c>
      <c r="AI971" s="664" t="str">
        <f>IF(AF971="","",VLOOKUP(AF971,リスト!BD:BE,2,0))</f>
        <v/>
      </c>
      <c r="AJ971" s="664" t="str">
        <f t="shared" si="175"/>
        <v/>
      </c>
      <c r="AK971" s="664" t="str">
        <f>IF(AJ971="","",VLOOKUP(AJ971,リスト!BW:BX,2,0))</f>
        <v/>
      </c>
      <c r="AL971" s="664" t="str">
        <f>IF(AF971="","",IF(S971&gt;【１】経営概要!$G$27,調査年-1,調査年)-R971)</f>
        <v/>
      </c>
      <c r="AM971" s="665" t="str">
        <f t="shared" si="165"/>
        <v/>
      </c>
      <c r="AN971" s="665" t="str">
        <f t="shared" si="166"/>
        <v/>
      </c>
      <c r="AO971" s="666" t="str">
        <f t="shared" si="167"/>
        <v/>
      </c>
      <c r="AP971" s="666" t="str">
        <f t="shared" si="168"/>
        <v/>
      </c>
      <c r="AQ971" s="666" t="str">
        <f t="shared" si="169"/>
        <v/>
      </c>
      <c r="AR971" s="666" t="str">
        <f t="shared" si="179"/>
        <v/>
      </c>
      <c r="AS971" s="666" t="str">
        <f t="shared" si="170"/>
        <v/>
      </c>
      <c r="AT971" s="666" t="str">
        <f t="shared" si="161"/>
        <v/>
      </c>
      <c r="AU971" s="666" t="str">
        <f t="shared" si="162"/>
        <v/>
      </c>
      <c r="AV971" s="666" t="str">
        <f>IF(X971="","",IF(OR(R971=IF(S971&gt;【１】経営概要!$G$27,調査年-1,調査年),AN971=""),"",ROUND(AN971*X971%,0)))</f>
        <v/>
      </c>
      <c r="AW971" s="666" t="str">
        <f t="shared" si="171"/>
        <v/>
      </c>
      <c r="AX971" s="666" t="str">
        <f t="shared" si="172"/>
        <v/>
      </c>
      <c r="AY971" s="666" t="str">
        <f t="shared" si="173"/>
        <v/>
      </c>
      <c r="AZ971" s="666" t="str">
        <f>IF(OR(X971="",AND(OR(R971&lt;&gt;IF(S971&gt;【１】経営概要!$G$27,調査年-1,調査年),AG971=0),V971="",AR971="",W971="")),"",
SUM(
IF(AND(R971=IF(S971&gt;【１】経営概要!$G$27,調査年-1,調査年),AG971=1),ROUND(T971*X971%,0),),
ROUND(V971*X971%,0),
ROUND(SUM(AR971)*X971%,0),
))</f>
        <v/>
      </c>
      <c r="BA971" s="666" t="str">
        <f t="shared" si="174"/>
        <v/>
      </c>
    </row>
    <row r="972" spans="2:53" s="4" customFormat="1" ht="28.15" hidden="1" customHeight="1" outlineLevel="1">
      <c r="C972" s="722">
        <v>956</v>
      </c>
      <c r="D972" s="1569"/>
      <c r="E972" s="1570"/>
      <c r="F972" s="1570"/>
      <c r="G972" s="1570"/>
      <c r="H972" s="1570"/>
      <c r="I972" s="1570"/>
      <c r="J972" s="1570"/>
      <c r="K972" s="1571"/>
      <c r="L972" s="668" t="str">
        <f>IF(M972&gt;0,IF(COUNTIF(リスト!建築物種類コード,M972),"建築物","構築物"),"")</f>
        <v/>
      </c>
      <c r="M972" s="680"/>
      <c r="N972" s="681"/>
      <c r="O972" s="201"/>
      <c r="P972" s="682"/>
      <c r="Q972" s="683"/>
      <c r="R972" s="683"/>
      <c r="S972" s="684"/>
      <c r="T972" s="685"/>
      <c r="U972" s="685"/>
      <c r="V972" s="685"/>
      <c r="W972" s="685"/>
      <c r="X972" s="1045"/>
      <c r="Y972" s="686"/>
      <c r="Z972" s="687"/>
      <c r="AA972" s="661"/>
      <c r="AB972" s="662"/>
      <c r="AC972" s="279"/>
      <c r="AD972" s="61"/>
      <c r="AE972" s="61"/>
      <c r="AF972" s="663" t="str">
        <f t="shared" si="178"/>
        <v/>
      </c>
      <c r="AG972" s="664" t="str">
        <f t="shared" si="159"/>
        <v/>
      </c>
      <c r="AH972" s="664" t="str">
        <f t="shared" si="160"/>
        <v/>
      </c>
      <c r="AI972" s="664" t="str">
        <f>IF(AF972="","",VLOOKUP(AF972,リスト!BD:BE,2,0))</f>
        <v/>
      </c>
      <c r="AJ972" s="664" t="str">
        <f t="shared" si="175"/>
        <v/>
      </c>
      <c r="AK972" s="664" t="str">
        <f>IF(AJ972="","",VLOOKUP(AJ972,リスト!BW:BX,2,0))</f>
        <v/>
      </c>
      <c r="AL972" s="664" t="str">
        <f>IF(AF972="","",IF(S972&gt;【１】経営概要!$G$27,調査年-1,調査年)-R972)</f>
        <v/>
      </c>
      <c r="AM972" s="665" t="str">
        <f t="shared" si="165"/>
        <v/>
      </c>
      <c r="AN972" s="665" t="str">
        <f t="shared" si="166"/>
        <v/>
      </c>
      <c r="AO972" s="666" t="str">
        <f t="shared" si="167"/>
        <v/>
      </c>
      <c r="AP972" s="666" t="str">
        <f t="shared" si="168"/>
        <v/>
      </c>
      <c r="AQ972" s="666" t="str">
        <f t="shared" si="169"/>
        <v/>
      </c>
      <c r="AR972" s="666" t="str">
        <f t="shared" si="179"/>
        <v/>
      </c>
      <c r="AS972" s="666" t="str">
        <f t="shared" si="170"/>
        <v/>
      </c>
      <c r="AT972" s="666" t="str">
        <f t="shared" si="161"/>
        <v/>
      </c>
      <c r="AU972" s="666" t="str">
        <f t="shared" si="162"/>
        <v/>
      </c>
      <c r="AV972" s="666" t="str">
        <f>IF(X972="","",IF(OR(R972=IF(S972&gt;【１】経営概要!$G$27,調査年-1,調査年),AN972=""),"",ROUND(AN972*X972%,0)))</f>
        <v/>
      </c>
      <c r="AW972" s="666" t="str">
        <f t="shared" si="171"/>
        <v/>
      </c>
      <c r="AX972" s="666" t="str">
        <f t="shared" si="172"/>
        <v/>
      </c>
      <c r="AY972" s="666" t="str">
        <f t="shared" si="173"/>
        <v/>
      </c>
      <c r="AZ972" s="666" t="str">
        <f>IF(OR(X972="",AND(OR(R972&lt;&gt;IF(S972&gt;【１】経営概要!$G$27,調査年-1,調査年),AG972=0),V972="",AR972="",W972="")),"",
SUM(
IF(AND(R972=IF(S972&gt;【１】経営概要!$G$27,調査年-1,調査年),AG972=1),ROUND(T972*X972%,0),),
ROUND(V972*X972%,0),
ROUND(SUM(AR972)*X972%,0),
))</f>
        <v/>
      </c>
      <c r="BA972" s="666" t="str">
        <f t="shared" si="174"/>
        <v/>
      </c>
    </row>
    <row r="973" spans="2:53" s="4" customFormat="1" ht="28.15" hidden="1" customHeight="1" outlineLevel="1">
      <c r="C973" s="722">
        <v>957</v>
      </c>
      <c r="D973" s="1569"/>
      <c r="E973" s="1570"/>
      <c r="F973" s="1570"/>
      <c r="G973" s="1570"/>
      <c r="H973" s="1570"/>
      <c r="I973" s="1570"/>
      <c r="J973" s="1570"/>
      <c r="K973" s="1571"/>
      <c r="L973" s="668" t="str">
        <f>IF(M973&gt;0,IF(COUNTIF(リスト!建築物種類コード,M973),"建築物","構築物"),"")</f>
        <v/>
      </c>
      <c r="M973" s="688"/>
      <c r="N973" s="681"/>
      <c r="O973" s="201"/>
      <c r="P973" s="682"/>
      <c r="Q973" s="683"/>
      <c r="R973" s="683"/>
      <c r="S973" s="684"/>
      <c r="T973" s="685"/>
      <c r="U973" s="685"/>
      <c r="V973" s="685"/>
      <c r="W973" s="685"/>
      <c r="X973" s="1045"/>
      <c r="Y973" s="686"/>
      <c r="Z973" s="687"/>
      <c r="AA973" s="661"/>
      <c r="AB973" s="662"/>
      <c r="AC973" s="279"/>
      <c r="AD973" s="61"/>
      <c r="AE973" s="61"/>
      <c r="AF973" s="663" t="str">
        <f t="shared" si="178"/>
        <v/>
      </c>
      <c r="AG973" s="664" t="str">
        <f t="shared" si="159"/>
        <v/>
      </c>
      <c r="AH973" s="664" t="str">
        <f t="shared" si="160"/>
        <v/>
      </c>
      <c r="AI973" s="664" t="str">
        <f>IF(AF973="","",VLOOKUP(AF973,リスト!BD:BE,2,0))</f>
        <v/>
      </c>
      <c r="AJ973" s="664" t="str">
        <f t="shared" si="175"/>
        <v/>
      </c>
      <c r="AK973" s="664" t="str">
        <f>IF(AJ973="","",VLOOKUP(AJ973,リスト!BW:BX,2,0))</f>
        <v/>
      </c>
      <c r="AL973" s="664" t="str">
        <f>IF(AF973="","",IF(S973&gt;【１】経営概要!$G$27,調査年-1,調査年)-R973)</f>
        <v/>
      </c>
      <c r="AM973" s="665" t="str">
        <f t="shared" si="165"/>
        <v/>
      </c>
      <c r="AN973" s="665" t="str">
        <f t="shared" si="166"/>
        <v/>
      </c>
      <c r="AO973" s="666" t="str">
        <f t="shared" si="167"/>
        <v/>
      </c>
      <c r="AP973" s="666" t="str">
        <f t="shared" si="168"/>
        <v/>
      </c>
      <c r="AQ973" s="666" t="str">
        <f t="shared" si="169"/>
        <v/>
      </c>
      <c r="AR973" s="666" t="str">
        <f t="shared" si="179"/>
        <v/>
      </c>
      <c r="AS973" s="666" t="str">
        <f t="shared" si="170"/>
        <v/>
      </c>
      <c r="AT973" s="666" t="str">
        <f t="shared" si="161"/>
        <v/>
      </c>
      <c r="AU973" s="666" t="str">
        <f t="shared" si="162"/>
        <v/>
      </c>
      <c r="AV973" s="666" t="str">
        <f>IF(X973="","",IF(OR(R973=IF(S973&gt;【１】経営概要!$G$27,調査年-1,調査年),AN973=""),"",ROUND(AN973*X973%,0)))</f>
        <v/>
      </c>
      <c r="AW973" s="666" t="str">
        <f t="shared" si="171"/>
        <v/>
      </c>
      <c r="AX973" s="666" t="str">
        <f t="shared" si="172"/>
        <v/>
      </c>
      <c r="AY973" s="666" t="str">
        <f t="shared" si="173"/>
        <v/>
      </c>
      <c r="AZ973" s="666" t="str">
        <f>IF(OR(X973="",AND(OR(R973&lt;&gt;IF(S973&gt;【１】経営概要!$G$27,調査年-1,調査年),AG973=0),V973="",AR973="",W973="")),"",
SUM(
IF(AND(R973=IF(S973&gt;【１】経営概要!$G$27,調査年-1,調査年),AG973=1),ROUND(T973*X973%,0),),
ROUND(V973*X973%,0),
ROUND(SUM(AR973)*X973%,0),
))</f>
        <v/>
      </c>
      <c r="BA973" s="666" t="str">
        <f t="shared" si="174"/>
        <v/>
      </c>
    </row>
    <row r="974" spans="2:53" s="4" customFormat="1" ht="28.5" hidden="1" customHeight="1" outlineLevel="1">
      <c r="B974" s="49"/>
      <c r="C974" s="722">
        <v>958</v>
      </c>
      <c r="D974" s="1569"/>
      <c r="E974" s="1570"/>
      <c r="F974" s="1570"/>
      <c r="G974" s="1570"/>
      <c r="H974" s="1570"/>
      <c r="I974" s="1570"/>
      <c r="J974" s="1570"/>
      <c r="K974" s="1571"/>
      <c r="L974" s="668" t="str">
        <f>IF(M974&gt;0,IF(COUNTIF(リスト!建築物種類コード,M974),"建築物","構築物"),"")</f>
        <v/>
      </c>
      <c r="M974" s="680"/>
      <c r="N974" s="681"/>
      <c r="O974" s="201"/>
      <c r="P974" s="682"/>
      <c r="Q974" s="683"/>
      <c r="R974" s="683"/>
      <c r="S974" s="684"/>
      <c r="T974" s="685"/>
      <c r="U974" s="685"/>
      <c r="V974" s="685"/>
      <c r="W974" s="685"/>
      <c r="X974" s="1045"/>
      <c r="Y974" s="686"/>
      <c r="Z974" s="687"/>
      <c r="AA974" s="661"/>
      <c r="AB974" s="662"/>
      <c r="AC974" s="279"/>
      <c r="AD974" s="61"/>
      <c r="AE974" s="61"/>
      <c r="AF974" s="663" t="str">
        <f t="shared" si="178"/>
        <v/>
      </c>
      <c r="AG974" s="664" t="str">
        <f t="shared" si="159"/>
        <v/>
      </c>
      <c r="AH974" s="664" t="str">
        <f t="shared" si="160"/>
        <v/>
      </c>
      <c r="AI974" s="664" t="str">
        <f>IF(AF974="","",VLOOKUP(AF974,リスト!BD:BE,2,0))</f>
        <v/>
      </c>
      <c r="AJ974" s="664" t="str">
        <f t="shared" si="175"/>
        <v/>
      </c>
      <c r="AK974" s="664" t="str">
        <f>IF(AJ974="","",VLOOKUP(AJ974,リスト!BW:BX,2,0))</f>
        <v/>
      </c>
      <c r="AL974" s="664" t="str">
        <f>IF(AF974="","",IF(S974&gt;【１】経営概要!$G$27,調査年-1,調査年)-R974)</f>
        <v/>
      </c>
      <c r="AM974" s="665" t="str">
        <f t="shared" si="165"/>
        <v/>
      </c>
      <c r="AN974" s="665" t="str">
        <f t="shared" si="166"/>
        <v/>
      </c>
      <c r="AO974" s="666" t="str">
        <f t="shared" si="167"/>
        <v/>
      </c>
      <c r="AP974" s="666" t="str">
        <f t="shared" si="168"/>
        <v/>
      </c>
      <c r="AQ974" s="666" t="str">
        <f t="shared" si="169"/>
        <v/>
      </c>
      <c r="AR974" s="666" t="str">
        <f t="shared" si="179"/>
        <v/>
      </c>
      <c r="AS974" s="666" t="str">
        <f t="shared" si="170"/>
        <v/>
      </c>
      <c r="AT974" s="666" t="str">
        <f t="shared" si="161"/>
        <v/>
      </c>
      <c r="AU974" s="666" t="str">
        <f t="shared" si="162"/>
        <v/>
      </c>
      <c r="AV974" s="666" t="str">
        <f>IF(X974="","",IF(OR(R974=IF(S974&gt;【１】経営概要!$G$27,調査年-1,調査年),AN974=""),"",ROUND(AN974*X974%,0)))</f>
        <v/>
      </c>
      <c r="AW974" s="666" t="str">
        <f t="shared" si="171"/>
        <v/>
      </c>
      <c r="AX974" s="666" t="str">
        <f t="shared" si="172"/>
        <v/>
      </c>
      <c r="AY974" s="666" t="str">
        <f t="shared" si="173"/>
        <v/>
      </c>
      <c r="AZ974" s="666" t="str">
        <f>IF(OR(X974="",AND(OR(R974&lt;&gt;IF(S974&gt;【１】経営概要!$G$27,調査年-1,調査年),AG974=0),V974="",AR974="",W974="")),"",
SUM(
IF(AND(R974=IF(S974&gt;【１】経営概要!$G$27,調査年-1,調査年),AG974=1),ROUND(T974*X974%,0),),
ROUND(V974*X974%,0),
ROUND(SUM(AR974)*X974%,0),
))</f>
        <v/>
      </c>
      <c r="BA974" s="666" t="str">
        <f t="shared" si="174"/>
        <v/>
      </c>
    </row>
    <row r="975" spans="2:53" ht="28.5" hidden="1" customHeight="1" outlineLevel="1">
      <c r="B975" s="49"/>
      <c r="C975" s="722">
        <v>959</v>
      </c>
      <c r="D975" s="1572"/>
      <c r="E975" s="1573"/>
      <c r="F975" s="1573"/>
      <c r="G975" s="1573"/>
      <c r="H975" s="1573"/>
      <c r="I975" s="1573"/>
      <c r="J975" s="1573"/>
      <c r="K975" s="1574"/>
      <c r="L975" s="668" t="str">
        <f>IF(M975&gt;0,IF(COUNTIF(リスト!建築物種類コード,M975),"建築物","構築物"),"")</f>
        <v/>
      </c>
      <c r="M975" s="688"/>
      <c r="N975" s="681"/>
      <c r="O975" s="201"/>
      <c r="P975" s="682"/>
      <c r="Q975" s="683"/>
      <c r="R975" s="683"/>
      <c r="S975" s="684"/>
      <c r="T975" s="685"/>
      <c r="U975" s="685"/>
      <c r="V975" s="685"/>
      <c r="W975" s="685"/>
      <c r="X975" s="1045"/>
      <c r="Y975" s="686"/>
      <c r="Z975" s="687"/>
      <c r="AA975" s="661"/>
      <c r="AB975" s="662"/>
      <c r="AC975" s="279"/>
      <c r="AF975" s="663" t="str">
        <f t="shared" si="178"/>
        <v/>
      </c>
      <c r="AG975" s="664" t="str">
        <f t="shared" si="159"/>
        <v/>
      </c>
      <c r="AH975" s="664" t="str">
        <f t="shared" si="160"/>
        <v/>
      </c>
      <c r="AI975" s="664" t="str">
        <f>IF(AF975="","",VLOOKUP(AF975,リスト!BD:BE,2,0))</f>
        <v/>
      </c>
      <c r="AJ975" s="664" t="str">
        <f t="shared" si="175"/>
        <v/>
      </c>
      <c r="AK975" s="664" t="str">
        <f>IF(AJ975="","",VLOOKUP(AJ975,リスト!BW:BX,2,0))</f>
        <v/>
      </c>
      <c r="AL975" s="664" t="str">
        <f>IF(AF975="","",IF(S975&gt;【１】経営概要!$G$27,調査年-1,調査年)-R975)</f>
        <v/>
      </c>
      <c r="AM975" s="665" t="str">
        <f t="shared" si="165"/>
        <v/>
      </c>
      <c r="AN975" s="665" t="str">
        <f t="shared" si="166"/>
        <v/>
      </c>
      <c r="AO975" s="666" t="str">
        <f t="shared" si="167"/>
        <v/>
      </c>
      <c r="AP975" s="666" t="str">
        <f t="shared" si="168"/>
        <v/>
      </c>
      <c r="AQ975" s="666" t="str">
        <f t="shared" si="169"/>
        <v/>
      </c>
      <c r="AR975" s="666" t="str">
        <f t="shared" si="179"/>
        <v/>
      </c>
      <c r="AS975" s="666" t="str">
        <f t="shared" si="170"/>
        <v/>
      </c>
      <c r="AT975" s="666" t="str">
        <f t="shared" si="161"/>
        <v/>
      </c>
      <c r="AU975" s="666" t="str">
        <f t="shared" si="162"/>
        <v/>
      </c>
      <c r="AV975" s="666" t="str">
        <f>IF(X975="","",IF(OR(R975=IF(S975&gt;【１】経営概要!$G$27,調査年-1,調査年),AN975=""),"",ROUND(AN975*X975%,0)))</f>
        <v/>
      </c>
      <c r="AW975" s="666" t="str">
        <f t="shared" si="171"/>
        <v/>
      </c>
      <c r="AX975" s="666" t="str">
        <f t="shared" si="172"/>
        <v/>
      </c>
      <c r="AY975" s="666" t="str">
        <f t="shared" si="173"/>
        <v/>
      </c>
      <c r="AZ975" s="666" t="str">
        <f>IF(OR(X975="",AND(OR(R975&lt;&gt;IF(S975&gt;【１】経営概要!$G$27,調査年-1,調査年),AG975=0),V975="",AR975="",W975="")),"",
SUM(
IF(AND(R975=IF(S975&gt;【１】経営概要!$G$27,調査年-1,調査年),AG975=1),ROUND(T975*X975%,0),),
ROUND(V975*X975%,0),
ROUND(SUM(AR975)*X975%,0),
))</f>
        <v/>
      </c>
      <c r="BA975" s="666" t="str">
        <f t="shared" si="174"/>
        <v/>
      </c>
    </row>
    <row r="976" spans="2:53" s="42" customFormat="1" ht="28.5" hidden="1" customHeight="1" outlineLevel="1">
      <c r="B976" s="49"/>
      <c r="C976" s="722">
        <v>960</v>
      </c>
      <c r="D976" s="1569"/>
      <c r="E976" s="1570"/>
      <c r="F976" s="1570"/>
      <c r="G976" s="1570"/>
      <c r="H976" s="1570"/>
      <c r="I976" s="1570"/>
      <c r="J976" s="1570"/>
      <c r="K976" s="1571"/>
      <c r="L976" s="668" t="str">
        <f>IF(M976&gt;0,IF(COUNTIF(リスト!建築物種類コード,M976),"建築物","構築物"),"")</f>
        <v/>
      </c>
      <c r="M976" s="680"/>
      <c r="N976" s="681"/>
      <c r="O976" s="201"/>
      <c r="P976" s="682"/>
      <c r="Q976" s="683"/>
      <c r="R976" s="683"/>
      <c r="S976" s="684"/>
      <c r="T976" s="685"/>
      <c r="U976" s="685"/>
      <c r="V976" s="685"/>
      <c r="W976" s="685"/>
      <c r="X976" s="1045"/>
      <c r="Y976" s="686"/>
      <c r="Z976" s="687"/>
      <c r="AA976" s="661"/>
      <c r="AB976" s="662"/>
      <c r="AC976" s="279"/>
      <c r="AD976" s="61"/>
      <c r="AE976" s="61"/>
      <c r="AF976" s="663" t="str">
        <f t="shared" si="178"/>
        <v/>
      </c>
      <c r="AG976" s="664" t="str">
        <f t="shared" si="159"/>
        <v/>
      </c>
      <c r="AH976" s="664" t="str">
        <f t="shared" si="160"/>
        <v/>
      </c>
      <c r="AI976" s="664" t="str">
        <f>IF(AF976="","",VLOOKUP(AF976,リスト!BD:BE,2,0))</f>
        <v/>
      </c>
      <c r="AJ976" s="664" t="str">
        <f t="shared" si="175"/>
        <v/>
      </c>
      <c r="AK976" s="664" t="str">
        <f>IF(AJ976="","",VLOOKUP(AJ976,リスト!BW:BX,2,0))</f>
        <v/>
      </c>
      <c r="AL976" s="664" t="str">
        <f>IF(AF976="","",IF(S976&gt;【１】経営概要!$G$27,調査年-1,調査年)-R976)</f>
        <v/>
      </c>
      <c r="AM976" s="665" t="str">
        <f t="shared" si="165"/>
        <v/>
      </c>
      <c r="AN976" s="665" t="str">
        <f t="shared" si="166"/>
        <v/>
      </c>
      <c r="AO976" s="666" t="str">
        <f t="shared" si="167"/>
        <v/>
      </c>
      <c r="AP976" s="666" t="str">
        <f t="shared" si="168"/>
        <v/>
      </c>
      <c r="AQ976" s="666" t="str">
        <f t="shared" si="169"/>
        <v/>
      </c>
      <c r="AR976" s="666" t="str">
        <f t="shared" si="179"/>
        <v/>
      </c>
      <c r="AS976" s="666" t="str">
        <f t="shared" si="170"/>
        <v/>
      </c>
      <c r="AT976" s="666" t="str">
        <f t="shared" si="161"/>
        <v/>
      </c>
      <c r="AU976" s="666" t="str">
        <f t="shared" si="162"/>
        <v/>
      </c>
      <c r="AV976" s="666" t="str">
        <f>IF(X976="","",IF(OR(R976=IF(S976&gt;【１】経営概要!$G$27,調査年-1,調査年),AN976=""),"",ROUND(AN976*X976%,0)))</f>
        <v/>
      </c>
      <c r="AW976" s="666" t="str">
        <f t="shared" si="171"/>
        <v/>
      </c>
      <c r="AX976" s="666" t="str">
        <f t="shared" si="172"/>
        <v/>
      </c>
      <c r="AY976" s="666" t="str">
        <f t="shared" si="173"/>
        <v/>
      </c>
      <c r="AZ976" s="666" t="str">
        <f>IF(OR(X976="",AND(OR(R976&lt;&gt;IF(S976&gt;【１】経営概要!$G$27,調査年-1,調査年),AG976=0),V976="",AR976="",W976="")),"",
SUM(
IF(AND(R976=IF(S976&gt;【１】経営概要!$G$27,調査年-1,調査年),AG976=1),ROUND(T976*X976%,0),),
ROUND(V976*X976%,0),
ROUND(SUM(AR976)*X976%,0),
))</f>
        <v/>
      </c>
      <c r="BA976" s="666" t="str">
        <f t="shared" si="174"/>
        <v/>
      </c>
    </row>
    <row r="977" spans="2:53" s="4" customFormat="1" ht="28.5" hidden="1" customHeight="1" outlineLevel="1">
      <c r="C977" s="722">
        <v>961</v>
      </c>
      <c r="D977" s="1569"/>
      <c r="E977" s="1570"/>
      <c r="F977" s="1570"/>
      <c r="G977" s="1570"/>
      <c r="H977" s="1570"/>
      <c r="I977" s="1570"/>
      <c r="J977" s="1570"/>
      <c r="K977" s="1571"/>
      <c r="L977" s="668" t="str">
        <f>IF(M977&gt;0,IF(COUNTIF(リスト!建築物種類コード,M977),"建築物","構築物"),"")</f>
        <v/>
      </c>
      <c r="M977" s="680"/>
      <c r="N977" s="681"/>
      <c r="O977" s="201"/>
      <c r="P977" s="682"/>
      <c r="Q977" s="683"/>
      <c r="R977" s="683"/>
      <c r="S977" s="684"/>
      <c r="T977" s="685"/>
      <c r="U977" s="685"/>
      <c r="V977" s="685"/>
      <c r="W977" s="685"/>
      <c r="X977" s="1045"/>
      <c r="Y977" s="686"/>
      <c r="Z977" s="687"/>
      <c r="AA977" s="661"/>
      <c r="AB977" s="662"/>
      <c r="AC977" s="279"/>
      <c r="AD977" s="61"/>
      <c r="AE977" s="61"/>
      <c r="AF977" s="663" t="str">
        <f t="shared" si="178"/>
        <v/>
      </c>
      <c r="AG977" s="664" t="str">
        <f t="shared" si="159"/>
        <v/>
      </c>
      <c r="AH977" s="664" t="str">
        <f t="shared" si="160"/>
        <v/>
      </c>
      <c r="AI977" s="664" t="str">
        <f>IF(AF977="","",VLOOKUP(AF977,リスト!BD:BE,2,0))</f>
        <v/>
      </c>
      <c r="AJ977" s="664" t="str">
        <f t="shared" si="175"/>
        <v/>
      </c>
      <c r="AK977" s="664" t="str">
        <f>IF(AJ977="","",VLOOKUP(AJ977,リスト!BW:BX,2,0))</f>
        <v/>
      </c>
      <c r="AL977" s="664" t="str">
        <f>IF(AF977="","",IF(S977&gt;【１】経営概要!$G$27,調査年-1,調査年)-R977)</f>
        <v/>
      </c>
      <c r="AM977" s="665" t="str">
        <f t="shared" si="165"/>
        <v/>
      </c>
      <c r="AN977" s="665" t="str">
        <f t="shared" si="166"/>
        <v/>
      </c>
      <c r="AO977" s="666" t="str">
        <f t="shared" si="167"/>
        <v/>
      </c>
      <c r="AP977" s="666" t="str">
        <f t="shared" si="168"/>
        <v/>
      </c>
      <c r="AQ977" s="666" t="str">
        <f t="shared" si="169"/>
        <v/>
      </c>
      <c r="AR977" s="666" t="str">
        <f t="shared" si="179"/>
        <v/>
      </c>
      <c r="AS977" s="666" t="str">
        <f t="shared" si="170"/>
        <v/>
      </c>
      <c r="AT977" s="666" t="str">
        <f t="shared" si="161"/>
        <v/>
      </c>
      <c r="AU977" s="666" t="str">
        <f t="shared" si="162"/>
        <v/>
      </c>
      <c r="AV977" s="666" t="str">
        <f>IF(X977="","",IF(OR(R977=IF(S977&gt;【１】経営概要!$G$27,調査年-1,調査年),AN977=""),"",ROUND(AN977*X977%,0)))</f>
        <v/>
      </c>
      <c r="AW977" s="666" t="str">
        <f t="shared" si="171"/>
        <v/>
      </c>
      <c r="AX977" s="666" t="str">
        <f t="shared" si="172"/>
        <v/>
      </c>
      <c r="AY977" s="666" t="str">
        <f t="shared" si="173"/>
        <v/>
      </c>
      <c r="AZ977" s="666" t="str">
        <f>IF(OR(X977="",AND(OR(R977&lt;&gt;IF(S977&gt;【１】経営概要!$G$27,調査年-1,調査年),AG977=0),V977="",AR977="",W977="")),"",
SUM(
IF(AND(R977=IF(S977&gt;【１】経営概要!$G$27,調査年-1,調査年),AG977=1),ROUND(T977*X977%,0),),
ROUND(V977*X977%,0),
ROUND(SUM(AR977)*X977%,0),
))</f>
        <v/>
      </c>
      <c r="BA977" s="666" t="str">
        <f t="shared" si="174"/>
        <v/>
      </c>
    </row>
    <row r="978" spans="2:53" s="4" customFormat="1" ht="27.75" hidden="1" customHeight="1" outlineLevel="1">
      <c r="C978" s="722">
        <v>962</v>
      </c>
      <c r="D978" s="1572"/>
      <c r="E978" s="1573"/>
      <c r="F978" s="1573"/>
      <c r="G978" s="1573"/>
      <c r="H978" s="1573"/>
      <c r="I978" s="1573"/>
      <c r="J978" s="1573"/>
      <c r="K978" s="1574"/>
      <c r="L978" s="668" t="str">
        <f>IF(M978&gt;0,IF(COUNTIF(リスト!建築物種類コード,M978),"建築物","構築物"),"")</f>
        <v/>
      </c>
      <c r="M978" s="688"/>
      <c r="N978" s="681"/>
      <c r="O978" s="201"/>
      <c r="P978" s="682"/>
      <c r="Q978" s="683"/>
      <c r="R978" s="683"/>
      <c r="S978" s="684"/>
      <c r="T978" s="685"/>
      <c r="U978" s="685"/>
      <c r="V978" s="685"/>
      <c r="W978" s="685"/>
      <c r="X978" s="1045"/>
      <c r="Y978" s="686"/>
      <c r="Z978" s="687"/>
      <c r="AA978" s="661"/>
      <c r="AB978" s="662"/>
      <c r="AC978" s="279"/>
      <c r="AD978" s="61"/>
      <c r="AE978" s="61"/>
      <c r="AF978" s="663" t="str">
        <f t="shared" ref="AF978:AF1016" si="180">IF(AND(M978="",N978=""),"","["&amp;RIGHT(LEFT(M978,3),2)&amp;RIGHT(LEFT(N978,FIND("]",N978)-1),IF(FIND("]",N978)-1&gt;2,2,1))&amp;"]")</f>
        <v/>
      </c>
      <c r="AG978" s="664" t="str">
        <f t="shared" si="159"/>
        <v/>
      </c>
      <c r="AH978" s="664" t="str">
        <f t="shared" si="160"/>
        <v/>
      </c>
      <c r="AI978" s="664" t="str">
        <f>IF(AF978="","",VLOOKUP(AF978,リスト!BD:BE,2,0))</f>
        <v/>
      </c>
      <c r="AJ978" s="664" t="str">
        <f t="shared" si="175"/>
        <v/>
      </c>
      <c r="AK978" s="664" t="str">
        <f>IF(AJ978="","",VLOOKUP(AJ978,リスト!BW:BX,2,0))</f>
        <v/>
      </c>
      <c r="AL978" s="664" t="str">
        <f>IF(AF978="","",IF(S978&gt;【１】経営概要!$G$27,調査年-1,調査年)-R978)</f>
        <v/>
      </c>
      <c r="AM978" s="665" t="str">
        <f t="shared" si="165"/>
        <v/>
      </c>
      <c r="AN978" s="665" t="str">
        <f t="shared" si="166"/>
        <v/>
      </c>
      <c r="AO978" s="666" t="str">
        <f t="shared" si="167"/>
        <v/>
      </c>
      <c r="AP978" s="666" t="str">
        <f t="shared" si="168"/>
        <v/>
      </c>
      <c r="AQ978" s="666" t="str">
        <f t="shared" si="169"/>
        <v/>
      </c>
      <c r="AR978" s="666" t="str">
        <f t="shared" ref="AR978:AR1016" si="181">IF(OR(AF978="",AG978=1),IF(AND(AG978=1,AL978=0),U978,""),
IF(AND(AJ978&gt;0,AL978&lt;AJ978,SUM(AQ978)&gt;0,AQ978&lt;=ROUND(U978*AK978,0)),ROUND(AQ978*IF(Y978="2：部分取り壊し",IFERROR(1-(AC978/O978),1),1),),
IF(AND(AJ978&gt;0,AL978&lt;AJ978,SUM(U978)&gt;0),ROUND(U978*AK978*IF(Y978="2：部分取り壊し",IFERROR(1-(AC978/O978),1),1),0),"")))</f>
        <v/>
      </c>
      <c r="AS978" s="666" t="str">
        <f t="shared" si="170"/>
        <v/>
      </c>
      <c r="AT978" s="666" t="str">
        <f t="shared" si="161"/>
        <v/>
      </c>
      <c r="AU978" s="666" t="str">
        <f t="shared" si="162"/>
        <v/>
      </c>
      <c r="AV978" s="666" t="str">
        <f>IF(X978="","",IF(OR(R978=IF(S978&gt;【１】経営概要!$G$27,調査年-1,調査年),AN978=""),"",ROUND(AN978*X978%,0)))</f>
        <v/>
      </c>
      <c r="AW978" s="666" t="str">
        <f t="shared" si="171"/>
        <v/>
      </c>
      <c r="AX978" s="666" t="str">
        <f t="shared" si="172"/>
        <v/>
      </c>
      <c r="AY978" s="666" t="str">
        <f t="shared" si="173"/>
        <v/>
      </c>
      <c r="AZ978" s="666" t="str">
        <f>IF(OR(X978="",AND(OR(R978&lt;&gt;IF(S978&gt;【１】経営概要!$G$27,調査年-1,調査年),AG978=0),V978="",AR978="",W978="")),"",
SUM(
IF(AND(R978=IF(S978&gt;【１】経営概要!$G$27,調査年-1,調査年),AG978=1),ROUND(T978*X978%,0),),
ROUND(V978*X978%,0),
ROUND(SUM(AR978)*X978%,0),
))</f>
        <v/>
      </c>
      <c r="BA978" s="666" t="str">
        <f t="shared" si="174"/>
        <v/>
      </c>
    </row>
    <row r="979" spans="2:53" s="4" customFormat="1" ht="28.15" hidden="1" customHeight="1" outlineLevel="1">
      <c r="C979" s="722">
        <v>963</v>
      </c>
      <c r="D979" s="1569"/>
      <c r="E979" s="1570"/>
      <c r="F979" s="1570"/>
      <c r="G979" s="1570"/>
      <c r="H979" s="1570"/>
      <c r="I979" s="1570"/>
      <c r="J979" s="1570"/>
      <c r="K979" s="1571"/>
      <c r="L979" s="668" t="str">
        <f>IF(M979&gt;0,IF(COUNTIF(リスト!建築物種類コード,M979),"建築物","構築物"),"")</f>
        <v/>
      </c>
      <c r="M979" s="680"/>
      <c r="N979" s="681"/>
      <c r="O979" s="201"/>
      <c r="P979" s="682"/>
      <c r="Q979" s="683"/>
      <c r="R979" s="683"/>
      <c r="S979" s="684"/>
      <c r="T979" s="685"/>
      <c r="U979" s="685"/>
      <c r="V979" s="685"/>
      <c r="W979" s="685"/>
      <c r="X979" s="1045"/>
      <c r="Y979" s="686"/>
      <c r="Z979" s="687"/>
      <c r="AA979" s="661"/>
      <c r="AB979" s="662"/>
      <c r="AC979" s="279"/>
      <c r="AD979" s="61"/>
      <c r="AE979" s="61"/>
      <c r="AF979" s="663" t="str">
        <f t="shared" si="180"/>
        <v/>
      </c>
      <c r="AG979" s="664" t="str">
        <f t="shared" si="159"/>
        <v/>
      </c>
      <c r="AH979" s="664" t="str">
        <f t="shared" si="160"/>
        <v/>
      </c>
      <c r="AI979" s="664" t="str">
        <f>IF(AF979="","",VLOOKUP(AF979,リスト!BD:BE,2,0))</f>
        <v/>
      </c>
      <c r="AJ979" s="664" t="str">
        <f t="shared" si="175"/>
        <v/>
      </c>
      <c r="AK979" s="664" t="str">
        <f>IF(AJ979="","",VLOOKUP(AJ979,リスト!BW:BX,2,0))</f>
        <v/>
      </c>
      <c r="AL979" s="664" t="str">
        <f>IF(AF979="","",IF(S979&gt;【１】経営概要!$G$27,調査年-1,調査年)-R979)</f>
        <v/>
      </c>
      <c r="AM979" s="665" t="str">
        <f t="shared" si="165"/>
        <v/>
      </c>
      <c r="AN979" s="665" t="str">
        <f t="shared" si="166"/>
        <v/>
      </c>
      <c r="AO979" s="666" t="str">
        <f t="shared" si="167"/>
        <v/>
      </c>
      <c r="AP979" s="666" t="str">
        <f t="shared" si="168"/>
        <v/>
      </c>
      <c r="AQ979" s="666" t="str">
        <f t="shared" si="169"/>
        <v/>
      </c>
      <c r="AR979" s="666" t="str">
        <f t="shared" si="181"/>
        <v/>
      </c>
      <c r="AS979" s="666" t="str">
        <f t="shared" si="170"/>
        <v/>
      </c>
      <c r="AT979" s="666" t="str">
        <f t="shared" si="161"/>
        <v/>
      </c>
      <c r="AU979" s="666" t="str">
        <f t="shared" si="162"/>
        <v/>
      </c>
      <c r="AV979" s="666" t="str">
        <f>IF(X979="","",IF(OR(R979=IF(S979&gt;【１】経営概要!$G$27,調査年-1,調査年),AN979=""),"",ROUND(AN979*X979%,0)))</f>
        <v/>
      </c>
      <c r="AW979" s="666" t="str">
        <f t="shared" si="171"/>
        <v/>
      </c>
      <c r="AX979" s="666" t="str">
        <f t="shared" si="172"/>
        <v/>
      </c>
      <c r="AY979" s="666" t="str">
        <f t="shared" si="173"/>
        <v/>
      </c>
      <c r="AZ979" s="666" t="str">
        <f>IF(OR(X979="",AND(OR(R979&lt;&gt;IF(S979&gt;【１】経営概要!$G$27,調査年-1,調査年),AG979=0),V979="",AR979="",W979="")),"",
SUM(
IF(AND(R979=IF(S979&gt;【１】経営概要!$G$27,調査年-1,調査年),AG979=1),ROUND(T979*X979%,0),),
ROUND(V979*X979%,0),
ROUND(SUM(AR979)*X979%,0),
))</f>
        <v/>
      </c>
      <c r="BA979" s="666" t="str">
        <f t="shared" si="174"/>
        <v/>
      </c>
    </row>
    <row r="980" spans="2:53" s="4" customFormat="1" ht="28.15" hidden="1" customHeight="1" outlineLevel="1">
      <c r="C980" s="722">
        <v>964</v>
      </c>
      <c r="D980" s="1572"/>
      <c r="E980" s="1573"/>
      <c r="F980" s="1573"/>
      <c r="G980" s="1573"/>
      <c r="H980" s="1573"/>
      <c r="I980" s="1573"/>
      <c r="J980" s="1573"/>
      <c r="K980" s="1574"/>
      <c r="L980" s="668" t="str">
        <f>IF(M980&gt;0,IF(COUNTIF(リスト!建築物種類コード,M980),"建築物","構築物"),"")</f>
        <v/>
      </c>
      <c r="M980" s="688"/>
      <c r="N980" s="681"/>
      <c r="O980" s="201"/>
      <c r="P980" s="682"/>
      <c r="Q980" s="683"/>
      <c r="R980" s="683"/>
      <c r="S980" s="684"/>
      <c r="T980" s="685"/>
      <c r="U980" s="685"/>
      <c r="V980" s="685"/>
      <c r="W980" s="685"/>
      <c r="X980" s="1045"/>
      <c r="Y980" s="686"/>
      <c r="Z980" s="687"/>
      <c r="AA980" s="661"/>
      <c r="AB980" s="662"/>
      <c r="AC980" s="279"/>
      <c r="AD980" s="61"/>
      <c r="AE980" s="61"/>
      <c r="AF980" s="663" t="str">
        <f t="shared" si="180"/>
        <v/>
      </c>
      <c r="AG980" s="664" t="str">
        <f t="shared" si="159"/>
        <v/>
      </c>
      <c r="AH980" s="664" t="str">
        <f t="shared" si="160"/>
        <v/>
      </c>
      <c r="AI980" s="664" t="str">
        <f>IF(AF980="","",VLOOKUP(AF980,リスト!BD:BE,2,0))</f>
        <v/>
      </c>
      <c r="AJ980" s="664" t="str">
        <f t="shared" si="175"/>
        <v/>
      </c>
      <c r="AK980" s="664" t="str">
        <f>IF(AJ980="","",VLOOKUP(AJ980,リスト!BW:BX,2,0))</f>
        <v/>
      </c>
      <c r="AL980" s="664" t="str">
        <f>IF(AF980="","",IF(S980&gt;【１】経営概要!$G$27,調査年-1,調査年)-R980)</f>
        <v/>
      </c>
      <c r="AM980" s="665" t="str">
        <f t="shared" si="165"/>
        <v/>
      </c>
      <c r="AN980" s="665" t="str">
        <f t="shared" si="166"/>
        <v/>
      </c>
      <c r="AO980" s="666" t="str">
        <f t="shared" si="167"/>
        <v/>
      </c>
      <c r="AP980" s="666" t="str">
        <f t="shared" si="168"/>
        <v/>
      </c>
      <c r="AQ980" s="666" t="str">
        <f t="shared" si="169"/>
        <v/>
      </c>
      <c r="AR980" s="666" t="str">
        <f t="shared" si="181"/>
        <v/>
      </c>
      <c r="AS980" s="666" t="str">
        <f t="shared" si="170"/>
        <v/>
      </c>
      <c r="AT980" s="666" t="str">
        <f t="shared" si="161"/>
        <v/>
      </c>
      <c r="AU980" s="666" t="str">
        <f t="shared" si="162"/>
        <v/>
      </c>
      <c r="AV980" s="666" t="str">
        <f>IF(X980="","",IF(OR(R980=IF(S980&gt;【１】経営概要!$G$27,調査年-1,調査年),AN980=""),"",ROUND(AN980*X980%,0)))</f>
        <v/>
      </c>
      <c r="AW980" s="666" t="str">
        <f t="shared" si="171"/>
        <v/>
      </c>
      <c r="AX980" s="666" t="str">
        <f t="shared" si="172"/>
        <v/>
      </c>
      <c r="AY980" s="666" t="str">
        <f t="shared" si="173"/>
        <v/>
      </c>
      <c r="AZ980" s="666" t="str">
        <f>IF(OR(X980="",AND(OR(R980&lt;&gt;IF(S980&gt;【１】経営概要!$G$27,調査年-1,調査年),AG980=0),V980="",AR980="",W980="")),"",
SUM(
IF(AND(R980=IF(S980&gt;【１】経営概要!$G$27,調査年-1,調査年),AG980=1),ROUND(T980*X980%,0),),
ROUND(V980*X980%,0),
ROUND(SUM(AR980)*X980%,0),
))</f>
        <v/>
      </c>
      <c r="BA980" s="666" t="str">
        <f t="shared" si="174"/>
        <v/>
      </c>
    </row>
    <row r="981" spans="2:53" s="4" customFormat="1" ht="28.15" hidden="1" customHeight="1" outlineLevel="1">
      <c r="C981" s="722">
        <v>965</v>
      </c>
      <c r="D981" s="1569"/>
      <c r="E981" s="1570"/>
      <c r="F981" s="1570"/>
      <c r="G981" s="1570"/>
      <c r="H981" s="1570"/>
      <c r="I981" s="1570"/>
      <c r="J981" s="1570"/>
      <c r="K981" s="1571"/>
      <c r="L981" s="668" t="str">
        <f>IF(M981&gt;0,IF(COUNTIF(リスト!建築物種類コード,M981),"建築物","構築物"),"")</f>
        <v/>
      </c>
      <c r="M981" s="680"/>
      <c r="N981" s="681"/>
      <c r="O981" s="201"/>
      <c r="P981" s="682"/>
      <c r="Q981" s="683"/>
      <c r="R981" s="683"/>
      <c r="S981" s="684"/>
      <c r="T981" s="685"/>
      <c r="U981" s="685"/>
      <c r="V981" s="685"/>
      <c r="W981" s="685"/>
      <c r="X981" s="1045"/>
      <c r="Y981" s="686"/>
      <c r="Z981" s="687"/>
      <c r="AA981" s="661"/>
      <c r="AB981" s="662"/>
      <c r="AC981" s="279"/>
      <c r="AD981" s="61"/>
      <c r="AE981" s="61"/>
      <c r="AF981" s="663" t="str">
        <f t="shared" si="180"/>
        <v/>
      </c>
      <c r="AG981" s="664" t="str">
        <f t="shared" si="159"/>
        <v/>
      </c>
      <c r="AH981" s="664" t="str">
        <f t="shared" si="160"/>
        <v/>
      </c>
      <c r="AI981" s="664" t="str">
        <f>IF(AF981="","",VLOOKUP(AF981,リスト!BD:BE,2,0))</f>
        <v/>
      </c>
      <c r="AJ981" s="664" t="str">
        <f t="shared" si="175"/>
        <v/>
      </c>
      <c r="AK981" s="664" t="str">
        <f>IF(AJ981="","",VLOOKUP(AJ981,リスト!BW:BX,2,0))</f>
        <v/>
      </c>
      <c r="AL981" s="664" t="str">
        <f>IF(AF981="","",IF(S981&gt;【１】経営概要!$G$27,調査年-1,調査年)-R981)</f>
        <v/>
      </c>
      <c r="AM981" s="665" t="str">
        <f t="shared" si="165"/>
        <v/>
      </c>
      <c r="AN981" s="665" t="str">
        <f t="shared" si="166"/>
        <v/>
      </c>
      <c r="AO981" s="666" t="str">
        <f t="shared" si="167"/>
        <v/>
      </c>
      <c r="AP981" s="666" t="str">
        <f t="shared" si="168"/>
        <v/>
      </c>
      <c r="AQ981" s="666" t="str">
        <f t="shared" si="169"/>
        <v/>
      </c>
      <c r="AR981" s="666" t="str">
        <f t="shared" si="181"/>
        <v/>
      </c>
      <c r="AS981" s="666" t="str">
        <f t="shared" si="170"/>
        <v/>
      </c>
      <c r="AT981" s="666" t="str">
        <f t="shared" si="161"/>
        <v/>
      </c>
      <c r="AU981" s="666" t="str">
        <f t="shared" si="162"/>
        <v/>
      </c>
      <c r="AV981" s="666" t="str">
        <f>IF(X981="","",IF(OR(R981=IF(S981&gt;【１】経営概要!$G$27,調査年-1,調査年),AN981=""),"",ROUND(AN981*X981%,0)))</f>
        <v/>
      </c>
      <c r="AW981" s="666" t="str">
        <f t="shared" si="171"/>
        <v/>
      </c>
      <c r="AX981" s="666" t="str">
        <f t="shared" si="172"/>
        <v/>
      </c>
      <c r="AY981" s="666" t="str">
        <f t="shared" si="173"/>
        <v/>
      </c>
      <c r="AZ981" s="666" t="str">
        <f>IF(OR(X981="",AND(OR(R981&lt;&gt;IF(S981&gt;【１】経営概要!$G$27,調査年-1,調査年),AG981=0),V981="",AR981="",W981="")),"",
SUM(
IF(AND(R981=IF(S981&gt;【１】経営概要!$G$27,調査年-1,調査年),AG981=1),ROUND(T981*X981%,0),),
ROUND(V981*X981%,0),
ROUND(SUM(AR981)*X981%,0),
))</f>
        <v/>
      </c>
      <c r="BA981" s="666" t="str">
        <f t="shared" si="174"/>
        <v/>
      </c>
    </row>
    <row r="982" spans="2:53" s="4" customFormat="1" ht="28.15" hidden="1" customHeight="1" outlineLevel="1">
      <c r="C982" s="722">
        <v>966</v>
      </c>
      <c r="D982" s="1572"/>
      <c r="E982" s="1573"/>
      <c r="F982" s="1573"/>
      <c r="G982" s="1573"/>
      <c r="H982" s="1573"/>
      <c r="I982" s="1573"/>
      <c r="J982" s="1573"/>
      <c r="K982" s="1574"/>
      <c r="L982" s="668" t="str">
        <f>IF(M982&gt;0,IF(COUNTIF(リスト!建築物種類コード,M982),"建築物","構築物"),"")</f>
        <v/>
      </c>
      <c r="M982" s="688"/>
      <c r="N982" s="681"/>
      <c r="O982" s="201"/>
      <c r="P982" s="682"/>
      <c r="Q982" s="683"/>
      <c r="R982" s="683"/>
      <c r="S982" s="684"/>
      <c r="T982" s="685"/>
      <c r="U982" s="685"/>
      <c r="V982" s="685"/>
      <c r="W982" s="685"/>
      <c r="X982" s="1045"/>
      <c r="Y982" s="686"/>
      <c r="Z982" s="687"/>
      <c r="AA982" s="661"/>
      <c r="AB982" s="662"/>
      <c r="AC982" s="279"/>
      <c r="AD982" s="61"/>
      <c r="AE982" s="61"/>
      <c r="AF982" s="663" t="str">
        <f t="shared" si="180"/>
        <v/>
      </c>
      <c r="AG982" s="664" t="str">
        <f t="shared" si="159"/>
        <v/>
      </c>
      <c r="AH982" s="664" t="str">
        <f t="shared" si="160"/>
        <v/>
      </c>
      <c r="AI982" s="664" t="str">
        <f>IF(AF982="","",VLOOKUP(AF982,リスト!BD:BE,2,0))</f>
        <v/>
      </c>
      <c r="AJ982" s="664" t="str">
        <f t="shared" si="175"/>
        <v/>
      </c>
      <c r="AK982" s="664" t="str">
        <f>IF(AJ982="","",VLOOKUP(AJ982,リスト!BW:BX,2,0))</f>
        <v/>
      </c>
      <c r="AL982" s="664" t="str">
        <f>IF(AF982="","",IF(S982&gt;【１】経営概要!$G$27,調査年-1,調査年)-R982)</f>
        <v/>
      </c>
      <c r="AM982" s="665" t="str">
        <f t="shared" si="165"/>
        <v/>
      </c>
      <c r="AN982" s="665" t="str">
        <f t="shared" si="166"/>
        <v/>
      </c>
      <c r="AO982" s="666" t="str">
        <f t="shared" si="167"/>
        <v/>
      </c>
      <c r="AP982" s="666" t="str">
        <f t="shared" si="168"/>
        <v/>
      </c>
      <c r="AQ982" s="666" t="str">
        <f t="shared" si="169"/>
        <v/>
      </c>
      <c r="AR982" s="666" t="str">
        <f t="shared" si="181"/>
        <v/>
      </c>
      <c r="AS982" s="666" t="str">
        <f t="shared" si="170"/>
        <v/>
      </c>
      <c r="AT982" s="666" t="str">
        <f t="shared" si="161"/>
        <v/>
      </c>
      <c r="AU982" s="666" t="str">
        <f t="shared" si="162"/>
        <v/>
      </c>
      <c r="AV982" s="666" t="str">
        <f>IF(X982="","",IF(OR(R982=IF(S982&gt;【１】経営概要!$G$27,調査年-1,調査年),AN982=""),"",ROUND(AN982*X982%,0)))</f>
        <v/>
      </c>
      <c r="AW982" s="666" t="str">
        <f t="shared" si="171"/>
        <v/>
      </c>
      <c r="AX982" s="666" t="str">
        <f t="shared" si="172"/>
        <v/>
      </c>
      <c r="AY982" s="666" t="str">
        <f t="shared" si="173"/>
        <v/>
      </c>
      <c r="AZ982" s="666" t="str">
        <f>IF(OR(X982="",AND(OR(R982&lt;&gt;IF(S982&gt;【１】経営概要!$G$27,調査年-1,調査年),AG982=0),V982="",AR982="",W982="")),"",
SUM(
IF(AND(R982=IF(S982&gt;【１】経営概要!$G$27,調査年-1,調査年),AG982=1),ROUND(T982*X982%,0),),
ROUND(V982*X982%,0),
ROUND(SUM(AR982)*X982%,0),
))</f>
        <v/>
      </c>
      <c r="BA982" s="666" t="str">
        <f t="shared" si="174"/>
        <v/>
      </c>
    </row>
    <row r="983" spans="2:53" s="4" customFormat="1" ht="28.15" hidden="1" customHeight="1" outlineLevel="1">
      <c r="C983" s="722">
        <v>967</v>
      </c>
      <c r="D983" s="1569"/>
      <c r="E983" s="1570"/>
      <c r="F983" s="1570"/>
      <c r="G983" s="1570"/>
      <c r="H983" s="1570"/>
      <c r="I983" s="1570"/>
      <c r="J983" s="1570"/>
      <c r="K983" s="1571"/>
      <c r="L983" s="668" t="str">
        <f>IF(M983&gt;0,IF(COUNTIF(リスト!建築物種類コード,M983),"建築物","構築物"),"")</f>
        <v/>
      </c>
      <c r="M983" s="680"/>
      <c r="N983" s="681"/>
      <c r="O983" s="201"/>
      <c r="P983" s="682"/>
      <c r="Q983" s="683"/>
      <c r="R983" s="683"/>
      <c r="S983" s="684"/>
      <c r="T983" s="685"/>
      <c r="U983" s="685"/>
      <c r="V983" s="685"/>
      <c r="W983" s="685"/>
      <c r="X983" s="1045"/>
      <c r="Y983" s="686"/>
      <c r="Z983" s="687"/>
      <c r="AA983" s="661"/>
      <c r="AB983" s="662"/>
      <c r="AC983" s="279"/>
      <c r="AD983" s="61"/>
      <c r="AE983" s="61"/>
      <c r="AF983" s="663" t="str">
        <f t="shared" si="180"/>
        <v/>
      </c>
      <c r="AG983" s="664" t="str">
        <f t="shared" si="159"/>
        <v/>
      </c>
      <c r="AH983" s="664" t="str">
        <f t="shared" si="160"/>
        <v/>
      </c>
      <c r="AI983" s="664" t="str">
        <f>IF(AF983="","",VLOOKUP(AF983,リスト!BD:BE,2,0))</f>
        <v/>
      </c>
      <c r="AJ983" s="664" t="str">
        <f t="shared" si="175"/>
        <v/>
      </c>
      <c r="AK983" s="664" t="str">
        <f>IF(AJ983="","",VLOOKUP(AJ983,リスト!BW:BX,2,0))</f>
        <v/>
      </c>
      <c r="AL983" s="664" t="str">
        <f>IF(AF983="","",IF(S983&gt;【１】経営概要!$G$27,調査年-1,調査年)-R983)</f>
        <v/>
      </c>
      <c r="AM983" s="665" t="str">
        <f t="shared" si="165"/>
        <v/>
      </c>
      <c r="AN983" s="665" t="str">
        <f t="shared" si="166"/>
        <v/>
      </c>
      <c r="AO983" s="666" t="str">
        <f t="shared" si="167"/>
        <v/>
      </c>
      <c r="AP983" s="666" t="str">
        <f t="shared" si="168"/>
        <v/>
      </c>
      <c r="AQ983" s="666" t="str">
        <f t="shared" si="169"/>
        <v/>
      </c>
      <c r="AR983" s="666" t="str">
        <f t="shared" si="181"/>
        <v/>
      </c>
      <c r="AS983" s="666" t="str">
        <f t="shared" si="170"/>
        <v/>
      </c>
      <c r="AT983" s="666" t="str">
        <f t="shared" si="161"/>
        <v/>
      </c>
      <c r="AU983" s="666" t="str">
        <f t="shared" si="162"/>
        <v/>
      </c>
      <c r="AV983" s="666" t="str">
        <f>IF(X983="","",IF(OR(R983=IF(S983&gt;【１】経営概要!$G$27,調査年-1,調査年),AN983=""),"",ROUND(AN983*X983%,0)))</f>
        <v/>
      </c>
      <c r="AW983" s="666" t="str">
        <f t="shared" si="171"/>
        <v/>
      </c>
      <c r="AX983" s="666" t="str">
        <f t="shared" si="172"/>
        <v/>
      </c>
      <c r="AY983" s="666" t="str">
        <f t="shared" si="173"/>
        <v/>
      </c>
      <c r="AZ983" s="666" t="str">
        <f>IF(OR(X983="",AND(OR(R983&lt;&gt;IF(S983&gt;【１】経営概要!$G$27,調査年-1,調査年),AG983=0),V983="",AR983="",W983="")),"",
SUM(
IF(AND(R983=IF(S983&gt;【１】経営概要!$G$27,調査年-1,調査年),AG983=1),ROUND(T983*X983%,0),),
ROUND(V983*X983%,0),
ROUND(SUM(AR983)*X983%,0),
))</f>
        <v/>
      </c>
      <c r="BA983" s="666" t="str">
        <f t="shared" si="174"/>
        <v/>
      </c>
    </row>
    <row r="984" spans="2:53" s="4" customFormat="1" ht="28.15" hidden="1" customHeight="1" outlineLevel="1">
      <c r="C984" s="722">
        <v>968</v>
      </c>
      <c r="D984" s="1569"/>
      <c r="E984" s="1570"/>
      <c r="F984" s="1570"/>
      <c r="G984" s="1570"/>
      <c r="H984" s="1570"/>
      <c r="I984" s="1570"/>
      <c r="J984" s="1570"/>
      <c r="K984" s="1571"/>
      <c r="L984" s="668" t="str">
        <f>IF(M984&gt;0,IF(COUNTIF(リスト!建築物種類コード,M984),"建築物","構築物"),"")</f>
        <v/>
      </c>
      <c r="M984" s="680"/>
      <c r="N984" s="681"/>
      <c r="O984" s="201"/>
      <c r="P984" s="682"/>
      <c r="Q984" s="683"/>
      <c r="R984" s="683"/>
      <c r="S984" s="684"/>
      <c r="T984" s="685"/>
      <c r="U984" s="685"/>
      <c r="V984" s="685"/>
      <c r="W984" s="685"/>
      <c r="X984" s="1045"/>
      <c r="Y984" s="686"/>
      <c r="Z984" s="687"/>
      <c r="AA984" s="661"/>
      <c r="AB984" s="662"/>
      <c r="AC984" s="279"/>
      <c r="AD984" s="61"/>
      <c r="AE984" s="61"/>
      <c r="AF984" s="663" t="str">
        <f t="shared" si="180"/>
        <v/>
      </c>
      <c r="AG984" s="664" t="str">
        <f t="shared" si="159"/>
        <v/>
      </c>
      <c r="AH984" s="664" t="str">
        <f t="shared" si="160"/>
        <v/>
      </c>
      <c r="AI984" s="664" t="str">
        <f>IF(AF984="","",VLOOKUP(AF984,リスト!BD:BE,2,0))</f>
        <v/>
      </c>
      <c r="AJ984" s="664" t="str">
        <f t="shared" si="175"/>
        <v/>
      </c>
      <c r="AK984" s="664" t="str">
        <f>IF(AJ984="","",VLOOKUP(AJ984,リスト!BW:BX,2,0))</f>
        <v/>
      </c>
      <c r="AL984" s="664" t="str">
        <f>IF(AF984="","",IF(S984&gt;【１】経営概要!$G$27,調査年-1,調査年)-R984)</f>
        <v/>
      </c>
      <c r="AM984" s="665" t="str">
        <f t="shared" si="165"/>
        <v/>
      </c>
      <c r="AN984" s="665" t="str">
        <f t="shared" si="166"/>
        <v/>
      </c>
      <c r="AO984" s="666" t="str">
        <f t="shared" si="167"/>
        <v/>
      </c>
      <c r="AP984" s="666" t="str">
        <f t="shared" si="168"/>
        <v/>
      </c>
      <c r="AQ984" s="666" t="str">
        <f t="shared" si="169"/>
        <v/>
      </c>
      <c r="AR984" s="666" t="str">
        <f t="shared" si="181"/>
        <v/>
      </c>
      <c r="AS984" s="666" t="str">
        <f t="shared" si="170"/>
        <v/>
      </c>
      <c r="AT984" s="666" t="str">
        <f t="shared" si="161"/>
        <v/>
      </c>
      <c r="AU984" s="666" t="str">
        <f t="shared" si="162"/>
        <v/>
      </c>
      <c r="AV984" s="666" t="str">
        <f>IF(X984="","",IF(OR(R984=IF(S984&gt;【１】経営概要!$G$27,調査年-1,調査年),AN984=""),"",ROUND(AN984*X984%,0)))</f>
        <v/>
      </c>
      <c r="AW984" s="666" t="str">
        <f t="shared" si="171"/>
        <v/>
      </c>
      <c r="AX984" s="666" t="str">
        <f t="shared" si="172"/>
        <v/>
      </c>
      <c r="AY984" s="666" t="str">
        <f t="shared" si="173"/>
        <v/>
      </c>
      <c r="AZ984" s="666" t="str">
        <f>IF(OR(X984="",AND(OR(R984&lt;&gt;IF(S984&gt;【１】経営概要!$G$27,調査年-1,調査年),AG984=0),V984="",AR984="",W984="")),"",
SUM(
IF(AND(R984=IF(S984&gt;【１】経営概要!$G$27,調査年-1,調査年),AG984=1),ROUND(T984*X984%,0),),
ROUND(V984*X984%,0),
ROUND(SUM(AR984)*X984%,0),
))</f>
        <v/>
      </c>
      <c r="BA984" s="666" t="str">
        <f t="shared" si="174"/>
        <v/>
      </c>
    </row>
    <row r="985" spans="2:53" s="4" customFormat="1" ht="28.15" hidden="1" customHeight="1" outlineLevel="1">
      <c r="C985" s="722">
        <v>969</v>
      </c>
      <c r="D985" s="1569"/>
      <c r="E985" s="1570"/>
      <c r="F985" s="1570"/>
      <c r="G985" s="1570"/>
      <c r="H985" s="1570"/>
      <c r="I985" s="1570"/>
      <c r="J985" s="1570"/>
      <c r="K985" s="1571"/>
      <c r="L985" s="668" t="str">
        <f>IF(M985&gt;0,IF(COUNTIF(リスト!建築物種類コード,M985),"建築物","構築物"),"")</f>
        <v/>
      </c>
      <c r="M985" s="680"/>
      <c r="N985" s="681"/>
      <c r="O985" s="201"/>
      <c r="P985" s="682"/>
      <c r="Q985" s="683"/>
      <c r="R985" s="683"/>
      <c r="S985" s="684"/>
      <c r="T985" s="685"/>
      <c r="U985" s="685"/>
      <c r="V985" s="685"/>
      <c r="W985" s="685"/>
      <c r="X985" s="1045"/>
      <c r="Y985" s="686"/>
      <c r="Z985" s="687"/>
      <c r="AA985" s="661"/>
      <c r="AB985" s="662"/>
      <c r="AC985" s="279"/>
      <c r="AD985" s="61"/>
      <c r="AE985" s="61"/>
      <c r="AF985" s="663" t="str">
        <f t="shared" si="180"/>
        <v/>
      </c>
      <c r="AG985" s="664" t="str">
        <f t="shared" si="159"/>
        <v/>
      </c>
      <c r="AH985" s="664" t="str">
        <f t="shared" si="160"/>
        <v/>
      </c>
      <c r="AI985" s="664" t="str">
        <f>IF(AF985="","",VLOOKUP(AF985,リスト!BD:BE,2,0))</f>
        <v/>
      </c>
      <c r="AJ985" s="664" t="str">
        <f t="shared" si="175"/>
        <v/>
      </c>
      <c r="AK985" s="664" t="str">
        <f>IF(AJ985="","",VLOOKUP(AJ985,リスト!BW:BX,2,0))</f>
        <v/>
      </c>
      <c r="AL985" s="664" t="str">
        <f>IF(AF985="","",IF(S985&gt;【１】経営概要!$G$27,調査年-1,調査年)-R985)</f>
        <v/>
      </c>
      <c r="AM985" s="665" t="str">
        <f t="shared" si="165"/>
        <v/>
      </c>
      <c r="AN985" s="665" t="str">
        <f t="shared" si="166"/>
        <v/>
      </c>
      <c r="AO985" s="666" t="str">
        <f t="shared" si="167"/>
        <v/>
      </c>
      <c r="AP985" s="666" t="str">
        <f t="shared" si="168"/>
        <v/>
      </c>
      <c r="AQ985" s="666" t="str">
        <f t="shared" si="169"/>
        <v/>
      </c>
      <c r="AR985" s="666" t="str">
        <f t="shared" si="181"/>
        <v/>
      </c>
      <c r="AS985" s="666" t="str">
        <f t="shared" si="170"/>
        <v/>
      </c>
      <c r="AT985" s="666" t="str">
        <f t="shared" si="161"/>
        <v/>
      </c>
      <c r="AU985" s="666" t="str">
        <f t="shared" si="162"/>
        <v/>
      </c>
      <c r="AV985" s="666" t="str">
        <f>IF(X985="","",IF(OR(R985=IF(S985&gt;【１】経営概要!$G$27,調査年-1,調査年),AN985=""),"",ROUND(AN985*X985%,0)))</f>
        <v/>
      </c>
      <c r="AW985" s="666" t="str">
        <f t="shared" si="171"/>
        <v/>
      </c>
      <c r="AX985" s="666" t="str">
        <f t="shared" si="172"/>
        <v/>
      </c>
      <c r="AY985" s="666" t="str">
        <f t="shared" si="173"/>
        <v/>
      </c>
      <c r="AZ985" s="666" t="str">
        <f>IF(OR(X985="",AND(OR(R985&lt;&gt;IF(S985&gt;【１】経営概要!$G$27,調査年-1,調査年),AG985=0),V985="",AR985="",W985="")),"",
SUM(
IF(AND(R985=IF(S985&gt;【１】経営概要!$G$27,調査年-1,調査年),AG985=1),ROUND(T985*X985%,0),),
ROUND(V985*X985%,0),
ROUND(SUM(AR985)*X985%,0),
))</f>
        <v/>
      </c>
      <c r="BA985" s="666" t="str">
        <f t="shared" si="174"/>
        <v/>
      </c>
    </row>
    <row r="986" spans="2:53" s="4" customFormat="1" ht="28.15" hidden="1" customHeight="1" outlineLevel="1">
      <c r="C986" s="722">
        <v>970</v>
      </c>
      <c r="D986" s="1569"/>
      <c r="E986" s="1570"/>
      <c r="F986" s="1570"/>
      <c r="G986" s="1570"/>
      <c r="H986" s="1570"/>
      <c r="I986" s="1570"/>
      <c r="J986" s="1570"/>
      <c r="K986" s="1571"/>
      <c r="L986" s="668" t="str">
        <f>IF(M986&gt;0,IF(COUNTIF(リスト!建築物種類コード,M986),"建築物","構築物"),"")</f>
        <v/>
      </c>
      <c r="M986" s="680"/>
      <c r="N986" s="681"/>
      <c r="O986" s="201"/>
      <c r="P986" s="682"/>
      <c r="Q986" s="683"/>
      <c r="R986" s="683"/>
      <c r="S986" s="684"/>
      <c r="T986" s="685"/>
      <c r="U986" s="685"/>
      <c r="V986" s="685"/>
      <c r="W986" s="685"/>
      <c r="X986" s="1045"/>
      <c r="Y986" s="686"/>
      <c r="Z986" s="687"/>
      <c r="AA986" s="661"/>
      <c r="AB986" s="662"/>
      <c r="AC986" s="279"/>
      <c r="AD986" s="61"/>
      <c r="AE986" s="61"/>
      <c r="AF986" s="663" t="str">
        <f t="shared" si="180"/>
        <v/>
      </c>
      <c r="AG986" s="664" t="str">
        <f t="shared" si="159"/>
        <v/>
      </c>
      <c r="AH986" s="664" t="str">
        <f t="shared" si="160"/>
        <v/>
      </c>
      <c r="AI986" s="664" t="str">
        <f>IF(AF986="","",VLOOKUP(AF986,リスト!BD:BE,2,0))</f>
        <v/>
      </c>
      <c r="AJ986" s="664" t="str">
        <f t="shared" si="175"/>
        <v/>
      </c>
      <c r="AK986" s="664" t="str">
        <f>IF(AJ986="","",VLOOKUP(AJ986,リスト!BW:BX,2,0))</f>
        <v/>
      </c>
      <c r="AL986" s="664" t="str">
        <f>IF(AF986="","",IF(S986&gt;【１】経営概要!$G$27,調査年-1,調査年)-R986)</f>
        <v/>
      </c>
      <c r="AM986" s="665" t="str">
        <f t="shared" si="165"/>
        <v/>
      </c>
      <c r="AN986" s="665" t="str">
        <f t="shared" si="166"/>
        <v/>
      </c>
      <c r="AO986" s="666" t="str">
        <f t="shared" si="167"/>
        <v/>
      </c>
      <c r="AP986" s="666" t="str">
        <f t="shared" si="168"/>
        <v/>
      </c>
      <c r="AQ986" s="666" t="str">
        <f t="shared" si="169"/>
        <v/>
      </c>
      <c r="AR986" s="666" t="str">
        <f t="shared" si="181"/>
        <v/>
      </c>
      <c r="AS986" s="666" t="str">
        <f t="shared" si="170"/>
        <v/>
      </c>
      <c r="AT986" s="666" t="str">
        <f t="shared" si="161"/>
        <v/>
      </c>
      <c r="AU986" s="666" t="str">
        <f t="shared" si="162"/>
        <v/>
      </c>
      <c r="AV986" s="666" t="str">
        <f>IF(X986="","",IF(OR(R986=IF(S986&gt;【１】経営概要!$G$27,調査年-1,調査年),AN986=""),"",ROUND(AN986*X986%,0)))</f>
        <v/>
      </c>
      <c r="AW986" s="666" t="str">
        <f t="shared" si="171"/>
        <v/>
      </c>
      <c r="AX986" s="666" t="str">
        <f t="shared" si="172"/>
        <v/>
      </c>
      <c r="AY986" s="666" t="str">
        <f t="shared" si="173"/>
        <v/>
      </c>
      <c r="AZ986" s="666" t="str">
        <f>IF(OR(X986="",AND(OR(R986&lt;&gt;IF(S986&gt;【１】経営概要!$G$27,調査年-1,調査年),AG986=0),V986="",AR986="",W986="")),"",
SUM(
IF(AND(R986=IF(S986&gt;【１】経営概要!$G$27,調査年-1,調査年),AG986=1),ROUND(T986*X986%,0),),
ROUND(V986*X986%,0),
ROUND(SUM(AR986)*X986%,0),
))</f>
        <v/>
      </c>
      <c r="BA986" s="666" t="str">
        <f t="shared" si="174"/>
        <v/>
      </c>
    </row>
    <row r="987" spans="2:53" s="4" customFormat="1" ht="28.15" hidden="1" customHeight="1" outlineLevel="1">
      <c r="C987" s="722">
        <v>971</v>
      </c>
      <c r="D987" s="1569"/>
      <c r="E987" s="1570"/>
      <c r="F987" s="1570"/>
      <c r="G987" s="1570"/>
      <c r="H987" s="1570"/>
      <c r="I987" s="1570"/>
      <c r="J987" s="1570"/>
      <c r="K987" s="1571"/>
      <c r="L987" s="668" t="str">
        <f>IF(M987&gt;0,IF(COUNTIF(リスト!建築物種類コード,M987),"建築物","構築物"),"")</f>
        <v/>
      </c>
      <c r="M987" s="680"/>
      <c r="N987" s="681"/>
      <c r="O987" s="201"/>
      <c r="P987" s="682"/>
      <c r="Q987" s="683"/>
      <c r="R987" s="683"/>
      <c r="S987" s="684"/>
      <c r="T987" s="685"/>
      <c r="U987" s="685"/>
      <c r="V987" s="685"/>
      <c r="W987" s="685"/>
      <c r="X987" s="1045"/>
      <c r="Y987" s="686"/>
      <c r="Z987" s="687"/>
      <c r="AA987" s="661"/>
      <c r="AB987" s="662"/>
      <c r="AC987" s="279"/>
      <c r="AD987" s="61"/>
      <c r="AE987" s="61"/>
      <c r="AF987" s="663" t="str">
        <f t="shared" si="180"/>
        <v/>
      </c>
      <c r="AG987" s="664" t="str">
        <f t="shared" si="159"/>
        <v/>
      </c>
      <c r="AH987" s="664" t="str">
        <f t="shared" si="160"/>
        <v/>
      </c>
      <c r="AI987" s="664" t="str">
        <f>IF(AF987="","",VLOOKUP(AF987,リスト!BD:BE,2,0))</f>
        <v/>
      </c>
      <c r="AJ987" s="664" t="str">
        <f t="shared" si="175"/>
        <v/>
      </c>
      <c r="AK987" s="664" t="str">
        <f>IF(AJ987="","",VLOOKUP(AJ987,リスト!BW:BX,2,0))</f>
        <v/>
      </c>
      <c r="AL987" s="664" t="str">
        <f>IF(AF987="","",IF(S987&gt;【１】経営概要!$G$27,調査年-1,調査年)-R987)</f>
        <v/>
      </c>
      <c r="AM987" s="665" t="str">
        <f t="shared" si="165"/>
        <v/>
      </c>
      <c r="AN987" s="665" t="str">
        <f t="shared" si="166"/>
        <v/>
      </c>
      <c r="AO987" s="666" t="str">
        <f t="shared" si="167"/>
        <v/>
      </c>
      <c r="AP987" s="666" t="str">
        <f t="shared" si="168"/>
        <v/>
      </c>
      <c r="AQ987" s="666" t="str">
        <f t="shared" si="169"/>
        <v/>
      </c>
      <c r="AR987" s="666" t="str">
        <f t="shared" si="181"/>
        <v/>
      </c>
      <c r="AS987" s="666" t="str">
        <f t="shared" si="170"/>
        <v/>
      </c>
      <c r="AT987" s="666" t="str">
        <f t="shared" si="161"/>
        <v/>
      </c>
      <c r="AU987" s="666" t="str">
        <f t="shared" si="162"/>
        <v/>
      </c>
      <c r="AV987" s="666" t="str">
        <f>IF(X987="","",IF(OR(R987=IF(S987&gt;【１】経営概要!$G$27,調査年-1,調査年),AN987=""),"",ROUND(AN987*X987%,0)))</f>
        <v/>
      </c>
      <c r="AW987" s="666" t="str">
        <f t="shared" si="171"/>
        <v/>
      </c>
      <c r="AX987" s="666" t="str">
        <f t="shared" si="172"/>
        <v/>
      </c>
      <c r="AY987" s="666" t="str">
        <f t="shared" si="173"/>
        <v/>
      </c>
      <c r="AZ987" s="666" t="str">
        <f>IF(OR(X987="",AND(OR(R987&lt;&gt;IF(S987&gt;【１】経営概要!$G$27,調査年-1,調査年),AG987=0),V987="",AR987="",W987="")),"",
SUM(
IF(AND(R987=IF(S987&gt;【１】経営概要!$G$27,調査年-1,調査年),AG987=1),ROUND(T987*X987%,0),),
ROUND(V987*X987%,0),
ROUND(SUM(AR987)*X987%,0),
))</f>
        <v/>
      </c>
      <c r="BA987" s="666" t="str">
        <f t="shared" si="174"/>
        <v/>
      </c>
    </row>
    <row r="988" spans="2:53" s="4" customFormat="1" ht="28.15" hidden="1" customHeight="1" outlineLevel="1">
      <c r="C988" s="722">
        <v>972</v>
      </c>
      <c r="D988" s="1569"/>
      <c r="E988" s="1570"/>
      <c r="F988" s="1570"/>
      <c r="G988" s="1570"/>
      <c r="H988" s="1570"/>
      <c r="I988" s="1570"/>
      <c r="J988" s="1570"/>
      <c r="K988" s="1571"/>
      <c r="L988" s="668" t="str">
        <f>IF(M988&gt;0,IF(COUNTIF(リスト!建築物種類コード,M988),"建築物","構築物"),"")</f>
        <v/>
      </c>
      <c r="M988" s="680"/>
      <c r="N988" s="681"/>
      <c r="O988" s="201"/>
      <c r="P988" s="682"/>
      <c r="Q988" s="683"/>
      <c r="R988" s="683"/>
      <c r="S988" s="684"/>
      <c r="T988" s="685"/>
      <c r="U988" s="685"/>
      <c r="V988" s="685"/>
      <c r="W988" s="685"/>
      <c r="X988" s="1045"/>
      <c r="Y988" s="686"/>
      <c r="Z988" s="687"/>
      <c r="AA988" s="661"/>
      <c r="AB988" s="662"/>
      <c r="AC988" s="279"/>
      <c r="AD988" s="61"/>
      <c r="AE988" s="61"/>
      <c r="AF988" s="663" t="str">
        <f t="shared" si="180"/>
        <v/>
      </c>
      <c r="AG988" s="664" t="str">
        <f t="shared" si="159"/>
        <v/>
      </c>
      <c r="AH988" s="664" t="str">
        <f t="shared" si="160"/>
        <v/>
      </c>
      <c r="AI988" s="664" t="str">
        <f>IF(AF988="","",VLOOKUP(AF988,リスト!BD:BE,2,0))</f>
        <v/>
      </c>
      <c r="AJ988" s="664" t="str">
        <f t="shared" si="175"/>
        <v/>
      </c>
      <c r="AK988" s="664" t="str">
        <f>IF(AJ988="","",VLOOKUP(AJ988,リスト!BW:BX,2,0))</f>
        <v/>
      </c>
      <c r="AL988" s="664" t="str">
        <f>IF(AF988="","",IF(S988&gt;【１】経営概要!$G$27,調査年-1,調査年)-R988)</f>
        <v/>
      </c>
      <c r="AM988" s="665" t="str">
        <f t="shared" si="165"/>
        <v/>
      </c>
      <c r="AN988" s="665" t="str">
        <f t="shared" si="166"/>
        <v/>
      </c>
      <c r="AO988" s="666" t="str">
        <f t="shared" si="167"/>
        <v/>
      </c>
      <c r="AP988" s="666" t="str">
        <f t="shared" si="168"/>
        <v/>
      </c>
      <c r="AQ988" s="666" t="str">
        <f t="shared" si="169"/>
        <v/>
      </c>
      <c r="AR988" s="666" t="str">
        <f t="shared" si="181"/>
        <v/>
      </c>
      <c r="AS988" s="666" t="str">
        <f t="shared" si="170"/>
        <v/>
      </c>
      <c r="AT988" s="666" t="str">
        <f t="shared" si="161"/>
        <v/>
      </c>
      <c r="AU988" s="666" t="str">
        <f t="shared" si="162"/>
        <v/>
      </c>
      <c r="AV988" s="666" t="str">
        <f>IF(X988="","",IF(OR(R988=IF(S988&gt;【１】経営概要!$G$27,調査年-1,調査年),AN988=""),"",ROUND(AN988*X988%,0)))</f>
        <v/>
      </c>
      <c r="AW988" s="666" t="str">
        <f t="shared" si="171"/>
        <v/>
      </c>
      <c r="AX988" s="666" t="str">
        <f t="shared" si="172"/>
        <v/>
      </c>
      <c r="AY988" s="666" t="str">
        <f t="shared" si="173"/>
        <v/>
      </c>
      <c r="AZ988" s="666" t="str">
        <f>IF(OR(X988="",AND(OR(R988&lt;&gt;IF(S988&gt;【１】経営概要!$G$27,調査年-1,調査年),AG988=0),V988="",AR988="",W988="")),"",
SUM(
IF(AND(R988=IF(S988&gt;【１】経営概要!$G$27,調査年-1,調査年),AG988=1),ROUND(T988*X988%,0),),
ROUND(V988*X988%,0),
ROUND(SUM(AR988)*X988%,0),
))</f>
        <v/>
      </c>
      <c r="BA988" s="666" t="str">
        <f t="shared" si="174"/>
        <v/>
      </c>
    </row>
    <row r="989" spans="2:53" s="4" customFormat="1" ht="28.15" hidden="1" customHeight="1" outlineLevel="1">
      <c r="C989" s="722">
        <v>973</v>
      </c>
      <c r="D989" s="1569"/>
      <c r="E989" s="1570"/>
      <c r="F989" s="1570"/>
      <c r="G989" s="1570"/>
      <c r="H989" s="1570"/>
      <c r="I989" s="1570"/>
      <c r="J989" s="1570"/>
      <c r="K989" s="1571"/>
      <c r="L989" s="668" t="str">
        <f>IF(M989&gt;0,IF(COUNTIF(リスト!建築物種類コード,M989),"建築物","構築物"),"")</f>
        <v/>
      </c>
      <c r="M989" s="680"/>
      <c r="N989" s="681"/>
      <c r="O989" s="201"/>
      <c r="P989" s="682"/>
      <c r="Q989" s="683"/>
      <c r="R989" s="683"/>
      <c r="S989" s="684"/>
      <c r="T989" s="685"/>
      <c r="U989" s="685"/>
      <c r="V989" s="685"/>
      <c r="W989" s="685"/>
      <c r="X989" s="1045"/>
      <c r="Y989" s="686"/>
      <c r="Z989" s="687"/>
      <c r="AA989" s="661"/>
      <c r="AB989" s="662"/>
      <c r="AC989" s="279"/>
      <c r="AD989" s="61"/>
      <c r="AE989" s="61"/>
      <c r="AF989" s="663" t="str">
        <f t="shared" si="180"/>
        <v/>
      </c>
      <c r="AG989" s="664" t="str">
        <f t="shared" si="159"/>
        <v/>
      </c>
      <c r="AH989" s="664" t="str">
        <f t="shared" si="160"/>
        <v/>
      </c>
      <c r="AI989" s="664" t="str">
        <f>IF(AF989="","",VLOOKUP(AF989,リスト!BD:BE,2,0))</f>
        <v/>
      </c>
      <c r="AJ989" s="664" t="str">
        <f t="shared" si="175"/>
        <v/>
      </c>
      <c r="AK989" s="664" t="str">
        <f>IF(AJ989="","",VLOOKUP(AJ989,リスト!BW:BX,2,0))</f>
        <v/>
      </c>
      <c r="AL989" s="664" t="str">
        <f>IF(AF989="","",IF(S989&gt;【１】経営概要!$G$27,調査年-1,調査年)-R989)</f>
        <v/>
      </c>
      <c r="AM989" s="665" t="str">
        <f t="shared" si="165"/>
        <v/>
      </c>
      <c r="AN989" s="665" t="str">
        <f t="shared" si="166"/>
        <v/>
      </c>
      <c r="AO989" s="666" t="str">
        <f t="shared" si="167"/>
        <v/>
      </c>
      <c r="AP989" s="666" t="str">
        <f t="shared" si="168"/>
        <v/>
      </c>
      <c r="AQ989" s="666" t="str">
        <f t="shared" si="169"/>
        <v/>
      </c>
      <c r="AR989" s="666" t="str">
        <f t="shared" si="181"/>
        <v/>
      </c>
      <c r="AS989" s="666" t="str">
        <f t="shared" si="170"/>
        <v/>
      </c>
      <c r="AT989" s="666" t="str">
        <f t="shared" si="161"/>
        <v/>
      </c>
      <c r="AU989" s="666" t="str">
        <f t="shared" si="162"/>
        <v/>
      </c>
      <c r="AV989" s="666" t="str">
        <f>IF(X989="","",IF(OR(R989=IF(S989&gt;【１】経営概要!$G$27,調査年-1,調査年),AN989=""),"",ROUND(AN989*X989%,0)))</f>
        <v/>
      </c>
      <c r="AW989" s="666" t="str">
        <f t="shared" si="171"/>
        <v/>
      </c>
      <c r="AX989" s="666" t="str">
        <f t="shared" si="172"/>
        <v/>
      </c>
      <c r="AY989" s="666" t="str">
        <f t="shared" si="173"/>
        <v/>
      </c>
      <c r="AZ989" s="666" t="str">
        <f>IF(OR(X989="",AND(OR(R989&lt;&gt;IF(S989&gt;【１】経営概要!$G$27,調査年-1,調査年),AG989=0),V989="",AR989="",W989="")),"",
SUM(
IF(AND(R989=IF(S989&gt;【１】経営概要!$G$27,調査年-1,調査年),AG989=1),ROUND(T989*X989%,0),),
ROUND(V989*X989%,0),
ROUND(SUM(AR989)*X989%,0),
))</f>
        <v/>
      </c>
      <c r="BA989" s="666" t="str">
        <f t="shared" si="174"/>
        <v/>
      </c>
    </row>
    <row r="990" spans="2:53" s="4" customFormat="1" ht="28.15" hidden="1" customHeight="1" outlineLevel="1">
      <c r="C990" s="722">
        <v>974</v>
      </c>
      <c r="D990" s="1569"/>
      <c r="E990" s="1570"/>
      <c r="F990" s="1570"/>
      <c r="G990" s="1570"/>
      <c r="H990" s="1570"/>
      <c r="I990" s="1570"/>
      <c r="J990" s="1570"/>
      <c r="K990" s="1571"/>
      <c r="L990" s="668" t="str">
        <f>IF(M990&gt;0,IF(COUNTIF(リスト!建築物種類コード,M990),"建築物","構築物"),"")</f>
        <v/>
      </c>
      <c r="M990" s="680"/>
      <c r="N990" s="681"/>
      <c r="O990" s="201"/>
      <c r="P990" s="682"/>
      <c r="Q990" s="683"/>
      <c r="R990" s="683"/>
      <c r="S990" s="684"/>
      <c r="T990" s="685"/>
      <c r="U990" s="685"/>
      <c r="V990" s="685"/>
      <c r="W990" s="685"/>
      <c r="X990" s="1045"/>
      <c r="Y990" s="686"/>
      <c r="Z990" s="687"/>
      <c r="AA990" s="661"/>
      <c r="AB990" s="662"/>
      <c r="AC990" s="279"/>
      <c r="AD990" s="61"/>
      <c r="AE990" s="61"/>
      <c r="AF990" s="663" t="str">
        <f t="shared" si="180"/>
        <v/>
      </c>
      <c r="AG990" s="664" t="str">
        <f t="shared" si="159"/>
        <v/>
      </c>
      <c r="AH990" s="664" t="str">
        <f t="shared" si="160"/>
        <v/>
      </c>
      <c r="AI990" s="664" t="str">
        <f>IF(AF990="","",VLOOKUP(AF990,リスト!BD:BE,2,0))</f>
        <v/>
      </c>
      <c r="AJ990" s="664" t="str">
        <f t="shared" si="175"/>
        <v/>
      </c>
      <c r="AK990" s="664" t="str">
        <f>IF(AJ990="","",VLOOKUP(AJ990,リスト!BW:BX,2,0))</f>
        <v/>
      </c>
      <c r="AL990" s="664" t="str">
        <f>IF(AF990="","",IF(S990&gt;【１】経営概要!$G$27,調査年-1,調査年)-R990)</f>
        <v/>
      </c>
      <c r="AM990" s="665" t="str">
        <f t="shared" si="165"/>
        <v/>
      </c>
      <c r="AN990" s="665" t="str">
        <f t="shared" si="166"/>
        <v/>
      </c>
      <c r="AO990" s="666" t="str">
        <f t="shared" si="167"/>
        <v/>
      </c>
      <c r="AP990" s="666" t="str">
        <f t="shared" si="168"/>
        <v/>
      </c>
      <c r="AQ990" s="666" t="str">
        <f t="shared" si="169"/>
        <v/>
      </c>
      <c r="AR990" s="666" t="str">
        <f t="shared" si="181"/>
        <v/>
      </c>
      <c r="AS990" s="666" t="str">
        <f t="shared" si="170"/>
        <v/>
      </c>
      <c r="AT990" s="666" t="str">
        <f t="shared" si="161"/>
        <v/>
      </c>
      <c r="AU990" s="666" t="str">
        <f t="shared" si="162"/>
        <v/>
      </c>
      <c r="AV990" s="666" t="str">
        <f>IF(X990="","",IF(OR(R990=IF(S990&gt;【１】経営概要!$G$27,調査年-1,調査年),AN990=""),"",ROUND(AN990*X990%,0)))</f>
        <v/>
      </c>
      <c r="AW990" s="666" t="str">
        <f t="shared" si="171"/>
        <v/>
      </c>
      <c r="AX990" s="666" t="str">
        <f t="shared" si="172"/>
        <v/>
      </c>
      <c r="AY990" s="666" t="str">
        <f t="shared" si="173"/>
        <v/>
      </c>
      <c r="AZ990" s="666" t="str">
        <f>IF(OR(X990="",AND(OR(R990&lt;&gt;IF(S990&gt;【１】経営概要!$G$27,調査年-1,調査年),AG990=0),V990="",AR990="",W990="")),"",
SUM(
IF(AND(R990=IF(S990&gt;【１】経営概要!$G$27,調査年-1,調査年),AG990=1),ROUND(T990*X990%,0),),
ROUND(V990*X990%,0),
ROUND(SUM(AR990)*X990%,0),
))</f>
        <v/>
      </c>
      <c r="BA990" s="666" t="str">
        <f t="shared" si="174"/>
        <v/>
      </c>
    </row>
    <row r="991" spans="2:53" s="4" customFormat="1" ht="28.15" hidden="1" customHeight="1" outlineLevel="1">
      <c r="C991" s="722">
        <v>975</v>
      </c>
      <c r="D991" s="1569"/>
      <c r="E991" s="1570"/>
      <c r="F991" s="1570"/>
      <c r="G991" s="1570"/>
      <c r="H991" s="1570"/>
      <c r="I991" s="1570"/>
      <c r="J991" s="1570"/>
      <c r="K991" s="1571"/>
      <c r="L991" s="668" t="str">
        <f>IF(M991&gt;0,IF(COUNTIF(リスト!建築物種類コード,M991),"建築物","構築物"),"")</f>
        <v/>
      </c>
      <c r="M991" s="688"/>
      <c r="N991" s="681"/>
      <c r="O991" s="201"/>
      <c r="P991" s="682"/>
      <c r="Q991" s="683"/>
      <c r="R991" s="683"/>
      <c r="S991" s="684"/>
      <c r="T991" s="685"/>
      <c r="U991" s="685"/>
      <c r="V991" s="685"/>
      <c r="W991" s="685"/>
      <c r="X991" s="1045"/>
      <c r="Y991" s="686"/>
      <c r="Z991" s="687"/>
      <c r="AA991" s="661"/>
      <c r="AB991" s="662"/>
      <c r="AC991" s="279"/>
      <c r="AD991" s="61"/>
      <c r="AE991" s="61"/>
      <c r="AF991" s="663" t="str">
        <f t="shared" si="180"/>
        <v/>
      </c>
      <c r="AG991" s="664" t="str">
        <f t="shared" si="159"/>
        <v/>
      </c>
      <c r="AH991" s="664" t="str">
        <f t="shared" si="160"/>
        <v/>
      </c>
      <c r="AI991" s="664" t="str">
        <f>IF(AF991="","",VLOOKUP(AF991,リスト!BD:BE,2,0))</f>
        <v/>
      </c>
      <c r="AJ991" s="664" t="str">
        <f t="shared" si="175"/>
        <v/>
      </c>
      <c r="AK991" s="664" t="str">
        <f>IF(AJ991="","",VLOOKUP(AJ991,リスト!BW:BX,2,0))</f>
        <v/>
      </c>
      <c r="AL991" s="664" t="str">
        <f>IF(AF991="","",IF(S991&gt;【１】経営概要!$G$27,調査年-1,調査年)-R991)</f>
        <v/>
      </c>
      <c r="AM991" s="665" t="str">
        <f t="shared" si="165"/>
        <v/>
      </c>
      <c r="AN991" s="665" t="str">
        <f t="shared" si="166"/>
        <v/>
      </c>
      <c r="AO991" s="666" t="str">
        <f t="shared" si="167"/>
        <v/>
      </c>
      <c r="AP991" s="666" t="str">
        <f t="shared" si="168"/>
        <v/>
      </c>
      <c r="AQ991" s="666" t="str">
        <f t="shared" si="169"/>
        <v/>
      </c>
      <c r="AR991" s="666" t="str">
        <f t="shared" si="181"/>
        <v/>
      </c>
      <c r="AS991" s="666" t="str">
        <f t="shared" si="170"/>
        <v/>
      </c>
      <c r="AT991" s="666" t="str">
        <f t="shared" si="161"/>
        <v/>
      </c>
      <c r="AU991" s="666" t="str">
        <f t="shared" si="162"/>
        <v/>
      </c>
      <c r="AV991" s="666" t="str">
        <f>IF(X991="","",IF(OR(R991=IF(S991&gt;【１】経営概要!$G$27,調査年-1,調査年),AN991=""),"",ROUND(AN991*X991%,0)))</f>
        <v/>
      </c>
      <c r="AW991" s="666" t="str">
        <f t="shared" si="171"/>
        <v/>
      </c>
      <c r="AX991" s="666" t="str">
        <f t="shared" si="172"/>
        <v/>
      </c>
      <c r="AY991" s="666" t="str">
        <f t="shared" si="173"/>
        <v/>
      </c>
      <c r="AZ991" s="666" t="str">
        <f>IF(OR(X991="",AND(OR(R991&lt;&gt;IF(S991&gt;【１】経営概要!$G$27,調査年-1,調査年),AG991=0),V991="",AR991="",W991="")),"",
SUM(
IF(AND(R991=IF(S991&gt;【１】経営概要!$G$27,調査年-1,調査年),AG991=1),ROUND(T991*X991%,0),),
ROUND(V991*X991%,0),
ROUND(SUM(AR991)*X991%,0),
))</f>
        <v/>
      </c>
      <c r="BA991" s="666" t="str">
        <f t="shared" si="174"/>
        <v/>
      </c>
    </row>
    <row r="992" spans="2:53" s="4" customFormat="1" ht="28.5" hidden="1" customHeight="1" outlineLevel="1">
      <c r="B992" s="49"/>
      <c r="C992" s="722">
        <v>976</v>
      </c>
      <c r="D992" s="1569"/>
      <c r="E992" s="1570"/>
      <c r="F992" s="1570"/>
      <c r="G992" s="1570"/>
      <c r="H992" s="1570"/>
      <c r="I992" s="1570"/>
      <c r="J992" s="1570"/>
      <c r="K992" s="1571"/>
      <c r="L992" s="668" t="str">
        <f>IF(M992&gt;0,IF(COUNTIF(リスト!建築物種類コード,M992),"建築物","構築物"),"")</f>
        <v/>
      </c>
      <c r="M992" s="680"/>
      <c r="N992" s="681"/>
      <c r="O992" s="201"/>
      <c r="P992" s="682"/>
      <c r="Q992" s="683"/>
      <c r="R992" s="683"/>
      <c r="S992" s="684"/>
      <c r="T992" s="685"/>
      <c r="U992" s="685"/>
      <c r="V992" s="685"/>
      <c r="W992" s="685"/>
      <c r="X992" s="1045"/>
      <c r="Y992" s="686"/>
      <c r="Z992" s="687"/>
      <c r="AA992" s="661"/>
      <c r="AB992" s="662"/>
      <c r="AC992" s="279"/>
      <c r="AD992" s="61"/>
      <c r="AE992" s="61"/>
      <c r="AF992" s="663" t="str">
        <f t="shared" si="180"/>
        <v/>
      </c>
      <c r="AG992" s="664" t="str">
        <f t="shared" si="159"/>
        <v/>
      </c>
      <c r="AH992" s="664" t="str">
        <f t="shared" si="160"/>
        <v/>
      </c>
      <c r="AI992" s="664" t="str">
        <f>IF(AF992="","",VLOOKUP(AF992,リスト!BD:BE,2,0))</f>
        <v/>
      </c>
      <c r="AJ992" s="664" t="str">
        <f t="shared" si="175"/>
        <v/>
      </c>
      <c r="AK992" s="664" t="str">
        <f>IF(AJ992="","",VLOOKUP(AJ992,リスト!BW:BX,2,0))</f>
        <v/>
      </c>
      <c r="AL992" s="664" t="str">
        <f>IF(AF992="","",IF(S992&gt;【１】経営概要!$G$27,調査年-1,調査年)-R992)</f>
        <v/>
      </c>
      <c r="AM992" s="665" t="str">
        <f t="shared" si="165"/>
        <v/>
      </c>
      <c r="AN992" s="665" t="str">
        <f t="shared" si="166"/>
        <v/>
      </c>
      <c r="AO992" s="666" t="str">
        <f t="shared" si="167"/>
        <v/>
      </c>
      <c r="AP992" s="666" t="str">
        <f t="shared" si="168"/>
        <v/>
      </c>
      <c r="AQ992" s="666" t="str">
        <f t="shared" si="169"/>
        <v/>
      </c>
      <c r="AR992" s="666" t="str">
        <f t="shared" si="181"/>
        <v/>
      </c>
      <c r="AS992" s="666" t="str">
        <f t="shared" si="170"/>
        <v/>
      </c>
      <c r="AT992" s="666" t="str">
        <f t="shared" si="161"/>
        <v/>
      </c>
      <c r="AU992" s="666" t="str">
        <f t="shared" si="162"/>
        <v/>
      </c>
      <c r="AV992" s="666" t="str">
        <f>IF(X992="","",IF(OR(R992=IF(S992&gt;【１】経営概要!$G$27,調査年-1,調査年),AN992=""),"",ROUND(AN992*X992%,0)))</f>
        <v/>
      </c>
      <c r="AW992" s="666" t="str">
        <f t="shared" si="171"/>
        <v/>
      </c>
      <c r="AX992" s="666" t="str">
        <f t="shared" si="172"/>
        <v/>
      </c>
      <c r="AY992" s="666" t="str">
        <f t="shared" si="173"/>
        <v/>
      </c>
      <c r="AZ992" s="666" t="str">
        <f>IF(OR(X992="",AND(OR(R992&lt;&gt;IF(S992&gt;【１】経営概要!$G$27,調査年-1,調査年),AG992=0),V992="",AR992="",W992="")),"",
SUM(
IF(AND(R992=IF(S992&gt;【１】経営概要!$G$27,調査年-1,調査年),AG992=1),ROUND(T992*X992%,0),),
ROUND(V992*X992%,0),
ROUND(SUM(AR992)*X992%,0),
))</f>
        <v/>
      </c>
      <c r="BA992" s="666" t="str">
        <f t="shared" si="174"/>
        <v/>
      </c>
    </row>
    <row r="993" spans="2:53" ht="28.5" hidden="1" customHeight="1" outlineLevel="1">
      <c r="B993" s="49"/>
      <c r="C993" s="722">
        <v>977</v>
      </c>
      <c r="D993" s="1572"/>
      <c r="E993" s="1573"/>
      <c r="F993" s="1573"/>
      <c r="G993" s="1573"/>
      <c r="H993" s="1573"/>
      <c r="I993" s="1573"/>
      <c r="J993" s="1573"/>
      <c r="K993" s="1574"/>
      <c r="L993" s="668" t="str">
        <f>IF(M993&gt;0,IF(COUNTIF(リスト!建築物種類コード,M993),"建築物","構築物"),"")</f>
        <v/>
      </c>
      <c r="M993" s="688"/>
      <c r="N993" s="681"/>
      <c r="O993" s="201"/>
      <c r="P993" s="682"/>
      <c r="Q993" s="683"/>
      <c r="R993" s="683"/>
      <c r="S993" s="684"/>
      <c r="T993" s="685"/>
      <c r="U993" s="685"/>
      <c r="V993" s="685"/>
      <c r="W993" s="685"/>
      <c r="X993" s="1045"/>
      <c r="Y993" s="686"/>
      <c r="Z993" s="687"/>
      <c r="AA993" s="661"/>
      <c r="AB993" s="662"/>
      <c r="AC993" s="279"/>
      <c r="AF993" s="663" t="str">
        <f t="shared" si="180"/>
        <v/>
      </c>
      <c r="AG993" s="664" t="str">
        <f t="shared" si="159"/>
        <v/>
      </c>
      <c r="AH993" s="664" t="str">
        <f t="shared" si="160"/>
        <v/>
      </c>
      <c r="AI993" s="664" t="str">
        <f>IF(AF993="","",VLOOKUP(AF993,リスト!BD:BE,2,0))</f>
        <v/>
      </c>
      <c r="AJ993" s="664" t="str">
        <f t="shared" si="175"/>
        <v/>
      </c>
      <c r="AK993" s="664" t="str">
        <f>IF(AJ993="","",VLOOKUP(AJ993,リスト!BW:BX,2,0))</f>
        <v/>
      </c>
      <c r="AL993" s="664" t="str">
        <f>IF(AF993="","",IF(S993&gt;【１】経営概要!$G$27,調査年-1,調査年)-R993)</f>
        <v/>
      </c>
      <c r="AM993" s="665" t="str">
        <f t="shared" si="165"/>
        <v/>
      </c>
      <c r="AN993" s="665" t="str">
        <f t="shared" si="166"/>
        <v/>
      </c>
      <c r="AO993" s="666" t="str">
        <f t="shared" si="167"/>
        <v/>
      </c>
      <c r="AP993" s="666" t="str">
        <f t="shared" si="168"/>
        <v/>
      </c>
      <c r="AQ993" s="666" t="str">
        <f t="shared" si="169"/>
        <v/>
      </c>
      <c r="AR993" s="666" t="str">
        <f t="shared" si="181"/>
        <v/>
      </c>
      <c r="AS993" s="666" t="str">
        <f t="shared" si="170"/>
        <v/>
      </c>
      <c r="AT993" s="666" t="str">
        <f t="shared" si="161"/>
        <v/>
      </c>
      <c r="AU993" s="666" t="str">
        <f t="shared" si="162"/>
        <v/>
      </c>
      <c r="AV993" s="666" t="str">
        <f>IF(X993="","",IF(OR(R993=IF(S993&gt;【１】経営概要!$G$27,調査年-1,調査年),AN993=""),"",ROUND(AN993*X993%,0)))</f>
        <v/>
      </c>
      <c r="AW993" s="666" t="str">
        <f t="shared" si="171"/>
        <v/>
      </c>
      <c r="AX993" s="666" t="str">
        <f t="shared" si="172"/>
        <v/>
      </c>
      <c r="AY993" s="666" t="str">
        <f t="shared" si="173"/>
        <v/>
      </c>
      <c r="AZ993" s="666" t="str">
        <f>IF(OR(X993="",AND(OR(R993&lt;&gt;IF(S993&gt;【１】経営概要!$G$27,調査年-1,調査年),AG993=0),V993="",AR993="",W993="")),"",
SUM(
IF(AND(R993=IF(S993&gt;【１】経営概要!$G$27,調査年-1,調査年),AG993=1),ROUND(T993*X993%,0),),
ROUND(V993*X993%,0),
ROUND(SUM(AR993)*X993%,0),
))</f>
        <v/>
      </c>
      <c r="BA993" s="666" t="str">
        <f t="shared" si="174"/>
        <v/>
      </c>
    </row>
    <row r="994" spans="2:53" s="42" customFormat="1" ht="28.5" hidden="1" customHeight="1" outlineLevel="1">
      <c r="B994" s="49"/>
      <c r="C994" s="722">
        <v>978</v>
      </c>
      <c r="D994" s="1569"/>
      <c r="E994" s="1570"/>
      <c r="F994" s="1570"/>
      <c r="G994" s="1570"/>
      <c r="H994" s="1570"/>
      <c r="I994" s="1570"/>
      <c r="J994" s="1570"/>
      <c r="K994" s="1571"/>
      <c r="L994" s="668" t="str">
        <f>IF(M994&gt;0,IF(COUNTIF(リスト!建築物種類コード,M994),"建築物","構築物"),"")</f>
        <v/>
      </c>
      <c r="M994" s="680"/>
      <c r="N994" s="681"/>
      <c r="O994" s="201"/>
      <c r="P994" s="682"/>
      <c r="Q994" s="683"/>
      <c r="R994" s="683"/>
      <c r="S994" s="684"/>
      <c r="T994" s="685"/>
      <c r="U994" s="685"/>
      <c r="V994" s="685"/>
      <c r="W994" s="685"/>
      <c r="X994" s="1045"/>
      <c r="Y994" s="686"/>
      <c r="Z994" s="687"/>
      <c r="AA994" s="661"/>
      <c r="AB994" s="662"/>
      <c r="AC994" s="279"/>
      <c r="AD994" s="61"/>
      <c r="AE994" s="61"/>
      <c r="AF994" s="663" t="str">
        <f t="shared" si="180"/>
        <v/>
      </c>
      <c r="AG994" s="664" t="str">
        <f t="shared" si="159"/>
        <v/>
      </c>
      <c r="AH994" s="664" t="str">
        <f t="shared" si="160"/>
        <v/>
      </c>
      <c r="AI994" s="664" t="str">
        <f>IF(AF994="","",VLOOKUP(AF994,リスト!BD:BE,2,0))</f>
        <v/>
      </c>
      <c r="AJ994" s="664" t="str">
        <f t="shared" si="175"/>
        <v/>
      </c>
      <c r="AK994" s="664" t="str">
        <f>IF(AJ994="","",VLOOKUP(AJ994,リスト!BW:BX,2,0))</f>
        <v/>
      </c>
      <c r="AL994" s="664" t="str">
        <f>IF(AF994="","",IF(S994&gt;【１】経営概要!$G$27,調査年-1,調査年)-R994)</f>
        <v/>
      </c>
      <c r="AM994" s="665" t="str">
        <f t="shared" si="165"/>
        <v/>
      </c>
      <c r="AN994" s="665" t="str">
        <f t="shared" si="166"/>
        <v/>
      </c>
      <c r="AO994" s="666" t="str">
        <f t="shared" si="167"/>
        <v/>
      </c>
      <c r="AP994" s="666" t="str">
        <f t="shared" si="168"/>
        <v/>
      </c>
      <c r="AQ994" s="666" t="str">
        <f t="shared" si="169"/>
        <v/>
      </c>
      <c r="AR994" s="666" t="str">
        <f t="shared" si="181"/>
        <v/>
      </c>
      <c r="AS994" s="666" t="str">
        <f t="shared" si="170"/>
        <v/>
      </c>
      <c r="AT994" s="666" t="str">
        <f t="shared" si="161"/>
        <v/>
      </c>
      <c r="AU994" s="666" t="str">
        <f t="shared" si="162"/>
        <v/>
      </c>
      <c r="AV994" s="666" t="str">
        <f>IF(X994="","",IF(OR(R994=IF(S994&gt;【１】経営概要!$G$27,調査年-1,調査年),AN994=""),"",ROUND(AN994*X994%,0)))</f>
        <v/>
      </c>
      <c r="AW994" s="666" t="str">
        <f t="shared" si="171"/>
        <v/>
      </c>
      <c r="AX994" s="666" t="str">
        <f t="shared" si="172"/>
        <v/>
      </c>
      <c r="AY994" s="666" t="str">
        <f t="shared" si="173"/>
        <v/>
      </c>
      <c r="AZ994" s="666" t="str">
        <f>IF(OR(X994="",AND(OR(R994&lt;&gt;IF(S994&gt;【１】経営概要!$G$27,調査年-1,調査年),AG994=0),V994="",AR994="",W994="")),"",
SUM(
IF(AND(R994=IF(S994&gt;【１】経営概要!$G$27,調査年-1,調査年),AG994=1),ROUND(T994*X994%,0),),
ROUND(V994*X994%,0),
ROUND(SUM(AR994)*X994%,0),
))</f>
        <v/>
      </c>
      <c r="BA994" s="666" t="str">
        <f t="shared" si="174"/>
        <v/>
      </c>
    </row>
    <row r="995" spans="2:53" s="4" customFormat="1" ht="28.5" hidden="1" customHeight="1" outlineLevel="1">
      <c r="C995" s="722">
        <v>979</v>
      </c>
      <c r="D995" s="1569"/>
      <c r="E995" s="1570"/>
      <c r="F995" s="1570"/>
      <c r="G995" s="1570"/>
      <c r="H995" s="1570"/>
      <c r="I995" s="1570"/>
      <c r="J995" s="1570"/>
      <c r="K995" s="1571"/>
      <c r="L995" s="668" t="str">
        <f>IF(M995&gt;0,IF(COUNTIF(リスト!建築物種類コード,M995),"建築物","構築物"),"")</f>
        <v/>
      </c>
      <c r="M995" s="680"/>
      <c r="N995" s="681"/>
      <c r="O995" s="201"/>
      <c r="P995" s="682"/>
      <c r="Q995" s="683"/>
      <c r="R995" s="683"/>
      <c r="S995" s="684"/>
      <c r="T995" s="685"/>
      <c r="U995" s="685"/>
      <c r="V995" s="685"/>
      <c r="W995" s="685"/>
      <c r="X995" s="1045"/>
      <c r="Y995" s="686"/>
      <c r="Z995" s="687"/>
      <c r="AA995" s="661"/>
      <c r="AB995" s="662"/>
      <c r="AC995" s="279"/>
      <c r="AD995" s="61"/>
      <c r="AE995" s="61"/>
      <c r="AF995" s="663" t="str">
        <f t="shared" si="180"/>
        <v/>
      </c>
      <c r="AG995" s="664" t="str">
        <f t="shared" si="159"/>
        <v/>
      </c>
      <c r="AH995" s="664" t="str">
        <f t="shared" si="160"/>
        <v/>
      </c>
      <c r="AI995" s="664" t="str">
        <f>IF(AF995="","",VLOOKUP(AF995,リスト!BD:BE,2,0))</f>
        <v/>
      </c>
      <c r="AJ995" s="664" t="str">
        <f t="shared" si="175"/>
        <v/>
      </c>
      <c r="AK995" s="664" t="str">
        <f>IF(AJ995="","",VLOOKUP(AJ995,リスト!BW:BX,2,0))</f>
        <v/>
      </c>
      <c r="AL995" s="664" t="str">
        <f>IF(AF995="","",IF(S995&gt;【１】経営概要!$G$27,調査年-1,調査年)-R995)</f>
        <v/>
      </c>
      <c r="AM995" s="665" t="str">
        <f t="shared" si="165"/>
        <v/>
      </c>
      <c r="AN995" s="665" t="str">
        <f t="shared" si="166"/>
        <v/>
      </c>
      <c r="AO995" s="666" t="str">
        <f t="shared" si="167"/>
        <v/>
      </c>
      <c r="AP995" s="666" t="str">
        <f t="shared" si="168"/>
        <v/>
      </c>
      <c r="AQ995" s="666" t="str">
        <f t="shared" si="169"/>
        <v/>
      </c>
      <c r="AR995" s="666" t="str">
        <f t="shared" si="181"/>
        <v/>
      </c>
      <c r="AS995" s="666" t="str">
        <f t="shared" si="170"/>
        <v/>
      </c>
      <c r="AT995" s="666" t="str">
        <f t="shared" si="161"/>
        <v/>
      </c>
      <c r="AU995" s="666" t="str">
        <f t="shared" si="162"/>
        <v/>
      </c>
      <c r="AV995" s="666" t="str">
        <f>IF(X995="","",IF(OR(R995=IF(S995&gt;【１】経営概要!$G$27,調査年-1,調査年),AN995=""),"",ROUND(AN995*X995%,0)))</f>
        <v/>
      </c>
      <c r="AW995" s="666" t="str">
        <f t="shared" si="171"/>
        <v/>
      </c>
      <c r="AX995" s="666" t="str">
        <f t="shared" si="172"/>
        <v/>
      </c>
      <c r="AY995" s="666" t="str">
        <f t="shared" si="173"/>
        <v/>
      </c>
      <c r="AZ995" s="666" t="str">
        <f>IF(OR(X995="",AND(OR(R995&lt;&gt;IF(S995&gt;【１】経営概要!$G$27,調査年-1,調査年),AG995=0),V995="",AR995="",W995="")),"",
SUM(
IF(AND(R995=IF(S995&gt;【１】経営概要!$G$27,調査年-1,調査年),AG995=1),ROUND(T995*X995%,0),),
ROUND(V995*X995%,0),
ROUND(SUM(AR995)*X995%,0),
))</f>
        <v/>
      </c>
      <c r="BA995" s="666" t="str">
        <f t="shared" si="174"/>
        <v/>
      </c>
    </row>
    <row r="996" spans="2:53" s="4" customFormat="1" ht="27.75" hidden="1" customHeight="1" outlineLevel="1">
      <c r="C996" s="722">
        <v>980</v>
      </c>
      <c r="D996" s="1572"/>
      <c r="E996" s="1573"/>
      <c r="F996" s="1573"/>
      <c r="G996" s="1573"/>
      <c r="H996" s="1573"/>
      <c r="I996" s="1573"/>
      <c r="J996" s="1573"/>
      <c r="K996" s="1574"/>
      <c r="L996" s="668" t="str">
        <f>IF(M996&gt;0,IF(COUNTIF(リスト!建築物種類コード,M996),"建築物","構築物"),"")</f>
        <v/>
      </c>
      <c r="M996" s="688"/>
      <c r="N996" s="681"/>
      <c r="O996" s="201"/>
      <c r="P996" s="682"/>
      <c r="Q996" s="683"/>
      <c r="R996" s="683"/>
      <c r="S996" s="684"/>
      <c r="T996" s="685"/>
      <c r="U996" s="685"/>
      <c r="V996" s="685"/>
      <c r="W996" s="685"/>
      <c r="X996" s="1045"/>
      <c r="Y996" s="686"/>
      <c r="Z996" s="687"/>
      <c r="AA996" s="661"/>
      <c r="AB996" s="662"/>
      <c r="AC996" s="279"/>
      <c r="AD996" s="61"/>
      <c r="AE996" s="61"/>
      <c r="AF996" s="663" t="str">
        <f t="shared" si="180"/>
        <v/>
      </c>
      <c r="AG996" s="664" t="str">
        <f t="shared" si="159"/>
        <v/>
      </c>
      <c r="AH996" s="664" t="str">
        <f t="shared" si="160"/>
        <v/>
      </c>
      <c r="AI996" s="664" t="str">
        <f>IF(AF996="","",VLOOKUP(AF996,リスト!BD:BE,2,0))</f>
        <v/>
      </c>
      <c r="AJ996" s="664" t="str">
        <f t="shared" si="175"/>
        <v/>
      </c>
      <c r="AK996" s="664" t="str">
        <f>IF(AJ996="","",VLOOKUP(AJ996,リスト!BW:BX,2,0))</f>
        <v/>
      </c>
      <c r="AL996" s="664" t="str">
        <f>IF(AF996="","",IF(S996&gt;【１】経営概要!$G$27,調査年-1,調査年)-R996)</f>
        <v/>
      </c>
      <c r="AM996" s="665" t="str">
        <f t="shared" si="165"/>
        <v/>
      </c>
      <c r="AN996" s="665" t="str">
        <f t="shared" si="166"/>
        <v/>
      </c>
      <c r="AO996" s="666" t="str">
        <f t="shared" si="167"/>
        <v/>
      </c>
      <c r="AP996" s="666" t="str">
        <f t="shared" si="168"/>
        <v/>
      </c>
      <c r="AQ996" s="666" t="str">
        <f t="shared" si="169"/>
        <v/>
      </c>
      <c r="AR996" s="666" t="str">
        <f t="shared" si="181"/>
        <v/>
      </c>
      <c r="AS996" s="666" t="str">
        <f t="shared" si="170"/>
        <v/>
      </c>
      <c r="AT996" s="666" t="str">
        <f t="shared" si="161"/>
        <v/>
      </c>
      <c r="AU996" s="666" t="str">
        <f t="shared" si="162"/>
        <v/>
      </c>
      <c r="AV996" s="666" t="str">
        <f>IF(X996="","",IF(OR(R996=IF(S996&gt;【１】経営概要!$G$27,調査年-1,調査年),AN996=""),"",ROUND(AN996*X996%,0)))</f>
        <v/>
      </c>
      <c r="AW996" s="666" t="str">
        <f t="shared" si="171"/>
        <v/>
      </c>
      <c r="AX996" s="666" t="str">
        <f t="shared" si="172"/>
        <v/>
      </c>
      <c r="AY996" s="666" t="str">
        <f t="shared" si="173"/>
        <v/>
      </c>
      <c r="AZ996" s="666" t="str">
        <f>IF(OR(X996="",AND(OR(R996&lt;&gt;IF(S996&gt;【１】経営概要!$G$27,調査年-1,調査年),AG996=0),V996="",AR996="",W996="")),"",
SUM(
IF(AND(R996=IF(S996&gt;【１】経営概要!$G$27,調査年-1,調査年),AG996=1),ROUND(T996*X996%,0),),
ROUND(V996*X996%,0),
ROUND(SUM(AR996)*X996%,0),
))</f>
        <v/>
      </c>
      <c r="BA996" s="666" t="str">
        <f t="shared" si="174"/>
        <v/>
      </c>
    </row>
    <row r="997" spans="2:53" s="4" customFormat="1" ht="28.15" hidden="1" customHeight="1" outlineLevel="1">
      <c r="C997" s="722">
        <v>981</v>
      </c>
      <c r="D997" s="1569"/>
      <c r="E997" s="1570"/>
      <c r="F997" s="1570"/>
      <c r="G997" s="1570"/>
      <c r="H997" s="1570"/>
      <c r="I997" s="1570"/>
      <c r="J997" s="1570"/>
      <c r="K997" s="1571"/>
      <c r="L997" s="668" t="str">
        <f>IF(M997&gt;0,IF(COUNTIF(リスト!建築物種類コード,M997),"建築物","構築物"),"")</f>
        <v/>
      </c>
      <c r="M997" s="680"/>
      <c r="N997" s="681"/>
      <c r="O997" s="201"/>
      <c r="P997" s="682"/>
      <c r="Q997" s="683"/>
      <c r="R997" s="683"/>
      <c r="S997" s="684"/>
      <c r="T997" s="685"/>
      <c r="U997" s="685"/>
      <c r="V997" s="685"/>
      <c r="W997" s="685"/>
      <c r="X997" s="1045"/>
      <c r="Y997" s="686"/>
      <c r="Z997" s="687"/>
      <c r="AA997" s="661"/>
      <c r="AB997" s="662"/>
      <c r="AC997" s="279"/>
      <c r="AD997" s="61"/>
      <c r="AE997" s="61"/>
      <c r="AF997" s="663" t="str">
        <f t="shared" si="180"/>
        <v/>
      </c>
      <c r="AG997" s="664" t="str">
        <f t="shared" si="159"/>
        <v/>
      </c>
      <c r="AH997" s="664" t="str">
        <f t="shared" si="160"/>
        <v/>
      </c>
      <c r="AI997" s="664" t="str">
        <f>IF(AF997="","",VLOOKUP(AF997,リスト!BD:BE,2,0))</f>
        <v/>
      </c>
      <c r="AJ997" s="664" t="str">
        <f t="shared" si="175"/>
        <v/>
      </c>
      <c r="AK997" s="664" t="str">
        <f>IF(AJ997="","",VLOOKUP(AJ997,リスト!BW:BX,2,0))</f>
        <v/>
      </c>
      <c r="AL997" s="664" t="str">
        <f>IF(AF997="","",IF(S997&gt;【１】経営概要!$G$27,調査年-1,調査年)-R997)</f>
        <v/>
      </c>
      <c r="AM997" s="665" t="str">
        <f t="shared" si="165"/>
        <v/>
      </c>
      <c r="AN997" s="665" t="str">
        <f t="shared" si="166"/>
        <v/>
      </c>
      <c r="AO997" s="666" t="str">
        <f t="shared" si="167"/>
        <v/>
      </c>
      <c r="AP997" s="666" t="str">
        <f t="shared" si="168"/>
        <v/>
      </c>
      <c r="AQ997" s="666" t="str">
        <f t="shared" si="169"/>
        <v/>
      </c>
      <c r="AR997" s="666" t="str">
        <f t="shared" si="181"/>
        <v/>
      </c>
      <c r="AS997" s="666" t="str">
        <f t="shared" si="170"/>
        <v/>
      </c>
      <c r="AT997" s="666" t="str">
        <f t="shared" si="161"/>
        <v/>
      </c>
      <c r="AU997" s="666" t="str">
        <f t="shared" si="162"/>
        <v/>
      </c>
      <c r="AV997" s="666" t="str">
        <f>IF(X997="","",IF(OR(R997=IF(S997&gt;【１】経営概要!$G$27,調査年-1,調査年),AN997=""),"",ROUND(AN997*X997%,0)))</f>
        <v/>
      </c>
      <c r="AW997" s="666" t="str">
        <f t="shared" si="171"/>
        <v/>
      </c>
      <c r="AX997" s="666" t="str">
        <f t="shared" si="172"/>
        <v/>
      </c>
      <c r="AY997" s="666" t="str">
        <f t="shared" si="173"/>
        <v/>
      </c>
      <c r="AZ997" s="666" t="str">
        <f>IF(OR(X997="",AND(OR(R997&lt;&gt;IF(S997&gt;【１】経営概要!$G$27,調査年-1,調査年),AG997=0),V997="",AR997="",W997="")),"",
SUM(
IF(AND(R997=IF(S997&gt;【１】経営概要!$G$27,調査年-1,調査年),AG997=1),ROUND(T997*X997%,0),),
ROUND(V997*X997%,0),
ROUND(SUM(AR997)*X997%,0),
))</f>
        <v/>
      </c>
      <c r="BA997" s="666" t="str">
        <f t="shared" si="174"/>
        <v/>
      </c>
    </row>
    <row r="998" spans="2:53" s="4" customFormat="1" ht="28.15" hidden="1" customHeight="1" outlineLevel="1">
      <c r="C998" s="722">
        <v>982</v>
      </c>
      <c r="D998" s="1572"/>
      <c r="E998" s="1573"/>
      <c r="F998" s="1573"/>
      <c r="G998" s="1573"/>
      <c r="H998" s="1573"/>
      <c r="I998" s="1573"/>
      <c r="J998" s="1573"/>
      <c r="K998" s="1574"/>
      <c r="L998" s="668" t="str">
        <f>IF(M998&gt;0,IF(COUNTIF(リスト!建築物種類コード,M998),"建築物","構築物"),"")</f>
        <v/>
      </c>
      <c r="M998" s="688"/>
      <c r="N998" s="681"/>
      <c r="O998" s="201"/>
      <c r="P998" s="682"/>
      <c r="Q998" s="683"/>
      <c r="R998" s="683"/>
      <c r="S998" s="684"/>
      <c r="T998" s="685"/>
      <c r="U998" s="685"/>
      <c r="V998" s="685"/>
      <c r="W998" s="685"/>
      <c r="X998" s="1045"/>
      <c r="Y998" s="686"/>
      <c r="Z998" s="687"/>
      <c r="AA998" s="661"/>
      <c r="AB998" s="662"/>
      <c r="AC998" s="279"/>
      <c r="AD998" s="61"/>
      <c r="AE998" s="61"/>
      <c r="AF998" s="663" t="str">
        <f t="shared" si="180"/>
        <v/>
      </c>
      <c r="AG998" s="664" t="str">
        <f t="shared" si="159"/>
        <v/>
      </c>
      <c r="AH998" s="664" t="str">
        <f t="shared" si="160"/>
        <v/>
      </c>
      <c r="AI998" s="664" t="str">
        <f>IF(AF998="","",VLOOKUP(AF998,リスト!BD:BE,2,0))</f>
        <v/>
      </c>
      <c r="AJ998" s="664" t="str">
        <f t="shared" si="175"/>
        <v/>
      </c>
      <c r="AK998" s="664" t="str">
        <f>IF(AJ998="","",VLOOKUP(AJ998,リスト!BW:BX,2,0))</f>
        <v/>
      </c>
      <c r="AL998" s="664" t="str">
        <f>IF(AF998="","",IF(S998&gt;【１】経営概要!$G$27,調査年-1,調査年)-R998)</f>
        <v/>
      </c>
      <c r="AM998" s="665" t="str">
        <f t="shared" si="165"/>
        <v/>
      </c>
      <c r="AN998" s="665" t="str">
        <f t="shared" si="166"/>
        <v/>
      </c>
      <c r="AO998" s="666" t="str">
        <f t="shared" si="167"/>
        <v/>
      </c>
      <c r="AP998" s="666" t="str">
        <f t="shared" si="168"/>
        <v/>
      </c>
      <c r="AQ998" s="666" t="str">
        <f t="shared" si="169"/>
        <v/>
      </c>
      <c r="AR998" s="666" t="str">
        <f t="shared" si="181"/>
        <v/>
      </c>
      <c r="AS998" s="666" t="str">
        <f t="shared" si="170"/>
        <v/>
      </c>
      <c r="AT998" s="666" t="str">
        <f t="shared" si="161"/>
        <v/>
      </c>
      <c r="AU998" s="666" t="str">
        <f t="shared" si="162"/>
        <v/>
      </c>
      <c r="AV998" s="666" t="str">
        <f>IF(X998="","",IF(OR(R998=IF(S998&gt;【１】経営概要!$G$27,調査年-1,調査年),AN998=""),"",ROUND(AN998*X998%,0)))</f>
        <v/>
      </c>
      <c r="AW998" s="666" t="str">
        <f t="shared" si="171"/>
        <v/>
      </c>
      <c r="AX998" s="666" t="str">
        <f t="shared" si="172"/>
        <v/>
      </c>
      <c r="AY998" s="666" t="str">
        <f t="shared" si="173"/>
        <v/>
      </c>
      <c r="AZ998" s="666" t="str">
        <f>IF(OR(X998="",AND(OR(R998&lt;&gt;IF(S998&gt;【１】経営概要!$G$27,調査年-1,調査年),AG998=0),V998="",AR998="",W998="")),"",
SUM(
IF(AND(R998=IF(S998&gt;【１】経営概要!$G$27,調査年-1,調査年),AG998=1),ROUND(T998*X998%,0),),
ROUND(V998*X998%,0),
ROUND(SUM(AR998)*X998%,0),
))</f>
        <v/>
      </c>
      <c r="BA998" s="666" t="str">
        <f t="shared" si="174"/>
        <v/>
      </c>
    </row>
    <row r="999" spans="2:53" s="4" customFormat="1" ht="28.15" hidden="1" customHeight="1" outlineLevel="1">
      <c r="C999" s="722">
        <v>983</v>
      </c>
      <c r="D999" s="1569"/>
      <c r="E999" s="1570"/>
      <c r="F999" s="1570"/>
      <c r="G999" s="1570"/>
      <c r="H999" s="1570"/>
      <c r="I999" s="1570"/>
      <c r="J999" s="1570"/>
      <c r="K999" s="1571"/>
      <c r="L999" s="668" t="str">
        <f>IF(M999&gt;0,IF(COUNTIF(リスト!建築物種類コード,M999),"建築物","構築物"),"")</f>
        <v/>
      </c>
      <c r="M999" s="680"/>
      <c r="N999" s="681"/>
      <c r="O999" s="201"/>
      <c r="P999" s="682"/>
      <c r="Q999" s="683"/>
      <c r="R999" s="683"/>
      <c r="S999" s="684"/>
      <c r="T999" s="685"/>
      <c r="U999" s="685"/>
      <c r="V999" s="685"/>
      <c r="W999" s="685"/>
      <c r="X999" s="1045"/>
      <c r="Y999" s="686"/>
      <c r="Z999" s="687"/>
      <c r="AA999" s="661"/>
      <c r="AB999" s="662"/>
      <c r="AC999" s="279"/>
      <c r="AD999" s="61"/>
      <c r="AE999" s="61"/>
      <c r="AF999" s="663" t="str">
        <f t="shared" si="180"/>
        <v/>
      </c>
      <c r="AG999" s="664" t="str">
        <f t="shared" si="159"/>
        <v/>
      </c>
      <c r="AH999" s="664" t="str">
        <f t="shared" si="160"/>
        <v/>
      </c>
      <c r="AI999" s="664" t="str">
        <f>IF(AF999="","",VLOOKUP(AF999,リスト!BD:BE,2,0))</f>
        <v/>
      </c>
      <c r="AJ999" s="664" t="str">
        <f t="shared" si="175"/>
        <v/>
      </c>
      <c r="AK999" s="664" t="str">
        <f>IF(AJ999="","",VLOOKUP(AJ999,リスト!BW:BX,2,0))</f>
        <v/>
      </c>
      <c r="AL999" s="664" t="str">
        <f>IF(AF999="","",IF(S999&gt;【１】経営概要!$G$27,調査年-1,調査年)-R999)</f>
        <v/>
      </c>
      <c r="AM999" s="665" t="str">
        <f t="shared" si="165"/>
        <v/>
      </c>
      <c r="AN999" s="665" t="str">
        <f t="shared" si="166"/>
        <v/>
      </c>
      <c r="AO999" s="666" t="str">
        <f t="shared" si="167"/>
        <v/>
      </c>
      <c r="AP999" s="666" t="str">
        <f t="shared" si="168"/>
        <v/>
      </c>
      <c r="AQ999" s="666" t="str">
        <f t="shared" si="169"/>
        <v/>
      </c>
      <c r="AR999" s="666" t="str">
        <f t="shared" si="181"/>
        <v/>
      </c>
      <c r="AS999" s="666" t="str">
        <f t="shared" si="170"/>
        <v/>
      </c>
      <c r="AT999" s="666" t="str">
        <f t="shared" si="161"/>
        <v/>
      </c>
      <c r="AU999" s="666" t="str">
        <f t="shared" si="162"/>
        <v/>
      </c>
      <c r="AV999" s="666" t="str">
        <f>IF(X999="","",IF(OR(R999=IF(S999&gt;【１】経営概要!$G$27,調査年-1,調査年),AN999=""),"",ROUND(AN999*X999%,0)))</f>
        <v/>
      </c>
      <c r="AW999" s="666" t="str">
        <f t="shared" si="171"/>
        <v/>
      </c>
      <c r="AX999" s="666" t="str">
        <f t="shared" si="172"/>
        <v/>
      </c>
      <c r="AY999" s="666" t="str">
        <f t="shared" si="173"/>
        <v/>
      </c>
      <c r="AZ999" s="666" t="str">
        <f>IF(OR(X999="",AND(OR(R999&lt;&gt;IF(S999&gt;【１】経営概要!$G$27,調査年-1,調査年),AG999=0),V999="",AR999="",W999="")),"",
SUM(
IF(AND(R999=IF(S999&gt;【１】経営概要!$G$27,調査年-1,調査年),AG999=1),ROUND(T999*X999%,0),),
ROUND(V999*X999%,0),
ROUND(SUM(AR999)*X999%,0),
))</f>
        <v/>
      </c>
      <c r="BA999" s="666" t="str">
        <f t="shared" si="174"/>
        <v/>
      </c>
    </row>
    <row r="1000" spans="2:53" s="4" customFormat="1" ht="28.15" hidden="1" customHeight="1" outlineLevel="1">
      <c r="C1000" s="722">
        <v>984</v>
      </c>
      <c r="D1000" s="1572"/>
      <c r="E1000" s="1573"/>
      <c r="F1000" s="1573"/>
      <c r="G1000" s="1573"/>
      <c r="H1000" s="1573"/>
      <c r="I1000" s="1573"/>
      <c r="J1000" s="1573"/>
      <c r="K1000" s="1574"/>
      <c r="L1000" s="668" t="str">
        <f>IF(M1000&gt;0,IF(COUNTIF(リスト!建築物種類コード,M1000),"建築物","構築物"),"")</f>
        <v/>
      </c>
      <c r="M1000" s="688"/>
      <c r="N1000" s="681"/>
      <c r="O1000" s="201"/>
      <c r="P1000" s="682"/>
      <c r="Q1000" s="683"/>
      <c r="R1000" s="683"/>
      <c r="S1000" s="684"/>
      <c r="T1000" s="685"/>
      <c r="U1000" s="685"/>
      <c r="V1000" s="685"/>
      <c r="W1000" s="685"/>
      <c r="X1000" s="1045"/>
      <c r="Y1000" s="686"/>
      <c r="Z1000" s="687"/>
      <c r="AA1000" s="661"/>
      <c r="AB1000" s="662"/>
      <c r="AC1000" s="279"/>
      <c r="AD1000" s="61"/>
      <c r="AE1000" s="61"/>
      <c r="AF1000" s="663" t="str">
        <f t="shared" si="180"/>
        <v/>
      </c>
      <c r="AG1000" s="664" t="str">
        <f t="shared" si="159"/>
        <v/>
      </c>
      <c r="AH1000" s="664" t="str">
        <f t="shared" si="160"/>
        <v/>
      </c>
      <c r="AI1000" s="664" t="str">
        <f>IF(AF1000="","",VLOOKUP(AF1000,リスト!BD:BE,2,0))</f>
        <v/>
      </c>
      <c r="AJ1000" s="664" t="str">
        <f t="shared" si="175"/>
        <v/>
      </c>
      <c r="AK1000" s="664" t="str">
        <f>IF(AJ1000="","",VLOOKUP(AJ1000,リスト!BW:BX,2,0))</f>
        <v/>
      </c>
      <c r="AL1000" s="664" t="str">
        <f>IF(AF1000="","",IF(S1000&gt;【１】経営概要!$G$27,調査年-1,調査年)-R1000)</f>
        <v/>
      </c>
      <c r="AM1000" s="665" t="str">
        <f t="shared" si="165"/>
        <v/>
      </c>
      <c r="AN1000" s="665" t="str">
        <f t="shared" si="166"/>
        <v/>
      </c>
      <c r="AO1000" s="666" t="str">
        <f t="shared" si="167"/>
        <v/>
      </c>
      <c r="AP1000" s="666" t="str">
        <f t="shared" si="168"/>
        <v/>
      </c>
      <c r="AQ1000" s="666" t="str">
        <f t="shared" si="169"/>
        <v/>
      </c>
      <c r="AR1000" s="666" t="str">
        <f t="shared" si="181"/>
        <v/>
      </c>
      <c r="AS1000" s="666" t="str">
        <f t="shared" si="170"/>
        <v/>
      </c>
      <c r="AT1000" s="666" t="str">
        <f t="shared" si="161"/>
        <v/>
      </c>
      <c r="AU1000" s="666" t="str">
        <f t="shared" si="162"/>
        <v/>
      </c>
      <c r="AV1000" s="666" t="str">
        <f>IF(X1000="","",IF(OR(R1000=IF(S1000&gt;【１】経営概要!$G$27,調査年-1,調査年),AN1000=""),"",ROUND(AN1000*X1000%,0)))</f>
        <v/>
      </c>
      <c r="AW1000" s="666" t="str">
        <f t="shared" si="171"/>
        <v/>
      </c>
      <c r="AX1000" s="666" t="str">
        <f t="shared" si="172"/>
        <v/>
      </c>
      <c r="AY1000" s="666" t="str">
        <f t="shared" si="173"/>
        <v/>
      </c>
      <c r="AZ1000" s="666" t="str">
        <f>IF(OR(X1000="",AND(OR(R1000&lt;&gt;IF(S1000&gt;【１】経営概要!$G$27,調査年-1,調査年),AG1000=0),V1000="",AR1000="",W1000="")),"",
SUM(
IF(AND(R1000=IF(S1000&gt;【１】経営概要!$G$27,調査年-1,調査年),AG1000=1),ROUND(T1000*X1000%,0),),
ROUND(V1000*X1000%,0),
ROUND(SUM(AR1000)*X1000%,0),
))</f>
        <v/>
      </c>
      <c r="BA1000" s="666" t="str">
        <f t="shared" si="174"/>
        <v/>
      </c>
    </row>
    <row r="1001" spans="2:53" s="4" customFormat="1" ht="28.15" hidden="1" customHeight="1" outlineLevel="1">
      <c r="C1001" s="722">
        <v>985</v>
      </c>
      <c r="D1001" s="1569"/>
      <c r="E1001" s="1570"/>
      <c r="F1001" s="1570"/>
      <c r="G1001" s="1570"/>
      <c r="H1001" s="1570"/>
      <c r="I1001" s="1570"/>
      <c r="J1001" s="1570"/>
      <c r="K1001" s="1571"/>
      <c r="L1001" s="668" t="str">
        <f>IF(M1001&gt;0,IF(COUNTIF(リスト!建築物種類コード,M1001),"建築物","構築物"),"")</f>
        <v/>
      </c>
      <c r="M1001" s="680"/>
      <c r="N1001" s="681"/>
      <c r="O1001" s="201"/>
      <c r="P1001" s="682"/>
      <c r="Q1001" s="683"/>
      <c r="R1001" s="683"/>
      <c r="S1001" s="684"/>
      <c r="T1001" s="685"/>
      <c r="U1001" s="685"/>
      <c r="V1001" s="685"/>
      <c r="W1001" s="685"/>
      <c r="X1001" s="1045"/>
      <c r="Y1001" s="686"/>
      <c r="Z1001" s="687"/>
      <c r="AA1001" s="661"/>
      <c r="AB1001" s="662"/>
      <c r="AC1001" s="279"/>
      <c r="AD1001" s="61"/>
      <c r="AE1001" s="61"/>
      <c r="AF1001" s="663" t="str">
        <f t="shared" si="180"/>
        <v/>
      </c>
      <c r="AG1001" s="664" t="str">
        <f t="shared" si="159"/>
        <v/>
      </c>
      <c r="AH1001" s="664" t="str">
        <f t="shared" si="160"/>
        <v/>
      </c>
      <c r="AI1001" s="664" t="str">
        <f>IF(AF1001="","",VLOOKUP(AF1001,リスト!BD:BE,2,0))</f>
        <v/>
      </c>
      <c r="AJ1001" s="664" t="str">
        <f t="shared" si="175"/>
        <v/>
      </c>
      <c r="AK1001" s="664" t="str">
        <f>IF(AJ1001="","",VLOOKUP(AJ1001,リスト!BW:BX,2,0))</f>
        <v/>
      </c>
      <c r="AL1001" s="664" t="str">
        <f>IF(AF1001="","",IF(S1001&gt;【１】経営概要!$G$27,調査年-1,調査年)-R1001)</f>
        <v/>
      </c>
      <c r="AM1001" s="665" t="str">
        <f t="shared" si="165"/>
        <v/>
      </c>
      <c r="AN1001" s="665" t="str">
        <f t="shared" si="166"/>
        <v/>
      </c>
      <c r="AO1001" s="666" t="str">
        <f t="shared" si="167"/>
        <v/>
      </c>
      <c r="AP1001" s="666" t="str">
        <f t="shared" si="168"/>
        <v/>
      </c>
      <c r="AQ1001" s="666" t="str">
        <f t="shared" si="169"/>
        <v/>
      </c>
      <c r="AR1001" s="666" t="str">
        <f t="shared" si="181"/>
        <v/>
      </c>
      <c r="AS1001" s="666" t="str">
        <f t="shared" si="170"/>
        <v/>
      </c>
      <c r="AT1001" s="666" t="str">
        <f t="shared" si="161"/>
        <v/>
      </c>
      <c r="AU1001" s="666" t="str">
        <f t="shared" si="162"/>
        <v/>
      </c>
      <c r="AV1001" s="666" t="str">
        <f>IF(X1001="","",IF(OR(R1001=IF(S1001&gt;【１】経営概要!$G$27,調査年-1,調査年),AN1001=""),"",ROUND(AN1001*X1001%,0)))</f>
        <v/>
      </c>
      <c r="AW1001" s="666" t="str">
        <f t="shared" si="171"/>
        <v/>
      </c>
      <c r="AX1001" s="666" t="str">
        <f t="shared" si="172"/>
        <v/>
      </c>
      <c r="AY1001" s="666" t="str">
        <f t="shared" si="173"/>
        <v/>
      </c>
      <c r="AZ1001" s="666" t="str">
        <f>IF(OR(X1001="",AND(OR(R1001&lt;&gt;IF(S1001&gt;【１】経営概要!$G$27,調査年-1,調査年),AG1001=0),V1001="",AR1001="",W1001="")),"",
SUM(
IF(AND(R1001=IF(S1001&gt;【１】経営概要!$G$27,調査年-1,調査年),AG1001=1),ROUND(T1001*X1001%,0),),
ROUND(V1001*X1001%,0),
ROUND(SUM(AR1001)*X1001%,0),
))</f>
        <v/>
      </c>
      <c r="BA1001" s="666" t="str">
        <f t="shared" si="174"/>
        <v/>
      </c>
    </row>
    <row r="1002" spans="2:53" s="4" customFormat="1" ht="28.15" hidden="1" customHeight="1" outlineLevel="1">
      <c r="C1002" s="722">
        <v>986</v>
      </c>
      <c r="D1002" s="1569"/>
      <c r="E1002" s="1570"/>
      <c r="F1002" s="1570"/>
      <c r="G1002" s="1570"/>
      <c r="H1002" s="1570"/>
      <c r="I1002" s="1570"/>
      <c r="J1002" s="1570"/>
      <c r="K1002" s="1571"/>
      <c r="L1002" s="668" t="str">
        <f>IF(M1002&gt;0,IF(COUNTIF(リスト!建築物種類コード,M1002),"建築物","構築物"),"")</f>
        <v/>
      </c>
      <c r="M1002" s="680"/>
      <c r="N1002" s="681"/>
      <c r="O1002" s="201"/>
      <c r="P1002" s="682"/>
      <c r="Q1002" s="683"/>
      <c r="R1002" s="683"/>
      <c r="S1002" s="684"/>
      <c r="T1002" s="685"/>
      <c r="U1002" s="685"/>
      <c r="V1002" s="685"/>
      <c r="W1002" s="685"/>
      <c r="X1002" s="1045"/>
      <c r="Y1002" s="686"/>
      <c r="Z1002" s="687"/>
      <c r="AA1002" s="661"/>
      <c r="AB1002" s="662"/>
      <c r="AC1002" s="279"/>
      <c r="AD1002" s="61"/>
      <c r="AE1002" s="61"/>
      <c r="AF1002" s="663" t="str">
        <f t="shared" si="180"/>
        <v/>
      </c>
      <c r="AG1002" s="664" t="str">
        <f t="shared" si="159"/>
        <v/>
      </c>
      <c r="AH1002" s="664" t="str">
        <f t="shared" si="160"/>
        <v/>
      </c>
      <c r="AI1002" s="664" t="str">
        <f>IF(AF1002="","",VLOOKUP(AF1002,リスト!BD:BE,2,0))</f>
        <v/>
      </c>
      <c r="AJ1002" s="664" t="str">
        <f t="shared" si="175"/>
        <v/>
      </c>
      <c r="AK1002" s="664" t="str">
        <f>IF(AJ1002="","",VLOOKUP(AJ1002,リスト!BW:BX,2,0))</f>
        <v/>
      </c>
      <c r="AL1002" s="664" t="str">
        <f>IF(AF1002="","",IF(S1002&gt;【１】経営概要!$G$27,調査年-1,調査年)-R1002)</f>
        <v/>
      </c>
      <c r="AM1002" s="665" t="str">
        <f t="shared" si="165"/>
        <v/>
      </c>
      <c r="AN1002" s="665" t="str">
        <f t="shared" si="166"/>
        <v/>
      </c>
      <c r="AO1002" s="666" t="str">
        <f t="shared" si="167"/>
        <v/>
      </c>
      <c r="AP1002" s="666" t="str">
        <f t="shared" si="168"/>
        <v/>
      </c>
      <c r="AQ1002" s="666" t="str">
        <f t="shared" si="169"/>
        <v/>
      </c>
      <c r="AR1002" s="666" t="str">
        <f t="shared" si="181"/>
        <v/>
      </c>
      <c r="AS1002" s="666" t="str">
        <f t="shared" si="170"/>
        <v/>
      </c>
      <c r="AT1002" s="666" t="str">
        <f t="shared" si="161"/>
        <v/>
      </c>
      <c r="AU1002" s="666" t="str">
        <f t="shared" si="162"/>
        <v/>
      </c>
      <c r="AV1002" s="666" t="str">
        <f>IF(X1002="","",IF(OR(R1002=IF(S1002&gt;【１】経営概要!$G$27,調査年-1,調査年),AN1002=""),"",ROUND(AN1002*X1002%,0)))</f>
        <v/>
      </c>
      <c r="AW1002" s="666" t="str">
        <f t="shared" si="171"/>
        <v/>
      </c>
      <c r="AX1002" s="666" t="str">
        <f t="shared" si="172"/>
        <v/>
      </c>
      <c r="AY1002" s="666" t="str">
        <f t="shared" si="173"/>
        <v/>
      </c>
      <c r="AZ1002" s="666" t="str">
        <f>IF(OR(X1002="",AND(OR(R1002&lt;&gt;IF(S1002&gt;【１】経営概要!$G$27,調査年-1,調査年),AG1002=0),V1002="",AR1002="",W1002="")),"",
SUM(
IF(AND(R1002=IF(S1002&gt;【１】経営概要!$G$27,調査年-1,調査年),AG1002=1),ROUND(T1002*X1002%,0),),
ROUND(V1002*X1002%,0),
ROUND(SUM(AR1002)*X1002%,0),
))</f>
        <v/>
      </c>
      <c r="BA1002" s="666" t="str">
        <f t="shared" si="174"/>
        <v/>
      </c>
    </row>
    <row r="1003" spans="2:53" s="4" customFormat="1" ht="28.15" hidden="1" customHeight="1" outlineLevel="1">
      <c r="C1003" s="722">
        <v>987</v>
      </c>
      <c r="D1003" s="1569"/>
      <c r="E1003" s="1570"/>
      <c r="F1003" s="1570"/>
      <c r="G1003" s="1570"/>
      <c r="H1003" s="1570"/>
      <c r="I1003" s="1570"/>
      <c r="J1003" s="1570"/>
      <c r="K1003" s="1571"/>
      <c r="L1003" s="668" t="str">
        <f>IF(M1003&gt;0,IF(COUNTIF(リスト!建築物種類コード,M1003),"建築物","構築物"),"")</f>
        <v/>
      </c>
      <c r="M1003" s="680"/>
      <c r="N1003" s="681"/>
      <c r="O1003" s="201"/>
      <c r="P1003" s="682"/>
      <c r="Q1003" s="683"/>
      <c r="R1003" s="683"/>
      <c r="S1003" s="684"/>
      <c r="T1003" s="685"/>
      <c r="U1003" s="685"/>
      <c r="V1003" s="685"/>
      <c r="W1003" s="685"/>
      <c r="X1003" s="1045"/>
      <c r="Y1003" s="686"/>
      <c r="Z1003" s="687"/>
      <c r="AA1003" s="661"/>
      <c r="AB1003" s="662"/>
      <c r="AC1003" s="279"/>
      <c r="AD1003" s="61"/>
      <c r="AE1003" s="61"/>
      <c r="AF1003" s="663" t="str">
        <f t="shared" si="180"/>
        <v/>
      </c>
      <c r="AG1003" s="664" t="str">
        <f t="shared" si="159"/>
        <v/>
      </c>
      <c r="AH1003" s="664" t="str">
        <f t="shared" si="160"/>
        <v/>
      </c>
      <c r="AI1003" s="664" t="str">
        <f>IF(AF1003="","",VLOOKUP(AF1003,リスト!BD:BE,2,0))</f>
        <v/>
      </c>
      <c r="AJ1003" s="664" t="str">
        <f t="shared" si="175"/>
        <v/>
      </c>
      <c r="AK1003" s="664" t="str">
        <f>IF(AJ1003="","",VLOOKUP(AJ1003,リスト!BW:BX,2,0))</f>
        <v/>
      </c>
      <c r="AL1003" s="664" t="str">
        <f>IF(AF1003="","",IF(S1003&gt;【１】経営概要!$G$27,調査年-1,調査年)-R1003)</f>
        <v/>
      </c>
      <c r="AM1003" s="665" t="str">
        <f t="shared" si="165"/>
        <v/>
      </c>
      <c r="AN1003" s="665" t="str">
        <f t="shared" si="166"/>
        <v/>
      </c>
      <c r="AO1003" s="666" t="str">
        <f t="shared" si="167"/>
        <v/>
      </c>
      <c r="AP1003" s="666" t="str">
        <f t="shared" si="168"/>
        <v/>
      </c>
      <c r="AQ1003" s="666" t="str">
        <f t="shared" si="169"/>
        <v/>
      </c>
      <c r="AR1003" s="666" t="str">
        <f t="shared" si="181"/>
        <v/>
      </c>
      <c r="AS1003" s="666" t="str">
        <f t="shared" si="170"/>
        <v/>
      </c>
      <c r="AT1003" s="666" t="str">
        <f t="shared" si="161"/>
        <v/>
      </c>
      <c r="AU1003" s="666" t="str">
        <f t="shared" si="162"/>
        <v/>
      </c>
      <c r="AV1003" s="666" t="str">
        <f>IF(X1003="","",IF(OR(R1003=IF(S1003&gt;【１】経営概要!$G$27,調査年-1,調査年),AN1003=""),"",ROUND(AN1003*X1003%,0)))</f>
        <v/>
      </c>
      <c r="AW1003" s="666" t="str">
        <f t="shared" si="171"/>
        <v/>
      </c>
      <c r="AX1003" s="666" t="str">
        <f t="shared" si="172"/>
        <v/>
      </c>
      <c r="AY1003" s="666" t="str">
        <f t="shared" si="173"/>
        <v/>
      </c>
      <c r="AZ1003" s="666" t="str">
        <f>IF(OR(X1003="",AND(OR(R1003&lt;&gt;IF(S1003&gt;【１】経営概要!$G$27,調査年-1,調査年),AG1003=0),V1003="",AR1003="",W1003="")),"",
SUM(
IF(AND(R1003=IF(S1003&gt;【１】経営概要!$G$27,調査年-1,調査年),AG1003=1),ROUND(T1003*X1003%,0),),
ROUND(V1003*X1003%,0),
ROUND(SUM(AR1003)*X1003%,0),
))</f>
        <v/>
      </c>
      <c r="BA1003" s="666" t="str">
        <f t="shared" si="174"/>
        <v/>
      </c>
    </row>
    <row r="1004" spans="2:53" s="4" customFormat="1" ht="28.15" hidden="1" customHeight="1" outlineLevel="1">
      <c r="C1004" s="722">
        <v>988</v>
      </c>
      <c r="D1004" s="1569"/>
      <c r="E1004" s="1570"/>
      <c r="F1004" s="1570"/>
      <c r="G1004" s="1570"/>
      <c r="H1004" s="1570"/>
      <c r="I1004" s="1570"/>
      <c r="J1004" s="1570"/>
      <c r="K1004" s="1571"/>
      <c r="L1004" s="668" t="str">
        <f>IF(M1004&gt;0,IF(COUNTIF(リスト!建築物種類コード,M1004),"建築物","構築物"),"")</f>
        <v/>
      </c>
      <c r="M1004" s="680"/>
      <c r="N1004" s="681"/>
      <c r="O1004" s="201"/>
      <c r="P1004" s="682"/>
      <c r="Q1004" s="683"/>
      <c r="R1004" s="683"/>
      <c r="S1004" s="684"/>
      <c r="T1004" s="685"/>
      <c r="U1004" s="685"/>
      <c r="V1004" s="685"/>
      <c r="W1004" s="685"/>
      <c r="X1004" s="1045"/>
      <c r="Y1004" s="686"/>
      <c r="Z1004" s="687"/>
      <c r="AA1004" s="661"/>
      <c r="AB1004" s="662"/>
      <c r="AC1004" s="279"/>
      <c r="AD1004" s="61"/>
      <c r="AE1004" s="61"/>
      <c r="AF1004" s="663" t="str">
        <f t="shared" si="180"/>
        <v/>
      </c>
      <c r="AG1004" s="664" t="str">
        <f t="shared" si="159"/>
        <v/>
      </c>
      <c r="AH1004" s="664" t="str">
        <f t="shared" si="160"/>
        <v/>
      </c>
      <c r="AI1004" s="664" t="str">
        <f>IF(AF1004="","",VLOOKUP(AF1004,リスト!BD:BE,2,0))</f>
        <v/>
      </c>
      <c r="AJ1004" s="664" t="str">
        <f t="shared" si="175"/>
        <v/>
      </c>
      <c r="AK1004" s="664" t="str">
        <f>IF(AJ1004="","",VLOOKUP(AJ1004,リスト!BW:BX,2,0))</f>
        <v/>
      </c>
      <c r="AL1004" s="664" t="str">
        <f>IF(AF1004="","",IF(S1004&gt;【１】経営概要!$G$27,調査年-1,調査年)-R1004)</f>
        <v/>
      </c>
      <c r="AM1004" s="665" t="str">
        <f t="shared" si="165"/>
        <v/>
      </c>
      <c r="AN1004" s="665" t="str">
        <f t="shared" si="166"/>
        <v/>
      </c>
      <c r="AO1004" s="666" t="str">
        <f t="shared" si="167"/>
        <v/>
      </c>
      <c r="AP1004" s="666" t="str">
        <f t="shared" si="168"/>
        <v/>
      </c>
      <c r="AQ1004" s="666" t="str">
        <f t="shared" si="169"/>
        <v/>
      </c>
      <c r="AR1004" s="666" t="str">
        <f t="shared" si="181"/>
        <v/>
      </c>
      <c r="AS1004" s="666" t="str">
        <f t="shared" si="170"/>
        <v/>
      </c>
      <c r="AT1004" s="666" t="str">
        <f t="shared" si="161"/>
        <v/>
      </c>
      <c r="AU1004" s="666" t="str">
        <f t="shared" si="162"/>
        <v/>
      </c>
      <c r="AV1004" s="666" t="str">
        <f>IF(X1004="","",IF(OR(R1004=IF(S1004&gt;【１】経営概要!$G$27,調査年-1,調査年),AN1004=""),"",ROUND(AN1004*X1004%,0)))</f>
        <v/>
      </c>
      <c r="AW1004" s="666" t="str">
        <f t="shared" si="171"/>
        <v/>
      </c>
      <c r="AX1004" s="666" t="str">
        <f t="shared" si="172"/>
        <v/>
      </c>
      <c r="AY1004" s="666" t="str">
        <f t="shared" si="173"/>
        <v/>
      </c>
      <c r="AZ1004" s="666" t="str">
        <f>IF(OR(X1004="",AND(OR(R1004&lt;&gt;IF(S1004&gt;【１】経営概要!$G$27,調査年-1,調査年),AG1004=0),V1004="",AR1004="",W1004="")),"",
SUM(
IF(AND(R1004=IF(S1004&gt;【１】経営概要!$G$27,調査年-1,調査年),AG1004=1),ROUND(T1004*X1004%,0),),
ROUND(V1004*X1004%,0),
ROUND(SUM(AR1004)*X1004%,0),
))</f>
        <v/>
      </c>
      <c r="BA1004" s="666" t="str">
        <f t="shared" si="174"/>
        <v/>
      </c>
    </row>
    <row r="1005" spans="2:53" s="4" customFormat="1" ht="28.15" hidden="1" customHeight="1" outlineLevel="1">
      <c r="C1005" s="722">
        <v>989</v>
      </c>
      <c r="D1005" s="1569"/>
      <c r="E1005" s="1570"/>
      <c r="F1005" s="1570"/>
      <c r="G1005" s="1570"/>
      <c r="H1005" s="1570"/>
      <c r="I1005" s="1570"/>
      <c r="J1005" s="1570"/>
      <c r="K1005" s="1571"/>
      <c r="L1005" s="668" t="str">
        <f>IF(M1005&gt;0,IF(COUNTIF(リスト!建築物種類コード,M1005),"建築物","構築物"),"")</f>
        <v/>
      </c>
      <c r="M1005" s="680"/>
      <c r="N1005" s="681"/>
      <c r="O1005" s="201"/>
      <c r="P1005" s="682"/>
      <c r="Q1005" s="683"/>
      <c r="R1005" s="683"/>
      <c r="S1005" s="684"/>
      <c r="T1005" s="685"/>
      <c r="U1005" s="685"/>
      <c r="V1005" s="685"/>
      <c r="W1005" s="685"/>
      <c r="X1005" s="1045"/>
      <c r="Y1005" s="686"/>
      <c r="Z1005" s="687"/>
      <c r="AA1005" s="661"/>
      <c r="AB1005" s="662"/>
      <c r="AC1005" s="279"/>
      <c r="AD1005" s="61"/>
      <c r="AE1005" s="61"/>
      <c r="AF1005" s="663" t="str">
        <f t="shared" si="180"/>
        <v/>
      </c>
      <c r="AG1005" s="664" t="str">
        <f t="shared" si="159"/>
        <v/>
      </c>
      <c r="AH1005" s="664" t="str">
        <f t="shared" si="160"/>
        <v/>
      </c>
      <c r="AI1005" s="664" t="str">
        <f>IF(AF1005="","",VLOOKUP(AF1005,リスト!BD:BE,2,0))</f>
        <v/>
      </c>
      <c r="AJ1005" s="664" t="str">
        <f t="shared" si="175"/>
        <v/>
      </c>
      <c r="AK1005" s="664" t="str">
        <f>IF(AJ1005="","",VLOOKUP(AJ1005,リスト!BW:BX,2,0))</f>
        <v/>
      </c>
      <c r="AL1005" s="664" t="str">
        <f>IF(AF1005="","",IF(S1005&gt;【１】経営概要!$G$27,調査年-1,調査年)-R1005)</f>
        <v/>
      </c>
      <c r="AM1005" s="665" t="str">
        <f t="shared" si="165"/>
        <v/>
      </c>
      <c r="AN1005" s="665" t="str">
        <f t="shared" si="166"/>
        <v/>
      </c>
      <c r="AO1005" s="666" t="str">
        <f t="shared" si="167"/>
        <v/>
      </c>
      <c r="AP1005" s="666" t="str">
        <f t="shared" si="168"/>
        <v/>
      </c>
      <c r="AQ1005" s="666" t="str">
        <f t="shared" si="169"/>
        <v/>
      </c>
      <c r="AR1005" s="666" t="str">
        <f t="shared" si="181"/>
        <v/>
      </c>
      <c r="AS1005" s="666" t="str">
        <f t="shared" si="170"/>
        <v/>
      </c>
      <c r="AT1005" s="666" t="str">
        <f t="shared" si="161"/>
        <v/>
      </c>
      <c r="AU1005" s="666" t="str">
        <f t="shared" si="162"/>
        <v/>
      </c>
      <c r="AV1005" s="666" t="str">
        <f>IF(X1005="","",IF(OR(R1005=IF(S1005&gt;【１】経営概要!$G$27,調査年-1,調査年),AN1005=""),"",ROUND(AN1005*X1005%,0)))</f>
        <v/>
      </c>
      <c r="AW1005" s="666" t="str">
        <f t="shared" si="171"/>
        <v/>
      </c>
      <c r="AX1005" s="666" t="str">
        <f t="shared" si="172"/>
        <v/>
      </c>
      <c r="AY1005" s="666" t="str">
        <f t="shared" si="173"/>
        <v/>
      </c>
      <c r="AZ1005" s="666" t="str">
        <f>IF(OR(X1005="",AND(OR(R1005&lt;&gt;IF(S1005&gt;【１】経営概要!$G$27,調査年-1,調査年),AG1005=0),V1005="",AR1005="",W1005="")),"",
SUM(
IF(AND(R1005=IF(S1005&gt;【１】経営概要!$G$27,調査年-1,調査年),AG1005=1),ROUND(T1005*X1005%,0),),
ROUND(V1005*X1005%,0),
ROUND(SUM(AR1005)*X1005%,0),
))</f>
        <v/>
      </c>
      <c r="BA1005" s="666" t="str">
        <f t="shared" si="174"/>
        <v/>
      </c>
    </row>
    <row r="1006" spans="2:53" s="4" customFormat="1" ht="28.15" hidden="1" customHeight="1" outlineLevel="1">
      <c r="C1006" s="722">
        <v>990</v>
      </c>
      <c r="D1006" s="1569"/>
      <c r="E1006" s="1570"/>
      <c r="F1006" s="1570"/>
      <c r="G1006" s="1570"/>
      <c r="H1006" s="1570"/>
      <c r="I1006" s="1570"/>
      <c r="J1006" s="1570"/>
      <c r="K1006" s="1571"/>
      <c r="L1006" s="668" t="str">
        <f>IF(M1006&gt;0,IF(COUNTIF(リスト!建築物種類コード,M1006),"建築物","構築物"),"")</f>
        <v/>
      </c>
      <c r="M1006" s="680"/>
      <c r="N1006" s="681"/>
      <c r="O1006" s="201"/>
      <c r="P1006" s="682"/>
      <c r="Q1006" s="683"/>
      <c r="R1006" s="683"/>
      <c r="S1006" s="684"/>
      <c r="T1006" s="685"/>
      <c r="U1006" s="685"/>
      <c r="V1006" s="685"/>
      <c r="W1006" s="685"/>
      <c r="X1006" s="1045"/>
      <c r="Y1006" s="686"/>
      <c r="Z1006" s="687"/>
      <c r="AA1006" s="661"/>
      <c r="AB1006" s="662"/>
      <c r="AC1006" s="279"/>
      <c r="AD1006" s="61"/>
      <c r="AE1006" s="61"/>
      <c r="AF1006" s="663" t="str">
        <f t="shared" si="180"/>
        <v/>
      </c>
      <c r="AG1006" s="664" t="str">
        <f t="shared" si="159"/>
        <v/>
      </c>
      <c r="AH1006" s="664" t="str">
        <f t="shared" si="160"/>
        <v/>
      </c>
      <c r="AI1006" s="664" t="str">
        <f>IF(AF1006="","",VLOOKUP(AF1006,リスト!BD:BE,2,0))</f>
        <v/>
      </c>
      <c r="AJ1006" s="664" t="str">
        <f t="shared" si="175"/>
        <v/>
      </c>
      <c r="AK1006" s="664" t="str">
        <f>IF(AJ1006="","",VLOOKUP(AJ1006,リスト!BW:BX,2,0))</f>
        <v/>
      </c>
      <c r="AL1006" s="664" t="str">
        <f>IF(AF1006="","",IF(S1006&gt;【１】経営概要!$G$27,調査年-1,調査年)-R1006)</f>
        <v/>
      </c>
      <c r="AM1006" s="665" t="str">
        <f t="shared" si="165"/>
        <v/>
      </c>
      <c r="AN1006" s="665" t="str">
        <f t="shared" si="166"/>
        <v/>
      </c>
      <c r="AO1006" s="666" t="str">
        <f t="shared" si="167"/>
        <v/>
      </c>
      <c r="AP1006" s="666" t="str">
        <f t="shared" si="168"/>
        <v/>
      </c>
      <c r="AQ1006" s="666" t="str">
        <f t="shared" si="169"/>
        <v/>
      </c>
      <c r="AR1006" s="666" t="str">
        <f t="shared" si="181"/>
        <v/>
      </c>
      <c r="AS1006" s="666" t="str">
        <f t="shared" si="170"/>
        <v/>
      </c>
      <c r="AT1006" s="666" t="str">
        <f t="shared" si="161"/>
        <v/>
      </c>
      <c r="AU1006" s="666" t="str">
        <f t="shared" si="162"/>
        <v/>
      </c>
      <c r="AV1006" s="666" t="str">
        <f>IF(X1006="","",IF(OR(R1006=IF(S1006&gt;【１】経営概要!$G$27,調査年-1,調査年),AN1006=""),"",ROUND(AN1006*X1006%,0)))</f>
        <v/>
      </c>
      <c r="AW1006" s="666" t="str">
        <f t="shared" si="171"/>
        <v/>
      </c>
      <c r="AX1006" s="666" t="str">
        <f t="shared" si="172"/>
        <v/>
      </c>
      <c r="AY1006" s="666" t="str">
        <f t="shared" si="173"/>
        <v/>
      </c>
      <c r="AZ1006" s="666" t="str">
        <f>IF(OR(X1006="",AND(OR(R1006&lt;&gt;IF(S1006&gt;【１】経営概要!$G$27,調査年-1,調査年),AG1006=0),V1006="",AR1006="",W1006="")),"",
SUM(
IF(AND(R1006=IF(S1006&gt;【１】経営概要!$G$27,調査年-1,調査年),AG1006=1),ROUND(T1006*X1006%,0),),
ROUND(V1006*X1006%,0),
ROUND(SUM(AR1006)*X1006%,0),
))</f>
        <v/>
      </c>
      <c r="BA1006" s="666" t="str">
        <f t="shared" si="174"/>
        <v/>
      </c>
    </row>
    <row r="1007" spans="2:53" s="4" customFormat="1" ht="28.15" hidden="1" customHeight="1" outlineLevel="1">
      <c r="C1007" s="722">
        <v>991</v>
      </c>
      <c r="D1007" s="1569"/>
      <c r="E1007" s="1570"/>
      <c r="F1007" s="1570"/>
      <c r="G1007" s="1570"/>
      <c r="H1007" s="1570"/>
      <c r="I1007" s="1570"/>
      <c r="J1007" s="1570"/>
      <c r="K1007" s="1571"/>
      <c r="L1007" s="668" t="str">
        <f>IF(M1007&gt;0,IF(COUNTIF(リスト!建築物種類コード,M1007),"建築物","構築物"),"")</f>
        <v/>
      </c>
      <c r="M1007" s="680"/>
      <c r="N1007" s="681"/>
      <c r="O1007" s="201"/>
      <c r="P1007" s="682"/>
      <c r="Q1007" s="683"/>
      <c r="R1007" s="683"/>
      <c r="S1007" s="684"/>
      <c r="T1007" s="685"/>
      <c r="U1007" s="685"/>
      <c r="V1007" s="685"/>
      <c r="W1007" s="685"/>
      <c r="X1007" s="1045"/>
      <c r="Y1007" s="686"/>
      <c r="Z1007" s="687"/>
      <c r="AA1007" s="661"/>
      <c r="AB1007" s="662"/>
      <c r="AC1007" s="279"/>
      <c r="AD1007" s="61"/>
      <c r="AE1007" s="61"/>
      <c r="AF1007" s="663" t="str">
        <f t="shared" si="180"/>
        <v/>
      </c>
      <c r="AG1007" s="664" t="str">
        <f t="shared" si="159"/>
        <v/>
      </c>
      <c r="AH1007" s="664" t="str">
        <f t="shared" si="160"/>
        <v/>
      </c>
      <c r="AI1007" s="664" t="str">
        <f>IF(AF1007="","",VLOOKUP(AF1007,リスト!BD:BE,2,0))</f>
        <v/>
      </c>
      <c r="AJ1007" s="664" t="str">
        <f t="shared" si="175"/>
        <v/>
      </c>
      <c r="AK1007" s="664" t="str">
        <f>IF(AJ1007="","",VLOOKUP(AJ1007,リスト!BW:BX,2,0))</f>
        <v/>
      </c>
      <c r="AL1007" s="664" t="str">
        <f>IF(AF1007="","",IF(S1007&gt;【１】経営概要!$G$27,調査年-1,調査年)-R1007)</f>
        <v/>
      </c>
      <c r="AM1007" s="665" t="str">
        <f t="shared" si="165"/>
        <v/>
      </c>
      <c r="AN1007" s="665" t="str">
        <f t="shared" si="166"/>
        <v/>
      </c>
      <c r="AO1007" s="666" t="str">
        <f t="shared" si="167"/>
        <v/>
      </c>
      <c r="AP1007" s="666" t="str">
        <f t="shared" si="168"/>
        <v/>
      </c>
      <c r="AQ1007" s="666" t="str">
        <f t="shared" si="169"/>
        <v/>
      </c>
      <c r="AR1007" s="666" t="str">
        <f t="shared" si="181"/>
        <v/>
      </c>
      <c r="AS1007" s="666" t="str">
        <f t="shared" si="170"/>
        <v/>
      </c>
      <c r="AT1007" s="666" t="str">
        <f t="shared" si="161"/>
        <v/>
      </c>
      <c r="AU1007" s="666" t="str">
        <f t="shared" si="162"/>
        <v/>
      </c>
      <c r="AV1007" s="666" t="str">
        <f>IF(X1007="","",IF(OR(R1007=IF(S1007&gt;【１】経営概要!$G$27,調査年-1,調査年),AN1007=""),"",ROUND(AN1007*X1007%,0)))</f>
        <v/>
      </c>
      <c r="AW1007" s="666" t="str">
        <f t="shared" si="171"/>
        <v/>
      </c>
      <c r="AX1007" s="666" t="str">
        <f t="shared" si="172"/>
        <v/>
      </c>
      <c r="AY1007" s="666" t="str">
        <f t="shared" si="173"/>
        <v/>
      </c>
      <c r="AZ1007" s="666" t="str">
        <f>IF(OR(X1007="",AND(OR(R1007&lt;&gt;IF(S1007&gt;【１】経営概要!$G$27,調査年-1,調査年),AG1007=0),V1007="",AR1007="",W1007="")),"",
SUM(
IF(AND(R1007=IF(S1007&gt;【１】経営概要!$G$27,調査年-1,調査年),AG1007=1),ROUND(T1007*X1007%,0),),
ROUND(V1007*X1007%,0),
ROUND(SUM(AR1007)*X1007%,0),
))</f>
        <v/>
      </c>
      <c r="BA1007" s="666" t="str">
        <f t="shared" si="174"/>
        <v/>
      </c>
    </row>
    <row r="1008" spans="2:53" s="4" customFormat="1" ht="28.15" hidden="1" customHeight="1" outlineLevel="1">
      <c r="C1008" s="722">
        <v>992</v>
      </c>
      <c r="D1008" s="1569"/>
      <c r="E1008" s="1570"/>
      <c r="F1008" s="1570"/>
      <c r="G1008" s="1570"/>
      <c r="H1008" s="1570"/>
      <c r="I1008" s="1570"/>
      <c r="J1008" s="1570"/>
      <c r="K1008" s="1571"/>
      <c r="L1008" s="668" t="str">
        <f>IF(M1008&gt;0,IF(COUNTIF(リスト!建築物種類コード,M1008),"建築物","構築物"),"")</f>
        <v/>
      </c>
      <c r="M1008" s="680"/>
      <c r="N1008" s="681"/>
      <c r="O1008" s="201"/>
      <c r="P1008" s="682"/>
      <c r="Q1008" s="683"/>
      <c r="R1008" s="683"/>
      <c r="S1008" s="684"/>
      <c r="T1008" s="685"/>
      <c r="U1008" s="685"/>
      <c r="V1008" s="685"/>
      <c r="W1008" s="685"/>
      <c r="X1008" s="1045"/>
      <c r="Y1008" s="686"/>
      <c r="Z1008" s="687"/>
      <c r="AA1008" s="661"/>
      <c r="AB1008" s="662"/>
      <c r="AC1008" s="279"/>
      <c r="AD1008" s="61"/>
      <c r="AE1008" s="61"/>
      <c r="AF1008" s="663" t="str">
        <f t="shared" si="180"/>
        <v/>
      </c>
      <c r="AG1008" s="664" t="str">
        <f t="shared" si="159"/>
        <v/>
      </c>
      <c r="AH1008" s="664" t="str">
        <f t="shared" si="160"/>
        <v/>
      </c>
      <c r="AI1008" s="664" t="str">
        <f>IF(AF1008="","",VLOOKUP(AF1008,リスト!BD:BE,2,0))</f>
        <v/>
      </c>
      <c r="AJ1008" s="664" t="str">
        <f t="shared" si="175"/>
        <v/>
      </c>
      <c r="AK1008" s="664" t="str">
        <f>IF(AJ1008="","",VLOOKUP(AJ1008,リスト!BW:BX,2,0))</f>
        <v/>
      </c>
      <c r="AL1008" s="664" t="str">
        <f>IF(AF1008="","",IF(S1008&gt;【１】経営概要!$G$27,調査年-1,調査年)-R1008)</f>
        <v/>
      </c>
      <c r="AM1008" s="665" t="str">
        <f t="shared" si="165"/>
        <v/>
      </c>
      <c r="AN1008" s="665" t="str">
        <f t="shared" si="166"/>
        <v/>
      </c>
      <c r="AO1008" s="666" t="str">
        <f t="shared" si="167"/>
        <v/>
      </c>
      <c r="AP1008" s="666" t="str">
        <f t="shared" si="168"/>
        <v/>
      </c>
      <c r="AQ1008" s="666" t="str">
        <f t="shared" si="169"/>
        <v/>
      </c>
      <c r="AR1008" s="666" t="str">
        <f t="shared" si="181"/>
        <v/>
      </c>
      <c r="AS1008" s="666" t="str">
        <f t="shared" si="170"/>
        <v/>
      </c>
      <c r="AT1008" s="666" t="str">
        <f t="shared" si="161"/>
        <v/>
      </c>
      <c r="AU1008" s="666" t="str">
        <f t="shared" si="162"/>
        <v/>
      </c>
      <c r="AV1008" s="666" t="str">
        <f>IF(X1008="","",IF(OR(R1008=IF(S1008&gt;【１】経営概要!$G$27,調査年-1,調査年),AN1008=""),"",ROUND(AN1008*X1008%,0)))</f>
        <v/>
      </c>
      <c r="AW1008" s="666" t="str">
        <f t="shared" si="171"/>
        <v/>
      </c>
      <c r="AX1008" s="666" t="str">
        <f t="shared" si="172"/>
        <v/>
      </c>
      <c r="AY1008" s="666" t="str">
        <f t="shared" si="173"/>
        <v/>
      </c>
      <c r="AZ1008" s="666" t="str">
        <f>IF(OR(X1008="",AND(OR(R1008&lt;&gt;IF(S1008&gt;【１】経営概要!$G$27,調査年-1,調査年),AG1008=0),V1008="",AR1008="",W1008="")),"",
SUM(
IF(AND(R1008=IF(S1008&gt;【１】経営概要!$G$27,調査年-1,調査年),AG1008=1),ROUND(T1008*X1008%,0),),
ROUND(V1008*X1008%,0),
ROUND(SUM(AR1008)*X1008%,0),
))</f>
        <v/>
      </c>
      <c r="BA1008" s="666" t="str">
        <f t="shared" si="174"/>
        <v/>
      </c>
    </row>
    <row r="1009" spans="2:53" s="4" customFormat="1" ht="28.15" hidden="1" customHeight="1" outlineLevel="1">
      <c r="C1009" s="722">
        <v>993</v>
      </c>
      <c r="D1009" s="1569"/>
      <c r="E1009" s="1570"/>
      <c r="F1009" s="1570"/>
      <c r="G1009" s="1570"/>
      <c r="H1009" s="1570"/>
      <c r="I1009" s="1570"/>
      <c r="J1009" s="1570"/>
      <c r="K1009" s="1571"/>
      <c r="L1009" s="668" t="str">
        <f>IF(M1009&gt;0,IF(COUNTIF(リスト!建築物種類コード,M1009),"建築物","構築物"),"")</f>
        <v/>
      </c>
      <c r="M1009" s="688"/>
      <c r="N1009" s="681"/>
      <c r="O1009" s="201"/>
      <c r="P1009" s="682"/>
      <c r="Q1009" s="683"/>
      <c r="R1009" s="683"/>
      <c r="S1009" s="684"/>
      <c r="T1009" s="685"/>
      <c r="U1009" s="685"/>
      <c r="V1009" s="685"/>
      <c r="W1009" s="685"/>
      <c r="X1009" s="1045"/>
      <c r="Y1009" s="686"/>
      <c r="Z1009" s="687"/>
      <c r="AA1009" s="661"/>
      <c r="AB1009" s="662"/>
      <c r="AC1009" s="279"/>
      <c r="AD1009" s="61"/>
      <c r="AE1009" s="61"/>
      <c r="AF1009" s="663" t="str">
        <f t="shared" si="180"/>
        <v/>
      </c>
      <c r="AG1009" s="664" t="str">
        <f t="shared" si="159"/>
        <v/>
      </c>
      <c r="AH1009" s="664" t="str">
        <f t="shared" si="160"/>
        <v/>
      </c>
      <c r="AI1009" s="664" t="str">
        <f>IF(AF1009="","",VLOOKUP(AF1009,リスト!BD:BE,2,0))</f>
        <v/>
      </c>
      <c r="AJ1009" s="664" t="str">
        <f t="shared" si="175"/>
        <v/>
      </c>
      <c r="AK1009" s="664" t="str">
        <f>IF(AJ1009="","",VLOOKUP(AJ1009,リスト!BW:BX,2,0))</f>
        <v/>
      </c>
      <c r="AL1009" s="664" t="str">
        <f>IF(AF1009="","",IF(S1009&gt;【１】経営概要!$G$27,調査年-1,調査年)-R1009)</f>
        <v/>
      </c>
      <c r="AM1009" s="665" t="str">
        <f t="shared" si="165"/>
        <v/>
      </c>
      <c r="AN1009" s="665" t="str">
        <f t="shared" si="166"/>
        <v/>
      </c>
      <c r="AO1009" s="666" t="str">
        <f t="shared" si="167"/>
        <v/>
      </c>
      <c r="AP1009" s="666" t="str">
        <f t="shared" si="168"/>
        <v/>
      </c>
      <c r="AQ1009" s="666" t="str">
        <f t="shared" si="169"/>
        <v/>
      </c>
      <c r="AR1009" s="666" t="str">
        <f t="shared" si="181"/>
        <v/>
      </c>
      <c r="AS1009" s="666" t="str">
        <f t="shared" si="170"/>
        <v/>
      </c>
      <c r="AT1009" s="666" t="str">
        <f t="shared" si="161"/>
        <v/>
      </c>
      <c r="AU1009" s="666" t="str">
        <f t="shared" si="162"/>
        <v/>
      </c>
      <c r="AV1009" s="666" t="str">
        <f>IF(X1009="","",IF(OR(R1009=IF(S1009&gt;【１】経営概要!$G$27,調査年-1,調査年),AN1009=""),"",ROUND(AN1009*X1009%,0)))</f>
        <v/>
      </c>
      <c r="AW1009" s="666" t="str">
        <f t="shared" si="171"/>
        <v/>
      </c>
      <c r="AX1009" s="666" t="str">
        <f t="shared" si="172"/>
        <v/>
      </c>
      <c r="AY1009" s="666" t="str">
        <f t="shared" si="173"/>
        <v/>
      </c>
      <c r="AZ1009" s="666" t="str">
        <f>IF(OR(X1009="",AND(OR(R1009&lt;&gt;IF(S1009&gt;【１】経営概要!$G$27,調査年-1,調査年),AG1009=0),V1009="",AR1009="",W1009="")),"",
SUM(
IF(AND(R1009=IF(S1009&gt;【１】経営概要!$G$27,調査年-1,調査年),AG1009=1),ROUND(T1009*X1009%,0),),
ROUND(V1009*X1009%,0),
ROUND(SUM(AR1009)*X1009%,0),
))</f>
        <v/>
      </c>
      <c r="BA1009" s="666" t="str">
        <f t="shared" si="174"/>
        <v/>
      </c>
    </row>
    <row r="1010" spans="2:53" s="4" customFormat="1" ht="28.5" hidden="1" customHeight="1" outlineLevel="1">
      <c r="B1010" s="49"/>
      <c r="C1010" s="722">
        <v>994</v>
      </c>
      <c r="D1010" s="1569"/>
      <c r="E1010" s="1570"/>
      <c r="F1010" s="1570"/>
      <c r="G1010" s="1570"/>
      <c r="H1010" s="1570"/>
      <c r="I1010" s="1570"/>
      <c r="J1010" s="1570"/>
      <c r="K1010" s="1571"/>
      <c r="L1010" s="668" t="str">
        <f>IF(M1010&gt;0,IF(COUNTIF(リスト!建築物種類コード,M1010),"建築物","構築物"),"")</f>
        <v/>
      </c>
      <c r="M1010" s="680"/>
      <c r="N1010" s="681"/>
      <c r="O1010" s="201"/>
      <c r="P1010" s="682"/>
      <c r="Q1010" s="683"/>
      <c r="R1010" s="683"/>
      <c r="S1010" s="684"/>
      <c r="T1010" s="685"/>
      <c r="U1010" s="685"/>
      <c r="V1010" s="685"/>
      <c r="W1010" s="685"/>
      <c r="X1010" s="1045"/>
      <c r="Y1010" s="686"/>
      <c r="Z1010" s="687"/>
      <c r="AA1010" s="661"/>
      <c r="AB1010" s="662"/>
      <c r="AC1010" s="279"/>
      <c r="AD1010" s="61"/>
      <c r="AE1010" s="61"/>
      <c r="AF1010" s="663" t="str">
        <f t="shared" si="180"/>
        <v/>
      </c>
      <c r="AG1010" s="664" t="str">
        <f t="shared" si="159"/>
        <v/>
      </c>
      <c r="AH1010" s="664" t="str">
        <f t="shared" si="160"/>
        <v/>
      </c>
      <c r="AI1010" s="664" t="str">
        <f>IF(AF1010="","",VLOOKUP(AF1010,リスト!BD:BE,2,0))</f>
        <v/>
      </c>
      <c r="AJ1010" s="664" t="str">
        <f t="shared" si="175"/>
        <v/>
      </c>
      <c r="AK1010" s="664" t="str">
        <f>IF(AJ1010="","",VLOOKUP(AJ1010,リスト!BW:BX,2,0))</f>
        <v/>
      </c>
      <c r="AL1010" s="664" t="str">
        <f>IF(AF1010="","",IF(S1010&gt;【１】経営概要!$G$27,調査年-1,調査年)-R1010)</f>
        <v/>
      </c>
      <c r="AM1010" s="665" t="str">
        <f t="shared" si="165"/>
        <v/>
      </c>
      <c r="AN1010" s="665" t="str">
        <f t="shared" si="166"/>
        <v/>
      </c>
      <c r="AO1010" s="666" t="str">
        <f t="shared" si="167"/>
        <v/>
      </c>
      <c r="AP1010" s="666" t="str">
        <f t="shared" si="168"/>
        <v/>
      </c>
      <c r="AQ1010" s="666" t="str">
        <f t="shared" si="169"/>
        <v/>
      </c>
      <c r="AR1010" s="666" t="str">
        <f t="shared" si="181"/>
        <v/>
      </c>
      <c r="AS1010" s="666" t="str">
        <f t="shared" si="170"/>
        <v/>
      </c>
      <c r="AT1010" s="666" t="str">
        <f t="shared" si="161"/>
        <v/>
      </c>
      <c r="AU1010" s="666" t="str">
        <f t="shared" si="162"/>
        <v/>
      </c>
      <c r="AV1010" s="666" t="str">
        <f>IF(X1010="","",IF(OR(R1010=IF(S1010&gt;【１】経営概要!$G$27,調査年-1,調査年),AN1010=""),"",ROUND(AN1010*X1010%,0)))</f>
        <v/>
      </c>
      <c r="AW1010" s="666" t="str">
        <f t="shared" si="171"/>
        <v/>
      </c>
      <c r="AX1010" s="666" t="str">
        <f t="shared" si="172"/>
        <v/>
      </c>
      <c r="AY1010" s="666" t="str">
        <f t="shared" si="173"/>
        <v/>
      </c>
      <c r="AZ1010" s="666" t="str">
        <f>IF(OR(X1010="",AND(OR(R1010&lt;&gt;IF(S1010&gt;【１】経営概要!$G$27,調査年-1,調査年),AG1010=0),V1010="",AR1010="",W1010="")),"",
SUM(
IF(AND(R1010=IF(S1010&gt;【１】経営概要!$G$27,調査年-1,調査年),AG1010=1),ROUND(T1010*X1010%,0),),
ROUND(V1010*X1010%,0),
ROUND(SUM(AR1010)*X1010%,0),
))</f>
        <v/>
      </c>
      <c r="BA1010" s="666" t="str">
        <f t="shared" si="174"/>
        <v/>
      </c>
    </row>
    <row r="1011" spans="2:53" ht="28.5" hidden="1" customHeight="1" outlineLevel="1">
      <c r="B1011" s="49"/>
      <c r="C1011" s="722">
        <v>995</v>
      </c>
      <c r="D1011" s="1572"/>
      <c r="E1011" s="1573"/>
      <c r="F1011" s="1573"/>
      <c r="G1011" s="1573"/>
      <c r="H1011" s="1573"/>
      <c r="I1011" s="1573"/>
      <c r="J1011" s="1573"/>
      <c r="K1011" s="1574"/>
      <c r="L1011" s="668" t="str">
        <f>IF(M1011&gt;0,IF(COUNTIF(リスト!建築物種類コード,M1011),"建築物","構築物"),"")</f>
        <v/>
      </c>
      <c r="M1011" s="688"/>
      <c r="N1011" s="681"/>
      <c r="O1011" s="201"/>
      <c r="P1011" s="682"/>
      <c r="Q1011" s="683"/>
      <c r="R1011" s="683"/>
      <c r="S1011" s="684"/>
      <c r="T1011" s="685"/>
      <c r="U1011" s="685"/>
      <c r="V1011" s="685"/>
      <c r="W1011" s="685"/>
      <c r="X1011" s="1045"/>
      <c r="Y1011" s="686"/>
      <c r="Z1011" s="687"/>
      <c r="AA1011" s="661"/>
      <c r="AB1011" s="662"/>
      <c r="AC1011" s="279"/>
      <c r="AF1011" s="663" t="str">
        <f t="shared" si="180"/>
        <v/>
      </c>
      <c r="AG1011" s="664" t="str">
        <f t="shared" si="159"/>
        <v/>
      </c>
      <c r="AH1011" s="664" t="str">
        <f t="shared" si="160"/>
        <v/>
      </c>
      <c r="AI1011" s="664" t="str">
        <f>IF(AF1011="","",VLOOKUP(AF1011,リスト!BD:BE,2,0))</f>
        <v/>
      </c>
      <c r="AJ1011" s="664" t="str">
        <f t="shared" si="175"/>
        <v/>
      </c>
      <c r="AK1011" s="664" t="str">
        <f>IF(AJ1011="","",VLOOKUP(AJ1011,リスト!BW:BX,2,0))</f>
        <v/>
      </c>
      <c r="AL1011" s="664" t="str">
        <f>IF(AF1011="","",IF(S1011&gt;【１】経営概要!$G$27,調査年-1,調査年)-R1011)</f>
        <v/>
      </c>
      <c r="AM1011" s="665" t="str">
        <f t="shared" si="165"/>
        <v/>
      </c>
      <c r="AN1011" s="665" t="str">
        <f t="shared" si="166"/>
        <v/>
      </c>
      <c r="AO1011" s="666" t="str">
        <f t="shared" si="167"/>
        <v/>
      </c>
      <c r="AP1011" s="666" t="str">
        <f t="shared" si="168"/>
        <v/>
      </c>
      <c r="AQ1011" s="666" t="str">
        <f t="shared" si="169"/>
        <v/>
      </c>
      <c r="AR1011" s="666" t="str">
        <f t="shared" si="181"/>
        <v/>
      </c>
      <c r="AS1011" s="666" t="str">
        <f t="shared" si="170"/>
        <v/>
      </c>
      <c r="AT1011" s="666" t="str">
        <f t="shared" si="161"/>
        <v/>
      </c>
      <c r="AU1011" s="666" t="str">
        <f t="shared" si="162"/>
        <v/>
      </c>
      <c r="AV1011" s="666" t="str">
        <f>IF(X1011="","",IF(OR(R1011=IF(S1011&gt;【１】経営概要!$G$27,調査年-1,調査年),AN1011=""),"",ROUND(AN1011*X1011%,0)))</f>
        <v/>
      </c>
      <c r="AW1011" s="666" t="str">
        <f t="shared" si="171"/>
        <v/>
      </c>
      <c r="AX1011" s="666" t="str">
        <f t="shared" si="172"/>
        <v/>
      </c>
      <c r="AY1011" s="666" t="str">
        <f t="shared" si="173"/>
        <v/>
      </c>
      <c r="AZ1011" s="666" t="str">
        <f>IF(OR(X1011="",AND(OR(R1011&lt;&gt;IF(S1011&gt;【１】経営概要!$G$27,調査年-1,調査年),AG1011=0),V1011="",AR1011="",W1011="")),"",
SUM(
IF(AND(R1011=IF(S1011&gt;【１】経営概要!$G$27,調査年-1,調査年),AG1011=1),ROUND(T1011*X1011%,0),),
ROUND(V1011*X1011%,0),
ROUND(SUM(AR1011)*X1011%,0),
))</f>
        <v/>
      </c>
      <c r="BA1011" s="666" t="str">
        <f t="shared" si="174"/>
        <v/>
      </c>
    </row>
    <row r="1012" spans="2:53" s="42" customFormat="1" ht="28.5" hidden="1" customHeight="1" outlineLevel="1">
      <c r="B1012" s="49"/>
      <c r="C1012" s="722">
        <v>996</v>
      </c>
      <c r="D1012" s="1569"/>
      <c r="E1012" s="1570"/>
      <c r="F1012" s="1570"/>
      <c r="G1012" s="1570"/>
      <c r="H1012" s="1570"/>
      <c r="I1012" s="1570"/>
      <c r="J1012" s="1570"/>
      <c r="K1012" s="1571"/>
      <c r="L1012" s="668" t="str">
        <f>IF(M1012&gt;0,IF(COUNTIF(リスト!建築物種類コード,M1012),"建築物","構築物"),"")</f>
        <v/>
      </c>
      <c r="M1012" s="680"/>
      <c r="N1012" s="681"/>
      <c r="O1012" s="201"/>
      <c r="P1012" s="682"/>
      <c r="Q1012" s="683"/>
      <c r="R1012" s="683"/>
      <c r="S1012" s="684"/>
      <c r="T1012" s="685"/>
      <c r="U1012" s="685"/>
      <c r="V1012" s="685"/>
      <c r="W1012" s="685"/>
      <c r="X1012" s="1045"/>
      <c r="Y1012" s="686"/>
      <c r="Z1012" s="687"/>
      <c r="AA1012" s="661"/>
      <c r="AB1012" s="662"/>
      <c r="AC1012" s="279"/>
      <c r="AD1012" s="61"/>
      <c r="AE1012" s="61"/>
      <c r="AF1012" s="663" t="str">
        <f t="shared" si="180"/>
        <v/>
      </c>
      <c r="AG1012" s="664" t="str">
        <f t="shared" si="159"/>
        <v/>
      </c>
      <c r="AH1012" s="664" t="str">
        <f t="shared" si="160"/>
        <v/>
      </c>
      <c r="AI1012" s="664" t="str">
        <f>IF(AF1012="","",VLOOKUP(AF1012,リスト!BD:BE,2,0))</f>
        <v/>
      </c>
      <c r="AJ1012" s="664" t="str">
        <f t="shared" si="175"/>
        <v/>
      </c>
      <c r="AK1012" s="664" t="str">
        <f>IF(AJ1012="","",VLOOKUP(AJ1012,リスト!BW:BX,2,0))</f>
        <v/>
      </c>
      <c r="AL1012" s="664" t="str">
        <f>IF(AF1012="","",IF(S1012&gt;【１】経営概要!$G$27,調査年-1,調査年)-R1012)</f>
        <v/>
      </c>
      <c r="AM1012" s="665" t="str">
        <f t="shared" si="165"/>
        <v/>
      </c>
      <c r="AN1012" s="665" t="str">
        <f t="shared" si="166"/>
        <v/>
      </c>
      <c r="AO1012" s="666" t="str">
        <f t="shared" si="167"/>
        <v/>
      </c>
      <c r="AP1012" s="666" t="str">
        <f t="shared" si="168"/>
        <v/>
      </c>
      <c r="AQ1012" s="666" t="str">
        <f t="shared" si="169"/>
        <v/>
      </c>
      <c r="AR1012" s="666" t="str">
        <f t="shared" si="181"/>
        <v/>
      </c>
      <c r="AS1012" s="666" t="str">
        <f t="shared" si="170"/>
        <v/>
      </c>
      <c r="AT1012" s="666" t="str">
        <f t="shared" si="161"/>
        <v/>
      </c>
      <c r="AU1012" s="666" t="str">
        <f t="shared" si="162"/>
        <v/>
      </c>
      <c r="AV1012" s="666" t="str">
        <f>IF(X1012="","",IF(OR(R1012=IF(S1012&gt;【１】経営概要!$G$27,調査年-1,調査年),AN1012=""),"",ROUND(AN1012*X1012%,0)))</f>
        <v/>
      </c>
      <c r="AW1012" s="666" t="str">
        <f t="shared" si="171"/>
        <v/>
      </c>
      <c r="AX1012" s="666" t="str">
        <f t="shared" si="172"/>
        <v/>
      </c>
      <c r="AY1012" s="666" t="str">
        <f t="shared" si="173"/>
        <v/>
      </c>
      <c r="AZ1012" s="666" t="str">
        <f>IF(OR(X1012="",AND(OR(R1012&lt;&gt;IF(S1012&gt;【１】経営概要!$G$27,調査年-1,調査年),AG1012=0),V1012="",AR1012="",W1012="")),"",
SUM(
IF(AND(R1012=IF(S1012&gt;【１】経営概要!$G$27,調査年-1,調査年),AG1012=1),ROUND(T1012*X1012%,0),),
ROUND(V1012*X1012%,0),
ROUND(SUM(AR1012)*X1012%,0),
))</f>
        <v/>
      </c>
      <c r="BA1012" s="666" t="str">
        <f t="shared" si="174"/>
        <v/>
      </c>
    </row>
    <row r="1013" spans="2:53" s="4" customFormat="1" ht="28.5" hidden="1" customHeight="1" outlineLevel="1">
      <c r="C1013" s="722">
        <v>997</v>
      </c>
      <c r="D1013" s="1569"/>
      <c r="E1013" s="1570"/>
      <c r="F1013" s="1570"/>
      <c r="G1013" s="1570"/>
      <c r="H1013" s="1570"/>
      <c r="I1013" s="1570"/>
      <c r="J1013" s="1570"/>
      <c r="K1013" s="1571"/>
      <c r="L1013" s="668" t="str">
        <f>IF(M1013&gt;0,IF(COUNTIF(リスト!建築物種類コード,M1013),"建築物","構築物"),"")</f>
        <v/>
      </c>
      <c r="M1013" s="680"/>
      <c r="N1013" s="681"/>
      <c r="O1013" s="201"/>
      <c r="P1013" s="682"/>
      <c r="Q1013" s="683"/>
      <c r="R1013" s="683"/>
      <c r="S1013" s="684"/>
      <c r="T1013" s="685"/>
      <c r="U1013" s="685"/>
      <c r="V1013" s="685"/>
      <c r="W1013" s="685"/>
      <c r="X1013" s="1045"/>
      <c r="Y1013" s="686"/>
      <c r="Z1013" s="687"/>
      <c r="AA1013" s="661"/>
      <c r="AB1013" s="662"/>
      <c r="AC1013" s="279"/>
      <c r="AD1013" s="61"/>
      <c r="AE1013" s="61"/>
      <c r="AF1013" s="663" t="str">
        <f t="shared" si="180"/>
        <v/>
      </c>
      <c r="AG1013" s="664" t="str">
        <f t="shared" si="159"/>
        <v/>
      </c>
      <c r="AH1013" s="664" t="str">
        <f t="shared" si="160"/>
        <v/>
      </c>
      <c r="AI1013" s="664" t="str">
        <f>IF(AF1013="","",VLOOKUP(AF1013,リスト!BD:BE,2,0))</f>
        <v/>
      </c>
      <c r="AJ1013" s="664" t="str">
        <f t="shared" si="175"/>
        <v/>
      </c>
      <c r="AK1013" s="664" t="str">
        <f>IF(AJ1013="","",VLOOKUP(AJ1013,リスト!BW:BX,2,0))</f>
        <v/>
      </c>
      <c r="AL1013" s="664" t="str">
        <f>IF(AF1013="","",IF(S1013&gt;【１】経営概要!$G$27,調査年-1,調査年)-R1013)</f>
        <v/>
      </c>
      <c r="AM1013" s="665" t="str">
        <f t="shared" si="165"/>
        <v/>
      </c>
      <c r="AN1013" s="665" t="str">
        <f t="shared" si="166"/>
        <v/>
      </c>
      <c r="AO1013" s="666" t="str">
        <f t="shared" si="167"/>
        <v/>
      </c>
      <c r="AP1013" s="666" t="str">
        <f t="shared" si="168"/>
        <v/>
      </c>
      <c r="AQ1013" s="666" t="str">
        <f t="shared" si="169"/>
        <v/>
      </c>
      <c r="AR1013" s="666" t="str">
        <f t="shared" si="181"/>
        <v/>
      </c>
      <c r="AS1013" s="666" t="str">
        <f t="shared" si="170"/>
        <v/>
      </c>
      <c r="AT1013" s="666" t="str">
        <f t="shared" si="161"/>
        <v/>
      </c>
      <c r="AU1013" s="666" t="str">
        <f t="shared" si="162"/>
        <v/>
      </c>
      <c r="AV1013" s="666" t="str">
        <f>IF(X1013="","",IF(OR(R1013=IF(S1013&gt;【１】経営概要!$G$27,調査年-1,調査年),AN1013=""),"",ROUND(AN1013*X1013%,0)))</f>
        <v/>
      </c>
      <c r="AW1013" s="666" t="str">
        <f t="shared" si="171"/>
        <v/>
      </c>
      <c r="AX1013" s="666" t="str">
        <f t="shared" si="172"/>
        <v/>
      </c>
      <c r="AY1013" s="666" t="str">
        <f t="shared" si="173"/>
        <v/>
      </c>
      <c r="AZ1013" s="666" t="str">
        <f>IF(OR(X1013="",AND(OR(R1013&lt;&gt;IF(S1013&gt;【１】経営概要!$G$27,調査年-1,調査年),AG1013=0),V1013="",AR1013="",W1013="")),"",
SUM(
IF(AND(R1013=IF(S1013&gt;【１】経営概要!$G$27,調査年-1,調査年),AG1013=1),ROUND(T1013*X1013%,0),),
ROUND(V1013*X1013%,0),
ROUND(SUM(AR1013)*X1013%,0),
))</f>
        <v/>
      </c>
      <c r="BA1013" s="666" t="str">
        <f t="shared" si="174"/>
        <v/>
      </c>
    </row>
    <row r="1014" spans="2:53" s="4" customFormat="1" ht="27.75" hidden="1" customHeight="1" outlineLevel="1">
      <c r="C1014" s="722">
        <v>998</v>
      </c>
      <c r="D1014" s="1572"/>
      <c r="E1014" s="1573"/>
      <c r="F1014" s="1573"/>
      <c r="G1014" s="1573"/>
      <c r="H1014" s="1573"/>
      <c r="I1014" s="1573"/>
      <c r="J1014" s="1573"/>
      <c r="K1014" s="1574"/>
      <c r="L1014" s="668" t="str">
        <f>IF(M1014&gt;0,IF(COUNTIF(リスト!建築物種類コード,M1014),"建築物","構築物"),"")</f>
        <v/>
      </c>
      <c r="M1014" s="688"/>
      <c r="N1014" s="681"/>
      <c r="O1014" s="201"/>
      <c r="P1014" s="682"/>
      <c r="Q1014" s="683"/>
      <c r="R1014" s="683"/>
      <c r="S1014" s="684"/>
      <c r="T1014" s="685"/>
      <c r="U1014" s="685"/>
      <c r="V1014" s="685"/>
      <c r="W1014" s="685"/>
      <c r="X1014" s="1045"/>
      <c r="Y1014" s="686"/>
      <c r="Z1014" s="687"/>
      <c r="AA1014" s="661"/>
      <c r="AB1014" s="662"/>
      <c r="AC1014" s="279"/>
      <c r="AD1014" s="61"/>
      <c r="AE1014" s="61"/>
      <c r="AF1014" s="663" t="str">
        <f t="shared" si="180"/>
        <v/>
      </c>
      <c r="AG1014" s="664" t="str">
        <f t="shared" si="159"/>
        <v/>
      </c>
      <c r="AH1014" s="664" t="str">
        <f t="shared" si="160"/>
        <v/>
      </c>
      <c r="AI1014" s="664" t="str">
        <f>IF(AF1014="","",VLOOKUP(AF1014,リスト!BD:BE,2,0))</f>
        <v/>
      </c>
      <c r="AJ1014" s="664" t="str">
        <f t="shared" si="175"/>
        <v/>
      </c>
      <c r="AK1014" s="664" t="str">
        <f>IF(AJ1014="","",VLOOKUP(AJ1014,リスト!BW:BX,2,0))</f>
        <v/>
      </c>
      <c r="AL1014" s="664" t="str">
        <f>IF(AF1014="","",IF(S1014&gt;【１】経営概要!$G$27,調査年-1,調査年)-R1014)</f>
        <v/>
      </c>
      <c r="AM1014" s="665" t="str">
        <f t="shared" si="165"/>
        <v/>
      </c>
      <c r="AN1014" s="665" t="str">
        <f t="shared" si="166"/>
        <v/>
      </c>
      <c r="AO1014" s="666" t="str">
        <f t="shared" si="167"/>
        <v/>
      </c>
      <c r="AP1014" s="666" t="str">
        <f t="shared" si="168"/>
        <v/>
      </c>
      <c r="AQ1014" s="666" t="str">
        <f t="shared" si="169"/>
        <v/>
      </c>
      <c r="AR1014" s="666" t="str">
        <f t="shared" si="181"/>
        <v/>
      </c>
      <c r="AS1014" s="666" t="str">
        <f t="shared" si="170"/>
        <v/>
      </c>
      <c r="AT1014" s="666" t="str">
        <f t="shared" si="161"/>
        <v/>
      </c>
      <c r="AU1014" s="666" t="str">
        <f t="shared" si="162"/>
        <v/>
      </c>
      <c r="AV1014" s="666" t="str">
        <f>IF(X1014="","",IF(OR(R1014=IF(S1014&gt;【１】経営概要!$G$27,調査年-1,調査年),AN1014=""),"",ROUND(AN1014*X1014%,0)))</f>
        <v/>
      </c>
      <c r="AW1014" s="666" t="str">
        <f t="shared" si="171"/>
        <v/>
      </c>
      <c r="AX1014" s="666" t="str">
        <f t="shared" si="172"/>
        <v/>
      </c>
      <c r="AY1014" s="666" t="str">
        <f t="shared" si="173"/>
        <v/>
      </c>
      <c r="AZ1014" s="666" t="str">
        <f>IF(OR(X1014="",AND(OR(R1014&lt;&gt;IF(S1014&gt;【１】経営概要!$G$27,調査年-1,調査年),AG1014=0),V1014="",AR1014="",W1014="")),"",
SUM(
IF(AND(R1014=IF(S1014&gt;【１】経営概要!$G$27,調査年-1,調査年),AG1014=1),ROUND(T1014*X1014%,0),),
ROUND(V1014*X1014%,0),
ROUND(SUM(AR1014)*X1014%,0),
))</f>
        <v/>
      </c>
      <c r="BA1014" s="666" t="str">
        <f t="shared" si="174"/>
        <v/>
      </c>
    </row>
    <row r="1015" spans="2:53" s="4" customFormat="1" ht="28.15" hidden="1" customHeight="1" outlineLevel="1">
      <c r="C1015" s="722">
        <v>999</v>
      </c>
      <c r="D1015" s="1569"/>
      <c r="E1015" s="1570"/>
      <c r="F1015" s="1570"/>
      <c r="G1015" s="1570"/>
      <c r="H1015" s="1570"/>
      <c r="I1015" s="1570"/>
      <c r="J1015" s="1570"/>
      <c r="K1015" s="1571"/>
      <c r="L1015" s="668" t="str">
        <f>IF(M1015&gt;0,IF(COUNTIF(リスト!建築物種類コード,M1015),"建築物","構築物"),"")</f>
        <v/>
      </c>
      <c r="M1015" s="680"/>
      <c r="N1015" s="681"/>
      <c r="O1015" s="201"/>
      <c r="P1015" s="682"/>
      <c r="Q1015" s="683"/>
      <c r="R1015" s="683"/>
      <c r="S1015" s="684"/>
      <c r="T1015" s="685"/>
      <c r="U1015" s="685"/>
      <c r="V1015" s="685"/>
      <c r="W1015" s="685"/>
      <c r="X1015" s="1045"/>
      <c r="Y1015" s="686"/>
      <c r="Z1015" s="687"/>
      <c r="AA1015" s="661"/>
      <c r="AB1015" s="662"/>
      <c r="AC1015" s="279"/>
      <c r="AD1015" s="61"/>
      <c r="AE1015" s="61"/>
      <c r="AF1015" s="663" t="str">
        <f t="shared" si="180"/>
        <v/>
      </c>
      <c r="AG1015" s="664" t="str">
        <f t="shared" si="159"/>
        <v/>
      </c>
      <c r="AH1015" s="664" t="str">
        <f t="shared" si="160"/>
        <v/>
      </c>
      <c r="AI1015" s="664" t="str">
        <f>IF(AF1015="","",VLOOKUP(AF1015,リスト!BD:BE,2,0))</f>
        <v/>
      </c>
      <c r="AJ1015" s="664" t="str">
        <f t="shared" si="175"/>
        <v/>
      </c>
      <c r="AK1015" s="664" t="str">
        <f>IF(AJ1015="","",VLOOKUP(AJ1015,リスト!BW:BX,2,0))</f>
        <v/>
      </c>
      <c r="AL1015" s="664" t="str">
        <f>IF(AF1015="","",IF(S1015&gt;【１】経営概要!$G$27,調査年-1,調査年)-R1015)</f>
        <v/>
      </c>
      <c r="AM1015" s="665" t="str">
        <f t="shared" si="165"/>
        <v/>
      </c>
      <c r="AN1015" s="665" t="str">
        <f t="shared" si="166"/>
        <v/>
      </c>
      <c r="AO1015" s="666" t="str">
        <f t="shared" si="167"/>
        <v/>
      </c>
      <c r="AP1015" s="666" t="str">
        <f t="shared" si="168"/>
        <v/>
      </c>
      <c r="AQ1015" s="666" t="str">
        <f t="shared" si="169"/>
        <v/>
      </c>
      <c r="AR1015" s="666" t="str">
        <f t="shared" si="181"/>
        <v/>
      </c>
      <c r="AS1015" s="666" t="str">
        <f t="shared" si="170"/>
        <v/>
      </c>
      <c r="AT1015" s="666" t="str">
        <f>IF(Y1015="2：部分取り壊し",ROUND(T1015*(1-(AC1015/O1015)),0),"")</f>
        <v/>
      </c>
      <c r="AU1015" s="666" t="str">
        <f t="shared" si="162"/>
        <v/>
      </c>
      <c r="AV1015" s="666" t="str">
        <f>IF(X1015="","",IF(OR(R1015=IF(S1015&gt;【１】経営概要!$G$27,調査年-1,調査年),AN1015=""),"",ROUND(AN1015*X1015%,0)))</f>
        <v/>
      </c>
      <c r="AW1015" s="666" t="str">
        <f t="shared" si="171"/>
        <v/>
      </c>
      <c r="AX1015" s="666" t="str">
        <f t="shared" si="172"/>
        <v/>
      </c>
      <c r="AY1015" s="666" t="str">
        <f t="shared" si="173"/>
        <v/>
      </c>
      <c r="AZ1015" s="666" t="str">
        <f>IF(OR(X1015="",AND(OR(R1015&lt;&gt;IF(S1015&gt;【１】経営概要!$G$27,調査年-1,調査年),AG1015=0),V1015="",AR1015="",W1015="")),"",
SUM(
IF(AND(R1015=IF(S1015&gt;【１】経営概要!$G$27,調査年-1,調査年),AG1015=1),ROUND(T1015*X1015%,0),),
ROUND(V1015*X1015%,0),
ROUND(SUM(AR1015)*X1015%,0),
))</f>
        <v/>
      </c>
      <c r="BA1015" s="666" t="str">
        <f t="shared" si="174"/>
        <v/>
      </c>
    </row>
    <row r="1016" spans="2:53" s="42" customFormat="1" ht="28.5" hidden="1" customHeight="1" outlineLevel="1" thickBot="1">
      <c r="B1016" s="49"/>
      <c r="C1016" s="730">
        <v>1000</v>
      </c>
      <c r="D1016" s="1647"/>
      <c r="E1016" s="1648"/>
      <c r="F1016" s="1648"/>
      <c r="G1016" s="1648"/>
      <c r="H1016" s="1648"/>
      <c r="I1016" s="1648"/>
      <c r="J1016" s="1648"/>
      <c r="K1016" s="1649"/>
      <c r="L1016" s="669" t="str">
        <f>IF(M1016&gt;0,IF(COUNTIF(リスト!建築物種類コード,M1016),"建築物","構築物"),"")</f>
        <v/>
      </c>
      <c r="M1016" s="695"/>
      <c r="N1016" s="696"/>
      <c r="O1016" s="80"/>
      <c r="P1016" s="697"/>
      <c r="Q1016" s="698"/>
      <c r="R1016" s="698"/>
      <c r="S1016" s="699"/>
      <c r="T1016" s="700"/>
      <c r="U1016" s="700"/>
      <c r="V1016" s="700"/>
      <c r="W1016" s="700"/>
      <c r="X1016" s="1046"/>
      <c r="Y1016" s="701"/>
      <c r="Z1016" s="702"/>
      <c r="AA1016" s="661"/>
      <c r="AB1016" s="662"/>
      <c r="AC1016" s="280"/>
      <c r="AD1016" s="61"/>
      <c r="AE1016" s="61"/>
      <c r="AF1016" s="663" t="str">
        <f t="shared" si="180"/>
        <v/>
      </c>
      <c r="AG1016" s="664" t="str">
        <f t="shared" si="91"/>
        <v/>
      </c>
      <c r="AH1016" s="664" t="str">
        <f t="shared" si="92"/>
        <v/>
      </c>
      <c r="AI1016" s="664" t="str">
        <f>IF(AF1016="","",VLOOKUP(AF1016,リスト!BD:BE,2,0))</f>
        <v/>
      </c>
      <c r="AJ1016" s="664" t="str">
        <f t="shared" si="93"/>
        <v/>
      </c>
      <c r="AK1016" s="664" t="str">
        <f>IF(AJ1016="","",VLOOKUP(AJ1016,リスト!BW:BX,2,0))</f>
        <v/>
      </c>
      <c r="AL1016" s="664" t="str">
        <f>IF(AF1016="","",IF(S1016&gt;【１】経営概要!$G$27,調査年-1,調査年)-R1016)</f>
        <v/>
      </c>
      <c r="AM1016" s="665" t="str">
        <f t="shared" si="1"/>
        <v/>
      </c>
      <c r="AN1016" s="665" t="str">
        <f t="shared" si="2"/>
        <v/>
      </c>
      <c r="AO1016" s="666" t="str">
        <f t="shared" si="3"/>
        <v/>
      </c>
      <c r="AP1016" s="666" t="str">
        <f t="shared" si="4"/>
        <v/>
      </c>
      <c r="AQ1016" s="666" t="str">
        <f t="shared" si="5"/>
        <v/>
      </c>
      <c r="AR1016" s="666" t="str">
        <f t="shared" si="181"/>
        <v/>
      </c>
      <c r="AS1016" s="666" t="str">
        <f t="shared" si="6"/>
        <v/>
      </c>
      <c r="AT1016" s="666" t="str">
        <f t="shared" si="95"/>
        <v/>
      </c>
      <c r="AU1016" s="666" t="str">
        <f t="shared" si="96"/>
        <v/>
      </c>
      <c r="AV1016" s="666" t="str">
        <f>IF(X1016="","",IF(OR(R1016=IF(S1016&gt;【１】経営概要!$G$27,調査年-1,調査年),AN1016=""),"",ROUND(AN1016*X1016%,0)))</f>
        <v/>
      </c>
      <c r="AW1016" s="666" t="str">
        <f t="shared" si="7"/>
        <v/>
      </c>
      <c r="AX1016" s="666" t="str">
        <f t="shared" si="8"/>
        <v/>
      </c>
      <c r="AY1016" s="666" t="str">
        <f t="shared" si="9"/>
        <v/>
      </c>
      <c r="AZ1016" s="666" t="str">
        <f>IF(OR(X1016="",AND(OR(R1016&lt;&gt;IF(S1016&gt;【１】経営概要!$G$27,調査年-1,調査年),AG1016=0),V1016="",AR1016="",W1016="")),"",
SUM(
IF(AND(R1016=IF(S1016&gt;【１】経営概要!$G$27,調査年-1,調査年),AG1016=1),ROUND(T1016*X1016%,0),),
ROUND(V1016*X1016%,0),
ROUND(SUM(AR1016)*X1016%,0),
))</f>
        <v/>
      </c>
      <c r="BA1016" s="666" t="str">
        <f t="shared" si="10"/>
        <v/>
      </c>
    </row>
    <row r="1017" spans="2:53" s="42" customFormat="1" ht="14.25" customHeight="1" thickTop="1">
      <c r="B1017" s="49"/>
      <c r="C1017" s="61"/>
      <c r="D1017" s="61"/>
      <c r="E1017" s="61"/>
      <c r="F1017" s="61"/>
      <c r="G1017" s="61"/>
      <c r="H1017" s="61"/>
      <c r="I1017" s="61"/>
      <c r="J1017" s="61"/>
      <c r="K1017" s="61"/>
      <c r="L1017" s="61"/>
      <c r="M1017" s="61"/>
      <c r="N1017" s="61"/>
      <c r="O1017" s="61"/>
      <c r="P1017" s="61"/>
      <c r="Q1017" s="61"/>
      <c r="R1017" s="61"/>
      <c r="S1017" s="61"/>
      <c r="T1017" s="61"/>
      <c r="U1017" s="61"/>
      <c r="V1017" s="61"/>
      <c r="W1017" s="61"/>
      <c r="X1017" s="61"/>
      <c r="Y1017" s="61"/>
      <c r="Z1017" s="61"/>
      <c r="AA1017" s="61"/>
      <c r="AB1017" s="297"/>
      <c r="AC1017" s="670"/>
      <c r="AD1017" s="61"/>
      <c r="AE1017" s="61"/>
      <c r="AF1017" s="61"/>
      <c r="AG1017" s="61"/>
      <c r="AH1017" s="61"/>
      <c r="AI1017" s="61"/>
      <c r="AJ1017" s="61"/>
      <c r="AK1017" s="61"/>
      <c r="AL1017" s="61"/>
      <c r="AM1017" s="61"/>
      <c r="AN1017" s="61"/>
      <c r="AO1017" s="61"/>
      <c r="AP1017" s="61"/>
      <c r="AQ1017" s="61"/>
      <c r="AR1017" s="61"/>
      <c r="AS1017" s="61"/>
      <c r="AT1017" s="61"/>
      <c r="AU1017" s="61"/>
      <c r="AV1017" s="61"/>
      <c r="AW1017" s="61"/>
      <c r="AX1017" s="61"/>
      <c r="AY1017" s="61"/>
      <c r="AZ1017" s="61"/>
      <c r="BA1017" s="61"/>
    </row>
    <row r="1018" spans="2:53" s="42" customFormat="1" ht="14.25" customHeight="1">
      <c r="B1018" s="49"/>
      <c r="C1018" s="61"/>
      <c r="D1018" s="61"/>
      <c r="E1018" s="61"/>
      <c r="F1018" s="61"/>
      <c r="G1018" s="61"/>
      <c r="H1018" s="61"/>
      <c r="I1018" s="61"/>
      <c r="J1018" s="61"/>
      <c r="K1018" s="61"/>
      <c r="L1018" s="61"/>
      <c r="M1018" s="61"/>
      <c r="N1018" s="61"/>
      <c r="O1018" s="61"/>
      <c r="P1018" s="61"/>
      <c r="Q1018" s="61"/>
      <c r="R1018" s="61"/>
      <c r="S1018" s="61"/>
      <c r="T1018" s="61"/>
      <c r="U1018" s="61"/>
      <c r="V1018" s="61"/>
      <c r="W1018" s="61"/>
      <c r="X1018" s="61"/>
      <c r="Y1018" s="61"/>
      <c r="Z1018" s="61"/>
      <c r="AA1018" s="61"/>
      <c r="AB1018" s="297"/>
      <c r="AC1018" s="61"/>
      <c r="AD1018" s="61"/>
      <c r="AE1018" s="61"/>
      <c r="AF1018" s="61"/>
      <c r="AG1018" s="61"/>
      <c r="AH1018" s="61"/>
      <c r="AI1018" s="61"/>
      <c r="AJ1018" s="61"/>
      <c r="AK1018" s="61"/>
      <c r="AL1018" s="61"/>
      <c r="AM1018" s="61"/>
      <c r="AN1018" s="61"/>
      <c r="AO1018" s="61"/>
      <c r="AP1018" s="61"/>
      <c r="AQ1018" s="61"/>
      <c r="AR1018" s="61"/>
      <c r="AS1018" s="61"/>
      <c r="AT1018" s="61"/>
      <c r="AU1018" s="61"/>
      <c r="AV1018" s="61"/>
      <c r="AW1018" s="61"/>
      <c r="AX1018" s="61"/>
      <c r="AY1018" s="61"/>
      <c r="AZ1018" s="61"/>
      <c r="BA1018" s="61"/>
    </row>
    <row r="1019" spans="2:53" s="62" customFormat="1" ht="14.25" customHeight="1">
      <c r="B1019" s="63"/>
      <c r="C1019" s="64"/>
      <c r="D1019" s="64"/>
      <c r="E1019" s="64"/>
      <c r="F1019" s="64"/>
      <c r="G1019" s="64"/>
      <c r="H1019" s="64"/>
      <c r="I1019" s="64"/>
      <c r="J1019" s="64"/>
      <c r="K1019" s="64"/>
      <c r="L1019" s="64"/>
      <c r="M1019" s="64"/>
      <c r="N1019" s="64"/>
      <c r="O1019" s="64"/>
      <c r="P1019" s="64"/>
      <c r="Q1019" s="64"/>
      <c r="R1019" s="64"/>
      <c r="S1019" s="64"/>
      <c r="T1019" s="64"/>
      <c r="U1019" s="64"/>
      <c r="V1019" s="64"/>
      <c r="Y1019" s="64"/>
      <c r="Z1019" s="64"/>
      <c r="AB1019" s="298"/>
    </row>
    <row r="1020" spans="2:53" s="62" customFormat="1" ht="14.25" customHeight="1">
      <c r="B1020" s="63"/>
      <c r="C1020" s="64"/>
      <c r="D1020" s="64"/>
      <c r="E1020" s="64"/>
      <c r="F1020" s="64"/>
      <c r="G1020" s="64"/>
      <c r="H1020" s="64"/>
      <c r="I1020" s="64"/>
      <c r="J1020" s="64"/>
      <c r="K1020" s="64"/>
      <c r="L1020" s="64"/>
      <c r="M1020" s="64"/>
      <c r="N1020" s="64"/>
      <c r="O1020" s="64"/>
      <c r="P1020" s="64"/>
      <c r="Q1020" s="64"/>
      <c r="R1020" s="64"/>
      <c r="S1020" s="64"/>
      <c r="T1020" s="64"/>
      <c r="U1020" s="64"/>
      <c r="V1020" s="64"/>
      <c r="Y1020" s="64"/>
      <c r="Z1020" s="671"/>
      <c r="AB1020" s="298"/>
    </row>
    <row r="1021" spans="2:53" s="62" customFormat="1" ht="14.25" customHeight="1">
      <c r="B1021" s="63"/>
      <c r="C1021" s="66"/>
      <c r="D1021" s="64"/>
      <c r="E1021" s="64"/>
      <c r="F1021" s="64"/>
      <c r="G1021" s="64"/>
      <c r="H1021" s="64"/>
      <c r="I1021" s="64"/>
      <c r="J1021" s="64"/>
      <c r="K1021" s="66"/>
      <c r="L1021" s="64"/>
      <c r="M1021" s="64"/>
      <c r="N1021" s="64"/>
      <c r="O1021" s="64"/>
      <c r="P1021" s="64"/>
      <c r="Q1021" s="64"/>
      <c r="R1021" s="64"/>
      <c r="S1021" s="64"/>
      <c r="T1021" s="64"/>
      <c r="U1021" s="65"/>
      <c r="V1021" s="65"/>
      <c r="Y1021" s="64"/>
      <c r="Z1021" s="671"/>
      <c r="AB1021" s="298"/>
    </row>
    <row r="1022" spans="2:53" s="62" customFormat="1" ht="14.25" customHeight="1">
      <c r="B1022" s="63"/>
      <c r="C1022" s="66"/>
      <c r="D1022" s="64"/>
      <c r="E1022" s="64"/>
      <c r="F1022" s="64"/>
      <c r="G1022" s="64"/>
      <c r="H1022" s="64"/>
      <c r="I1022" s="64"/>
      <c r="J1022" s="64"/>
      <c r="K1022" s="66"/>
      <c r="L1022" s="64"/>
      <c r="M1022" s="64"/>
      <c r="N1022" s="64"/>
      <c r="O1022" s="64"/>
      <c r="P1022" s="64"/>
      <c r="Q1022" s="64"/>
      <c r="R1022" s="64"/>
      <c r="S1022" s="64"/>
      <c r="T1022" s="65"/>
      <c r="U1022" s="64"/>
      <c r="V1022" s="64"/>
      <c r="Y1022" s="64"/>
      <c r="Z1022" s="671"/>
      <c r="AB1022" s="298"/>
    </row>
    <row r="1023" spans="2:53" s="62" customFormat="1" ht="14.25" customHeight="1">
      <c r="B1023" s="63"/>
      <c r="C1023" s="66"/>
      <c r="D1023" s="64"/>
      <c r="E1023" s="64"/>
      <c r="F1023" s="64"/>
      <c r="G1023" s="64"/>
      <c r="H1023" s="64"/>
      <c r="I1023" s="64"/>
      <c r="J1023" s="64"/>
      <c r="K1023" s="66"/>
      <c r="L1023" s="64"/>
      <c r="M1023" s="64"/>
      <c r="N1023" s="64"/>
      <c r="O1023" s="64"/>
      <c r="P1023" s="64"/>
      <c r="Q1023" s="64"/>
      <c r="R1023" s="64"/>
      <c r="S1023" s="64"/>
      <c r="T1023" s="65"/>
      <c r="U1023" s="64"/>
      <c r="V1023" s="64"/>
      <c r="Z1023" s="67"/>
      <c r="AB1023" s="298"/>
    </row>
    <row r="1024" spans="2:53" s="62" customFormat="1" ht="14.25" customHeight="1">
      <c r="B1024" s="63"/>
      <c r="C1024" s="66"/>
      <c r="D1024" s="64"/>
      <c r="E1024" s="64"/>
      <c r="F1024" s="64"/>
      <c r="G1024" s="64"/>
      <c r="H1024" s="64"/>
      <c r="I1024" s="64"/>
      <c r="J1024" s="64"/>
      <c r="K1024" s="66"/>
      <c r="L1024" s="64"/>
      <c r="M1024" s="64"/>
      <c r="N1024" s="64"/>
      <c r="O1024" s="64"/>
      <c r="P1024" s="64"/>
      <c r="Q1024" s="64"/>
      <c r="R1024" s="64"/>
      <c r="S1024" s="64"/>
      <c r="T1024" s="65"/>
      <c r="U1024" s="64"/>
      <c r="V1024" s="61"/>
      <c r="Z1024" s="67"/>
      <c r="AB1024" s="298"/>
    </row>
    <row r="1025" spans="2:53" s="62" customFormat="1" ht="14.25" customHeight="1">
      <c r="B1025" s="63"/>
      <c r="C1025" s="64"/>
      <c r="D1025" s="64"/>
      <c r="E1025" s="64"/>
      <c r="F1025" s="64"/>
      <c r="G1025" s="64"/>
      <c r="H1025" s="64"/>
      <c r="I1025" s="64"/>
      <c r="J1025" s="64"/>
      <c r="K1025" s="64"/>
      <c r="L1025" s="64"/>
      <c r="M1025" s="64"/>
      <c r="N1025" s="64"/>
      <c r="O1025" s="64"/>
      <c r="P1025" s="64"/>
      <c r="Q1025" s="64"/>
      <c r="R1025" s="64"/>
      <c r="S1025" s="64"/>
      <c r="T1025" s="64"/>
      <c r="U1025" s="64"/>
      <c r="V1025" s="64"/>
      <c r="W1025" s="61"/>
      <c r="X1025" s="61"/>
      <c r="Y1025" s="61"/>
      <c r="Z1025" s="61"/>
      <c r="AA1025" s="61"/>
      <c r="AB1025" s="297"/>
      <c r="AC1025" s="61"/>
      <c r="AF1025"/>
      <c r="AG1025"/>
      <c r="AH1025"/>
      <c r="AI1025"/>
      <c r="AJ1025"/>
      <c r="AK1025"/>
      <c r="AL1025"/>
      <c r="AM1025"/>
      <c r="AN1025"/>
      <c r="AO1025"/>
      <c r="AP1025"/>
      <c r="AQ1025"/>
      <c r="AR1025"/>
      <c r="AS1025"/>
      <c r="AT1025"/>
      <c r="AU1025"/>
      <c r="AV1025"/>
      <c r="AW1025"/>
      <c r="AX1025"/>
      <c r="AY1025"/>
      <c r="AZ1025"/>
      <c r="BA1025"/>
    </row>
    <row r="1026" spans="2:53" s="62" customFormat="1" ht="14.25" customHeight="1">
      <c r="B1026" s="63"/>
      <c r="C1026" s="66"/>
      <c r="D1026" s="64"/>
      <c r="E1026" s="64"/>
      <c r="F1026" s="64"/>
      <c r="G1026" s="64"/>
      <c r="H1026" s="64"/>
      <c r="I1026" s="64"/>
      <c r="J1026" s="64"/>
      <c r="K1026" s="66"/>
      <c r="L1026" s="64"/>
      <c r="M1026" s="64"/>
      <c r="N1026" s="64"/>
      <c r="O1026" s="64"/>
      <c r="P1026" s="64"/>
      <c r="Q1026" s="64"/>
      <c r="R1026" s="64"/>
      <c r="S1026" s="64"/>
      <c r="T1026" s="64"/>
      <c r="U1026" s="65"/>
      <c r="V1026" s="65"/>
      <c r="W1026" s="61"/>
      <c r="X1026" s="61"/>
      <c r="Y1026" s="61"/>
      <c r="Z1026" s="61"/>
      <c r="AA1026" s="61"/>
      <c r="AB1026" s="297"/>
      <c r="AC1026" s="61"/>
      <c r="AF1026"/>
      <c r="AG1026"/>
      <c r="AH1026"/>
      <c r="AI1026"/>
      <c r="AJ1026"/>
      <c r="AK1026"/>
      <c r="AL1026"/>
      <c r="AM1026"/>
      <c r="AN1026"/>
      <c r="AO1026"/>
      <c r="AP1026"/>
      <c r="AQ1026"/>
      <c r="AR1026"/>
      <c r="AS1026"/>
      <c r="AT1026"/>
      <c r="AU1026"/>
      <c r="AV1026"/>
      <c r="AW1026"/>
      <c r="AX1026"/>
      <c r="AY1026"/>
      <c r="AZ1026"/>
      <c r="BA1026"/>
    </row>
    <row r="1027" spans="2:53" s="62" customFormat="1" ht="14.25" customHeight="1">
      <c r="B1027" s="63"/>
      <c r="C1027" s="66"/>
      <c r="D1027" s="64"/>
      <c r="E1027" s="64"/>
      <c r="F1027" s="64"/>
      <c r="G1027" s="64"/>
      <c r="H1027" s="64"/>
      <c r="I1027" s="64"/>
      <c r="J1027" s="64"/>
      <c r="K1027" s="66"/>
      <c r="L1027" s="64"/>
      <c r="M1027" s="64"/>
      <c r="N1027" s="64"/>
      <c r="O1027" s="64"/>
      <c r="P1027" s="64"/>
      <c r="Q1027" s="64"/>
      <c r="R1027" s="64"/>
      <c r="S1027" s="64"/>
      <c r="T1027" s="65"/>
      <c r="U1027" s="64"/>
      <c r="V1027" s="64"/>
      <c r="W1027" s="61"/>
      <c r="X1027" s="61"/>
      <c r="Y1027" s="61"/>
      <c r="Z1027" s="61"/>
      <c r="AA1027" s="61"/>
      <c r="AB1027" s="297"/>
      <c r="AC1027" s="61"/>
      <c r="AF1027"/>
      <c r="AG1027"/>
      <c r="AH1027"/>
      <c r="AI1027"/>
      <c r="AJ1027"/>
      <c r="AK1027"/>
      <c r="AL1027"/>
      <c r="AM1027"/>
      <c r="AN1027"/>
      <c r="AO1027"/>
      <c r="AP1027"/>
      <c r="AQ1027"/>
      <c r="AR1027"/>
      <c r="AS1027"/>
      <c r="AT1027"/>
      <c r="AU1027"/>
      <c r="AV1027"/>
      <c r="AW1027"/>
      <c r="AX1027"/>
      <c r="AY1027"/>
      <c r="AZ1027"/>
      <c r="BA1027"/>
    </row>
    <row r="1028" spans="2:53" s="62" customFormat="1" ht="14.25" customHeight="1">
      <c r="B1028" s="63"/>
      <c r="C1028" s="66"/>
      <c r="D1028" s="64"/>
      <c r="E1028" s="64"/>
      <c r="F1028" s="64"/>
      <c r="G1028" s="64"/>
      <c r="H1028" s="64"/>
      <c r="I1028" s="64"/>
      <c r="J1028" s="64"/>
      <c r="K1028" s="66"/>
      <c r="L1028" s="64"/>
      <c r="M1028" s="64"/>
      <c r="N1028" s="64"/>
      <c r="O1028" s="64"/>
      <c r="P1028" s="64"/>
      <c r="Q1028" s="64"/>
      <c r="R1028" s="64"/>
      <c r="S1028" s="64"/>
      <c r="T1028" s="65"/>
      <c r="U1028" s="64"/>
      <c r="V1028" s="64"/>
      <c r="W1028" s="61"/>
      <c r="X1028" s="61"/>
      <c r="Y1028" s="61"/>
      <c r="Z1028" s="61"/>
      <c r="AA1028" s="61"/>
      <c r="AB1028" s="297"/>
      <c r="AC1028" s="61"/>
      <c r="AF1028"/>
      <c r="AG1028"/>
      <c r="AH1028"/>
      <c r="AI1028"/>
      <c r="AJ1028"/>
      <c r="AK1028"/>
      <c r="AL1028"/>
      <c r="AM1028"/>
      <c r="AN1028"/>
      <c r="AO1028"/>
      <c r="AP1028"/>
      <c r="AQ1028"/>
      <c r="AR1028"/>
      <c r="AS1028"/>
      <c r="AT1028"/>
      <c r="AU1028"/>
      <c r="AV1028"/>
      <c r="AW1028"/>
      <c r="AX1028"/>
      <c r="AY1028"/>
      <c r="AZ1028"/>
      <c r="BA1028"/>
    </row>
    <row r="1029" spans="2:53" s="62" customFormat="1" ht="14.25" customHeight="1">
      <c r="B1029" s="63"/>
      <c r="C1029" s="66"/>
      <c r="D1029" s="64"/>
      <c r="E1029" s="64"/>
      <c r="F1029" s="64"/>
      <c r="G1029" s="64"/>
      <c r="H1029" s="64"/>
      <c r="I1029" s="64"/>
      <c r="J1029" s="64"/>
      <c r="K1029" s="66"/>
      <c r="L1029" s="64"/>
      <c r="M1029" s="64"/>
      <c r="N1029" s="64"/>
      <c r="O1029" s="64"/>
      <c r="P1029" s="64"/>
      <c r="Q1029" s="64"/>
      <c r="R1029" s="64"/>
      <c r="S1029" s="64"/>
      <c r="T1029" s="65"/>
      <c r="U1029" s="64"/>
      <c r="V1029" s="64"/>
      <c r="W1029" s="61"/>
      <c r="X1029" s="61"/>
      <c r="Y1029" s="61"/>
      <c r="Z1029" s="61"/>
      <c r="AA1029" s="61"/>
      <c r="AB1029" s="297"/>
      <c r="AC1029" s="61"/>
      <c r="AF1029"/>
      <c r="AG1029"/>
      <c r="AH1029"/>
      <c r="AI1029"/>
      <c r="AJ1029"/>
      <c r="AK1029"/>
      <c r="AL1029"/>
      <c r="AM1029"/>
      <c r="AN1029"/>
      <c r="AO1029"/>
      <c r="AP1029"/>
      <c r="AQ1029"/>
      <c r="AR1029"/>
      <c r="AS1029"/>
      <c r="AT1029"/>
      <c r="AU1029"/>
      <c r="AV1029"/>
      <c r="AW1029"/>
      <c r="AX1029"/>
      <c r="AY1029"/>
      <c r="AZ1029"/>
      <c r="BA1029"/>
    </row>
    <row r="1030" spans="2:53" s="62" customFormat="1" ht="14.25" customHeight="1">
      <c r="B1030" s="63"/>
      <c r="C1030" s="67"/>
      <c r="D1030" s="67"/>
      <c r="E1030" s="67"/>
      <c r="F1030" s="67"/>
      <c r="G1030" s="67"/>
      <c r="H1030" s="67"/>
      <c r="I1030" s="67"/>
      <c r="J1030" s="67"/>
      <c r="K1030" s="67" t="s">
        <v>54</v>
      </c>
      <c r="L1030" s="67"/>
      <c r="M1030" s="67"/>
      <c r="N1030" s="67"/>
      <c r="O1030" s="67"/>
      <c r="P1030" s="67"/>
      <c r="Q1030" s="67"/>
      <c r="R1030" s="67"/>
      <c r="S1030" s="67"/>
      <c r="T1030" s="61"/>
      <c r="U1030" s="61"/>
      <c r="V1030" s="61"/>
      <c r="AB1030" s="298"/>
      <c r="AF1030"/>
      <c r="AG1030"/>
      <c r="AH1030"/>
      <c r="AI1030"/>
      <c r="AJ1030"/>
      <c r="AK1030"/>
      <c r="AL1030"/>
      <c r="AM1030"/>
      <c r="AN1030"/>
      <c r="AO1030"/>
      <c r="AP1030"/>
      <c r="AQ1030"/>
      <c r="AR1030"/>
      <c r="AS1030"/>
      <c r="AT1030"/>
      <c r="AU1030"/>
      <c r="AV1030"/>
      <c r="AW1030"/>
      <c r="AX1030"/>
      <c r="AY1030"/>
      <c r="AZ1030"/>
      <c r="BA1030"/>
    </row>
    <row r="1031" spans="2:53" ht="14.25" customHeight="1">
      <c r="AB1031" s="297"/>
      <c r="AF1031"/>
      <c r="AG1031"/>
      <c r="AH1031"/>
      <c r="AI1031"/>
      <c r="AJ1031"/>
      <c r="AK1031"/>
      <c r="AL1031"/>
      <c r="AM1031"/>
      <c r="AN1031"/>
      <c r="AO1031"/>
      <c r="AP1031"/>
      <c r="AQ1031"/>
      <c r="AR1031"/>
      <c r="AS1031"/>
      <c r="AT1031"/>
      <c r="AU1031"/>
      <c r="AV1031"/>
      <c r="AW1031"/>
      <c r="AX1031"/>
      <c r="AY1031"/>
      <c r="AZ1031"/>
      <c r="BA1031"/>
    </row>
  </sheetData>
  <sheetProtection sheet="1" objects="1" scenarios="1" selectLockedCells="1"/>
  <mergeCells count="1047">
    <mergeCell ref="D51:K51"/>
    <mergeCell ref="D78:K78"/>
    <mergeCell ref="D79:K79"/>
    <mergeCell ref="D71:K71"/>
    <mergeCell ref="D72:K72"/>
    <mergeCell ref="D304:K304"/>
    <mergeCell ref="D305:K305"/>
    <mergeCell ref="D297:K297"/>
    <mergeCell ref="D298:K298"/>
    <mergeCell ref="D299:K299"/>
    <mergeCell ref="D300:K300"/>
    <mergeCell ref="D301:K301"/>
    <mergeCell ref="D98:K98"/>
    <mergeCell ref="D99:K99"/>
    <mergeCell ref="D100:K100"/>
    <mergeCell ref="D101:K101"/>
    <mergeCell ref="D102:K102"/>
    <mergeCell ref="D103:K103"/>
    <mergeCell ref="D155:K155"/>
    <mergeCell ref="D156:K156"/>
    <mergeCell ref="D157:K157"/>
    <mergeCell ref="D110:K110"/>
    <mergeCell ref="D111:K111"/>
    <mergeCell ref="D112:K112"/>
    <mergeCell ref="D113:K113"/>
    <mergeCell ref="D154:K154"/>
    <mergeCell ref="D145:K145"/>
    <mergeCell ref="D70:K70"/>
    <mergeCell ref="D152:K152"/>
    <mergeCell ref="D153:K153"/>
    <mergeCell ref="D80:K80"/>
    <mergeCell ref="D81:K81"/>
    <mergeCell ref="D40:K40"/>
    <mergeCell ref="D41:K41"/>
    <mergeCell ref="D52:K52"/>
    <mergeCell ref="D53:K53"/>
    <mergeCell ref="D294:K294"/>
    <mergeCell ref="D295:K295"/>
    <mergeCell ref="D296:K296"/>
    <mergeCell ref="D47:K47"/>
    <mergeCell ref="D48:K48"/>
    <mergeCell ref="D49:K49"/>
    <mergeCell ref="D50:K50"/>
    <mergeCell ref="D67:K67"/>
    <mergeCell ref="D119:K119"/>
    <mergeCell ref="D120:K120"/>
    <mergeCell ref="D121:K121"/>
    <mergeCell ref="D122:K122"/>
    <mergeCell ref="D123:K123"/>
    <mergeCell ref="D114:K114"/>
    <mergeCell ref="D107:K107"/>
    <mergeCell ref="D108:K108"/>
    <mergeCell ref="D160:K160"/>
    <mergeCell ref="D161:K161"/>
    <mergeCell ref="D90:K90"/>
    <mergeCell ref="D91:K91"/>
    <mergeCell ref="D92:K92"/>
    <mergeCell ref="D93:K93"/>
    <mergeCell ref="D94:K94"/>
    <mergeCell ref="D95:K95"/>
    <mergeCell ref="D96:K96"/>
    <mergeCell ref="D97:K97"/>
    <mergeCell ref="D115:K115"/>
    <mergeCell ref="D116:K116"/>
    <mergeCell ref="D82:K82"/>
    <mergeCell ref="D73:K73"/>
    <mergeCell ref="D74:K74"/>
    <mergeCell ref="D43:K43"/>
    <mergeCell ref="D44:K44"/>
    <mergeCell ref="D45:K45"/>
    <mergeCell ref="D46:K46"/>
    <mergeCell ref="D37:K37"/>
    <mergeCell ref="D302:K302"/>
    <mergeCell ref="D303:K303"/>
    <mergeCell ref="D88:K88"/>
    <mergeCell ref="D89:K89"/>
    <mergeCell ref="D86:K86"/>
    <mergeCell ref="D87:K87"/>
    <mergeCell ref="D124:K124"/>
    <mergeCell ref="D125:K125"/>
    <mergeCell ref="D58:K58"/>
    <mergeCell ref="D59:K59"/>
    <mergeCell ref="D60:K60"/>
    <mergeCell ref="D61:K61"/>
    <mergeCell ref="D62:K62"/>
    <mergeCell ref="D63:K63"/>
    <mergeCell ref="D64:K64"/>
    <mergeCell ref="D65:K65"/>
    <mergeCell ref="D66:K66"/>
    <mergeCell ref="D38:K38"/>
    <mergeCell ref="D39:K39"/>
    <mergeCell ref="D147:K147"/>
    <mergeCell ref="D148:K148"/>
    <mergeCell ref="D149:K149"/>
    <mergeCell ref="D104:K104"/>
    <mergeCell ref="D105:K105"/>
    <mergeCell ref="D18:K18"/>
    <mergeCell ref="D19:K19"/>
    <mergeCell ref="D20:K20"/>
    <mergeCell ref="D21:K21"/>
    <mergeCell ref="D22:K22"/>
    <mergeCell ref="D23:K23"/>
    <mergeCell ref="D24:K24"/>
    <mergeCell ref="D25:K25"/>
    <mergeCell ref="D26:K26"/>
    <mergeCell ref="D27:K27"/>
    <mergeCell ref="D28:K28"/>
    <mergeCell ref="D29:K29"/>
    <mergeCell ref="D30:K30"/>
    <mergeCell ref="D31:K31"/>
    <mergeCell ref="D83:K83"/>
    <mergeCell ref="D84:K84"/>
    <mergeCell ref="D85:K85"/>
    <mergeCell ref="D42:K42"/>
    <mergeCell ref="D75:K75"/>
    <mergeCell ref="D76:K76"/>
    <mergeCell ref="D77:K77"/>
    <mergeCell ref="D68:K68"/>
    <mergeCell ref="D69:K69"/>
    <mergeCell ref="D54:K54"/>
    <mergeCell ref="D55:K55"/>
    <mergeCell ref="D56:K56"/>
    <mergeCell ref="D57:K57"/>
    <mergeCell ref="D32:K32"/>
    <mergeCell ref="D33:K33"/>
    <mergeCell ref="D34:K34"/>
    <mergeCell ref="D35:K35"/>
    <mergeCell ref="D36:K36"/>
    <mergeCell ref="D117:K117"/>
    <mergeCell ref="D118:K118"/>
    <mergeCell ref="D109:K109"/>
    <mergeCell ref="D126:K126"/>
    <mergeCell ref="D127:K127"/>
    <mergeCell ref="D128:K128"/>
    <mergeCell ref="D129:K129"/>
    <mergeCell ref="D130:K130"/>
    <mergeCell ref="D131:K131"/>
    <mergeCell ref="D132:K132"/>
    <mergeCell ref="D133:K133"/>
    <mergeCell ref="D134:K134"/>
    <mergeCell ref="D135:K135"/>
    <mergeCell ref="D136:K136"/>
    <mergeCell ref="D137:K137"/>
    <mergeCell ref="D138:K138"/>
    <mergeCell ref="D139:K139"/>
    <mergeCell ref="D142:K142"/>
    <mergeCell ref="D143:K143"/>
    <mergeCell ref="D144:K144"/>
    <mergeCell ref="D196:K196"/>
    <mergeCell ref="D184:K184"/>
    <mergeCell ref="D185:K185"/>
    <mergeCell ref="D191:K191"/>
    <mergeCell ref="D192:K192"/>
    <mergeCell ref="D190:K190"/>
    <mergeCell ref="D181:K181"/>
    <mergeCell ref="D182:K182"/>
    <mergeCell ref="D183:K183"/>
    <mergeCell ref="D146:K146"/>
    <mergeCell ref="D162:K162"/>
    <mergeCell ref="D163:K163"/>
    <mergeCell ref="D164:K164"/>
    <mergeCell ref="D165:K165"/>
    <mergeCell ref="D166:K166"/>
    <mergeCell ref="D167:K167"/>
    <mergeCell ref="D168:K168"/>
    <mergeCell ref="D169:K169"/>
    <mergeCell ref="D263:K263"/>
    <mergeCell ref="D264:K264"/>
    <mergeCell ref="D265:K265"/>
    <mergeCell ref="D230:K230"/>
    <mergeCell ref="D275:K275"/>
    <mergeCell ref="D276:K276"/>
    <mergeCell ref="D277:K277"/>
    <mergeCell ref="D195:K195"/>
    <mergeCell ref="D186:K186"/>
    <mergeCell ref="D187:K187"/>
    <mergeCell ref="D188:K188"/>
    <mergeCell ref="D273:K273"/>
    <mergeCell ref="D274:K274"/>
    <mergeCell ref="D250:K250"/>
    <mergeCell ref="D251:K251"/>
    <mergeCell ref="D252:K252"/>
    <mergeCell ref="D239:K239"/>
    <mergeCell ref="D1016:K1016"/>
    <mergeCell ref="X10:X16"/>
    <mergeCell ref="D312:K312"/>
    <mergeCell ref="D313:K313"/>
    <mergeCell ref="D314:K314"/>
    <mergeCell ref="D315:K315"/>
    <mergeCell ref="D306:K306"/>
    <mergeCell ref="D307:K307"/>
    <mergeCell ref="D308:K308"/>
    <mergeCell ref="D309:K309"/>
    <mergeCell ref="D310:K310"/>
    <mergeCell ref="D311:K311"/>
    <mergeCell ref="D288:K288"/>
    <mergeCell ref="D289:K289"/>
    <mergeCell ref="D290:K290"/>
    <mergeCell ref="D291:K291"/>
    <mergeCell ref="D292:K292"/>
    <mergeCell ref="D293:K293"/>
    <mergeCell ref="D170:K170"/>
    <mergeCell ref="D171:K171"/>
    <mergeCell ref="D172:K172"/>
    <mergeCell ref="D173:K173"/>
    <mergeCell ref="D174:K174"/>
    <mergeCell ref="D175:K175"/>
    <mergeCell ref="D286:K286"/>
    <mergeCell ref="D287:K287"/>
    <mergeCell ref="D234:K234"/>
    <mergeCell ref="D227:K227"/>
    <mergeCell ref="D257:K257"/>
    <mergeCell ref="D235:K235"/>
    <mergeCell ref="D236:K236"/>
    <mergeCell ref="D237:K237"/>
    <mergeCell ref="R13:R16"/>
    <mergeCell ref="S13:S16"/>
    <mergeCell ref="D17:K17"/>
    <mergeCell ref="Y12:Y16"/>
    <mergeCell ref="Z12:Z16"/>
    <mergeCell ref="P10:P12"/>
    <mergeCell ref="Q10:Q16"/>
    <mergeCell ref="R10:S12"/>
    <mergeCell ref="T10:T11"/>
    <mergeCell ref="AL11:AL15"/>
    <mergeCell ref="AM11:AM15"/>
    <mergeCell ref="AN11:AN15"/>
    <mergeCell ref="AO11:AO15"/>
    <mergeCell ref="AQ11:AQ15"/>
    <mergeCell ref="AP12:AP15"/>
    <mergeCell ref="D248:K248"/>
    <mergeCell ref="D198:K198"/>
    <mergeCell ref="D199:K199"/>
    <mergeCell ref="D200:K200"/>
    <mergeCell ref="D201:K201"/>
    <mergeCell ref="D202:K202"/>
    <mergeCell ref="D203:K203"/>
    <mergeCell ref="D204:K204"/>
    <mergeCell ref="D205:K205"/>
    <mergeCell ref="D206:K206"/>
    <mergeCell ref="D207:K207"/>
    <mergeCell ref="D208:K208"/>
    <mergeCell ref="D209:K209"/>
    <mergeCell ref="D240:K240"/>
    <mergeCell ref="D232:K232"/>
    <mergeCell ref="D233:K233"/>
    <mergeCell ref="P13:P16"/>
    <mergeCell ref="C10:C16"/>
    <mergeCell ref="D10:K16"/>
    <mergeCell ref="L10:M16"/>
    <mergeCell ref="D243:K243"/>
    <mergeCell ref="D244:K244"/>
    <mergeCell ref="D245:K245"/>
    <mergeCell ref="D246:K246"/>
    <mergeCell ref="D247:K247"/>
    <mergeCell ref="D193:K193"/>
    <mergeCell ref="D158:K158"/>
    <mergeCell ref="D159:K159"/>
    <mergeCell ref="D150:K150"/>
    <mergeCell ref="D151:K151"/>
    <mergeCell ref="D176:K176"/>
    <mergeCell ref="D177:K177"/>
    <mergeCell ref="D178:K178"/>
    <mergeCell ref="D179:K179"/>
    <mergeCell ref="D180:K180"/>
    <mergeCell ref="D242:K242"/>
    <mergeCell ref="D231:K231"/>
    <mergeCell ref="D222:K222"/>
    <mergeCell ref="D223:K223"/>
    <mergeCell ref="D224:K224"/>
    <mergeCell ref="D225:K225"/>
    <mergeCell ref="D228:K228"/>
    <mergeCell ref="D229:K229"/>
    <mergeCell ref="D194:K194"/>
    <mergeCell ref="D197:K197"/>
    <mergeCell ref="D106:K106"/>
    <mergeCell ref="D238:K238"/>
    <mergeCell ref="D241:K241"/>
    <mergeCell ref="D141:K141"/>
    <mergeCell ref="AV9:BA10"/>
    <mergeCell ref="AF9:AM10"/>
    <mergeCell ref="AN9:AP10"/>
    <mergeCell ref="AQ9:AR10"/>
    <mergeCell ref="AS9:AU10"/>
    <mergeCell ref="AK11:AK15"/>
    <mergeCell ref="U10:U11"/>
    <mergeCell ref="V10:V11"/>
    <mergeCell ref="W10:W11"/>
    <mergeCell ref="Y10:Z11"/>
    <mergeCell ref="AC10:AC16"/>
    <mergeCell ref="AF11:AF15"/>
    <mergeCell ref="AG11:AG14"/>
    <mergeCell ref="AH11:AH14"/>
    <mergeCell ref="AI11:AI15"/>
    <mergeCell ref="AJ11:AJ15"/>
    <mergeCell ref="AX12:AX15"/>
    <mergeCell ref="AZ11:AZ15"/>
    <mergeCell ref="BA11:BA15"/>
    <mergeCell ref="AS11:AS15"/>
    <mergeCell ref="AT11:AT15"/>
    <mergeCell ref="AU11:AU15"/>
    <mergeCell ref="AV11:AV15"/>
    <mergeCell ref="AW11:AW15"/>
    <mergeCell ref="AY11:AY15"/>
    <mergeCell ref="AR11:AR15"/>
    <mergeCell ref="N10:N16"/>
    <mergeCell ref="O10:O16"/>
    <mergeCell ref="D226:K226"/>
    <mergeCell ref="D217:K217"/>
    <mergeCell ref="D218:K218"/>
    <mergeCell ref="D219:K219"/>
    <mergeCell ref="D220:K220"/>
    <mergeCell ref="D221:K221"/>
    <mergeCell ref="D343:K343"/>
    <mergeCell ref="D344:K344"/>
    <mergeCell ref="D345:K345"/>
    <mergeCell ref="D346:K346"/>
    <mergeCell ref="D140:K140"/>
    <mergeCell ref="D212:K212"/>
    <mergeCell ref="D213:K213"/>
    <mergeCell ref="D322:K322"/>
    <mergeCell ref="D323:K323"/>
    <mergeCell ref="D324:K324"/>
    <mergeCell ref="D214:K214"/>
    <mergeCell ref="D210:K210"/>
    <mergeCell ref="D211:K211"/>
    <mergeCell ref="D189:K189"/>
    <mergeCell ref="D256:K256"/>
    <mergeCell ref="D271:K271"/>
    <mergeCell ref="D272:K272"/>
    <mergeCell ref="D278:K278"/>
    <mergeCell ref="D279:K279"/>
    <mergeCell ref="D270:K270"/>
    <mergeCell ref="D249:K249"/>
    <mergeCell ref="D268:K268"/>
    <mergeCell ref="D261:K261"/>
    <mergeCell ref="D262:K262"/>
    <mergeCell ref="D325:K325"/>
    <mergeCell ref="D326:K326"/>
    <mergeCell ref="D327:K327"/>
    <mergeCell ref="D328:K328"/>
    <mergeCell ref="D329:K329"/>
    <mergeCell ref="D330:K330"/>
    <mergeCell ref="D331:K331"/>
    <mergeCell ref="D332:K332"/>
    <mergeCell ref="D333:K333"/>
    <mergeCell ref="D316:K316"/>
    <mergeCell ref="D317:K317"/>
    <mergeCell ref="D318:K318"/>
    <mergeCell ref="D319:K319"/>
    <mergeCell ref="D320:K320"/>
    <mergeCell ref="D321:K321"/>
    <mergeCell ref="D215:K215"/>
    <mergeCell ref="D216:K216"/>
    <mergeCell ref="D280:K280"/>
    <mergeCell ref="D254:K254"/>
    <mergeCell ref="D255:K255"/>
    <mergeCell ref="D253:K253"/>
    <mergeCell ref="D284:K284"/>
    <mergeCell ref="D285:K285"/>
    <mergeCell ref="D281:K281"/>
    <mergeCell ref="D282:K282"/>
    <mergeCell ref="D283:K283"/>
    <mergeCell ref="D266:K266"/>
    <mergeCell ref="D267:K267"/>
    <mergeCell ref="D258:K258"/>
    <mergeCell ref="D259:K259"/>
    <mergeCell ref="D260:K260"/>
    <mergeCell ref="D269:K269"/>
    <mergeCell ref="D350:K350"/>
    <mergeCell ref="D351:K351"/>
    <mergeCell ref="D334:K334"/>
    <mergeCell ref="D335:K335"/>
    <mergeCell ref="D336:K336"/>
    <mergeCell ref="D337:K337"/>
    <mergeCell ref="D338:K338"/>
    <mergeCell ref="D339:K339"/>
    <mergeCell ref="D340:K340"/>
    <mergeCell ref="D341:K341"/>
    <mergeCell ref="D342:K342"/>
    <mergeCell ref="D361:K361"/>
    <mergeCell ref="D362:K362"/>
    <mergeCell ref="D363:K363"/>
    <mergeCell ref="D364:K364"/>
    <mergeCell ref="D365:K365"/>
    <mergeCell ref="D366:K366"/>
    <mergeCell ref="D347:K347"/>
    <mergeCell ref="D348:K348"/>
    <mergeCell ref="D349:K349"/>
    <mergeCell ref="D367:K367"/>
    <mergeCell ref="D368:K368"/>
    <mergeCell ref="D369:K369"/>
    <mergeCell ref="D352:K352"/>
    <mergeCell ref="D353:K353"/>
    <mergeCell ref="D354:K354"/>
    <mergeCell ref="D355:K355"/>
    <mergeCell ref="D356:K356"/>
    <mergeCell ref="D357:K357"/>
    <mergeCell ref="D358:K358"/>
    <mergeCell ref="D359:K359"/>
    <mergeCell ref="D360:K360"/>
    <mergeCell ref="D379:K379"/>
    <mergeCell ref="D380:K380"/>
    <mergeCell ref="D381:K381"/>
    <mergeCell ref="D382:K382"/>
    <mergeCell ref="D383:K383"/>
    <mergeCell ref="D384:K384"/>
    <mergeCell ref="D385:K385"/>
    <mergeCell ref="D386:K386"/>
    <mergeCell ref="D387:K387"/>
    <mergeCell ref="D370:K370"/>
    <mergeCell ref="D371:K371"/>
    <mergeCell ref="D372:K372"/>
    <mergeCell ref="D373:K373"/>
    <mergeCell ref="D374:K374"/>
    <mergeCell ref="D375:K375"/>
    <mergeCell ref="D376:K376"/>
    <mergeCell ref="D377:K377"/>
    <mergeCell ref="D378:K378"/>
    <mergeCell ref="D397:K397"/>
    <mergeCell ref="D398:K398"/>
    <mergeCell ref="D399:K399"/>
    <mergeCell ref="D400:K400"/>
    <mergeCell ref="D401:K401"/>
    <mergeCell ref="D402:K402"/>
    <mergeCell ref="D403:K403"/>
    <mergeCell ref="D404:K404"/>
    <mergeCell ref="D405:K405"/>
    <mergeCell ref="D388:K388"/>
    <mergeCell ref="D389:K389"/>
    <mergeCell ref="D390:K390"/>
    <mergeCell ref="D391:K391"/>
    <mergeCell ref="D392:K392"/>
    <mergeCell ref="D393:K393"/>
    <mergeCell ref="D394:K394"/>
    <mergeCell ref="D395:K395"/>
    <mergeCell ref="D396:K396"/>
    <mergeCell ref="D415:K415"/>
    <mergeCell ref="D416:K416"/>
    <mergeCell ref="D417:K417"/>
    <mergeCell ref="D418:K418"/>
    <mergeCell ref="D419:K419"/>
    <mergeCell ref="D420:K420"/>
    <mergeCell ref="D421:K421"/>
    <mergeCell ref="D422:K422"/>
    <mergeCell ref="D423:K423"/>
    <mergeCell ref="D406:K406"/>
    <mergeCell ref="D407:K407"/>
    <mergeCell ref="D408:K408"/>
    <mergeCell ref="D409:K409"/>
    <mergeCell ref="D410:K410"/>
    <mergeCell ref="D411:K411"/>
    <mergeCell ref="D412:K412"/>
    <mergeCell ref="D413:K413"/>
    <mergeCell ref="D414:K414"/>
    <mergeCell ref="D433:K433"/>
    <mergeCell ref="D434:K434"/>
    <mergeCell ref="D435:K435"/>
    <mergeCell ref="D436:K436"/>
    <mergeCell ref="D437:K437"/>
    <mergeCell ref="D438:K438"/>
    <mergeCell ref="D439:K439"/>
    <mergeCell ref="D440:K440"/>
    <mergeCell ref="D441:K441"/>
    <mergeCell ref="D424:K424"/>
    <mergeCell ref="D425:K425"/>
    <mergeCell ref="D426:K426"/>
    <mergeCell ref="D427:K427"/>
    <mergeCell ref="D428:K428"/>
    <mergeCell ref="D429:K429"/>
    <mergeCell ref="D430:K430"/>
    <mergeCell ref="D431:K431"/>
    <mergeCell ref="D432:K432"/>
    <mergeCell ref="D451:K451"/>
    <mergeCell ref="D452:K452"/>
    <mergeCell ref="D453:K453"/>
    <mergeCell ref="D454:K454"/>
    <mergeCell ref="D455:K455"/>
    <mergeCell ref="D456:K456"/>
    <mergeCell ref="D457:K457"/>
    <mergeCell ref="D458:K458"/>
    <mergeCell ref="D459:K459"/>
    <mergeCell ref="D442:K442"/>
    <mergeCell ref="D443:K443"/>
    <mergeCell ref="D444:K444"/>
    <mergeCell ref="D445:K445"/>
    <mergeCell ref="D446:K446"/>
    <mergeCell ref="D447:K447"/>
    <mergeCell ref="D448:K448"/>
    <mergeCell ref="D449:K449"/>
    <mergeCell ref="D450:K450"/>
    <mergeCell ref="D469:K469"/>
    <mergeCell ref="D470:K470"/>
    <mergeCell ref="D471:K471"/>
    <mergeCell ref="D472:K472"/>
    <mergeCell ref="D473:K473"/>
    <mergeCell ref="D474:K474"/>
    <mergeCell ref="D475:K475"/>
    <mergeCell ref="D476:K476"/>
    <mergeCell ref="D477:K477"/>
    <mergeCell ref="D460:K460"/>
    <mergeCell ref="D461:K461"/>
    <mergeCell ref="D462:K462"/>
    <mergeCell ref="D463:K463"/>
    <mergeCell ref="D464:K464"/>
    <mergeCell ref="D465:K465"/>
    <mergeCell ref="D466:K466"/>
    <mergeCell ref="D467:K467"/>
    <mergeCell ref="D468:K468"/>
    <mergeCell ref="D487:K487"/>
    <mergeCell ref="D488:K488"/>
    <mergeCell ref="D489:K489"/>
    <mergeCell ref="D490:K490"/>
    <mergeCell ref="D491:K491"/>
    <mergeCell ref="D492:K492"/>
    <mergeCell ref="D493:K493"/>
    <mergeCell ref="D494:K494"/>
    <mergeCell ref="D495:K495"/>
    <mergeCell ref="D478:K478"/>
    <mergeCell ref="D479:K479"/>
    <mergeCell ref="D480:K480"/>
    <mergeCell ref="D481:K481"/>
    <mergeCell ref="D482:K482"/>
    <mergeCell ref="D483:K483"/>
    <mergeCell ref="D484:K484"/>
    <mergeCell ref="D485:K485"/>
    <mergeCell ref="D486:K486"/>
    <mergeCell ref="D505:K505"/>
    <mergeCell ref="D506:K506"/>
    <mergeCell ref="D507:K507"/>
    <mergeCell ref="D508:K508"/>
    <mergeCell ref="D509:K509"/>
    <mergeCell ref="D510:K510"/>
    <mergeCell ref="D511:K511"/>
    <mergeCell ref="D512:K512"/>
    <mergeCell ref="D513:K513"/>
    <mergeCell ref="D496:K496"/>
    <mergeCell ref="D497:K497"/>
    <mergeCell ref="D498:K498"/>
    <mergeCell ref="D499:K499"/>
    <mergeCell ref="D500:K500"/>
    <mergeCell ref="D501:K501"/>
    <mergeCell ref="D502:K502"/>
    <mergeCell ref="D503:K503"/>
    <mergeCell ref="D504:K504"/>
    <mergeCell ref="D523:K523"/>
    <mergeCell ref="D524:K524"/>
    <mergeCell ref="D525:K525"/>
    <mergeCell ref="D526:K526"/>
    <mergeCell ref="D527:K527"/>
    <mergeCell ref="D528:K528"/>
    <mergeCell ref="D529:K529"/>
    <mergeCell ref="D530:K530"/>
    <mergeCell ref="D531:K531"/>
    <mergeCell ref="D514:K514"/>
    <mergeCell ref="D515:K515"/>
    <mergeCell ref="D516:K516"/>
    <mergeCell ref="D517:K517"/>
    <mergeCell ref="D518:K518"/>
    <mergeCell ref="D519:K519"/>
    <mergeCell ref="D520:K520"/>
    <mergeCell ref="D521:K521"/>
    <mergeCell ref="D522:K522"/>
    <mergeCell ref="D541:K541"/>
    <mergeCell ref="D542:K542"/>
    <mergeCell ref="D543:K543"/>
    <mergeCell ref="D544:K544"/>
    <mergeCell ref="D545:K545"/>
    <mergeCell ref="D546:K546"/>
    <mergeCell ref="D547:K547"/>
    <mergeCell ref="D548:K548"/>
    <mergeCell ref="D549:K549"/>
    <mergeCell ref="D532:K532"/>
    <mergeCell ref="D533:K533"/>
    <mergeCell ref="D534:K534"/>
    <mergeCell ref="D535:K535"/>
    <mergeCell ref="D536:K536"/>
    <mergeCell ref="D537:K537"/>
    <mergeCell ref="D538:K538"/>
    <mergeCell ref="D539:K539"/>
    <mergeCell ref="D540:K540"/>
    <mergeCell ref="D559:K559"/>
    <mergeCell ref="D560:K560"/>
    <mergeCell ref="D561:K561"/>
    <mergeCell ref="D562:K562"/>
    <mergeCell ref="D563:K563"/>
    <mergeCell ref="D564:K564"/>
    <mergeCell ref="D565:K565"/>
    <mergeCell ref="D566:K566"/>
    <mergeCell ref="D567:K567"/>
    <mergeCell ref="D550:K550"/>
    <mergeCell ref="D551:K551"/>
    <mergeCell ref="D552:K552"/>
    <mergeCell ref="D553:K553"/>
    <mergeCell ref="D554:K554"/>
    <mergeCell ref="D555:K555"/>
    <mergeCell ref="D556:K556"/>
    <mergeCell ref="D557:K557"/>
    <mergeCell ref="D558:K558"/>
    <mergeCell ref="D577:K577"/>
    <mergeCell ref="D578:K578"/>
    <mergeCell ref="D579:K579"/>
    <mergeCell ref="D580:K580"/>
    <mergeCell ref="D581:K581"/>
    <mergeCell ref="D582:K582"/>
    <mergeCell ref="D583:K583"/>
    <mergeCell ref="D584:K584"/>
    <mergeCell ref="D585:K585"/>
    <mergeCell ref="D568:K568"/>
    <mergeCell ref="D569:K569"/>
    <mergeCell ref="D570:K570"/>
    <mergeCell ref="D571:K571"/>
    <mergeCell ref="D572:K572"/>
    <mergeCell ref="D573:K573"/>
    <mergeCell ref="D574:K574"/>
    <mergeCell ref="D575:K575"/>
    <mergeCell ref="D576:K576"/>
    <mergeCell ref="D608:K608"/>
    <mergeCell ref="D609:K609"/>
    <mergeCell ref="D610:K610"/>
    <mergeCell ref="D611:K611"/>
    <mergeCell ref="D612:K612"/>
    <mergeCell ref="D613:K613"/>
    <mergeCell ref="D614:K614"/>
    <mergeCell ref="D615:K615"/>
    <mergeCell ref="D616:K616"/>
    <mergeCell ref="D586:K586"/>
    <mergeCell ref="D587:K587"/>
    <mergeCell ref="D588:K588"/>
    <mergeCell ref="D589:K589"/>
    <mergeCell ref="D590:K590"/>
    <mergeCell ref="D591:K591"/>
    <mergeCell ref="D592:K592"/>
    <mergeCell ref="D593:K593"/>
    <mergeCell ref="D594:K594"/>
    <mergeCell ref="D595:K595"/>
    <mergeCell ref="D596:K596"/>
    <mergeCell ref="D597:K597"/>
    <mergeCell ref="D598:K598"/>
    <mergeCell ref="D599:K599"/>
    <mergeCell ref="D600:K600"/>
    <mergeCell ref="D601:K601"/>
    <mergeCell ref="D602:K602"/>
    <mergeCell ref="D603:K603"/>
    <mergeCell ref="D604:K604"/>
    <mergeCell ref="D605:K605"/>
    <mergeCell ref="D606:K606"/>
    <mergeCell ref="D607:K607"/>
    <mergeCell ref="D626:K626"/>
    <mergeCell ref="D627:K627"/>
    <mergeCell ref="D628:K628"/>
    <mergeCell ref="D629:K629"/>
    <mergeCell ref="D630:K630"/>
    <mergeCell ref="D631:K631"/>
    <mergeCell ref="D632:K632"/>
    <mergeCell ref="D633:K633"/>
    <mergeCell ref="D634:K634"/>
    <mergeCell ref="D617:K617"/>
    <mergeCell ref="D618:K618"/>
    <mergeCell ref="D619:K619"/>
    <mergeCell ref="D620:K620"/>
    <mergeCell ref="D621:K621"/>
    <mergeCell ref="D622:K622"/>
    <mergeCell ref="D623:K623"/>
    <mergeCell ref="D624:K624"/>
    <mergeCell ref="D625:K625"/>
    <mergeCell ref="D644:K644"/>
    <mergeCell ref="D645:K645"/>
    <mergeCell ref="D646:K646"/>
    <mergeCell ref="D647:K647"/>
    <mergeCell ref="D648:K648"/>
    <mergeCell ref="D649:K649"/>
    <mergeCell ref="D650:K650"/>
    <mergeCell ref="D651:K651"/>
    <mergeCell ref="D652:K652"/>
    <mergeCell ref="D635:K635"/>
    <mergeCell ref="D636:K636"/>
    <mergeCell ref="D637:K637"/>
    <mergeCell ref="D638:K638"/>
    <mergeCell ref="D639:K639"/>
    <mergeCell ref="D640:K640"/>
    <mergeCell ref="D641:K641"/>
    <mergeCell ref="D642:K642"/>
    <mergeCell ref="D643:K643"/>
    <mergeCell ref="D662:K662"/>
    <mergeCell ref="D663:K663"/>
    <mergeCell ref="D664:K664"/>
    <mergeCell ref="D665:K665"/>
    <mergeCell ref="D666:K666"/>
    <mergeCell ref="D667:K667"/>
    <mergeCell ref="D668:K668"/>
    <mergeCell ref="D669:K669"/>
    <mergeCell ref="D670:K670"/>
    <mergeCell ref="D653:K653"/>
    <mergeCell ref="D654:K654"/>
    <mergeCell ref="D655:K655"/>
    <mergeCell ref="D656:K656"/>
    <mergeCell ref="D657:K657"/>
    <mergeCell ref="D658:K658"/>
    <mergeCell ref="D659:K659"/>
    <mergeCell ref="D660:K660"/>
    <mergeCell ref="D661:K661"/>
    <mergeCell ref="D680:K680"/>
    <mergeCell ref="D681:K681"/>
    <mergeCell ref="D682:K682"/>
    <mergeCell ref="D683:K683"/>
    <mergeCell ref="D684:K684"/>
    <mergeCell ref="D685:K685"/>
    <mergeCell ref="D686:K686"/>
    <mergeCell ref="D687:K687"/>
    <mergeCell ref="D688:K688"/>
    <mergeCell ref="D671:K671"/>
    <mergeCell ref="D672:K672"/>
    <mergeCell ref="D673:K673"/>
    <mergeCell ref="D674:K674"/>
    <mergeCell ref="D675:K675"/>
    <mergeCell ref="D676:K676"/>
    <mergeCell ref="D677:K677"/>
    <mergeCell ref="D678:K678"/>
    <mergeCell ref="D679:K679"/>
    <mergeCell ref="D698:K698"/>
    <mergeCell ref="D699:K699"/>
    <mergeCell ref="D700:K700"/>
    <mergeCell ref="D701:K701"/>
    <mergeCell ref="D702:K702"/>
    <mergeCell ref="D703:K703"/>
    <mergeCell ref="D704:K704"/>
    <mergeCell ref="D705:K705"/>
    <mergeCell ref="D706:K706"/>
    <mergeCell ref="D689:K689"/>
    <mergeCell ref="D690:K690"/>
    <mergeCell ref="D691:K691"/>
    <mergeCell ref="D692:K692"/>
    <mergeCell ref="D693:K693"/>
    <mergeCell ref="D694:K694"/>
    <mergeCell ref="D695:K695"/>
    <mergeCell ref="D696:K696"/>
    <mergeCell ref="D697:K697"/>
    <mergeCell ref="D716:K716"/>
    <mergeCell ref="D717:K717"/>
    <mergeCell ref="D718:K718"/>
    <mergeCell ref="D719:K719"/>
    <mergeCell ref="D720:K720"/>
    <mergeCell ref="D721:K721"/>
    <mergeCell ref="D722:K722"/>
    <mergeCell ref="D723:K723"/>
    <mergeCell ref="D724:K724"/>
    <mergeCell ref="D707:K707"/>
    <mergeCell ref="D708:K708"/>
    <mergeCell ref="D709:K709"/>
    <mergeCell ref="D710:K710"/>
    <mergeCell ref="D711:K711"/>
    <mergeCell ref="D712:K712"/>
    <mergeCell ref="D713:K713"/>
    <mergeCell ref="D714:K714"/>
    <mergeCell ref="D715:K715"/>
    <mergeCell ref="D734:K734"/>
    <mergeCell ref="D735:K735"/>
    <mergeCell ref="D736:K736"/>
    <mergeCell ref="D737:K737"/>
    <mergeCell ref="D738:K738"/>
    <mergeCell ref="D739:K739"/>
    <mergeCell ref="D740:K740"/>
    <mergeCell ref="D741:K741"/>
    <mergeCell ref="D742:K742"/>
    <mergeCell ref="D725:K725"/>
    <mergeCell ref="D726:K726"/>
    <mergeCell ref="D727:K727"/>
    <mergeCell ref="D728:K728"/>
    <mergeCell ref="D729:K729"/>
    <mergeCell ref="D730:K730"/>
    <mergeCell ref="D731:K731"/>
    <mergeCell ref="D732:K732"/>
    <mergeCell ref="D733:K733"/>
    <mergeCell ref="D752:K752"/>
    <mergeCell ref="D753:K753"/>
    <mergeCell ref="D754:K754"/>
    <mergeCell ref="D755:K755"/>
    <mergeCell ref="D756:K756"/>
    <mergeCell ref="D757:K757"/>
    <mergeCell ref="D758:K758"/>
    <mergeCell ref="D759:K759"/>
    <mergeCell ref="D760:K760"/>
    <mergeCell ref="D743:K743"/>
    <mergeCell ref="D744:K744"/>
    <mergeCell ref="D745:K745"/>
    <mergeCell ref="D746:K746"/>
    <mergeCell ref="D747:K747"/>
    <mergeCell ref="D748:K748"/>
    <mergeCell ref="D749:K749"/>
    <mergeCell ref="D750:K750"/>
    <mergeCell ref="D751:K751"/>
    <mergeCell ref="D770:K770"/>
    <mergeCell ref="D771:K771"/>
    <mergeCell ref="D772:K772"/>
    <mergeCell ref="D773:K773"/>
    <mergeCell ref="D774:K774"/>
    <mergeCell ref="D775:K775"/>
    <mergeCell ref="D776:K776"/>
    <mergeCell ref="D777:K777"/>
    <mergeCell ref="D778:K778"/>
    <mergeCell ref="D761:K761"/>
    <mergeCell ref="D762:K762"/>
    <mergeCell ref="D763:K763"/>
    <mergeCell ref="D764:K764"/>
    <mergeCell ref="D765:K765"/>
    <mergeCell ref="D766:K766"/>
    <mergeCell ref="D767:K767"/>
    <mergeCell ref="D768:K768"/>
    <mergeCell ref="D769:K769"/>
    <mergeCell ref="D788:K788"/>
    <mergeCell ref="D789:K789"/>
    <mergeCell ref="D790:K790"/>
    <mergeCell ref="D791:K791"/>
    <mergeCell ref="D792:K792"/>
    <mergeCell ref="D793:K793"/>
    <mergeCell ref="D794:K794"/>
    <mergeCell ref="D795:K795"/>
    <mergeCell ref="D796:K796"/>
    <mergeCell ref="D779:K779"/>
    <mergeCell ref="D780:K780"/>
    <mergeCell ref="D781:K781"/>
    <mergeCell ref="D782:K782"/>
    <mergeCell ref="D783:K783"/>
    <mergeCell ref="D784:K784"/>
    <mergeCell ref="D785:K785"/>
    <mergeCell ref="D786:K786"/>
    <mergeCell ref="D787:K787"/>
    <mergeCell ref="D806:K806"/>
    <mergeCell ref="D807:K807"/>
    <mergeCell ref="D808:K808"/>
    <mergeCell ref="D809:K809"/>
    <mergeCell ref="D810:K810"/>
    <mergeCell ref="D811:K811"/>
    <mergeCell ref="D812:K812"/>
    <mergeCell ref="D813:K813"/>
    <mergeCell ref="D814:K814"/>
    <mergeCell ref="D797:K797"/>
    <mergeCell ref="D798:K798"/>
    <mergeCell ref="D799:K799"/>
    <mergeCell ref="D800:K800"/>
    <mergeCell ref="D801:K801"/>
    <mergeCell ref="D802:K802"/>
    <mergeCell ref="D803:K803"/>
    <mergeCell ref="D804:K804"/>
    <mergeCell ref="D805:K805"/>
    <mergeCell ref="D824:K824"/>
    <mergeCell ref="D825:K825"/>
    <mergeCell ref="D826:K826"/>
    <mergeCell ref="D827:K827"/>
    <mergeCell ref="D828:K828"/>
    <mergeCell ref="D829:K829"/>
    <mergeCell ref="D830:K830"/>
    <mergeCell ref="D831:K831"/>
    <mergeCell ref="D832:K832"/>
    <mergeCell ref="D815:K815"/>
    <mergeCell ref="D816:K816"/>
    <mergeCell ref="D817:K817"/>
    <mergeCell ref="D818:K818"/>
    <mergeCell ref="D819:K819"/>
    <mergeCell ref="D820:K820"/>
    <mergeCell ref="D821:K821"/>
    <mergeCell ref="D822:K822"/>
    <mergeCell ref="D823:K823"/>
    <mergeCell ref="D842:K842"/>
    <mergeCell ref="D843:K843"/>
    <mergeCell ref="D844:K844"/>
    <mergeCell ref="D845:K845"/>
    <mergeCell ref="D846:K846"/>
    <mergeCell ref="D847:K847"/>
    <mergeCell ref="D848:K848"/>
    <mergeCell ref="D849:K849"/>
    <mergeCell ref="D850:K850"/>
    <mergeCell ref="D833:K833"/>
    <mergeCell ref="D834:K834"/>
    <mergeCell ref="D835:K835"/>
    <mergeCell ref="D836:K836"/>
    <mergeCell ref="D837:K837"/>
    <mergeCell ref="D838:K838"/>
    <mergeCell ref="D839:K839"/>
    <mergeCell ref="D840:K840"/>
    <mergeCell ref="D841:K841"/>
    <mergeCell ref="D860:K860"/>
    <mergeCell ref="D861:K861"/>
    <mergeCell ref="D862:K862"/>
    <mergeCell ref="D863:K863"/>
    <mergeCell ref="D864:K864"/>
    <mergeCell ref="D865:K865"/>
    <mergeCell ref="D866:K866"/>
    <mergeCell ref="D867:K867"/>
    <mergeCell ref="D868:K868"/>
    <mergeCell ref="D851:K851"/>
    <mergeCell ref="D852:K852"/>
    <mergeCell ref="D853:K853"/>
    <mergeCell ref="D854:K854"/>
    <mergeCell ref="D855:K855"/>
    <mergeCell ref="D856:K856"/>
    <mergeCell ref="D857:K857"/>
    <mergeCell ref="D858:K858"/>
    <mergeCell ref="D859:K859"/>
    <mergeCell ref="D878:K878"/>
    <mergeCell ref="D879:K879"/>
    <mergeCell ref="D880:K880"/>
    <mergeCell ref="D881:K881"/>
    <mergeCell ref="D882:K882"/>
    <mergeCell ref="D883:K883"/>
    <mergeCell ref="D884:K884"/>
    <mergeCell ref="D885:K885"/>
    <mergeCell ref="D886:K886"/>
    <mergeCell ref="D869:K869"/>
    <mergeCell ref="D870:K870"/>
    <mergeCell ref="D871:K871"/>
    <mergeCell ref="D872:K872"/>
    <mergeCell ref="D873:K873"/>
    <mergeCell ref="D874:K874"/>
    <mergeCell ref="D875:K875"/>
    <mergeCell ref="D876:K876"/>
    <mergeCell ref="D877:K877"/>
    <mergeCell ref="D896:K896"/>
    <mergeCell ref="D897:K897"/>
    <mergeCell ref="D898:K898"/>
    <mergeCell ref="D899:K899"/>
    <mergeCell ref="D900:K900"/>
    <mergeCell ref="D901:K901"/>
    <mergeCell ref="D902:K902"/>
    <mergeCell ref="D903:K903"/>
    <mergeCell ref="D904:K904"/>
    <mergeCell ref="D887:K887"/>
    <mergeCell ref="D888:K888"/>
    <mergeCell ref="D889:K889"/>
    <mergeCell ref="D890:K890"/>
    <mergeCell ref="D891:K891"/>
    <mergeCell ref="D892:K892"/>
    <mergeCell ref="D893:K893"/>
    <mergeCell ref="D894:K894"/>
    <mergeCell ref="D895:K895"/>
    <mergeCell ref="D914:K914"/>
    <mergeCell ref="D915:K915"/>
    <mergeCell ref="D916:K916"/>
    <mergeCell ref="D917:K917"/>
    <mergeCell ref="D918:K918"/>
    <mergeCell ref="D919:K919"/>
    <mergeCell ref="D920:K920"/>
    <mergeCell ref="D921:K921"/>
    <mergeCell ref="D922:K922"/>
    <mergeCell ref="D905:K905"/>
    <mergeCell ref="D906:K906"/>
    <mergeCell ref="D907:K907"/>
    <mergeCell ref="D908:K908"/>
    <mergeCell ref="D909:K909"/>
    <mergeCell ref="D910:K910"/>
    <mergeCell ref="D911:K911"/>
    <mergeCell ref="D912:K912"/>
    <mergeCell ref="D913:K913"/>
    <mergeCell ref="D932:K932"/>
    <mergeCell ref="D933:K933"/>
    <mergeCell ref="D934:K934"/>
    <mergeCell ref="D935:K935"/>
    <mergeCell ref="D936:K936"/>
    <mergeCell ref="D937:K937"/>
    <mergeCell ref="D938:K938"/>
    <mergeCell ref="D939:K939"/>
    <mergeCell ref="D940:K940"/>
    <mergeCell ref="D923:K923"/>
    <mergeCell ref="D924:K924"/>
    <mergeCell ref="D925:K925"/>
    <mergeCell ref="D926:K926"/>
    <mergeCell ref="D927:K927"/>
    <mergeCell ref="D928:K928"/>
    <mergeCell ref="D929:K929"/>
    <mergeCell ref="D930:K930"/>
    <mergeCell ref="D931:K931"/>
    <mergeCell ref="D950:K950"/>
    <mergeCell ref="D951:K951"/>
    <mergeCell ref="D952:K952"/>
    <mergeCell ref="D953:K953"/>
    <mergeCell ref="D954:K954"/>
    <mergeCell ref="D955:K955"/>
    <mergeCell ref="D956:K956"/>
    <mergeCell ref="D957:K957"/>
    <mergeCell ref="D958:K958"/>
    <mergeCell ref="D941:K941"/>
    <mergeCell ref="D942:K942"/>
    <mergeCell ref="D943:K943"/>
    <mergeCell ref="D944:K944"/>
    <mergeCell ref="D945:K945"/>
    <mergeCell ref="D946:K946"/>
    <mergeCell ref="D947:K947"/>
    <mergeCell ref="D948:K948"/>
    <mergeCell ref="D949:K949"/>
    <mergeCell ref="D968:K968"/>
    <mergeCell ref="D969:K969"/>
    <mergeCell ref="D970:K970"/>
    <mergeCell ref="D971:K971"/>
    <mergeCell ref="D972:K972"/>
    <mergeCell ref="D973:K973"/>
    <mergeCell ref="D974:K974"/>
    <mergeCell ref="D975:K975"/>
    <mergeCell ref="D976:K976"/>
    <mergeCell ref="D959:K959"/>
    <mergeCell ref="D960:K960"/>
    <mergeCell ref="D961:K961"/>
    <mergeCell ref="D962:K962"/>
    <mergeCell ref="D963:K963"/>
    <mergeCell ref="D964:K964"/>
    <mergeCell ref="D965:K965"/>
    <mergeCell ref="D966:K966"/>
    <mergeCell ref="D967:K967"/>
    <mergeCell ref="D986:K986"/>
    <mergeCell ref="D987:K987"/>
    <mergeCell ref="D988:K988"/>
    <mergeCell ref="D989:K989"/>
    <mergeCell ref="D990:K990"/>
    <mergeCell ref="D991:K991"/>
    <mergeCell ref="D992:K992"/>
    <mergeCell ref="D993:K993"/>
    <mergeCell ref="D994:K994"/>
    <mergeCell ref="D977:K977"/>
    <mergeCell ref="D978:K978"/>
    <mergeCell ref="D979:K979"/>
    <mergeCell ref="D980:K980"/>
    <mergeCell ref="D981:K981"/>
    <mergeCell ref="D982:K982"/>
    <mergeCell ref="D983:K983"/>
    <mergeCell ref="D984:K984"/>
    <mergeCell ref="D985:K985"/>
    <mergeCell ref="D1013:K1013"/>
    <mergeCell ref="D1014:K1014"/>
    <mergeCell ref="D1015:K1015"/>
    <mergeCell ref="D1004:K1004"/>
    <mergeCell ref="D1005:K1005"/>
    <mergeCell ref="D1006:K1006"/>
    <mergeCell ref="D1007:K1007"/>
    <mergeCell ref="D1008:K1008"/>
    <mergeCell ref="D1009:K1009"/>
    <mergeCell ref="D1010:K1010"/>
    <mergeCell ref="D1011:K1011"/>
    <mergeCell ref="D1012:K1012"/>
    <mergeCell ref="D995:K995"/>
    <mergeCell ref="D996:K996"/>
    <mergeCell ref="D997:K997"/>
    <mergeCell ref="D998:K998"/>
    <mergeCell ref="D999:K999"/>
    <mergeCell ref="D1000:K1000"/>
    <mergeCell ref="D1001:K1001"/>
    <mergeCell ref="D1002:K1002"/>
    <mergeCell ref="D1003:K1003"/>
  </mergeCells>
  <phoneticPr fontId="3"/>
  <dataValidations count="7">
    <dataValidation type="list" showInputMessage="1" showErrorMessage="1" sqref="N17:N1016" xr:uid="{00000000-0002-0000-0600-000000000000}">
      <formula1>INDIRECT("リスト!"&amp;$M17)</formula1>
    </dataValidation>
    <dataValidation type="whole" allowBlank="1" showInputMessage="1" showErrorMessage="1" sqref="S17:S1016" xr:uid="{00000000-0002-0000-0600-000001000000}">
      <formula1>1</formula1>
      <formula2>12</formula2>
    </dataValidation>
    <dataValidation type="whole" allowBlank="1" showInputMessage="1" showErrorMessage="1" sqref="R17:R1016" xr:uid="{00000000-0002-0000-0600-000002000000}">
      <formula1>1700</formula1>
      <formula2>9999</formula2>
    </dataValidation>
    <dataValidation type="whole" operator="greaterThan" allowBlank="1" showInputMessage="1" showErrorMessage="1" error="整数を入力してください。" sqref="O17:O1016 T17:W1016 Z17:Z1016 AC17:AC1016" xr:uid="{00000000-0002-0000-0600-000003000000}">
      <formula1>0</formula1>
    </dataValidation>
    <dataValidation type="whole" allowBlank="1" showInputMessage="1" showErrorMessage="1" sqref="Q17:Q1016" xr:uid="{00000000-0002-0000-0600-000004000000}">
      <formula1>2</formula1>
      <formula2>99</formula2>
    </dataValidation>
    <dataValidation type="custom" allowBlank="1" showInputMessage="1" showErrorMessage="1" error="0.1～100の値を入力してください。" sqref="X17:X1016" xr:uid="{00000000-0002-0000-0600-000005000000}">
      <formula1>AND(AND(X17*10=INT(X17*10)),(X17&gt;0),(X17&lt;=100))</formula1>
    </dataValidation>
    <dataValidation type="whole" allowBlank="1" showInputMessage="1" showErrorMessage="1" sqref="AG6" xr:uid="{00000000-0002-0000-0600-000006000000}">
      <formula1>1</formula1>
      <formula2>1000</formula2>
    </dataValidation>
  </dataValidations>
  <printOptions horizontalCentered="1"/>
  <pageMargins left="0" right="0" top="0.59055118110236227" bottom="0" header="0" footer="0.19685039370078741"/>
  <pageSetup paperSize="8" scale="80" fitToWidth="0" fitToHeight="0" pageOrder="overThenDown" orientation="landscape" cellComments="asDisplayed" useFirstPageNumber="1" r:id="rId1"/>
  <headerFooter alignWithMargins="0">
    <evenFooter>&amp;R&amp;G</evenFooter>
  </headerFooter>
  <colBreaks count="1" manualBreakCount="1">
    <brk id="27" max="330" man="1"/>
  </colBreaks>
  <drawing r:id="rId2"/>
  <legacyDrawing r:id="rId3"/>
  <legacyDrawingHF r:id="rId4"/>
  <controls>
    <mc:AlternateContent xmlns:mc="http://schemas.openxmlformats.org/markup-compatibility/2006">
      <mc:Choice Requires="x14">
        <control shapeId="6147" r:id="rId5" name="btnKoushin1">
          <controlPr defaultSize="0" print="0" autoLine="0" r:id="rId6">
            <anchor moveWithCells="1">
              <from>
                <xdr:col>33</xdr:col>
                <xdr:colOff>9525</xdr:colOff>
                <xdr:row>3</xdr:row>
                <xdr:rowOff>123825</xdr:rowOff>
              </from>
              <to>
                <xdr:col>34</xdr:col>
                <xdr:colOff>428625</xdr:colOff>
                <xdr:row>6</xdr:row>
                <xdr:rowOff>19050</xdr:rowOff>
              </to>
            </anchor>
          </controlPr>
        </control>
      </mc:Choice>
      <mc:Fallback>
        <control shapeId="6147"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7000000}">
          <x14:formula1>
            <xm:f>リスト!$J$5:$J$6</xm:f>
          </x14:formula1>
          <xm:sqref>P17:P1016</xm:sqref>
        </x14:dataValidation>
        <x14:dataValidation type="list" allowBlank="1" showInputMessage="1" showErrorMessage="1" xr:uid="{00000000-0002-0000-0600-000008000000}">
          <x14:formula1>
            <xm:f>リスト!$E$5:$E$20</xm:f>
          </x14:formula1>
          <xm:sqref>M17:M1016</xm:sqref>
        </x14:dataValidation>
        <x14:dataValidation type="list" allowBlank="1" showInputMessage="1" showErrorMessage="1" xr:uid="{00000000-0002-0000-0600-000009000000}">
          <x14:formula1>
            <xm:f>リスト!$L$5:$L$7</xm:f>
          </x14:formula1>
          <xm:sqref>Y17:Y1016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outlinePr summaryBelow="0"/>
  </sheetPr>
  <dimension ref="A1:AX326"/>
  <sheetViews>
    <sheetView showGridLines="0" zoomScale="80" zoomScaleNormal="80" zoomScaleSheetLayoutView="80" workbookViewId="0">
      <pane xSplit="3" ySplit="16" topLeftCell="D17" activePane="bottomRight" state="frozen"/>
      <selection activeCell="BJ5" sqref="BJ5"/>
      <selection pane="topRight" activeCell="BJ5" sqref="BJ5"/>
      <selection pane="bottomLeft" activeCell="BJ5" sqref="BJ5"/>
      <selection pane="bottomRight" activeCell="D17" sqref="D17:J17"/>
    </sheetView>
  </sheetViews>
  <sheetFormatPr defaultColWidth="2.625" defaultRowHeight="14.25" customHeight="1" outlineLevelRow="1" outlineLevelCol="1"/>
  <cols>
    <col min="1" max="1" width="0.875" customWidth="1"/>
    <col min="2" max="2" width="2.625" customWidth="1"/>
    <col min="3" max="3" width="3.375" customWidth="1"/>
    <col min="4" max="10" width="2.625" customWidth="1"/>
    <col min="11" max="11" width="12.125" bestFit="1" customWidth="1"/>
    <col min="12" max="12" width="16.5" customWidth="1"/>
    <col min="13" max="13" width="6.875" customWidth="1"/>
    <col min="14" max="14" width="5.375" customWidth="1"/>
    <col min="15" max="15" width="10.625" customWidth="1"/>
    <col min="16" max="16" width="5.375" customWidth="1"/>
    <col min="17" max="17" width="21.375" customWidth="1"/>
    <col min="18" max="18" width="18.625" customWidth="1"/>
    <col min="19" max="20" width="16" customWidth="1"/>
    <col min="21" max="22" width="13.375" customWidth="1"/>
    <col min="23" max="23" width="8" customWidth="1"/>
    <col min="24" max="24" width="9.625" customWidth="1"/>
    <col min="25" max="25" width="21.125" customWidth="1"/>
    <col min="27" max="27" width="2.625" outlineLevel="1"/>
    <col min="28" max="28" width="10.75" customWidth="1" outlineLevel="1"/>
    <col min="29" max="30" width="2.625" outlineLevel="1"/>
    <col min="31" max="50" width="10.625" customWidth="1" outlineLevel="1"/>
  </cols>
  <sheetData>
    <row r="1" spans="1:50" ht="18.75">
      <c r="AB1" s="292" t="s">
        <v>823</v>
      </c>
    </row>
    <row r="2" spans="1:50" ht="21" customHeight="1">
      <c r="A2" s="137" t="s">
        <v>658</v>
      </c>
      <c r="AA2" s="284"/>
      <c r="AB2" s="292"/>
      <c r="AE2" s="135" t="s">
        <v>825</v>
      </c>
    </row>
    <row r="3" spans="1:50" ht="14.25" customHeight="1">
      <c r="A3" s="35"/>
      <c r="AA3" s="284"/>
    </row>
    <row r="4" spans="1:50" ht="14.25" customHeight="1">
      <c r="A4" s="35" t="s">
        <v>112</v>
      </c>
      <c r="C4" s="608" t="s">
        <v>646</v>
      </c>
      <c r="AA4" s="284"/>
    </row>
    <row r="5" spans="1:50" ht="14.25" customHeight="1">
      <c r="A5" s="35"/>
      <c r="C5" s="4" t="s">
        <v>363</v>
      </c>
      <c r="AA5" s="284"/>
      <c r="AJ5" s="982" t="s">
        <v>1108</v>
      </c>
    </row>
    <row r="6" spans="1:50" ht="14.25" customHeight="1">
      <c r="B6" s="703"/>
      <c r="C6" s="4" t="s">
        <v>157</v>
      </c>
      <c r="D6" s="703"/>
      <c r="E6" s="703"/>
      <c r="F6" s="703"/>
      <c r="G6" s="703"/>
      <c r="H6" s="703"/>
      <c r="I6" s="703"/>
      <c r="J6" s="703"/>
      <c r="K6" s="703"/>
      <c r="L6" s="703"/>
      <c r="M6" s="703"/>
      <c r="N6" s="703"/>
      <c r="O6" s="703"/>
      <c r="P6" s="703"/>
      <c r="Q6" s="703"/>
      <c r="R6" s="703"/>
      <c r="AA6" s="284"/>
      <c r="AJ6" s="981">
        <v>20</v>
      </c>
    </row>
    <row r="7" spans="1:50" ht="14.25" customHeight="1">
      <c r="B7" s="703"/>
      <c r="C7" s="4"/>
      <c r="D7" s="703"/>
      <c r="E7" s="703"/>
      <c r="F7" s="703"/>
      <c r="G7" s="703"/>
      <c r="H7" s="703"/>
      <c r="I7" s="703"/>
      <c r="J7" s="703"/>
      <c r="K7" s="703"/>
      <c r="L7" s="703"/>
      <c r="M7" s="703"/>
      <c r="N7" s="703"/>
      <c r="O7" s="703"/>
      <c r="P7" s="703"/>
      <c r="Q7" s="703"/>
      <c r="R7" s="703"/>
      <c r="AA7" s="284"/>
      <c r="AE7" s="35"/>
    </row>
    <row r="8" spans="1:50" ht="14.25" customHeight="1">
      <c r="B8" s="703"/>
      <c r="C8" s="4"/>
      <c r="D8" s="703"/>
      <c r="E8" s="703"/>
      <c r="F8" s="703"/>
      <c r="G8" s="703"/>
      <c r="H8" s="703"/>
      <c r="I8" s="703"/>
      <c r="J8" s="703"/>
      <c r="K8" s="703"/>
      <c r="L8" s="703"/>
      <c r="M8" s="703"/>
      <c r="N8" s="703"/>
      <c r="O8" s="703"/>
      <c r="P8" s="703"/>
      <c r="Q8" s="703"/>
      <c r="R8" s="703"/>
      <c r="AA8" s="284"/>
    </row>
    <row r="9" spans="1:50" ht="14.25" customHeight="1" thickBot="1">
      <c r="B9" s="703"/>
      <c r="C9" s="4"/>
      <c r="D9" s="703"/>
      <c r="E9" s="703"/>
      <c r="F9" s="703"/>
      <c r="G9" s="703"/>
      <c r="H9" s="703"/>
      <c r="I9" s="703"/>
      <c r="J9" s="703"/>
      <c r="K9" s="703"/>
      <c r="L9" s="703"/>
      <c r="M9" s="703"/>
      <c r="N9" s="703"/>
      <c r="O9" s="703"/>
      <c r="P9" s="703"/>
      <c r="Q9" s="703"/>
      <c r="R9" s="703"/>
      <c r="AA9" s="284"/>
      <c r="AE9" s="1655" t="s">
        <v>313</v>
      </c>
      <c r="AF9" s="1656"/>
      <c r="AG9" s="1656"/>
      <c r="AH9" s="1656"/>
      <c r="AI9" s="1656"/>
      <c r="AJ9" s="1656"/>
      <c r="AK9" s="1656"/>
      <c r="AL9" s="1657"/>
      <c r="AM9" s="1655" t="s">
        <v>314</v>
      </c>
      <c r="AN9" s="1656"/>
      <c r="AO9" s="1657"/>
      <c r="AP9" s="1655" t="s">
        <v>315</v>
      </c>
      <c r="AQ9" s="1656"/>
      <c r="AR9" s="1656"/>
      <c r="AS9" s="1656"/>
      <c r="AT9" s="1656"/>
      <c r="AU9" s="1656"/>
      <c r="AV9" s="1656"/>
      <c r="AW9" s="1656"/>
      <c r="AX9" s="1657"/>
    </row>
    <row r="10" spans="1:50" s="4" customFormat="1" ht="14.25" customHeight="1">
      <c r="C10" s="1661" t="s">
        <v>15</v>
      </c>
      <c r="D10" s="1616" t="s">
        <v>113</v>
      </c>
      <c r="E10" s="1316"/>
      <c r="F10" s="1316"/>
      <c r="G10" s="1316"/>
      <c r="H10" s="1316"/>
      <c r="I10" s="1316"/>
      <c r="J10" s="1317"/>
      <c r="K10" s="1664" t="s">
        <v>68</v>
      </c>
      <c r="L10" s="1575" t="s">
        <v>114</v>
      </c>
      <c r="M10" s="1638" t="s">
        <v>36</v>
      </c>
      <c r="N10" s="1641" t="s">
        <v>163</v>
      </c>
      <c r="O10" s="1638" t="s">
        <v>39</v>
      </c>
      <c r="P10" s="1644"/>
      <c r="Q10" s="1602" t="s">
        <v>103</v>
      </c>
      <c r="R10" s="1602" t="s">
        <v>317</v>
      </c>
      <c r="S10" s="1667" t="s">
        <v>115</v>
      </c>
      <c r="T10" s="1669" t="s">
        <v>116</v>
      </c>
      <c r="U10" s="1673" t="s">
        <v>364</v>
      </c>
      <c r="V10" s="1674"/>
      <c r="W10" s="1602" t="s">
        <v>647</v>
      </c>
      <c r="X10" s="1604" t="s">
        <v>107</v>
      </c>
      <c r="Y10" s="1605"/>
      <c r="AA10" s="307"/>
      <c r="AB10" s="1685" t="s">
        <v>824</v>
      </c>
      <c r="AE10" s="1658"/>
      <c r="AF10" s="1659"/>
      <c r="AG10" s="1659"/>
      <c r="AH10" s="1659"/>
      <c r="AI10" s="1659"/>
      <c r="AJ10" s="1659"/>
      <c r="AK10" s="1659"/>
      <c r="AL10" s="1660"/>
      <c r="AM10" s="1658"/>
      <c r="AN10" s="1659"/>
      <c r="AO10" s="1660"/>
      <c r="AP10" s="1658"/>
      <c r="AQ10" s="1659"/>
      <c r="AR10" s="1659"/>
      <c r="AS10" s="1659"/>
      <c r="AT10" s="1659"/>
      <c r="AU10" s="1659"/>
      <c r="AV10" s="1659"/>
      <c r="AW10" s="1659"/>
      <c r="AX10" s="1660"/>
    </row>
    <row r="11" spans="1:50" s="4" customFormat="1" ht="14.25" customHeight="1">
      <c r="C11" s="1662"/>
      <c r="D11" s="1516"/>
      <c r="E11" s="1538"/>
      <c r="F11" s="1538"/>
      <c r="G11" s="1538"/>
      <c r="H11" s="1538"/>
      <c r="I11" s="1538"/>
      <c r="J11" s="1617"/>
      <c r="K11" s="1665"/>
      <c r="L11" s="1576"/>
      <c r="M11" s="1639"/>
      <c r="N11" s="1642"/>
      <c r="O11" s="1639"/>
      <c r="P11" s="1645"/>
      <c r="Q11" s="1603"/>
      <c r="R11" s="1603"/>
      <c r="S11" s="1668"/>
      <c r="T11" s="1670"/>
      <c r="U11" s="1675"/>
      <c r="V11" s="1676"/>
      <c r="W11" s="1603"/>
      <c r="X11" s="1606"/>
      <c r="Y11" s="1607"/>
      <c r="AA11" s="307"/>
      <c r="AB11" s="1686"/>
      <c r="AE11" s="1597" t="s">
        <v>318</v>
      </c>
      <c r="AF11" s="1597" t="s">
        <v>821</v>
      </c>
      <c r="AG11" s="1597" t="s">
        <v>822</v>
      </c>
      <c r="AH11" s="1597" t="s">
        <v>282</v>
      </c>
      <c r="AI11" s="1597" t="s">
        <v>309</v>
      </c>
      <c r="AJ11" s="1597" t="s">
        <v>437</v>
      </c>
      <c r="AK11" s="1597" t="s">
        <v>311</v>
      </c>
      <c r="AL11" s="1597" t="s">
        <v>441</v>
      </c>
      <c r="AM11" s="1597" t="s">
        <v>445</v>
      </c>
      <c r="AN11" s="1612" t="s">
        <v>462</v>
      </c>
      <c r="AO11" s="649"/>
      <c r="AP11" s="1597" t="s">
        <v>312</v>
      </c>
      <c r="AQ11" s="1612" t="s">
        <v>462</v>
      </c>
      <c r="AR11" s="649"/>
      <c r="AS11" s="1597" t="s">
        <v>316</v>
      </c>
      <c r="AT11" s="1597" t="s">
        <v>317</v>
      </c>
      <c r="AU11" s="1597" t="s">
        <v>319</v>
      </c>
      <c r="AV11" s="1597" t="s">
        <v>320</v>
      </c>
      <c r="AW11" s="1597" t="s">
        <v>321</v>
      </c>
      <c r="AX11" s="1597" t="s">
        <v>20</v>
      </c>
    </row>
    <row r="12" spans="1:50" s="4" customFormat="1" ht="14.25" customHeight="1">
      <c r="C12" s="1662"/>
      <c r="D12" s="1516"/>
      <c r="E12" s="1538"/>
      <c r="F12" s="1538"/>
      <c r="G12" s="1538"/>
      <c r="H12" s="1538"/>
      <c r="I12" s="1538"/>
      <c r="J12" s="1617"/>
      <c r="K12" s="1665"/>
      <c r="L12" s="1576"/>
      <c r="M12" s="1640"/>
      <c r="N12" s="1642"/>
      <c r="O12" s="1640"/>
      <c r="P12" s="1646"/>
      <c r="Q12" s="704" t="s">
        <v>108</v>
      </c>
      <c r="R12" s="705" t="s">
        <v>108</v>
      </c>
      <c r="S12" s="706" t="s">
        <v>108</v>
      </c>
      <c r="T12" s="707" t="s">
        <v>108</v>
      </c>
      <c r="U12" s="1677"/>
      <c r="V12" s="1678"/>
      <c r="W12" s="1603"/>
      <c r="X12" s="1632" t="s">
        <v>109</v>
      </c>
      <c r="Y12" s="1635" t="s">
        <v>738</v>
      </c>
      <c r="AA12" s="307"/>
      <c r="AB12" s="1686"/>
      <c r="AE12" s="1598"/>
      <c r="AF12" s="1598"/>
      <c r="AG12" s="1598"/>
      <c r="AH12" s="1598"/>
      <c r="AI12" s="1598"/>
      <c r="AJ12" s="1598"/>
      <c r="AK12" s="1598" t="s">
        <v>140</v>
      </c>
      <c r="AL12" s="1598"/>
      <c r="AM12" s="1598" t="s">
        <v>140</v>
      </c>
      <c r="AN12" s="1598" t="s">
        <v>140</v>
      </c>
      <c r="AO12" s="1597" t="s">
        <v>465</v>
      </c>
      <c r="AP12" s="1598" t="s">
        <v>140</v>
      </c>
      <c r="AQ12" s="1598" t="s">
        <v>140</v>
      </c>
      <c r="AR12" s="1597" t="s">
        <v>465</v>
      </c>
      <c r="AS12" s="1598"/>
      <c r="AT12" s="1598"/>
      <c r="AU12" s="1598"/>
      <c r="AV12" s="1598"/>
      <c r="AW12" s="1598"/>
      <c r="AX12" s="1598"/>
    </row>
    <row r="13" spans="1:50" s="4" customFormat="1" ht="14.25" customHeight="1">
      <c r="C13" s="1662"/>
      <c r="D13" s="1516"/>
      <c r="E13" s="1538"/>
      <c r="F13" s="1538"/>
      <c r="G13" s="1538"/>
      <c r="H13" s="1538"/>
      <c r="I13" s="1538"/>
      <c r="J13" s="1617"/>
      <c r="K13" s="1665"/>
      <c r="L13" s="1576"/>
      <c r="M13" s="1628" t="s">
        <v>179</v>
      </c>
      <c r="N13" s="1642"/>
      <c r="O13" s="1625" t="s">
        <v>151</v>
      </c>
      <c r="P13" s="1628" t="s">
        <v>30</v>
      </c>
      <c r="Q13" s="708"/>
      <c r="R13" s="709"/>
      <c r="S13" s="656"/>
      <c r="T13" s="710"/>
      <c r="U13" s="1682" t="s">
        <v>118</v>
      </c>
      <c r="V13" s="1682" t="s">
        <v>20</v>
      </c>
      <c r="W13" s="1650"/>
      <c r="X13" s="1633"/>
      <c r="Y13" s="1636"/>
      <c r="AA13" s="307"/>
      <c r="AB13" s="1686"/>
      <c r="AE13" s="1598"/>
      <c r="AF13" s="1598"/>
      <c r="AG13" s="1598"/>
      <c r="AH13" s="1598"/>
      <c r="AI13" s="1598"/>
      <c r="AJ13" s="1598"/>
      <c r="AK13" s="1598"/>
      <c r="AL13" s="1598"/>
      <c r="AM13" s="1598"/>
      <c r="AN13" s="1598"/>
      <c r="AO13" s="1598"/>
      <c r="AP13" s="1598"/>
      <c r="AQ13" s="1598"/>
      <c r="AR13" s="1598"/>
      <c r="AS13" s="1598"/>
      <c r="AT13" s="1598"/>
      <c r="AU13" s="1598"/>
      <c r="AV13" s="1598"/>
      <c r="AW13" s="1598"/>
      <c r="AX13" s="1598"/>
    </row>
    <row r="14" spans="1:50" s="4" customFormat="1" ht="14.25" customHeight="1">
      <c r="C14" s="1662"/>
      <c r="D14" s="1516"/>
      <c r="E14" s="1538"/>
      <c r="F14" s="1538"/>
      <c r="G14" s="1538"/>
      <c r="H14" s="1538"/>
      <c r="I14" s="1538"/>
      <c r="J14" s="1617"/>
      <c r="K14" s="1665"/>
      <c r="L14" s="1576"/>
      <c r="M14" s="1680"/>
      <c r="N14" s="1642"/>
      <c r="O14" s="1626"/>
      <c r="P14" s="1579"/>
      <c r="Q14" s="708"/>
      <c r="R14" s="709"/>
      <c r="S14" s="656"/>
      <c r="T14" s="710"/>
      <c r="U14" s="1670"/>
      <c r="V14" s="1670"/>
      <c r="W14" s="1650"/>
      <c r="X14" s="1633"/>
      <c r="Y14" s="711"/>
      <c r="AA14" s="307"/>
      <c r="AB14" s="1686"/>
      <c r="AE14" s="1598"/>
      <c r="AF14" s="1598"/>
      <c r="AG14" s="1598"/>
      <c r="AH14" s="1598"/>
      <c r="AI14" s="1598"/>
      <c r="AJ14" s="1598"/>
      <c r="AK14" s="1598"/>
      <c r="AL14" s="1598"/>
      <c r="AM14" s="1598"/>
      <c r="AN14" s="1598"/>
      <c r="AO14" s="1598"/>
      <c r="AP14" s="1598"/>
      <c r="AQ14" s="1598"/>
      <c r="AR14" s="1598"/>
      <c r="AS14" s="1598"/>
      <c r="AT14" s="1598"/>
      <c r="AU14" s="1598"/>
      <c r="AV14" s="1598"/>
      <c r="AW14" s="1598"/>
      <c r="AX14" s="1598"/>
    </row>
    <row r="15" spans="1:50" s="4" customFormat="1" ht="14.25" customHeight="1" thickBot="1">
      <c r="C15" s="1662"/>
      <c r="D15" s="1516"/>
      <c r="E15" s="1538"/>
      <c r="F15" s="1538"/>
      <c r="G15" s="1538"/>
      <c r="H15" s="1538"/>
      <c r="I15" s="1538"/>
      <c r="J15" s="1617"/>
      <c r="K15" s="1665"/>
      <c r="L15" s="1576"/>
      <c r="M15" s="1680"/>
      <c r="N15" s="1642"/>
      <c r="O15" s="1626"/>
      <c r="P15" s="1579"/>
      <c r="Q15" s="708"/>
      <c r="R15" s="709"/>
      <c r="S15" s="656"/>
      <c r="T15" s="710"/>
      <c r="U15" s="1683" t="s">
        <v>108</v>
      </c>
      <c r="V15" s="1683" t="s">
        <v>108</v>
      </c>
      <c r="W15" s="1650"/>
      <c r="X15" s="1671"/>
      <c r="Y15" s="711"/>
      <c r="AA15" s="307"/>
      <c r="AB15" s="1686"/>
      <c r="AE15" s="1599"/>
      <c r="AF15" s="658" t="s">
        <v>310</v>
      </c>
      <c r="AG15" s="658" t="s">
        <v>310</v>
      </c>
      <c r="AH15" s="1599"/>
      <c r="AI15" s="1599"/>
      <c r="AJ15" s="1599"/>
      <c r="AK15" s="1599"/>
      <c r="AL15" s="1599"/>
      <c r="AM15" s="1599"/>
      <c r="AN15" s="1599"/>
      <c r="AO15" s="1599"/>
      <c r="AP15" s="1599"/>
      <c r="AQ15" s="1599"/>
      <c r="AR15" s="1599"/>
      <c r="AS15" s="1598"/>
      <c r="AT15" s="1599"/>
      <c r="AU15" s="1599"/>
      <c r="AV15" s="1599"/>
      <c r="AW15" s="1599"/>
      <c r="AX15" s="1599"/>
    </row>
    <row r="16" spans="1:50" s="4" customFormat="1" ht="26.45" customHeight="1" thickTop="1" thickBot="1">
      <c r="C16" s="1663"/>
      <c r="D16" s="1618"/>
      <c r="E16" s="1319"/>
      <c r="F16" s="1319"/>
      <c r="G16" s="1319"/>
      <c r="H16" s="1319"/>
      <c r="I16" s="1319"/>
      <c r="J16" s="1320"/>
      <c r="K16" s="1666"/>
      <c r="L16" s="1577"/>
      <c r="M16" s="1681"/>
      <c r="N16" s="1643"/>
      <c r="O16" s="1627"/>
      <c r="P16" s="1580"/>
      <c r="Q16" s="712"/>
      <c r="R16" s="709"/>
      <c r="S16" s="656"/>
      <c r="T16" s="713"/>
      <c r="U16" s="1684"/>
      <c r="V16" s="1684"/>
      <c r="W16" s="1679"/>
      <c r="X16" s="1672"/>
      <c r="Y16" s="714"/>
      <c r="AA16" s="307"/>
      <c r="AB16" s="1687"/>
      <c r="AE16" s="715"/>
      <c r="AF16" s="715"/>
      <c r="AG16" s="715"/>
      <c r="AH16" s="715"/>
      <c r="AI16" s="715"/>
      <c r="AJ16" s="715"/>
      <c r="AK16" s="715"/>
      <c r="AL16" s="715"/>
      <c r="AM16" s="868">
        <f t="shared" ref="AM16:AX16" si="0">SUM(AM17:AM316)</f>
        <v>0</v>
      </c>
      <c r="AN16" s="868">
        <f t="shared" si="0"/>
        <v>0</v>
      </c>
      <c r="AO16" s="868">
        <f t="shared" si="0"/>
        <v>0</v>
      </c>
      <c r="AP16" s="868">
        <f t="shared" si="0"/>
        <v>0</v>
      </c>
      <c r="AQ16" s="868">
        <f t="shared" si="0"/>
        <v>0</v>
      </c>
      <c r="AR16" s="869">
        <f t="shared" si="0"/>
        <v>0</v>
      </c>
      <c r="AS16" s="866">
        <f t="shared" si="0"/>
        <v>0</v>
      </c>
      <c r="AT16" s="870">
        <f t="shared" si="0"/>
        <v>0</v>
      </c>
      <c r="AU16" s="868">
        <f t="shared" si="0"/>
        <v>0</v>
      </c>
      <c r="AV16" s="868">
        <f t="shared" si="0"/>
        <v>0</v>
      </c>
      <c r="AW16" s="868">
        <f t="shared" si="0"/>
        <v>0</v>
      </c>
      <c r="AX16" s="868">
        <f t="shared" si="0"/>
        <v>0</v>
      </c>
    </row>
    <row r="17" spans="3:50" s="4" customFormat="1" ht="27.75" customHeight="1" thickTop="1">
      <c r="C17" s="716">
        <v>1</v>
      </c>
      <c r="D17" s="1629"/>
      <c r="E17" s="1630"/>
      <c r="F17" s="1630"/>
      <c r="G17" s="1630"/>
      <c r="H17" s="1630"/>
      <c r="I17" s="1630"/>
      <c r="J17" s="1631"/>
      <c r="K17" s="735"/>
      <c r="L17" s="736"/>
      <c r="M17" s="737"/>
      <c r="N17" s="197"/>
      <c r="O17" s="322"/>
      <c r="P17" s="323"/>
      <c r="Q17" s="196"/>
      <c r="R17" s="79"/>
      <c r="S17" s="196"/>
      <c r="T17" s="196"/>
      <c r="U17" s="196"/>
      <c r="V17" s="196"/>
      <c r="W17" s="1044"/>
      <c r="X17" s="738"/>
      <c r="Y17" s="81"/>
      <c r="Z17" s="453"/>
      <c r="AA17" s="307"/>
      <c r="AB17" s="293"/>
      <c r="AE17" s="717" t="str">
        <f t="shared" ref="AE17:AE35" si="1">IF(AND(K17="",L17=""),"","["&amp;RIGHT(LEFT(K17,2),1)&amp;RIGHT(LEFT(L17,2),1)&amp;"]")</f>
        <v/>
      </c>
      <c r="AF17" s="718" t="str">
        <f t="shared" ref="AF17:AF35" si="2">IF(AE17="","",IF(Q17&lt;100000,1,0))</f>
        <v/>
      </c>
      <c r="AG17" s="718" t="str">
        <f t="shared" ref="AG17:AG35" si="3">IF(AE17="","",IF(AND(AF17=0,Q17&lt;200000),1,))</f>
        <v/>
      </c>
      <c r="AH17" s="718" t="str">
        <f>IF(AE17="","",VLOOKUP(AE17,リスト!BI:BJ,2,0))</f>
        <v/>
      </c>
      <c r="AI17" s="718" t="str">
        <f>IF(AG17=1,3,IF(M17="2：中古",MIN(AH17,N17),AH17))</f>
        <v/>
      </c>
      <c r="AJ17" s="718" t="str">
        <f>IF(AI17="","",VLOOKUP(AI17,リスト!BW:BX,2,0))</f>
        <v/>
      </c>
      <c r="AK17" s="718" t="str">
        <f>IF(AE17="","",IF(P17&gt;【１】経営概要!$G$27,調査年-1,調査年)-O17)</f>
        <v/>
      </c>
      <c r="AL17" s="719" t="str">
        <f t="shared" ref="AL17:AL35" si="4">IF(OR(AE17="",AF17=1),"",
IF(AND(AI17&gt;0,AK17&lt;AI17,AM17&lt;=ROUND((Q17-1)*AJ17,0)),ROUND(AM17,0),
IF(AND(AI17&gt;0,AK17&lt;AI17),ROUND((Q17-1)*AJ17,0),
"")))</f>
        <v/>
      </c>
      <c r="AM17" s="719" t="str">
        <f t="shared" ref="AM17:AM35" si="5">IF(OR(AE17="",AF17=1),"",
IF(AND(AI17&gt;0,AK17&lt;AI17),Q17-ROUND((Q17-1)*AJ17*AK17,0),1
))</f>
        <v/>
      </c>
      <c r="AN17" s="720" t="str">
        <f t="shared" ref="AN17:AN35" si="6">IF(OR(AE17="",AF17=1),"",
IF(X17="",AL17,
IF(X17="2：廃棄等",SUM(AM17,Y17),
IF(X17="1：売却",AM17-Y17,
IF(AND(Y17="",AL17=""),"",SUM(Y17,AL17))))))</f>
        <v/>
      </c>
      <c r="AO17" s="720" t="str">
        <f t="shared" ref="AO17:AO35" si="7">IF(AND(AN17="",AL17=""),"",
IF(OR(X17="2：廃棄等",X17="1：売却"),SUM(AN17)-SUM(AL17),""))</f>
        <v/>
      </c>
      <c r="AP17" s="720" t="str">
        <f>IF(W17="","",IF(OR(O17=IF(P17&gt;【１】経営概要!$G$27,調査年-1,調査年),AM17=""),"",ROUND(AM17*W17%,0)))</f>
        <v/>
      </c>
      <c r="AQ17" s="720" t="str">
        <f t="shared" ref="AQ17:AQ35" si="8">IF(W17="","",IF(AN17="","",ROUND(AN17*W17%,0)))</f>
        <v/>
      </c>
      <c r="AR17" s="720" t="str">
        <f t="shared" ref="AR17:AR35" si="9">IF(W17="","",IF(AO17="","",ROUND(AO17*W17%,0)))</f>
        <v/>
      </c>
      <c r="AS17" s="721" t="str">
        <f t="shared" ref="AS17:AS35" si="10">IF(W17="","",IF(AM17="","",ROUND(AM17*W17%,0)))</f>
        <v/>
      </c>
      <c r="AT17" s="720" t="str">
        <f>IF(OR(W17="",AND(OR(O17&lt;&gt;IF(P17&gt;【１】経営概要!$G$27,調査年-1,調査年),AF17=0),R17="")),"",
SUM(
IF(AND(O17=IF(P17&gt;【１】経営概要!$G$27,調査年-1,調査年),AF17=1),ROUND(Q17*W17%,0),),
ROUND(R17*W17%,0)))</f>
        <v/>
      </c>
      <c r="AU17" s="720" t="str">
        <f t="shared" ref="AU17:AU35" si="11">IF(W17="","",IF(S17="","",ROUND(S17*W17%,0)))</f>
        <v/>
      </c>
      <c r="AV17" s="720" t="str">
        <f t="shared" ref="AV17:AV35" si="12">IF(W17="","",IF(T17="","",ROUND(T17*W17%,0)))</f>
        <v/>
      </c>
      <c r="AW17" s="720" t="str">
        <f t="shared" ref="AW17:AW35" si="13">IF(W17="","",IF(U17="","",ROUND(U17*W17%,0)))</f>
        <v/>
      </c>
      <c r="AX17" s="720" t="str">
        <f t="shared" ref="AX17:AX35" si="14">IF(W17="","",IF(V17="","",ROUND(V17*W17%,0)))</f>
        <v/>
      </c>
    </row>
    <row r="18" spans="3:50" s="4" customFormat="1" ht="28.15" customHeight="1">
      <c r="C18" s="722">
        <v>2</v>
      </c>
      <c r="D18" s="1569"/>
      <c r="E18" s="1570"/>
      <c r="F18" s="1570"/>
      <c r="G18" s="1570"/>
      <c r="H18" s="1570"/>
      <c r="I18" s="1570"/>
      <c r="J18" s="1571"/>
      <c r="K18" s="739"/>
      <c r="L18" s="740"/>
      <c r="M18" s="682"/>
      <c r="N18" s="200"/>
      <c r="O18" s="324"/>
      <c r="P18" s="325"/>
      <c r="Q18" s="201"/>
      <c r="R18" s="201"/>
      <c r="S18" s="201"/>
      <c r="T18" s="201"/>
      <c r="U18" s="201"/>
      <c r="V18" s="201"/>
      <c r="W18" s="1045"/>
      <c r="X18" s="741"/>
      <c r="Y18" s="82"/>
      <c r="Z18" s="453"/>
      <c r="AA18" s="307"/>
      <c r="AB18" s="294"/>
      <c r="AE18" s="663" t="str">
        <f t="shared" si="1"/>
        <v/>
      </c>
      <c r="AF18" s="664" t="str">
        <f t="shared" si="2"/>
        <v/>
      </c>
      <c r="AG18" s="664" t="str">
        <f t="shared" si="3"/>
        <v/>
      </c>
      <c r="AH18" s="664" t="str">
        <f>IF(AE18="","",VLOOKUP(AE18,リスト!BI:BJ,2,0))</f>
        <v/>
      </c>
      <c r="AI18" s="664" t="str">
        <f t="shared" ref="AI18:AI81" si="15">IF(AG18=1,3,IF(M18="2：中古",MIN(AH18,N18),AH18))</f>
        <v/>
      </c>
      <c r="AJ18" s="664" t="str">
        <f>IF(AI18="","",VLOOKUP(AI18,リスト!BW:BX,2,0))</f>
        <v/>
      </c>
      <c r="AK18" s="664" t="str">
        <f>IF(AE18="","",IF(P18&gt;【１】経営概要!$G$27,調査年-1,調査年)-O18)</f>
        <v/>
      </c>
      <c r="AL18" s="723" t="str">
        <f t="shared" si="4"/>
        <v/>
      </c>
      <c r="AM18" s="665" t="str">
        <f t="shared" si="5"/>
        <v/>
      </c>
      <c r="AN18" s="665" t="str">
        <f t="shared" si="6"/>
        <v/>
      </c>
      <c r="AO18" s="666" t="str">
        <f t="shared" si="7"/>
        <v/>
      </c>
      <c r="AP18" s="666" t="str">
        <f>IF(W18="","",IF(OR(O18=IF(P18&gt;【１】経営概要!$G$27,調査年-1,調査年),AM18=""),"",ROUND(AM18*W18%,0)))</f>
        <v/>
      </c>
      <c r="AQ18" s="666" t="str">
        <f t="shared" si="8"/>
        <v/>
      </c>
      <c r="AR18" s="666" t="str">
        <f t="shared" si="9"/>
        <v/>
      </c>
      <c r="AS18" s="666" t="str">
        <f t="shared" si="10"/>
        <v/>
      </c>
      <c r="AT18" s="666" t="str">
        <f>IF(OR(W18="",AND(OR(O18&lt;&gt;IF(P18&gt;【１】経営概要!$G$27,調査年-1,調査年),AF18=0),R18="")),"",
SUM(
IF(AND(O18=IF(P18&gt;【１】経営概要!$G$27,調査年-1,調査年),AF18=1),ROUND(Q18*W18%,0),),
ROUND(R18*W18%,0)))</f>
        <v/>
      </c>
      <c r="AU18" s="666" t="str">
        <f t="shared" si="11"/>
        <v/>
      </c>
      <c r="AV18" s="666" t="str">
        <f t="shared" si="12"/>
        <v/>
      </c>
      <c r="AW18" s="666" t="str">
        <f t="shared" si="13"/>
        <v/>
      </c>
      <c r="AX18" s="666" t="str">
        <f t="shared" si="14"/>
        <v/>
      </c>
    </row>
    <row r="19" spans="3:50" s="4" customFormat="1" ht="28.15" customHeight="1">
      <c r="C19" s="722">
        <v>3</v>
      </c>
      <c r="D19" s="1572"/>
      <c r="E19" s="1573"/>
      <c r="F19" s="1573"/>
      <c r="G19" s="1573"/>
      <c r="H19" s="1573"/>
      <c r="I19" s="1573"/>
      <c r="J19" s="1573"/>
      <c r="K19" s="742"/>
      <c r="L19" s="743"/>
      <c r="M19" s="744"/>
      <c r="N19" s="193"/>
      <c r="O19" s="326"/>
      <c r="P19" s="325"/>
      <c r="Q19" s="192"/>
      <c r="R19" s="201"/>
      <c r="S19" s="192"/>
      <c r="T19" s="192"/>
      <c r="U19" s="192"/>
      <c r="V19" s="192"/>
      <c r="W19" s="1045"/>
      <c r="X19" s="741"/>
      <c r="Y19" s="82"/>
      <c r="Z19" s="453"/>
      <c r="AA19" s="307"/>
      <c r="AB19" s="294"/>
      <c r="AE19" s="663" t="str">
        <f t="shared" si="1"/>
        <v/>
      </c>
      <c r="AF19" s="664" t="str">
        <f t="shared" si="2"/>
        <v/>
      </c>
      <c r="AG19" s="664" t="str">
        <f t="shared" si="3"/>
        <v/>
      </c>
      <c r="AH19" s="664" t="str">
        <f>IF(AE19="","",VLOOKUP(AE19,リスト!BI:BJ,2,0))</f>
        <v/>
      </c>
      <c r="AI19" s="664" t="str">
        <f t="shared" si="15"/>
        <v/>
      </c>
      <c r="AJ19" s="664" t="str">
        <f>IF(AI19="","",VLOOKUP(AI19,リスト!BW:BX,2,0))</f>
        <v/>
      </c>
      <c r="AK19" s="664" t="str">
        <f>IF(AE19="","",IF(P19&gt;【１】経営概要!$G$27,調査年-1,調査年)-O19)</f>
        <v/>
      </c>
      <c r="AL19" s="723" t="str">
        <f t="shared" si="4"/>
        <v/>
      </c>
      <c r="AM19" s="665" t="str">
        <f t="shared" si="5"/>
        <v/>
      </c>
      <c r="AN19" s="665" t="str">
        <f t="shared" si="6"/>
        <v/>
      </c>
      <c r="AO19" s="666" t="str">
        <f t="shared" si="7"/>
        <v/>
      </c>
      <c r="AP19" s="666" t="str">
        <f>IF(W19="","",IF(OR(O19=IF(P19&gt;【１】経営概要!$G$27,調査年-1,調査年),AM19=""),"",ROUND(AM19*W19%,0)))</f>
        <v/>
      </c>
      <c r="AQ19" s="666" t="str">
        <f t="shared" si="8"/>
        <v/>
      </c>
      <c r="AR19" s="666" t="str">
        <f t="shared" si="9"/>
        <v/>
      </c>
      <c r="AS19" s="666" t="str">
        <f t="shared" si="10"/>
        <v/>
      </c>
      <c r="AT19" s="666" t="str">
        <f>IF(OR(W19="",AND(OR(O19&lt;&gt;IF(P19&gt;【１】経営概要!$G$27,調査年-1,調査年),AF19=0),R19="")),"",
SUM(
IF(AND(O19=IF(P19&gt;【１】経営概要!$G$27,調査年-1,調査年),AF19=1),ROUND(Q19*W19%,0),),
ROUND(R19*W19%,0)))</f>
        <v/>
      </c>
      <c r="AU19" s="666" t="str">
        <f t="shared" si="11"/>
        <v/>
      </c>
      <c r="AV19" s="666" t="str">
        <f t="shared" si="12"/>
        <v/>
      </c>
      <c r="AW19" s="666" t="str">
        <f t="shared" si="13"/>
        <v/>
      </c>
      <c r="AX19" s="666" t="str">
        <f t="shared" si="14"/>
        <v/>
      </c>
    </row>
    <row r="20" spans="3:50" s="4" customFormat="1" ht="28.15" customHeight="1">
      <c r="C20" s="722">
        <v>4</v>
      </c>
      <c r="D20" s="1569"/>
      <c r="E20" s="1570"/>
      <c r="F20" s="1570"/>
      <c r="G20" s="1570"/>
      <c r="H20" s="1570"/>
      <c r="I20" s="1570"/>
      <c r="J20" s="1570"/>
      <c r="K20" s="739"/>
      <c r="L20" s="740"/>
      <c r="M20" s="744"/>
      <c r="N20" s="191"/>
      <c r="O20" s="324"/>
      <c r="P20" s="325"/>
      <c r="Q20" s="192"/>
      <c r="R20" s="201"/>
      <c r="S20" s="192"/>
      <c r="T20" s="192"/>
      <c r="U20" s="192"/>
      <c r="V20" s="192"/>
      <c r="W20" s="1045"/>
      <c r="X20" s="741"/>
      <c r="Y20" s="82"/>
      <c r="Z20" s="453"/>
      <c r="AA20" s="307"/>
      <c r="AB20" s="294"/>
      <c r="AE20" s="663" t="str">
        <f t="shared" si="1"/>
        <v/>
      </c>
      <c r="AF20" s="664" t="str">
        <f t="shared" si="2"/>
        <v/>
      </c>
      <c r="AG20" s="664" t="str">
        <f t="shared" si="3"/>
        <v/>
      </c>
      <c r="AH20" s="664" t="str">
        <f>IF(AE20="","",VLOOKUP(AE20,リスト!BI:BJ,2,0))</f>
        <v/>
      </c>
      <c r="AI20" s="664" t="str">
        <f t="shared" si="15"/>
        <v/>
      </c>
      <c r="AJ20" s="664" t="str">
        <f>IF(AI20="","",VLOOKUP(AI20,リスト!BW:BX,2,0))</f>
        <v/>
      </c>
      <c r="AK20" s="664" t="str">
        <f>IF(AE20="","",IF(P20&gt;【１】経営概要!$G$27,調査年-1,調査年)-O20)</f>
        <v/>
      </c>
      <c r="AL20" s="723" t="str">
        <f t="shared" si="4"/>
        <v/>
      </c>
      <c r="AM20" s="665" t="str">
        <f t="shared" si="5"/>
        <v/>
      </c>
      <c r="AN20" s="665" t="str">
        <f t="shared" si="6"/>
        <v/>
      </c>
      <c r="AO20" s="666" t="str">
        <f t="shared" si="7"/>
        <v/>
      </c>
      <c r="AP20" s="666" t="str">
        <f>IF(W20="","",IF(OR(O20=IF(P20&gt;【１】経営概要!$G$27,調査年-1,調査年),AM20=""),"",ROUND(AM20*W20%,0)))</f>
        <v/>
      </c>
      <c r="AQ20" s="666" t="str">
        <f t="shared" si="8"/>
        <v/>
      </c>
      <c r="AR20" s="666" t="str">
        <f t="shared" si="9"/>
        <v/>
      </c>
      <c r="AS20" s="666" t="str">
        <f t="shared" si="10"/>
        <v/>
      </c>
      <c r="AT20" s="666" t="str">
        <f>IF(OR(W20="",AND(OR(O20&lt;&gt;IF(P20&gt;【１】経営概要!$G$27,調査年-1,調査年),AF20=0),R20="")),"",
SUM(
IF(AND(O20=IF(P20&gt;【１】経営概要!$G$27,調査年-1,調査年),AF20=1),ROUND(Q20*W20%,0),),
ROUND(R20*W20%,0)))</f>
        <v/>
      </c>
      <c r="AU20" s="666" t="str">
        <f t="shared" si="11"/>
        <v/>
      </c>
      <c r="AV20" s="666" t="str">
        <f t="shared" si="12"/>
        <v/>
      </c>
      <c r="AW20" s="666" t="str">
        <f t="shared" si="13"/>
        <v/>
      </c>
      <c r="AX20" s="666" t="str">
        <f t="shared" si="14"/>
        <v/>
      </c>
    </row>
    <row r="21" spans="3:50" s="4" customFormat="1" ht="28.15" customHeight="1">
      <c r="C21" s="722">
        <v>5</v>
      </c>
      <c r="D21" s="1572"/>
      <c r="E21" s="1573"/>
      <c r="F21" s="1573"/>
      <c r="G21" s="1573"/>
      <c r="H21" s="1573"/>
      <c r="I21" s="1573"/>
      <c r="J21" s="1573"/>
      <c r="K21" s="742"/>
      <c r="L21" s="743"/>
      <c r="M21" s="744"/>
      <c r="N21" s="193"/>
      <c r="O21" s="326"/>
      <c r="P21" s="325"/>
      <c r="Q21" s="192"/>
      <c r="R21" s="201"/>
      <c r="S21" s="192"/>
      <c r="T21" s="192"/>
      <c r="U21" s="192"/>
      <c r="V21" s="192"/>
      <c r="W21" s="1045"/>
      <c r="X21" s="741"/>
      <c r="Y21" s="82"/>
      <c r="Z21" s="453"/>
      <c r="AA21" s="307"/>
      <c r="AB21" s="294"/>
      <c r="AE21" s="663" t="str">
        <f t="shared" si="1"/>
        <v/>
      </c>
      <c r="AF21" s="664" t="str">
        <f t="shared" si="2"/>
        <v/>
      </c>
      <c r="AG21" s="664" t="str">
        <f t="shared" si="3"/>
        <v/>
      </c>
      <c r="AH21" s="664" t="str">
        <f>IF(AE21="","",VLOOKUP(AE21,リスト!BI:BJ,2,0))</f>
        <v/>
      </c>
      <c r="AI21" s="664" t="str">
        <f t="shared" si="15"/>
        <v/>
      </c>
      <c r="AJ21" s="664" t="str">
        <f>IF(AI21="","",VLOOKUP(AI21,リスト!BW:BX,2,0))</f>
        <v/>
      </c>
      <c r="AK21" s="664" t="str">
        <f>IF(AE21="","",IF(P21&gt;【１】経営概要!$G$27,調査年-1,調査年)-O21)</f>
        <v/>
      </c>
      <c r="AL21" s="723" t="str">
        <f t="shared" si="4"/>
        <v/>
      </c>
      <c r="AM21" s="665" t="str">
        <f t="shared" si="5"/>
        <v/>
      </c>
      <c r="AN21" s="665" t="str">
        <f t="shared" si="6"/>
        <v/>
      </c>
      <c r="AO21" s="666" t="str">
        <f t="shared" si="7"/>
        <v/>
      </c>
      <c r="AP21" s="666" t="str">
        <f>IF(W21="","",IF(OR(O21=IF(P21&gt;【１】経営概要!$G$27,調査年-1,調査年),AM21=""),"",ROUND(AM21*W21%,0)))</f>
        <v/>
      </c>
      <c r="AQ21" s="666" t="str">
        <f t="shared" si="8"/>
        <v/>
      </c>
      <c r="AR21" s="666" t="str">
        <f t="shared" si="9"/>
        <v/>
      </c>
      <c r="AS21" s="666" t="str">
        <f t="shared" si="10"/>
        <v/>
      </c>
      <c r="AT21" s="666" t="str">
        <f>IF(OR(W21="",AND(OR(O21&lt;&gt;IF(P21&gt;【１】経営概要!$G$27,調査年-1,調査年),AF21=0),R21="")),"",
SUM(
IF(AND(O21=IF(P21&gt;【１】経営概要!$G$27,調査年-1,調査年),AF21=1),ROUND(Q21*W21%,0),),
ROUND(R21*W21%,0)))</f>
        <v/>
      </c>
      <c r="AU21" s="666" t="str">
        <f t="shared" si="11"/>
        <v/>
      </c>
      <c r="AV21" s="666" t="str">
        <f t="shared" si="12"/>
        <v/>
      </c>
      <c r="AW21" s="666" t="str">
        <f t="shared" si="13"/>
        <v/>
      </c>
      <c r="AX21" s="666" t="str">
        <f t="shared" si="14"/>
        <v/>
      </c>
    </row>
    <row r="22" spans="3:50" s="4" customFormat="1" ht="28.15" customHeight="1">
      <c r="C22" s="722">
        <v>6</v>
      </c>
      <c r="D22" s="1569"/>
      <c r="E22" s="1570"/>
      <c r="F22" s="1570"/>
      <c r="G22" s="1570"/>
      <c r="H22" s="1570"/>
      <c r="I22" s="1570"/>
      <c r="J22" s="1570"/>
      <c r="K22" s="739"/>
      <c r="L22" s="740"/>
      <c r="M22" s="744"/>
      <c r="N22" s="191"/>
      <c r="O22" s="324"/>
      <c r="P22" s="325"/>
      <c r="Q22" s="192"/>
      <c r="R22" s="201"/>
      <c r="S22" s="192"/>
      <c r="T22" s="192"/>
      <c r="U22" s="192"/>
      <c r="V22" s="192"/>
      <c r="W22" s="1045"/>
      <c r="X22" s="741"/>
      <c r="Y22" s="82"/>
      <c r="Z22" s="453"/>
      <c r="AA22" s="307"/>
      <c r="AB22" s="294"/>
      <c r="AE22" s="663" t="str">
        <f t="shared" si="1"/>
        <v/>
      </c>
      <c r="AF22" s="664" t="str">
        <f t="shared" si="2"/>
        <v/>
      </c>
      <c r="AG22" s="664" t="str">
        <f t="shared" si="3"/>
        <v/>
      </c>
      <c r="AH22" s="664" t="str">
        <f>IF(AE22="","",VLOOKUP(AE22,リスト!BI:BJ,2,0))</f>
        <v/>
      </c>
      <c r="AI22" s="664" t="str">
        <f t="shared" si="15"/>
        <v/>
      </c>
      <c r="AJ22" s="664" t="str">
        <f>IF(AI22="","",VLOOKUP(AI22,リスト!BW:BX,2,0))</f>
        <v/>
      </c>
      <c r="AK22" s="664" t="str">
        <f>IF(AE22="","",IF(P22&gt;【１】経営概要!$G$27,調査年-1,調査年)-O22)</f>
        <v/>
      </c>
      <c r="AL22" s="723" t="str">
        <f t="shared" si="4"/>
        <v/>
      </c>
      <c r="AM22" s="665" t="str">
        <f t="shared" si="5"/>
        <v/>
      </c>
      <c r="AN22" s="665" t="str">
        <f t="shared" si="6"/>
        <v/>
      </c>
      <c r="AO22" s="666" t="str">
        <f t="shared" si="7"/>
        <v/>
      </c>
      <c r="AP22" s="666" t="str">
        <f>IF(W22="","",IF(OR(O22=IF(P22&gt;【１】経営概要!$G$27,調査年-1,調査年),AM22=""),"",ROUND(AM22*W22%,0)))</f>
        <v/>
      </c>
      <c r="AQ22" s="666" t="str">
        <f t="shared" si="8"/>
        <v/>
      </c>
      <c r="AR22" s="666" t="str">
        <f t="shared" si="9"/>
        <v/>
      </c>
      <c r="AS22" s="666" t="str">
        <f t="shared" si="10"/>
        <v/>
      </c>
      <c r="AT22" s="666" t="str">
        <f>IF(OR(W22="",AND(OR(O22&lt;&gt;IF(P22&gt;【１】経営概要!$G$27,調査年-1,調査年),AF22=0),R22="")),"",
SUM(
IF(AND(O22=IF(P22&gt;【１】経営概要!$G$27,調査年-1,調査年),AF22=1),ROUND(Q22*W22%,0),),
ROUND(R22*W22%,0)))</f>
        <v/>
      </c>
      <c r="AU22" s="666" t="str">
        <f t="shared" si="11"/>
        <v/>
      </c>
      <c r="AV22" s="666" t="str">
        <f t="shared" si="12"/>
        <v/>
      </c>
      <c r="AW22" s="666" t="str">
        <f t="shared" si="13"/>
        <v/>
      </c>
      <c r="AX22" s="666" t="str">
        <f t="shared" si="14"/>
        <v/>
      </c>
    </row>
    <row r="23" spans="3:50" s="4" customFormat="1" ht="28.15" customHeight="1">
      <c r="C23" s="722">
        <v>7</v>
      </c>
      <c r="D23" s="1572"/>
      <c r="E23" s="1573"/>
      <c r="F23" s="1573"/>
      <c r="G23" s="1573"/>
      <c r="H23" s="1573"/>
      <c r="I23" s="1573"/>
      <c r="J23" s="1573"/>
      <c r="K23" s="742"/>
      <c r="L23" s="743"/>
      <c r="M23" s="744"/>
      <c r="N23" s="193"/>
      <c r="O23" s="326"/>
      <c r="P23" s="325"/>
      <c r="Q23" s="192"/>
      <c r="R23" s="201"/>
      <c r="S23" s="192"/>
      <c r="T23" s="192"/>
      <c r="U23" s="192"/>
      <c r="V23" s="192"/>
      <c r="W23" s="1045"/>
      <c r="X23" s="741"/>
      <c r="Y23" s="82"/>
      <c r="Z23" s="453"/>
      <c r="AA23" s="307"/>
      <c r="AB23" s="294"/>
      <c r="AE23" s="663" t="str">
        <f t="shared" si="1"/>
        <v/>
      </c>
      <c r="AF23" s="664" t="str">
        <f t="shared" si="2"/>
        <v/>
      </c>
      <c r="AG23" s="664" t="str">
        <f t="shared" si="3"/>
        <v/>
      </c>
      <c r="AH23" s="664" t="str">
        <f>IF(AE23="","",VLOOKUP(AE23,リスト!BI:BJ,2,0))</f>
        <v/>
      </c>
      <c r="AI23" s="664" t="str">
        <f t="shared" si="15"/>
        <v/>
      </c>
      <c r="AJ23" s="664" t="str">
        <f>IF(AI23="","",VLOOKUP(AI23,リスト!BW:BX,2,0))</f>
        <v/>
      </c>
      <c r="AK23" s="664" t="str">
        <f>IF(AE23="","",IF(P23&gt;【１】経営概要!$G$27,調査年-1,調査年)-O23)</f>
        <v/>
      </c>
      <c r="AL23" s="723" t="str">
        <f t="shared" si="4"/>
        <v/>
      </c>
      <c r="AM23" s="665" t="str">
        <f t="shared" si="5"/>
        <v/>
      </c>
      <c r="AN23" s="665" t="str">
        <f t="shared" si="6"/>
        <v/>
      </c>
      <c r="AO23" s="666" t="str">
        <f t="shared" si="7"/>
        <v/>
      </c>
      <c r="AP23" s="666" t="str">
        <f>IF(W23="","",IF(OR(O23=IF(P23&gt;【１】経営概要!$G$27,調査年-1,調査年),AM23=""),"",ROUND(AM23*W23%,0)))</f>
        <v/>
      </c>
      <c r="AQ23" s="666" t="str">
        <f t="shared" si="8"/>
        <v/>
      </c>
      <c r="AR23" s="666" t="str">
        <f t="shared" si="9"/>
        <v/>
      </c>
      <c r="AS23" s="666" t="str">
        <f t="shared" si="10"/>
        <v/>
      </c>
      <c r="AT23" s="666" t="str">
        <f>IF(OR(W23="",AND(OR(O23&lt;&gt;IF(P23&gt;【１】経営概要!$G$27,調査年-1,調査年),AF23=0),R23="")),"",
SUM(
IF(AND(O23=IF(P23&gt;【１】経営概要!$G$27,調査年-1,調査年),AF23=1),ROUND(Q23*W23%,0),),
ROUND(R23*W23%,0)))</f>
        <v/>
      </c>
      <c r="AU23" s="666" t="str">
        <f t="shared" si="11"/>
        <v/>
      </c>
      <c r="AV23" s="666" t="str">
        <f t="shared" si="12"/>
        <v/>
      </c>
      <c r="AW23" s="666" t="str">
        <f t="shared" si="13"/>
        <v/>
      </c>
      <c r="AX23" s="666" t="str">
        <f t="shared" si="14"/>
        <v/>
      </c>
    </row>
    <row r="24" spans="3:50" s="4" customFormat="1" ht="28.15" customHeight="1">
      <c r="C24" s="722">
        <v>8</v>
      </c>
      <c r="D24" s="1569"/>
      <c r="E24" s="1570"/>
      <c r="F24" s="1570"/>
      <c r="G24" s="1570"/>
      <c r="H24" s="1570"/>
      <c r="I24" s="1570"/>
      <c r="J24" s="1570"/>
      <c r="K24" s="739"/>
      <c r="L24" s="740"/>
      <c r="M24" s="744"/>
      <c r="N24" s="191"/>
      <c r="O24" s="324"/>
      <c r="P24" s="325"/>
      <c r="Q24" s="192"/>
      <c r="R24" s="201"/>
      <c r="S24" s="192"/>
      <c r="T24" s="192"/>
      <c r="U24" s="192"/>
      <c r="V24" s="192"/>
      <c r="W24" s="1045"/>
      <c r="X24" s="741"/>
      <c r="Y24" s="82"/>
      <c r="Z24" s="453"/>
      <c r="AA24" s="307"/>
      <c r="AB24" s="294"/>
      <c r="AE24" s="663" t="str">
        <f t="shared" si="1"/>
        <v/>
      </c>
      <c r="AF24" s="664" t="str">
        <f t="shared" si="2"/>
        <v/>
      </c>
      <c r="AG24" s="664" t="str">
        <f t="shared" si="3"/>
        <v/>
      </c>
      <c r="AH24" s="664" t="str">
        <f>IF(AE24="","",VLOOKUP(AE24,リスト!BI:BJ,2,0))</f>
        <v/>
      </c>
      <c r="AI24" s="664" t="str">
        <f t="shared" si="15"/>
        <v/>
      </c>
      <c r="AJ24" s="664" t="str">
        <f>IF(AI24="","",VLOOKUP(AI24,リスト!BW:BX,2,0))</f>
        <v/>
      </c>
      <c r="AK24" s="664" t="str">
        <f>IF(AE24="","",IF(P24&gt;【１】経営概要!$G$27,調査年-1,調査年)-O24)</f>
        <v/>
      </c>
      <c r="AL24" s="723" t="str">
        <f t="shared" si="4"/>
        <v/>
      </c>
      <c r="AM24" s="665" t="str">
        <f t="shared" si="5"/>
        <v/>
      </c>
      <c r="AN24" s="665" t="str">
        <f t="shared" si="6"/>
        <v/>
      </c>
      <c r="AO24" s="666" t="str">
        <f t="shared" si="7"/>
        <v/>
      </c>
      <c r="AP24" s="666" t="str">
        <f>IF(W24="","",IF(OR(O24=IF(P24&gt;【１】経営概要!$G$27,調査年-1,調査年),AM24=""),"",ROUND(AM24*W24%,0)))</f>
        <v/>
      </c>
      <c r="AQ24" s="666" t="str">
        <f t="shared" si="8"/>
        <v/>
      </c>
      <c r="AR24" s="666" t="str">
        <f t="shared" si="9"/>
        <v/>
      </c>
      <c r="AS24" s="666" t="str">
        <f t="shared" si="10"/>
        <v/>
      </c>
      <c r="AT24" s="666" t="str">
        <f>IF(OR(W24="",AND(OR(O24&lt;&gt;IF(P24&gt;【１】経営概要!$G$27,調査年-1,調査年),AF24=0),R24="")),"",
SUM(
IF(AND(O24=IF(P24&gt;【１】経営概要!$G$27,調査年-1,調査年),AF24=1),ROUND(Q24*W24%,0),),
ROUND(R24*W24%,0)))</f>
        <v/>
      </c>
      <c r="AU24" s="666" t="str">
        <f t="shared" si="11"/>
        <v/>
      </c>
      <c r="AV24" s="666" t="str">
        <f t="shared" si="12"/>
        <v/>
      </c>
      <c r="AW24" s="666" t="str">
        <f t="shared" si="13"/>
        <v/>
      </c>
      <c r="AX24" s="666" t="str">
        <f t="shared" si="14"/>
        <v/>
      </c>
    </row>
    <row r="25" spans="3:50" s="4" customFormat="1" ht="28.15" customHeight="1">
      <c r="C25" s="722">
        <v>9</v>
      </c>
      <c r="D25" s="1572"/>
      <c r="E25" s="1573"/>
      <c r="F25" s="1573"/>
      <c r="G25" s="1573"/>
      <c r="H25" s="1573"/>
      <c r="I25" s="1573"/>
      <c r="J25" s="1573"/>
      <c r="K25" s="742"/>
      <c r="L25" s="743"/>
      <c r="M25" s="744"/>
      <c r="N25" s="191"/>
      <c r="O25" s="326"/>
      <c r="P25" s="325"/>
      <c r="Q25" s="192"/>
      <c r="R25" s="201"/>
      <c r="S25" s="192"/>
      <c r="T25" s="192"/>
      <c r="U25" s="192"/>
      <c r="V25" s="192"/>
      <c r="W25" s="1045"/>
      <c r="X25" s="741"/>
      <c r="Y25" s="82"/>
      <c r="Z25" s="453"/>
      <c r="AA25" s="307"/>
      <c r="AB25" s="294"/>
      <c r="AE25" s="663" t="str">
        <f t="shared" si="1"/>
        <v/>
      </c>
      <c r="AF25" s="664" t="str">
        <f t="shared" si="2"/>
        <v/>
      </c>
      <c r="AG25" s="664" t="str">
        <f t="shared" si="3"/>
        <v/>
      </c>
      <c r="AH25" s="664" t="str">
        <f>IF(AE25="","",VLOOKUP(AE25,リスト!BI:BJ,2,0))</f>
        <v/>
      </c>
      <c r="AI25" s="664" t="str">
        <f t="shared" si="15"/>
        <v/>
      </c>
      <c r="AJ25" s="664" t="str">
        <f>IF(AI25="","",VLOOKUP(AI25,リスト!BW:BX,2,0))</f>
        <v/>
      </c>
      <c r="AK25" s="664" t="str">
        <f>IF(AE25="","",IF(P25&gt;【１】経営概要!$G$27,調査年-1,調査年)-O25)</f>
        <v/>
      </c>
      <c r="AL25" s="723" t="str">
        <f t="shared" si="4"/>
        <v/>
      </c>
      <c r="AM25" s="665" t="str">
        <f t="shared" si="5"/>
        <v/>
      </c>
      <c r="AN25" s="665" t="str">
        <f t="shared" si="6"/>
        <v/>
      </c>
      <c r="AO25" s="666" t="str">
        <f t="shared" si="7"/>
        <v/>
      </c>
      <c r="AP25" s="666" t="str">
        <f>IF(W25="","",IF(OR(O25=IF(P25&gt;【１】経営概要!$G$27,調査年-1,調査年),AM25=""),"",ROUND(AM25*W25%,0)))</f>
        <v/>
      </c>
      <c r="AQ25" s="666" t="str">
        <f t="shared" si="8"/>
        <v/>
      </c>
      <c r="AR25" s="666" t="str">
        <f t="shared" si="9"/>
        <v/>
      </c>
      <c r="AS25" s="666" t="str">
        <f t="shared" si="10"/>
        <v/>
      </c>
      <c r="AT25" s="666" t="str">
        <f>IF(OR(W25="",AND(OR(O25&lt;&gt;IF(P25&gt;【１】経営概要!$G$27,調査年-1,調査年),AF25=0),R25="")),"",
SUM(
IF(AND(O25=IF(P25&gt;【１】経営概要!$G$27,調査年-1,調査年),AF25=1),ROUND(Q25*W25%,0),),
ROUND(R25*W25%,0)))</f>
        <v/>
      </c>
      <c r="AU25" s="666" t="str">
        <f t="shared" si="11"/>
        <v/>
      </c>
      <c r="AV25" s="666" t="str">
        <f t="shared" si="12"/>
        <v/>
      </c>
      <c r="AW25" s="666" t="str">
        <f t="shared" si="13"/>
        <v/>
      </c>
      <c r="AX25" s="666" t="str">
        <f t="shared" si="14"/>
        <v/>
      </c>
    </row>
    <row r="26" spans="3:50" s="4" customFormat="1" ht="28.15" customHeight="1">
      <c r="C26" s="722">
        <v>10</v>
      </c>
      <c r="D26" s="1569"/>
      <c r="E26" s="1570"/>
      <c r="F26" s="1570"/>
      <c r="G26" s="1570"/>
      <c r="H26" s="1570"/>
      <c r="I26" s="1570"/>
      <c r="J26" s="1570"/>
      <c r="K26" s="739"/>
      <c r="L26" s="740"/>
      <c r="M26" s="744"/>
      <c r="N26" s="191"/>
      <c r="O26" s="324"/>
      <c r="P26" s="325"/>
      <c r="Q26" s="192"/>
      <c r="R26" s="201"/>
      <c r="S26" s="192"/>
      <c r="T26" s="192"/>
      <c r="U26" s="192"/>
      <c r="V26" s="192"/>
      <c r="W26" s="1045"/>
      <c r="X26" s="741"/>
      <c r="Y26" s="82"/>
      <c r="Z26" s="453"/>
      <c r="AA26" s="307"/>
      <c r="AB26" s="294"/>
      <c r="AE26" s="663" t="str">
        <f t="shared" si="1"/>
        <v/>
      </c>
      <c r="AF26" s="664" t="str">
        <f t="shared" si="2"/>
        <v/>
      </c>
      <c r="AG26" s="664" t="str">
        <f t="shared" si="3"/>
        <v/>
      </c>
      <c r="AH26" s="664" t="str">
        <f>IF(AE26="","",VLOOKUP(AE26,リスト!BI:BJ,2,0))</f>
        <v/>
      </c>
      <c r="AI26" s="664" t="str">
        <f t="shared" si="15"/>
        <v/>
      </c>
      <c r="AJ26" s="664" t="str">
        <f>IF(AI26="","",VLOOKUP(AI26,リスト!BW:BX,2,0))</f>
        <v/>
      </c>
      <c r="AK26" s="664" t="str">
        <f>IF(AE26="","",IF(P26&gt;【１】経営概要!$G$27,調査年-1,調査年)-O26)</f>
        <v/>
      </c>
      <c r="AL26" s="723" t="str">
        <f t="shared" si="4"/>
        <v/>
      </c>
      <c r="AM26" s="665" t="str">
        <f t="shared" si="5"/>
        <v/>
      </c>
      <c r="AN26" s="665" t="str">
        <f t="shared" si="6"/>
        <v/>
      </c>
      <c r="AO26" s="666" t="str">
        <f t="shared" si="7"/>
        <v/>
      </c>
      <c r="AP26" s="666" t="str">
        <f>IF(W26="","",IF(OR(O26=IF(P26&gt;【１】経営概要!$G$27,調査年-1,調査年),AM26=""),"",ROUND(AM26*W26%,0)))</f>
        <v/>
      </c>
      <c r="AQ26" s="666" t="str">
        <f t="shared" si="8"/>
        <v/>
      </c>
      <c r="AR26" s="666" t="str">
        <f t="shared" si="9"/>
        <v/>
      </c>
      <c r="AS26" s="666" t="str">
        <f t="shared" si="10"/>
        <v/>
      </c>
      <c r="AT26" s="666" t="str">
        <f>IF(OR(W26="",AND(OR(O26&lt;&gt;IF(P26&gt;【１】経営概要!$G$27,調査年-1,調査年),AF26=0),R26="")),"",
SUM(
IF(AND(O26=IF(P26&gt;【１】経営概要!$G$27,調査年-1,調査年),AF26=1),ROUND(Q26*W26%,0),),
ROUND(R26*W26%,0)))</f>
        <v/>
      </c>
      <c r="AU26" s="666" t="str">
        <f t="shared" si="11"/>
        <v/>
      </c>
      <c r="AV26" s="666" t="str">
        <f t="shared" si="12"/>
        <v/>
      </c>
      <c r="AW26" s="666" t="str">
        <f t="shared" si="13"/>
        <v/>
      </c>
      <c r="AX26" s="666" t="str">
        <f t="shared" si="14"/>
        <v/>
      </c>
    </row>
    <row r="27" spans="3:50" s="4" customFormat="1" ht="28.15" customHeight="1">
      <c r="C27" s="722">
        <v>11</v>
      </c>
      <c r="D27" s="1572"/>
      <c r="E27" s="1573"/>
      <c r="F27" s="1573"/>
      <c r="G27" s="1573"/>
      <c r="H27" s="1573"/>
      <c r="I27" s="1573"/>
      <c r="J27" s="1573"/>
      <c r="K27" s="742"/>
      <c r="L27" s="743"/>
      <c r="M27" s="744"/>
      <c r="N27" s="191"/>
      <c r="O27" s="326"/>
      <c r="P27" s="325"/>
      <c r="Q27" s="192"/>
      <c r="R27" s="201"/>
      <c r="S27" s="192"/>
      <c r="T27" s="192"/>
      <c r="U27" s="192"/>
      <c r="V27" s="192"/>
      <c r="W27" s="1045"/>
      <c r="X27" s="741"/>
      <c r="Y27" s="82"/>
      <c r="Z27" s="453"/>
      <c r="AA27" s="307"/>
      <c r="AB27" s="294"/>
      <c r="AE27" s="663" t="str">
        <f t="shared" si="1"/>
        <v/>
      </c>
      <c r="AF27" s="664" t="str">
        <f t="shared" si="2"/>
        <v/>
      </c>
      <c r="AG27" s="664" t="str">
        <f t="shared" si="3"/>
        <v/>
      </c>
      <c r="AH27" s="664" t="str">
        <f>IF(AE27="","",VLOOKUP(AE27,リスト!BI:BJ,2,0))</f>
        <v/>
      </c>
      <c r="AI27" s="664" t="str">
        <f t="shared" si="15"/>
        <v/>
      </c>
      <c r="AJ27" s="664" t="str">
        <f>IF(AI27="","",VLOOKUP(AI27,リスト!BW:BX,2,0))</f>
        <v/>
      </c>
      <c r="AK27" s="664" t="str">
        <f>IF(AE27="","",IF(P27&gt;【１】経営概要!$G$27,調査年-1,調査年)-O27)</f>
        <v/>
      </c>
      <c r="AL27" s="723" t="str">
        <f t="shared" si="4"/>
        <v/>
      </c>
      <c r="AM27" s="665" t="str">
        <f t="shared" si="5"/>
        <v/>
      </c>
      <c r="AN27" s="665" t="str">
        <f t="shared" si="6"/>
        <v/>
      </c>
      <c r="AO27" s="666" t="str">
        <f t="shared" si="7"/>
        <v/>
      </c>
      <c r="AP27" s="666" t="str">
        <f>IF(W27="","",IF(OR(O27=IF(P27&gt;【１】経営概要!$G$27,調査年-1,調査年),AM27=""),"",ROUND(AM27*W27%,0)))</f>
        <v/>
      </c>
      <c r="AQ27" s="666" t="str">
        <f t="shared" si="8"/>
        <v/>
      </c>
      <c r="AR27" s="666" t="str">
        <f t="shared" si="9"/>
        <v/>
      </c>
      <c r="AS27" s="666" t="str">
        <f t="shared" si="10"/>
        <v/>
      </c>
      <c r="AT27" s="666" t="str">
        <f>IF(OR(W27="",AND(OR(O27&lt;&gt;IF(P27&gt;【１】経営概要!$G$27,調査年-1,調査年),AF27=0),R27="")),"",
SUM(
IF(AND(O27=IF(P27&gt;【１】経営概要!$G$27,調査年-1,調査年),AF27=1),ROUND(Q27*W27%,0),),
ROUND(R27*W27%,0)))</f>
        <v/>
      </c>
      <c r="AU27" s="666" t="str">
        <f t="shared" si="11"/>
        <v/>
      </c>
      <c r="AV27" s="666" t="str">
        <f t="shared" si="12"/>
        <v/>
      </c>
      <c r="AW27" s="666" t="str">
        <f t="shared" si="13"/>
        <v/>
      </c>
      <c r="AX27" s="666" t="str">
        <f t="shared" si="14"/>
        <v/>
      </c>
    </row>
    <row r="28" spans="3:50" s="4" customFormat="1" ht="28.15" customHeight="1">
      <c r="C28" s="722">
        <v>12</v>
      </c>
      <c r="D28" s="1569"/>
      <c r="E28" s="1570"/>
      <c r="F28" s="1570"/>
      <c r="G28" s="1570"/>
      <c r="H28" s="1570"/>
      <c r="I28" s="1570"/>
      <c r="J28" s="1570"/>
      <c r="K28" s="739"/>
      <c r="L28" s="740"/>
      <c r="M28" s="744"/>
      <c r="N28" s="191"/>
      <c r="O28" s="324"/>
      <c r="P28" s="325"/>
      <c r="Q28" s="192"/>
      <c r="R28" s="201"/>
      <c r="S28" s="192"/>
      <c r="T28" s="192"/>
      <c r="U28" s="192"/>
      <c r="V28" s="192"/>
      <c r="W28" s="1045"/>
      <c r="X28" s="741"/>
      <c r="Y28" s="82"/>
      <c r="Z28" s="453"/>
      <c r="AA28" s="307"/>
      <c r="AB28" s="294"/>
      <c r="AE28" s="663" t="str">
        <f t="shared" si="1"/>
        <v/>
      </c>
      <c r="AF28" s="664" t="str">
        <f t="shared" si="2"/>
        <v/>
      </c>
      <c r="AG28" s="664" t="str">
        <f t="shared" si="3"/>
        <v/>
      </c>
      <c r="AH28" s="664" t="str">
        <f>IF(AE28="","",VLOOKUP(AE28,リスト!BI:BJ,2,0))</f>
        <v/>
      </c>
      <c r="AI28" s="664" t="str">
        <f t="shared" si="15"/>
        <v/>
      </c>
      <c r="AJ28" s="664" t="str">
        <f>IF(AI28="","",VLOOKUP(AI28,リスト!BW:BX,2,0))</f>
        <v/>
      </c>
      <c r="AK28" s="664" t="str">
        <f>IF(AE28="","",IF(P28&gt;【１】経営概要!$G$27,調査年-1,調査年)-O28)</f>
        <v/>
      </c>
      <c r="AL28" s="723" t="str">
        <f t="shared" si="4"/>
        <v/>
      </c>
      <c r="AM28" s="665" t="str">
        <f t="shared" si="5"/>
        <v/>
      </c>
      <c r="AN28" s="665" t="str">
        <f t="shared" si="6"/>
        <v/>
      </c>
      <c r="AO28" s="666" t="str">
        <f t="shared" si="7"/>
        <v/>
      </c>
      <c r="AP28" s="666" t="str">
        <f>IF(W28="","",IF(OR(O28=IF(P28&gt;【１】経営概要!$G$27,調査年-1,調査年),AM28=""),"",ROUND(AM28*W28%,0)))</f>
        <v/>
      </c>
      <c r="AQ28" s="666" t="str">
        <f t="shared" si="8"/>
        <v/>
      </c>
      <c r="AR28" s="666" t="str">
        <f t="shared" si="9"/>
        <v/>
      </c>
      <c r="AS28" s="666" t="str">
        <f t="shared" si="10"/>
        <v/>
      </c>
      <c r="AT28" s="666" t="str">
        <f>IF(OR(W28="",AND(OR(O28&lt;&gt;IF(P28&gt;【１】経営概要!$G$27,調査年-1,調査年),AF28=0),R28="")),"",
SUM(
IF(AND(O28=IF(P28&gt;【１】経営概要!$G$27,調査年-1,調査年),AF28=1),ROUND(Q28*W28%,0),),
ROUND(R28*W28%,0)))</f>
        <v/>
      </c>
      <c r="AU28" s="666" t="str">
        <f t="shared" si="11"/>
        <v/>
      </c>
      <c r="AV28" s="666" t="str">
        <f t="shared" si="12"/>
        <v/>
      </c>
      <c r="AW28" s="666" t="str">
        <f t="shared" si="13"/>
        <v/>
      </c>
      <c r="AX28" s="666" t="str">
        <f t="shared" si="14"/>
        <v/>
      </c>
    </row>
    <row r="29" spans="3:50" s="4" customFormat="1" ht="28.15" customHeight="1">
      <c r="C29" s="722">
        <v>13</v>
      </c>
      <c r="D29" s="1572"/>
      <c r="E29" s="1573"/>
      <c r="F29" s="1573"/>
      <c r="G29" s="1573"/>
      <c r="H29" s="1573"/>
      <c r="I29" s="1573"/>
      <c r="J29" s="1573"/>
      <c r="K29" s="742"/>
      <c r="L29" s="743"/>
      <c r="M29" s="744"/>
      <c r="N29" s="191"/>
      <c r="O29" s="326"/>
      <c r="P29" s="327"/>
      <c r="Q29" s="192"/>
      <c r="R29" s="201"/>
      <c r="S29" s="192"/>
      <c r="T29" s="192"/>
      <c r="U29" s="192"/>
      <c r="V29" s="192"/>
      <c r="W29" s="1045"/>
      <c r="X29" s="741"/>
      <c r="Y29" s="82"/>
      <c r="Z29" s="453"/>
      <c r="AA29" s="307"/>
      <c r="AB29" s="294"/>
      <c r="AE29" s="663" t="str">
        <f t="shared" si="1"/>
        <v/>
      </c>
      <c r="AF29" s="664" t="str">
        <f t="shared" si="2"/>
        <v/>
      </c>
      <c r="AG29" s="664" t="str">
        <f t="shared" si="3"/>
        <v/>
      </c>
      <c r="AH29" s="664" t="str">
        <f>IF(AE29="","",VLOOKUP(AE29,リスト!BI:BJ,2,0))</f>
        <v/>
      </c>
      <c r="AI29" s="664" t="str">
        <f t="shared" si="15"/>
        <v/>
      </c>
      <c r="AJ29" s="664" t="str">
        <f>IF(AI29="","",VLOOKUP(AI29,リスト!BW:BX,2,0))</f>
        <v/>
      </c>
      <c r="AK29" s="664" t="str">
        <f>IF(AE29="","",IF(P29&gt;【１】経営概要!$G$27,調査年-1,調査年)-O29)</f>
        <v/>
      </c>
      <c r="AL29" s="723" t="str">
        <f t="shared" si="4"/>
        <v/>
      </c>
      <c r="AM29" s="665" t="str">
        <f t="shared" si="5"/>
        <v/>
      </c>
      <c r="AN29" s="665" t="str">
        <f t="shared" si="6"/>
        <v/>
      </c>
      <c r="AO29" s="666" t="str">
        <f t="shared" si="7"/>
        <v/>
      </c>
      <c r="AP29" s="666" t="str">
        <f>IF(W29="","",IF(OR(O29=IF(P29&gt;【１】経営概要!$G$27,調査年-1,調査年),AM29=""),"",ROUND(AM29*W29%,0)))</f>
        <v/>
      </c>
      <c r="AQ29" s="666" t="str">
        <f t="shared" si="8"/>
        <v/>
      </c>
      <c r="AR29" s="666" t="str">
        <f t="shared" si="9"/>
        <v/>
      </c>
      <c r="AS29" s="666" t="str">
        <f t="shared" si="10"/>
        <v/>
      </c>
      <c r="AT29" s="666" t="str">
        <f>IF(OR(W29="",AND(OR(O29&lt;&gt;IF(P29&gt;【１】経営概要!$G$27,調査年-1,調査年),AF29=0),R29="")),"",
SUM(
IF(AND(O29=IF(P29&gt;【１】経営概要!$G$27,調査年-1,調査年),AF29=1),ROUND(Q29*W29%,0),),
ROUND(R29*W29%,0)))</f>
        <v/>
      </c>
      <c r="AU29" s="666" t="str">
        <f t="shared" si="11"/>
        <v/>
      </c>
      <c r="AV29" s="666" t="str">
        <f t="shared" si="12"/>
        <v/>
      </c>
      <c r="AW29" s="666" t="str">
        <f t="shared" si="13"/>
        <v/>
      </c>
      <c r="AX29" s="666" t="str">
        <f t="shared" si="14"/>
        <v/>
      </c>
    </row>
    <row r="30" spans="3:50" s="4" customFormat="1" ht="28.15" customHeight="1">
      <c r="C30" s="722">
        <v>14</v>
      </c>
      <c r="D30" s="1569"/>
      <c r="E30" s="1570"/>
      <c r="F30" s="1570"/>
      <c r="G30" s="1570"/>
      <c r="H30" s="1570"/>
      <c r="I30" s="1570"/>
      <c r="J30" s="1570"/>
      <c r="K30" s="739"/>
      <c r="L30" s="740"/>
      <c r="M30" s="744"/>
      <c r="N30" s="191"/>
      <c r="O30" s="324"/>
      <c r="P30" s="328"/>
      <c r="Q30" s="192"/>
      <c r="R30" s="201"/>
      <c r="S30" s="192"/>
      <c r="T30" s="192"/>
      <c r="U30" s="192"/>
      <c r="V30" s="192"/>
      <c r="W30" s="1045"/>
      <c r="X30" s="741"/>
      <c r="Y30" s="82"/>
      <c r="Z30" s="453"/>
      <c r="AA30" s="307"/>
      <c r="AB30" s="294"/>
      <c r="AE30" s="663" t="str">
        <f t="shared" si="1"/>
        <v/>
      </c>
      <c r="AF30" s="664" t="str">
        <f t="shared" si="2"/>
        <v/>
      </c>
      <c r="AG30" s="664" t="str">
        <f t="shared" si="3"/>
        <v/>
      </c>
      <c r="AH30" s="664" t="str">
        <f>IF(AE30="","",VLOOKUP(AE30,リスト!BI:BJ,2,0))</f>
        <v/>
      </c>
      <c r="AI30" s="664" t="str">
        <f t="shared" si="15"/>
        <v/>
      </c>
      <c r="AJ30" s="664" t="str">
        <f>IF(AI30="","",VLOOKUP(AI30,リスト!BW:BX,2,0))</f>
        <v/>
      </c>
      <c r="AK30" s="664" t="str">
        <f>IF(AE30="","",IF(P30&gt;【１】経営概要!$G$27,調査年-1,調査年)-O30)</f>
        <v/>
      </c>
      <c r="AL30" s="723" t="str">
        <f t="shared" si="4"/>
        <v/>
      </c>
      <c r="AM30" s="665" t="str">
        <f t="shared" si="5"/>
        <v/>
      </c>
      <c r="AN30" s="665" t="str">
        <f t="shared" si="6"/>
        <v/>
      </c>
      <c r="AO30" s="666" t="str">
        <f t="shared" si="7"/>
        <v/>
      </c>
      <c r="AP30" s="666" t="str">
        <f>IF(W30="","",IF(OR(O30=IF(P30&gt;【１】経営概要!$G$27,調査年-1,調査年),AM30=""),"",ROUND(AM30*W30%,0)))</f>
        <v/>
      </c>
      <c r="AQ30" s="666" t="str">
        <f t="shared" si="8"/>
        <v/>
      </c>
      <c r="AR30" s="666" t="str">
        <f t="shared" si="9"/>
        <v/>
      </c>
      <c r="AS30" s="666" t="str">
        <f t="shared" si="10"/>
        <v/>
      </c>
      <c r="AT30" s="666" t="str">
        <f>IF(OR(W30="",AND(OR(O30&lt;&gt;IF(P30&gt;【１】経営概要!$G$27,調査年-1,調査年),AF30=0),R30="")),"",
SUM(
IF(AND(O30=IF(P30&gt;【１】経営概要!$G$27,調査年-1,調査年),AF30=1),ROUND(Q30*W30%,0),),
ROUND(R30*W30%,0)))</f>
        <v/>
      </c>
      <c r="AU30" s="666" t="str">
        <f t="shared" si="11"/>
        <v/>
      </c>
      <c r="AV30" s="666" t="str">
        <f t="shared" si="12"/>
        <v/>
      </c>
      <c r="AW30" s="666" t="str">
        <f t="shared" si="13"/>
        <v/>
      </c>
      <c r="AX30" s="666" t="str">
        <f t="shared" si="14"/>
        <v/>
      </c>
    </row>
    <row r="31" spans="3:50" s="4" customFormat="1" ht="28.15" customHeight="1">
      <c r="C31" s="722">
        <v>15</v>
      </c>
      <c r="D31" s="1569"/>
      <c r="E31" s="1570"/>
      <c r="F31" s="1570"/>
      <c r="G31" s="1570"/>
      <c r="H31" s="1570"/>
      <c r="I31" s="1570"/>
      <c r="J31" s="1570"/>
      <c r="K31" s="739"/>
      <c r="L31" s="740"/>
      <c r="M31" s="744"/>
      <c r="N31" s="191"/>
      <c r="O31" s="324"/>
      <c r="P31" s="328"/>
      <c r="Q31" s="192"/>
      <c r="R31" s="201"/>
      <c r="S31" s="192"/>
      <c r="T31" s="192"/>
      <c r="U31" s="192"/>
      <c r="V31" s="192"/>
      <c r="W31" s="1045"/>
      <c r="X31" s="741"/>
      <c r="Y31" s="82"/>
      <c r="Z31" s="453"/>
      <c r="AA31" s="307"/>
      <c r="AB31" s="294"/>
      <c r="AE31" s="663" t="str">
        <f t="shared" si="1"/>
        <v/>
      </c>
      <c r="AF31" s="664" t="str">
        <f t="shared" si="2"/>
        <v/>
      </c>
      <c r="AG31" s="664" t="str">
        <f t="shared" si="3"/>
        <v/>
      </c>
      <c r="AH31" s="664" t="str">
        <f>IF(AE31="","",VLOOKUP(AE31,リスト!BI:BJ,2,0))</f>
        <v/>
      </c>
      <c r="AI31" s="664" t="str">
        <f t="shared" si="15"/>
        <v/>
      </c>
      <c r="AJ31" s="664" t="str">
        <f>IF(AI31="","",VLOOKUP(AI31,リスト!BW:BX,2,0))</f>
        <v/>
      </c>
      <c r="AK31" s="664" t="str">
        <f>IF(AE31="","",IF(P31&gt;【１】経営概要!$G$27,調査年-1,調査年)-O31)</f>
        <v/>
      </c>
      <c r="AL31" s="723" t="str">
        <f t="shared" si="4"/>
        <v/>
      </c>
      <c r="AM31" s="665" t="str">
        <f t="shared" si="5"/>
        <v/>
      </c>
      <c r="AN31" s="665" t="str">
        <f t="shared" si="6"/>
        <v/>
      </c>
      <c r="AO31" s="666" t="str">
        <f t="shared" si="7"/>
        <v/>
      </c>
      <c r="AP31" s="666" t="str">
        <f>IF(W31="","",IF(OR(O31=IF(P31&gt;【１】経営概要!$G$27,調査年-1,調査年),AM31=""),"",ROUND(AM31*W31%,0)))</f>
        <v/>
      </c>
      <c r="AQ31" s="666" t="str">
        <f t="shared" si="8"/>
        <v/>
      </c>
      <c r="AR31" s="666" t="str">
        <f t="shared" si="9"/>
        <v/>
      </c>
      <c r="AS31" s="666" t="str">
        <f t="shared" si="10"/>
        <v/>
      </c>
      <c r="AT31" s="666" t="str">
        <f>IF(OR(W31="",AND(OR(O31&lt;&gt;IF(P31&gt;【１】経営概要!$G$27,調査年-1,調査年),AF31=0),R31="")),"",
SUM(
IF(AND(O31=IF(P31&gt;【１】経営概要!$G$27,調査年-1,調査年),AF31=1),ROUND(Q31*W31%,0),),
ROUND(R31*W31%,0)))</f>
        <v/>
      </c>
      <c r="AU31" s="666" t="str">
        <f t="shared" si="11"/>
        <v/>
      </c>
      <c r="AV31" s="666" t="str">
        <f t="shared" si="12"/>
        <v/>
      </c>
      <c r="AW31" s="666" t="str">
        <f t="shared" si="13"/>
        <v/>
      </c>
      <c r="AX31" s="666" t="str">
        <f t="shared" si="14"/>
        <v/>
      </c>
    </row>
    <row r="32" spans="3:50" s="4" customFormat="1" ht="28.15" customHeight="1">
      <c r="C32" s="722">
        <v>16</v>
      </c>
      <c r="D32" s="1569"/>
      <c r="E32" s="1570"/>
      <c r="F32" s="1570"/>
      <c r="G32" s="1570"/>
      <c r="H32" s="1570"/>
      <c r="I32" s="1570"/>
      <c r="J32" s="1570"/>
      <c r="K32" s="739"/>
      <c r="L32" s="740"/>
      <c r="M32" s="744"/>
      <c r="N32" s="193"/>
      <c r="O32" s="324"/>
      <c r="P32" s="328"/>
      <c r="Q32" s="192"/>
      <c r="R32" s="201"/>
      <c r="S32" s="192"/>
      <c r="T32" s="192"/>
      <c r="U32" s="192"/>
      <c r="V32" s="192"/>
      <c r="W32" s="1045"/>
      <c r="X32" s="741"/>
      <c r="Y32" s="82"/>
      <c r="Z32" s="453"/>
      <c r="AA32" s="307"/>
      <c r="AB32" s="294"/>
      <c r="AE32" s="663" t="str">
        <f t="shared" si="1"/>
        <v/>
      </c>
      <c r="AF32" s="664" t="str">
        <f t="shared" si="2"/>
        <v/>
      </c>
      <c r="AG32" s="664" t="str">
        <f t="shared" si="3"/>
        <v/>
      </c>
      <c r="AH32" s="664" t="str">
        <f>IF(AE32="","",VLOOKUP(AE32,リスト!BI:BJ,2,0))</f>
        <v/>
      </c>
      <c r="AI32" s="664" t="str">
        <f t="shared" si="15"/>
        <v/>
      </c>
      <c r="AJ32" s="664" t="str">
        <f>IF(AI32="","",VLOOKUP(AI32,リスト!BW:BX,2,0))</f>
        <v/>
      </c>
      <c r="AK32" s="664" t="str">
        <f>IF(AE32="","",IF(P32&gt;【１】経営概要!$G$27,調査年-1,調査年)-O32)</f>
        <v/>
      </c>
      <c r="AL32" s="723" t="str">
        <f t="shared" si="4"/>
        <v/>
      </c>
      <c r="AM32" s="665" t="str">
        <f t="shared" si="5"/>
        <v/>
      </c>
      <c r="AN32" s="665" t="str">
        <f t="shared" si="6"/>
        <v/>
      </c>
      <c r="AO32" s="666" t="str">
        <f t="shared" si="7"/>
        <v/>
      </c>
      <c r="AP32" s="666" t="str">
        <f>IF(W32="","",IF(OR(O32=IF(P32&gt;【１】経営概要!$G$27,調査年-1,調査年),AM32=""),"",ROUND(AM32*W32%,0)))</f>
        <v/>
      </c>
      <c r="AQ32" s="666" t="str">
        <f t="shared" si="8"/>
        <v/>
      </c>
      <c r="AR32" s="666" t="str">
        <f t="shared" si="9"/>
        <v/>
      </c>
      <c r="AS32" s="666" t="str">
        <f t="shared" si="10"/>
        <v/>
      </c>
      <c r="AT32" s="666" t="str">
        <f>IF(OR(W32="",AND(OR(O32&lt;&gt;IF(P32&gt;【１】経営概要!$G$27,調査年-1,調査年),AF32=0),R32="")),"",
SUM(
IF(AND(O32=IF(P32&gt;【１】経営概要!$G$27,調査年-1,調査年),AF32=1),ROUND(Q32*W32%,0),),
ROUND(R32*W32%,0)))</f>
        <v/>
      </c>
      <c r="AU32" s="666" t="str">
        <f t="shared" si="11"/>
        <v/>
      </c>
      <c r="AV32" s="666" t="str">
        <f t="shared" si="12"/>
        <v/>
      </c>
      <c r="AW32" s="666" t="str">
        <f t="shared" si="13"/>
        <v/>
      </c>
      <c r="AX32" s="666" t="str">
        <f t="shared" si="14"/>
        <v/>
      </c>
    </row>
    <row r="33" spans="3:50" s="4" customFormat="1" ht="28.15" customHeight="1">
      <c r="C33" s="722">
        <v>17</v>
      </c>
      <c r="D33" s="1569"/>
      <c r="E33" s="1570"/>
      <c r="F33" s="1570"/>
      <c r="G33" s="1570"/>
      <c r="H33" s="1570"/>
      <c r="I33" s="1570"/>
      <c r="J33" s="1570"/>
      <c r="K33" s="739"/>
      <c r="L33" s="740"/>
      <c r="M33" s="744"/>
      <c r="N33" s="191"/>
      <c r="O33" s="324"/>
      <c r="P33" s="328"/>
      <c r="Q33" s="192"/>
      <c r="R33" s="201"/>
      <c r="S33" s="192"/>
      <c r="T33" s="192"/>
      <c r="U33" s="192"/>
      <c r="V33" s="192"/>
      <c r="W33" s="1045"/>
      <c r="X33" s="741"/>
      <c r="Y33" s="82"/>
      <c r="Z33" s="453"/>
      <c r="AA33" s="307"/>
      <c r="AB33" s="294"/>
      <c r="AE33" s="663" t="str">
        <f t="shared" si="1"/>
        <v/>
      </c>
      <c r="AF33" s="664" t="str">
        <f t="shared" si="2"/>
        <v/>
      </c>
      <c r="AG33" s="664" t="str">
        <f t="shared" si="3"/>
        <v/>
      </c>
      <c r="AH33" s="664" t="str">
        <f>IF(AE33="","",VLOOKUP(AE33,リスト!BI:BJ,2,0))</f>
        <v/>
      </c>
      <c r="AI33" s="664" t="str">
        <f t="shared" si="15"/>
        <v/>
      </c>
      <c r="AJ33" s="664" t="str">
        <f>IF(AI33="","",VLOOKUP(AI33,リスト!BW:BX,2,0))</f>
        <v/>
      </c>
      <c r="AK33" s="664" t="str">
        <f>IF(AE33="","",IF(P33&gt;【１】経営概要!$G$27,調査年-1,調査年)-O33)</f>
        <v/>
      </c>
      <c r="AL33" s="723" t="str">
        <f t="shared" si="4"/>
        <v/>
      </c>
      <c r="AM33" s="665" t="str">
        <f t="shared" si="5"/>
        <v/>
      </c>
      <c r="AN33" s="665" t="str">
        <f t="shared" si="6"/>
        <v/>
      </c>
      <c r="AO33" s="666" t="str">
        <f t="shared" si="7"/>
        <v/>
      </c>
      <c r="AP33" s="666" t="str">
        <f>IF(W33="","",IF(OR(O33=IF(P33&gt;【１】経営概要!$G$27,調査年-1,調査年),AM33=""),"",ROUND(AM33*W33%,0)))</f>
        <v/>
      </c>
      <c r="AQ33" s="666" t="str">
        <f t="shared" si="8"/>
        <v/>
      </c>
      <c r="AR33" s="666" t="str">
        <f t="shared" si="9"/>
        <v/>
      </c>
      <c r="AS33" s="666" t="str">
        <f t="shared" si="10"/>
        <v/>
      </c>
      <c r="AT33" s="666" t="str">
        <f>IF(OR(W33="",AND(OR(O33&lt;&gt;IF(P33&gt;【１】経営概要!$G$27,調査年-1,調査年),AF33=0),R33="")),"",
SUM(
IF(AND(O33=IF(P33&gt;【１】経営概要!$G$27,調査年-1,調査年),AF33=1),ROUND(Q33*W33%,0),),
ROUND(R33*W33%,0)))</f>
        <v/>
      </c>
      <c r="AU33" s="666" t="str">
        <f t="shared" si="11"/>
        <v/>
      </c>
      <c r="AV33" s="666" t="str">
        <f t="shared" si="12"/>
        <v/>
      </c>
      <c r="AW33" s="666" t="str">
        <f t="shared" si="13"/>
        <v/>
      </c>
      <c r="AX33" s="666" t="str">
        <f t="shared" si="14"/>
        <v/>
      </c>
    </row>
    <row r="34" spans="3:50" s="4" customFormat="1" ht="28.15" customHeight="1">
      <c r="C34" s="722">
        <v>18</v>
      </c>
      <c r="D34" s="1569"/>
      <c r="E34" s="1570"/>
      <c r="F34" s="1570"/>
      <c r="G34" s="1570"/>
      <c r="H34" s="1570"/>
      <c r="I34" s="1570"/>
      <c r="J34" s="1570"/>
      <c r="K34" s="739"/>
      <c r="L34" s="740"/>
      <c r="M34" s="744"/>
      <c r="N34" s="193"/>
      <c r="O34" s="324"/>
      <c r="P34" s="328"/>
      <c r="Q34" s="192"/>
      <c r="R34" s="201"/>
      <c r="S34" s="192"/>
      <c r="T34" s="192"/>
      <c r="U34" s="192"/>
      <c r="V34" s="192"/>
      <c r="W34" s="1045"/>
      <c r="X34" s="741"/>
      <c r="Y34" s="82"/>
      <c r="Z34" s="453"/>
      <c r="AA34" s="307"/>
      <c r="AB34" s="294"/>
      <c r="AE34" s="663" t="str">
        <f t="shared" si="1"/>
        <v/>
      </c>
      <c r="AF34" s="664" t="str">
        <f t="shared" si="2"/>
        <v/>
      </c>
      <c r="AG34" s="664" t="str">
        <f t="shared" si="3"/>
        <v/>
      </c>
      <c r="AH34" s="664" t="str">
        <f>IF(AE34="","",VLOOKUP(AE34,リスト!BI:BJ,2,0))</f>
        <v/>
      </c>
      <c r="AI34" s="664" t="str">
        <f t="shared" si="15"/>
        <v/>
      </c>
      <c r="AJ34" s="664" t="str">
        <f>IF(AI34="","",VLOOKUP(AI34,リスト!BW:BX,2,0))</f>
        <v/>
      </c>
      <c r="AK34" s="664" t="str">
        <f>IF(AE34="","",IF(P34&gt;【１】経営概要!$G$27,調査年-1,調査年)-O34)</f>
        <v/>
      </c>
      <c r="AL34" s="723" t="str">
        <f t="shared" si="4"/>
        <v/>
      </c>
      <c r="AM34" s="665" t="str">
        <f t="shared" si="5"/>
        <v/>
      </c>
      <c r="AN34" s="665" t="str">
        <f t="shared" si="6"/>
        <v/>
      </c>
      <c r="AO34" s="666" t="str">
        <f t="shared" si="7"/>
        <v/>
      </c>
      <c r="AP34" s="666" t="str">
        <f>IF(W34="","",IF(OR(O34=IF(P34&gt;【１】経営概要!$G$27,調査年-1,調査年),AM34=""),"",ROUND(AM34*W34%,0)))</f>
        <v/>
      </c>
      <c r="AQ34" s="666" t="str">
        <f t="shared" si="8"/>
        <v/>
      </c>
      <c r="AR34" s="666" t="str">
        <f t="shared" si="9"/>
        <v/>
      </c>
      <c r="AS34" s="666" t="str">
        <f t="shared" si="10"/>
        <v/>
      </c>
      <c r="AT34" s="666" t="str">
        <f>IF(OR(W34="",AND(OR(O34&lt;&gt;IF(P34&gt;【１】経営概要!$G$27,調査年-1,調査年),AF34=0),R34="")),"",
SUM(
IF(AND(O34=IF(P34&gt;【１】経営概要!$G$27,調査年-1,調査年),AF34=1),ROUND(Q34*W34%,0),),
ROUND(R34*W34%,0)))</f>
        <v/>
      </c>
      <c r="AU34" s="666" t="str">
        <f t="shared" si="11"/>
        <v/>
      </c>
      <c r="AV34" s="666" t="str">
        <f t="shared" si="12"/>
        <v/>
      </c>
      <c r="AW34" s="666" t="str">
        <f t="shared" si="13"/>
        <v/>
      </c>
      <c r="AX34" s="666" t="str">
        <f t="shared" si="14"/>
        <v/>
      </c>
    </row>
    <row r="35" spans="3:50" s="4" customFormat="1" ht="28.15" customHeight="1">
      <c r="C35" s="722">
        <v>19</v>
      </c>
      <c r="D35" s="1569"/>
      <c r="E35" s="1570"/>
      <c r="F35" s="1570"/>
      <c r="G35" s="1570"/>
      <c r="H35" s="1570"/>
      <c r="I35" s="1570"/>
      <c r="J35" s="1570"/>
      <c r="K35" s="739"/>
      <c r="L35" s="740"/>
      <c r="M35" s="744"/>
      <c r="N35" s="191"/>
      <c r="O35" s="324"/>
      <c r="P35" s="328"/>
      <c r="Q35" s="192"/>
      <c r="R35" s="201"/>
      <c r="S35" s="192"/>
      <c r="T35" s="192"/>
      <c r="U35" s="192"/>
      <c r="V35" s="192"/>
      <c r="W35" s="1045"/>
      <c r="X35" s="741"/>
      <c r="Y35" s="82"/>
      <c r="Z35" s="453"/>
      <c r="AA35" s="307"/>
      <c r="AB35" s="294"/>
      <c r="AE35" s="663" t="str">
        <f t="shared" si="1"/>
        <v/>
      </c>
      <c r="AF35" s="664" t="str">
        <f t="shared" si="2"/>
        <v/>
      </c>
      <c r="AG35" s="664" t="str">
        <f t="shared" si="3"/>
        <v/>
      </c>
      <c r="AH35" s="664" t="str">
        <f>IF(AE35="","",VLOOKUP(AE35,リスト!BI:BJ,2,0))</f>
        <v/>
      </c>
      <c r="AI35" s="664" t="str">
        <f t="shared" si="15"/>
        <v/>
      </c>
      <c r="AJ35" s="664" t="str">
        <f>IF(AI35="","",VLOOKUP(AI35,リスト!BW:BX,2,0))</f>
        <v/>
      </c>
      <c r="AK35" s="664" t="str">
        <f>IF(AE35="","",IF(P35&gt;【１】経営概要!$G$27,調査年-1,調査年)-O35)</f>
        <v/>
      </c>
      <c r="AL35" s="723" t="str">
        <f t="shared" si="4"/>
        <v/>
      </c>
      <c r="AM35" s="665" t="str">
        <f t="shared" si="5"/>
        <v/>
      </c>
      <c r="AN35" s="665" t="str">
        <f t="shared" si="6"/>
        <v/>
      </c>
      <c r="AO35" s="666" t="str">
        <f t="shared" si="7"/>
        <v/>
      </c>
      <c r="AP35" s="666" t="str">
        <f>IF(W35="","",IF(OR(O35=IF(P35&gt;【１】経営概要!$G$27,調査年-1,調査年),AM35=""),"",ROUND(AM35*W35%,0)))</f>
        <v/>
      </c>
      <c r="AQ35" s="666" t="str">
        <f t="shared" si="8"/>
        <v/>
      </c>
      <c r="AR35" s="666" t="str">
        <f t="shared" si="9"/>
        <v/>
      </c>
      <c r="AS35" s="666" t="str">
        <f t="shared" si="10"/>
        <v/>
      </c>
      <c r="AT35" s="666" t="str">
        <f>IF(OR(W35="",AND(OR(O35&lt;&gt;IF(P35&gt;【１】経営概要!$G$27,調査年-1,調査年),AF35=0),R35="")),"",
SUM(
IF(AND(O35=IF(P35&gt;【１】経営概要!$G$27,調査年-1,調査年),AF35=1),ROUND(Q35*W35%,0),),
ROUND(R35*W35%,0)))</f>
        <v/>
      </c>
      <c r="AU35" s="666" t="str">
        <f t="shared" si="11"/>
        <v/>
      </c>
      <c r="AV35" s="666" t="str">
        <f t="shared" si="12"/>
        <v/>
      </c>
      <c r="AW35" s="666" t="str">
        <f t="shared" si="13"/>
        <v/>
      </c>
      <c r="AX35" s="666" t="str">
        <f t="shared" si="14"/>
        <v/>
      </c>
    </row>
    <row r="36" spans="3:50" s="4" customFormat="1" ht="28.15" customHeight="1" collapsed="1" thickBot="1">
      <c r="C36" s="724">
        <v>20</v>
      </c>
      <c r="D36" s="1652"/>
      <c r="E36" s="1653"/>
      <c r="F36" s="1653"/>
      <c r="G36" s="1653"/>
      <c r="H36" s="1653"/>
      <c r="I36" s="1653"/>
      <c r="J36" s="1654"/>
      <c r="K36" s="739"/>
      <c r="L36" s="745"/>
      <c r="M36" s="690"/>
      <c r="N36" s="235"/>
      <c r="O36" s="329"/>
      <c r="P36" s="330"/>
      <c r="Q36" s="236"/>
      <c r="R36" s="236"/>
      <c r="S36" s="236"/>
      <c r="T36" s="236"/>
      <c r="U36" s="236"/>
      <c r="V36" s="236"/>
      <c r="W36" s="1045"/>
      <c r="X36" s="741"/>
      <c r="Y36" s="237"/>
      <c r="Z36" s="453"/>
      <c r="AA36" s="307"/>
      <c r="AB36" s="294"/>
      <c r="AE36" s="663" t="str">
        <f t="shared" ref="AE36:AE99" si="16">IF(AND(K36="",L36=""),"","["&amp;RIGHT(LEFT(K36,2),1)&amp;RIGHT(LEFT(L36,2),1)&amp;"]")</f>
        <v/>
      </c>
      <c r="AF36" s="664" t="str">
        <f t="shared" ref="AF36:AF99" si="17">IF(AE36="","",IF(Q36&lt;100000,1,0))</f>
        <v/>
      </c>
      <c r="AG36" s="664" t="str">
        <f t="shared" ref="AG36:AG99" si="18">IF(AE36="","",IF(AND(AF36=0,Q36&lt;200000),1,))</f>
        <v/>
      </c>
      <c r="AH36" s="664" t="str">
        <f>IF(AE36="","",VLOOKUP(AE36,リスト!BI:BJ,2,0))</f>
        <v/>
      </c>
      <c r="AI36" s="664" t="str">
        <f t="shared" si="15"/>
        <v/>
      </c>
      <c r="AJ36" s="664" t="str">
        <f>IF(AI36="","",VLOOKUP(AI36,リスト!BW:BX,2,0))</f>
        <v/>
      </c>
      <c r="AK36" s="664" t="str">
        <f>IF(AE36="","",IF(P36&gt;【１】経営概要!$G$27,調査年-1,調査年)-O36)</f>
        <v/>
      </c>
      <c r="AL36" s="723" t="str">
        <f t="shared" ref="AL36:AL99" si="19">IF(OR(AE36="",AF36=1),"",
IF(AND(AI36&gt;0,AK36&lt;AI36,AM36&lt;=ROUND((Q36-1)*AJ36,0)),ROUND(AM36,0),
IF(AND(AI36&gt;0,AK36&lt;AI36),ROUND((Q36-1)*AJ36,0),
"")))</f>
        <v/>
      </c>
      <c r="AM36" s="665" t="str">
        <f t="shared" ref="AM36:AM99" si="20">IF(OR(AE36="",AF36=1),"",
IF(AND(AI36&gt;0,AK36&lt;AI36),Q36-ROUND((Q36-1)*AJ36*AK36,0),1
))</f>
        <v/>
      </c>
      <c r="AN36" s="665" t="str">
        <f t="shared" ref="AN36:AN99" si="21">IF(OR(AE36="",AF36=1),"",
IF(X36="",AL36,
IF(X36="2：廃棄等",SUM(AM36,Y36),
IF(X36="1：売却",AM36-Y36,
IF(AND(Y36="",AL36=""),"",SUM(Y36,AL36))))))</f>
        <v/>
      </c>
      <c r="AO36" s="666" t="str">
        <f t="shared" ref="AO36:AO99" si="22">IF(AND(AN36="",AL36=""),"",
IF(OR(X36="2：廃棄等",X36="1：売却"),SUM(AN36)-SUM(AL36),""))</f>
        <v/>
      </c>
      <c r="AP36" s="666" t="str">
        <f>IF(W36="","",IF(OR(O36=IF(P36&gt;【１】経営概要!$G$27,調査年-1,調査年),AM36=""),"",ROUND(AM36*W36%,0)))</f>
        <v/>
      </c>
      <c r="AQ36" s="666" t="str">
        <f t="shared" ref="AQ36:AQ99" si="23">IF(W36="","",IF(AN36="","",ROUND(AN36*W36%,0)))</f>
        <v/>
      </c>
      <c r="AR36" s="666" t="str">
        <f t="shared" ref="AR36:AR99" si="24">IF(W36="","",IF(AO36="","",ROUND(AO36*W36%,0)))</f>
        <v/>
      </c>
      <c r="AS36" s="666" t="str">
        <f t="shared" ref="AS36:AS99" si="25">IF(W36="","",IF(AM36="","",ROUND(AM36*W36%,0)))</f>
        <v/>
      </c>
      <c r="AT36" s="666" t="str">
        <f>IF(OR(W36="",AND(OR(O36&lt;&gt;IF(P36&gt;【１】経営概要!$G$27,調査年-1,調査年),AF36=0),R36="")),"",
SUM(
IF(AND(O36=IF(P36&gt;【１】経営概要!$G$27,調査年-1,調査年),AF36=1),ROUND(Q36*W36%,0),),
ROUND(R36*W36%,0)))</f>
        <v/>
      </c>
      <c r="AU36" s="666" t="str">
        <f t="shared" ref="AU36:AU99" si="26">IF(W36="","",IF(S36="","",ROUND(S36*W36%,0)))</f>
        <v/>
      </c>
      <c r="AV36" s="666" t="str">
        <f t="shared" ref="AV36:AV99" si="27">IF(W36="","",IF(T36="","",ROUND(T36*W36%,0)))</f>
        <v/>
      </c>
      <c r="AW36" s="666" t="str">
        <f t="shared" ref="AW36:AW99" si="28">IF(W36="","",IF(U36="","",ROUND(U36*W36%,0)))</f>
        <v/>
      </c>
      <c r="AX36" s="666" t="str">
        <f t="shared" ref="AX36:AX99" si="29">IF(W36="","",IF(V36="","",ROUND(V36*W36%,0)))</f>
        <v/>
      </c>
    </row>
    <row r="37" spans="3:50" s="4" customFormat="1" ht="28.15" hidden="1" customHeight="1" outlineLevel="1">
      <c r="C37" s="722">
        <v>21</v>
      </c>
      <c r="D37" s="1572"/>
      <c r="E37" s="1573"/>
      <c r="F37" s="1573"/>
      <c r="G37" s="1573"/>
      <c r="H37" s="1573"/>
      <c r="I37" s="1573"/>
      <c r="J37" s="1573"/>
      <c r="K37" s="742"/>
      <c r="L37" s="743"/>
      <c r="M37" s="744"/>
      <c r="N37" s="193"/>
      <c r="O37" s="326"/>
      <c r="P37" s="325"/>
      <c r="Q37" s="192"/>
      <c r="R37" s="201"/>
      <c r="S37" s="192"/>
      <c r="T37" s="192"/>
      <c r="U37" s="192"/>
      <c r="V37" s="192"/>
      <c r="W37" s="1045"/>
      <c r="X37" s="741"/>
      <c r="Y37" s="82"/>
      <c r="Z37" s="453"/>
      <c r="AA37" s="307"/>
      <c r="AB37" s="294"/>
      <c r="AE37" s="725" t="str">
        <f t="shared" si="16"/>
        <v/>
      </c>
      <c r="AF37" s="726" t="str">
        <f t="shared" si="17"/>
        <v/>
      </c>
      <c r="AG37" s="726" t="str">
        <f t="shared" si="18"/>
        <v/>
      </c>
      <c r="AH37" s="726" t="str">
        <f>IF(AE37="","",VLOOKUP(AE37,リスト!BI:BJ,2,0))</f>
        <v/>
      </c>
      <c r="AI37" s="726" t="str">
        <f t="shared" si="15"/>
        <v/>
      </c>
      <c r="AJ37" s="726" t="str">
        <f>IF(AI37="","",VLOOKUP(AI37,リスト!BW:BX,2,0))</f>
        <v/>
      </c>
      <c r="AK37" s="726" t="str">
        <f>IF(AE37="","",IF(P37&gt;【１】経営概要!$G$27,調査年-1,調査年)-O37)</f>
        <v/>
      </c>
      <c r="AL37" s="727" t="str">
        <f t="shared" si="19"/>
        <v/>
      </c>
      <c r="AM37" s="728" t="str">
        <f t="shared" si="20"/>
        <v/>
      </c>
      <c r="AN37" s="728" t="str">
        <f t="shared" si="21"/>
        <v/>
      </c>
      <c r="AO37" s="729" t="str">
        <f t="shared" si="22"/>
        <v/>
      </c>
      <c r="AP37" s="729" t="str">
        <f>IF(W37="","",IF(OR(O37=IF(P37&gt;【１】経営概要!$G$27,調査年-1,調査年),AM37=""),"",ROUND(AM37*W37%,0)))</f>
        <v/>
      </c>
      <c r="AQ37" s="729" t="str">
        <f t="shared" si="23"/>
        <v/>
      </c>
      <c r="AR37" s="729" t="str">
        <f t="shared" si="24"/>
        <v/>
      </c>
      <c r="AS37" s="729" t="str">
        <f t="shared" si="25"/>
        <v/>
      </c>
      <c r="AT37" s="666" t="str">
        <f>IF(OR(W37="",AND(OR(O37&lt;&gt;IF(P37&gt;【１】経営概要!$G$27,調査年-1,調査年),AF37=0),R37="")),"",
SUM(
IF(AND(O37=IF(P37&gt;【１】経営概要!$G$27,調査年-1,調査年),AF37=1),ROUND(Q37*W37%,0),),
ROUND(R37*W37%,0)))</f>
        <v/>
      </c>
      <c r="AU37" s="729" t="str">
        <f t="shared" si="26"/>
        <v/>
      </c>
      <c r="AV37" s="729" t="str">
        <f t="shared" si="27"/>
        <v/>
      </c>
      <c r="AW37" s="729" t="str">
        <f t="shared" si="28"/>
        <v/>
      </c>
      <c r="AX37" s="729" t="str">
        <f t="shared" si="29"/>
        <v/>
      </c>
    </row>
    <row r="38" spans="3:50" s="4" customFormat="1" ht="28.15" hidden="1" customHeight="1" outlineLevel="1">
      <c r="C38" s="722">
        <v>22</v>
      </c>
      <c r="D38" s="1569"/>
      <c r="E38" s="1570"/>
      <c r="F38" s="1570"/>
      <c r="G38" s="1570"/>
      <c r="H38" s="1570"/>
      <c r="I38" s="1570"/>
      <c r="J38" s="1570"/>
      <c r="K38" s="739"/>
      <c r="L38" s="740"/>
      <c r="M38" s="744"/>
      <c r="N38" s="191"/>
      <c r="O38" s="324"/>
      <c r="P38" s="325"/>
      <c r="Q38" s="192"/>
      <c r="R38" s="201"/>
      <c r="S38" s="192"/>
      <c r="T38" s="192"/>
      <c r="U38" s="192"/>
      <c r="V38" s="192"/>
      <c r="W38" s="1045"/>
      <c r="X38" s="741"/>
      <c r="Y38" s="82"/>
      <c r="Z38" s="453"/>
      <c r="AA38" s="307"/>
      <c r="AB38" s="294"/>
      <c r="AE38" s="725" t="str">
        <f t="shared" si="16"/>
        <v/>
      </c>
      <c r="AF38" s="726" t="str">
        <f t="shared" si="17"/>
        <v/>
      </c>
      <c r="AG38" s="726" t="str">
        <f t="shared" si="18"/>
        <v/>
      </c>
      <c r="AH38" s="726" t="str">
        <f>IF(AE38="","",VLOOKUP(AE38,リスト!BI:BJ,2,0))</f>
        <v/>
      </c>
      <c r="AI38" s="726" t="str">
        <f t="shared" si="15"/>
        <v/>
      </c>
      <c r="AJ38" s="726" t="str">
        <f>IF(AI38="","",VLOOKUP(AI38,リスト!BW:BX,2,0))</f>
        <v/>
      </c>
      <c r="AK38" s="726" t="str">
        <f>IF(AE38="","",IF(P38&gt;【１】経営概要!$G$27,調査年-1,調査年)-O38)</f>
        <v/>
      </c>
      <c r="AL38" s="727" t="str">
        <f t="shared" si="19"/>
        <v/>
      </c>
      <c r="AM38" s="728" t="str">
        <f t="shared" si="20"/>
        <v/>
      </c>
      <c r="AN38" s="728" t="str">
        <f t="shared" si="21"/>
        <v/>
      </c>
      <c r="AO38" s="729" t="str">
        <f t="shared" si="22"/>
        <v/>
      </c>
      <c r="AP38" s="729" t="str">
        <f>IF(W38="","",IF(OR(O38=IF(P38&gt;【１】経営概要!$G$27,調査年-1,調査年),AM38=""),"",ROUND(AM38*W38%,0)))</f>
        <v/>
      </c>
      <c r="AQ38" s="729" t="str">
        <f t="shared" si="23"/>
        <v/>
      </c>
      <c r="AR38" s="729" t="str">
        <f t="shared" si="24"/>
        <v/>
      </c>
      <c r="AS38" s="729" t="str">
        <f t="shared" si="25"/>
        <v/>
      </c>
      <c r="AT38" s="666" t="str">
        <f>IF(OR(W38="",AND(OR(O38&lt;&gt;IF(P38&gt;【１】経営概要!$G$27,調査年-1,調査年),AF38=0),R38="")),"",
SUM(
IF(AND(O38=IF(P38&gt;【１】経営概要!$G$27,調査年-1,調査年),AF38=1),ROUND(Q38*W38%,0),),
ROUND(R38*W38%,0)))</f>
        <v/>
      </c>
      <c r="AU38" s="729" t="str">
        <f t="shared" si="26"/>
        <v/>
      </c>
      <c r="AV38" s="729" t="str">
        <f t="shared" si="27"/>
        <v/>
      </c>
      <c r="AW38" s="729" t="str">
        <f t="shared" si="28"/>
        <v/>
      </c>
      <c r="AX38" s="729" t="str">
        <f t="shared" si="29"/>
        <v/>
      </c>
    </row>
    <row r="39" spans="3:50" s="4" customFormat="1" ht="28.15" hidden="1" customHeight="1" outlineLevel="1">
      <c r="C39" s="722">
        <v>23</v>
      </c>
      <c r="D39" s="1572"/>
      <c r="E39" s="1573"/>
      <c r="F39" s="1573"/>
      <c r="G39" s="1573"/>
      <c r="H39" s="1573"/>
      <c r="I39" s="1573"/>
      <c r="J39" s="1573"/>
      <c r="K39" s="742"/>
      <c r="L39" s="743"/>
      <c r="M39" s="744"/>
      <c r="N39" s="193"/>
      <c r="O39" s="326"/>
      <c r="P39" s="325"/>
      <c r="Q39" s="192"/>
      <c r="R39" s="201"/>
      <c r="S39" s="192"/>
      <c r="T39" s="192"/>
      <c r="U39" s="192"/>
      <c r="V39" s="192"/>
      <c r="W39" s="1045"/>
      <c r="X39" s="741"/>
      <c r="Y39" s="82"/>
      <c r="Z39" s="453"/>
      <c r="AA39" s="307"/>
      <c r="AB39" s="294"/>
      <c r="AE39" s="725" t="str">
        <f t="shared" si="16"/>
        <v/>
      </c>
      <c r="AF39" s="726" t="str">
        <f t="shared" si="17"/>
        <v/>
      </c>
      <c r="AG39" s="726" t="str">
        <f t="shared" si="18"/>
        <v/>
      </c>
      <c r="AH39" s="726" t="str">
        <f>IF(AE39="","",VLOOKUP(AE39,リスト!BI:BJ,2,0))</f>
        <v/>
      </c>
      <c r="AI39" s="726" t="str">
        <f t="shared" si="15"/>
        <v/>
      </c>
      <c r="AJ39" s="726" t="str">
        <f>IF(AI39="","",VLOOKUP(AI39,リスト!BW:BX,2,0))</f>
        <v/>
      </c>
      <c r="AK39" s="726" t="str">
        <f>IF(AE39="","",IF(P39&gt;【１】経営概要!$G$27,調査年-1,調査年)-O39)</f>
        <v/>
      </c>
      <c r="AL39" s="727" t="str">
        <f t="shared" si="19"/>
        <v/>
      </c>
      <c r="AM39" s="728" t="str">
        <f t="shared" si="20"/>
        <v/>
      </c>
      <c r="AN39" s="728" t="str">
        <f t="shared" si="21"/>
        <v/>
      </c>
      <c r="AO39" s="729" t="str">
        <f t="shared" si="22"/>
        <v/>
      </c>
      <c r="AP39" s="729" t="str">
        <f>IF(W39="","",IF(OR(O39=IF(P39&gt;【１】経営概要!$G$27,調査年-1,調査年),AM39=""),"",ROUND(AM39*W39%,0)))</f>
        <v/>
      </c>
      <c r="AQ39" s="729" t="str">
        <f t="shared" si="23"/>
        <v/>
      </c>
      <c r="AR39" s="729" t="str">
        <f t="shared" si="24"/>
        <v/>
      </c>
      <c r="AS39" s="729" t="str">
        <f t="shared" si="25"/>
        <v/>
      </c>
      <c r="AT39" s="666" t="str">
        <f>IF(OR(W39="",AND(OR(O39&lt;&gt;IF(P39&gt;【１】経営概要!$G$27,調査年-1,調査年),AF39=0),R39="")),"",
SUM(
IF(AND(O39=IF(P39&gt;【１】経営概要!$G$27,調査年-1,調査年),AF39=1),ROUND(Q39*W39%,0),),
ROUND(R39*W39%,0)))</f>
        <v/>
      </c>
      <c r="AU39" s="729" t="str">
        <f t="shared" si="26"/>
        <v/>
      </c>
      <c r="AV39" s="729" t="str">
        <f t="shared" si="27"/>
        <v/>
      </c>
      <c r="AW39" s="729" t="str">
        <f t="shared" si="28"/>
        <v/>
      </c>
      <c r="AX39" s="729" t="str">
        <f t="shared" si="29"/>
        <v/>
      </c>
    </row>
    <row r="40" spans="3:50" s="4" customFormat="1" ht="28.15" hidden="1" customHeight="1" outlineLevel="1">
      <c r="C40" s="722">
        <v>24</v>
      </c>
      <c r="D40" s="1569"/>
      <c r="E40" s="1570"/>
      <c r="F40" s="1570"/>
      <c r="G40" s="1570"/>
      <c r="H40" s="1570"/>
      <c r="I40" s="1570"/>
      <c r="J40" s="1570"/>
      <c r="K40" s="739"/>
      <c r="L40" s="740"/>
      <c r="M40" s="744"/>
      <c r="N40" s="191"/>
      <c r="O40" s="324"/>
      <c r="P40" s="325"/>
      <c r="Q40" s="192"/>
      <c r="R40" s="201"/>
      <c r="S40" s="192"/>
      <c r="T40" s="192"/>
      <c r="U40" s="192"/>
      <c r="V40" s="192"/>
      <c r="W40" s="1045"/>
      <c r="X40" s="741"/>
      <c r="Y40" s="82"/>
      <c r="Z40" s="453"/>
      <c r="AA40" s="307"/>
      <c r="AB40" s="294"/>
      <c r="AE40" s="725" t="str">
        <f t="shared" si="16"/>
        <v/>
      </c>
      <c r="AF40" s="726" t="str">
        <f t="shared" si="17"/>
        <v/>
      </c>
      <c r="AG40" s="726" t="str">
        <f t="shared" si="18"/>
        <v/>
      </c>
      <c r="AH40" s="726" t="str">
        <f>IF(AE40="","",VLOOKUP(AE40,リスト!BI:BJ,2,0))</f>
        <v/>
      </c>
      <c r="AI40" s="726" t="str">
        <f t="shared" si="15"/>
        <v/>
      </c>
      <c r="AJ40" s="726" t="str">
        <f>IF(AI40="","",VLOOKUP(AI40,リスト!BW:BX,2,0))</f>
        <v/>
      </c>
      <c r="AK40" s="726" t="str">
        <f>IF(AE40="","",IF(P40&gt;【１】経営概要!$G$27,調査年-1,調査年)-O40)</f>
        <v/>
      </c>
      <c r="AL40" s="727" t="str">
        <f t="shared" si="19"/>
        <v/>
      </c>
      <c r="AM40" s="728" t="str">
        <f t="shared" si="20"/>
        <v/>
      </c>
      <c r="AN40" s="728" t="str">
        <f t="shared" si="21"/>
        <v/>
      </c>
      <c r="AO40" s="729" t="str">
        <f t="shared" si="22"/>
        <v/>
      </c>
      <c r="AP40" s="729" t="str">
        <f>IF(W40="","",IF(OR(O40=IF(P40&gt;【１】経営概要!$G$27,調査年-1,調査年),AM40=""),"",ROUND(AM40*W40%,0)))</f>
        <v/>
      </c>
      <c r="AQ40" s="729" t="str">
        <f t="shared" si="23"/>
        <v/>
      </c>
      <c r="AR40" s="729" t="str">
        <f t="shared" si="24"/>
        <v/>
      </c>
      <c r="AS40" s="729" t="str">
        <f t="shared" si="25"/>
        <v/>
      </c>
      <c r="AT40" s="666" t="str">
        <f>IF(OR(W40="",AND(OR(O40&lt;&gt;IF(P40&gt;【１】経営概要!$G$27,調査年-1,調査年),AF40=0),R40="")),"",
SUM(
IF(AND(O40=IF(P40&gt;【１】経営概要!$G$27,調査年-1,調査年),AF40=1),ROUND(Q40*W40%,0),),
ROUND(R40*W40%,0)))</f>
        <v/>
      </c>
      <c r="AU40" s="729" t="str">
        <f t="shared" si="26"/>
        <v/>
      </c>
      <c r="AV40" s="729" t="str">
        <f t="shared" si="27"/>
        <v/>
      </c>
      <c r="AW40" s="729" t="str">
        <f t="shared" si="28"/>
        <v/>
      </c>
      <c r="AX40" s="729" t="str">
        <f t="shared" si="29"/>
        <v/>
      </c>
    </row>
    <row r="41" spans="3:50" s="4" customFormat="1" ht="28.15" hidden="1" customHeight="1" outlineLevel="1">
      <c r="C41" s="722">
        <v>25</v>
      </c>
      <c r="D41" s="1572"/>
      <c r="E41" s="1573"/>
      <c r="F41" s="1573"/>
      <c r="G41" s="1573"/>
      <c r="H41" s="1573"/>
      <c r="I41" s="1573"/>
      <c r="J41" s="1573"/>
      <c r="K41" s="742"/>
      <c r="L41" s="743"/>
      <c r="M41" s="744"/>
      <c r="N41" s="193"/>
      <c r="O41" s="326"/>
      <c r="P41" s="325"/>
      <c r="Q41" s="192"/>
      <c r="R41" s="201"/>
      <c r="S41" s="192"/>
      <c r="T41" s="192"/>
      <c r="U41" s="192"/>
      <c r="V41" s="192"/>
      <c r="W41" s="1045"/>
      <c r="X41" s="741"/>
      <c r="Y41" s="82"/>
      <c r="Z41" s="453"/>
      <c r="AA41" s="307"/>
      <c r="AB41" s="294"/>
      <c r="AE41" s="725" t="str">
        <f t="shared" si="16"/>
        <v/>
      </c>
      <c r="AF41" s="726" t="str">
        <f t="shared" si="17"/>
        <v/>
      </c>
      <c r="AG41" s="726" t="str">
        <f t="shared" si="18"/>
        <v/>
      </c>
      <c r="AH41" s="726" t="str">
        <f>IF(AE41="","",VLOOKUP(AE41,リスト!BI:BJ,2,0))</f>
        <v/>
      </c>
      <c r="AI41" s="726" t="str">
        <f t="shared" si="15"/>
        <v/>
      </c>
      <c r="AJ41" s="726" t="str">
        <f>IF(AI41="","",VLOOKUP(AI41,リスト!BW:BX,2,0))</f>
        <v/>
      </c>
      <c r="AK41" s="726" t="str">
        <f>IF(AE41="","",IF(P41&gt;【１】経営概要!$G$27,調査年-1,調査年)-O41)</f>
        <v/>
      </c>
      <c r="AL41" s="727" t="str">
        <f t="shared" si="19"/>
        <v/>
      </c>
      <c r="AM41" s="728" t="str">
        <f t="shared" si="20"/>
        <v/>
      </c>
      <c r="AN41" s="728" t="str">
        <f t="shared" si="21"/>
        <v/>
      </c>
      <c r="AO41" s="729" t="str">
        <f t="shared" si="22"/>
        <v/>
      </c>
      <c r="AP41" s="729" t="str">
        <f>IF(W41="","",IF(OR(O41=IF(P41&gt;【１】経営概要!$G$27,調査年-1,調査年),AM41=""),"",ROUND(AM41*W41%,0)))</f>
        <v/>
      </c>
      <c r="AQ41" s="729" t="str">
        <f t="shared" si="23"/>
        <v/>
      </c>
      <c r="AR41" s="729" t="str">
        <f t="shared" si="24"/>
        <v/>
      </c>
      <c r="AS41" s="729" t="str">
        <f t="shared" si="25"/>
        <v/>
      </c>
      <c r="AT41" s="666" t="str">
        <f>IF(OR(W41="",AND(OR(O41&lt;&gt;IF(P41&gt;【１】経営概要!$G$27,調査年-1,調査年),AF41=0),R41="")),"",
SUM(
IF(AND(O41=IF(P41&gt;【１】経営概要!$G$27,調査年-1,調査年),AF41=1),ROUND(Q41*W41%,0),),
ROUND(R41*W41%,0)))</f>
        <v/>
      </c>
      <c r="AU41" s="729" t="str">
        <f t="shared" si="26"/>
        <v/>
      </c>
      <c r="AV41" s="729" t="str">
        <f t="shared" si="27"/>
        <v/>
      </c>
      <c r="AW41" s="729" t="str">
        <f t="shared" si="28"/>
        <v/>
      </c>
      <c r="AX41" s="729" t="str">
        <f t="shared" si="29"/>
        <v/>
      </c>
    </row>
    <row r="42" spans="3:50" s="4" customFormat="1" ht="28.15" hidden="1" customHeight="1" outlineLevel="1">
      <c r="C42" s="722">
        <v>26</v>
      </c>
      <c r="D42" s="1569"/>
      <c r="E42" s="1570"/>
      <c r="F42" s="1570"/>
      <c r="G42" s="1570"/>
      <c r="H42" s="1570"/>
      <c r="I42" s="1570"/>
      <c r="J42" s="1570"/>
      <c r="K42" s="739"/>
      <c r="L42" s="740"/>
      <c r="M42" s="744"/>
      <c r="N42" s="191"/>
      <c r="O42" s="324"/>
      <c r="P42" s="325"/>
      <c r="Q42" s="192"/>
      <c r="R42" s="201"/>
      <c r="S42" s="192"/>
      <c r="T42" s="192"/>
      <c r="U42" s="192"/>
      <c r="V42" s="192"/>
      <c r="W42" s="1045"/>
      <c r="X42" s="741"/>
      <c r="Y42" s="82"/>
      <c r="Z42" s="453"/>
      <c r="AA42" s="307"/>
      <c r="AB42" s="294"/>
      <c r="AE42" s="725" t="str">
        <f t="shared" si="16"/>
        <v/>
      </c>
      <c r="AF42" s="726" t="str">
        <f t="shared" si="17"/>
        <v/>
      </c>
      <c r="AG42" s="726" t="str">
        <f t="shared" si="18"/>
        <v/>
      </c>
      <c r="AH42" s="726" t="str">
        <f>IF(AE42="","",VLOOKUP(AE42,リスト!BI:BJ,2,0))</f>
        <v/>
      </c>
      <c r="AI42" s="726" t="str">
        <f t="shared" si="15"/>
        <v/>
      </c>
      <c r="AJ42" s="726" t="str">
        <f>IF(AI42="","",VLOOKUP(AI42,リスト!BW:BX,2,0))</f>
        <v/>
      </c>
      <c r="AK42" s="726" t="str">
        <f>IF(AE42="","",IF(P42&gt;【１】経営概要!$G$27,調査年-1,調査年)-O42)</f>
        <v/>
      </c>
      <c r="AL42" s="727" t="str">
        <f t="shared" si="19"/>
        <v/>
      </c>
      <c r="AM42" s="728" t="str">
        <f t="shared" si="20"/>
        <v/>
      </c>
      <c r="AN42" s="728" t="str">
        <f t="shared" si="21"/>
        <v/>
      </c>
      <c r="AO42" s="729" t="str">
        <f t="shared" si="22"/>
        <v/>
      </c>
      <c r="AP42" s="729" t="str">
        <f>IF(W42="","",IF(OR(O42=IF(P42&gt;【１】経営概要!$G$27,調査年-1,調査年),AM42=""),"",ROUND(AM42*W42%,0)))</f>
        <v/>
      </c>
      <c r="AQ42" s="729" t="str">
        <f t="shared" si="23"/>
        <v/>
      </c>
      <c r="AR42" s="729" t="str">
        <f t="shared" si="24"/>
        <v/>
      </c>
      <c r="AS42" s="729" t="str">
        <f t="shared" si="25"/>
        <v/>
      </c>
      <c r="AT42" s="666" t="str">
        <f>IF(OR(W42="",AND(OR(O42&lt;&gt;IF(P42&gt;【１】経営概要!$G$27,調査年-1,調査年),AF42=0),R42="")),"",
SUM(
IF(AND(O42=IF(P42&gt;【１】経営概要!$G$27,調査年-1,調査年),AF42=1),ROUND(Q42*W42%,0),),
ROUND(R42*W42%,0)))</f>
        <v/>
      </c>
      <c r="AU42" s="729" t="str">
        <f t="shared" si="26"/>
        <v/>
      </c>
      <c r="AV42" s="729" t="str">
        <f t="shared" si="27"/>
        <v/>
      </c>
      <c r="AW42" s="729" t="str">
        <f t="shared" si="28"/>
        <v/>
      </c>
      <c r="AX42" s="729" t="str">
        <f t="shared" si="29"/>
        <v/>
      </c>
    </row>
    <row r="43" spans="3:50" s="4" customFormat="1" ht="28.15" hidden="1" customHeight="1" outlineLevel="1">
      <c r="C43" s="722">
        <v>27</v>
      </c>
      <c r="D43" s="1572"/>
      <c r="E43" s="1573"/>
      <c r="F43" s="1573"/>
      <c r="G43" s="1573"/>
      <c r="H43" s="1573"/>
      <c r="I43" s="1573"/>
      <c r="J43" s="1573"/>
      <c r="K43" s="742"/>
      <c r="L43" s="743"/>
      <c r="M43" s="744"/>
      <c r="N43" s="191"/>
      <c r="O43" s="326"/>
      <c r="P43" s="325"/>
      <c r="Q43" s="192"/>
      <c r="R43" s="201"/>
      <c r="S43" s="192"/>
      <c r="T43" s="192"/>
      <c r="U43" s="192"/>
      <c r="V43" s="192"/>
      <c r="W43" s="1045"/>
      <c r="X43" s="741"/>
      <c r="Y43" s="82"/>
      <c r="Z43" s="453"/>
      <c r="AA43" s="307"/>
      <c r="AB43" s="294"/>
      <c r="AE43" s="725" t="str">
        <f t="shared" si="16"/>
        <v/>
      </c>
      <c r="AF43" s="726" t="str">
        <f t="shared" si="17"/>
        <v/>
      </c>
      <c r="AG43" s="726" t="str">
        <f t="shared" si="18"/>
        <v/>
      </c>
      <c r="AH43" s="726" t="str">
        <f>IF(AE43="","",VLOOKUP(AE43,リスト!BI:BJ,2,0))</f>
        <v/>
      </c>
      <c r="AI43" s="726" t="str">
        <f t="shared" si="15"/>
        <v/>
      </c>
      <c r="AJ43" s="726" t="str">
        <f>IF(AI43="","",VLOOKUP(AI43,リスト!BW:BX,2,0))</f>
        <v/>
      </c>
      <c r="AK43" s="726" t="str">
        <f>IF(AE43="","",IF(P43&gt;【１】経営概要!$G$27,調査年-1,調査年)-O43)</f>
        <v/>
      </c>
      <c r="AL43" s="727" t="str">
        <f t="shared" si="19"/>
        <v/>
      </c>
      <c r="AM43" s="728" t="str">
        <f t="shared" si="20"/>
        <v/>
      </c>
      <c r="AN43" s="728" t="str">
        <f t="shared" si="21"/>
        <v/>
      </c>
      <c r="AO43" s="729" t="str">
        <f t="shared" si="22"/>
        <v/>
      </c>
      <c r="AP43" s="729" t="str">
        <f>IF(W43="","",IF(OR(O43=IF(P43&gt;【１】経営概要!$G$27,調査年-1,調査年),AM43=""),"",ROUND(AM43*W43%,0)))</f>
        <v/>
      </c>
      <c r="AQ43" s="729" t="str">
        <f t="shared" si="23"/>
        <v/>
      </c>
      <c r="AR43" s="729" t="str">
        <f t="shared" si="24"/>
        <v/>
      </c>
      <c r="AS43" s="729" t="str">
        <f t="shared" si="25"/>
        <v/>
      </c>
      <c r="AT43" s="666" t="str">
        <f>IF(OR(W43="",AND(OR(O43&lt;&gt;IF(P43&gt;【１】経営概要!$G$27,調査年-1,調査年),AF43=0),R43="")),"",
SUM(
IF(AND(O43=IF(P43&gt;【１】経営概要!$G$27,調査年-1,調査年),AF43=1),ROUND(Q43*W43%,0),),
ROUND(R43*W43%,0)))</f>
        <v/>
      </c>
      <c r="AU43" s="729" t="str">
        <f t="shared" si="26"/>
        <v/>
      </c>
      <c r="AV43" s="729" t="str">
        <f t="shared" si="27"/>
        <v/>
      </c>
      <c r="AW43" s="729" t="str">
        <f t="shared" si="28"/>
        <v/>
      </c>
      <c r="AX43" s="729" t="str">
        <f t="shared" si="29"/>
        <v/>
      </c>
    </row>
    <row r="44" spans="3:50" s="4" customFormat="1" ht="28.15" hidden="1" customHeight="1" outlineLevel="1">
      <c r="C44" s="722">
        <v>28</v>
      </c>
      <c r="D44" s="1569"/>
      <c r="E44" s="1570"/>
      <c r="F44" s="1570"/>
      <c r="G44" s="1570"/>
      <c r="H44" s="1570"/>
      <c r="I44" s="1570"/>
      <c r="J44" s="1570"/>
      <c r="K44" s="739"/>
      <c r="L44" s="740"/>
      <c r="M44" s="744"/>
      <c r="N44" s="191"/>
      <c r="O44" s="324"/>
      <c r="P44" s="325"/>
      <c r="Q44" s="192"/>
      <c r="R44" s="201"/>
      <c r="S44" s="192"/>
      <c r="T44" s="192"/>
      <c r="U44" s="192"/>
      <c r="V44" s="192"/>
      <c r="W44" s="1045"/>
      <c r="X44" s="741"/>
      <c r="Y44" s="82"/>
      <c r="Z44" s="453"/>
      <c r="AA44" s="307"/>
      <c r="AB44" s="294"/>
      <c r="AE44" s="725" t="str">
        <f t="shared" si="16"/>
        <v/>
      </c>
      <c r="AF44" s="726" t="str">
        <f t="shared" si="17"/>
        <v/>
      </c>
      <c r="AG44" s="726" t="str">
        <f t="shared" si="18"/>
        <v/>
      </c>
      <c r="AH44" s="726" t="str">
        <f>IF(AE44="","",VLOOKUP(AE44,リスト!BI:BJ,2,0))</f>
        <v/>
      </c>
      <c r="AI44" s="726" t="str">
        <f t="shared" si="15"/>
        <v/>
      </c>
      <c r="AJ44" s="726" t="str">
        <f>IF(AI44="","",VLOOKUP(AI44,リスト!BW:BX,2,0))</f>
        <v/>
      </c>
      <c r="AK44" s="726" t="str">
        <f>IF(AE44="","",IF(P44&gt;【１】経営概要!$G$27,調査年-1,調査年)-O44)</f>
        <v/>
      </c>
      <c r="AL44" s="727" t="str">
        <f t="shared" si="19"/>
        <v/>
      </c>
      <c r="AM44" s="728" t="str">
        <f t="shared" si="20"/>
        <v/>
      </c>
      <c r="AN44" s="728" t="str">
        <f t="shared" si="21"/>
        <v/>
      </c>
      <c r="AO44" s="729" t="str">
        <f t="shared" si="22"/>
        <v/>
      </c>
      <c r="AP44" s="729" t="str">
        <f>IF(W44="","",IF(OR(O44=IF(P44&gt;【１】経営概要!$G$27,調査年-1,調査年),AM44=""),"",ROUND(AM44*W44%,0)))</f>
        <v/>
      </c>
      <c r="AQ44" s="729" t="str">
        <f t="shared" si="23"/>
        <v/>
      </c>
      <c r="AR44" s="729" t="str">
        <f t="shared" si="24"/>
        <v/>
      </c>
      <c r="AS44" s="729" t="str">
        <f t="shared" si="25"/>
        <v/>
      </c>
      <c r="AT44" s="666" t="str">
        <f>IF(OR(W44="",AND(OR(O44&lt;&gt;IF(P44&gt;【１】経営概要!$G$27,調査年-1,調査年),AF44=0),R44="")),"",
SUM(
IF(AND(O44=IF(P44&gt;【１】経営概要!$G$27,調査年-1,調査年),AF44=1),ROUND(Q44*W44%,0),),
ROUND(R44*W44%,0)))</f>
        <v/>
      </c>
      <c r="AU44" s="729" t="str">
        <f t="shared" si="26"/>
        <v/>
      </c>
      <c r="AV44" s="729" t="str">
        <f t="shared" si="27"/>
        <v/>
      </c>
      <c r="AW44" s="729" t="str">
        <f t="shared" si="28"/>
        <v/>
      </c>
      <c r="AX44" s="729" t="str">
        <f t="shared" si="29"/>
        <v/>
      </c>
    </row>
    <row r="45" spans="3:50" s="4" customFormat="1" ht="28.15" hidden="1" customHeight="1" outlineLevel="1">
      <c r="C45" s="722">
        <v>29</v>
      </c>
      <c r="D45" s="1572"/>
      <c r="E45" s="1573"/>
      <c r="F45" s="1573"/>
      <c r="G45" s="1573"/>
      <c r="H45" s="1573"/>
      <c r="I45" s="1573"/>
      <c r="J45" s="1573"/>
      <c r="K45" s="742"/>
      <c r="L45" s="743"/>
      <c r="M45" s="744"/>
      <c r="N45" s="191"/>
      <c r="O45" s="326"/>
      <c r="P45" s="325"/>
      <c r="Q45" s="192"/>
      <c r="R45" s="201"/>
      <c r="S45" s="192"/>
      <c r="T45" s="192"/>
      <c r="U45" s="192"/>
      <c r="V45" s="192"/>
      <c r="W45" s="1045"/>
      <c r="X45" s="741"/>
      <c r="Y45" s="82"/>
      <c r="Z45" s="453"/>
      <c r="AA45" s="307"/>
      <c r="AB45" s="294"/>
      <c r="AE45" s="725" t="str">
        <f t="shared" si="16"/>
        <v/>
      </c>
      <c r="AF45" s="726" t="str">
        <f t="shared" si="17"/>
        <v/>
      </c>
      <c r="AG45" s="726" t="str">
        <f t="shared" si="18"/>
        <v/>
      </c>
      <c r="AH45" s="726" t="str">
        <f>IF(AE45="","",VLOOKUP(AE45,リスト!BI:BJ,2,0))</f>
        <v/>
      </c>
      <c r="AI45" s="726" t="str">
        <f t="shared" si="15"/>
        <v/>
      </c>
      <c r="AJ45" s="726" t="str">
        <f>IF(AI45="","",VLOOKUP(AI45,リスト!BW:BX,2,0))</f>
        <v/>
      </c>
      <c r="AK45" s="726" t="str">
        <f>IF(AE45="","",IF(P45&gt;【１】経営概要!$G$27,調査年-1,調査年)-O45)</f>
        <v/>
      </c>
      <c r="AL45" s="727" t="str">
        <f t="shared" si="19"/>
        <v/>
      </c>
      <c r="AM45" s="728" t="str">
        <f t="shared" si="20"/>
        <v/>
      </c>
      <c r="AN45" s="728" t="str">
        <f t="shared" si="21"/>
        <v/>
      </c>
      <c r="AO45" s="729" t="str">
        <f t="shared" si="22"/>
        <v/>
      </c>
      <c r="AP45" s="729" t="str">
        <f>IF(W45="","",IF(OR(O45=IF(P45&gt;【１】経営概要!$G$27,調査年-1,調査年),AM45=""),"",ROUND(AM45*W45%,0)))</f>
        <v/>
      </c>
      <c r="AQ45" s="729" t="str">
        <f t="shared" si="23"/>
        <v/>
      </c>
      <c r="AR45" s="729" t="str">
        <f t="shared" si="24"/>
        <v/>
      </c>
      <c r="AS45" s="729" t="str">
        <f t="shared" si="25"/>
        <v/>
      </c>
      <c r="AT45" s="666" t="str">
        <f>IF(OR(W45="",AND(OR(O45&lt;&gt;IF(P45&gt;【１】経営概要!$G$27,調査年-1,調査年),AF45=0),R45="")),"",
SUM(
IF(AND(O45=IF(P45&gt;【１】経営概要!$G$27,調査年-1,調査年),AF45=1),ROUND(Q45*W45%,0),),
ROUND(R45*W45%,0)))</f>
        <v/>
      </c>
      <c r="AU45" s="729" t="str">
        <f t="shared" si="26"/>
        <v/>
      </c>
      <c r="AV45" s="729" t="str">
        <f t="shared" si="27"/>
        <v/>
      </c>
      <c r="AW45" s="729" t="str">
        <f t="shared" si="28"/>
        <v/>
      </c>
      <c r="AX45" s="729" t="str">
        <f t="shared" si="29"/>
        <v/>
      </c>
    </row>
    <row r="46" spans="3:50" s="4" customFormat="1" ht="28.15" hidden="1" customHeight="1" outlineLevel="1">
      <c r="C46" s="722">
        <v>30</v>
      </c>
      <c r="D46" s="1569"/>
      <c r="E46" s="1570"/>
      <c r="F46" s="1570"/>
      <c r="G46" s="1570"/>
      <c r="H46" s="1570"/>
      <c r="I46" s="1570"/>
      <c r="J46" s="1570"/>
      <c r="K46" s="739"/>
      <c r="L46" s="740"/>
      <c r="M46" s="744"/>
      <c r="N46" s="191"/>
      <c r="O46" s="324"/>
      <c r="P46" s="325"/>
      <c r="Q46" s="192"/>
      <c r="R46" s="201"/>
      <c r="S46" s="192"/>
      <c r="T46" s="192"/>
      <c r="U46" s="192"/>
      <c r="V46" s="192"/>
      <c r="W46" s="1045"/>
      <c r="X46" s="741"/>
      <c r="Y46" s="82"/>
      <c r="Z46" s="453"/>
      <c r="AA46" s="307"/>
      <c r="AB46" s="294"/>
      <c r="AE46" s="725" t="str">
        <f t="shared" si="16"/>
        <v/>
      </c>
      <c r="AF46" s="726" t="str">
        <f t="shared" si="17"/>
        <v/>
      </c>
      <c r="AG46" s="726" t="str">
        <f t="shared" si="18"/>
        <v/>
      </c>
      <c r="AH46" s="726" t="str">
        <f>IF(AE46="","",VLOOKUP(AE46,リスト!BI:BJ,2,0))</f>
        <v/>
      </c>
      <c r="AI46" s="726" t="str">
        <f t="shared" si="15"/>
        <v/>
      </c>
      <c r="AJ46" s="726" t="str">
        <f>IF(AI46="","",VLOOKUP(AI46,リスト!BW:BX,2,0))</f>
        <v/>
      </c>
      <c r="AK46" s="726" t="str">
        <f>IF(AE46="","",IF(P46&gt;【１】経営概要!$G$27,調査年-1,調査年)-O46)</f>
        <v/>
      </c>
      <c r="AL46" s="727" t="str">
        <f t="shared" si="19"/>
        <v/>
      </c>
      <c r="AM46" s="728" t="str">
        <f t="shared" si="20"/>
        <v/>
      </c>
      <c r="AN46" s="728" t="str">
        <f t="shared" si="21"/>
        <v/>
      </c>
      <c r="AO46" s="729" t="str">
        <f t="shared" si="22"/>
        <v/>
      </c>
      <c r="AP46" s="729" t="str">
        <f>IF(W46="","",IF(OR(O46=IF(P46&gt;【１】経営概要!$G$27,調査年-1,調査年),AM46=""),"",ROUND(AM46*W46%,0)))</f>
        <v/>
      </c>
      <c r="AQ46" s="729" t="str">
        <f t="shared" si="23"/>
        <v/>
      </c>
      <c r="AR46" s="729" t="str">
        <f t="shared" si="24"/>
        <v/>
      </c>
      <c r="AS46" s="729" t="str">
        <f t="shared" si="25"/>
        <v/>
      </c>
      <c r="AT46" s="666" t="str">
        <f>IF(OR(W46="",AND(OR(O46&lt;&gt;IF(P46&gt;【１】経営概要!$G$27,調査年-1,調査年),AF46=0),R46="")),"",
SUM(
IF(AND(O46=IF(P46&gt;【１】経営概要!$G$27,調査年-1,調査年),AF46=1),ROUND(Q46*W46%,0),),
ROUND(R46*W46%,0)))</f>
        <v/>
      </c>
      <c r="AU46" s="729" t="str">
        <f t="shared" si="26"/>
        <v/>
      </c>
      <c r="AV46" s="729" t="str">
        <f t="shared" si="27"/>
        <v/>
      </c>
      <c r="AW46" s="729" t="str">
        <f t="shared" si="28"/>
        <v/>
      </c>
      <c r="AX46" s="729" t="str">
        <f t="shared" si="29"/>
        <v/>
      </c>
    </row>
    <row r="47" spans="3:50" s="4" customFormat="1" ht="28.15" hidden="1" customHeight="1" outlineLevel="1">
      <c r="C47" s="722">
        <v>31</v>
      </c>
      <c r="D47" s="1572"/>
      <c r="E47" s="1573"/>
      <c r="F47" s="1573"/>
      <c r="G47" s="1573"/>
      <c r="H47" s="1573"/>
      <c r="I47" s="1573"/>
      <c r="J47" s="1573"/>
      <c r="K47" s="742"/>
      <c r="L47" s="743"/>
      <c r="M47" s="744"/>
      <c r="N47" s="191"/>
      <c r="O47" s="326"/>
      <c r="P47" s="327"/>
      <c r="Q47" s="192"/>
      <c r="R47" s="201"/>
      <c r="S47" s="192"/>
      <c r="T47" s="192"/>
      <c r="U47" s="192"/>
      <c r="V47" s="192"/>
      <c r="W47" s="1045"/>
      <c r="X47" s="741"/>
      <c r="Y47" s="82"/>
      <c r="Z47" s="453"/>
      <c r="AA47" s="307"/>
      <c r="AB47" s="294"/>
      <c r="AE47" s="725" t="str">
        <f t="shared" si="16"/>
        <v/>
      </c>
      <c r="AF47" s="726" t="str">
        <f t="shared" si="17"/>
        <v/>
      </c>
      <c r="AG47" s="726" t="str">
        <f t="shared" si="18"/>
        <v/>
      </c>
      <c r="AH47" s="726" t="str">
        <f>IF(AE47="","",VLOOKUP(AE47,リスト!BI:BJ,2,0))</f>
        <v/>
      </c>
      <c r="AI47" s="726" t="str">
        <f t="shared" si="15"/>
        <v/>
      </c>
      <c r="AJ47" s="726" t="str">
        <f>IF(AI47="","",VLOOKUP(AI47,リスト!BW:BX,2,0))</f>
        <v/>
      </c>
      <c r="AK47" s="726" t="str">
        <f>IF(AE47="","",IF(P47&gt;【１】経営概要!$G$27,調査年-1,調査年)-O47)</f>
        <v/>
      </c>
      <c r="AL47" s="727" t="str">
        <f t="shared" si="19"/>
        <v/>
      </c>
      <c r="AM47" s="728" t="str">
        <f t="shared" si="20"/>
        <v/>
      </c>
      <c r="AN47" s="728" t="str">
        <f t="shared" si="21"/>
        <v/>
      </c>
      <c r="AO47" s="729" t="str">
        <f t="shared" si="22"/>
        <v/>
      </c>
      <c r="AP47" s="729" t="str">
        <f>IF(W47="","",IF(OR(O47=IF(P47&gt;【１】経営概要!$G$27,調査年-1,調査年),AM47=""),"",ROUND(AM47*W47%,0)))</f>
        <v/>
      </c>
      <c r="AQ47" s="729" t="str">
        <f t="shared" si="23"/>
        <v/>
      </c>
      <c r="AR47" s="729" t="str">
        <f t="shared" si="24"/>
        <v/>
      </c>
      <c r="AS47" s="729" t="str">
        <f t="shared" si="25"/>
        <v/>
      </c>
      <c r="AT47" s="666" t="str">
        <f>IF(OR(W47="",AND(OR(O47&lt;&gt;IF(P47&gt;【１】経営概要!$G$27,調査年-1,調査年),AF47=0),R47="")),"",
SUM(
IF(AND(O47=IF(P47&gt;【１】経営概要!$G$27,調査年-1,調査年),AF47=1),ROUND(Q47*W47%,0),),
ROUND(R47*W47%,0)))</f>
        <v/>
      </c>
      <c r="AU47" s="729" t="str">
        <f t="shared" si="26"/>
        <v/>
      </c>
      <c r="AV47" s="729" t="str">
        <f t="shared" si="27"/>
        <v/>
      </c>
      <c r="AW47" s="729" t="str">
        <f t="shared" si="28"/>
        <v/>
      </c>
      <c r="AX47" s="729" t="str">
        <f t="shared" si="29"/>
        <v/>
      </c>
    </row>
    <row r="48" spans="3:50" s="4" customFormat="1" ht="28.15" hidden="1" customHeight="1" outlineLevel="1">
      <c r="C48" s="722">
        <v>32</v>
      </c>
      <c r="D48" s="1569"/>
      <c r="E48" s="1570"/>
      <c r="F48" s="1570"/>
      <c r="G48" s="1570"/>
      <c r="H48" s="1570"/>
      <c r="I48" s="1570"/>
      <c r="J48" s="1570"/>
      <c r="K48" s="739"/>
      <c r="L48" s="740"/>
      <c r="M48" s="744"/>
      <c r="N48" s="191"/>
      <c r="O48" s="324"/>
      <c r="P48" s="328"/>
      <c r="Q48" s="192"/>
      <c r="R48" s="201"/>
      <c r="S48" s="192"/>
      <c r="T48" s="192"/>
      <c r="U48" s="192"/>
      <c r="V48" s="192"/>
      <c r="W48" s="1045"/>
      <c r="X48" s="741"/>
      <c r="Y48" s="82"/>
      <c r="Z48" s="453"/>
      <c r="AA48" s="307"/>
      <c r="AB48" s="294"/>
      <c r="AE48" s="725" t="str">
        <f t="shared" si="16"/>
        <v/>
      </c>
      <c r="AF48" s="726" t="str">
        <f t="shared" si="17"/>
        <v/>
      </c>
      <c r="AG48" s="726" t="str">
        <f t="shared" si="18"/>
        <v/>
      </c>
      <c r="AH48" s="726" t="str">
        <f>IF(AE48="","",VLOOKUP(AE48,リスト!BI:BJ,2,0))</f>
        <v/>
      </c>
      <c r="AI48" s="726" t="str">
        <f t="shared" si="15"/>
        <v/>
      </c>
      <c r="AJ48" s="726" t="str">
        <f>IF(AI48="","",VLOOKUP(AI48,リスト!BW:BX,2,0))</f>
        <v/>
      </c>
      <c r="AK48" s="726" t="str">
        <f>IF(AE48="","",IF(P48&gt;【１】経営概要!$G$27,調査年-1,調査年)-O48)</f>
        <v/>
      </c>
      <c r="AL48" s="727" t="str">
        <f t="shared" si="19"/>
        <v/>
      </c>
      <c r="AM48" s="728" t="str">
        <f t="shared" si="20"/>
        <v/>
      </c>
      <c r="AN48" s="728" t="str">
        <f t="shared" si="21"/>
        <v/>
      </c>
      <c r="AO48" s="729" t="str">
        <f t="shared" si="22"/>
        <v/>
      </c>
      <c r="AP48" s="729" t="str">
        <f>IF(W48="","",IF(OR(O48=IF(P48&gt;【１】経営概要!$G$27,調査年-1,調査年),AM48=""),"",ROUND(AM48*W48%,0)))</f>
        <v/>
      </c>
      <c r="AQ48" s="729" t="str">
        <f t="shared" si="23"/>
        <v/>
      </c>
      <c r="AR48" s="729" t="str">
        <f t="shared" si="24"/>
        <v/>
      </c>
      <c r="AS48" s="729" t="str">
        <f t="shared" si="25"/>
        <v/>
      </c>
      <c r="AT48" s="666" t="str">
        <f>IF(OR(W48="",AND(OR(O48&lt;&gt;IF(P48&gt;【１】経営概要!$G$27,調査年-1,調査年),AF48=0),R48="")),"",
SUM(
IF(AND(O48=IF(P48&gt;【１】経営概要!$G$27,調査年-1,調査年),AF48=1),ROUND(Q48*W48%,0),),
ROUND(R48*W48%,0)))</f>
        <v/>
      </c>
      <c r="AU48" s="729" t="str">
        <f t="shared" si="26"/>
        <v/>
      </c>
      <c r="AV48" s="729" t="str">
        <f t="shared" si="27"/>
        <v/>
      </c>
      <c r="AW48" s="729" t="str">
        <f t="shared" si="28"/>
        <v/>
      </c>
      <c r="AX48" s="729" t="str">
        <f t="shared" si="29"/>
        <v/>
      </c>
    </row>
    <row r="49" spans="3:50" s="4" customFormat="1" ht="28.15" hidden="1" customHeight="1" outlineLevel="1">
      <c r="C49" s="722">
        <v>33</v>
      </c>
      <c r="D49" s="1569"/>
      <c r="E49" s="1570"/>
      <c r="F49" s="1570"/>
      <c r="G49" s="1570"/>
      <c r="H49" s="1570"/>
      <c r="I49" s="1570"/>
      <c r="J49" s="1570"/>
      <c r="K49" s="739"/>
      <c r="L49" s="740"/>
      <c r="M49" s="744"/>
      <c r="N49" s="191"/>
      <c r="O49" s="324"/>
      <c r="P49" s="328"/>
      <c r="Q49" s="192"/>
      <c r="R49" s="201"/>
      <c r="S49" s="192"/>
      <c r="T49" s="192"/>
      <c r="U49" s="192"/>
      <c r="V49" s="192"/>
      <c r="W49" s="1045"/>
      <c r="X49" s="741"/>
      <c r="Y49" s="82"/>
      <c r="Z49" s="453"/>
      <c r="AA49" s="307"/>
      <c r="AB49" s="294"/>
      <c r="AE49" s="725" t="str">
        <f t="shared" si="16"/>
        <v/>
      </c>
      <c r="AF49" s="726" t="str">
        <f t="shared" si="17"/>
        <v/>
      </c>
      <c r="AG49" s="726" t="str">
        <f t="shared" si="18"/>
        <v/>
      </c>
      <c r="AH49" s="726" t="str">
        <f>IF(AE49="","",VLOOKUP(AE49,リスト!BI:BJ,2,0))</f>
        <v/>
      </c>
      <c r="AI49" s="726" t="str">
        <f t="shared" si="15"/>
        <v/>
      </c>
      <c r="AJ49" s="726" t="str">
        <f>IF(AI49="","",VLOOKUP(AI49,リスト!BW:BX,2,0))</f>
        <v/>
      </c>
      <c r="AK49" s="726" t="str">
        <f>IF(AE49="","",IF(P49&gt;【１】経営概要!$G$27,調査年-1,調査年)-O49)</f>
        <v/>
      </c>
      <c r="AL49" s="727" t="str">
        <f t="shared" si="19"/>
        <v/>
      </c>
      <c r="AM49" s="728" t="str">
        <f t="shared" si="20"/>
        <v/>
      </c>
      <c r="AN49" s="728" t="str">
        <f t="shared" si="21"/>
        <v/>
      </c>
      <c r="AO49" s="729" t="str">
        <f t="shared" si="22"/>
        <v/>
      </c>
      <c r="AP49" s="729" t="str">
        <f>IF(W49="","",IF(OR(O49=IF(P49&gt;【１】経営概要!$G$27,調査年-1,調査年),AM49=""),"",ROUND(AM49*W49%,0)))</f>
        <v/>
      </c>
      <c r="AQ49" s="729" t="str">
        <f t="shared" si="23"/>
        <v/>
      </c>
      <c r="AR49" s="729" t="str">
        <f t="shared" si="24"/>
        <v/>
      </c>
      <c r="AS49" s="729" t="str">
        <f t="shared" si="25"/>
        <v/>
      </c>
      <c r="AT49" s="666" t="str">
        <f>IF(OR(W49="",AND(OR(O49&lt;&gt;IF(P49&gt;【１】経営概要!$G$27,調査年-1,調査年),AF49=0),R49="")),"",
SUM(
IF(AND(O49=IF(P49&gt;【１】経営概要!$G$27,調査年-1,調査年),AF49=1),ROUND(Q49*W49%,0),),
ROUND(R49*W49%,0)))</f>
        <v/>
      </c>
      <c r="AU49" s="729" t="str">
        <f t="shared" si="26"/>
        <v/>
      </c>
      <c r="AV49" s="729" t="str">
        <f t="shared" si="27"/>
        <v/>
      </c>
      <c r="AW49" s="729" t="str">
        <f t="shared" si="28"/>
        <v/>
      </c>
      <c r="AX49" s="729" t="str">
        <f t="shared" si="29"/>
        <v/>
      </c>
    </row>
    <row r="50" spans="3:50" s="4" customFormat="1" ht="28.15" hidden="1" customHeight="1" outlineLevel="1">
      <c r="C50" s="722">
        <v>34</v>
      </c>
      <c r="D50" s="1569"/>
      <c r="E50" s="1570"/>
      <c r="F50" s="1570"/>
      <c r="G50" s="1570"/>
      <c r="H50" s="1570"/>
      <c r="I50" s="1570"/>
      <c r="J50" s="1570"/>
      <c r="K50" s="739"/>
      <c r="L50" s="740"/>
      <c r="M50" s="744"/>
      <c r="N50" s="193"/>
      <c r="O50" s="324"/>
      <c r="P50" s="328"/>
      <c r="Q50" s="192"/>
      <c r="R50" s="201"/>
      <c r="S50" s="192"/>
      <c r="T50" s="192"/>
      <c r="U50" s="192"/>
      <c r="V50" s="192"/>
      <c r="W50" s="1045"/>
      <c r="X50" s="741"/>
      <c r="Y50" s="82"/>
      <c r="Z50" s="453"/>
      <c r="AA50" s="307"/>
      <c r="AB50" s="294"/>
      <c r="AE50" s="725" t="str">
        <f t="shared" si="16"/>
        <v/>
      </c>
      <c r="AF50" s="726" t="str">
        <f t="shared" si="17"/>
        <v/>
      </c>
      <c r="AG50" s="726" t="str">
        <f t="shared" si="18"/>
        <v/>
      </c>
      <c r="AH50" s="726" t="str">
        <f>IF(AE50="","",VLOOKUP(AE50,リスト!BI:BJ,2,0))</f>
        <v/>
      </c>
      <c r="AI50" s="726" t="str">
        <f t="shared" si="15"/>
        <v/>
      </c>
      <c r="AJ50" s="726" t="str">
        <f>IF(AI50="","",VLOOKUP(AI50,リスト!BW:BX,2,0))</f>
        <v/>
      </c>
      <c r="AK50" s="726" t="str">
        <f>IF(AE50="","",IF(P50&gt;【１】経営概要!$G$27,調査年-1,調査年)-O50)</f>
        <v/>
      </c>
      <c r="AL50" s="727" t="str">
        <f t="shared" si="19"/>
        <v/>
      </c>
      <c r="AM50" s="728" t="str">
        <f t="shared" si="20"/>
        <v/>
      </c>
      <c r="AN50" s="728" t="str">
        <f t="shared" si="21"/>
        <v/>
      </c>
      <c r="AO50" s="729" t="str">
        <f t="shared" si="22"/>
        <v/>
      </c>
      <c r="AP50" s="729" t="str">
        <f>IF(W50="","",IF(OR(O50=IF(P50&gt;【１】経営概要!$G$27,調査年-1,調査年),AM50=""),"",ROUND(AM50*W50%,0)))</f>
        <v/>
      </c>
      <c r="AQ50" s="729" t="str">
        <f t="shared" si="23"/>
        <v/>
      </c>
      <c r="AR50" s="729" t="str">
        <f t="shared" si="24"/>
        <v/>
      </c>
      <c r="AS50" s="729" t="str">
        <f t="shared" si="25"/>
        <v/>
      </c>
      <c r="AT50" s="666" t="str">
        <f>IF(OR(W50="",AND(OR(O50&lt;&gt;IF(P50&gt;【１】経営概要!$G$27,調査年-1,調査年),AF50=0),R50="")),"",
SUM(
IF(AND(O50=IF(P50&gt;【１】経営概要!$G$27,調査年-1,調査年),AF50=1),ROUND(Q50*W50%,0),),
ROUND(R50*W50%,0)))</f>
        <v/>
      </c>
      <c r="AU50" s="729" t="str">
        <f t="shared" si="26"/>
        <v/>
      </c>
      <c r="AV50" s="729" t="str">
        <f t="shared" si="27"/>
        <v/>
      </c>
      <c r="AW50" s="729" t="str">
        <f t="shared" si="28"/>
        <v/>
      </c>
      <c r="AX50" s="729" t="str">
        <f t="shared" si="29"/>
        <v/>
      </c>
    </row>
    <row r="51" spans="3:50" s="4" customFormat="1" ht="28.15" hidden="1" customHeight="1" outlineLevel="1">
      <c r="C51" s="722">
        <v>35</v>
      </c>
      <c r="D51" s="1569"/>
      <c r="E51" s="1570"/>
      <c r="F51" s="1570"/>
      <c r="G51" s="1570"/>
      <c r="H51" s="1570"/>
      <c r="I51" s="1570"/>
      <c r="J51" s="1570"/>
      <c r="K51" s="739"/>
      <c r="L51" s="740"/>
      <c r="M51" s="744"/>
      <c r="N51" s="191"/>
      <c r="O51" s="324"/>
      <c r="P51" s="328"/>
      <c r="Q51" s="192"/>
      <c r="R51" s="201"/>
      <c r="S51" s="192"/>
      <c r="T51" s="192"/>
      <c r="U51" s="192"/>
      <c r="V51" s="192"/>
      <c r="W51" s="1045"/>
      <c r="X51" s="741"/>
      <c r="Y51" s="82"/>
      <c r="Z51" s="453"/>
      <c r="AA51" s="307"/>
      <c r="AB51" s="294"/>
      <c r="AE51" s="725" t="str">
        <f t="shared" si="16"/>
        <v/>
      </c>
      <c r="AF51" s="726" t="str">
        <f t="shared" si="17"/>
        <v/>
      </c>
      <c r="AG51" s="726" t="str">
        <f t="shared" si="18"/>
        <v/>
      </c>
      <c r="AH51" s="726" t="str">
        <f>IF(AE51="","",VLOOKUP(AE51,リスト!BI:BJ,2,0))</f>
        <v/>
      </c>
      <c r="AI51" s="726" t="str">
        <f t="shared" si="15"/>
        <v/>
      </c>
      <c r="AJ51" s="726" t="str">
        <f>IF(AI51="","",VLOOKUP(AI51,リスト!BW:BX,2,0))</f>
        <v/>
      </c>
      <c r="AK51" s="726" t="str">
        <f>IF(AE51="","",IF(P51&gt;【１】経営概要!$G$27,調査年-1,調査年)-O51)</f>
        <v/>
      </c>
      <c r="AL51" s="727" t="str">
        <f t="shared" si="19"/>
        <v/>
      </c>
      <c r="AM51" s="728" t="str">
        <f t="shared" si="20"/>
        <v/>
      </c>
      <c r="AN51" s="728" t="str">
        <f t="shared" si="21"/>
        <v/>
      </c>
      <c r="AO51" s="729" t="str">
        <f t="shared" si="22"/>
        <v/>
      </c>
      <c r="AP51" s="729" t="str">
        <f>IF(W51="","",IF(OR(O51=IF(P51&gt;【１】経営概要!$G$27,調査年-1,調査年),AM51=""),"",ROUND(AM51*W51%,0)))</f>
        <v/>
      </c>
      <c r="AQ51" s="729" t="str">
        <f t="shared" si="23"/>
        <v/>
      </c>
      <c r="AR51" s="729" t="str">
        <f t="shared" si="24"/>
        <v/>
      </c>
      <c r="AS51" s="729" t="str">
        <f t="shared" si="25"/>
        <v/>
      </c>
      <c r="AT51" s="666" t="str">
        <f>IF(OR(W51="",AND(OR(O51&lt;&gt;IF(P51&gt;【１】経営概要!$G$27,調査年-1,調査年),AF51=0),R51="")),"",
SUM(
IF(AND(O51=IF(P51&gt;【１】経営概要!$G$27,調査年-1,調査年),AF51=1),ROUND(Q51*W51%,0),),
ROUND(R51*W51%,0)))</f>
        <v/>
      </c>
      <c r="AU51" s="729" t="str">
        <f t="shared" si="26"/>
        <v/>
      </c>
      <c r="AV51" s="729" t="str">
        <f t="shared" si="27"/>
        <v/>
      </c>
      <c r="AW51" s="729" t="str">
        <f t="shared" si="28"/>
        <v/>
      </c>
      <c r="AX51" s="729" t="str">
        <f t="shared" si="29"/>
        <v/>
      </c>
    </row>
    <row r="52" spans="3:50" s="4" customFormat="1" ht="28.15" hidden="1" customHeight="1" outlineLevel="1">
      <c r="C52" s="722">
        <v>36</v>
      </c>
      <c r="D52" s="1569"/>
      <c r="E52" s="1570"/>
      <c r="F52" s="1570"/>
      <c r="G52" s="1570"/>
      <c r="H52" s="1570"/>
      <c r="I52" s="1570"/>
      <c r="J52" s="1570"/>
      <c r="K52" s="739"/>
      <c r="L52" s="740"/>
      <c r="M52" s="744"/>
      <c r="N52" s="193"/>
      <c r="O52" s="324"/>
      <c r="P52" s="328"/>
      <c r="Q52" s="192"/>
      <c r="R52" s="201"/>
      <c r="S52" s="192"/>
      <c r="T52" s="192"/>
      <c r="U52" s="192"/>
      <c r="V52" s="192"/>
      <c r="W52" s="1045"/>
      <c r="X52" s="741"/>
      <c r="Y52" s="82"/>
      <c r="Z52" s="453"/>
      <c r="AA52" s="307"/>
      <c r="AB52" s="294"/>
      <c r="AE52" s="725" t="str">
        <f t="shared" si="16"/>
        <v/>
      </c>
      <c r="AF52" s="726" t="str">
        <f t="shared" si="17"/>
        <v/>
      </c>
      <c r="AG52" s="726" t="str">
        <f t="shared" si="18"/>
        <v/>
      </c>
      <c r="AH52" s="726" t="str">
        <f>IF(AE52="","",VLOOKUP(AE52,リスト!BI:BJ,2,0))</f>
        <v/>
      </c>
      <c r="AI52" s="726" t="str">
        <f t="shared" si="15"/>
        <v/>
      </c>
      <c r="AJ52" s="726" t="str">
        <f>IF(AI52="","",VLOOKUP(AI52,リスト!BW:BX,2,0))</f>
        <v/>
      </c>
      <c r="AK52" s="726" t="str">
        <f>IF(AE52="","",IF(P52&gt;【１】経営概要!$G$27,調査年-1,調査年)-O52)</f>
        <v/>
      </c>
      <c r="AL52" s="727" t="str">
        <f t="shared" si="19"/>
        <v/>
      </c>
      <c r="AM52" s="728" t="str">
        <f t="shared" si="20"/>
        <v/>
      </c>
      <c r="AN52" s="728" t="str">
        <f t="shared" si="21"/>
        <v/>
      </c>
      <c r="AO52" s="729" t="str">
        <f t="shared" si="22"/>
        <v/>
      </c>
      <c r="AP52" s="729" t="str">
        <f>IF(W52="","",IF(OR(O52=IF(P52&gt;【１】経営概要!$G$27,調査年-1,調査年),AM52=""),"",ROUND(AM52*W52%,0)))</f>
        <v/>
      </c>
      <c r="AQ52" s="729" t="str">
        <f t="shared" si="23"/>
        <v/>
      </c>
      <c r="AR52" s="729" t="str">
        <f t="shared" si="24"/>
        <v/>
      </c>
      <c r="AS52" s="729" t="str">
        <f t="shared" si="25"/>
        <v/>
      </c>
      <c r="AT52" s="666" t="str">
        <f>IF(OR(W52="",AND(OR(O52&lt;&gt;IF(P52&gt;【１】経営概要!$G$27,調査年-1,調査年),AF52=0),R52="")),"",
SUM(
IF(AND(O52=IF(P52&gt;【１】経営概要!$G$27,調査年-1,調査年),AF52=1),ROUND(Q52*W52%,0),),
ROUND(R52*W52%,0)))</f>
        <v/>
      </c>
      <c r="AU52" s="729" t="str">
        <f t="shared" si="26"/>
        <v/>
      </c>
      <c r="AV52" s="729" t="str">
        <f t="shared" si="27"/>
        <v/>
      </c>
      <c r="AW52" s="729" t="str">
        <f t="shared" si="28"/>
        <v/>
      </c>
      <c r="AX52" s="729" t="str">
        <f t="shared" si="29"/>
        <v/>
      </c>
    </row>
    <row r="53" spans="3:50" s="4" customFormat="1" ht="28.15" hidden="1" customHeight="1" outlineLevel="1">
      <c r="C53" s="722">
        <v>37</v>
      </c>
      <c r="D53" s="1569"/>
      <c r="E53" s="1570"/>
      <c r="F53" s="1570"/>
      <c r="G53" s="1570"/>
      <c r="H53" s="1570"/>
      <c r="I53" s="1570"/>
      <c r="J53" s="1570"/>
      <c r="K53" s="739"/>
      <c r="L53" s="740"/>
      <c r="M53" s="744"/>
      <c r="N53" s="191"/>
      <c r="O53" s="324"/>
      <c r="P53" s="328"/>
      <c r="Q53" s="192"/>
      <c r="R53" s="201"/>
      <c r="S53" s="192"/>
      <c r="T53" s="192"/>
      <c r="U53" s="192"/>
      <c r="V53" s="192"/>
      <c r="W53" s="1045"/>
      <c r="X53" s="741"/>
      <c r="Y53" s="82"/>
      <c r="Z53" s="453"/>
      <c r="AA53" s="307"/>
      <c r="AB53" s="294"/>
      <c r="AE53" s="725" t="str">
        <f t="shared" si="16"/>
        <v/>
      </c>
      <c r="AF53" s="726" t="str">
        <f t="shared" si="17"/>
        <v/>
      </c>
      <c r="AG53" s="726" t="str">
        <f t="shared" si="18"/>
        <v/>
      </c>
      <c r="AH53" s="726" t="str">
        <f>IF(AE53="","",VLOOKUP(AE53,リスト!BI:BJ,2,0))</f>
        <v/>
      </c>
      <c r="AI53" s="726" t="str">
        <f t="shared" si="15"/>
        <v/>
      </c>
      <c r="AJ53" s="726" t="str">
        <f>IF(AI53="","",VLOOKUP(AI53,リスト!BW:BX,2,0))</f>
        <v/>
      </c>
      <c r="AK53" s="726" t="str">
        <f>IF(AE53="","",IF(P53&gt;【１】経営概要!$G$27,調査年-1,調査年)-O53)</f>
        <v/>
      </c>
      <c r="AL53" s="727" t="str">
        <f t="shared" si="19"/>
        <v/>
      </c>
      <c r="AM53" s="728" t="str">
        <f t="shared" si="20"/>
        <v/>
      </c>
      <c r="AN53" s="728" t="str">
        <f t="shared" si="21"/>
        <v/>
      </c>
      <c r="AO53" s="729" t="str">
        <f t="shared" si="22"/>
        <v/>
      </c>
      <c r="AP53" s="729" t="str">
        <f>IF(W53="","",IF(OR(O53=IF(P53&gt;【１】経営概要!$G$27,調査年-1,調査年),AM53=""),"",ROUND(AM53*W53%,0)))</f>
        <v/>
      </c>
      <c r="AQ53" s="729" t="str">
        <f t="shared" si="23"/>
        <v/>
      </c>
      <c r="AR53" s="729" t="str">
        <f t="shared" si="24"/>
        <v/>
      </c>
      <c r="AS53" s="729" t="str">
        <f t="shared" si="25"/>
        <v/>
      </c>
      <c r="AT53" s="666" t="str">
        <f>IF(OR(W53="",AND(OR(O53&lt;&gt;IF(P53&gt;【１】経営概要!$G$27,調査年-1,調査年),AF53=0),R53="")),"",
SUM(
IF(AND(O53=IF(P53&gt;【１】経営概要!$G$27,調査年-1,調査年),AF53=1),ROUND(Q53*W53%,0),),
ROUND(R53*W53%,0)))</f>
        <v/>
      </c>
      <c r="AU53" s="729" t="str">
        <f t="shared" si="26"/>
        <v/>
      </c>
      <c r="AV53" s="729" t="str">
        <f t="shared" si="27"/>
        <v/>
      </c>
      <c r="AW53" s="729" t="str">
        <f t="shared" si="28"/>
        <v/>
      </c>
      <c r="AX53" s="729" t="str">
        <f t="shared" si="29"/>
        <v/>
      </c>
    </row>
    <row r="54" spans="3:50" s="4" customFormat="1" ht="28.15" hidden="1" customHeight="1" outlineLevel="1">
      <c r="C54" s="722">
        <v>38</v>
      </c>
      <c r="D54" s="1569"/>
      <c r="E54" s="1570"/>
      <c r="F54" s="1570"/>
      <c r="G54" s="1570"/>
      <c r="H54" s="1570"/>
      <c r="I54" s="1570"/>
      <c r="J54" s="1571"/>
      <c r="K54" s="739"/>
      <c r="L54" s="740"/>
      <c r="M54" s="682"/>
      <c r="N54" s="200"/>
      <c r="O54" s="324"/>
      <c r="P54" s="325"/>
      <c r="Q54" s="201"/>
      <c r="R54" s="201"/>
      <c r="S54" s="201"/>
      <c r="T54" s="201"/>
      <c r="U54" s="201"/>
      <c r="V54" s="201"/>
      <c r="W54" s="1045"/>
      <c r="X54" s="741"/>
      <c r="Y54" s="82"/>
      <c r="Z54" s="453"/>
      <c r="AA54" s="307"/>
      <c r="AB54" s="294"/>
      <c r="AE54" s="725" t="str">
        <f t="shared" si="16"/>
        <v/>
      </c>
      <c r="AF54" s="726" t="str">
        <f t="shared" si="17"/>
        <v/>
      </c>
      <c r="AG54" s="726" t="str">
        <f t="shared" si="18"/>
        <v/>
      </c>
      <c r="AH54" s="726" t="str">
        <f>IF(AE54="","",VLOOKUP(AE54,リスト!BI:BJ,2,0))</f>
        <v/>
      </c>
      <c r="AI54" s="726" t="str">
        <f t="shared" si="15"/>
        <v/>
      </c>
      <c r="AJ54" s="726" t="str">
        <f>IF(AI54="","",VLOOKUP(AI54,リスト!BW:BX,2,0))</f>
        <v/>
      </c>
      <c r="AK54" s="726" t="str">
        <f>IF(AE54="","",IF(P54&gt;【１】経営概要!$G$27,調査年-1,調査年)-O54)</f>
        <v/>
      </c>
      <c r="AL54" s="727" t="str">
        <f t="shared" si="19"/>
        <v/>
      </c>
      <c r="AM54" s="728" t="str">
        <f t="shared" si="20"/>
        <v/>
      </c>
      <c r="AN54" s="728" t="str">
        <f t="shared" si="21"/>
        <v/>
      </c>
      <c r="AO54" s="729" t="str">
        <f t="shared" si="22"/>
        <v/>
      </c>
      <c r="AP54" s="729" t="str">
        <f>IF(W54="","",IF(OR(O54=IF(P54&gt;【１】経営概要!$G$27,調査年-1,調査年),AM54=""),"",ROUND(AM54*W54%,0)))</f>
        <v/>
      </c>
      <c r="AQ54" s="729" t="str">
        <f t="shared" si="23"/>
        <v/>
      </c>
      <c r="AR54" s="729" t="str">
        <f t="shared" si="24"/>
        <v/>
      </c>
      <c r="AS54" s="729" t="str">
        <f t="shared" si="25"/>
        <v/>
      </c>
      <c r="AT54" s="666" t="str">
        <f>IF(OR(W54="",AND(OR(O54&lt;&gt;IF(P54&gt;【１】経営概要!$G$27,調査年-1,調査年),AF54=0),R54="")),"",
SUM(
IF(AND(O54=IF(P54&gt;【１】経営概要!$G$27,調査年-1,調査年),AF54=1),ROUND(Q54*W54%,0),),
ROUND(R54*W54%,0)))</f>
        <v/>
      </c>
      <c r="AU54" s="729" t="str">
        <f t="shared" si="26"/>
        <v/>
      </c>
      <c r="AV54" s="729" t="str">
        <f t="shared" si="27"/>
        <v/>
      </c>
      <c r="AW54" s="729" t="str">
        <f t="shared" si="28"/>
        <v/>
      </c>
      <c r="AX54" s="729" t="str">
        <f t="shared" si="29"/>
        <v/>
      </c>
    </row>
    <row r="55" spans="3:50" s="4" customFormat="1" ht="28.15" hidden="1" customHeight="1" outlineLevel="1">
      <c r="C55" s="722">
        <v>39</v>
      </c>
      <c r="D55" s="1572"/>
      <c r="E55" s="1573"/>
      <c r="F55" s="1573"/>
      <c r="G55" s="1573"/>
      <c r="H55" s="1573"/>
      <c r="I55" s="1573"/>
      <c r="J55" s="1573"/>
      <c r="K55" s="742"/>
      <c r="L55" s="743"/>
      <c r="M55" s="744"/>
      <c r="N55" s="193"/>
      <c r="O55" s="326"/>
      <c r="P55" s="325"/>
      <c r="Q55" s="192"/>
      <c r="R55" s="201"/>
      <c r="S55" s="192"/>
      <c r="T55" s="192"/>
      <c r="U55" s="192"/>
      <c r="V55" s="192"/>
      <c r="W55" s="1045"/>
      <c r="X55" s="741"/>
      <c r="Y55" s="82"/>
      <c r="Z55" s="453"/>
      <c r="AA55" s="307"/>
      <c r="AB55" s="294"/>
      <c r="AE55" s="725" t="str">
        <f t="shared" si="16"/>
        <v/>
      </c>
      <c r="AF55" s="726" t="str">
        <f t="shared" si="17"/>
        <v/>
      </c>
      <c r="AG55" s="726" t="str">
        <f t="shared" si="18"/>
        <v/>
      </c>
      <c r="AH55" s="726" t="str">
        <f>IF(AE55="","",VLOOKUP(AE55,リスト!BI:BJ,2,0))</f>
        <v/>
      </c>
      <c r="AI55" s="726" t="str">
        <f t="shared" si="15"/>
        <v/>
      </c>
      <c r="AJ55" s="726" t="str">
        <f>IF(AI55="","",VLOOKUP(AI55,リスト!BW:BX,2,0))</f>
        <v/>
      </c>
      <c r="AK55" s="726" t="str">
        <f>IF(AE55="","",IF(P55&gt;【１】経営概要!$G$27,調査年-1,調査年)-O55)</f>
        <v/>
      </c>
      <c r="AL55" s="727" t="str">
        <f t="shared" si="19"/>
        <v/>
      </c>
      <c r="AM55" s="728" t="str">
        <f t="shared" si="20"/>
        <v/>
      </c>
      <c r="AN55" s="728" t="str">
        <f t="shared" si="21"/>
        <v/>
      </c>
      <c r="AO55" s="729" t="str">
        <f t="shared" si="22"/>
        <v/>
      </c>
      <c r="AP55" s="729" t="str">
        <f>IF(W55="","",IF(OR(O55=IF(P55&gt;【１】経営概要!$G$27,調査年-1,調査年),AM55=""),"",ROUND(AM55*W55%,0)))</f>
        <v/>
      </c>
      <c r="AQ55" s="729" t="str">
        <f t="shared" si="23"/>
        <v/>
      </c>
      <c r="AR55" s="729" t="str">
        <f t="shared" si="24"/>
        <v/>
      </c>
      <c r="AS55" s="729" t="str">
        <f t="shared" si="25"/>
        <v/>
      </c>
      <c r="AT55" s="666" t="str">
        <f>IF(OR(W55="",AND(OR(O55&lt;&gt;IF(P55&gt;【１】経営概要!$G$27,調査年-1,調査年),AF55=0),R55="")),"",
SUM(
IF(AND(O55=IF(P55&gt;【１】経営概要!$G$27,調査年-1,調査年),AF55=1),ROUND(Q55*W55%,0),),
ROUND(R55*W55%,0)))</f>
        <v/>
      </c>
      <c r="AU55" s="729" t="str">
        <f t="shared" si="26"/>
        <v/>
      </c>
      <c r="AV55" s="729" t="str">
        <f t="shared" si="27"/>
        <v/>
      </c>
      <c r="AW55" s="729" t="str">
        <f t="shared" si="28"/>
        <v/>
      </c>
      <c r="AX55" s="729" t="str">
        <f t="shared" si="29"/>
        <v/>
      </c>
    </row>
    <row r="56" spans="3:50" s="4" customFormat="1" ht="28.15" hidden="1" customHeight="1" outlineLevel="1">
      <c r="C56" s="722">
        <v>40</v>
      </c>
      <c r="D56" s="1569"/>
      <c r="E56" s="1570"/>
      <c r="F56" s="1570"/>
      <c r="G56" s="1570"/>
      <c r="H56" s="1570"/>
      <c r="I56" s="1570"/>
      <c r="J56" s="1570"/>
      <c r="K56" s="739"/>
      <c r="L56" s="740"/>
      <c r="M56" s="744"/>
      <c r="N56" s="191"/>
      <c r="O56" s="324"/>
      <c r="P56" s="325"/>
      <c r="Q56" s="192"/>
      <c r="R56" s="201"/>
      <c r="S56" s="192"/>
      <c r="T56" s="192"/>
      <c r="U56" s="192"/>
      <c r="V56" s="192"/>
      <c r="W56" s="1045"/>
      <c r="X56" s="741"/>
      <c r="Y56" s="82"/>
      <c r="Z56" s="453"/>
      <c r="AA56" s="307"/>
      <c r="AB56" s="294"/>
      <c r="AE56" s="725" t="str">
        <f t="shared" si="16"/>
        <v/>
      </c>
      <c r="AF56" s="726" t="str">
        <f t="shared" si="17"/>
        <v/>
      </c>
      <c r="AG56" s="726" t="str">
        <f t="shared" si="18"/>
        <v/>
      </c>
      <c r="AH56" s="726" t="str">
        <f>IF(AE56="","",VLOOKUP(AE56,リスト!BI:BJ,2,0))</f>
        <v/>
      </c>
      <c r="AI56" s="726" t="str">
        <f t="shared" si="15"/>
        <v/>
      </c>
      <c r="AJ56" s="726" t="str">
        <f>IF(AI56="","",VLOOKUP(AI56,リスト!BW:BX,2,0))</f>
        <v/>
      </c>
      <c r="AK56" s="726" t="str">
        <f>IF(AE56="","",IF(P56&gt;【１】経営概要!$G$27,調査年-1,調査年)-O56)</f>
        <v/>
      </c>
      <c r="AL56" s="727" t="str">
        <f t="shared" si="19"/>
        <v/>
      </c>
      <c r="AM56" s="728" t="str">
        <f t="shared" si="20"/>
        <v/>
      </c>
      <c r="AN56" s="728" t="str">
        <f t="shared" si="21"/>
        <v/>
      </c>
      <c r="AO56" s="729" t="str">
        <f t="shared" si="22"/>
        <v/>
      </c>
      <c r="AP56" s="729" t="str">
        <f>IF(W56="","",IF(OR(O56=IF(P56&gt;【１】経営概要!$G$27,調査年-1,調査年),AM56=""),"",ROUND(AM56*W56%,0)))</f>
        <v/>
      </c>
      <c r="AQ56" s="729" t="str">
        <f t="shared" si="23"/>
        <v/>
      </c>
      <c r="AR56" s="729" t="str">
        <f t="shared" si="24"/>
        <v/>
      </c>
      <c r="AS56" s="729" t="str">
        <f t="shared" si="25"/>
        <v/>
      </c>
      <c r="AT56" s="666" t="str">
        <f>IF(OR(W56="",AND(OR(O56&lt;&gt;IF(P56&gt;【１】経営概要!$G$27,調査年-1,調査年),AF56=0),R56="")),"",
SUM(
IF(AND(O56=IF(P56&gt;【１】経営概要!$G$27,調査年-1,調査年),AF56=1),ROUND(Q56*W56%,0),),
ROUND(R56*W56%,0)))</f>
        <v/>
      </c>
      <c r="AU56" s="729" t="str">
        <f t="shared" si="26"/>
        <v/>
      </c>
      <c r="AV56" s="729" t="str">
        <f t="shared" si="27"/>
        <v/>
      </c>
      <c r="AW56" s="729" t="str">
        <f t="shared" si="28"/>
        <v/>
      </c>
      <c r="AX56" s="729" t="str">
        <f t="shared" si="29"/>
        <v/>
      </c>
    </row>
    <row r="57" spans="3:50" s="4" customFormat="1" ht="28.15" hidden="1" customHeight="1" outlineLevel="1">
      <c r="C57" s="722">
        <v>41</v>
      </c>
      <c r="D57" s="1572"/>
      <c r="E57" s="1573"/>
      <c r="F57" s="1573"/>
      <c r="G57" s="1573"/>
      <c r="H57" s="1573"/>
      <c r="I57" s="1573"/>
      <c r="J57" s="1573"/>
      <c r="K57" s="742"/>
      <c r="L57" s="743"/>
      <c r="M57" s="744"/>
      <c r="N57" s="193"/>
      <c r="O57" s="326"/>
      <c r="P57" s="325"/>
      <c r="Q57" s="192"/>
      <c r="R57" s="201"/>
      <c r="S57" s="192"/>
      <c r="T57" s="192"/>
      <c r="U57" s="192"/>
      <c r="V57" s="192"/>
      <c r="W57" s="1045"/>
      <c r="X57" s="741"/>
      <c r="Y57" s="82"/>
      <c r="Z57" s="453"/>
      <c r="AA57" s="307"/>
      <c r="AB57" s="294"/>
      <c r="AE57" s="725" t="str">
        <f t="shared" si="16"/>
        <v/>
      </c>
      <c r="AF57" s="726" t="str">
        <f t="shared" si="17"/>
        <v/>
      </c>
      <c r="AG57" s="726" t="str">
        <f t="shared" si="18"/>
        <v/>
      </c>
      <c r="AH57" s="726" t="str">
        <f>IF(AE57="","",VLOOKUP(AE57,リスト!BI:BJ,2,0))</f>
        <v/>
      </c>
      <c r="AI57" s="726" t="str">
        <f t="shared" si="15"/>
        <v/>
      </c>
      <c r="AJ57" s="726" t="str">
        <f>IF(AI57="","",VLOOKUP(AI57,リスト!BW:BX,2,0))</f>
        <v/>
      </c>
      <c r="AK57" s="726" t="str">
        <f>IF(AE57="","",IF(P57&gt;【１】経営概要!$G$27,調査年-1,調査年)-O57)</f>
        <v/>
      </c>
      <c r="AL57" s="727" t="str">
        <f t="shared" si="19"/>
        <v/>
      </c>
      <c r="AM57" s="728" t="str">
        <f t="shared" si="20"/>
        <v/>
      </c>
      <c r="AN57" s="728" t="str">
        <f t="shared" si="21"/>
        <v/>
      </c>
      <c r="AO57" s="729" t="str">
        <f t="shared" si="22"/>
        <v/>
      </c>
      <c r="AP57" s="729" t="str">
        <f>IF(W57="","",IF(OR(O57=IF(P57&gt;【１】経営概要!$G$27,調査年-1,調査年),AM57=""),"",ROUND(AM57*W57%,0)))</f>
        <v/>
      </c>
      <c r="AQ57" s="729" t="str">
        <f t="shared" si="23"/>
        <v/>
      </c>
      <c r="AR57" s="729" t="str">
        <f t="shared" si="24"/>
        <v/>
      </c>
      <c r="AS57" s="729" t="str">
        <f t="shared" si="25"/>
        <v/>
      </c>
      <c r="AT57" s="666" t="str">
        <f>IF(OR(W57="",AND(OR(O57&lt;&gt;IF(P57&gt;【１】経営概要!$G$27,調査年-1,調査年),AF57=0),R57="")),"",
SUM(
IF(AND(O57=IF(P57&gt;【１】経営概要!$G$27,調査年-1,調査年),AF57=1),ROUND(Q57*W57%,0),),
ROUND(R57*W57%,0)))</f>
        <v/>
      </c>
      <c r="AU57" s="729" t="str">
        <f t="shared" si="26"/>
        <v/>
      </c>
      <c r="AV57" s="729" t="str">
        <f t="shared" si="27"/>
        <v/>
      </c>
      <c r="AW57" s="729" t="str">
        <f t="shared" si="28"/>
        <v/>
      </c>
      <c r="AX57" s="729" t="str">
        <f t="shared" si="29"/>
        <v/>
      </c>
    </row>
    <row r="58" spans="3:50" s="4" customFormat="1" ht="28.15" hidden="1" customHeight="1" outlineLevel="1">
      <c r="C58" s="722">
        <v>42</v>
      </c>
      <c r="D58" s="1569"/>
      <c r="E58" s="1570"/>
      <c r="F58" s="1570"/>
      <c r="G58" s="1570"/>
      <c r="H58" s="1570"/>
      <c r="I58" s="1570"/>
      <c r="J58" s="1570"/>
      <c r="K58" s="739"/>
      <c r="L58" s="740"/>
      <c r="M58" s="744"/>
      <c r="N58" s="191"/>
      <c r="O58" s="324"/>
      <c r="P58" s="325"/>
      <c r="Q58" s="192"/>
      <c r="R58" s="201"/>
      <c r="S58" s="192"/>
      <c r="T58" s="192"/>
      <c r="U58" s="192"/>
      <c r="V58" s="192"/>
      <c r="W58" s="1045"/>
      <c r="X58" s="741"/>
      <c r="Y58" s="82"/>
      <c r="Z58" s="453"/>
      <c r="AA58" s="307"/>
      <c r="AB58" s="294"/>
      <c r="AE58" s="725" t="str">
        <f t="shared" si="16"/>
        <v/>
      </c>
      <c r="AF58" s="726" t="str">
        <f t="shared" si="17"/>
        <v/>
      </c>
      <c r="AG58" s="726" t="str">
        <f t="shared" si="18"/>
        <v/>
      </c>
      <c r="AH58" s="726" t="str">
        <f>IF(AE58="","",VLOOKUP(AE58,リスト!BI:BJ,2,0))</f>
        <v/>
      </c>
      <c r="AI58" s="726" t="str">
        <f t="shared" si="15"/>
        <v/>
      </c>
      <c r="AJ58" s="726" t="str">
        <f>IF(AI58="","",VLOOKUP(AI58,リスト!BW:BX,2,0))</f>
        <v/>
      </c>
      <c r="AK58" s="726" t="str">
        <f>IF(AE58="","",IF(P58&gt;【１】経営概要!$G$27,調査年-1,調査年)-O58)</f>
        <v/>
      </c>
      <c r="AL58" s="727" t="str">
        <f t="shared" si="19"/>
        <v/>
      </c>
      <c r="AM58" s="728" t="str">
        <f t="shared" si="20"/>
        <v/>
      </c>
      <c r="AN58" s="728" t="str">
        <f t="shared" si="21"/>
        <v/>
      </c>
      <c r="AO58" s="729" t="str">
        <f t="shared" si="22"/>
        <v/>
      </c>
      <c r="AP58" s="729" t="str">
        <f>IF(W58="","",IF(OR(O58=IF(P58&gt;【１】経営概要!$G$27,調査年-1,調査年),AM58=""),"",ROUND(AM58*W58%,0)))</f>
        <v/>
      </c>
      <c r="AQ58" s="729" t="str">
        <f t="shared" si="23"/>
        <v/>
      </c>
      <c r="AR58" s="729" t="str">
        <f t="shared" si="24"/>
        <v/>
      </c>
      <c r="AS58" s="729" t="str">
        <f t="shared" si="25"/>
        <v/>
      </c>
      <c r="AT58" s="666" t="str">
        <f>IF(OR(W58="",AND(OR(O58&lt;&gt;IF(P58&gt;【１】経営概要!$G$27,調査年-1,調査年),AF58=0),R58="")),"",
SUM(
IF(AND(O58=IF(P58&gt;【１】経営概要!$G$27,調査年-1,調査年),AF58=1),ROUND(Q58*W58%,0),),
ROUND(R58*W58%,0)))</f>
        <v/>
      </c>
      <c r="AU58" s="729" t="str">
        <f t="shared" si="26"/>
        <v/>
      </c>
      <c r="AV58" s="729" t="str">
        <f t="shared" si="27"/>
        <v/>
      </c>
      <c r="AW58" s="729" t="str">
        <f t="shared" si="28"/>
        <v/>
      </c>
      <c r="AX58" s="729" t="str">
        <f t="shared" si="29"/>
        <v/>
      </c>
    </row>
    <row r="59" spans="3:50" s="4" customFormat="1" ht="28.15" hidden="1" customHeight="1" outlineLevel="1">
      <c r="C59" s="722">
        <v>43</v>
      </c>
      <c r="D59" s="1572"/>
      <c r="E59" s="1573"/>
      <c r="F59" s="1573"/>
      <c r="G59" s="1573"/>
      <c r="H59" s="1573"/>
      <c r="I59" s="1573"/>
      <c r="J59" s="1573"/>
      <c r="K59" s="742"/>
      <c r="L59" s="743"/>
      <c r="M59" s="744"/>
      <c r="N59" s="193"/>
      <c r="O59" s="326"/>
      <c r="P59" s="325"/>
      <c r="Q59" s="192"/>
      <c r="R59" s="201"/>
      <c r="S59" s="192"/>
      <c r="T59" s="192"/>
      <c r="U59" s="192"/>
      <c r="V59" s="192"/>
      <c r="W59" s="1045"/>
      <c r="X59" s="741"/>
      <c r="Y59" s="82"/>
      <c r="Z59" s="453"/>
      <c r="AA59" s="307"/>
      <c r="AB59" s="294"/>
      <c r="AE59" s="725" t="str">
        <f t="shared" si="16"/>
        <v/>
      </c>
      <c r="AF59" s="726" t="str">
        <f t="shared" si="17"/>
        <v/>
      </c>
      <c r="AG59" s="726" t="str">
        <f t="shared" si="18"/>
        <v/>
      </c>
      <c r="AH59" s="726" t="str">
        <f>IF(AE59="","",VLOOKUP(AE59,リスト!BI:BJ,2,0))</f>
        <v/>
      </c>
      <c r="AI59" s="726" t="str">
        <f t="shared" si="15"/>
        <v/>
      </c>
      <c r="AJ59" s="726" t="str">
        <f>IF(AI59="","",VLOOKUP(AI59,リスト!BW:BX,2,0))</f>
        <v/>
      </c>
      <c r="AK59" s="726" t="str">
        <f>IF(AE59="","",IF(P59&gt;【１】経営概要!$G$27,調査年-1,調査年)-O59)</f>
        <v/>
      </c>
      <c r="AL59" s="727" t="str">
        <f t="shared" si="19"/>
        <v/>
      </c>
      <c r="AM59" s="728" t="str">
        <f t="shared" si="20"/>
        <v/>
      </c>
      <c r="AN59" s="728" t="str">
        <f t="shared" si="21"/>
        <v/>
      </c>
      <c r="AO59" s="729" t="str">
        <f t="shared" si="22"/>
        <v/>
      </c>
      <c r="AP59" s="729" t="str">
        <f>IF(W59="","",IF(OR(O59=IF(P59&gt;【１】経営概要!$G$27,調査年-1,調査年),AM59=""),"",ROUND(AM59*W59%,0)))</f>
        <v/>
      </c>
      <c r="AQ59" s="729" t="str">
        <f t="shared" si="23"/>
        <v/>
      </c>
      <c r="AR59" s="729" t="str">
        <f t="shared" si="24"/>
        <v/>
      </c>
      <c r="AS59" s="729" t="str">
        <f t="shared" si="25"/>
        <v/>
      </c>
      <c r="AT59" s="666" t="str">
        <f>IF(OR(W59="",AND(OR(O59&lt;&gt;IF(P59&gt;【１】経営概要!$G$27,調査年-1,調査年),AF59=0),R59="")),"",
SUM(
IF(AND(O59=IF(P59&gt;【１】経営概要!$G$27,調査年-1,調査年),AF59=1),ROUND(Q59*W59%,0),),
ROUND(R59*W59%,0)))</f>
        <v/>
      </c>
      <c r="AU59" s="729" t="str">
        <f t="shared" si="26"/>
        <v/>
      </c>
      <c r="AV59" s="729" t="str">
        <f t="shared" si="27"/>
        <v/>
      </c>
      <c r="AW59" s="729" t="str">
        <f t="shared" si="28"/>
        <v/>
      </c>
      <c r="AX59" s="729" t="str">
        <f t="shared" si="29"/>
        <v/>
      </c>
    </row>
    <row r="60" spans="3:50" s="4" customFormat="1" ht="28.15" hidden="1" customHeight="1" outlineLevel="1">
      <c r="C60" s="722">
        <v>44</v>
      </c>
      <c r="D60" s="1569"/>
      <c r="E60" s="1570"/>
      <c r="F60" s="1570"/>
      <c r="G60" s="1570"/>
      <c r="H60" s="1570"/>
      <c r="I60" s="1570"/>
      <c r="J60" s="1570"/>
      <c r="K60" s="739"/>
      <c r="L60" s="740"/>
      <c r="M60" s="744"/>
      <c r="N60" s="191"/>
      <c r="O60" s="324"/>
      <c r="P60" s="325"/>
      <c r="Q60" s="192"/>
      <c r="R60" s="201"/>
      <c r="S60" s="192"/>
      <c r="T60" s="192"/>
      <c r="U60" s="192"/>
      <c r="V60" s="192"/>
      <c r="W60" s="1045"/>
      <c r="X60" s="741"/>
      <c r="Y60" s="82"/>
      <c r="Z60" s="453"/>
      <c r="AA60" s="307"/>
      <c r="AB60" s="294"/>
      <c r="AE60" s="725" t="str">
        <f t="shared" si="16"/>
        <v/>
      </c>
      <c r="AF60" s="726" t="str">
        <f t="shared" si="17"/>
        <v/>
      </c>
      <c r="AG60" s="726" t="str">
        <f t="shared" si="18"/>
        <v/>
      </c>
      <c r="AH60" s="726" t="str">
        <f>IF(AE60="","",VLOOKUP(AE60,リスト!BI:BJ,2,0))</f>
        <v/>
      </c>
      <c r="AI60" s="726" t="str">
        <f t="shared" si="15"/>
        <v/>
      </c>
      <c r="AJ60" s="726" t="str">
        <f>IF(AI60="","",VLOOKUP(AI60,リスト!BW:BX,2,0))</f>
        <v/>
      </c>
      <c r="AK60" s="726" t="str">
        <f>IF(AE60="","",IF(P60&gt;【１】経営概要!$G$27,調査年-1,調査年)-O60)</f>
        <v/>
      </c>
      <c r="AL60" s="727" t="str">
        <f t="shared" si="19"/>
        <v/>
      </c>
      <c r="AM60" s="728" t="str">
        <f t="shared" si="20"/>
        <v/>
      </c>
      <c r="AN60" s="728" t="str">
        <f t="shared" si="21"/>
        <v/>
      </c>
      <c r="AO60" s="729" t="str">
        <f t="shared" si="22"/>
        <v/>
      </c>
      <c r="AP60" s="729" t="str">
        <f>IF(W60="","",IF(OR(O60=IF(P60&gt;【１】経営概要!$G$27,調査年-1,調査年),AM60=""),"",ROUND(AM60*W60%,0)))</f>
        <v/>
      </c>
      <c r="AQ60" s="729" t="str">
        <f t="shared" si="23"/>
        <v/>
      </c>
      <c r="AR60" s="729" t="str">
        <f t="shared" si="24"/>
        <v/>
      </c>
      <c r="AS60" s="729" t="str">
        <f t="shared" si="25"/>
        <v/>
      </c>
      <c r="AT60" s="666" t="str">
        <f>IF(OR(W60="",AND(OR(O60&lt;&gt;IF(P60&gt;【１】経営概要!$G$27,調査年-1,調査年),AF60=0),R60="")),"",
SUM(
IF(AND(O60=IF(P60&gt;【１】経営概要!$G$27,調査年-1,調査年),AF60=1),ROUND(Q60*W60%,0),),
ROUND(R60*W60%,0)))</f>
        <v/>
      </c>
      <c r="AU60" s="729" t="str">
        <f t="shared" si="26"/>
        <v/>
      </c>
      <c r="AV60" s="729" t="str">
        <f t="shared" si="27"/>
        <v/>
      </c>
      <c r="AW60" s="729" t="str">
        <f t="shared" si="28"/>
        <v/>
      </c>
      <c r="AX60" s="729" t="str">
        <f t="shared" si="29"/>
        <v/>
      </c>
    </row>
    <row r="61" spans="3:50" s="4" customFormat="1" ht="28.15" hidden="1" customHeight="1" outlineLevel="1">
      <c r="C61" s="722">
        <v>45</v>
      </c>
      <c r="D61" s="1572"/>
      <c r="E61" s="1573"/>
      <c r="F61" s="1573"/>
      <c r="G61" s="1573"/>
      <c r="H61" s="1573"/>
      <c r="I61" s="1573"/>
      <c r="J61" s="1573"/>
      <c r="K61" s="742"/>
      <c r="L61" s="743"/>
      <c r="M61" s="744"/>
      <c r="N61" s="191"/>
      <c r="O61" s="326"/>
      <c r="P61" s="325"/>
      <c r="Q61" s="192"/>
      <c r="R61" s="201"/>
      <c r="S61" s="192"/>
      <c r="T61" s="192"/>
      <c r="U61" s="192"/>
      <c r="V61" s="192"/>
      <c r="W61" s="1045"/>
      <c r="X61" s="741"/>
      <c r="Y61" s="82"/>
      <c r="Z61" s="453"/>
      <c r="AA61" s="307"/>
      <c r="AB61" s="294"/>
      <c r="AE61" s="725" t="str">
        <f t="shared" si="16"/>
        <v/>
      </c>
      <c r="AF61" s="726" t="str">
        <f t="shared" si="17"/>
        <v/>
      </c>
      <c r="AG61" s="726" t="str">
        <f t="shared" si="18"/>
        <v/>
      </c>
      <c r="AH61" s="726" t="str">
        <f>IF(AE61="","",VLOOKUP(AE61,リスト!BI:BJ,2,0))</f>
        <v/>
      </c>
      <c r="AI61" s="726" t="str">
        <f t="shared" si="15"/>
        <v/>
      </c>
      <c r="AJ61" s="726" t="str">
        <f>IF(AI61="","",VLOOKUP(AI61,リスト!BW:BX,2,0))</f>
        <v/>
      </c>
      <c r="AK61" s="726" t="str">
        <f>IF(AE61="","",IF(P61&gt;【１】経営概要!$G$27,調査年-1,調査年)-O61)</f>
        <v/>
      </c>
      <c r="AL61" s="727" t="str">
        <f t="shared" si="19"/>
        <v/>
      </c>
      <c r="AM61" s="728" t="str">
        <f t="shared" si="20"/>
        <v/>
      </c>
      <c r="AN61" s="728" t="str">
        <f t="shared" si="21"/>
        <v/>
      </c>
      <c r="AO61" s="729" t="str">
        <f t="shared" si="22"/>
        <v/>
      </c>
      <c r="AP61" s="729" t="str">
        <f>IF(W61="","",IF(OR(O61=IF(P61&gt;【１】経営概要!$G$27,調査年-1,調査年),AM61=""),"",ROUND(AM61*W61%,0)))</f>
        <v/>
      </c>
      <c r="AQ61" s="729" t="str">
        <f t="shared" si="23"/>
        <v/>
      </c>
      <c r="AR61" s="729" t="str">
        <f t="shared" si="24"/>
        <v/>
      </c>
      <c r="AS61" s="729" t="str">
        <f t="shared" si="25"/>
        <v/>
      </c>
      <c r="AT61" s="666" t="str">
        <f>IF(OR(W61="",AND(OR(O61&lt;&gt;IF(P61&gt;【１】経営概要!$G$27,調査年-1,調査年),AF61=0),R61="")),"",
SUM(
IF(AND(O61=IF(P61&gt;【１】経営概要!$G$27,調査年-1,調査年),AF61=1),ROUND(Q61*W61%,0),),
ROUND(R61*W61%,0)))</f>
        <v/>
      </c>
      <c r="AU61" s="729" t="str">
        <f t="shared" si="26"/>
        <v/>
      </c>
      <c r="AV61" s="729" t="str">
        <f t="shared" si="27"/>
        <v/>
      </c>
      <c r="AW61" s="729" t="str">
        <f t="shared" si="28"/>
        <v/>
      </c>
      <c r="AX61" s="729" t="str">
        <f t="shared" si="29"/>
        <v/>
      </c>
    </row>
    <row r="62" spans="3:50" s="4" customFormat="1" ht="28.15" hidden="1" customHeight="1" outlineLevel="1">
      <c r="C62" s="722">
        <v>46</v>
      </c>
      <c r="D62" s="1569"/>
      <c r="E62" s="1570"/>
      <c r="F62" s="1570"/>
      <c r="G62" s="1570"/>
      <c r="H62" s="1570"/>
      <c r="I62" s="1570"/>
      <c r="J62" s="1570"/>
      <c r="K62" s="739"/>
      <c r="L62" s="740"/>
      <c r="M62" s="744"/>
      <c r="N62" s="191"/>
      <c r="O62" s="324"/>
      <c r="P62" s="325"/>
      <c r="Q62" s="192"/>
      <c r="R62" s="201"/>
      <c r="S62" s="192"/>
      <c r="T62" s="192"/>
      <c r="U62" s="192"/>
      <c r="V62" s="192"/>
      <c r="W62" s="1045"/>
      <c r="X62" s="741"/>
      <c r="Y62" s="82"/>
      <c r="Z62" s="453"/>
      <c r="AA62" s="307"/>
      <c r="AB62" s="294"/>
      <c r="AE62" s="725" t="str">
        <f t="shared" si="16"/>
        <v/>
      </c>
      <c r="AF62" s="726" t="str">
        <f t="shared" si="17"/>
        <v/>
      </c>
      <c r="AG62" s="726" t="str">
        <f t="shared" si="18"/>
        <v/>
      </c>
      <c r="AH62" s="726" t="str">
        <f>IF(AE62="","",VLOOKUP(AE62,リスト!BI:BJ,2,0))</f>
        <v/>
      </c>
      <c r="AI62" s="726" t="str">
        <f t="shared" si="15"/>
        <v/>
      </c>
      <c r="AJ62" s="726" t="str">
        <f>IF(AI62="","",VLOOKUP(AI62,リスト!BW:BX,2,0))</f>
        <v/>
      </c>
      <c r="AK62" s="726" t="str">
        <f>IF(AE62="","",IF(P62&gt;【１】経営概要!$G$27,調査年-1,調査年)-O62)</f>
        <v/>
      </c>
      <c r="AL62" s="727" t="str">
        <f t="shared" si="19"/>
        <v/>
      </c>
      <c r="AM62" s="728" t="str">
        <f t="shared" si="20"/>
        <v/>
      </c>
      <c r="AN62" s="728" t="str">
        <f t="shared" si="21"/>
        <v/>
      </c>
      <c r="AO62" s="729" t="str">
        <f t="shared" si="22"/>
        <v/>
      </c>
      <c r="AP62" s="729" t="str">
        <f>IF(W62="","",IF(OR(O62=IF(P62&gt;【１】経営概要!$G$27,調査年-1,調査年),AM62=""),"",ROUND(AM62*W62%,0)))</f>
        <v/>
      </c>
      <c r="AQ62" s="729" t="str">
        <f t="shared" si="23"/>
        <v/>
      </c>
      <c r="AR62" s="729" t="str">
        <f t="shared" si="24"/>
        <v/>
      </c>
      <c r="AS62" s="729" t="str">
        <f t="shared" si="25"/>
        <v/>
      </c>
      <c r="AT62" s="666" t="str">
        <f>IF(OR(W62="",AND(OR(O62&lt;&gt;IF(P62&gt;【１】経営概要!$G$27,調査年-1,調査年),AF62=0),R62="")),"",
SUM(
IF(AND(O62=IF(P62&gt;【１】経営概要!$G$27,調査年-1,調査年),AF62=1),ROUND(Q62*W62%,0),),
ROUND(R62*W62%,0)))</f>
        <v/>
      </c>
      <c r="AU62" s="729" t="str">
        <f t="shared" si="26"/>
        <v/>
      </c>
      <c r="AV62" s="729" t="str">
        <f t="shared" si="27"/>
        <v/>
      </c>
      <c r="AW62" s="729" t="str">
        <f t="shared" si="28"/>
        <v/>
      </c>
      <c r="AX62" s="729" t="str">
        <f t="shared" si="29"/>
        <v/>
      </c>
    </row>
    <row r="63" spans="3:50" s="4" customFormat="1" ht="28.15" hidden="1" customHeight="1" outlineLevel="1">
      <c r="C63" s="722">
        <v>47</v>
      </c>
      <c r="D63" s="1572"/>
      <c r="E63" s="1573"/>
      <c r="F63" s="1573"/>
      <c r="G63" s="1573"/>
      <c r="H63" s="1573"/>
      <c r="I63" s="1573"/>
      <c r="J63" s="1573"/>
      <c r="K63" s="742"/>
      <c r="L63" s="743"/>
      <c r="M63" s="744"/>
      <c r="N63" s="191"/>
      <c r="O63" s="326"/>
      <c r="P63" s="325"/>
      <c r="Q63" s="192"/>
      <c r="R63" s="201"/>
      <c r="S63" s="192"/>
      <c r="T63" s="192"/>
      <c r="U63" s="192"/>
      <c r="V63" s="192"/>
      <c r="W63" s="1045"/>
      <c r="X63" s="741"/>
      <c r="Y63" s="82"/>
      <c r="Z63" s="453"/>
      <c r="AA63" s="307"/>
      <c r="AB63" s="294"/>
      <c r="AE63" s="725" t="str">
        <f t="shared" si="16"/>
        <v/>
      </c>
      <c r="AF63" s="726" t="str">
        <f t="shared" si="17"/>
        <v/>
      </c>
      <c r="AG63" s="726" t="str">
        <f t="shared" si="18"/>
        <v/>
      </c>
      <c r="AH63" s="726" t="str">
        <f>IF(AE63="","",VLOOKUP(AE63,リスト!BI:BJ,2,0))</f>
        <v/>
      </c>
      <c r="AI63" s="726" t="str">
        <f t="shared" si="15"/>
        <v/>
      </c>
      <c r="AJ63" s="726" t="str">
        <f>IF(AI63="","",VLOOKUP(AI63,リスト!BW:BX,2,0))</f>
        <v/>
      </c>
      <c r="AK63" s="726" t="str">
        <f>IF(AE63="","",IF(P63&gt;【１】経営概要!$G$27,調査年-1,調査年)-O63)</f>
        <v/>
      </c>
      <c r="AL63" s="727" t="str">
        <f t="shared" si="19"/>
        <v/>
      </c>
      <c r="AM63" s="728" t="str">
        <f t="shared" si="20"/>
        <v/>
      </c>
      <c r="AN63" s="728" t="str">
        <f t="shared" si="21"/>
        <v/>
      </c>
      <c r="AO63" s="729" t="str">
        <f t="shared" si="22"/>
        <v/>
      </c>
      <c r="AP63" s="729" t="str">
        <f>IF(W63="","",IF(OR(O63=IF(P63&gt;【１】経営概要!$G$27,調査年-1,調査年),AM63=""),"",ROUND(AM63*W63%,0)))</f>
        <v/>
      </c>
      <c r="AQ63" s="729" t="str">
        <f t="shared" si="23"/>
        <v/>
      </c>
      <c r="AR63" s="729" t="str">
        <f t="shared" si="24"/>
        <v/>
      </c>
      <c r="AS63" s="729" t="str">
        <f t="shared" si="25"/>
        <v/>
      </c>
      <c r="AT63" s="666" t="str">
        <f>IF(OR(W63="",AND(OR(O63&lt;&gt;IF(P63&gt;【１】経営概要!$G$27,調査年-1,調査年),AF63=0),R63="")),"",
SUM(
IF(AND(O63=IF(P63&gt;【１】経営概要!$G$27,調査年-1,調査年),AF63=1),ROUND(Q63*W63%,0),),
ROUND(R63*W63%,0)))</f>
        <v/>
      </c>
      <c r="AU63" s="729" t="str">
        <f t="shared" si="26"/>
        <v/>
      </c>
      <c r="AV63" s="729" t="str">
        <f t="shared" si="27"/>
        <v/>
      </c>
      <c r="AW63" s="729" t="str">
        <f t="shared" si="28"/>
        <v/>
      </c>
      <c r="AX63" s="729" t="str">
        <f t="shared" si="29"/>
        <v/>
      </c>
    </row>
    <row r="64" spans="3:50" s="4" customFormat="1" ht="28.15" hidden="1" customHeight="1" outlineLevel="1">
      <c r="C64" s="722">
        <v>48</v>
      </c>
      <c r="D64" s="1569"/>
      <c r="E64" s="1570"/>
      <c r="F64" s="1570"/>
      <c r="G64" s="1570"/>
      <c r="H64" s="1570"/>
      <c r="I64" s="1570"/>
      <c r="J64" s="1570"/>
      <c r="K64" s="739"/>
      <c r="L64" s="740"/>
      <c r="M64" s="744"/>
      <c r="N64" s="191"/>
      <c r="O64" s="324"/>
      <c r="P64" s="325"/>
      <c r="Q64" s="192"/>
      <c r="R64" s="201"/>
      <c r="S64" s="192"/>
      <c r="T64" s="192"/>
      <c r="U64" s="192"/>
      <c r="V64" s="192"/>
      <c r="W64" s="1045"/>
      <c r="X64" s="741"/>
      <c r="Y64" s="82"/>
      <c r="Z64" s="453"/>
      <c r="AA64" s="307"/>
      <c r="AB64" s="294"/>
      <c r="AE64" s="725" t="str">
        <f t="shared" si="16"/>
        <v/>
      </c>
      <c r="AF64" s="726" t="str">
        <f t="shared" si="17"/>
        <v/>
      </c>
      <c r="AG64" s="726" t="str">
        <f t="shared" si="18"/>
        <v/>
      </c>
      <c r="AH64" s="726" t="str">
        <f>IF(AE64="","",VLOOKUP(AE64,リスト!BI:BJ,2,0))</f>
        <v/>
      </c>
      <c r="AI64" s="726" t="str">
        <f t="shared" si="15"/>
        <v/>
      </c>
      <c r="AJ64" s="726" t="str">
        <f>IF(AI64="","",VLOOKUP(AI64,リスト!BW:BX,2,0))</f>
        <v/>
      </c>
      <c r="AK64" s="726" t="str">
        <f>IF(AE64="","",IF(P64&gt;【１】経営概要!$G$27,調査年-1,調査年)-O64)</f>
        <v/>
      </c>
      <c r="AL64" s="727" t="str">
        <f t="shared" si="19"/>
        <v/>
      </c>
      <c r="AM64" s="728" t="str">
        <f t="shared" si="20"/>
        <v/>
      </c>
      <c r="AN64" s="728" t="str">
        <f t="shared" si="21"/>
        <v/>
      </c>
      <c r="AO64" s="729" t="str">
        <f t="shared" si="22"/>
        <v/>
      </c>
      <c r="AP64" s="729" t="str">
        <f>IF(W64="","",IF(OR(O64=IF(P64&gt;【１】経営概要!$G$27,調査年-1,調査年),AM64=""),"",ROUND(AM64*W64%,0)))</f>
        <v/>
      </c>
      <c r="AQ64" s="729" t="str">
        <f t="shared" si="23"/>
        <v/>
      </c>
      <c r="AR64" s="729" t="str">
        <f t="shared" si="24"/>
        <v/>
      </c>
      <c r="AS64" s="729" t="str">
        <f t="shared" si="25"/>
        <v/>
      </c>
      <c r="AT64" s="666" t="str">
        <f>IF(OR(W64="",AND(OR(O64&lt;&gt;IF(P64&gt;【１】経営概要!$G$27,調査年-1,調査年),AF64=0),R64="")),"",
SUM(
IF(AND(O64=IF(P64&gt;【１】経営概要!$G$27,調査年-1,調査年),AF64=1),ROUND(Q64*W64%,0),),
ROUND(R64*W64%,0)))</f>
        <v/>
      </c>
      <c r="AU64" s="729" t="str">
        <f t="shared" si="26"/>
        <v/>
      </c>
      <c r="AV64" s="729" t="str">
        <f t="shared" si="27"/>
        <v/>
      </c>
      <c r="AW64" s="729" t="str">
        <f t="shared" si="28"/>
        <v/>
      </c>
      <c r="AX64" s="729" t="str">
        <f t="shared" si="29"/>
        <v/>
      </c>
    </row>
    <row r="65" spans="3:50" s="4" customFormat="1" ht="28.15" hidden="1" customHeight="1" outlineLevel="1">
      <c r="C65" s="722">
        <v>49</v>
      </c>
      <c r="D65" s="1572"/>
      <c r="E65" s="1573"/>
      <c r="F65" s="1573"/>
      <c r="G65" s="1573"/>
      <c r="H65" s="1573"/>
      <c r="I65" s="1573"/>
      <c r="J65" s="1573"/>
      <c r="K65" s="742"/>
      <c r="L65" s="743"/>
      <c r="M65" s="744"/>
      <c r="N65" s="191"/>
      <c r="O65" s="326"/>
      <c r="P65" s="327"/>
      <c r="Q65" s="192"/>
      <c r="R65" s="201"/>
      <c r="S65" s="192"/>
      <c r="T65" s="192"/>
      <c r="U65" s="192"/>
      <c r="V65" s="192"/>
      <c r="W65" s="1045"/>
      <c r="X65" s="741"/>
      <c r="Y65" s="82"/>
      <c r="Z65" s="453"/>
      <c r="AA65" s="307"/>
      <c r="AB65" s="294"/>
      <c r="AE65" s="725" t="str">
        <f t="shared" si="16"/>
        <v/>
      </c>
      <c r="AF65" s="726" t="str">
        <f t="shared" si="17"/>
        <v/>
      </c>
      <c r="AG65" s="726" t="str">
        <f t="shared" si="18"/>
        <v/>
      </c>
      <c r="AH65" s="726" t="str">
        <f>IF(AE65="","",VLOOKUP(AE65,リスト!BI:BJ,2,0))</f>
        <v/>
      </c>
      <c r="AI65" s="726" t="str">
        <f t="shared" si="15"/>
        <v/>
      </c>
      <c r="AJ65" s="726" t="str">
        <f>IF(AI65="","",VLOOKUP(AI65,リスト!BW:BX,2,0))</f>
        <v/>
      </c>
      <c r="AK65" s="726" t="str">
        <f>IF(AE65="","",IF(P65&gt;【１】経営概要!$G$27,調査年-1,調査年)-O65)</f>
        <v/>
      </c>
      <c r="AL65" s="727" t="str">
        <f t="shared" si="19"/>
        <v/>
      </c>
      <c r="AM65" s="728" t="str">
        <f t="shared" si="20"/>
        <v/>
      </c>
      <c r="AN65" s="728" t="str">
        <f t="shared" si="21"/>
        <v/>
      </c>
      <c r="AO65" s="729" t="str">
        <f t="shared" si="22"/>
        <v/>
      </c>
      <c r="AP65" s="729" t="str">
        <f>IF(W65="","",IF(OR(O65=IF(P65&gt;【１】経営概要!$G$27,調査年-1,調査年),AM65=""),"",ROUND(AM65*W65%,0)))</f>
        <v/>
      </c>
      <c r="AQ65" s="729" t="str">
        <f t="shared" si="23"/>
        <v/>
      </c>
      <c r="AR65" s="729" t="str">
        <f t="shared" si="24"/>
        <v/>
      </c>
      <c r="AS65" s="729" t="str">
        <f t="shared" si="25"/>
        <v/>
      </c>
      <c r="AT65" s="666" t="str">
        <f>IF(OR(W65="",AND(OR(O65&lt;&gt;IF(P65&gt;【１】経営概要!$G$27,調査年-1,調査年),AF65=0),R65="")),"",
SUM(
IF(AND(O65=IF(P65&gt;【１】経営概要!$G$27,調査年-1,調査年),AF65=1),ROUND(Q65*W65%,0),),
ROUND(R65*W65%,0)))</f>
        <v/>
      </c>
      <c r="AU65" s="729" t="str">
        <f t="shared" si="26"/>
        <v/>
      </c>
      <c r="AV65" s="729" t="str">
        <f t="shared" si="27"/>
        <v/>
      </c>
      <c r="AW65" s="729" t="str">
        <f t="shared" si="28"/>
        <v/>
      </c>
      <c r="AX65" s="729" t="str">
        <f t="shared" si="29"/>
        <v/>
      </c>
    </row>
    <row r="66" spans="3:50" s="4" customFormat="1" ht="28.15" hidden="1" customHeight="1" outlineLevel="1">
      <c r="C66" s="722">
        <v>50</v>
      </c>
      <c r="D66" s="1569"/>
      <c r="E66" s="1570"/>
      <c r="F66" s="1570"/>
      <c r="G66" s="1570"/>
      <c r="H66" s="1570"/>
      <c r="I66" s="1570"/>
      <c r="J66" s="1570"/>
      <c r="K66" s="739"/>
      <c r="L66" s="740"/>
      <c r="M66" s="744"/>
      <c r="N66" s="191"/>
      <c r="O66" s="324"/>
      <c r="P66" s="328"/>
      <c r="Q66" s="192"/>
      <c r="R66" s="201"/>
      <c r="S66" s="192"/>
      <c r="T66" s="192"/>
      <c r="U66" s="192"/>
      <c r="V66" s="192"/>
      <c r="W66" s="1045"/>
      <c r="X66" s="741"/>
      <c r="Y66" s="82"/>
      <c r="Z66" s="453"/>
      <c r="AA66" s="307"/>
      <c r="AB66" s="294"/>
      <c r="AE66" s="725" t="str">
        <f t="shared" si="16"/>
        <v/>
      </c>
      <c r="AF66" s="726" t="str">
        <f t="shared" si="17"/>
        <v/>
      </c>
      <c r="AG66" s="726" t="str">
        <f t="shared" si="18"/>
        <v/>
      </c>
      <c r="AH66" s="726" t="str">
        <f>IF(AE66="","",VLOOKUP(AE66,リスト!BI:BJ,2,0))</f>
        <v/>
      </c>
      <c r="AI66" s="726" t="str">
        <f t="shared" si="15"/>
        <v/>
      </c>
      <c r="AJ66" s="726" t="str">
        <f>IF(AI66="","",VLOOKUP(AI66,リスト!BW:BX,2,0))</f>
        <v/>
      </c>
      <c r="AK66" s="726" t="str">
        <f>IF(AE66="","",IF(P66&gt;【１】経営概要!$G$27,調査年-1,調査年)-O66)</f>
        <v/>
      </c>
      <c r="AL66" s="727" t="str">
        <f t="shared" si="19"/>
        <v/>
      </c>
      <c r="AM66" s="728" t="str">
        <f t="shared" si="20"/>
        <v/>
      </c>
      <c r="AN66" s="728" t="str">
        <f t="shared" si="21"/>
        <v/>
      </c>
      <c r="AO66" s="729" t="str">
        <f t="shared" si="22"/>
        <v/>
      </c>
      <c r="AP66" s="729" t="str">
        <f>IF(W66="","",IF(OR(O66=IF(P66&gt;【１】経営概要!$G$27,調査年-1,調査年),AM66=""),"",ROUND(AM66*W66%,0)))</f>
        <v/>
      </c>
      <c r="AQ66" s="729" t="str">
        <f t="shared" si="23"/>
        <v/>
      </c>
      <c r="AR66" s="729" t="str">
        <f t="shared" si="24"/>
        <v/>
      </c>
      <c r="AS66" s="729" t="str">
        <f t="shared" si="25"/>
        <v/>
      </c>
      <c r="AT66" s="666" t="str">
        <f>IF(OR(W66="",AND(OR(O66&lt;&gt;IF(P66&gt;【１】経営概要!$G$27,調査年-1,調査年),AF66=0),R66="")),"",
SUM(
IF(AND(O66=IF(P66&gt;【１】経営概要!$G$27,調査年-1,調査年),AF66=1),ROUND(Q66*W66%,0),),
ROUND(R66*W66%,0)))</f>
        <v/>
      </c>
      <c r="AU66" s="729" t="str">
        <f t="shared" si="26"/>
        <v/>
      </c>
      <c r="AV66" s="729" t="str">
        <f t="shared" si="27"/>
        <v/>
      </c>
      <c r="AW66" s="729" t="str">
        <f t="shared" si="28"/>
        <v/>
      </c>
      <c r="AX66" s="729" t="str">
        <f t="shared" si="29"/>
        <v/>
      </c>
    </row>
    <row r="67" spans="3:50" s="4" customFormat="1" ht="28.15" hidden="1" customHeight="1" outlineLevel="1">
      <c r="C67" s="722">
        <v>51</v>
      </c>
      <c r="D67" s="1569"/>
      <c r="E67" s="1570"/>
      <c r="F67" s="1570"/>
      <c r="G67" s="1570"/>
      <c r="H67" s="1570"/>
      <c r="I67" s="1570"/>
      <c r="J67" s="1570"/>
      <c r="K67" s="739"/>
      <c r="L67" s="740"/>
      <c r="M67" s="744"/>
      <c r="N67" s="191"/>
      <c r="O67" s="324"/>
      <c r="P67" s="328"/>
      <c r="Q67" s="192"/>
      <c r="R67" s="201"/>
      <c r="S67" s="192"/>
      <c r="T67" s="192"/>
      <c r="U67" s="192"/>
      <c r="V67" s="192"/>
      <c r="W67" s="1045"/>
      <c r="X67" s="741"/>
      <c r="Y67" s="82"/>
      <c r="Z67" s="453"/>
      <c r="AA67" s="307"/>
      <c r="AB67" s="294"/>
      <c r="AE67" s="725" t="str">
        <f t="shared" si="16"/>
        <v/>
      </c>
      <c r="AF67" s="726" t="str">
        <f t="shared" si="17"/>
        <v/>
      </c>
      <c r="AG67" s="726" t="str">
        <f t="shared" si="18"/>
        <v/>
      </c>
      <c r="AH67" s="726" t="str">
        <f>IF(AE67="","",VLOOKUP(AE67,リスト!BI:BJ,2,0))</f>
        <v/>
      </c>
      <c r="AI67" s="726" t="str">
        <f t="shared" si="15"/>
        <v/>
      </c>
      <c r="AJ67" s="726" t="str">
        <f>IF(AI67="","",VLOOKUP(AI67,リスト!BW:BX,2,0))</f>
        <v/>
      </c>
      <c r="AK67" s="726" t="str">
        <f>IF(AE67="","",IF(P67&gt;【１】経営概要!$G$27,調査年-1,調査年)-O67)</f>
        <v/>
      </c>
      <c r="AL67" s="727" t="str">
        <f t="shared" si="19"/>
        <v/>
      </c>
      <c r="AM67" s="728" t="str">
        <f t="shared" si="20"/>
        <v/>
      </c>
      <c r="AN67" s="728" t="str">
        <f t="shared" si="21"/>
        <v/>
      </c>
      <c r="AO67" s="729" t="str">
        <f t="shared" si="22"/>
        <v/>
      </c>
      <c r="AP67" s="729" t="str">
        <f>IF(W67="","",IF(OR(O67=IF(P67&gt;【１】経営概要!$G$27,調査年-1,調査年),AM67=""),"",ROUND(AM67*W67%,0)))</f>
        <v/>
      </c>
      <c r="AQ67" s="729" t="str">
        <f t="shared" si="23"/>
        <v/>
      </c>
      <c r="AR67" s="729" t="str">
        <f t="shared" si="24"/>
        <v/>
      </c>
      <c r="AS67" s="729" t="str">
        <f t="shared" si="25"/>
        <v/>
      </c>
      <c r="AT67" s="666" t="str">
        <f>IF(OR(W67="",AND(OR(O67&lt;&gt;IF(P67&gt;【１】経営概要!$G$27,調査年-1,調査年),AF67=0),R67="")),"",
SUM(
IF(AND(O67=IF(P67&gt;【１】経営概要!$G$27,調査年-1,調査年),AF67=1),ROUND(Q67*W67%,0),),
ROUND(R67*W67%,0)))</f>
        <v/>
      </c>
      <c r="AU67" s="729" t="str">
        <f t="shared" si="26"/>
        <v/>
      </c>
      <c r="AV67" s="729" t="str">
        <f t="shared" si="27"/>
        <v/>
      </c>
      <c r="AW67" s="729" t="str">
        <f t="shared" si="28"/>
        <v/>
      </c>
      <c r="AX67" s="729" t="str">
        <f t="shared" si="29"/>
        <v/>
      </c>
    </row>
    <row r="68" spans="3:50" s="4" customFormat="1" ht="28.15" hidden="1" customHeight="1" outlineLevel="1">
      <c r="C68" s="722">
        <v>52</v>
      </c>
      <c r="D68" s="1569"/>
      <c r="E68" s="1570"/>
      <c r="F68" s="1570"/>
      <c r="G68" s="1570"/>
      <c r="H68" s="1570"/>
      <c r="I68" s="1570"/>
      <c r="J68" s="1570"/>
      <c r="K68" s="739"/>
      <c r="L68" s="740"/>
      <c r="M68" s="744"/>
      <c r="N68" s="193"/>
      <c r="O68" s="324"/>
      <c r="P68" s="328"/>
      <c r="Q68" s="192"/>
      <c r="R68" s="201"/>
      <c r="S68" s="192"/>
      <c r="T68" s="192"/>
      <c r="U68" s="192"/>
      <c r="V68" s="192"/>
      <c r="W68" s="1045"/>
      <c r="X68" s="741"/>
      <c r="Y68" s="82"/>
      <c r="Z68" s="453"/>
      <c r="AA68" s="307"/>
      <c r="AB68" s="294"/>
      <c r="AE68" s="725" t="str">
        <f t="shared" si="16"/>
        <v/>
      </c>
      <c r="AF68" s="726" t="str">
        <f t="shared" si="17"/>
        <v/>
      </c>
      <c r="AG68" s="726" t="str">
        <f t="shared" si="18"/>
        <v/>
      </c>
      <c r="AH68" s="726" t="str">
        <f>IF(AE68="","",VLOOKUP(AE68,リスト!BI:BJ,2,0))</f>
        <v/>
      </c>
      <c r="AI68" s="726" t="str">
        <f t="shared" si="15"/>
        <v/>
      </c>
      <c r="AJ68" s="726" t="str">
        <f>IF(AI68="","",VLOOKUP(AI68,リスト!BW:BX,2,0))</f>
        <v/>
      </c>
      <c r="AK68" s="726" t="str">
        <f>IF(AE68="","",IF(P68&gt;【１】経営概要!$G$27,調査年-1,調査年)-O68)</f>
        <v/>
      </c>
      <c r="AL68" s="727" t="str">
        <f t="shared" si="19"/>
        <v/>
      </c>
      <c r="AM68" s="728" t="str">
        <f t="shared" si="20"/>
        <v/>
      </c>
      <c r="AN68" s="728" t="str">
        <f t="shared" si="21"/>
        <v/>
      </c>
      <c r="AO68" s="729" t="str">
        <f t="shared" si="22"/>
        <v/>
      </c>
      <c r="AP68" s="729" t="str">
        <f>IF(W68="","",IF(OR(O68=IF(P68&gt;【１】経営概要!$G$27,調査年-1,調査年),AM68=""),"",ROUND(AM68*W68%,0)))</f>
        <v/>
      </c>
      <c r="AQ68" s="729" t="str">
        <f t="shared" si="23"/>
        <v/>
      </c>
      <c r="AR68" s="729" t="str">
        <f t="shared" si="24"/>
        <v/>
      </c>
      <c r="AS68" s="729" t="str">
        <f t="shared" si="25"/>
        <v/>
      </c>
      <c r="AT68" s="666" t="str">
        <f>IF(OR(W68="",AND(OR(O68&lt;&gt;IF(P68&gt;【１】経営概要!$G$27,調査年-1,調査年),AF68=0),R68="")),"",
SUM(
IF(AND(O68=IF(P68&gt;【１】経営概要!$G$27,調査年-1,調査年),AF68=1),ROUND(Q68*W68%,0),),
ROUND(R68*W68%,0)))</f>
        <v/>
      </c>
      <c r="AU68" s="729" t="str">
        <f t="shared" si="26"/>
        <v/>
      </c>
      <c r="AV68" s="729" t="str">
        <f t="shared" si="27"/>
        <v/>
      </c>
      <c r="AW68" s="729" t="str">
        <f t="shared" si="28"/>
        <v/>
      </c>
      <c r="AX68" s="729" t="str">
        <f t="shared" si="29"/>
        <v/>
      </c>
    </row>
    <row r="69" spans="3:50" s="4" customFormat="1" ht="28.15" hidden="1" customHeight="1" outlineLevel="1">
      <c r="C69" s="722">
        <v>53</v>
      </c>
      <c r="D69" s="1569"/>
      <c r="E69" s="1570"/>
      <c r="F69" s="1570"/>
      <c r="G69" s="1570"/>
      <c r="H69" s="1570"/>
      <c r="I69" s="1570"/>
      <c r="J69" s="1570"/>
      <c r="K69" s="739"/>
      <c r="L69" s="740"/>
      <c r="M69" s="744"/>
      <c r="N69" s="191"/>
      <c r="O69" s="324"/>
      <c r="P69" s="328"/>
      <c r="Q69" s="192"/>
      <c r="R69" s="201"/>
      <c r="S69" s="192"/>
      <c r="T69" s="192"/>
      <c r="U69" s="192"/>
      <c r="V69" s="192"/>
      <c r="W69" s="1045"/>
      <c r="X69" s="741"/>
      <c r="Y69" s="82"/>
      <c r="Z69" s="453"/>
      <c r="AA69" s="307"/>
      <c r="AB69" s="294"/>
      <c r="AE69" s="725" t="str">
        <f t="shared" si="16"/>
        <v/>
      </c>
      <c r="AF69" s="726" t="str">
        <f t="shared" si="17"/>
        <v/>
      </c>
      <c r="AG69" s="726" t="str">
        <f t="shared" si="18"/>
        <v/>
      </c>
      <c r="AH69" s="726" t="str">
        <f>IF(AE69="","",VLOOKUP(AE69,リスト!BI:BJ,2,0))</f>
        <v/>
      </c>
      <c r="AI69" s="726" t="str">
        <f t="shared" si="15"/>
        <v/>
      </c>
      <c r="AJ69" s="726" t="str">
        <f>IF(AI69="","",VLOOKUP(AI69,リスト!BW:BX,2,0))</f>
        <v/>
      </c>
      <c r="AK69" s="726" t="str">
        <f>IF(AE69="","",IF(P69&gt;【１】経営概要!$G$27,調査年-1,調査年)-O69)</f>
        <v/>
      </c>
      <c r="AL69" s="727" t="str">
        <f t="shared" si="19"/>
        <v/>
      </c>
      <c r="AM69" s="728" t="str">
        <f t="shared" si="20"/>
        <v/>
      </c>
      <c r="AN69" s="728" t="str">
        <f t="shared" si="21"/>
        <v/>
      </c>
      <c r="AO69" s="729" t="str">
        <f t="shared" si="22"/>
        <v/>
      </c>
      <c r="AP69" s="729" t="str">
        <f>IF(W69="","",IF(OR(O69=IF(P69&gt;【１】経営概要!$G$27,調査年-1,調査年),AM69=""),"",ROUND(AM69*W69%,0)))</f>
        <v/>
      </c>
      <c r="AQ69" s="729" t="str">
        <f t="shared" si="23"/>
        <v/>
      </c>
      <c r="AR69" s="729" t="str">
        <f t="shared" si="24"/>
        <v/>
      </c>
      <c r="AS69" s="729" t="str">
        <f t="shared" si="25"/>
        <v/>
      </c>
      <c r="AT69" s="666" t="str">
        <f>IF(OR(W69="",AND(OR(O69&lt;&gt;IF(P69&gt;【１】経営概要!$G$27,調査年-1,調査年),AF69=0),R69="")),"",
SUM(
IF(AND(O69=IF(P69&gt;【１】経営概要!$G$27,調査年-1,調査年),AF69=1),ROUND(Q69*W69%,0),),
ROUND(R69*W69%,0)))</f>
        <v/>
      </c>
      <c r="AU69" s="729" t="str">
        <f t="shared" si="26"/>
        <v/>
      </c>
      <c r="AV69" s="729" t="str">
        <f t="shared" si="27"/>
        <v/>
      </c>
      <c r="AW69" s="729" t="str">
        <f t="shared" si="28"/>
        <v/>
      </c>
      <c r="AX69" s="729" t="str">
        <f t="shared" si="29"/>
        <v/>
      </c>
    </row>
    <row r="70" spans="3:50" s="4" customFormat="1" ht="28.15" hidden="1" customHeight="1" outlineLevel="1">
      <c r="C70" s="722">
        <v>54</v>
      </c>
      <c r="D70" s="1569"/>
      <c r="E70" s="1570"/>
      <c r="F70" s="1570"/>
      <c r="G70" s="1570"/>
      <c r="H70" s="1570"/>
      <c r="I70" s="1570"/>
      <c r="J70" s="1570"/>
      <c r="K70" s="739"/>
      <c r="L70" s="740"/>
      <c r="M70" s="744"/>
      <c r="N70" s="193"/>
      <c r="O70" s="324"/>
      <c r="P70" s="328"/>
      <c r="Q70" s="192"/>
      <c r="R70" s="201"/>
      <c r="S70" s="192"/>
      <c r="T70" s="192"/>
      <c r="U70" s="192"/>
      <c r="V70" s="192"/>
      <c r="W70" s="1045"/>
      <c r="X70" s="741"/>
      <c r="Y70" s="82"/>
      <c r="Z70" s="453"/>
      <c r="AA70" s="307"/>
      <c r="AB70" s="294"/>
      <c r="AE70" s="725" t="str">
        <f t="shared" si="16"/>
        <v/>
      </c>
      <c r="AF70" s="726" t="str">
        <f t="shared" si="17"/>
        <v/>
      </c>
      <c r="AG70" s="726" t="str">
        <f t="shared" si="18"/>
        <v/>
      </c>
      <c r="AH70" s="726" t="str">
        <f>IF(AE70="","",VLOOKUP(AE70,リスト!BI:BJ,2,0))</f>
        <v/>
      </c>
      <c r="AI70" s="726" t="str">
        <f t="shared" si="15"/>
        <v/>
      </c>
      <c r="AJ70" s="726" t="str">
        <f>IF(AI70="","",VLOOKUP(AI70,リスト!BW:BX,2,0))</f>
        <v/>
      </c>
      <c r="AK70" s="726" t="str">
        <f>IF(AE70="","",IF(P70&gt;【１】経営概要!$G$27,調査年-1,調査年)-O70)</f>
        <v/>
      </c>
      <c r="AL70" s="727" t="str">
        <f t="shared" si="19"/>
        <v/>
      </c>
      <c r="AM70" s="728" t="str">
        <f t="shared" si="20"/>
        <v/>
      </c>
      <c r="AN70" s="728" t="str">
        <f t="shared" si="21"/>
        <v/>
      </c>
      <c r="AO70" s="729" t="str">
        <f t="shared" si="22"/>
        <v/>
      </c>
      <c r="AP70" s="729" t="str">
        <f>IF(W70="","",IF(OR(O70=IF(P70&gt;【１】経営概要!$G$27,調査年-1,調査年),AM70=""),"",ROUND(AM70*W70%,0)))</f>
        <v/>
      </c>
      <c r="AQ70" s="729" t="str">
        <f t="shared" si="23"/>
        <v/>
      </c>
      <c r="AR70" s="729" t="str">
        <f t="shared" si="24"/>
        <v/>
      </c>
      <c r="AS70" s="729" t="str">
        <f t="shared" si="25"/>
        <v/>
      </c>
      <c r="AT70" s="666" t="str">
        <f>IF(OR(W70="",AND(OR(O70&lt;&gt;IF(P70&gt;【１】経営概要!$G$27,調査年-1,調査年),AF70=0),R70="")),"",
SUM(
IF(AND(O70=IF(P70&gt;【１】経営概要!$G$27,調査年-1,調査年),AF70=1),ROUND(Q70*W70%,0),),
ROUND(R70*W70%,0)))</f>
        <v/>
      </c>
      <c r="AU70" s="729" t="str">
        <f t="shared" si="26"/>
        <v/>
      </c>
      <c r="AV70" s="729" t="str">
        <f t="shared" si="27"/>
        <v/>
      </c>
      <c r="AW70" s="729" t="str">
        <f t="shared" si="28"/>
        <v/>
      </c>
      <c r="AX70" s="729" t="str">
        <f t="shared" si="29"/>
        <v/>
      </c>
    </row>
    <row r="71" spans="3:50" s="4" customFormat="1" ht="28.15" hidden="1" customHeight="1" outlineLevel="1">
      <c r="C71" s="722">
        <v>55</v>
      </c>
      <c r="D71" s="1569"/>
      <c r="E71" s="1570"/>
      <c r="F71" s="1570"/>
      <c r="G71" s="1570"/>
      <c r="H71" s="1570"/>
      <c r="I71" s="1570"/>
      <c r="J71" s="1570"/>
      <c r="K71" s="739"/>
      <c r="L71" s="740"/>
      <c r="M71" s="744"/>
      <c r="N71" s="191"/>
      <c r="O71" s="324"/>
      <c r="P71" s="328"/>
      <c r="Q71" s="192"/>
      <c r="R71" s="201"/>
      <c r="S71" s="192"/>
      <c r="T71" s="192"/>
      <c r="U71" s="192"/>
      <c r="V71" s="192"/>
      <c r="W71" s="1045"/>
      <c r="X71" s="741"/>
      <c r="Y71" s="82"/>
      <c r="Z71" s="453"/>
      <c r="AA71" s="307"/>
      <c r="AB71" s="294"/>
      <c r="AE71" s="725" t="str">
        <f t="shared" si="16"/>
        <v/>
      </c>
      <c r="AF71" s="726" t="str">
        <f t="shared" si="17"/>
        <v/>
      </c>
      <c r="AG71" s="726" t="str">
        <f t="shared" si="18"/>
        <v/>
      </c>
      <c r="AH71" s="726" t="str">
        <f>IF(AE71="","",VLOOKUP(AE71,リスト!BI:BJ,2,0))</f>
        <v/>
      </c>
      <c r="AI71" s="726" t="str">
        <f t="shared" si="15"/>
        <v/>
      </c>
      <c r="AJ71" s="726" t="str">
        <f>IF(AI71="","",VLOOKUP(AI71,リスト!BW:BX,2,0))</f>
        <v/>
      </c>
      <c r="AK71" s="726" t="str">
        <f>IF(AE71="","",IF(P71&gt;【１】経営概要!$G$27,調査年-1,調査年)-O71)</f>
        <v/>
      </c>
      <c r="AL71" s="727" t="str">
        <f t="shared" si="19"/>
        <v/>
      </c>
      <c r="AM71" s="728" t="str">
        <f t="shared" si="20"/>
        <v/>
      </c>
      <c r="AN71" s="728" t="str">
        <f t="shared" si="21"/>
        <v/>
      </c>
      <c r="AO71" s="729" t="str">
        <f t="shared" si="22"/>
        <v/>
      </c>
      <c r="AP71" s="729" t="str">
        <f>IF(W71="","",IF(OR(O71=IF(P71&gt;【１】経営概要!$G$27,調査年-1,調査年),AM71=""),"",ROUND(AM71*W71%,0)))</f>
        <v/>
      </c>
      <c r="AQ71" s="729" t="str">
        <f t="shared" si="23"/>
        <v/>
      </c>
      <c r="AR71" s="729" t="str">
        <f t="shared" si="24"/>
        <v/>
      </c>
      <c r="AS71" s="729" t="str">
        <f t="shared" si="25"/>
        <v/>
      </c>
      <c r="AT71" s="666" t="str">
        <f>IF(OR(W71="",AND(OR(O71&lt;&gt;IF(P71&gt;【１】経営概要!$G$27,調査年-1,調査年),AF71=0),R71="")),"",
SUM(
IF(AND(O71=IF(P71&gt;【１】経営概要!$G$27,調査年-1,調査年),AF71=1),ROUND(Q71*W71%,0),),
ROUND(R71*W71%,0)))</f>
        <v/>
      </c>
      <c r="AU71" s="729" t="str">
        <f t="shared" si="26"/>
        <v/>
      </c>
      <c r="AV71" s="729" t="str">
        <f t="shared" si="27"/>
        <v/>
      </c>
      <c r="AW71" s="729" t="str">
        <f t="shared" si="28"/>
        <v/>
      </c>
      <c r="AX71" s="729" t="str">
        <f t="shared" si="29"/>
        <v/>
      </c>
    </row>
    <row r="72" spans="3:50" s="4" customFormat="1" ht="28.15" hidden="1" customHeight="1" outlineLevel="1">
      <c r="C72" s="722">
        <v>56</v>
      </c>
      <c r="D72" s="1569"/>
      <c r="E72" s="1570"/>
      <c r="F72" s="1570"/>
      <c r="G72" s="1570"/>
      <c r="H72" s="1570"/>
      <c r="I72" s="1570"/>
      <c r="J72" s="1571"/>
      <c r="K72" s="739"/>
      <c r="L72" s="740"/>
      <c r="M72" s="682"/>
      <c r="N72" s="200"/>
      <c r="O72" s="324"/>
      <c r="P72" s="325"/>
      <c r="Q72" s="201"/>
      <c r="R72" s="201"/>
      <c r="S72" s="201"/>
      <c r="T72" s="201"/>
      <c r="U72" s="201"/>
      <c r="V72" s="201"/>
      <c r="W72" s="1045"/>
      <c r="X72" s="741"/>
      <c r="Y72" s="82"/>
      <c r="Z72" s="453"/>
      <c r="AA72" s="307"/>
      <c r="AB72" s="294"/>
      <c r="AE72" s="725" t="str">
        <f t="shared" si="16"/>
        <v/>
      </c>
      <c r="AF72" s="726" t="str">
        <f t="shared" si="17"/>
        <v/>
      </c>
      <c r="AG72" s="726" t="str">
        <f t="shared" si="18"/>
        <v/>
      </c>
      <c r="AH72" s="726" t="str">
        <f>IF(AE72="","",VLOOKUP(AE72,リスト!BI:BJ,2,0))</f>
        <v/>
      </c>
      <c r="AI72" s="726" t="str">
        <f t="shared" si="15"/>
        <v/>
      </c>
      <c r="AJ72" s="726" t="str">
        <f>IF(AI72="","",VLOOKUP(AI72,リスト!BW:BX,2,0))</f>
        <v/>
      </c>
      <c r="AK72" s="726" t="str">
        <f>IF(AE72="","",IF(P72&gt;【１】経営概要!$G$27,調査年-1,調査年)-O72)</f>
        <v/>
      </c>
      <c r="AL72" s="727" t="str">
        <f t="shared" si="19"/>
        <v/>
      </c>
      <c r="AM72" s="728" t="str">
        <f t="shared" si="20"/>
        <v/>
      </c>
      <c r="AN72" s="728" t="str">
        <f t="shared" si="21"/>
        <v/>
      </c>
      <c r="AO72" s="729" t="str">
        <f t="shared" si="22"/>
        <v/>
      </c>
      <c r="AP72" s="729" t="str">
        <f>IF(W72="","",IF(OR(O72=IF(P72&gt;【１】経営概要!$G$27,調査年-1,調査年),AM72=""),"",ROUND(AM72*W72%,0)))</f>
        <v/>
      </c>
      <c r="AQ72" s="729" t="str">
        <f t="shared" si="23"/>
        <v/>
      </c>
      <c r="AR72" s="729" t="str">
        <f t="shared" si="24"/>
        <v/>
      </c>
      <c r="AS72" s="729" t="str">
        <f t="shared" si="25"/>
        <v/>
      </c>
      <c r="AT72" s="666" t="str">
        <f>IF(OR(W72="",AND(OR(O72&lt;&gt;IF(P72&gt;【１】経営概要!$G$27,調査年-1,調査年),AF72=0),R72="")),"",
SUM(
IF(AND(O72=IF(P72&gt;【１】経営概要!$G$27,調査年-1,調査年),AF72=1),ROUND(Q72*W72%,0),),
ROUND(R72*W72%,0)))</f>
        <v/>
      </c>
      <c r="AU72" s="729" t="str">
        <f t="shared" si="26"/>
        <v/>
      </c>
      <c r="AV72" s="729" t="str">
        <f t="shared" si="27"/>
        <v/>
      </c>
      <c r="AW72" s="729" t="str">
        <f t="shared" si="28"/>
        <v/>
      </c>
      <c r="AX72" s="729" t="str">
        <f t="shared" si="29"/>
        <v/>
      </c>
    </row>
    <row r="73" spans="3:50" s="4" customFormat="1" ht="28.15" hidden="1" customHeight="1" outlineLevel="1">
      <c r="C73" s="722">
        <v>57</v>
      </c>
      <c r="D73" s="1572"/>
      <c r="E73" s="1573"/>
      <c r="F73" s="1573"/>
      <c r="G73" s="1573"/>
      <c r="H73" s="1573"/>
      <c r="I73" s="1573"/>
      <c r="J73" s="1573"/>
      <c r="K73" s="742"/>
      <c r="L73" s="743"/>
      <c r="M73" s="744"/>
      <c r="N73" s="193"/>
      <c r="O73" s="326"/>
      <c r="P73" s="325"/>
      <c r="Q73" s="192"/>
      <c r="R73" s="201"/>
      <c r="S73" s="192"/>
      <c r="T73" s="192"/>
      <c r="U73" s="192"/>
      <c r="V73" s="192"/>
      <c r="W73" s="1045"/>
      <c r="X73" s="741"/>
      <c r="Y73" s="82"/>
      <c r="Z73" s="453"/>
      <c r="AA73" s="307"/>
      <c r="AB73" s="294"/>
      <c r="AE73" s="725" t="str">
        <f t="shared" si="16"/>
        <v/>
      </c>
      <c r="AF73" s="726" t="str">
        <f t="shared" si="17"/>
        <v/>
      </c>
      <c r="AG73" s="726" t="str">
        <f t="shared" si="18"/>
        <v/>
      </c>
      <c r="AH73" s="726" t="str">
        <f>IF(AE73="","",VLOOKUP(AE73,リスト!BI:BJ,2,0))</f>
        <v/>
      </c>
      <c r="AI73" s="726" t="str">
        <f t="shared" si="15"/>
        <v/>
      </c>
      <c r="AJ73" s="726" t="str">
        <f>IF(AI73="","",VLOOKUP(AI73,リスト!BW:BX,2,0))</f>
        <v/>
      </c>
      <c r="AK73" s="726" t="str">
        <f>IF(AE73="","",IF(P73&gt;【１】経営概要!$G$27,調査年-1,調査年)-O73)</f>
        <v/>
      </c>
      <c r="AL73" s="727" t="str">
        <f t="shared" si="19"/>
        <v/>
      </c>
      <c r="AM73" s="728" t="str">
        <f t="shared" si="20"/>
        <v/>
      </c>
      <c r="AN73" s="728" t="str">
        <f t="shared" si="21"/>
        <v/>
      </c>
      <c r="AO73" s="729" t="str">
        <f t="shared" si="22"/>
        <v/>
      </c>
      <c r="AP73" s="729" t="str">
        <f>IF(W73="","",IF(OR(O73=IF(P73&gt;【１】経営概要!$G$27,調査年-1,調査年),AM73=""),"",ROUND(AM73*W73%,0)))</f>
        <v/>
      </c>
      <c r="AQ73" s="729" t="str">
        <f t="shared" si="23"/>
        <v/>
      </c>
      <c r="AR73" s="729" t="str">
        <f t="shared" si="24"/>
        <v/>
      </c>
      <c r="AS73" s="729" t="str">
        <f t="shared" si="25"/>
        <v/>
      </c>
      <c r="AT73" s="666" t="str">
        <f>IF(OR(W73="",AND(OR(O73&lt;&gt;IF(P73&gt;【１】経営概要!$G$27,調査年-1,調査年),AF73=0),R73="")),"",
SUM(
IF(AND(O73=IF(P73&gt;【１】経営概要!$G$27,調査年-1,調査年),AF73=1),ROUND(Q73*W73%,0),),
ROUND(R73*W73%,0)))</f>
        <v/>
      </c>
      <c r="AU73" s="729" t="str">
        <f t="shared" si="26"/>
        <v/>
      </c>
      <c r="AV73" s="729" t="str">
        <f t="shared" si="27"/>
        <v/>
      </c>
      <c r="AW73" s="729" t="str">
        <f t="shared" si="28"/>
        <v/>
      </c>
      <c r="AX73" s="729" t="str">
        <f t="shared" si="29"/>
        <v/>
      </c>
    </row>
    <row r="74" spans="3:50" s="4" customFormat="1" ht="28.15" hidden="1" customHeight="1" outlineLevel="1">
      <c r="C74" s="722">
        <v>58</v>
      </c>
      <c r="D74" s="1569"/>
      <c r="E74" s="1570"/>
      <c r="F74" s="1570"/>
      <c r="G74" s="1570"/>
      <c r="H74" s="1570"/>
      <c r="I74" s="1570"/>
      <c r="J74" s="1570"/>
      <c r="K74" s="739"/>
      <c r="L74" s="740"/>
      <c r="M74" s="744"/>
      <c r="N74" s="191"/>
      <c r="O74" s="324"/>
      <c r="P74" s="325"/>
      <c r="Q74" s="192"/>
      <c r="R74" s="201"/>
      <c r="S74" s="192"/>
      <c r="T74" s="192"/>
      <c r="U74" s="192"/>
      <c r="V74" s="192"/>
      <c r="W74" s="1045"/>
      <c r="X74" s="741"/>
      <c r="Y74" s="82"/>
      <c r="Z74" s="453"/>
      <c r="AA74" s="307"/>
      <c r="AB74" s="294"/>
      <c r="AE74" s="725" t="str">
        <f t="shared" si="16"/>
        <v/>
      </c>
      <c r="AF74" s="726" t="str">
        <f t="shared" si="17"/>
        <v/>
      </c>
      <c r="AG74" s="726" t="str">
        <f t="shared" si="18"/>
        <v/>
      </c>
      <c r="AH74" s="726" t="str">
        <f>IF(AE74="","",VLOOKUP(AE74,リスト!BI:BJ,2,0))</f>
        <v/>
      </c>
      <c r="AI74" s="726" t="str">
        <f t="shared" si="15"/>
        <v/>
      </c>
      <c r="AJ74" s="726" t="str">
        <f>IF(AI74="","",VLOOKUP(AI74,リスト!BW:BX,2,0))</f>
        <v/>
      </c>
      <c r="AK74" s="726" t="str">
        <f>IF(AE74="","",IF(P74&gt;【１】経営概要!$G$27,調査年-1,調査年)-O74)</f>
        <v/>
      </c>
      <c r="AL74" s="727" t="str">
        <f t="shared" si="19"/>
        <v/>
      </c>
      <c r="AM74" s="728" t="str">
        <f t="shared" si="20"/>
        <v/>
      </c>
      <c r="AN74" s="728" t="str">
        <f t="shared" si="21"/>
        <v/>
      </c>
      <c r="AO74" s="729" t="str">
        <f t="shared" si="22"/>
        <v/>
      </c>
      <c r="AP74" s="729" t="str">
        <f>IF(W74="","",IF(OR(O74=IF(P74&gt;【１】経営概要!$G$27,調査年-1,調査年),AM74=""),"",ROUND(AM74*W74%,0)))</f>
        <v/>
      </c>
      <c r="AQ74" s="729" t="str">
        <f t="shared" si="23"/>
        <v/>
      </c>
      <c r="AR74" s="729" t="str">
        <f t="shared" si="24"/>
        <v/>
      </c>
      <c r="AS74" s="729" t="str">
        <f t="shared" si="25"/>
        <v/>
      </c>
      <c r="AT74" s="666" t="str">
        <f>IF(OR(W74="",AND(OR(O74&lt;&gt;IF(P74&gt;【１】経営概要!$G$27,調査年-1,調査年),AF74=0),R74="")),"",
SUM(
IF(AND(O74=IF(P74&gt;【１】経営概要!$G$27,調査年-1,調査年),AF74=1),ROUND(Q74*W74%,0),),
ROUND(R74*W74%,0)))</f>
        <v/>
      </c>
      <c r="AU74" s="729" t="str">
        <f t="shared" si="26"/>
        <v/>
      </c>
      <c r="AV74" s="729" t="str">
        <f t="shared" si="27"/>
        <v/>
      </c>
      <c r="AW74" s="729" t="str">
        <f t="shared" si="28"/>
        <v/>
      </c>
      <c r="AX74" s="729" t="str">
        <f t="shared" si="29"/>
        <v/>
      </c>
    </row>
    <row r="75" spans="3:50" s="4" customFormat="1" ht="28.15" hidden="1" customHeight="1" outlineLevel="1">
      <c r="C75" s="722">
        <v>59</v>
      </c>
      <c r="D75" s="1572"/>
      <c r="E75" s="1573"/>
      <c r="F75" s="1573"/>
      <c r="G75" s="1573"/>
      <c r="H75" s="1573"/>
      <c r="I75" s="1573"/>
      <c r="J75" s="1573"/>
      <c r="K75" s="742"/>
      <c r="L75" s="743"/>
      <c r="M75" s="744"/>
      <c r="N75" s="193"/>
      <c r="O75" s="326"/>
      <c r="P75" s="325"/>
      <c r="Q75" s="192"/>
      <c r="R75" s="201"/>
      <c r="S75" s="192"/>
      <c r="T75" s="192"/>
      <c r="U75" s="192"/>
      <c r="V75" s="192"/>
      <c r="W75" s="1045"/>
      <c r="X75" s="741"/>
      <c r="Y75" s="82"/>
      <c r="Z75" s="453"/>
      <c r="AA75" s="307"/>
      <c r="AB75" s="294"/>
      <c r="AE75" s="725" t="str">
        <f t="shared" si="16"/>
        <v/>
      </c>
      <c r="AF75" s="726" t="str">
        <f t="shared" si="17"/>
        <v/>
      </c>
      <c r="AG75" s="726" t="str">
        <f t="shared" si="18"/>
        <v/>
      </c>
      <c r="AH75" s="726" t="str">
        <f>IF(AE75="","",VLOOKUP(AE75,リスト!BI:BJ,2,0))</f>
        <v/>
      </c>
      <c r="AI75" s="726" t="str">
        <f t="shared" si="15"/>
        <v/>
      </c>
      <c r="AJ75" s="726" t="str">
        <f>IF(AI75="","",VLOOKUP(AI75,リスト!BW:BX,2,0))</f>
        <v/>
      </c>
      <c r="AK75" s="726" t="str">
        <f>IF(AE75="","",IF(P75&gt;【１】経営概要!$G$27,調査年-1,調査年)-O75)</f>
        <v/>
      </c>
      <c r="AL75" s="727" t="str">
        <f t="shared" si="19"/>
        <v/>
      </c>
      <c r="AM75" s="728" t="str">
        <f t="shared" si="20"/>
        <v/>
      </c>
      <c r="AN75" s="728" t="str">
        <f t="shared" si="21"/>
        <v/>
      </c>
      <c r="AO75" s="729" t="str">
        <f t="shared" si="22"/>
        <v/>
      </c>
      <c r="AP75" s="729" t="str">
        <f>IF(W75="","",IF(OR(O75=IF(P75&gt;【１】経営概要!$G$27,調査年-1,調査年),AM75=""),"",ROUND(AM75*W75%,0)))</f>
        <v/>
      </c>
      <c r="AQ75" s="729" t="str">
        <f t="shared" si="23"/>
        <v/>
      </c>
      <c r="AR75" s="729" t="str">
        <f t="shared" si="24"/>
        <v/>
      </c>
      <c r="AS75" s="729" t="str">
        <f t="shared" si="25"/>
        <v/>
      </c>
      <c r="AT75" s="666" t="str">
        <f>IF(OR(W75="",AND(OR(O75&lt;&gt;IF(P75&gt;【１】経営概要!$G$27,調査年-1,調査年),AF75=0),R75="")),"",
SUM(
IF(AND(O75=IF(P75&gt;【１】経営概要!$G$27,調査年-1,調査年),AF75=1),ROUND(Q75*W75%,0),),
ROUND(R75*W75%,0)))</f>
        <v/>
      </c>
      <c r="AU75" s="729" t="str">
        <f t="shared" si="26"/>
        <v/>
      </c>
      <c r="AV75" s="729" t="str">
        <f t="shared" si="27"/>
        <v/>
      </c>
      <c r="AW75" s="729" t="str">
        <f t="shared" si="28"/>
        <v/>
      </c>
      <c r="AX75" s="729" t="str">
        <f t="shared" si="29"/>
        <v/>
      </c>
    </row>
    <row r="76" spans="3:50" s="4" customFormat="1" ht="28.15" hidden="1" customHeight="1" outlineLevel="1">
      <c r="C76" s="722">
        <v>60</v>
      </c>
      <c r="D76" s="1569"/>
      <c r="E76" s="1570"/>
      <c r="F76" s="1570"/>
      <c r="G76" s="1570"/>
      <c r="H76" s="1570"/>
      <c r="I76" s="1570"/>
      <c r="J76" s="1570"/>
      <c r="K76" s="739"/>
      <c r="L76" s="740"/>
      <c r="M76" s="744"/>
      <c r="N76" s="191"/>
      <c r="O76" s="324"/>
      <c r="P76" s="325"/>
      <c r="Q76" s="192"/>
      <c r="R76" s="201"/>
      <c r="S76" s="192"/>
      <c r="T76" s="192"/>
      <c r="U76" s="192"/>
      <c r="V76" s="192"/>
      <c r="W76" s="1045"/>
      <c r="X76" s="741"/>
      <c r="Y76" s="82"/>
      <c r="Z76" s="453"/>
      <c r="AA76" s="307"/>
      <c r="AB76" s="294"/>
      <c r="AE76" s="725" t="str">
        <f t="shared" si="16"/>
        <v/>
      </c>
      <c r="AF76" s="726" t="str">
        <f t="shared" si="17"/>
        <v/>
      </c>
      <c r="AG76" s="726" t="str">
        <f t="shared" si="18"/>
        <v/>
      </c>
      <c r="AH76" s="726" t="str">
        <f>IF(AE76="","",VLOOKUP(AE76,リスト!BI:BJ,2,0))</f>
        <v/>
      </c>
      <c r="AI76" s="726" t="str">
        <f t="shared" si="15"/>
        <v/>
      </c>
      <c r="AJ76" s="726" t="str">
        <f>IF(AI76="","",VLOOKUP(AI76,リスト!BW:BX,2,0))</f>
        <v/>
      </c>
      <c r="AK76" s="726" t="str">
        <f>IF(AE76="","",IF(P76&gt;【１】経営概要!$G$27,調査年-1,調査年)-O76)</f>
        <v/>
      </c>
      <c r="AL76" s="727" t="str">
        <f t="shared" si="19"/>
        <v/>
      </c>
      <c r="AM76" s="728" t="str">
        <f t="shared" si="20"/>
        <v/>
      </c>
      <c r="AN76" s="728" t="str">
        <f t="shared" si="21"/>
        <v/>
      </c>
      <c r="AO76" s="729" t="str">
        <f t="shared" si="22"/>
        <v/>
      </c>
      <c r="AP76" s="729" t="str">
        <f>IF(W76="","",IF(OR(O76=IF(P76&gt;【１】経営概要!$G$27,調査年-1,調査年),AM76=""),"",ROUND(AM76*W76%,0)))</f>
        <v/>
      </c>
      <c r="AQ76" s="729" t="str">
        <f t="shared" si="23"/>
        <v/>
      </c>
      <c r="AR76" s="729" t="str">
        <f t="shared" si="24"/>
        <v/>
      </c>
      <c r="AS76" s="729" t="str">
        <f t="shared" si="25"/>
        <v/>
      </c>
      <c r="AT76" s="666" t="str">
        <f>IF(OR(W76="",AND(OR(O76&lt;&gt;IF(P76&gt;【１】経営概要!$G$27,調査年-1,調査年),AF76=0),R76="")),"",
SUM(
IF(AND(O76=IF(P76&gt;【１】経営概要!$G$27,調査年-1,調査年),AF76=1),ROUND(Q76*W76%,0),),
ROUND(R76*W76%,0)))</f>
        <v/>
      </c>
      <c r="AU76" s="729" t="str">
        <f t="shared" si="26"/>
        <v/>
      </c>
      <c r="AV76" s="729" t="str">
        <f t="shared" si="27"/>
        <v/>
      </c>
      <c r="AW76" s="729" t="str">
        <f t="shared" si="28"/>
        <v/>
      </c>
      <c r="AX76" s="729" t="str">
        <f t="shared" si="29"/>
        <v/>
      </c>
    </row>
    <row r="77" spans="3:50" s="4" customFormat="1" ht="28.15" hidden="1" customHeight="1" outlineLevel="1">
      <c r="C77" s="722">
        <v>61</v>
      </c>
      <c r="D77" s="1572"/>
      <c r="E77" s="1573"/>
      <c r="F77" s="1573"/>
      <c r="G77" s="1573"/>
      <c r="H77" s="1573"/>
      <c r="I77" s="1573"/>
      <c r="J77" s="1573"/>
      <c r="K77" s="742"/>
      <c r="L77" s="743"/>
      <c r="M77" s="744"/>
      <c r="N77" s="193"/>
      <c r="O77" s="326"/>
      <c r="P77" s="325"/>
      <c r="Q77" s="192"/>
      <c r="R77" s="201"/>
      <c r="S77" s="192"/>
      <c r="T77" s="192"/>
      <c r="U77" s="192"/>
      <c r="V77" s="192"/>
      <c r="W77" s="1045"/>
      <c r="X77" s="741"/>
      <c r="Y77" s="82"/>
      <c r="Z77" s="453"/>
      <c r="AA77" s="307"/>
      <c r="AB77" s="294"/>
      <c r="AE77" s="725" t="str">
        <f t="shared" si="16"/>
        <v/>
      </c>
      <c r="AF77" s="726" t="str">
        <f t="shared" si="17"/>
        <v/>
      </c>
      <c r="AG77" s="726" t="str">
        <f t="shared" si="18"/>
        <v/>
      </c>
      <c r="AH77" s="726" t="str">
        <f>IF(AE77="","",VLOOKUP(AE77,リスト!BI:BJ,2,0))</f>
        <v/>
      </c>
      <c r="AI77" s="726" t="str">
        <f t="shared" si="15"/>
        <v/>
      </c>
      <c r="AJ77" s="726" t="str">
        <f>IF(AI77="","",VLOOKUP(AI77,リスト!BW:BX,2,0))</f>
        <v/>
      </c>
      <c r="AK77" s="726" t="str">
        <f>IF(AE77="","",IF(P77&gt;【１】経営概要!$G$27,調査年-1,調査年)-O77)</f>
        <v/>
      </c>
      <c r="AL77" s="727" t="str">
        <f t="shared" si="19"/>
        <v/>
      </c>
      <c r="AM77" s="728" t="str">
        <f t="shared" si="20"/>
        <v/>
      </c>
      <c r="AN77" s="728" t="str">
        <f t="shared" si="21"/>
        <v/>
      </c>
      <c r="AO77" s="729" t="str">
        <f t="shared" si="22"/>
        <v/>
      </c>
      <c r="AP77" s="729" t="str">
        <f>IF(W77="","",IF(OR(O77=IF(P77&gt;【１】経営概要!$G$27,調査年-1,調査年),AM77=""),"",ROUND(AM77*W77%,0)))</f>
        <v/>
      </c>
      <c r="AQ77" s="729" t="str">
        <f t="shared" si="23"/>
        <v/>
      </c>
      <c r="AR77" s="729" t="str">
        <f t="shared" si="24"/>
        <v/>
      </c>
      <c r="AS77" s="729" t="str">
        <f t="shared" si="25"/>
        <v/>
      </c>
      <c r="AT77" s="666" t="str">
        <f>IF(OR(W77="",AND(OR(O77&lt;&gt;IF(P77&gt;【１】経営概要!$G$27,調査年-1,調査年),AF77=0),R77="")),"",
SUM(
IF(AND(O77=IF(P77&gt;【１】経営概要!$G$27,調査年-1,調査年),AF77=1),ROUND(Q77*W77%,0),),
ROUND(R77*W77%,0)))</f>
        <v/>
      </c>
      <c r="AU77" s="729" t="str">
        <f t="shared" si="26"/>
        <v/>
      </c>
      <c r="AV77" s="729" t="str">
        <f t="shared" si="27"/>
        <v/>
      </c>
      <c r="AW77" s="729" t="str">
        <f t="shared" si="28"/>
        <v/>
      </c>
      <c r="AX77" s="729" t="str">
        <f t="shared" si="29"/>
        <v/>
      </c>
    </row>
    <row r="78" spans="3:50" s="4" customFormat="1" ht="28.15" hidden="1" customHeight="1" outlineLevel="1">
      <c r="C78" s="722">
        <v>62</v>
      </c>
      <c r="D78" s="1569"/>
      <c r="E78" s="1570"/>
      <c r="F78" s="1570"/>
      <c r="G78" s="1570"/>
      <c r="H78" s="1570"/>
      <c r="I78" s="1570"/>
      <c r="J78" s="1570"/>
      <c r="K78" s="739"/>
      <c r="L78" s="740"/>
      <c r="M78" s="744"/>
      <c r="N78" s="191"/>
      <c r="O78" s="324"/>
      <c r="P78" s="325"/>
      <c r="Q78" s="192"/>
      <c r="R78" s="201"/>
      <c r="S78" s="192"/>
      <c r="T78" s="192"/>
      <c r="U78" s="192"/>
      <c r="V78" s="192"/>
      <c r="W78" s="1045"/>
      <c r="X78" s="741"/>
      <c r="Y78" s="82"/>
      <c r="Z78" s="453"/>
      <c r="AA78" s="307"/>
      <c r="AB78" s="294"/>
      <c r="AE78" s="725" t="str">
        <f t="shared" si="16"/>
        <v/>
      </c>
      <c r="AF78" s="726" t="str">
        <f t="shared" si="17"/>
        <v/>
      </c>
      <c r="AG78" s="726" t="str">
        <f t="shared" si="18"/>
        <v/>
      </c>
      <c r="AH78" s="726" t="str">
        <f>IF(AE78="","",VLOOKUP(AE78,リスト!BI:BJ,2,0))</f>
        <v/>
      </c>
      <c r="AI78" s="726" t="str">
        <f t="shared" si="15"/>
        <v/>
      </c>
      <c r="AJ78" s="726" t="str">
        <f>IF(AI78="","",VLOOKUP(AI78,リスト!BW:BX,2,0))</f>
        <v/>
      </c>
      <c r="AK78" s="726" t="str">
        <f>IF(AE78="","",IF(P78&gt;【１】経営概要!$G$27,調査年-1,調査年)-O78)</f>
        <v/>
      </c>
      <c r="AL78" s="727" t="str">
        <f t="shared" si="19"/>
        <v/>
      </c>
      <c r="AM78" s="728" t="str">
        <f t="shared" si="20"/>
        <v/>
      </c>
      <c r="AN78" s="728" t="str">
        <f t="shared" si="21"/>
        <v/>
      </c>
      <c r="AO78" s="729" t="str">
        <f t="shared" si="22"/>
        <v/>
      </c>
      <c r="AP78" s="729" t="str">
        <f>IF(W78="","",IF(OR(O78=IF(P78&gt;【１】経営概要!$G$27,調査年-1,調査年),AM78=""),"",ROUND(AM78*W78%,0)))</f>
        <v/>
      </c>
      <c r="AQ78" s="729" t="str">
        <f t="shared" si="23"/>
        <v/>
      </c>
      <c r="AR78" s="729" t="str">
        <f t="shared" si="24"/>
        <v/>
      </c>
      <c r="AS78" s="729" t="str">
        <f t="shared" si="25"/>
        <v/>
      </c>
      <c r="AT78" s="666" t="str">
        <f>IF(OR(W78="",AND(OR(O78&lt;&gt;IF(P78&gt;【１】経営概要!$G$27,調査年-1,調査年),AF78=0),R78="")),"",
SUM(
IF(AND(O78=IF(P78&gt;【１】経営概要!$G$27,調査年-1,調査年),AF78=1),ROUND(Q78*W78%,0),),
ROUND(R78*W78%,0)))</f>
        <v/>
      </c>
      <c r="AU78" s="729" t="str">
        <f t="shared" si="26"/>
        <v/>
      </c>
      <c r="AV78" s="729" t="str">
        <f t="shared" si="27"/>
        <v/>
      </c>
      <c r="AW78" s="729" t="str">
        <f t="shared" si="28"/>
        <v/>
      </c>
      <c r="AX78" s="729" t="str">
        <f t="shared" si="29"/>
        <v/>
      </c>
    </row>
    <row r="79" spans="3:50" s="4" customFormat="1" ht="28.15" hidden="1" customHeight="1" outlineLevel="1">
      <c r="C79" s="722">
        <v>63</v>
      </c>
      <c r="D79" s="1572"/>
      <c r="E79" s="1573"/>
      <c r="F79" s="1573"/>
      <c r="G79" s="1573"/>
      <c r="H79" s="1573"/>
      <c r="I79" s="1573"/>
      <c r="J79" s="1573"/>
      <c r="K79" s="742"/>
      <c r="L79" s="743"/>
      <c r="M79" s="744"/>
      <c r="N79" s="191"/>
      <c r="O79" s="326"/>
      <c r="P79" s="325"/>
      <c r="Q79" s="192"/>
      <c r="R79" s="201"/>
      <c r="S79" s="192"/>
      <c r="T79" s="192"/>
      <c r="U79" s="192"/>
      <c r="V79" s="192"/>
      <c r="W79" s="1045"/>
      <c r="X79" s="741"/>
      <c r="Y79" s="82"/>
      <c r="Z79" s="453"/>
      <c r="AA79" s="307"/>
      <c r="AB79" s="294"/>
      <c r="AE79" s="725" t="str">
        <f t="shared" si="16"/>
        <v/>
      </c>
      <c r="AF79" s="726" t="str">
        <f t="shared" si="17"/>
        <v/>
      </c>
      <c r="AG79" s="726" t="str">
        <f t="shared" si="18"/>
        <v/>
      </c>
      <c r="AH79" s="726" t="str">
        <f>IF(AE79="","",VLOOKUP(AE79,リスト!BI:BJ,2,0))</f>
        <v/>
      </c>
      <c r="AI79" s="726" t="str">
        <f t="shared" si="15"/>
        <v/>
      </c>
      <c r="AJ79" s="726" t="str">
        <f>IF(AI79="","",VLOOKUP(AI79,リスト!BW:BX,2,0))</f>
        <v/>
      </c>
      <c r="AK79" s="726" t="str">
        <f>IF(AE79="","",IF(P79&gt;【１】経営概要!$G$27,調査年-1,調査年)-O79)</f>
        <v/>
      </c>
      <c r="AL79" s="727" t="str">
        <f t="shared" si="19"/>
        <v/>
      </c>
      <c r="AM79" s="728" t="str">
        <f t="shared" si="20"/>
        <v/>
      </c>
      <c r="AN79" s="728" t="str">
        <f t="shared" si="21"/>
        <v/>
      </c>
      <c r="AO79" s="729" t="str">
        <f t="shared" si="22"/>
        <v/>
      </c>
      <c r="AP79" s="729" t="str">
        <f>IF(W79="","",IF(OR(O79=IF(P79&gt;【１】経営概要!$G$27,調査年-1,調査年),AM79=""),"",ROUND(AM79*W79%,0)))</f>
        <v/>
      </c>
      <c r="AQ79" s="729" t="str">
        <f t="shared" si="23"/>
        <v/>
      </c>
      <c r="AR79" s="729" t="str">
        <f t="shared" si="24"/>
        <v/>
      </c>
      <c r="AS79" s="729" t="str">
        <f t="shared" si="25"/>
        <v/>
      </c>
      <c r="AT79" s="666" t="str">
        <f>IF(OR(W79="",AND(OR(O79&lt;&gt;IF(P79&gt;【１】経営概要!$G$27,調査年-1,調査年),AF79=0),R79="")),"",
SUM(
IF(AND(O79=IF(P79&gt;【１】経営概要!$G$27,調査年-1,調査年),AF79=1),ROUND(Q79*W79%,0),),
ROUND(R79*W79%,0)))</f>
        <v/>
      </c>
      <c r="AU79" s="729" t="str">
        <f t="shared" si="26"/>
        <v/>
      </c>
      <c r="AV79" s="729" t="str">
        <f t="shared" si="27"/>
        <v/>
      </c>
      <c r="AW79" s="729" t="str">
        <f t="shared" si="28"/>
        <v/>
      </c>
      <c r="AX79" s="729" t="str">
        <f t="shared" si="29"/>
        <v/>
      </c>
    </row>
    <row r="80" spans="3:50" s="4" customFormat="1" ht="28.15" hidden="1" customHeight="1" outlineLevel="1">
      <c r="C80" s="722">
        <v>64</v>
      </c>
      <c r="D80" s="1569"/>
      <c r="E80" s="1570"/>
      <c r="F80" s="1570"/>
      <c r="G80" s="1570"/>
      <c r="H80" s="1570"/>
      <c r="I80" s="1570"/>
      <c r="J80" s="1570"/>
      <c r="K80" s="739"/>
      <c r="L80" s="740"/>
      <c r="M80" s="744"/>
      <c r="N80" s="191"/>
      <c r="O80" s="324"/>
      <c r="P80" s="325"/>
      <c r="Q80" s="192"/>
      <c r="R80" s="201"/>
      <c r="S80" s="192"/>
      <c r="T80" s="192"/>
      <c r="U80" s="192"/>
      <c r="V80" s="192"/>
      <c r="W80" s="1045"/>
      <c r="X80" s="741"/>
      <c r="Y80" s="82"/>
      <c r="Z80" s="453"/>
      <c r="AA80" s="307"/>
      <c r="AB80" s="294"/>
      <c r="AE80" s="725" t="str">
        <f t="shared" si="16"/>
        <v/>
      </c>
      <c r="AF80" s="726" t="str">
        <f t="shared" si="17"/>
        <v/>
      </c>
      <c r="AG80" s="726" t="str">
        <f t="shared" si="18"/>
        <v/>
      </c>
      <c r="AH80" s="726" t="str">
        <f>IF(AE80="","",VLOOKUP(AE80,リスト!BI:BJ,2,0))</f>
        <v/>
      </c>
      <c r="AI80" s="726" t="str">
        <f t="shared" si="15"/>
        <v/>
      </c>
      <c r="AJ80" s="726" t="str">
        <f>IF(AI80="","",VLOOKUP(AI80,リスト!BW:BX,2,0))</f>
        <v/>
      </c>
      <c r="AK80" s="726" t="str">
        <f>IF(AE80="","",IF(P80&gt;【１】経営概要!$G$27,調査年-1,調査年)-O80)</f>
        <v/>
      </c>
      <c r="AL80" s="727" t="str">
        <f t="shared" si="19"/>
        <v/>
      </c>
      <c r="AM80" s="728" t="str">
        <f t="shared" si="20"/>
        <v/>
      </c>
      <c r="AN80" s="728" t="str">
        <f t="shared" si="21"/>
        <v/>
      </c>
      <c r="AO80" s="729" t="str">
        <f t="shared" si="22"/>
        <v/>
      </c>
      <c r="AP80" s="729" t="str">
        <f>IF(W80="","",IF(OR(O80=IF(P80&gt;【１】経営概要!$G$27,調査年-1,調査年),AM80=""),"",ROUND(AM80*W80%,0)))</f>
        <v/>
      </c>
      <c r="AQ80" s="729" t="str">
        <f t="shared" si="23"/>
        <v/>
      </c>
      <c r="AR80" s="729" t="str">
        <f t="shared" si="24"/>
        <v/>
      </c>
      <c r="AS80" s="729" t="str">
        <f t="shared" si="25"/>
        <v/>
      </c>
      <c r="AT80" s="666" t="str">
        <f>IF(OR(W80="",AND(OR(O80&lt;&gt;IF(P80&gt;【１】経営概要!$G$27,調査年-1,調査年),AF80=0),R80="")),"",
SUM(
IF(AND(O80=IF(P80&gt;【１】経営概要!$G$27,調査年-1,調査年),AF80=1),ROUND(Q80*W80%,0),),
ROUND(R80*W80%,0)))</f>
        <v/>
      </c>
      <c r="AU80" s="729" t="str">
        <f t="shared" si="26"/>
        <v/>
      </c>
      <c r="AV80" s="729" t="str">
        <f t="shared" si="27"/>
        <v/>
      </c>
      <c r="AW80" s="729" t="str">
        <f t="shared" si="28"/>
        <v/>
      </c>
      <c r="AX80" s="729" t="str">
        <f t="shared" si="29"/>
        <v/>
      </c>
    </row>
    <row r="81" spans="3:50" s="4" customFormat="1" ht="28.15" hidden="1" customHeight="1" outlineLevel="1">
      <c r="C81" s="722">
        <v>65</v>
      </c>
      <c r="D81" s="1572"/>
      <c r="E81" s="1573"/>
      <c r="F81" s="1573"/>
      <c r="G81" s="1573"/>
      <c r="H81" s="1573"/>
      <c r="I81" s="1573"/>
      <c r="J81" s="1573"/>
      <c r="K81" s="742"/>
      <c r="L81" s="743"/>
      <c r="M81" s="744"/>
      <c r="N81" s="191"/>
      <c r="O81" s="326"/>
      <c r="P81" s="325"/>
      <c r="Q81" s="192"/>
      <c r="R81" s="201"/>
      <c r="S81" s="192"/>
      <c r="T81" s="192"/>
      <c r="U81" s="192"/>
      <c r="V81" s="192"/>
      <c r="W81" s="1045"/>
      <c r="X81" s="741"/>
      <c r="Y81" s="82"/>
      <c r="Z81" s="453"/>
      <c r="AA81" s="307"/>
      <c r="AB81" s="294"/>
      <c r="AE81" s="725" t="str">
        <f t="shared" si="16"/>
        <v/>
      </c>
      <c r="AF81" s="726" t="str">
        <f t="shared" si="17"/>
        <v/>
      </c>
      <c r="AG81" s="726" t="str">
        <f t="shared" si="18"/>
        <v/>
      </c>
      <c r="AH81" s="726" t="str">
        <f>IF(AE81="","",VLOOKUP(AE81,リスト!BI:BJ,2,0))</f>
        <v/>
      </c>
      <c r="AI81" s="726" t="str">
        <f t="shared" si="15"/>
        <v/>
      </c>
      <c r="AJ81" s="726" t="str">
        <f>IF(AI81="","",VLOOKUP(AI81,リスト!BW:BX,2,0))</f>
        <v/>
      </c>
      <c r="AK81" s="726" t="str">
        <f>IF(AE81="","",IF(P81&gt;【１】経営概要!$G$27,調査年-1,調査年)-O81)</f>
        <v/>
      </c>
      <c r="AL81" s="727" t="str">
        <f t="shared" si="19"/>
        <v/>
      </c>
      <c r="AM81" s="728" t="str">
        <f t="shared" si="20"/>
        <v/>
      </c>
      <c r="AN81" s="728" t="str">
        <f t="shared" si="21"/>
        <v/>
      </c>
      <c r="AO81" s="729" t="str">
        <f t="shared" si="22"/>
        <v/>
      </c>
      <c r="AP81" s="729" t="str">
        <f>IF(W81="","",IF(OR(O81=IF(P81&gt;【１】経営概要!$G$27,調査年-1,調査年),AM81=""),"",ROUND(AM81*W81%,0)))</f>
        <v/>
      </c>
      <c r="AQ81" s="729" t="str">
        <f t="shared" si="23"/>
        <v/>
      </c>
      <c r="AR81" s="729" t="str">
        <f t="shared" si="24"/>
        <v/>
      </c>
      <c r="AS81" s="729" t="str">
        <f t="shared" si="25"/>
        <v/>
      </c>
      <c r="AT81" s="666" t="str">
        <f>IF(OR(W81="",AND(OR(O81&lt;&gt;IF(P81&gt;【１】経営概要!$G$27,調査年-1,調査年),AF81=0),R81="")),"",
SUM(
IF(AND(O81=IF(P81&gt;【１】経営概要!$G$27,調査年-1,調査年),AF81=1),ROUND(Q81*W81%,0),),
ROUND(R81*W81%,0)))</f>
        <v/>
      </c>
      <c r="AU81" s="729" t="str">
        <f t="shared" si="26"/>
        <v/>
      </c>
      <c r="AV81" s="729" t="str">
        <f t="shared" si="27"/>
        <v/>
      </c>
      <c r="AW81" s="729" t="str">
        <f t="shared" si="28"/>
        <v/>
      </c>
      <c r="AX81" s="729" t="str">
        <f t="shared" si="29"/>
        <v/>
      </c>
    </row>
    <row r="82" spans="3:50" s="4" customFormat="1" ht="28.15" hidden="1" customHeight="1" outlineLevel="1">
      <c r="C82" s="722">
        <v>66</v>
      </c>
      <c r="D82" s="1569"/>
      <c r="E82" s="1570"/>
      <c r="F82" s="1570"/>
      <c r="G82" s="1570"/>
      <c r="H82" s="1570"/>
      <c r="I82" s="1570"/>
      <c r="J82" s="1570"/>
      <c r="K82" s="739"/>
      <c r="L82" s="740"/>
      <c r="M82" s="744"/>
      <c r="N82" s="191"/>
      <c r="O82" s="324"/>
      <c r="P82" s="325"/>
      <c r="Q82" s="192"/>
      <c r="R82" s="201"/>
      <c r="S82" s="192"/>
      <c r="T82" s="192"/>
      <c r="U82" s="192"/>
      <c r="V82" s="192"/>
      <c r="W82" s="1045"/>
      <c r="X82" s="741"/>
      <c r="Y82" s="82"/>
      <c r="Z82" s="453"/>
      <c r="AA82" s="307"/>
      <c r="AB82" s="294"/>
      <c r="AE82" s="725" t="str">
        <f t="shared" si="16"/>
        <v/>
      </c>
      <c r="AF82" s="726" t="str">
        <f t="shared" si="17"/>
        <v/>
      </c>
      <c r="AG82" s="726" t="str">
        <f t="shared" si="18"/>
        <v/>
      </c>
      <c r="AH82" s="726" t="str">
        <f>IF(AE82="","",VLOOKUP(AE82,リスト!BI:BJ,2,0))</f>
        <v/>
      </c>
      <c r="AI82" s="726" t="str">
        <f t="shared" ref="AI82:AI145" si="30">IF(AG82=1,3,IF(M82="2：中古",MIN(AH82,N82),AH82))</f>
        <v/>
      </c>
      <c r="AJ82" s="726" t="str">
        <f>IF(AI82="","",VLOOKUP(AI82,リスト!BW:BX,2,0))</f>
        <v/>
      </c>
      <c r="AK82" s="726" t="str">
        <f>IF(AE82="","",IF(P82&gt;【１】経営概要!$G$27,調査年-1,調査年)-O82)</f>
        <v/>
      </c>
      <c r="AL82" s="727" t="str">
        <f t="shared" si="19"/>
        <v/>
      </c>
      <c r="AM82" s="728" t="str">
        <f t="shared" si="20"/>
        <v/>
      </c>
      <c r="AN82" s="728" t="str">
        <f t="shared" si="21"/>
        <v/>
      </c>
      <c r="AO82" s="729" t="str">
        <f t="shared" si="22"/>
        <v/>
      </c>
      <c r="AP82" s="729" t="str">
        <f>IF(W82="","",IF(OR(O82=IF(P82&gt;【１】経営概要!$G$27,調査年-1,調査年),AM82=""),"",ROUND(AM82*W82%,0)))</f>
        <v/>
      </c>
      <c r="AQ82" s="729" t="str">
        <f t="shared" si="23"/>
        <v/>
      </c>
      <c r="AR82" s="729" t="str">
        <f t="shared" si="24"/>
        <v/>
      </c>
      <c r="AS82" s="729" t="str">
        <f t="shared" si="25"/>
        <v/>
      </c>
      <c r="AT82" s="666" t="str">
        <f>IF(OR(W82="",AND(OR(O82&lt;&gt;IF(P82&gt;【１】経営概要!$G$27,調査年-1,調査年),AF82=0),R82="")),"",
SUM(
IF(AND(O82=IF(P82&gt;【１】経営概要!$G$27,調査年-1,調査年),AF82=1),ROUND(Q82*W82%,0),),
ROUND(R82*W82%,0)))</f>
        <v/>
      </c>
      <c r="AU82" s="729" t="str">
        <f t="shared" si="26"/>
        <v/>
      </c>
      <c r="AV82" s="729" t="str">
        <f t="shared" si="27"/>
        <v/>
      </c>
      <c r="AW82" s="729" t="str">
        <f t="shared" si="28"/>
        <v/>
      </c>
      <c r="AX82" s="729" t="str">
        <f t="shared" si="29"/>
        <v/>
      </c>
    </row>
    <row r="83" spans="3:50" s="4" customFormat="1" ht="28.15" hidden="1" customHeight="1" outlineLevel="1">
      <c r="C83" s="722">
        <v>67</v>
      </c>
      <c r="D83" s="1572"/>
      <c r="E83" s="1573"/>
      <c r="F83" s="1573"/>
      <c r="G83" s="1573"/>
      <c r="H83" s="1573"/>
      <c r="I83" s="1573"/>
      <c r="J83" s="1573"/>
      <c r="K83" s="742"/>
      <c r="L83" s="743"/>
      <c r="M83" s="744"/>
      <c r="N83" s="191"/>
      <c r="O83" s="326"/>
      <c r="P83" s="327"/>
      <c r="Q83" s="192"/>
      <c r="R83" s="201"/>
      <c r="S83" s="192"/>
      <c r="T83" s="192"/>
      <c r="U83" s="192"/>
      <c r="V83" s="192"/>
      <c r="W83" s="1045"/>
      <c r="X83" s="741"/>
      <c r="Y83" s="82"/>
      <c r="Z83" s="453"/>
      <c r="AA83" s="307"/>
      <c r="AB83" s="294"/>
      <c r="AE83" s="725" t="str">
        <f t="shared" si="16"/>
        <v/>
      </c>
      <c r="AF83" s="726" t="str">
        <f t="shared" si="17"/>
        <v/>
      </c>
      <c r="AG83" s="726" t="str">
        <f t="shared" si="18"/>
        <v/>
      </c>
      <c r="AH83" s="726" t="str">
        <f>IF(AE83="","",VLOOKUP(AE83,リスト!BI:BJ,2,0))</f>
        <v/>
      </c>
      <c r="AI83" s="726" t="str">
        <f t="shared" si="30"/>
        <v/>
      </c>
      <c r="AJ83" s="726" t="str">
        <f>IF(AI83="","",VLOOKUP(AI83,リスト!BW:BX,2,0))</f>
        <v/>
      </c>
      <c r="AK83" s="726" t="str">
        <f>IF(AE83="","",IF(P83&gt;【１】経営概要!$G$27,調査年-1,調査年)-O83)</f>
        <v/>
      </c>
      <c r="AL83" s="727" t="str">
        <f t="shared" si="19"/>
        <v/>
      </c>
      <c r="AM83" s="728" t="str">
        <f t="shared" si="20"/>
        <v/>
      </c>
      <c r="AN83" s="728" t="str">
        <f t="shared" si="21"/>
        <v/>
      </c>
      <c r="AO83" s="729" t="str">
        <f t="shared" si="22"/>
        <v/>
      </c>
      <c r="AP83" s="729" t="str">
        <f>IF(W83="","",IF(OR(O83=IF(P83&gt;【１】経営概要!$G$27,調査年-1,調査年),AM83=""),"",ROUND(AM83*W83%,0)))</f>
        <v/>
      </c>
      <c r="AQ83" s="729" t="str">
        <f t="shared" si="23"/>
        <v/>
      </c>
      <c r="AR83" s="729" t="str">
        <f t="shared" si="24"/>
        <v/>
      </c>
      <c r="AS83" s="729" t="str">
        <f t="shared" si="25"/>
        <v/>
      </c>
      <c r="AT83" s="666" t="str">
        <f>IF(OR(W83="",AND(OR(O83&lt;&gt;IF(P83&gt;【１】経営概要!$G$27,調査年-1,調査年),AF83=0),R83="")),"",
SUM(
IF(AND(O83=IF(P83&gt;【１】経営概要!$G$27,調査年-1,調査年),AF83=1),ROUND(Q83*W83%,0),),
ROUND(R83*W83%,0)))</f>
        <v/>
      </c>
      <c r="AU83" s="729" t="str">
        <f t="shared" si="26"/>
        <v/>
      </c>
      <c r="AV83" s="729" t="str">
        <f t="shared" si="27"/>
        <v/>
      </c>
      <c r="AW83" s="729" t="str">
        <f t="shared" si="28"/>
        <v/>
      </c>
      <c r="AX83" s="729" t="str">
        <f t="shared" si="29"/>
        <v/>
      </c>
    </row>
    <row r="84" spans="3:50" s="4" customFormat="1" ht="28.15" hidden="1" customHeight="1" outlineLevel="1">
      <c r="C84" s="722">
        <v>68</v>
      </c>
      <c r="D84" s="1569"/>
      <c r="E84" s="1570"/>
      <c r="F84" s="1570"/>
      <c r="G84" s="1570"/>
      <c r="H84" s="1570"/>
      <c r="I84" s="1570"/>
      <c r="J84" s="1570"/>
      <c r="K84" s="739"/>
      <c r="L84" s="740"/>
      <c r="M84" s="744"/>
      <c r="N84" s="191"/>
      <c r="O84" s="324"/>
      <c r="P84" s="328"/>
      <c r="Q84" s="192"/>
      <c r="R84" s="201"/>
      <c r="S84" s="192"/>
      <c r="T84" s="192"/>
      <c r="U84" s="192"/>
      <c r="V84" s="192"/>
      <c r="W84" s="1045"/>
      <c r="X84" s="741"/>
      <c r="Y84" s="82"/>
      <c r="Z84" s="453"/>
      <c r="AA84" s="307"/>
      <c r="AB84" s="294"/>
      <c r="AE84" s="725" t="str">
        <f t="shared" si="16"/>
        <v/>
      </c>
      <c r="AF84" s="726" t="str">
        <f t="shared" si="17"/>
        <v/>
      </c>
      <c r="AG84" s="726" t="str">
        <f t="shared" si="18"/>
        <v/>
      </c>
      <c r="AH84" s="726" t="str">
        <f>IF(AE84="","",VLOOKUP(AE84,リスト!BI:BJ,2,0))</f>
        <v/>
      </c>
      <c r="AI84" s="726" t="str">
        <f t="shared" si="30"/>
        <v/>
      </c>
      <c r="AJ84" s="726" t="str">
        <f>IF(AI84="","",VLOOKUP(AI84,リスト!BW:BX,2,0))</f>
        <v/>
      </c>
      <c r="AK84" s="726" t="str">
        <f>IF(AE84="","",IF(P84&gt;【１】経営概要!$G$27,調査年-1,調査年)-O84)</f>
        <v/>
      </c>
      <c r="AL84" s="727" t="str">
        <f t="shared" si="19"/>
        <v/>
      </c>
      <c r="AM84" s="728" t="str">
        <f t="shared" si="20"/>
        <v/>
      </c>
      <c r="AN84" s="728" t="str">
        <f t="shared" si="21"/>
        <v/>
      </c>
      <c r="AO84" s="729" t="str">
        <f t="shared" si="22"/>
        <v/>
      </c>
      <c r="AP84" s="729" t="str">
        <f>IF(W84="","",IF(OR(O84=IF(P84&gt;【１】経営概要!$G$27,調査年-1,調査年),AM84=""),"",ROUND(AM84*W84%,0)))</f>
        <v/>
      </c>
      <c r="AQ84" s="729" t="str">
        <f t="shared" si="23"/>
        <v/>
      </c>
      <c r="AR84" s="729" t="str">
        <f t="shared" si="24"/>
        <v/>
      </c>
      <c r="AS84" s="729" t="str">
        <f t="shared" si="25"/>
        <v/>
      </c>
      <c r="AT84" s="666" t="str">
        <f>IF(OR(W84="",AND(OR(O84&lt;&gt;IF(P84&gt;【１】経営概要!$G$27,調査年-1,調査年),AF84=0),R84="")),"",
SUM(
IF(AND(O84=IF(P84&gt;【１】経営概要!$G$27,調査年-1,調査年),AF84=1),ROUND(Q84*W84%,0),),
ROUND(R84*W84%,0)))</f>
        <v/>
      </c>
      <c r="AU84" s="729" t="str">
        <f t="shared" si="26"/>
        <v/>
      </c>
      <c r="AV84" s="729" t="str">
        <f t="shared" si="27"/>
        <v/>
      </c>
      <c r="AW84" s="729" t="str">
        <f t="shared" si="28"/>
        <v/>
      </c>
      <c r="AX84" s="729" t="str">
        <f t="shared" si="29"/>
        <v/>
      </c>
    </row>
    <row r="85" spans="3:50" s="4" customFormat="1" ht="28.15" hidden="1" customHeight="1" outlineLevel="1">
      <c r="C85" s="722">
        <v>69</v>
      </c>
      <c r="D85" s="1569"/>
      <c r="E85" s="1570"/>
      <c r="F85" s="1570"/>
      <c r="G85" s="1570"/>
      <c r="H85" s="1570"/>
      <c r="I85" s="1570"/>
      <c r="J85" s="1570"/>
      <c r="K85" s="739"/>
      <c r="L85" s="740"/>
      <c r="M85" s="744"/>
      <c r="N85" s="191"/>
      <c r="O85" s="324"/>
      <c r="P85" s="328"/>
      <c r="Q85" s="192"/>
      <c r="R85" s="201"/>
      <c r="S85" s="192"/>
      <c r="T85" s="192"/>
      <c r="U85" s="192"/>
      <c r="V85" s="192"/>
      <c r="W85" s="1045"/>
      <c r="X85" s="741"/>
      <c r="Y85" s="82"/>
      <c r="Z85" s="453"/>
      <c r="AA85" s="307"/>
      <c r="AB85" s="294"/>
      <c r="AE85" s="725" t="str">
        <f t="shared" si="16"/>
        <v/>
      </c>
      <c r="AF85" s="726" t="str">
        <f t="shared" si="17"/>
        <v/>
      </c>
      <c r="AG85" s="726" t="str">
        <f t="shared" si="18"/>
        <v/>
      </c>
      <c r="AH85" s="726" t="str">
        <f>IF(AE85="","",VLOOKUP(AE85,リスト!BI:BJ,2,0))</f>
        <v/>
      </c>
      <c r="AI85" s="726" t="str">
        <f t="shared" si="30"/>
        <v/>
      </c>
      <c r="AJ85" s="726" t="str">
        <f>IF(AI85="","",VLOOKUP(AI85,リスト!BW:BX,2,0))</f>
        <v/>
      </c>
      <c r="AK85" s="726" t="str">
        <f>IF(AE85="","",IF(P85&gt;【１】経営概要!$G$27,調査年-1,調査年)-O85)</f>
        <v/>
      </c>
      <c r="AL85" s="727" t="str">
        <f t="shared" si="19"/>
        <v/>
      </c>
      <c r="AM85" s="728" t="str">
        <f t="shared" si="20"/>
        <v/>
      </c>
      <c r="AN85" s="728" t="str">
        <f t="shared" si="21"/>
        <v/>
      </c>
      <c r="AO85" s="729" t="str">
        <f t="shared" si="22"/>
        <v/>
      </c>
      <c r="AP85" s="729" t="str">
        <f>IF(W85="","",IF(OR(O85=IF(P85&gt;【１】経営概要!$G$27,調査年-1,調査年),AM85=""),"",ROUND(AM85*W85%,0)))</f>
        <v/>
      </c>
      <c r="AQ85" s="729" t="str">
        <f t="shared" si="23"/>
        <v/>
      </c>
      <c r="AR85" s="729" t="str">
        <f t="shared" si="24"/>
        <v/>
      </c>
      <c r="AS85" s="729" t="str">
        <f t="shared" si="25"/>
        <v/>
      </c>
      <c r="AT85" s="666" t="str">
        <f>IF(OR(W85="",AND(OR(O85&lt;&gt;IF(P85&gt;【１】経営概要!$G$27,調査年-1,調査年),AF85=0),R85="")),"",
SUM(
IF(AND(O85=IF(P85&gt;【１】経営概要!$G$27,調査年-1,調査年),AF85=1),ROUND(Q85*W85%,0),),
ROUND(R85*W85%,0)))</f>
        <v/>
      </c>
      <c r="AU85" s="729" t="str">
        <f t="shared" si="26"/>
        <v/>
      </c>
      <c r="AV85" s="729" t="str">
        <f t="shared" si="27"/>
        <v/>
      </c>
      <c r="AW85" s="729" t="str">
        <f t="shared" si="28"/>
        <v/>
      </c>
      <c r="AX85" s="729" t="str">
        <f t="shared" si="29"/>
        <v/>
      </c>
    </row>
    <row r="86" spans="3:50" s="4" customFormat="1" ht="28.15" hidden="1" customHeight="1" outlineLevel="1">
      <c r="C86" s="722">
        <v>70</v>
      </c>
      <c r="D86" s="1569"/>
      <c r="E86" s="1570"/>
      <c r="F86" s="1570"/>
      <c r="G86" s="1570"/>
      <c r="H86" s="1570"/>
      <c r="I86" s="1570"/>
      <c r="J86" s="1570"/>
      <c r="K86" s="739"/>
      <c r="L86" s="740"/>
      <c r="M86" s="744"/>
      <c r="N86" s="193"/>
      <c r="O86" s="324"/>
      <c r="P86" s="328"/>
      <c r="Q86" s="192"/>
      <c r="R86" s="201"/>
      <c r="S86" s="192"/>
      <c r="T86" s="192"/>
      <c r="U86" s="192"/>
      <c r="V86" s="192"/>
      <c r="W86" s="1045"/>
      <c r="X86" s="741"/>
      <c r="Y86" s="82"/>
      <c r="Z86" s="453"/>
      <c r="AA86" s="307"/>
      <c r="AB86" s="294"/>
      <c r="AE86" s="725" t="str">
        <f t="shared" si="16"/>
        <v/>
      </c>
      <c r="AF86" s="726" t="str">
        <f t="shared" si="17"/>
        <v/>
      </c>
      <c r="AG86" s="726" t="str">
        <f t="shared" si="18"/>
        <v/>
      </c>
      <c r="AH86" s="726" t="str">
        <f>IF(AE86="","",VLOOKUP(AE86,リスト!BI:BJ,2,0))</f>
        <v/>
      </c>
      <c r="AI86" s="726" t="str">
        <f t="shared" si="30"/>
        <v/>
      </c>
      <c r="AJ86" s="726" t="str">
        <f>IF(AI86="","",VLOOKUP(AI86,リスト!BW:BX,2,0))</f>
        <v/>
      </c>
      <c r="AK86" s="726" t="str">
        <f>IF(AE86="","",IF(P86&gt;【１】経営概要!$G$27,調査年-1,調査年)-O86)</f>
        <v/>
      </c>
      <c r="AL86" s="727" t="str">
        <f t="shared" si="19"/>
        <v/>
      </c>
      <c r="AM86" s="728" t="str">
        <f t="shared" si="20"/>
        <v/>
      </c>
      <c r="AN86" s="728" t="str">
        <f t="shared" si="21"/>
        <v/>
      </c>
      <c r="AO86" s="729" t="str">
        <f t="shared" si="22"/>
        <v/>
      </c>
      <c r="AP86" s="729" t="str">
        <f>IF(W86="","",IF(OR(O86=IF(P86&gt;【１】経営概要!$G$27,調査年-1,調査年),AM86=""),"",ROUND(AM86*W86%,0)))</f>
        <v/>
      </c>
      <c r="AQ86" s="729" t="str">
        <f t="shared" si="23"/>
        <v/>
      </c>
      <c r="AR86" s="729" t="str">
        <f t="shared" si="24"/>
        <v/>
      </c>
      <c r="AS86" s="729" t="str">
        <f t="shared" si="25"/>
        <v/>
      </c>
      <c r="AT86" s="666" t="str">
        <f>IF(OR(W86="",AND(OR(O86&lt;&gt;IF(P86&gt;【１】経営概要!$G$27,調査年-1,調査年),AF86=0),R86="")),"",
SUM(
IF(AND(O86=IF(P86&gt;【１】経営概要!$G$27,調査年-1,調査年),AF86=1),ROUND(Q86*W86%,0),),
ROUND(R86*W86%,0)))</f>
        <v/>
      </c>
      <c r="AU86" s="729" t="str">
        <f t="shared" si="26"/>
        <v/>
      </c>
      <c r="AV86" s="729" t="str">
        <f t="shared" si="27"/>
        <v/>
      </c>
      <c r="AW86" s="729" t="str">
        <f t="shared" si="28"/>
        <v/>
      </c>
      <c r="AX86" s="729" t="str">
        <f t="shared" si="29"/>
        <v/>
      </c>
    </row>
    <row r="87" spans="3:50" s="4" customFormat="1" ht="28.15" hidden="1" customHeight="1" outlineLevel="1">
      <c r="C87" s="722">
        <v>71</v>
      </c>
      <c r="D87" s="1569"/>
      <c r="E87" s="1570"/>
      <c r="F87" s="1570"/>
      <c r="G87" s="1570"/>
      <c r="H87" s="1570"/>
      <c r="I87" s="1570"/>
      <c r="J87" s="1570"/>
      <c r="K87" s="739"/>
      <c r="L87" s="740"/>
      <c r="M87" s="744"/>
      <c r="N87" s="191"/>
      <c r="O87" s="324"/>
      <c r="P87" s="328"/>
      <c r="Q87" s="192"/>
      <c r="R87" s="201"/>
      <c r="S87" s="192"/>
      <c r="T87" s="192"/>
      <c r="U87" s="192"/>
      <c r="V87" s="192"/>
      <c r="W87" s="1045"/>
      <c r="X87" s="741"/>
      <c r="Y87" s="82"/>
      <c r="Z87" s="453"/>
      <c r="AA87" s="307"/>
      <c r="AB87" s="294"/>
      <c r="AE87" s="725" t="str">
        <f t="shared" si="16"/>
        <v/>
      </c>
      <c r="AF87" s="726" t="str">
        <f t="shared" si="17"/>
        <v/>
      </c>
      <c r="AG87" s="726" t="str">
        <f t="shared" si="18"/>
        <v/>
      </c>
      <c r="AH87" s="726" t="str">
        <f>IF(AE87="","",VLOOKUP(AE87,リスト!BI:BJ,2,0))</f>
        <v/>
      </c>
      <c r="AI87" s="726" t="str">
        <f t="shared" si="30"/>
        <v/>
      </c>
      <c r="AJ87" s="726" t="str">
        <f>IF(AI87="","",VLOOKUP(AI87,リスト!BW:BX,2,0))</f>
        <v/>
      </c>
      <c r="AK87" s="726" t="str">
        <f>IF(AE87="","",IF(P87&gt;【１】経営概要!$G$27,調査年-1,調査年)-O87)</f>
        <v/>
      </c>
      <c r="AL87" s="727" t="str">
        <f t="shared" si="19"/>
        <v/>
      </c>
      <c r="AM87" s="728" t="str">
        <f t="shared" si="20"/>
        <v/>
      </c>
      <c r="AN87" s="728" t="str">
        <f t="shared" si="21"/>
        <v/>
      </c>
      <c r="AO87" s="729" t="str">
        <f t="shared" si="22"/>
        <v/>
      </c>
      <c r="AP87" s="729" t="str">
        <f>IF(W87="","",IF(OR(O87=IF(P87&gt;【１】経営概要!$G$27,調査年-1,調査年),AM87=""),"",ROUND(AM87*W87%,0)))</f>
        <v/>
      </c>
      <c r="AQ87" s="729" t="str">
        <f t="shared" si="23"/>
        <v/>
      </c>
      <c r="AR87" s="729" t="str">
        <f t="shared" si="24"/>
        <v/>
      </c>
      <c r="AS87" s="729" t="str">
        <f t="shared" si="25"/>
        <v/>
      </c>
      <c r="AT87" s="666" t="str">
        <f>IF(OR(W87="",AND(OR(O87&lt;&gt;IF(P87&gt;【１】経営概要!$G$27,調査年-1,調査年),AF87=0),R87="")),"",
SUM(
IF(AND(O87=IF(P87&gt;【１】経営概要!$G$27,調査年-1,調査年),AF87=1),ROUND(Q87*W87%,0),),
ROUND(R87*W87%,0)))</f>
        <v/>
      </c>
      <c r="AU87" s="729" t="str">
        <f t="shared" si="26"/>
        <v/>
      </c>
      <c r="AV87" s="729" t="str">
        <f t="shared" si="27"/>
        <v/>
      </c>
      <c r="AW87" s="729" t="str">
        <f t="shared" si="28"/>
        <v/>
      </c>
      <c r="AX87" s="729" t="str">
        <f t="shared" si="29"/>
        <v/>
      </c>
    </row>
    <row r="88" spans="3:50" s="4" customFormat="1" ht="28.15" hidden="1" customHeight="1" outlineLevel="1">
      <c r="C88" s="722">
        <v>72</v>
      </c>
      <c r="D88" s="1569"/>
      <c r="E88" s="1570"/>
      <c r="F88" s="1570"/>
      <c r="G88" s="1570"/>
      <c r="H88" s="1570"/>
      <c r="I88" s="1570"/>
      <c r="J88" s="1570"/>
      <c r="K88" s="739"/>
      <c r="L88" s="740"/>
      <c r="M88" s="744"/>
      <c r="N88" s="193"/>
      <c r="O88" s="324"/>
      <c r="P88" s="328"/>
      <c r="Q88" s="192"/>
      <c r="R88" s="201"/>
      <c r="S88" s="192"/>
      <c r="T88" s="192"/>
      <c r="U88" s="192"/>
      <c r="V88" s="192"/>
      <c r="W88" s="1045"/>
      <c r="X88" s="741"/>
      <c r="Y88" s="82"/>
      <c r="Z88" s="453"/>
      <c r="AA88" s="307"/>
      <c r="AB88" s="294"/>
      <c r="AE88" s="725" t="str">
        <f t="shared" si="16"/>
        <v/>
      </c>
      <c r="AF88" s="726" t="str">
        <f t="shared" si="17"/>
        <v/>
      </c>
      <c r="AG88" s="726" t="str">
        <f t="shared" si="18"/>
        <v/>
      </c>
      <c r="AH88" s="726" t="str">
        <f>IF(AE88="","",VLOOKUP(AE88,リスト!BI:BJ,2,0))</f>
        <v/>
      </c>
      <c r="AI88" s="726" t="str">
        <f t="shared" si="30"/>
        <v/>
      </c>
      <c r="AJ88" s="726" t="str">
        <f>IF(AI88="","",VLOOKUP(AI88,リスト!BW:BX,2,0))</f>
        <v/>
      </c>
      <c r="AK88" s="726" t="str">
        <f>IF(AE88="","",IF(P88&gt;【１】経営概要!$G$27,調査年-1,調査年)-O88)</f>
        <v/>
      </c>
      <c r="AL88" s="727" t="str">
        <f t="shared" si="19"/>
        <v/>
      </c>
      <c r="AM88" s="728" t="str">
        <f t="shared" si="20"/>
        <v/>
      </c>
      <c r="AN88" s="728" t="str">
        <f t="shared" si="21"/>
        <v/>
      </c>
      <c r="AO88" s="729" t="str">
        <f t="shared" si="22"/>
        <v/>
      </c>
      <c r="AP88" s="729" t="str">
        <f>IF(W88="","",IF(OR(O88=IF(P88&gt;【１】経営概要!$G$27,調査年-1,調査年),AM88=""),"",ROUND(AM88*W88%,0)))</f>
        <v/>
      </c>
      <c r="AQ88" s="729" t="str">
        <f t="shared" si="23"/>
        <v/>
      </c>
      <c r="AR88" s="729" t="str">
        <f t="shared" si="24"/>
        <v/>
      </c>
      <c r="AS88" s="729" t="str">
        <f t="shared" si="25"/>
        <v/>
      </c>
      <c r="AT88" s="666" t="str">
        <f>IF(OR(W88="",AND(OR(O88&lt;&gt;IF(P88&gt;【１】経営概要!$G$27,調査年-1,調査年),AF88=0),R88="")),"",
SUM(
IF(AND(O88=IF(P88&gt;【１】経営概要!$G$27,調査年-1,調査年),AF88=1),ROUND(Q88*W88%,0),),
ROUND(R88*W88%,0)))</f>
        <v/>
      </c>
      <c r="AU88" s="729" t="str">
        <f t="shared" si="26"/>
        <v/>
      </c>
      <c r="AV88" s="729" t="str">
        <f t="shared" si="27"/>
        <v/>
      </c>
      <c r="AW88" s="729" t="str">
        <f t="shared" si="28"/>
        <v/>
      </c>
      <c r="AX88" s="729" t="str">
        <f t="shared" si="29"/>
        <v/>
      </c>
    </row>
    <row r="89" spans="3:50" s="4" customFormat="1" ht="28.15" hidden="1" customHeight="1" outlineLevel="1">
      <c r="C89" s="722">
        <v>73</v>
      </c>
      <c r="D89" s="1569"/>
      <c r="E89" s="1570"/>
      <c r="F89" s="1570"/>
      <c r="G89" s="1570"/>
      <c r="H89" s="1570"/>
      <c r="I89" s="1570"/>
      <c r="J89" s="1570"/>
      <c r="K89" s="739"/>
      <c r="L89" s="740"/>
      <c r="M89" s="744"/>
      <c r="N89" s="191"/>
      <c r="O89" s="324"/>
      <c r="P89" s="328"/>
      <c r="Q89" s="192"/>
      <c r="R89" s="201"/>
      <c r="S89" s="192"/>
      <c r="T89" s="192"/>
      <c r="U89" s="192"/>
      <c r="V89" s="192"/>
      <c r="W89" s="1045"/>
      <c r="X89" s="741"/>
      <c r="Y89" s="82"/>
      <c r="Z89" s="453"/>
      <c r="AA89" s="307"/>
      <c r="AB89" s="294"/>
      <c r="AE89" s="725" t="str">
        <f t="shared" si="16"/>
        <v/>
      </c>
      <c r="AF89" s="726" t="str">
        <f t="shared" si="17"/>
        <v/>
      </c>
      <c r="AG89" s="726" t="str">
        <f t="shared" si="18"/>
        <v/>
      </c>
      <c r="AH89" s="726" t="str">
        <f>IF(AE89="","",VLOOKUP(AE89,リスト!BI:BJ,2,0))</f>
        <v/>
      </c>
      <c r="AI89" s="726" t="str">
        <f t="shared" si="30"/>
        <v/>
      </c>
      <c r="AJ89" s="726" t="str">
        <f>IF(AI89="","",VLOOKUP(AI89,リスト!BW:BX,2,0))</f>
        <v/>
      </c>
      <c r="AK89" s="726" t="str">
        <f>IF(AE89="","",IF(P89&gt;【１】経営概要!$G$27,調査年-1,調査年)-O89)</f>
        <v/>
      </c>
      <c r="AL89" s="727" t="str">
        <f t="shared" si="19"/>
        <v/>
      </c>
      <c r="AM89" s="728" t="str">
        <f t="shared" si="20"/>
        <v/>
      </c>
      <c r="AN89" s="728" t="str">
        <f t="shared" si="21"/>
        <v/>
      </c>
      <c r="AO89" s="729" t="str">
        <f t="shared" si="22"/>
        <v/>
      </c>
      <c r="AP89" s="729" t="str">
        <f>IF(W89="","",IF(OR(O89=IF(P89&gt;【１】経営概要!$G$27,調査年-1,調査年),AM89=""),"",ROUND(AM89*W89%,0)))</f>
        <v/>
      </c>
      <c r="AQ89" s="729" t="str">
        <f t="shared" si="23"/>
        <v/>
      </c>
      <c r="AR89" s="729" t="str">
        <f t="shared" si="24"/>
        <v/>
      </c>
      <c r="AS89" s="729" t="str">
        <f t="shared" si="25"/>
        <v/>
      </c>
      <c r="AT89" s="666" t="str">
        <f>IF(OR(W89="",AND(OR(O89&lt;&gt;IF(P89&gt;【１】経営概要!$G$27,調査年-1,調査年),AF89=0),R89="")),"",
SUM(
IF(AND(O89=IF(P89&gt;【１】経営概要!$G$27,調査年-1,調査年),AF89=1),ROUND(Q89*W89%,0),),
ROUND(R89*W89%,0)))</f>
        <v/>
      </c>
      <c r="AU89" s="729" t="str">
        <f t="shared" si="26"/>
        <v/>
      </c>
      <c r="AV89" s="729" t="str">
        <f t="shared" si="27"/>
        <v/>
      </c>
      <c r="AW89" s="729" t="str">
        <f t="shared" si="28"/>
        <v/>
      </c>
      <c r="AX89" s="729" t="str">
        <f t="shared" si="29"/>
        <v/>
      </c>
    </row>
    <row r="90" spans="3:50" s="4" customFormat="1" ht="28.15" hidden="1" customHeight="1" outlineLevel="1">
      <c r="C90" s="722">
        <v>74</v>
      </c>
      <c r="D90" s="1569"/>
      <c r="E90" s="1570"/>
      <c r="F90" s="1570"/>
      <c r="G90" s="1570"/>
      <c r="H90" s="1570"/>
      <c r="I90" s="1570"/>
      <c r="J90" s="1571"/>
      <c r="K90" s="739"/>
      <c r="L90" s="740"/>
      <c r="M90" s="682"/>
      <c r="N90" s="200"/>
      <c r="O90" s="324"/>
      <c r="P90" s="325"/>
      <c r="Q90" s="201"/>
      <c r="R90" s="201"/>
      <c r="S90" s="201"/>
      <c r="T90" s="201"/>
      <c r="U90" s="201"/>
      <c r="V90" s="201"/>
      <c r="W90" s="1045"/>
      <c r="X90" s="741"/>
      <c r="Y90" s="82"/>
      <c r="Z90" s="453"/>
      <c r="AA90" s="307"/>
      <c r="AB90" s="294"/>
      <c r="AE90" s="725" t="str">
        <f t="shared" si="16"/>
        <v/>
      </c>
      <c r="AF90" s="726" t="str">
        <f t="shared" si="17"/>
        <v/>
      </c>
      <c r="AG90" s="726" t="str">
        <f t="shared" si="18"/>
        <v/>
      </c>
      <c r="AH90" s="726" t="str">
        <f>IF(AE90="","",VLOOKUP(AE90,リスト!BI:BJ,2,0))</f>
        <v/>
      </c>
      <c r="AI90" s="726" t="str">
        <f t="shared" si="30"/>
        <v/>
      </c>
      <c r="AJ90" s="726" t="str">
        <f>IF(AI90="","",VLOOKUP(AI90,リスト!BW:BX,2,0))</f>
        <v/>
      </c>
      <c r="AK90" s="726" t="str">
        <f>IF(AE90="","",IF(P90&gt;【１】経営概要!$G$27,調査年-1,調査年)-O90)</f>
        <v/>
      </c>
      <c r="AL90" s="727" t="str">
        <f t="shared" si="19"/>
        <v/>
      </c>
      <c r="AM90" s="728" t="str">
        <f t="shared" si="20"/>
        <v/>
      </c>
      <c r="AN90" s="728" t="str">
        <f t="shared" si="21"/>
        <v/>
      </c>
      <c r="AO90" s="729" t="str">
        <f t="shared" si="22"/>
        <v/>
      </c>
      <c r="AP90" s="729" t="str">
        <f>IF(W90="","",IF(OR(O90=IF(P90&gt;【１】経営概要!$G$27,調査年-1,調査年),AM90=""),"",ROUND(AM90*W90%,0)))</f>
        <v/>
      </c>
      <c r="AQ90" s="729" t="str">
        <f t="shared" si="23"/>
        <v/>
      </c>
      <c r="AR90" s="729" t="str">
        <f t="shared" si="24"/>
        <v/>
      </c>
      <c r="AS90" s="729" t="str">
        <f t="shared" si="25"/>
        <v/>
      </c>
      <c r="AT90" s="666" t="str">
        <f>IF(OR(W90="",AND(OR(O90&lt;&gt;IF(P90&gt;【１】経営概要!$G$27,調査年-1,調査年),AF90=0),R90="")),"",
SUM(
IF(AND(O90=IF(P90&gt;【１】経営概要!$G$27,調査年-1,調査年),AF90=1),ROUND(Q90*W90%,0),),
ROUND(R90*W90%,0)))</f>
        <v/>
      </c>
      <c r="AU90" s="729" t="str">
        <f t="shared" si="26"/>
        <v/>
      </c>
      <c r="AV90" s="729" t="str">
        <f t="shared" si="27"/>
        <v/>
      </c>
      <c r="AW90" s="729" t="str">
        <f t="shared" si="28"/>
        <v/>
      </c>
      <c r="AX90" s="729" t="str">
        <f t="shared" si="29"/>
        <v/>
      </c>
    </row>
    <row r="91" spans="3:50" s="4" customFormat="1" ht="28.15" hidden="1" customHeight="1" outlineLevel="1">
      <c r="C91" s="722">
        <v>75</v>
      </c>
      <c r="D91" s="1572"/>
      <c r="E91" s="1573"/>
      <c r="F91" s="1573"/>
      <c r="G91" s="1573"/>
      <c r="H91" s="1573"/>
      <c r="I91" s="1573"/>
      <c r="J91" s="1573"/>
      <c r="K91" s="742"/>
      <c r="L91" s="743"/>
      <c r="M91" s="744"/>
      <c r="N91" s="193"/>
      <c r="O91" s="326"/>
      <c r="P91" s="325"/>
      <c r="Q91" s="192"/>
      <c r="R91" s="201"/>
      <c r="S91" s="192"/>
      <c r="T91" s="192"/>
      <c r="U91" s="192"/>
      <c r="V91" s="192"/>
      <c r="W91" s="1045"/>
      <c r="X91" s="741"/>
      <c r="Y91" s="82"/>
      <c r="Z91" s="453"/>
      <c r="AA91" s="307"/>
      <c r="AB91" s="294"/>
      <c r="AE91" s="725" t="str">
        <f t="shared" si="16"/>
        <v/>
      </c>
      <c r="AF91" s="726" t="str">
        <f t="shared" si="17"/>
        <v/>
      </c>
      <c r="AG91" s="726" t="str">
        <f t="shared" si="18"/>
        <v/>
      </c>
      <c r="AH91" s="726" t="str">
        <f>IF(AE91="","",VLOOKUP(AE91,リスト!BI:BJ,2,0))</f>
        <v/>
      </c>
      <c r="AI91" s="726" t="str">
        <f t="shared" si="30"/>
        <v/>
      </c>
      <c r="AJ91" s="726" t="str">
        <f>IF(AI91="","",VLOOKUP(AI91,リスト!BW:BX,2,0))</f>
        <v/>
      </c>
      <c r="AK91" s="726" t="str">
        <f>IF(AE91="","",IF(P91&gt;【１】経営概要!$G$27,調査年-1,調査年)-O91)</f>
        <v/>
      </c>
      <c r="AL91" s="727" t="str">
        <f t="shared" si="19"/>
        <v/>
      </c>
      <c r="AM91" s="728" t="str">
        <f t="shared" si="20"/>
        <v/>
      </c>
      <c r="AN91" s="728" t="str">
        <f t="shared" si="21"/>
        <v/>
      </c>
      <c r="AO91" s="729" t="str">
        <f t="shared" si="22"/>
        <v/>
      </c>
      <c r="AP91" s="729" t="str">
        <f>IF(W91="","",IF(OR(O91=IF(P91&gt;【１】経営概要!$G$27,調査年-1,調査年),AM91=""),"",ROUND(AM91*W91%,0)))</f>
        <v/>
      </c>
      <c r="AQ91" s="729" t="str">
        <f t="shared" si="23"/>
        <v/>
      </c>
      <c r="AR91" s="729" t="str">
        <f t="shared" si="24"/>
        <v/>
      </c>
      <c r="AS91" s="729" t="str">
        <f t="shared" si="25"/>
        <v/>
      </c>
      <c r="AT91" s="666" t="str">
        <f>IF(OR(W91="",AND(OR(O91&lt;&gt;IF(P91&gt;【１】経営概要!$G$27,調査年-1,調査年),AF91=0),R91="")),"",
SUM(
IF(AND(O91=IF(P91&gt;【１】経営概要!$G$27,調査年-1,調査年),AF91=1),ROUND(Q91*W91%,0),),
ROUND(R91*W91%,0)))</f>
        <v/>
      </c>
      <c r="AU91" s="729" t="str">
        <f t="shared" si="26"/>
        <v/>
      </c>
      <c r="AV91" s="729" t="str">
        <f t="shared" si="27"/>
        <v/>
      </c>
      <c r="AW91" s="729" t="str">
        <f t="shared" si="28"/>
        <v/>
      </c>
      <c r="AX91" s="729" t="str">
        <f t="shared" si="29"/>
        <v/>
      </c>
    </row>
    <row r="92" spans="3:50" s="4" customFormat="1" ht="28.15" hidden="1" customHeight="1" outlineLevel="1">
      <c r="C92" s="722">
        <v>76</v>
      </c>
      <c r="D92" s="1569"/>
      <c r="E92" s="1570"/>
      <c r="F92" s="1570"/>
      <c r="G92" s="1570"/>
      <c r="H92" s="1570"/>
      <c r="I92" s="1570"/>
      <c r="J92" s="1570"/>
      <c r="K92" s="739"/>
      <c r="L92" s="740"/>
      <c r="M92" s="744"/>
      <c r="N92" s="191"/>
      <c r="O92" s="324"/>
      <c r="P92" s="325"/>
      <c r="Q92" s="192"/>
      <c r="R92" s="201"/>
      <c r="S92" s="192"/>
      <c r="T92" s="192"/>
      <c r="U92" s="192"/>
      <c r="V92" s="192"/>
      <c r="W92" s="1045"/>
      <c r="X92" s="741"/>
      <c r="Y92" s="82"/>
      <c r="Z92" s="453"/>
      <c r="AA92" s="307"/>
      <c r="AB92" s="294"/>
      <c r="AE92" s="725" t="str">
        <f t="shared" si="16"/>
        <v/>
      </c>
      <c r="AF92" s="726" t="str">
        <f t="shared" si="17"/>
        <v/>
      </c>
      <c r="AG92" s="726" t="str">
        <f t="shared" si="18"/>
        <v/>
      </c>
      <c r="AH92" s="726" t="str">
        <f>IF(AE92="","",VLOOKUP(AE92,リスト!BI:BJ,2,0))</f>
        <v/>
      </c>
      <c r="AI92" s="726" t="str">
        <f t="shared" si="30"/>
        <v/>
      </c>
      <c r="AJ92" s="726" t="str">
        <f>IF(AI92="","",VLOOKUP(AI92,リスト!BW:BX,2,0))</f>
        <v/>
      </c>
      <c r="AK92" s="726" t="str">
        <f>IF(AE92="","",IF(P92&gt;【１】経営概要!$G$27,調査年-1,調査年)-O92)</f>
        <v/>
      </c>
      <c r="AL92" s="727" t="str">
        <f t="shared" si="19"/>
        <v/>
      </c>
      <c r="AM92" s="728" t="str">
        <f t="shared" si="20"/>
        <v/>
      </c>
      <c r="AN92" s="728" t="str">
        <f t="shared" si="21"/>
        <v/>
      </c>
      <c r="AO92" s="729" t="str">
        <f t="shared" si="22"/>
        <v/>
      </c>
      <c r="AP92" s="729" t="str">
        <f>IF(W92="","",IF(OR(O92=IF(P92&gt;【１】経営概要!$G$27,調査年-1,調査年),AM92=""),"",ROUND(AM92*W92%,0)))</f>
        <v/>
      </c>
      <c r="AQ92" s="729" t="str">
        <f t="shared" si="23"/>
        <v/>
      </c>
      <c r="AR92" s="729" t="str">
        <f t="shared" si="24"/>
        <v/>
      </c>
      <c r="AS92" s="729" t="str">
        <f t="shared" si="25"/>
        <v/>
      </c>
      <c r="AT92" s="666" t="str">
        <f>IF(OR(W92="",AND(OR(O92&lt;&gt;IF(P92&gt;【１】経営概要!$G$27,調査年-1,調査年),AF92=0),R92="")),"",
SUM(
IF(AND(O92=IF(P92&gt;【１】経営概要!$G$27,調査年-1,調査年),AF92=1),ROUND(Q92*W92%,0),),
ROUND(R92*W92%,0)))</f>
        <v/>
      </c>
      <c r="AU92" s="729" t="str">
        <f t="shared" si="26"/>
        <v/>
      </c>
      <c r="AV92" s="729" t="str">
        <f t="shared" si="27"/>
        <v/>
      </c>
      <c r="AW92" s="729" t="str">
        <f t="shared" si="28"/>
        <v/>
      </c>
      <c r="AX92" s="729" t="str">
        <f t="shared" si="29"/>
        <v/>
      </c>
    </row>
    <row r="93" spans="3:50" s="4" customFormat="1" ht="28.15" hidden="1" customHeight="1" outlineLevel="1">
      <c r="C93" s="722">
        <v>77</v>
      </c>
      <c r="D93" s="1572"/>
      <c r="E93" s="1573"/>
      <c r="F93" s="1573"/>
      <c r="G93" s="1573"/>
      <c r="H93" s="1573"/>
      <c r="I93" s="1573"/>
      <c r="J93" s="1573"/>
      <c r="K93" s="742"/>
      <c r="L93" s="743"/>
      <c r="M93" s="744"/>
      <c r="N93" s="193"/>
      <c r="O93" s="326"/>
      <c r="P93" s="325"/>
      <c r="Q93" s="192"/>
      <c r="R93" s="201"/>
      <c r="S93" s="192"/>
      <c r="T93" s="192"/>
      <c r="U93" s="192"/>
      <c r="V93" s="192"/>
      <c r="W93" s="1045"/>
      <c r="X93" s="741"/>
      <c r="Y93" s="82"/>
      <c r="Z93" s="453"/>
      <c r="AA93" s="307"/>
      <c r="AB93" s="294"/>
      <c r="AE93" s="725" t="str">
        <f t="shared" si="16"/>
        <v/>
      </c>
      <c r="AF93" s="726" t="str">
        <f t="shared" si="17"/>
        <v/>
      </c>
      <c r="AG93" s="726" t="str">
        <f t="shared" si="18"/>
        <v/>
      </c>
      <c r="AH93" s="726" t="str">
        <f>IF(AE93="","",VLOOKUP(AE93,リスト!BI:BJ,2,0))</f>
        <v/>
      </c>
      <c r="AI93" s="726" t="str">
        <f t="shared" si="30"/>
        <v/>
      </c>
      <c r="AJ93" s="726" t="str">
        <f>IF(AI93="","",VLOOKUP(AI93,リスト!BW:BX,2,0))</f>
        <v/>
      </c>
      <c r="AK93" s="726" t="str">
        <f>IF(AE93="","",IF(P93&gt;【１】経営概要!$G$27,調査年-1,調査年)-O93)</f>
        <v/>
      </c>
      <c r="AL93" s="727" t="str">
        <f t="shared" si="19"/>
        <v/>
      </c>
      <c r="AM93" s="728" t="str">
        <f t="shared" si="20"/>
        <v/>
      </c>
      <c r="AN93" s="728" t="str">
        <f t="shared" si="21"/>
        <v/>
      </c>
      <c r="AO93" s="729" t="str">
        <f t="shared" si="22"/>
        <v/>
      </c>
      <c r="AP93" s="729" t="str">
        <f>IF(W93="","",IF(OR(O93=IF(P93&gt;【１】経営概要!$G$27,調査年-1,調査年),AM93=""),"",ROUND(AM93*W93%,0)))</f>
        <v/>
      </c>
      <c r="AQ93" s="729" t="str">
        <f t="shared" si="23"/>
        <v/>
      </c>
      <c r="AR93" s="729" t="str">
        <f t="shared" si="24"/>
        <v/>
      </c>
      <c r="AS93" s="729" t="str">
        <f t="shared" si="25"/>
        <v/>
      </c>
      <c r="AT93" s="666" t="str">
        <f>IF(OR(W93="",AND(OR(O93&lt;&gt;IF(P93&gt;【１】経営概要!$G$27,調査年-1,調査年),AF93=0),R93="")),"",
SUM(
IF(AND(O93=IF(P93&gt;【１】経営概要!$G$27,調査年-1,調査年),AF93=1),ROUND(Q93*W93%,0),),
ROUND(R93*W93%,0)))</f>
        <v/>
      </c>
      <c r="AU93" s="729" t="str">
        <f t="shared" si="26"/>
        <v/>
      </c>
      <c r="AV93" s="729" t="str">
        <f t="shared" si="27"/>
        <v/>
      </c>
      <c r="AW93" s="729" t="str">
        <f t="shared" si="28"/>
        <v/>
      </c>
      <c r="AX93" s="729" t="str">
        <f t="shared" si="29"/>
        <v/>
      </c>
    </row>
    <row r="94" spans="3:50" s="4" customFormat="1" ht="28.15" hidden="1" customHeight="1" outlineLevel="1">
      <c r="C94" s="722">
        <v>78</v>
      </c>
      <c r="D94" s="1569"/>
      <c r="E94" s="1570"/>
      <c r="F94" s="1570"/>
      <c r="G94" s="1570"/>
      <c r="H94" s="1570"/>
      <c r="I94" s="1570"/>
      <c r="J94" s="1570"/>
      <c r="K94" s="739"/>
      <c r="L94" s="740"/>
      <c r="M94" s="744"/>
      <c r="N94" s="191"/>
      <c r="O94" s="324"/>
      <c r="P94" s="325"/>
      <c r="Q94" s="192"/>
      <c r="R94" s="201"/>
      <c r="S94" s="192"/>
      <c r="T94" s="192"/>
      <c r="U94" s="192"/>
      <c r="V94" s="192"/>
      <c r="W94" s="1045"/>
      <c r="X94" s="741"/>
      <c r="Y94" s="82"/>
      <c r="Z94" s="453"/>
      <c r="AA94" s="307"/>
      <c r="AB94" s="294"/>
      <c r="AE94" s="725" t="str">
        <f t="shared" si="16"/>
        <v/>
      </c>
      <c r="AF94" s="726" t="str">
        <f t="shared" si="17"/>
        <v/>
      </c>
      <c r="AG94" s="726" t="str">
        <f t="shared" si="18"/>
        <v/>
      </c>
      <c r="AH94" s="726" t="str">
        <f>IF(AE94="","",VLOOKUP(AE94,リスト!BI:BJ,2,0))</f>
        <v/>
      </c>
      <c r="AI94" s="726" t="str">
        <f t="shared" si="30"/>
        <v/>
      </c>
      <c r="AJ94" s="726" t="str">
        <f>IF(AI94="","",VLOOKUP(AI94,リスト!BW:BX,2,0))</f>
        <v/>
      </c>
      <c r="AK94" s="726" t="str">
        <f>IF(AE94="","",IF(P94&gt;【１】経営概要!$G$27,調査年-1,調査年)-O94)</f>
        <v/>
      </c>
      <c r="AL94" s="727" t="str">
        <f t="shared" si="19"/>
        <v/>
      </c>
      <c r="AM94" s="728" t="str">
        <f t="shared" si="20"/>
        <v/>
      </c>
      <c r="AN94" s="728" t="str">
        <f t="shared" si="21"/>
        <v/>
      </c>
      <c r="AO94" s="729" t="str">
        <f t="shared" si="22"/>
        <v/>
      </c>
      <c r="AP94" s="729" t="str">
        <f>IF(W94="","",IF(OR(O94=IF(P94&gt;【１】経営概要!$G$27,調査年-1,調査年),AM94=""),"",ROUND(AM94*W94%,0)))</f>
        <v/>
      </c>
      <c r="AQ94" s="729" t="str">
        <f t="shared" si="23"/>
        <v/>
      </c>
      <c r="AR94" s="729" t="str">
        <f t="shared" si="24"/>
        <v/>
      </c>
      <c r="AS94" s="729" t="str">
        <f t="shared" si="25"/>
        <v/>
      </c>
      <c r="AT94" s="666" t="str">
        <f>IF(OR(W94="",AND(OR(O94&lt;&gt;IF(P94&gt;【１】経営概要!$G$27,調査年-1,調査年),AF94=0),R94="")),"",
SUM(
IF(AND(O94=IF(P94&gt;【１】経営概要!$G$27,調査年-1,調査年),AF94=1),ROUND(Q94*W94%,0),),
ROUND(R94*W94%,0)))</f>
        <v/>
      </c>
      <c r="AU94" s="729" t="str">
        <f t="shared" si="26"/>
        <v/>
      </c>
      <c r="AV94" s="729" t="str">
        <f t="shared" si="27"/>
        <v/>
      </c>
      <c r="AW94" s="729" t="str">
        <f t="shared" si="28"/>
        <v/>
      </c>
      <c r="AX94" s="729" t="str">
        <f t="shared" si="29"/>
        <v/>
      </c>
    </row>
    <row r="95" spans="3:50" s="4" customFormat="1" ht="28.15" hidden="1" customHeight="1" outlineLevel="1">
      <c r="C95" s="722">
        <v>79</v>
      </c>
      <c r="D95" s="1572"/>
      <c r="E95" s="1573"/>
      <c r="F95" s="1573"/>
      <c r="G95" s="1573"/>
      <c r="H95" s="1573"/>
      <c r="I95" s="1573"/>
      <c r="J95" s="1573"/>
      <c r="K95" s="742"/>
      <c r="L95" s="743"/>
      <c r="M95" s="744"/>
      <c r="N95" s="193"/>
      <c r="O95" s="326"/>
      <c r="P95" s="325"/>
      <c r="Q95" s="192"/>
      <c r="R95" s="201"/>
      <c r="S95" s="192"/>
      <c r="T95" s="192"/>
      <c r="U95" s="192"/>
      <c r="V95" s="192"/>
      <c r="W95" s="1045"/>
      <c r="X95" s="741"/>
      <c r="Y95" s="82"/>
      <c r="Z95" s="453"/>
      <c r="AA95" s="307"/>
      <c r="AB95" s="294"/>
      <c r="AE95" s="725" t="str">
        <f t="shared" si="16"/>
        <v/>
      </c>
      <c r="AF95" s="726" t="str">
        <f t="shared" si="17"/>
        <v/>
      </c>
      <c r="AG95" s="726" t="str">
        <f t="shared" si="18"/>
        <v/>
      </c>
      <c r="AH95" s="726" t="str">
        <f>IF(AE95="","",VLOOKUP(AE95,リスト!BI:BJ,2,0))</f>
        <v/>
      </c>
      <c r="AI95" s="726" t="str">
        <f t="shared" si="30"/>
        <v/>
      </c>
      <c r="AJ95" s="726" t="str">
        <f>IF(AI95="","",VLOOKUP(AI95,リスト!BW:BX,2,0))</f>
        <v/>
      </c>
      <c r="AK95" s="726" t="str">
        <f>IF(AE95="","",IF(P95&gt;【１】経営概要!$G$27,調査年-1,調査年)-O95)</f>
        <v/>
      </c>
      <c r="AL95" s="727" t="str">
        <f t="shared" si="19"/>
        <v/>
      </c>
      <c r="AM95" s="728" t="str">
        <f t="shared" si="20"/>
        <v/>
      </c>
      <c r="AN95" s="728" t="str">
        <f t="shared" si="21"/>
        <v/>
      </c>
      <c r="AO95" s="729" t="str">
        <f t="shared" si="22"/>
        <v/>
      </c>
      <c r="AP95" s="729" t="str">
        <f>IF(W95="","",IF(OR(O95=IF(P95&gt;【１】経営概要!$G$27,調査年-1,調査年),AM95=""),"",ROUND(AM95*W95%,0)))</f>
        <v/>
      </c>
      <c r="AQ95" s="729" t="str">
        <f t="shared" si="23"/>
        <v/>
      </c>
      <c r="AR95" s="729" t="str">
        <f t="shared" si="24"/>
        <v/>
      </c>
      <c r="AS95" s="729" t="str">
        <f t="shared" si="25"/>
        <v/>
      </c>
      <c r="AT95" s="666" t="str">
        <f>IF(OR(W95="",AND(OR(O95&lt;&gt;IF(P95&gt;【１】経営概要!$G$27,調査年-1,調査年),AF95=0),R95="")),"",
SUM(
IF(AND(O95=IF(P95&gt;【１】経営概要!$G$27,調査年-1,調査年),AF95=1),ROUND(Q95*W95%,0),),
ROUND(R95*W95%,0)))</f>
        <v/>
      </c>
      <c r="AU95" s="729" t="str">
        <f t="shared" si="26"/>
        <v/>
      </c>
      <c r="AV95" s="729" t="str">
        <f t="shared" si="27"/>
        <v/>
      </c>
      <c r="AW95" s="729" t="str">
        <f t="shared" si="28"/>
        <v/>
      </c>
      <c r="AX95" s="729" t="str">
        <f t="shared" si="29"/>
        <v/>
      </c>
    </row>
    <row r="96" spans="3:50" s="4" customFormat="1" ht="28.15" hidden="1" customHeight="1" outlineLevel="1">
      <c r="C96" s="722">
        <v>80</v>
      </c>
      <c r="D96" s="1569"/>
      <c r="E96" s="1570"/>
      <c r="F96" s="1570"/>
      <c r="G96" s="1570"/>
      <c r="H96" s="1570"/>
      <c r="I96" s="1570"/>
      <c r="J96" s="1570"/>
      <c r="K96" s="739"/>
      <c r="L96" s="740"/>
      <c r="M96" s="744"/>
      <c r="N96" s="191"/>
      <c r="O96" s="324"/>
      <c r="P96" s="325"/>
      <c r="Q96" s="192"/>
      <c r="R96" s="201"/>
      <c r="S96" s="192"/>
      <c r="T96" s="192"/>
      <c r="U96" s="192"/>
      <c r="V96" s="192"/>
      <c r="W96" s="1045"/>
      <c r="X96" s="741"/>
      <c r="Y96" s="82"/>
      <c r="Z96" s="453"/>
      <c r="AA96" s="307"/>
      <c r="AB96" s="294"/>
      <c r="AE96" s="725" t="str">
        <f t="shared" si="16"/>
        <v/>
      </c>
      <c r="AF96" s="726" t="str">
        <f t="shared" si="17"/>
        <v/>
      </c>
      <c r="AG96" s="726" t="str">
        <f t="shared" si="18"/>
        <v/>
      </c>
      <c r="AH96" s="726" t="str">
        <f>IF(AE96="","",VLOOKUP(AE96,リスト!BI:BJ,2,0))</f>
        <v/>
      </c>
      <c r="AI96" s="726" t="str">
        <f t="shared" si="30"/>
        <v/>
      </c>
      <c r="AJ96" s="726" t="str">
        <f>IF(AI96="","",VLOOKUP(AI96,リスト!BW:BX,2,0))</f>
        <v/>
      </c>
      <c r="AK96" s="726" t="str">
        <f>IF(AE96="","",IF(P96&gt;【１】経営概要!$G$27,調査年-1,調査年)-O96)</f>
        <v/>
      </c>
      <c r="AL96" s="727" t="str">
        <f t="shared" si="19"/>
        <v/>
      </c>
      <c r="AM96" s="728" t="str">
        <f t="shared" si="20"/>
        <v/>
      </c>
      <c r="AN96" s="728" t="str">
        <f t="shared" si="21"/>
        <v/>
      </c>
      <c r="AO96" s="729" t="str">
        <f t="shared" si="22"/>
        <v/>
      </c>
      <c r="AP96" s="729" t="str">
        <f>IF(W96="","",IF(OR(O96=IF(P96&gt;【１】経営概要!$G$27,調査年-1,調査年),AM96=""),"",ROUND(AM96*W96%,0)))</f>
        <v/>
      </c>
      <c r="AQ96" s="729" t="str">
        <f t="shared" si="23"/>
        <v/>
      </c>
      <c r="AR96" s="729" t="str">
        <f t="shared" si="24"/>
        <v/>
      </c>
      <c r="AS96" s="729" t="str">
        <f t="shared" si="25"/>
        <v/>
      </c>
      <c r="AT96" s="666" t="str">
        <f>IF(OR(W96="",AND(OR(O96&lt;&gt;IF(P96&gt;【１】経営概要!$G$27,調査年-1,調査年),AF96=0),R96="")),"",
SUM(
IF(AND(O96=IF(P96&gt;【１】経営概要!$G$27,調査年-1,調査年),AF96=1),ROUND(Q96*W96%,0),),
ROUND(R96*W96%,0)))</f>
        <v/>
      </c>
      <c r="AU96" s="729" t="str">
        <f t="shared" si="26"/>
        <v/>
      </c>
      <c r="AV96" s="729" t="str">
        <f t="shared" si="27"/>
        <v/>
      </c>
      <c r="AW96" s="729" t="str">
        <f t="shared" si="28"/>
        <v/>
      </c>
      <c r="AX96" s="729" t="str">
        <f t="shared" si="29"/>
        <v/>
      </c>
    </row>
    <row r="97" spans="3:50" s="4" customFormat="1" ht="28.15" hidden="1" customHeight="1" outlineLevel="1">
      <c r="C97" s="722">
        <v>81</v>
      </c>
      <c r="D97" s="1572"/>
      <c r="E97" s="1573"/>
      <c r="F97" s="1573"/>
      <c r="G97" s="1573"/>
      <c r="H97" s="1573"/>
      <c r="I97" s="1573"/>
      <c r="J97" s="1573"/>
      <c r="K97" s="742"/>
      <c r="L97" s="743"/>
      <c r="M97" s="744"/>
      <c r="N97" s="191"/>
      <c r="O97" s="326"/>
      <c r="P97" s="325"/>
      <c r="Q97" s="192"/>
      <c r="R97" s="201"/>
      <c r="S97" s="192"/>
      <c r="T97" s="192"/>
      <c r="U97" s="192"/>
      <c r="V97" s="192"/>
      <c r="W97" s="1045"/>
      <c r="X97" s="741"/>
      <c r="Y97" s="82"/>
      <c r="Z97" s="453"/>
      <c r="AA97" s="307"/>
      <c r="AB97" s="294"/>
      <c r="AE97" s="725" t="str">
        <f t="shared" si="16"/>
        <v/>
      </c>
      <c r="AF97" s="726" t="str">
        <f t="shared" si="17"/>
        <v/>
      </c>
      <c r="AG97" s="726" t="str">
        <f t="shared" si="18"/>
        <v/>
      </c>
      <c r="AH97" s="726" t="str">
        <f>IF(AE97="","",VLOOKUP(AE97,リスト!BI:BJ,2,0))</f>
        <v/>
      </c>
      <c r="AI97" s="726" t="str">
        <f t="shared" si="30"/>
        <v/>
      </c>
      <c r="AJ97" s="726" t="str">
        <f>IF(AI97="","",VLOOKUP(AI97,リスト!BW:BX,2,0))</f>
        <v/>
      </c>
      <c r="AK97" s="726" t="str">
        <f>IF(AE97="","",IF(P97&gt;【１】経営概要!$G$27,調査年-1,調査年)-O97)</f>
        <v/>
      </c>
      <c r="AL97" s="727" t="str">
        <f t="shared" si="19"/>
        <v/>
      </c>
      <c r="AM97" s="728" t="str">
        <f t="shared" si="20"/>
        <v/>
      </c>
      <c r="AN97" s="728" t="str">
        <f t="shared" si="21"/>
        <v/>
      </c>
      <c r="AO97" s="729" t="str">
        <f t="shared" si="22"/>
        <v/>
      </c>
      <c r="AP97" s="729" t="str">
        <f>IF(W97="","",IF(OR(O97=IF(P97&gt;【１】経営概要!$G$27,調査年-1,調査年),AM97=""),"",ROUND(AM97*W97%,0)))</f>
        <v/>
      </c>
      <c r="AQ97" s="729" t="str">
        <f t="shared" si="23"/>
        <v/>
      </c>
      <c r="AR97" s="729" t="str">
        <f t="shared" si="24"/>
        <v/>
      </c>
      <c r="AS97" s="729" t="str">
        <f t="shared" si="25"/>
        <v/>
      </c>
      <c r="AT97" s="666" t="str">
        <f>IF(OR(W97="",AND(OR(O97&lt;&gt;IF(P97&gt;【１】経営概要!$G$27,調査年-1,調査年),AF97=0),R97="")),"",
SUM(
IF(AND(O97=IF(P97&gt;【１】経営概要!$G$27,調査年-1,調査年),AF97=1),ROUND(Q97*W97%,0),),
ROUND(R97*W97%,0)))</f>
        <v/>
      </c>
      <c r="AU97" s="729" t="str">
        <f t="shared" si="26"/>
        <v/>
      </c>
      <c r="AV97" s="729" t="str">
        <f t="shared" si="27"/>
        <v/>
      </c>
      <c r="AW97" s="729" t="str">
        <f t="shared" si="28"/>
        <v/>
      </c>
      <c r="AX97" s="729" t="str">
        <f t="shared" si="29"/>
        <v/>
      </c>
    </row>
    <row r="98" spans="3:50" s="4" customFormat="1" ht="28.15" hidden="1" customHeight="1" outlineLevel="1">
      <c r="C98" s="722">
        <v>82</v>
      </c>
      <c r="D98" s="1569"/>
      <c r="E98" s="1570"/>
      <c r="F98" s="1570"/>
      <c r="G98" s="1570"/>
      <c r="H98" s="1570"/>
      <c r="I98" s="1570"/>
      <c r="J98" s="1570"/>
      <c r="K98" s="739"/>
      <c r="L98" s="740"/>
      <c r="M98" s="744"/>
      <c r="N98" s="191"/>
      <c r="O98" s="324"/>
      <c r="P98" s="325"/>
      <c r="Q98" s="192"/>
      <c r="R98" s="201"/>
      <c r="S98" s="192"/>
      <c r="T98" s="192"/>
      <c r="U98" s="192"/>
      <c r="V98" s="192"/>
      <c r="W98" s="1045"/>
      <c r="X98" s="741"/>
      <c r="Y98" s="82"/>
      <c r="Z98" s="453"/>
      <c r="AA98" s="307"/>
      <c r="AB98" s="294"/>
      <c r="AE98" s="725" t="str">
        <f t="shared" si="16"/>
        <v/>
      </c>
      <c r="AF98" s="726" t="str">
        <f t="shared" si="17"/>
        <v/>
      </c>
      <c r="AG98" s="726" t="str">
        <f t="shared" si="18"/>
        <v/>
      </c>
      <c r="AH98" s="726" t="str">
        <f>IF(AE98="","",VLOOKUP(AE98,リスト!BI:BJ,2,0))</f>
        <v/>
      </c>
      <c r="AI98" s="726" t="str">
        <f t="shared" si="30"/>
        <v/>
      </c>
      <c r="AJ98" s="726" t="str">
        <f>IF(AI98="","",VLOOKUP(AI98,リスト!BW:BX,2,0))</f>
        <v/>
      </c>
      <c r="AK98" s="726" t="str">
        <f>IF(AE98="","",IF(P98&gt;【１】経営概要!$G$27,調査年-1,調査年)-O98)</f>
        <v/>
      </c>
      <c r="AL98" s="727" t="str">
        <f t="shared" si="19"/>
        <v/>
      </c>
      <c r="AM98" s="728" t="str">
        <f t="shared" si="20"/>
        <v/>
      </c>
      <c r="AN98" s="728" t="str">
        <f t="shared" si="21"/>
        <v/>
      </c>
      <c r="AO98" s="729" t="str">
        <f t="shared" si="22"/>
        <v/>
      </c>
      <c r="AP98" s="729" t="str">
        <f>IF(W98="","",IF(OR(O98=IF(P98&gt;【１】経営概要!$G$27,調査年-1,調査年),AM98=""),"",ROUND(AM98*W98%,0)))</f>
        <v/>
      </c>
      <c r="AQ98" s="729" t="str">
        <f t="shared" si="23"/>
        <v/>
      </c>
      <c r="AR98" s="729" t="str">
        <f t="shared" si="24"/>
        <v/>
      </c>
      <c r="AS98" s="729" t="str">
        <f t="shared" si="25"/>
        <v/>
      </c>
      <c r="AT98" s="666" t="str">
        <f>IF(OR(W98="",AND(OR(O98&lt;&gt;IF(P98&gt;【１】経営概要!$G$27,調査年-1,調査年),AF98=0),R98="")),"",
SUM(
IF(AND(O98=IF(P98&gt;【１】経営概要!$G$27,調査年-1,調査年),AF98=1),ROUND(Q98*W98%,0),),
ROUND(R98*W98%,0)))</f>
        <v/>
      </c>
      <c r="AU98" s="729" t="str">
        <f t="shared" si="26"/>
        <v/>
      </c>
      <c r="AV98" s="729" t="str">
        <f t="shared" si="27"/>
        <v/>
      </c>
      <c r="AW98" s="729" t="str">
        <f t="shared" si="28"/>
        <v/>
      </c>
      <c r="AX98" s="729" t="str">
        <f t="shared" si="29"/>
        <v/>
      </c>
    </row>
    <row r="99" spans="3:50" s="4" customFormat="1" ht="28.15" hidden="1" customHeight="1" outlineLevel="1">
      <c r="C99" s="722">
        <v>83</v>
      </c>
      <c r="D99" s="1572"/>
      <c r="E99" s="1573"/>
      <c r="F99" s="1573"/>
      <c r="G99" s="1573"/>
      <c r="H99" s="1573"/>
      <c r="I99" s="1573"/>
      <c r="J99" s="1573"/>
      <c r="K99" s="742"/>
      <c r="L99" s="743"/>
      <c r="M99" s="744"/>
      <c r="N99" s="191"/>
      <c r="O99" s="326"/>
      <c r="P99" s="325"/>
      <c r="Q99" s="192"/>
      <c r="R99" s="201"/>
      <c r="S99" s="192"/>
      <c r="T99" s="192"/>
      <c r="U99" s="192"/>
      <c r="V99" s="192"/>
      <c r="W99" s="1045"/>
      <c r="X99" s="741"/>
      <c r="Y99" s="82"/>
      <c r="Z99" s="453"/>
      <c r="AA99" s="307"/>
      <c r="AB99" s="294"/>
      <c r="AE99" s="725" t="str">
        <f t="shared" si="16"/>
        <v/>
      </c>
      <c r="AF99" s="726" t="str">
        <f t="shared" si="17"/>
        <v/>
      </c>
      <c r="AG99" s="726" t="str">
        <f t="shared" si="18"/>
        <v/>
      </c>
      <c r="AH99" s="726" t="str">
        <f>IF(AE99="","",VLOOKUP(AE99,リスト!BI:BJ,2,0))</f>
        <v/>
      </c>
      <c r="AI99" s="726" t="str">
        <f t="shared" si="30"/>
        <v/>
      </c>
      <c r="AJ99" s="726" t="str">
        <f>IF(AI99="","",VLOOKUP(AI99,リスト!BW:BX,2,0))</f>
        <v/>
      </c>
      <c r="AK99" s="726" t="str">
        <f>IF(AE99="","",IF(P99&gt;【１】経営概要!$G$27,調査年-1,調査年)-O99)</f>
        <v/>
      </c>
      <c r="AL99" s="727" t="str">
        <f t="shared" si="19"/>
        <v/>
      </c>
      <c r="AM99" s="728" t="str">
        <f t="shared" si="20"/>
        <v/>
      </c>
      <c r="AN99" s="728" t="str">
        <f t="shared" si="21"/>
        <v/>
      </c>
      <c r="AO99" s="729" t="str">
        <f t="shared" si="22"/>
        <v/>
      </c>
      <c r="AP99" s="729" t="str">
        <f>IF(W99="","",IF(OR(O99=IF(P99&gt;【１】経営概要!$G$27,調査年-1,調査年),AM99=""),"",ROUND(AM99*W99%,0)))</f>
        <v/>
      </c>
      <c r="AQ99" s="729" t="str">
        <f t="shared" si="23"/>
        <v/>
      </c>
      <c r="AR99" s="729" t="str">
        <f t="shared" si="24"/>
        <v/>
      </c>
      <c r="AS99" s="729" t="str">
        <f t="shared" si="25"/>
        <v/>
      </c>
      <c r="AT99" s="666" t="str">
        <f>IF(OR(W99="",AND(OR(O99&lt;&gt;IF(P99&gt;【１】経営概要!$G$27,調査年-1,調査年),AF99=0),R99="")),"",
SUM(
IF(AND(O99=IF(P99&gt;【１】経営概要!$G$27,調査年-1,調査年),AF99=1),ROUND(Q99*W99%,0),),
ROUND(R99*W99%,0)))</f>
        <v/>
      </c>
      <c r="AU99" s="729" t="str">
        <f t="shared" si="26"/>
        <v/>
      </c>
      <c r="AV99" s="729" t="str">
        <f t="shared" si="27"/>
        <v/>
      </c>
      <c r="AW99" s="729" t="str">
        <f t="shared" si="28"/>
        <v/>
      </c>
      <c r="AX99" s="729" t="str">
        <f t="shared" si="29"/>
        <v/>
      </c>
    </row>
    <row r="100" spans="3:50" s="4" customFormat="1" ht="28.15" hidden="1" customHeight="1" outlineLevel="1">
      <c r="C100" s="722">
        <v>84</v>
      </c>
      <c r="D100" s="1569"/>
      <c r="E100" s="1570"/>
      <c r="F100" s="1570"/>
      <c r="G100" s="1570"/>
      <c r="H100" s="1570"/>
      <c r="I100" s="1570"/>
      <c r="J100" s="1570"/>
      <c r="K100" s="739"/>
      <c r="L100" s="740"/>
      <c r="M100" s="744"/>
      <c r="N100" s="191"/>
      <c r="O100" s="324"/>
      <c r="P100" s="325"/>
      <c r="Q100" s="192"/>
      <c r="R100" s="201"/>
      <c r="S100" s="192"/>
      <c r="T100" s="192"/>
      <c r="U100" s="192"/>
      <c r="V100" s="192"/>
      <c r="W100" s="1045"/>
      <c r="X100" s="741"/>
      <c r="Y100" s="82"/>
      <c r="Z100" s="453"/>
      <c r="AA100" s="307"/>
      <c r="AB100" s="294"/>
      <c r="AE100" s="725" t="str">
        <f t="shared" ref="AE100:AE163" si="31">IF(AND(K100="",L100=""),"","["&amp;RIGHT(LEFT(K100,2),1)&amp;RIGHT(LEFT(L100,2),1)&amp;"]")</f>
        <v/>
      </c>
      <c r="AF100" s="726" t="str">
        <f t="shared" ref="AF100:AF163" si="32">IF(AE100="","",IF(Q100&lt;100000,1,0))</f>
        <v/>
      </c>
      <c r="AG100" s="726" t="str">
        <f t="shared" ref="AG100:AG163" si="33">IF(AE100="","",IF(AND(AF100=0,Q100&lt;200000),1,))</f>
        <v/>
      </c>
      <c r="AH100" s="726" t="str">
        <f>IF(AE100="","",VLOOKUP(AE100,リスト!BI:BJ,2,0))</f>
        <v/>
      </c>
      <c r="AI100" s="726" t="str">
        <f t="shared" si="30"/>
        <v/>
      </c>
      <c r="AJ100" s="726" t="str">
        <f>IF(AI100="","",VLOOKUP(AI100,リスト!BW:BX,2,0))</f>
        <v/>
      </c>
      <c r="AK100" s="726" t="str">
        <f>IF(AE100="","",IF(P100&gt;【１】経営概要!$G$27,調査年-1,調査年)-O100)</f>
        <v/>
      </c>
      <c r="AL100" s="727" t="str">
        <f t="shared" ref="AL100:AL163" si="34">IF(OR(AE100="",AF100=1),"",
IF(AND(AI100&gt;0,AK100&lt;AI100,AM100&lt;=ROUND((Q100-1)*AJ100,0)),ROUND(AM100,0),
IF(AND(AI100&gt;0,AK100&lt;AI100),ROUND((Q100-1)*AJ100,0),
"")))</f>
        <v/>
      </c>
      <c r="AM100" s="728" t="str">
        <f t="shared" ref="AM100:AM163" si="35">IF(OR(AE100="",AF100=1),"",
IF(AND(AI100&gt;0,AK100&lt;AI100),Q100-ROUND((Q100-1)*AJ100*AK100,0),1
))</f>
        <v/>
      </c>
      <c r="AN100" s="728" t="str">
        <f t="shared" ref="AN100:AN163" si="36">IF(OR(AE100="",AF100=1),"",
IF(X100="",AL100,
IF(X100="2：廃棄等",SUM(AM100,Y100),
IF(X100="1：売却",AM100-Y100,
IF(AND(Y100="",AL100=""),"",SUM(Y100,AL100))))))</f>
        <v/>
      </c>
      <c r="AO100" s="729" t="str">
        <f t="shared" ref="AO100:AO163" si="37">IF(AND(AN100="",AL100=""),"",
IF(OR(X100="2：廃棄等",X100="1：売却"),SUM(AN100)-SUM(AL100),""))</f>
        <v/>
      </c>
      <c r="AP100" s="729" t="str">
        <f>IF(W100="","",IF(OR(O100=IF(P100&gt;【１】経営概要!$G$27,調査年-1,調査年),AM100=""),"",ROUND(AM100*W100%,0)))</f>
        <v/>
      </c>
      <c r="AQ100" s="729" t="str">
        <f t="shared" ref="AQ100:AQ163" si="38">IF(W100="","",IF(AN100="","",ROUND(AN100*W100%,0)))</f>
        <v/>
      </c>
      <c r="AR100" s="729" t="str">
        <f t="shared" ref="AR100:AR163" si="39">IF(W100="","",IF(AO100="","",ROUND(AO100*W100%,0)))</f>
        <v/>
      </c>
      <c r="AS100" s="729" t="str">
        <f t="shared" ref="AS100:AS163" si="40">IF(W100="","",IF(AM100="","",ROUND(AM100*W100%,0)))</f>
        <v/>
      </c>
      <c r="AT100" s="666" t="str">
        <f>IF(OR(W100="",AND(OR(O100&lt;&gt;IF(P100&gt;【１】経営概要!$G$27,調査年-1,調査年),AF100=0),R100="")),"",
SUM(
IF(AND(O100=IF(P100&gt;【１】経営概要!$G$27,調査年-1,調査年),AF100=1),ROUND(Q100*W100%,0),),
ROUND(R100*W100%,0)))</f>
        <v/>
      </c>
      <c r="AU100" s="729" t="str">
        <f t="shared" ref="AU100:AU163" si="41">IF(W100="","",IF(S100="","",ROUND(S100*W100%,0)))</f>
        <v/>
      </c>
      <c r="AV100" s="729" t="str">
        <f t="shared" ref="AV100:AV163" si="42">IF(W100="","",IF(T100="","",ROUND(T100*W100%,0)))</f>
        <v/>
      </c>
      <c r="AW100" s="729" t="str">
        <f t="shared" ref="AW100:AW163" si="43">IF(W100="","",IF(U100="","",ROUND(U100*W100%,0)))</f>
        <v/>
      </c>
      <c r="AX100" s="729" t="str">
        <f t="shared" ref="AX100:AX163" si="44">IF(W100="","",IF(V100="","",ROUND(V100*W100%,0)))</f>
        <v/>
      </c>
    </row>
    <row r="101" spans="3:50" s="4" customFormat="1" ht="28.15" hidden="1" customHeight="1" outlineLevel="1">
      <c r="C101" s="722">
        <v>85</v>
      </c>
      <c r="D101" s="1572"/>
      <c r="E101" s="1573"/>
      <c r="F101" s="1573"/>
      <c r="G101" s="1573"/>
      <c r="H101" s="1573"/>
      <c r="I101" s="1573"/>
      <c r="J101" s="1573"/>
      <c r="K101" s="742"/>
      <c r="L101" s="743"/>
      <c r="M101" s="744"/>
      <c r="N101" s="191"/>
      <c r="O101" s="326"/>
      <c r="P101" s="327"/>
      <c r="Q101" s="192"/>
      <c r="R101" s="201"/>
      <c r="S101" s="192"/>
      <c r="T101" s="192"/>
      <c r="U101" s="192"/>
      <c r="V101" s="192"/>
      <c r="W101" s="1045"/>
      <c r="X101" s="741"/>
      <c r="Y101" s="82"/>
      <c r="Z101" s="453"/>
      <c r="AA101" s="307"/>
      <c r="AB101" s="294"/>
      <c r="AE101" s="725" t="str">
        <f t="shared" si="31"/>
        <v/>
      </c>
      <c r="AF101" s="726" t="str">
        <f t="shared" si="32"/>
        <v/>
      </c>
      <c r="AG101" s="726" t="str">
        <f t="shared" si="33"/>
        <v/>
      </c>
      <c r="AH101" s="726" t="str">
        <f>IF(AE101="","",VLOOKUP(AE101,リスト!BI:BJ,2,0))</f>
        <v/>
      </c>
      <c r="AI101" s="726" t="str">
        <f t="shared" si="30"/>
        <v/>
      </c>
      <c r="AJ101" s="726" t="str">
        <f>IF(AI101="","",VLOOKUP(AI101,リスト!BW:BX,2,0))</f>
        <v/>
      </c>
      <c r="AK101" s="726" t="str">
        <f>IF(AE101="","",IF(P101&gt;【１】経営概要!$G$27,調査年-1,調査年)-O101)</f>
        <v/>
      </c>
      <c r="AL101" s="727" t="str">
        <f t="shared" si="34"/>
        <v/>
      </c>
      <c r="AM101" s="728" t="str">
        <f t="shared" si="35"/>
        <v/>
      </c>
      <c r="AN101" s="728" t="str">
        <f t="shared" si="36"/>
        <v/>
      </c>
      <c r="AO101" s="729" t="str">
        <f t="shared" si="37"/>
        <v/>
      </c>
      <c r="AP101" s="729" t="str">
        <f>IF(W101="","",IF(OR(O101=IF(P101&gt;【１】経営概要!$G$27,調査年-1,調査年),AM101=""),"",ROUND(AM101*W101%,0)))</f>
        <v/>
      </c>
      <c r="AQ101" s="729" t="str">
        <f t="shared" si="38"/>
        <v/>
      </c>
      <c r="AR101" s="729" t="str">
        <f t="shared" si="39"/>
        <v/>
      </c>
      <c r="AS101" s="729" t="str">
        <f t="shared" si="40"/>
        <v/>
      </c>
      <c r="AT101" s="666" t="str">
        <f>IF(OR(W101="",AND(OR(O101&lt;&gt;IF(P101&gt;【１】経営概要!$G$27,調査年-1,調査年),AF101=0),R101="")),"",
SUM(
IF(AND(O101=IF(P101&gt;【１】経営概要!$G$27,調査年-1,調査年),AF101=1),ROUND(Q101*W101%,0),),
ROUND(R101*W101%,0)))</f>
        <v/>
      </c>
      <c r="AU101" s="729" t="str">
        <f t="shared" si="41"/>
        <v/>
      </c>
      <c r="AV101" s="729" t="str">
        <f t="shared" si="42"/>
        <v/>
      </c>
      <c r="AW101" s="729" t="str">
        <f t="shared" si="43"/>
        <v/>
      </c>
      <c r="AX101" s="729" t="str">
        <f t="shared" si="44"/>
        <v/>
      </c>
    </row>
    <row r="102" spans="3:50" s="4" customFormat="1" ht="28.15" hidden="1" customHeight="1" outlineLevel="1">
      <c r="C102" s="722">
        <v>86</v>
      </c>
      <c r="D102" s="1569"/>
      <c r="E102" s="1570"/>
      <c r="F102" s="1570"/>
      <c r="G102" s="1570"/>
      <c r="H102" s="1570"/>
      <c r="I102" s="1570"/>
      <c r="J102" s="1570"/>
      <c r="K102" s="739"/>
      <c r="L102" s="740"/>
      <c r="M102" s="744"/>
      <c r="N102" s="191"/>
      <c r="O102" s="324"/>
      <c r="P102" s="328"/>
      <c r="Q102" s="192"/>
      <c r="R102" s="201"/>
      <c r="S102" s="192"/>
      <c r="T102" s="192"/>
      <c r="U102" s="192"/>
      <c r="V102" s="192"/>
      <c r="W102" s="1045"/>
      <c r="X102" s="741"/>
      <c r="Y102" s="82"/>
      <c r="Z102" s="453"/>
      <c r="AA102" s="307"/>
      <c r="AB102" s="294"/>
      <c r="AE102" s="725" t="str">
        <f t="shared" si="31"/>
        <v/>
      </c>
      <c r="AF102" s="726" t="str">
        <f t="shared" si="32"/>
        <v/>
      </c>
      <c r="AG102" s="726" t="str">
        <f t="shared" si="33"/>
        <v/>
      </c>
      <c r="AH102" s="726" t="str">
        <f>IF(AE102="","",VLOOKUP(AE102,リスト!BI:BJ,2,0))</f>
        <v/>
      </c>
      <c r="AI102" s="726" t="str">
        <f t="shared" si="30"/>
        <v/>
      </c>
      <c r="AJ102" s="726" t="str">
        <f>IF(AI102="","",VLOOKUP(AI102,リスト!BW:BX,2,0))</f>
        <v/>
      </c>
      <c r="AK102" s="726" t="str">
        <f>IF(AE102="","",IF(P102&gt;【１】経営概要!$G$27,調査年-1,調査年)-O102)</f>
        <v/>
      </c>
      <c r="AL102" s="727" t="str">
        <f t="shared" si="34"/>
        <v/>
      </c>
      <c r="AM102" s="728" t="str">
        <f t="shared" si="35"/>
        <v/>
      </c>
      <c r="AN102" s="728" t="str">
        <f t="shared" si="36"/>
        <v/>
      </c>
      <c r="AO102" s="729" t="str">
        <f t="shared" si="37"/>
        <v/>
      </c>
      <c r="AP102" s="729" t="str">
        <f>IF(W102="","",IF(OR(O102=IF(P102&gt;【１】経営概要!$G$27,調査年-1,調査年),AM102=""),"",ROUND(AM102*W102%,0)))</f>
        <v/>
      </c>
      <c r="AQ102" s="729" t="str">
        <f t="shared" si="38"/>
        <v/>
      </c>
      <c r="AR102" s="729" t="str">
        <f t="shared" si="39"/>
        <v/>
      </c>
      <c r="AS102" s="729" t="str">
        <f t="shared" si="40"/>
        <v/>
      </c>
      <c r="AT102" s="666" t="str">
        <f>IF(OR(W102="",AND(OR(O102&lt;&gt;IF(P102&gt;【１】経営概要!$G$27,調査年-1,調査年),AF102=0),R102="")),"",
SUM(
IF(AND(O102=IF(P102&gt;【１】経営概要!$G$27,調査年-1,調査年),AF102=1),ROUND(Q102*W102%,0),),
ROUND(R102*W102%,0)))</f>
        <v/>
      </c>
      <c r="AU102" s="729" t="str">
        <f t="shared" si="41"/>
        <v/>
      </c>
      <c r="AV102" s="729" t="str">
        <f t="shared" si="42"/>
        <v/>
      </c>
      <c r="AW102" s="729" t="str">
        <f t="shared" si="43"/>
        <v/>
      </c>
      <c r="AX102" s="729" t="str">
        <f t="shared" si="44"/>
        <v/>
      </c>
    </row>
    <row r="103" spans="3:50" s="4" customFormat="1" ht="28.15" hidden="1" customHeight="1" outlineLevel="1">
      <c r="C103" s="722">
        <v>87</v>
      </c>
      <c r="D103" s="1569"/>
      <c r="E103" s="1570"/>
      <c r="F103" s="1570"/>
      <c r="G103" s="1570"/>
      <c r="H103" s="1570"/>
      <c r="I103" s="1570"/>
      <c r="J103" s="1570"/>
      <c r="K103" s="739"/>
      <c r="L103" s="740"/>
      <c r="M103" s="744"/>
      <c r="N103" s="191"/>
      <c r="O103" s="324"/>
      <c r="P103" s="328"/>
      <c r="Q103" s="192"/>
      <c r="R103" s="201"/>
      <c r="S103" s="192"/>
      <c r="T103" s="192"/>
      <c r="U103" s="192"/>
      <c r="V103" s="192"/>
      <c r="W103" s="1045"/>
      <c r="X103" s="741"/>
      <c r="Y103" s="82"/>
      <c r="Z103" s="453"/>
      <c r="AA103" s="307"/>
      <c r="AB103" s="294"/>
      <c r="AE103" s="725" t="str">
        <f t="shared" si="31"/>
        <v/>
      </c>
      <c r="AF103" s="726" t="str">
        <f t="shared" si="32"/>
        <v/>
      </c>
      <c r="AG103" s="726" t="str">
        <f t="shared" si="33"/>
        <v/>
      </c>
      <c r="AH103" s="726" t="str">
        <f>IF(AE103="","",VLOOKUP(AE103,リスト!BI:BJ,2,0))</f>
        <v/>
      </c>
      <c r="AI103" s="726" t="str">
        <f t="shared" si="30"/>
        <v/>
      </c>
      <c r="AJ103" s="726" t="str">
        <f>IF(AI103="","",VLOOKUP(AI103,リスト!BW:BX,2,0))</f>
        <v/>
      </c>
      <c r="AK103" s="726" t="str">
        <f>IF(AE103="","",IF(P103&gt;【１】経営概要!$G$27,調査年-1,調査年)-O103)</f>
        <v/>
      </c>
      <c r="AL103" s="727" t="str">
        <f t="shared" si="34"/>
        <v/>
      </c>
      <c r="AM103" s="728" t="str">
        <f t="shared" si="35"/>
        <v/>
      </c>
      <c r="AN103" s="728" t="str">
        <f t="shared" si="36"/>
        <v/>
      </c>
      <c r="AO103" s="729" t="str">
        <f t="shared" si="37"/>
        <v/>
      </c>
      <c r="AP103" s="729" t="str">
        <f>IF(W103="","",IF(OR(O103=IF(P103&gt;【１】経営概要!$G$27,調査年-1,調査年),AM103=""),"",ROUND(AM103*W103%,0)))</f>
        <v/>
      </c>
      <c r="AQ103" s="729" t="str">
        <f t="shared" si="38"/>
        <v/>
      </c>
      <c r="AR103" s="729" t="str">
        <f t="shared" si="39"/>
        <v/>
      </c>
      <c r="AS103" s="729" t="str">
        <f t="shared" si="40"/>
        <v/>
      </c>
      <c r="AT103" s="666" t="str">
        <f>IF(OR(W103="",AND(OR(O103&lt;&gt;IF(P103&gt;【１】経営概要!$G$27,調査年-1,調査年),AF103=0),R103="")),"",
SUM(
IF(AND(O103=IF(P103&gt;【１】経営概要!$G$27,調査年-1,調査年),AF103=1),ROUND(Q103*W103%,0),),
ROUND(R103*W103%,0)))</f>
        <v/>
      </c>
      <c r="AU103" s="729" t="str">
        <f t="shared" si="41"/>
        <v/>
      </c>
      <c r="AV103" s="729" t="str">
        <f t="shared" si="42"/>
        <v/>
      </c>
      <c r="AW103" s="729" t="str">
        <f t="shared" si="43"/>
        <v/>
      </c>
      <c r="AX103" s="729" t="str">
        <f t="shared" si="44"/>
        <v/>
      </c>
    </row>
    <row r="104" spans="3:50" s="4" customFormat="1" ht="28.15" hidden="1" customHeight="1" outlineLevel="1">
      <c r="C104" s="722">
        <v>88</v>
      </c>
      <c r="D104" s="1569"/>
      <c r="E104" s="1570"/>
      <c r="F104" s="1570"/>
      <c r="G104" s="1570"/>
      <c r="H104" s="1570"/>
      <c r="I104" s="1570"/>
      <c r="J104" s="1570"/>
      <c r="K104" s="739"/>
      <c r="L104" s="740"/>
      <c r="M104" s="744"/>
      <c r="N104" s="193"/>
      <c r="O104" s="324"/>
      <c r="P104" s="328"/>
      <c r="Q104" s="192"/>
      <c r="R104" s="201"/>
      <c r="S104" s="192"/>
      <c r="T104" s="192"/>
      <c r="U104" s="192"/>
      <c r="V104" s="192"/>
      <c r="W104" s="1045"/>
      <c r="X104" s="741"/>
      <c r="Y104" s="82"/>
      <c r="Z104" s="453"/>
      <c r="AA104" s="307"/>
      <c r="AB104" s="294"/>
      <c r="AE104" s="725" t="str">
        <f t="shared" si="31"/>
        <v/>
      </c>
      <c r="AF104" s="726" t="str">
        <f t="shared" si="32"/>
        <v/>
      </c>
      <c r="AG104" s="726" t="str">
        <f t="shared" si="33"/>
        <v/>
      </c>
      <c r="AH104" s="726" t="str">
        <f>IF(AE104="","",VLOOKUP(AE104,リスト!BI:BJ,2,0))</f>
        <v/>
      </c>
      <c r="AI104" s="726" t="str">
        <f t="shared" si="30"/>
        <v/>
      </c>
      <c r="AJ104" s="726" t="str">
        <f>IF(AI104="","",VLOOKUP(AI104,リスト!BW:BX,2,0))</f>
        <v/>
      </c>
      <c r="AK104" s="726" t="str">
        <f>IF(AE104="","",IF(P104&gt;【１】経営概要!$G$27,調査年-1,調査年)-O104)</f>
        <v/>
      </c>
      <c r="AL104" s="727" t="str">
        <f t="shared" si="34"/>
        <v/>
      </c>
      <c r="AM104" s="728" t="str">
        <f t="shared" si="35"/>
        <v/>
      </c>
      <c r="AN104" s="728" t="str">
        <f t="shared" si="36"/>
        <v/>
      </c>
      <c r="AO104" s="729" t="str">
        <f t="shared" si="37"/>
        <v/>
      </c>
      <c r="AP104" s="729" t="str">
        <f>IF(W104="","",IF(OR(O104=IF(P104&gt;【１】経営概要!$G$27,調査年-1,調査年),AM104=""),"",ROUND(AM104*W104%,0)))</f>
        <v/>
      </c>
      <c r="AQ104" s="729" t="str">
        <f t="shared" si="38"/>
        <v/>
      </c>
      <c r="AR104" s="729" t="str">
        <f t="shared" si="39"/>
        <v/>
      </c>
      <c r="AS104" s="729" t="str">
        <f t="shared" si="40"/>
        <v/>
      </c>
      <c r="AT104" s="666" t="str">
        <f>IF(OR(W104="",AND(OR(O104&lt;&gt;IF(P104&gt;【１】経営概要!$G$27,調査年-1,調査年),AF104=0),R104="")),"",
SUM(
IF(AND(O104=IF(P104&gt;【１】経営概要!$G$27,調査年-1,調査年),AF104=1),ROUND(Q104*W104%,0),),
ROUND(R104*W104%,0)))</f>
        <v/>
      </c>
      <c r="AU104" s="729" t="str">
        <f t="shared" si="41"/>
        <v/>
      </c>
      <c r="AV104" s="729" t="str">
        <f t="shared" si="42"/>
        <v/>
      </c>
      <c r="AW104" s="729" t="str">
        <f t="shared" si="43"/>
        <v/>
      </c>
      <c r="AX104" s="729" t="str">
        <f t="shared" si="44"/>
        <v/>
      </c>
    </row>
    <row r="105" spans="3:50" s="4" customFormat="1" ht="28.15" hidden="1" customHeight="1" outlineLevel="1">
      <c r="C105" s="722">
        <v>89</v>
      </c>
      <c r="D105" s="1569"/>
      <c r="E105" s="1570"/>
      <c r="F105" s="1570"/>
      <c r="G105" s="1570"/>
      <c r="H105" s="1570"/>
      <c r="I105" s="1570"/>
      <c r="J105" s="1570"/>
      <c r="K105" s="739"/>
      <c r="L105" s="740"/>
      <c r="M105" s="744"/>
      <c r="N105" s="191"/>
      <c r="O105" s="324"/>
      <c r="P105" s="328"/>
      <c r="Q105" s="192"/>
      <c r="R105" s="201"/>
      <c r="S105" s="192"/>
      <c r="T105" s="192"/>
      <c r="U105" s="192"/>
      <c r="V105" s="192"/>
      <c r="W105" s="1045"/>
      <c r="X105" s="741"/>
      <c r="Y105" s="82"/>
      <c r="Z105" s="453"/>
      <c r="AA105" s="307"/>
      <c r="AB105" s="294"/>
      <c r="AE105" s="725" t="str">
        <f t="shared" si="31"/>
        <v/>
      </c>
      <c r="AF105" s="726" t="str">
        <f t="shared" si="32"/>
        <v/>
      </c>
      <c r="AG105" s="726" t="str">
        <f t="shared" si="33"/>
        <v/>
      </c>
      <c r="AH105" s="726" t="str">
        <f>IF(AE105="","",VLOOKUP(AE105,リスト!BI:BJ,2,0))</f>
        <v/>
      </c>
      <c r="AI105" s="726" t="str">
        <f t="shared" si="30"/>
        <v/>
      </c>
      <c r="AJ105" s="726" t="str">
        <f>IF(AI105="","",VLOOKUP(AI105,リスト!BW:BX,2,0))</f>
        <v/>
      </c>
      <c r="AK105" s="726" t="str">
        <f>IF(AE105="","",IF(P105&gt;【１】経営概要!$G$27,調査年-1,調査年)-O105)</f>
        <v/>
      </c>
      <c r="AL105" s="727" t="str">
        <f t="shared" si="34"/>
        <v/>
      </c>
      <c r="AM105" s="728" t="str">
        <f t="shared" si="35"/>
        <v/>
      </c>
      <c r="AN105" s="728" t="str">
        <f t="shared" si="36"/>
        <v/>
      </c>
      <c r="AO105" s="729" t="str">
        <f t="shared" si="37"/>
        <v/>
      </c>
      <c r="AP105" s="729" t="str">
        <f>IF(W105="","",IF(OR(O105=IF(P105&gt;【１】経営概要!$G$27,調査年-1,調査年),AM105=""),"",ROUND(AM105*W105%,0)))</f>
        <v/>
      </c>
      <c r="AQ105" s="729" t="str">
        <f t="shared" si="38"/>
        <v/>
      </c>
      <c r="AR105" s="729" t="str">
        <f t="shared" si="39"/>
        <v/>
      </c>
      <c r="AS105" s="729" t="str">
        <f t="shared" si="40"/>
        <v/>
      </c>
      <c r="AT105" s="666" t="str">
        <f>IF(OR(W105="",AND(OR(O105&lt;&gt;IF(P105&gt;【１】経営概要!$G$27,調査年-1,調査年),AF105=0),R105="")),"",
SUM(
IF(AND(O105=IF(P105&gt;【１】経営概要!$G$27,調査年-1,調査年),AF105=1),ROUND(Q105*W105%,0),),
ROUND(R105*W105%,0)))</f>
        <v/>
      </c>
      <c r="AU105" s="729" t="str">
        <f t="shared" si="41"/>
        <v/>
      </c>
      <c r="AV105" s="729" t="str">
        <f t="shared" si="42"/>
        <v/>
      </c>
      <c r="AW105" s="729" t="str">
        <f t="shared" si="43"/>
        <v/>
      </c>
      <c r="AX105" s="729" t="str">
        <f t="shared" si="44"/>
        <v/>
      </c>
    </row>
    <row r="106" spans="3:50" s="4" customFormat="1" ht="28.15" hidden="1" customHeight="1" outlineLevel="1">
      <c r="C106" s="722">
        <v>90</v>
      </c>
      <c r="D106" s="1569"/>
      <c r="E106" s="1570"/>
      <c r="F106" s="1570"/>
      <c r="G106" s="1570"/>
      <c r="H106" s="1570"/>
      <c r="I106" s="1570"/>
      <c r="J106" s="1570"/>
      <c r="K106" s="739"/>
      <c r="L106" s="740"/>
      <c r="M106" s="744"/>
      <c r="N106" s="193"/>
      <c r="O106" s="324"/>
      <c r="P106" s="328"/>
      <c r="Q106" s="192"/>
      <c r="R106" s="201"/>
      <c r="S106" s="192"/>
      <c r="T106" s="192"/>
      <c r="U106" s="192"/>
      <c r="V106" s="192"/>
      <c r="W106" s="1045"/>
      <c r="X106" s="741"/>
      <c r="Y106" s="82"/>
      <c r="Z106" s="453"/>
      <c r="AA106" s="307"/>
      <c r="AB106" s="294"/>
      <c r="AE106" s="725" t="str">
        <f t="shared" si="31"/>
        <v/>
      </c>
      <c r="AF106" s="726" t="str">
        <f t="shared" si="32"/>
        <v/>
      </c>
      <c r="AG106" s="726" t="str">
        <f t="shared" si="33"/>
        <v/>
      </c>
      <c r="AH106" s="726" t="str">
        <f>IF(AE106="","",VLOOKUP(AE106,リスト!BI:BJ,2,0))</f>
        <v/>
      </c>
      <c r="AI106" s="726" t="str">
        <f t="shared" si="30"/>
        <v/>
      </c>
      <c r="AJ106" s="726" t="str">
        <f>IF(AI106="","",VLOOKUP(AI106,リスト!BW:BX,2,0))</f>
        <v/>
      </c>
      <c r="AK106" s="726" t="str">
        <f>IF(AE106="","",IF(P106&gt;【１】経営概要!$G$27,調査年-1,調査年)-O106)</f>
        <v/>
      </c>
      <c r="AL106" s="727" t="str">
        <f t="shared" si="34"/>
        <v/>
      </c>
      <c r="AM106" s="728" t="str">
        <f t="shared" si="35"/>
        <v/>
      </c>
      <c r="AN106" s="728" t="str">
        <f t="shared" si="36"/>
        <v/>
      </c>
      <c r="AO106" s="729" t="str">
        <f t="shared" si="37"/>
        <v/>
      </c>
      <c r="AP106" s="729" t="str">
        <f>IF(W106="","",IF(OR(O106=IF(P106&gt;【１】経営概要!$G$27,調査年-1,調査年),AM106=""),"",ROUND(AM106*W106%,0)))</f>
        <v/>
      </c>
      <c r="AQ106" s="729" t="str">
        <f t="shared" si="38"/>
        <v/>
      </c>
      <c r="AR106" s="729" t="str">
        <f t="shared" si="39"/>
        <v/>
      </c>
      <c r="AS106" s="729" t="str">
        <f t="shared" si="40"/>
        <v/>
      </c>
      <c r="AT106" s="666" t="str">
        <f>IF(OR(W106="",AND(OR(O106&lt;&gt;IF(P106&gt;【１】経営概要!$G$27,調査年-1,調査年),AF106=0),R106="")),"",
SUM(
IF(AND(O106=IF(P106&gt;【１】経営概要!$G$27,調査年-1,調査年),AF106=1),ROUND(Q106*W106%,0),),
ROUND(R106*W106%,0)))</f>
        <v/>
      </c>
      <c r="AU106" s="729" t="str">
        <f t="shared" si="41"/>
        <v/>
      </c>
      <c r="AV106" s="729" t="str">
        <f t="shared" si="42"/>
        <v/>
      </c>
      <c r="AW106" s="729" t="str">
        <f t="shared" si="43"/>
        <v/>
      </c>
      <c r="AX106" s="729" t="str">
        <f t="shared" si="44"/>
        <v/>
      </c>
    </row>
    <row r="107" spans="3:50" s="4" customFormat="1" ht="28.15" hidden="1" customHeight="1" outlineLevel="1">
      <c r="C107" s="722">
        <v>91</v>
      </c>
      <c r="D107" s="1569"/>
      <c r="E107" s="1570"/>
      <c r="F107" s="1570"/>
      <c r="G107" s="1570"/>
      <c r="H107" s="1570"/>
      <c r="I107" s="1570"/>
      <c r="J107" s="1570"/>
      <c r="K107" s="739"/>
      <c r="L107" s="740"/>
      <c r="M107" s="744"/>
      <c r="N107" s="191"/>
      <c r="O107" s="324"/>
      <c r="P107" s="328"/>
      <c r="Q107" s="192"/>
      <c r="R107" s="201"/>
      <c r="S107" s="192"/>
      <c r="T107" s="192"/>
      <c r="U107" s="192"/>
      <c r="V107" s="192"/>
      <c r="W107" s="1045"/>
      <c r="X107" s="741"/>
      <c r="Y107" s="82"/>
      <c r="Z107" s="453"/>
      <c r="AA107" s="307"/>
      <c r="AB107" s="294"/>
      <c r="AE107" s="725" t="str">
        <f t="shared" si="31"/>
        <v/>
      </c>
      <c r="AF107" s="726" t="str">
        <f t="shared" si="32"/>
        <v/>
      </c>
      <c r="AG107" s="726" t="str">
        <f t="shared" si="33"/>
        <v/>
      </c>
      <c r="AH107" s="726" t="str">
        <f>IF(AE107="","",VLOOKUP(AE107,リスト!BI:BJ,2,0))</f>
        <v/>
      </c>
      <c r="AI107" s="726" t="str">
        <f t="shared" si="30"/>
        <v/>
      </c>
      <c r="AJ107" s="726" t="str">
        <f>IF(AI107="","",VLOOKUP(AI107,リスト!BW:BX,2,0))</f>
        <v/>
      </c>
      <c r="AK107" s="726" t="str">
        <f>IF(AE107="","",IF(P107&gt;【１】経営概要!$G$27,調査年-1,調査年)-O107)</f>
        <v/>
      </c>
      <c r="AL107" s="727" t="str">
        <f t="shared" si="34"/>
        <v/>
      </c>
      <c r="AM107" s="728" t="str">
        <f t="shared" si="35"/>
        <v/>
      </c>
      <c r="AN107" s="728" t="str">
        <f t="shared" si="36"/>
        <v/>
      </c>
      <c r="AO107" s="729" t="str">
        <f t="shared" si="37"/>
        <v/>
      </c>
      <c r="AP107" s="729" t="str">
        <f>IF(W107="","",IF(OR(O107=IF(P107&gt;【１】経営概要!$G$27,調査年-1,調査年),AM107=""),"",ROUND(AM107*W107%,0)))</f>
        <v/>
      </c>
      <c r="AQ107" s="729" t="str">
        <f t="shared" si="38"/>
        <v/>
      </c>
      <c r="AR107" s="729" t="str">
        <f t="shared" si="39"/>
        <v/>
      </c>
      <c r="AS107" s="729" t="str">
        <f t="shared" si="40"/>
        <v/>
      </c>
      <c r="AT107" s="666" t="str">
        <f>IF(OR(W107="",AND(OR(O107&lt;&gt;IF(P107&gt;【１】経営概要!$G$27,調査年-1,調査年),AF107=0),R107="")),"",
SUM(
IF(AND(O107=IF(P107&gt;【１】経営概要!$G$27,調査年-1,調査年),AF107=1),ROUND(Q107*W107%,0),),
ROUND(R107*W107%,0)))</f>
        <v/>
      </c>
      <c r="AU107" s="729" t="str">
        <f t="shared" si="41"/>
        <v/>
      </c>
      <c r="AV107" s="729" t="str">
        <f t="shared" si="42"/>
        <v/>
      </c>
      <c r="AW107" s="729" t="str">
        <f t="shared" si="43"/>
        <v/>
      </c>
      <c r="AX107" s="729" t="str">
        <f t="shared" si="44"/>
        <v/>
      </c>
    </row>
    <row r="108" spans="3:50" s="4" customFormat="1" ht="28.15" hidden="1" customHeight="1" outlineLevel="1">
      <c r="C108" s="722">
        <v>92</v>
      </c>
      <c r="D108" s="1569"/>
      <c r="E108" s="1570"/>
      <c r="F108" s="1570"/>
      <c r="G108" s="1570"/>
      <c r="H108" s="1570"/>
      <c r="I108" s="1570"/>
      <c r="J108" s="1571"/>
      <c r="K108" s="739"/>
      <c r="L108" s="740"/>
      <c r="M108" s="682"/>
      <c r="N108" s="200"/>
      <c r="O108" s="324"/>
      <c r="P108" s="325"/>
      <c r="Q108" s="201"/>
      <c r="R108" s="201"/>
      <c r="S108" s="201"/>
      <c r="T108" s="201"/>
      <c r="U108" s="201"/>
      <c r="V108" s="201"/>
      <c r="W108" s="1045"/>
      <c r="X108" s="741"/>
      <c r="Y108" s="82"/>
      <c r="Z108" s="453"/>
      <c r="AA108" s="307"/>
      <c r="AB108" s="294"/>
      <c r="AE108" s="725" t="str">
        <f t="shared" si="31"/>
        <v/>
      </c>
      <c r="AF108" s="726" t="str">
        <f t="shared" si="32"/>
        <v/>
      </c>
      <c r="AG108" s="726" t="str">
        <f t="shared" si="33"/>
        <v/>
      </c>
      <c r="AH108" s="726" t="str">
        <f>IF(AE108="","",VLOOKUP(AE108,リスト!BI:BJ,2,0))</f>
        <v/>
      </c>
      <c r="AI108" s="726" t="str">
        <f t="shared" si="30"/>
        <v/>
      </c>
      <c r="AJ108" s="726" t="str">
        <f>IF(AI108="","",VLOOKUP(AI108,リスト!BW:BX,2,0))</f>
        <v/>
      </c>
      <c r="AK108" s="726" t="str">
        <f>IF(AE108="","",IF(P108&gt;【１】経営概要!$G$27,調査年-1,調査年)-O108)</f>
        <v/>
      </c>
      <c r="AL108" s="727" t="str">
        <f t="shared" si="34"/>
        <v/>
      </c>
      <c r="AM108" s="728" t="str">
        <f t="shared" si="35"/>
        <v/>
      </c>
      <c r="AN108" s="728" t="str">
        <f t="shared" si="36"/>
        <v/>
      </c>
      <c r="AO108" s="729" t="str">
        <f t="shared" si="37"/>
        <v/>
      </c>
      <c r="AP108" s="729" t="str">
        <f>IF(W108="","",IF(OR(O108=IF(P108&gt;【１】経営概要!$G$27,調査年-1,調査年),AM108=""),"",ROUND(AM108*W108%,0)))</f>
        <v/>
      </c>
      <c r="AQ108" s="729" t="str">
        <f t="shared" si="38"/>
        <v/>
      </c>
      <c r="AR108" s="729" t="str">
        <f t="shared" si="39"/>
        <v/>
      </c>
      <c r="AS108" s="729" t="str">
        <f t="shared" si="40"/>
        <v/>
      </c>
      <c r="AT108" s="666" t="str">
        <f>IF(OR(W108="",AND(OR(O108&lt;&gt;IF(P108&gt;【１】経営概要!$G$27,調査年-1,調査年),AF108=0),R108="")),"",
SUM(
IF(AND(O108=IF(P108&gt;【１】経営概要!$G$27,調査年-1,調査年),AF108=1),ROUND(Q108*W108%,0),),
ROUND(R108*W108%,0)))</f>
        <v/>
      </c>
      <c r="AU108" s="729" t="str">
        <f t="shared" si="41"/>
        <v/>
      </c>
      <c r="AV108" s="729" t="str">
        <f t="shared" si="42"/>
        <v/>
      </c>
      <c r="AW108" s="729" t="str">
        <f t="shared" si="43"/>
        <v/>
      </c>
      <c r="AX108" s="729" t="str">
        <f t="shared" si="44"/>
        <v/>
      </c>
    </row>
    <row r="109" spans="3:50" s="4" customFormat="1" ht="28.15" hidden="1" customHeight="1" outlineLevel="1">
      <c r="C109" s="722">
        <v>93</v>
      </c>
      <c r="D109" s="1572"/>
      <c r="E109" s="1573"/>
      <c r="F109" s="1573"/>
      <c r="G109" s="1573"/>
      <c r="H109" s="1573"/>
      <c r="I109" s="1573"/>
      <c r="J109" s="1573"/>
      <c r="K109" s="742"/>
      <c r="L109" s="743"/>
      <c r="M109" s="744"/>
      <c r="N109" s="193"/>
      <c r="O109" s="326"/>
      <c r="P109" s="325"/>
      <c r="Q109" s="192"/>
      <c r="R109" s="201"/>
      <c r="S109" s="192"/>
      <c r="T109" s="192"/>
      <c r="U109" s="192"/>
      <c r="V109" s="192"/>
      <c r="W109" s="1045"/>
      <c r="X109" s="741"/>
      <c r="Y109" s="82"/>
      <c r="Z109" s="453"/>
      <c r="AA109" s="307"/>
      <c r="AB109" s="294"/>
      <c r="AE109" s="725" t="str">
        <f t="shared" si="31"/>
        <v/>
      </c>
      <c r="AF109" s="726" t="str">
        <f t="shared" si="32"/>
        <v/>
      </c>
      <c r="AG109" s="726" t="str">
        <f t="shared" si="33"/>
        <v/>
      </c>
      <c r="AH109" s="726" t="str">
        <f>IF(AE109="","",VLOOKUP(AE109,リスト!BI:BJ,2,0))</f>
        <v/>
      </c>
      <c r="AI109" s="726" t="str">
        <f t="shared" si="30"/>
        <v/>
      </c>
      <c r="AJ109" s="726" t="str">
        <f>IF(AI109="","",VLOOKUP(AI109,リスト!BW:BX,2,0))</f>
        <v/>
      </c>
      <c r="AK109" s="726" t="str">
        <f>IF(AE109="","",IF(P109&gt;【１】経営概要!$G$27,調査年-1,調査年)-O109)</f>
        <v/>
      </c>
      <c r="AL109" s="727" t="str">
        <f t="shared" si="34"/>
        <v/>
      </c>
      <c r="AM109" s="728" t="str">
        <f t="shared" si="35"/>
        <v/>
      </c>
      <c r="AN109" s="728" t="str">
        <f t="shared" si="36"/>
        <v/>
      </c>
      <c r="AO109" s="729" t="str">
        <f t="shared" si="37"/>
        <v/>
      </c>
      <c r="AP109" s="729" t="str">
        <f>IF(W109="","",IF(OR(O109=IF(P109&gt;【１】経営概要!$G$27,調査年-1,調査年),AM109=""),"",ROUND(AM109*W109%,0)))</f>
        <v/>
      </c>
      <c r="AQ109" s="729" t="str">
        <f t="shared" si="38"/>
        <v/>
      </c>
      <c r="AR109" s="729" t="str">
        <f t="shared" si="39"/>
        <v/>
      </c>
      <c r="AS109" s="729" t="str">
        <f t="shared" si="40"/>
        <v/>
      </c>
      <c r="AT109" s="666" t="str">
        <f>IF(OR(W109="",AND(OR(O109&lt;&gt;IF(P109&gt;【１】経営概要!$G$27,調査年-1,調査年),AF109=0),R109="")),"",
SUM(
IF(AND(O109=IF(P109&gt;【１】経営概要!$G$27,調査年-1,調査年),AF109=1),ROUND(Q109*W109%,0),),
ROUND(R109*W109%,0)))</f>
        <v/>
      </c>
      <c r="AU109" s="729" t="str">
        <f t="shared" si="41"/>
        <v/>
      </c>
      <c r="AV109" s="729" t="str">
        <f t="shared" si="42"/>
        <v/>
      </c>
      <c r="AW109" s="729" t="str">
        <f t="shared" si="43"/>
        <v/>
      </c>
      <c r="AX109" s="729" t="str">
        <f t="shared" si="44"/>
        <v/>
      </c>
    </row>
    <row r="110" spans="3:50" s="4" customFormat="1" ht="28.15" hidden="1" customHeight="1" outlineLevel="1">
      <c r="C110" s="722">
        <v>94</v>
      </c>
      <c r="D110" s="1569"/>
      <c r="E110" s="1570"/>
      <c r="F110" s="1570"/>
      <c r="G110" s="1570"/>
      <c r="H110" s="1570"/>
      <c r="I110" s="1570"/>
      <c r="J110" s="1570"/>
      <c r="K110" s="739"/>
      <c r="L110" s="740"/>
      <c r="M110" s="744"/>
      <c r="N110" s="191"/>
      <c r="O110" s="324"/>
      <c r="P110" s="325"/>
      <c r="Q110" s="192"/>
      <c r="R110" s="201"/>
      <c r="S110" s="192"/>
      <c r="T110" s="192"/>
      <c r="U110" s="192"/>
      <c r="V110" s="192"/>
      <c r="W110" s="1045"/>
      <c r="X110" s="741"/>
      <c r="Y110" s="82"/>
      <c r="Z110" s="453"/>
      <c r="AA110" s="307"/>
      <c r="AB110" s="294"/>
      <c r="AE110" s="725" t="str">
        <f t="shared" si="31"/>
        <v/>
      </c>
      <c r="AF110" s="726" t="str">
        <f t="shared" si="32"/>
        <v/>
      </c>
      <c r="AG110" s="726" t="str">
        <f t="shared" si="33"/>
        <v/>
      </c>
      <c r="AH110" s="726" t="str">
        <f>IF(AE110="","",VLOOKUP(AE110,リスト!BI:BJ,2,0))</f>
        <v/>
      </c>
      <c r="AI110" s="726" t="str">
        <f t="shared" si="30"/>
        <v/>
      </c>
      <c r="AJ110" s="726" t="str">
        <f>IF(AI110="","",VLOOKUP(AI110,リスト!BW:BX,2,0))</f>
        <v/>
      </c>
      <c r="AK110" s="726" t="str">
        <f>IF(AE110="","",IF(P110&gt;【１】経営概要!$G$27,調査年-1,調査年)-O110)</f>
        <v/>
      </c>
      <c r="AL110" s="727" t="str">
        <f t="shared" si="34"/>
        <v/>
      </c>
      <c r="AM110" s="728" t="str">
        <f t="shared" si="35"/>
        <v/>
      </c>
      <c r="AN110" s="728" t="str">
        <f t="shared" si="36"/>
        <v/>
      </c>
      <c r="AO110" s="729" t="str">
        <f t="shared" si="37"/>
        <v/>
      </c>
      <c r="AP110" s="729" t="str">
        <f>IF(W110="","",IF(OR(O110=IF(P110&gt;【１】経営概要!$G$27,調査年-1,調査年),AM110=""),"",ROUND(AM110*W110%,0)))</f>
        <v/>
      </c>
      <c r="AQ110" s="729" t="str">
        <f t="shared" si="38"/>
        <v/>
      </c>
      <c r="AR110" s="729" t="str">
        <f t="shared" si="39"/>
        <v/>
      </c>
      <c r="AS110" s="729" t="str">
        <f t="shared" si="40"/>
        <v/>
      </c>
      <c r="AT110" s="666" t="str">
        <f>IF(OR(W110="",AND(OR(O110&lt;&gt;IF(P110&gt;【１】経営概要!$G$27,調査年-1,調査年),AF110=0),R110="")),"",
SUM(
IF(AND(O110=IF(P110&gt;【１】経営概要!$G$27,調査年-1,調査年),AF110=1),ROUND(Q110*W110%,0),),
ROUND(R110*W110%,0)))</f>
        <v/>
      </c>
      <c r="AU110" s="729" t="str">
        <f t="shared" si="41"/>
        <v/>
      </c>
      <c r="AV110" s="729" t="str">
        <f t="shared" si="42"/>
        <v/>
      </c>
      <c r="AW110" s="729" t="str">
        <f t="shared" si="43"/>
        <v/>
      </c>
      <c r="AX110" s="729" t="str">
        <f t="shared" si="44"/>
        <v/>
      </c>
    </row>
    <row r="111" spans="3:50" s="4" customFormat="1" ht="28.15" hidden="1" customHeight="1" outlineLevel="1">
      <c r="C111" s="722">
        <v>95</v>
      </c>
      <c r="D111" s="1572"/>
      <c r="E111" s="1573"/>
      <c r="F111" s="1573"/>
      <c r="G111" s="1573"/>
      <c r="H111" s="1573"/>
      <c r="I111" s="1573"/>
      <c r="J111" s="1573"/>
      <c r="K111" s="742"/>
      <c r="L111" s="743"/>
      <c r="M111" s="744"/>
      <c r="N111" s="193"/>
      <c r="O111" s="326"/>
      <c r="P111" s="325"/>
      <c r="Q111" s="192"/>
      <c r="R111" s="201"/>
      <c r="S111" s="192"/>
      <c r="T111" s="192"/>
      <c r="U111" s="192"/>
      <c r="V111" s="192"/>
      <c r="W111" s="1045"/>
      <c r="X111" s="741"/>
      <c r="Y111" s="82"/>
      <c r="Z111" s="453"/>
      <c r="AA111" s="307"/>
      <c r="AB111" s="294"/>
      <c r="AE111" s="725" t="str">
        <f t="shared" si="31"/>
        <v/>
      </c>
      <c r="AF111" s="726" t="str">
        <f t="shared" si="32"/>
        <v/>
      </c>
      <c r="AG111" s="726" t="str">
        <f t="shared" si="33"/>
        <v/>
      </c>
      <c r="AH111" s="726" t="str">
        <f>IF(AE111="","",VLOOKUP(AE111,リスト!BI:BJ,2,0))</f>
        <v/>
      </c>
      <c r="AI111" s="726" t="str">
        <f t="shared" si="30"/>
        <v/>
      </c>
      <c r="AJ111" s="726" t="str">
        <f>IF(AI111="","",VLOOKUP(AI111,リスト!BW:BX,2,0))</f>
        <v/>
      </c>
      <c r="AK111" s="726" t="str">
        <f>IF(AE111="","",IF(P111&gt;【１】経営概要!$G$27,調査年-1,調査年)-O111)</f>
        <v/>
      </c>
      <c r="AL111" s="727" t="str">
        <f t="shared" si="34"/>
        <v/>
      </c>
      <c r="AM111" s="728" t="str">
        <f t="shared" si="35"/>
        <v/>
      </c>
      <c r="AN111" s="728" t="str">
        <f t="shared" si="36"/>
        <v/>
      </c>
      <c r="AO111" s="729" t="str">
        <f t="shared" si="37"/>
        <v/>
      </c>
      <c r="AP111" s="729" t="str">
        <f>IF(W111="","",IF(OR(O111=IF(P111&gt;【１】経営概要!$G$27,調査年-1,調査年),AM111=""),"",ROUND(AM111*W111%,0)))</f>
        <v/>
      </c>
      <c r="AQ111" s="729" t="str">
        <f t="shared" si="38"/>
        <v/>
      </c>
      <c r="AR111" s="729" t="str">
        <f t="shared" si="39"/>
        <v/>
      </c>
      <c r="AS111" s="729" t="str">
        <f t="shared" si="40"/>
        <v/>
      </c>
      <c r="AT111" s="666" t="str">
        <f>IF(OR(W111="",AND(OR(O111&lt;&gt;IF(P111&gt;【１】経営概要!$G$27,調査年-1,調査年),AF111=0),R111="")),"",
SUM(
IF(AND(O111=IF(P111&gt;【１】経営概要!$G$27,調査年-1,調査年),AF111=1),ROUND(Q111*W111%,0),),
ROUND(R111*W111%,0)))</f>
        <v/>
      </c>
      <c r="AU111" s="729" t="str">
        <f t="shared" si="41"/>
        <v/>
      </c>
      <c r="AV111" s="729" t="str">
        <f t="shared" si="42"/>
        <v/>
      </c>
      <c r="AW111" s="729" t="str">
        <f t="shared" si="43"/>
        <v/>
      </c>
      <c r="AX111" s="729" t="str">
        <f t="shared" si="44"/>
        <v/>
      </c>
    </row>
    <row r="112" spans="3:50" s="4" customFormat="1" ht="28.15" hidden="1" customHeight="1" outlineLevel="1">
      <c r="C112" s="722">
        <v>96</v>
      </c>
      <c r="D112" s="1569"/>
      <c r="E112" s="1570"/>
      <c r="F112" s="1570"/>
      <c r="G112" s="1570"/>
      <c r="H112" s="1570"/>
      <c r="I112" s="1570"/>
      <c r="J112" s="1570"/>
      <c r="K112" s="739"/>
      <c r="L112" s="740"/>
      <c r="M112" s="744"/>
      <c r="N112" s="191"/>
      <c r="O112" s="324"/>
      <c r="P112" s="325"/>
      <c r="Q112" s="192"/>
      <c r="R112" s="201"/>
      <c r="S112" s="192"/>
      <c r="T112" s="192"/>
      <c r="U112" s="192"/>
      <c r="V112" s="192"/>
      <c r="W112" s="1045"/>
      <c r="X112" s="741"/>
      <c r="Y112" s="82"/>
      <c r="Z112" s="453"/>
      <c r="AA112" s="307"/>
      <c r="AB112" s="294"/>
      <c r="AE112" s="725" t="str">
        <f t="shared" si="31"/>
        <v/>
      </c>
      <c r="AF112" s="726" t="str">
        <f t="shared" si="32"/>
        <v/>
      </c>
      <c r="AG112" s="726" t="str">
        <f t="shared" si="33"/>
        <v/>
      </c>
      <c r="AH112" s="726" t="str">
        <f>IF(AE112="","",VLOOKUP(AE112,リスト!BI:BJ,2,0))</f>
        <v/>
      </c>
      <c r="AI112" s="726" t="str">
        <f t="shared" si="30"/>
        <v/>
      </c>
      <c r="AJ112" s="726" t="str">
        <f>IF(AI112="","",VLOOKUP(AI112,リスト!BW:BX,2,0))</f>
        <v/>
      </c>
      <c r="AK112" s="726" t="str">
        <f>IF(AE112="","",IF(P112&gt;【１】経営概要!$G$27,調査年-1,調査年)-O112)</f>
        <v/>
      </c>
      <c r="AL112" s="727" t="str">
        <f t="shared" si="34"/>
        <v/>
      </c>
      <c r="AM112" s="728" t="str">
        <f t="shared" si="35"/>
        <v/>
      </c>
      <c r="AN112" s="728" t="str">
        <f t="shared" si="36"/>
        <v/>
      </c>
      <c r="AO112" s="729" t="str">
        <f t="shared" si="37"/>
        <v/>
      </c>
      <c r="AP112" s="729" t="str">
        <f>IF(W112="","",IF(OR(O112=IF(P112&gt;【１】経営概要!$G$27,調査年-1,調査年),AM112=""),"",ROUND(AM112*W112%,0)))</f>
        <v/>
      </c>
      <c r="AQ112" s="729" t="str">
        <f t="shared" si="38"/>
        <v/>
      </c>
      <c r="AR112" s="729" t="str">
        <f t="shared" si="39"/>
        <v/>
      </c>
      <c r="AS112" s="729" t="str">
        <f t="shared" si="40"/>
        <v/>
      </c>
      <c r="AT112" s="666" t="str">
        <f>IF(OR(W112="",AND(OR(O112&lt;&gt;IF(P112&gt;【１】経営概要!$G$27,調査年-1,調査年),AF112=0),R112="")),"",
SUM(
IF(AND(O112=IF(P112&gt;【１】経営概要!$G$27,調査年-1,調査年),AF112=1),ROUND(Q112*W112%,0),),
ROUND(R112*W112%,0)))</f>
        <v/>
      </c>
      <c r="AU112" s="729" t="str">
        <f t="shared" si="41"/>
        <v/>
      </c>
      <c r="AV112" s="729" t="str">
        <f t="shared" si="42"/>
        <v/>
      </c>
      <c r="AW112" s="729" t="str">
        <f t="shared" si="43"/>
        <v/>
      </c>
      <c r="AX112" s="729" t="str">
        <f t="shared" si="44"/>
        <v/>
      </c>
    </row>
    <row r="113" spans="3:50" s="4" customFormat="1" ht="28.15" hidden="1" customHeight="1" outlineLevel="1">
      <c r="C113" s="722">
        <v>97</v>
      </c>
      <c r="D113" s="1572"/>
      <c r="E113" s="1573"/>
      <c r="F113" s="1573"/>
      <c r="G113" s="1573"/>
      <c r="H113" s="1573"/>
      <c r="I113" s="1573"/>
      <c r="J113" s="1573"/>
      <c r="K113" s="742"/>
      <c r="L113" s="743"/>
      <c r="M113" s="744"/>
      <c r="N113" s="193"/>
      <c r="O113" s="326"/>
      <c r="P113" s="325"/>
      <c r="Q113" s="192"/>
      <c r="R113" s="201"/>
      <c r="S113" s="192"/>
      <c r="T113" s="192"/>
      <c r="U113" s="192"/>
      <c r="V113" s="192"/>
      <c r="W113" s="1045"/>
      <c r="X113" s="741"/>
      <c r="Y113" s="82"/>
      <c r="Z113" s="453"/>
      <c r="AA113" s="307"/>
      <c r="AB113" s="294"/>
      <c r="AE113" s="725" t="str">
        <f t="shared" si="31"/>
        <v/>
      </c>
      <c r="AF113" s="726" t="str">
        <f t="shared" si="32"/>
        <v/>
      </c>
      <c r="AG113" s="726" t="str">
        <f t="shared" si="33"/>
        <v/>
      </c>
      <c r="AH113" s="726" t="str">
        <f>IF(AE113="","",VLOOKUP(AE113,リスト!BI:BJ,2,0))</f>
        <v/>
      </c>
      <c r="AI113" s="726" t="str">
        <f t="shared" si="30"/>
        <v/>
      </c>
      <c r="AJ113" s="726" t="str">
        <f>IF(AI113="","",VLOOKUP(AI113,リスト!BW:BX,2,0))</f>
        <v/>
      </c>
      <c r="AK113" s="726" t="str">
        <f>IF(AE113="","",IF(P113&gt;【１】経営概要!$G$27,調査年-1,調査年)-O113)</f>
        <v/>
      </c>
      <c r="AL113" s="727" t="str">
        <f t="shared" si="34"/>
        <v/>
      </c>
      <c r="AM113" s="728" t="str">
        <f t="shared" si="35"/>
        <v/>
      </c>
      <c r="AN113" s="728" t="str">
        <f t="shared" si="36"/>
        <v/>
      </c>
      <c r="AO113" s="729" t="str">
        <f t="shared" si="37"/>
        <v/>
      </c>
      <c r="AP113" s="729" t="str">
        <f>IF(W113="","",IF(OR(O113=IF(P113&gt;【１】経営概要!$G$27,調査年-1,調査年),AM113=""),"",ROUND(AM113*W113%,0)))</f>
        <v/>
      </c>
      <c r="AQ113" s="729" t="str">
        <f t="shared" si="38"/>
        <v/>
      </c>
      <c r="AR113" s="729" t="str">
        <f t="shared" si="39"/>
        <v/>
      </c>
      <c r="AS113" s="729" t="str">
        <f t="shared" si="40"/>
        <v/>
      </c>
      <c r="AT113" s="666" t="str">
        <f>IF(OR(W113="",AND(OR(O113&lt;&gt;IF(P113&gt;【１】経営概要!$G$27,調査年-1,調査年),AF113=0),R113="")),"",
SUM(
IF(AND(O113=IF(P113&gt;【１】経営概要!$G$27,調査年-1,調査年),AF113=1),ROUND(Q113*W113%,0),),
ROUND(R113*W113%,0)))</f>
        <v/>
      </c>
      <c r="AU113" s="729" t="str">
        <f t="shared" si="41"/>
        <v/>
      </c>
      <c r="AV113" s="729" t="str">
        <f t="shared" si="42"/>
        <v/>
      </c>
      <c r="AW113" s="729" t="str">
        <f t="shared" si="43"/>
        <v/>
      </c>
      <c r="AX113" s="729" t="str">
        <f t="shared" si="44"/>
        <v/>
      </c>
    </row>
    <row r="114" spans="3:50" s="4" customFormat="1" ht="28.15" hidden="1" customHeight="1" outlineLevel="1">
      <c r="C114" s="722">
        <v>98</v>
      </c>
      <c r="D114" s="1569"/>
      <c r="E114" s="1570"/>
      <c r="F114" s="1570"/>
      <c r="G114" s="1570"/>
      <c r="H114" s="1570"/>
      <c r="I114" s="1570"/>
      <c r="J114" s="1570"/>
      <c r="K114" s="739"/>
      <c r="L114" s="740"/>
      <c r="M114" s="744"/>
      <c r="N114" s="191"/>
      <c r="O114" s="324"/>
      <c r="P114" s="325"/>
      <c r="Q114" s="192"/>
      <c r="R114" s="201"/>
      <c r="S114" s="192"/>
      <c r="T114" s="192"/>
      <c r="U114" s="192"/>
      <c r="V114" s="192"/>
      <c r="W114" s="1045"/>
      <c r="X114" s="741"/>
      <c r="Y114" s="82"/>
      <c r="Z114" s="453"/>
      <c r="AA114" s="307"/>
      <c r="AB114" s="294"/>
      <c r="AE114" s="725" t="str">
        <f t="shared" si="31"/>
        <v/>
      </c>
      <c r="AF114" s="726" t="str">
        <f t="shared" si="32"/>
        <v/>
      </c>
      <c r="AG114" s="726" t="str">
        <f t="shared" si="33"/>
        <v/>
      </c>
      <c r="AH114" s="726" t="str">
        <f>IF(AE114="","",VLOOKUP(AE114,リスト!BI:BJ,2,0))</f>
        <v/>
      </c>
      <c r="AI114" s="726" t="str">
        <f t="shared" si="30"/>
        <v/>
      </c>
      <c r="AJ114" s="726" t="str">
        <f>IF(AI114="","",VLOOKUP(AI114,リスト!BW:BX,2,0))</f>
        <v/>
      </c>
      <c r="AK114" s="726" t="str">
        <f>IF(AE114="","",IF(P114&gt;【１】経営概要!$G$27,調査年-1,調査年)-O114)</f>
        <v/>
      </c>
      <c r="AL114" s="727" t="str">
        <f t="shared" si="34"/>
        <v/>
      </c>
      <c r="AM114" s="728" t="str">
        <f t="shared" si="35"/>
        <v/>
      </c>
      <c r="AN114" s="728" t="str">
        <f t="shared" si="36"/>
        <v/>
      </c>
      <c r="AO114" s="729" t="str">
        <f t="shared" si="37"/>
        <v/>
      </c>
      <c r="AP114" s="729" t="str">
        <f>IF(W114="","",IF(OR(O114=IF(P114&gt;【１】経営概要!$G$27,調査年-1,調査年),AM114=""),"",ROUND(AM114*W114%,0)))</f>
        <v/>
      </c>
      <c r="AQ114" s="729" t="str">
        <f t="shared" si="38"/>
        <v/>
      </c>
      <c r="AR114" s="729" t="str">
        <f t="shared" si="39"/>
        <v/>
      </c>
      <c r="AS114" s="729" t="str">
        <f t="shared" si="40"/>
        <v/>
      </c>
      <c r="AT114" s="666" t="str">
        <f>IF(OR(W114="",AND(OR(O114&lt;&gt;IF(P114&gt;【１】経営概要!$G$27,調査年-1,調査年),AF114=0),R114="")),"",
SUM(
IF(AND(O114=IF(P114&gt;【１】経営概要!$G$27,調査年-1,調査年),AF114=1),ROUND(Q114*W114%,0),),
ROUND(R114*W114%,0)))</f>
        <v/>
      </c>
      <c r="AU114" s="729" t="str">
        <f t="shared" si="41"/>
        <v/>
      </c>
      <c r="AV114" s="729" t="str">
        <f t="shared" si="42"/>
        <v/>
      </c>
      <c r="AW114" s="729" t="str">
        <f t="shared" si="43"/>
        <v/>
      </c>
      <c r="AX114" s="729" t="str">
        <f t="shared" si="44"/>
        <v/>
      </c>
    </row>
    <row r="115" spans="3:50" s="4" customFormat="1" ht="28.15" hidden="1" customHeight="1" outlineLevel="1">
      <c r="C115" s="722">
        <v>99</v>
      </c>
      <c r="D115" s="1572"/>
      <c r="E115" s="1573"/>
      <c r="F115" s="1573"/>
      <c r="G115" s="1573"/>
      <c r="H115" s="1573"/>
      <c r="I115" s="1573"/>
      <c r="J115" s="1573"/>
      <c r="K115" s="742"/>
      <c r="L115" s="743"/>
      <c r="M115" s="744"/>
      <c r="N115" s="191"/>
      <c r="O115" s="326"/>
      <c r="P115" s="325"/>
      <c r="Q115" s="192"/>
      <c r="R115" s="201"/>
      <c r="S115" s="192"/>
      <c r="T115" s="192"/>
      <c r="U115" s="192"/>
      <c r="V115" s="192"/>
      <c r="W115" s="1045"/>
      <c r="X115" s="741"/>
      <c r="Y115" s="82"/>
      <c r="Z115" s="453"/>
      <c r="AA115" s="307"/>
      <c r="AB115" s="294"/>
      <c r="AE115" s="725" t="str">
        <f t="shared" si="31"/>
        <v/>
      </c>
      <c r="AF115" s="726" t="str">
        <f t="shared" si="32"/>
        <v/>
      </c>
      <c r="AG115" s="726" t="str">
        <f t="shared" si="33"/>
        <v/>
      </c>
      <c r="AH115" s="726" t="str">
        <f>IF(AE115="","",VLOOKUP(AE115,リスト!BI:BJ,2,0))</f>
        <v/>
      </c>
      <c r="AI115" s="726" t="str">
        <f t="shared" si="30"/>
        <v/>
      </c>
      <c r="AJ115" s="726" t="str">
        <f>IF(AI115="","",VLOOKUP(AI115,リスト!BW:BX,2,0))</f>
        <v/>
      </c>
      <c r="AK115" s="726" t="str">
        <f>IF(AE115="","",IF(P115&gt;【１】経営概要!$G$27,調査年-1,調査年)-O115)</f>
        <v/>
      </c>
      <c r="AL115" s="727" t="str">
        <f t="shared" si="34"/>
        <v/>
      </c>
      <c r="AM115" s="728" t="str">
        <f t="shared" si="35"/>
        <v/>
      </c>
      <c r="AN115" s="728" t="str">
        <f t="shared" si="36"/>
        <v/>
      </c>
      <c r="AO115" s="729" t="str">
        <f t="shared" si="37"/>
        <v/>
      </c>
      <c r="AP115" s="729" t="str">
        <f>IF(W115="","",IF(OR(O115=IF(P115&gt;【１】経営概要!$G$27,調査年-1,調査年),AM115=""),"",ROUND(AM115*W115%,0)))</f>
        <v/>
      </c>
      <c r="AQ115" s="729" t="str">
        <f t="shared" si="38"/>
        <v/>
      </c>
      <c r="AR115" s="729" t="str">
        <f t="shared" si="39"/>
        <v/>
      </c>
      <c r="AS115" s="729" t="str">
        <f t="shared" si="40"/>
        <v/>
      </c>
      <c r="AT115" s="666" t="str">
        <f>IF(OR(W115="",AND(OR(O115&lt;&gt;IF(P115&gt;【１】経営概要!$G$27,調査年-1,調査年),AF115=0),R115="")),"",
SUM(
IF(AND(O115=IF(P115&gt;【１】経営概要!$G$27,調査年-1,調査年),AF115=1),ROUND(Q115*W115%,0),),
ROUND(R115*W115%,0)))</f>
        <v/>
      </c>
      <c r="AU115" s="729" t="str">
        <f t="shared" si="41"/>
        <v/>
      </c>
      <c r="AV115" s="729" t="str">
        <f t="shared" si="42"/>
        <v/>
      </c>
      <c r="AW115" s="729" t="str">
        <f t="shared" si="43"/>
        <v/>
      </c>
      <c r="AX115" s="729" t="str">
        <f t="shared" si="44"/>
        <v/>
      </c>
    </row>
    <row r="116" spans="3:50" s="4" customFormat="1" ht="28.15" hidden="1" customHeight="1" outlineLevel="1">
      <c r="C116" s="722">
        <v>100</v>
      </c>
      <c r="D116" s="1569"/>
      <c r="E116" s="1570"/>
      <c r="F116" s="1570"/>
      <c r="G116" s="1570"/>
      <c r="H116" s="1570"/>
      <c r="I116" s="1570"/>
      <c r="J116" s="1570"/>
      <c r="K116" s="739"/>
      <c r="L116" s="740"/>
      <c r="M116" s="744"/>
      <c r="N116" s="191"/>
      <c r="O116" s="324"/>
      <c r="P116" s="325"/>
      <c r="Q116" s="192"/>
      <c r="R116" s="201"/>
      <c r="S116" s="192"/>
      <c r="T116" s="192"/>
      <c r="U116" s="192"/>
      <c r="V116" s="192"/>
      <c r="W116" s="1045"/>
      <c r="X116" s="741"/>
      <c r="Y116" s="82"/>
      <c r="Z116" s="453"/>
      <c r="AA116" s="307"/>
      <c r="AB116" s="294"/>
      <c r="AE116" s="725" t="str">
        <f t="shared" si="31"/>
        <v/>
      </c>
      <c r="AF116" s="726" t="str">
        <f t="shared" si="32"/>
        <v/>
      </c>
      <c r="AG116" s="726" t="str">
        <f t="shared" si="33"/>
        <v/>
      </c>
      <c r="AH116" s="726" t="str">
        <f>IF(AE116="","",VLOOKUP(AE116,リスト!BI:BJ,2,0))</f>
        <v/>
      </c>
      <c r="AI116" s="726" t="str">
        <f t="shared" si="30"/>
        <v/>
      </c>
      <c r="AJ116" s="726" t="str">
        <f>IF(AI116="","",VLOOKUP(AI116,リスト!BW:BX,2,0))</f>
        <v/>
      </c>
      <c r="AK116" s="726" t="str">
        <f>IF(AE116="","",IF(P116&gt;【１】経営概要!$G$27,調査年-1,調査年)-O116)</f>
        <v/>
      </c>
      <c r="AL116" s="727" t="str">
        <f t="shared" si="34"/>
        <v/>
      </c>
      <c r="AM116" s="728" t="str">
        <f t="shared" si="35"/>
        <v/>
      </c>
      <c r="AN116" s="728" t="str">
        <f t="shared" si="36"/>
        <v/>
      </c>
      <c r="AO116" s="729" t="str">
        <f t="shared" si="37"/>
        <v/>
      </c>
      <c r="AP116" s="729" t="str">
        <f>IF(W116="","",IF(OR(O116=IF(P116&gt;【１】経営概要!$G$27,調査年-1,調査年),AM116=""),"",ROUND(AM116*W116%,0)))</f>
        <v/>
      </c>
      <c r="AQ116" s="729" t="str">
        <f t="shared" si="38"/>
        <v/>
      </c>
      <c r="AR116" s="729" t="str">
        <f t="shared" si="39"/>
        <v/>
      </c>
      <c r="AS116" s="729" t="str">
        <f t="shared" si="40"/>
        <v/>
      </c>
      <c r="AT116" s="666" t="str">
        <f>IF(OR(W116="",AND(OR(O116&lt;&gt;IF(P116&gt;【１】経営概要!$G$27,調査年-1,調査年),AF116=0),R116="")),"",
SUM(
IF(AND(O116=IF(P116&gt;【１】経営概要!$G$27,調査年-1,調査年),AF116=1),ROUND(Q116*W116%,0),),
ROUND(R116*W116%,0)))</f>
        <v/>
      </c>
      <c r="AU116" s="729" t="str">
        <f t="shared" si="41"/>
        <v/>
      </c>
      <c r="AV116" s="729" t="str">
        <f t="shared" si="42"/>
        <v/>
      </c>
      <c r="AW116" s="729" t="str">
        <f t="shared" si="43"/>
        <v/>
      </c>
      <c r="AX116" s="729" t="str">
        <f t="shared" si="44"/>
        <v/>
      </c>
    </row>
    <row r="117" spans="3:50" s="4" customFormat="1" ht="28.15" hidden="1" customHeight="1" outlineLevel="1">
      <c r="C117" s="722">
        <v>101</v>
      </c>
      <c r="D117" s="1572"/>
      <c r="E117" s="1573"/>
      <c r="F117" s="1573"/>
      <c r="G117" s="1573"/>
      <c r="H117" s="1573"/>
      <c r="I117" s="1573"/>
      <c r="J117" s="1573"/>
      <c r="K117" s="742"/>
      <c r="L117" s="743"/>
      <c r="M117" s="744"/>
      <c r="N117" s="191"/>
      <c r="O117" s="326"/>
      <c r="P117" s="325"/>
      <c r="Q117" s="192"/>
      <c r="R117" s="201"/>
      <c r="S117" s="192"/>
      <c r="T117" s="192"/>
      <c r="U117" s="192"/>
      <c r="V117" s="192"/>
      <c r="W117" s="1045"/>
      <c r="X117" s="741"/>
      <c r="Y117" s="82"/>
      <c r="Z117" s="453"/>
      <c r="AA117" s="307"/>
      <c r="AB117" s="294"/>
      <c r="AE117" s="725" t="str">
        <f t="shared" si="31"/>
        <v/>
      </c>
      <c r="AF117" s="726" t="str">
        <f t="shared" si="32"/>
        <v/>
      </c>
      <c r="AG117" s="726" t="str">
        <f t="shared" si="33"/>
        <v/>
      </c>
      <c r="AH117" s="726" t="str">
        <f>IF(AE117="","",VLOOKUP(AE117,リスト!BI:BJ,2,0))</f>
        <v/>
      </c>
      <c r="AI117" s="726" t="str">
        <f t="shared" si="30"/>
        <v/>
      </c>
      <c r="AJ117" s="726" t="str">
        <f>IF(AI117="","",VLOOKUP(AI117,リスト!BW:BX,2,0))</f>
        <v/>
      </c>
      <c r="AK117" s="726" t="str">
        <f>IF(AE117="","",IF(P117&gt;【１】経営概要!$G$27,調査年-1,調査年)-O117)</f>
        <v/>
      </c>
      <c r="AL117" s="727" t="str">
        <f t="shared" si="34"/>
        <v/>
      </c>
      <c r="AM117" s="728" t="str">
        <f t="shared" si="35"/>
        <v/>
      </c>
      <c r="AN117" s="728" t="str">
        <f t="shared" si="36"/>
        <v/>
      </c>
      <c r="AO117" s="729" t="str">
        <f t="shared" si="37"/>
        <v/>
      </c>
      <c r="AP117" s="729" t="str">
        <f>IF(W117="","",IF(OR(O117=IF(P117&gt;【１】経営概要!$G$27,調査年-1,調査年),AM117=""),"",ROUND(AM117*W117%,0)))</f>
        <v/>
      </c>
      <c r="AQ117" s="729" t="str">
        <f t="shared" si="38"/>
        <v/>
      </c>
      <c r="AR117" s="729" t="str">
        <f t="shared" si="39"/>
        <v/>
      </c>
      <c r="AS117" s="729" t="str">
        <f t="shared" si="40"/>
        <v/>
      </c>
      <c r="AT117" s="666" t="str">
        <f>IF(OR(W117="",AND(OR(O117&lt;&gt;IF(P117&gt;【１】経営概要!$G$27,調査年-1,調査年),AF117=0),R117="")),"",
SUM(
IF(AND(O117=IF(P117&gt;【１】経営概要!$G$27,調査年-1,調査年),AF117=1),ROUND(Q117*W117%,0),),
ROUND(R117*W117%,0)))</f>
        <v/>
      </c>
      <c r="AU117" s="729" t="str">
        <f t="shared" si="41"/>
        <v/>
      </c>
      <c r="AV117" s="729" t="str">
        <f t="shared" si="42"/>
        <v/>
      </c>
      <c r="AW117" s="729" t="str">
        <f t="shared" si="43"/>
        <v/>
      </c>
      <c r="AX117" s="729" t="str">
        <f t="shared" si="44"/>
        <v/>
      </c>
    </row>
    <row r="118" spans="3:50" s="4" customFormat="1" ht="28.15" hidden="1" customHeight="1" outlineLevel="1">
      <c r="C118" s="722">
        <v>102</v>
      </c>
      <c r="D118" s="1569"/>
      <c r="E118" s="1570"/>
      <c r="F118" s="1570"/>
      <c r="G118" s="1570"/>
      <c r="H118" s="1570"/>
      <c r="I118" s="1570"/>
      <c r="J118" s="1570"/>
      <c r="K118" s="739"/>
      <c r="L118" s="740"/>
      <c r="M118" s="744"/>
      <c r="N118" s="191"/>
      <c r="O118" s="324"/>
      <c r="P118" s="325"/>
      <c r="Q118" s="192"/>
      <c r="R118" s="201"/>
      <c r="S118" s="192"/>
      <c r="T118" s="192"/>
      <c r="U118" s="192"/>
      <c r="V118" s="192"/>
      <c r="W118" s="1045"/>
      <c r="X118" s="741"/>
      <c r="Y118" s="82"/>
      <c r="Z118" s="453"/>
      <c r="AA118" s="307"/>
      <c r="AB118" s="294"/>
      <c r="AE118" s="725" t="str">
        <f t="shared" si="31"/>
        <v/>
      </c>
      <c r="AF118" s="726" t="str">
        <f t="shared" si="32"/>
        <v/>
      </c>
      <c r="AG118" s="726" t="str">
        <f t="shared" si="33"/>
        <v/>
      </c>
      <c r="AH118" s="726" t="str">
        <f>IF(AE118="","",VLOOKUP(AE118,リスト!BI:BJ,2,0))</f>
        <v/>
      </c>
      <c r="AI118" s="726" t="str">
        <f t="shared" si="30"/>
        <v/>
      </c>
      <c r="AJ118" s="726" t="str">
        <f>IF(AI118="","",VLOOKUP(AI118,リスト!BW:BX,2,0))</f>
        <v/>
      </c>
      <c r="AK118" s="726" t="str">
        <f>IF(AE118="","",IF(P118&gt;【１】経営概要!$G$27,調査年-1,調査年)-O118)</f>
        <v/>
      </c>
      <c r="AL118" s="727" t="str">
        <f t="shared" si="34"/>
        <v/>
      </c>
      <c r="AM118" s="728" t="str">
        <f t="shared" si="35"/>
        <v/>
      </c>
      <c r="AN118" s="728" t="str">
        <f t="shared" si="36"/>
        <v/>
      </c>
      <c r="AO118" s="729" t="str">
        <f t="shared" si="37"/>
        <v/>
      </c>
      <c r="AP118" s="729" t="str">
        <f>IF(W118="","",IF(OR(O118=IF(P118&gt;【１】経営概要!$G$27,調査年-1,調査年),AM118=""),"",ROUND(AM118*W118%,0)))</f>
        <v/>
      </c>
      <c r="AQ118" s="729" t="str">
        <f t="shared" si="38"/>
        <v/>
      </c>
      <c r="AR118" s="729" t="str">
        <f t="shared" si="39"/>
        <v/>
      </c>
      <c r="AS118" s="729" t="str">
        <f t="shared" si="40"/>
        <v/>
      </c>
      <c r="AT118" s="666" t="str">
        <f>IF(OR(W118="",AND(OR(O118&lt;&gt;IF(P118&gt;【１】経営概要!$G$27,調査年-1,調査年),AF118=0),R118="")),"",
SUM(
IF(AND(O118=IF(P118&gt;【１】経営概要!$G$27,調査年-1,調査年),AF118=1),ROUND(Q118*W118%,0),),
ROUND(R118*W118%,0)))</f>
        <v/>
      </c>
      <c r="AU118" s="729" t="str">
        <f t="shared" si="41"/>
        <v/>
      </c>
      <c r="AV118" s="729" t="str">
        <f t="shared" si="42"/>
        <v/>
      </c>
      <c r="AW118" s="729" t="str">
        <f t="shared" si="43"/>
        <v/>
      </c>
      <c r="AX118" s="729" t="str">
        <f t="shared" si="44"/>
        <v/>
      </c>
    </row>
    <row r="119" spans="3:50" s="4" customFormat="1" ht="28.15" hidden="1" customHeight="1" outlineLevel="1">
      <c r="C119" s="722">
        <v>103</v>
      </c>
      <c r="D119" s="1572"/>
      <c r="E119" s="1573"/>
      <c r="F119" s="1573"/>
      <c r="G119" s="1573"/>
      <c r="H119" s="1573"/>
      <c r="I119" s="1573"/>
      <c r="J119" s="1573"/>
      <c r="K119" s="742"/>
      <c r="L119" s="743"/>
      <c r="M119" s="744"/>
      <c r="N119" s="191"/>
      <c r="O119" s="326"/>
      <c r="P119" s="327"/>
      <c r="Q119" s="192"/>
      <c r="R119" s="201"/>
      <c r="S119" s="192"/>
      <c r="T119" s="192"/>
      <c r="U119" s="192"/>
      <c r="V119" s="192"/>
      <c r="W119" s="1045"/>
      <c r="X119" s="741"/>
      <c r="Y119" s="82"/>
      <c r="Z119" s="453"/>
      <c r="AA119" s="307"/>
      <c r="AB119" s="294"/>
      <c r="AE119" s="725" t="str">
        <f t="shared" si="31"/>
        <v/>
      </c>
      <c r="AF119" s="726" t="str">
        <f t="shared" si="32"/>
        <v/>
      </c>
      <c r="AG119" s="726" t="str">
        <f t="shared" si="33"/>
        <v/>
      </c>
      <c r="AH119" s="726" t="str">
        <f>IF(AE119="","",VLOOKUP(AE119,リスト!BI:BJ,2,0))</f>
        <v/>
      </c>
      <c r="AI119" s="726" t="str">
        <f t="shared" si="30"/>
        <v/>
      </c>
      <c r="AJ119" s="726" t="str">
        <f>IF(AI119="","",VLOOKUP(AI119,リスト!BW:BX,2,0))</f>
        <v/>
      </c>
      <c r="AK119" s="726" t="str">
        <f>IF(AE119="","",IF(P119&gt;【１】経営概要!$G$27,調査年-1,調査年)-O119)</f>
        <v/>
      </c>
      <c r="AL119" s="727" t="str">
        <f t="shared" si="34"/>
        <v/>
      </c>
      <c r="AM119" s="728" t="str">
        <f t="shared" si="35"/>
        <v/>
      </c>
      <c r="AN119" s="728" t="str">
        <f t="shared" si="36"/>
        <v/>
      </c>
      <c r="AO119" s="729" t="str">
        <f t="shared" si="37"/>
        <v/>
      </c>
      <c r="AP119" s="729" t="str">
        <f>IF(W119="","",IF(OR(O119=IF(P119&gt;【１】経営概要!$G$27,調査年-1,調査年),AM119=""),"",ROUND(AM119*W119%,0)))</f>
        <v/>
      </c>
      <c r="AQ119" s="729" t="str">
        <f t="shared" si="38"/>
        <v/>
      </c>
      <c r="AR119" s="729" t="str">
        <f t="shared" si="39"/>
        <v/>
      </c>
      <c r="AS119" s="729" t="str">
        <f t="shared" si="40"/>
        <v/>
      </c>
      <c r="AT119" s="666" t="str">
        <f>IF(OR(W119="",AND(OR(O119&lt;&gt;IF(P119&gt;【１】経営概要!$G$27,調査年-1,調査年),AF119=0),R119="")),"",
SUM(
IF(AND(O119=IF(P119&gt;【１】経営概要!$G$27,調査年-1,調査年),AF119=1),ROUND(Q119*W119%,0),),
ROUND(R119*W119%,0)))</f>
        <v/>
      </c>
      <c r="AU119" s="729" t="str">
        <f t="shared" si="41"/>
        <v/>
      </c>
      <c r="AV119" s="729" t="str">
        <f t="shared" si="42"/>
        <v/>
      </c>
      <c r="AW119" s="729" t="str">
        <f t="shared" si="43"/>
        <v/>
      </c>
      <c r="AX119" s="729" t="str">
        <f t="shared" si="44"/>
        <v/>
      </c>
    </row>
    <row r="120" spans="3:50" s="4" customFormat="1" ht="28.15" hidden="1" customHeight="1" outlineLevel="1">
      <c r="C120" s="722">
        <v>104</v>
      </c>
      <c r="D120" s="1569"/>
      <c r="E120" s="1570"/>
      <c r="F120" s="1570"/>
      <c r="G120" s="1570"/>
      <c r="H120" s="1570"/>
      <c r="I120" s="1570"/>
      <c r="J120" s="1570"/>
      <c r="K120" s="739"/>
      <c r="L120" s="740"/>
      <c r="M120" s="744"/>
      <c r="N120" s="191"/>
      <c r="O120" s="324"/>
      <c r="P120" s="328"/>
      <c r="Q120" s="192"/>
      <c r="R120" s="201"/>
      <c r="S120" s="192"/>
      <c r="T120" s="192"/>
      <c r="U120" s="192"/>
      <c r="V120" s="192"/>
      <c r="W120" s="1045"/>
      <c r="X120" s="741"/>
      <c r="Y120" s="82"/>
      <c r="Z120" s="453"/>
      <c r="AA120" s="307"/>
      <c r="AB120" s="294"/>
      <c r="AE120" s="725" t="str">
        <f t="shared" si="31"/>
        <v/>
      </c>
      <c r="AF120" s="726" t="str">
        <f t="shared" si="32"/>
        <v/>
      </c>
      <c r="AG120" s="726" t="str">
        <f t="shared" si="33"/>
        <v/>
      </c>
      <c r="AH120" s="726" t="str">
        <f>IF(AE120="","",VLOOKUP(AE120,リスト!BI:BJ,2,0))</f>
        <v/>
      </c>
      <c r="AI120" s="726" t="str">
        <f t="shared" si="30"/>
        <v/>
      </c>
      <c r="AJ120" s="726" t="str">
        <f>IF(AI120="","",VLOOKUP(AI120,リスト!BW:BX,2,0))</f>
        <v/>
      </c>
      <c r="AK120" s="726" t="str">
        <f>IF(AE120="","",IF(P120&gt;【１】経営概要!$G$27,調査年-1,調査年)-O120)</f>
        <v/>
      </c>
      <c r="AL120" s="727" t="str">
        <f t="shared" si="34"/>
        <v/>
      </c>
      <c r="AM120" s="728" t="str">
        <f t="shared" si="35"/>
        <v/>
      </c>
      <c r="AN120" s="728" t="str">
        <f t="shared" si="36"/>
        <v/>
      </c>
      <c r="AO120" s="729" t="str">
        <f t="shared" si="37"/>
        <v/>
      </c>
      <c r="AP120" s="729" t="str">
        <f>IF(W120="","",IF(OR(O120=IF(P120&gt;【１】経営概要!$G$27,調査年-1,調査年),AM120=""),"",ROUND(AM120*W120%,0)))</f>
        <v/>
      </c>
      <c r="AQ120" s="729" t="str">
        <f t="shared" si="38"/>
        <v/>
      </c>
      <c r="AR120" s="729" t="str">
        <f t="shared" si="39"/>
        <v/>
      </c>
      <c r="AS120" s="729" t="str">
        <f t="shared" si="40"/>
        <v/>
      </c>
      <c r="AT120" s="666" t="str">
        <f>IF(OR(W120="",AND(OR(O120&lt;&gt;IF(P120&gt;【１】経営概要!$G$27,調査年-1,調査年),AF120=0),R120="")),"",
SUM(
IF(AND(O120=IF(P120&gt;【１】経営概要!$G$27,調査年-1,調査年),AF120=1),ROUND(Q120*W120%,0),),
ROUND(R120*W120%,0)))</f>
        <v/>
      </c>
      <c r="AU120" s="729" t="str">
        <f t="shared" si="41"/>
        <v/>
      </c>
      <c r="AV120" s="729" t="str">
        <f t="shared" si="42"/>
        <v/>
      </c>
      <c r="AW120" s="729" t="str">
        <f t="shared" si="43"/>
        <v/>
      </c>
      <c r="AX120" s="729" t="str">
        <f t="shared" si="44"/>
        <v/>
      </c>
    </row>
    <row r="121" spans="3:50" s="4" customFormat="1" ht="28.15" hidden="1" customHeight="1" outlineLevel="1">
      <c r="C121" s="722">
        <v>105</v>
      </c>
      <c r="D121" s="1569"/>
      <c r="E121" s="1570"/>
      <c r="F121" s="1570"/>
      <c r="G121" s="1570"/>
      <c r="H121" s="1570"/>
      <c r="I121" s="1570"/>
      <c r="J121" s="1570"/>
      <c r="K121" s="739"/>
      <c r="L121" s="740"/>
      <c r="M121" s="744"/>
      <c r="N121" s="191"/>
      <c r="O121" s="324"/>
      <c r="P121" s="328"/>
      <c r="Q121" s="192"/>
      <c r="R121" s="201"/>
      <c r="S121" s="192"/>
      <c r="T121" s="192"/>
      <c r="U121" s="192"/>
      <c r="V121" s="192"/>
      <c r="W121" s="1045"/>
      <c r="X121" s="741"/>
      <c r="Y121" s="82"/>
      <c r="Z121" s="453"/>
      <c r="AA121" s="307"/>
      <c r="AB121" s="294"/>
      <c r="AE121" s="725" t="str">
        <f t="shared" si="31"/>
        <v/>
      </c>
      <c r="AF121" s="726" t="str">
        <f t="shared" si="32"/>
        <v/>
      </c>
      <c r="AG121" s="726" t="str">
        <f t="shared" si="33"/>
        <v/>
      </c>
      <c r="AH121" s="726" t="str">
        <f>IF(AE121="","",VLOOKUP(AE121,リスト!BI:BJ,2,0))</f>
        <v/>
      </c>
      <c r="AI121" s="726" t="str">
        <f t="shared" si="30"/>
        <v/>
      </c>
      <c r="AJ121" s="726" t="str">
        <f>IF(AI121="","",VLOOKUP(AI121,リスト!BW:BX,2,0))</f>
        <v/>
      </c>
      <c r="AK121" s="726" t="str">
        <f>IF(AE121="","",IF(P121&gt;【１】経営概要!$G$27,調査年-1,調査年)-O121)</f>
        <v/>
      </c>
      <c r="AL121" s="727" t="str">
        <f t="shared" si="34"/>
        <v/>
      </c>
      <c r="AM121" s="728" t="str">
        <f t="shared" si="35"/>
        <v/>
      </c>
      <c r="AN121" s="728" t="str">
        <f t="shared" si="36"/>
        <v/>
      </c>
      <c r="AO121" s="729" t="str">
        <f t="shared" si="37"/>
        <v/>
      </c>
      <c r="AP121" s="729" t="str">
        <f>IF(W121="","",IF(OR(O121=IF(P121&gt;【１】経営概要!$G$27,調査年-1,調査年),AM121=""),"",ROUND(AM121*W121%,0)))</f>
        <v/>
      </c>
      <c r="AQ121" s="729" t="str">
        <f t="shared" si="38"/>
        <v/>
      </c>
      <c r="AR121" s="729" t="str">
        <f t="shared" si="39"/>
        <v/>
      </c>
      <c r="AS121" s="729" t="str">
        <f t="shared" si="40"/>
        <v/>
      </c>
      <c r="AT121" s="666" t="str">
        <f>IF(OR(W121="",AND(OR(O121&lt;&gt;IF(P121&gt;【１】経営概要!$G$27,調査年-1,調査年),AF121=0),R121="")),"",
SUM(
IF(AND(O121=IF(P121&gt;【１】経営概要!$G$27,調査年-1,調査年),AF121=1),ROUND(Q121*W121%,0),),
ROUND(R121*W121%,0)))</f>
        <v/>
      </c>
      <c r="AU121" s="729" t="str">
        <f t="shared" si="41"/>
        <v/>
      </c>
      <c r="AV121" s="729" t="str">
        <f t="shared" si="42"/>
        <v/>
      </c>
      <c r="AW121" s="729" t="str">
        <f t="shared" si="43"/>
        <v/>
      </c>
      <c r="AX121" s="729" t="str">
        <f t="shared" si="44"/>
        <v/>
      </c>
    </row>
    <row r="122" spans="3:50" s="4" customFormat="1" ht="28.15" hidden="1" customHeight="1" outlineLevel="1">
      <c r="C122" s="722">
        <v>106</v>
      </c>
      <c r="D122" s="1569"/>
      <c r="E122" s="1570"/>
      <c r="F122" s="1570"/>
      <c r="G122" s="1570"/>
      <c r="H122" s="1570"/>
      <c r="I122" s="1570"/>
      <c r="J122" s="1570"/>
      <c r="K122" s="739"/>
      <c r="L122" s="740"/>
      <c r="M122" s="744"/>
      <c r="N122" s="193"/>
      <c r="O122" s="324"/>
      <c r="P122" s="328"/>
      <c r="Q122" s="192"/>
      <c r="R122" s="201"/>
      <c r="S122" s="192"/>
      <c r="T122" s="192"/>
      <c r="U122" s="192"/>
      <c r="V122" s="192"/>
      <c r="W122" s="1045"/>
      <c r="X122" s="741"/>
      <c r="Y122" s="82"/>
      <c r="Z122" s="453"/>
      <c r="AA122" s="307"/>
      <c r="AB122" s="294"/>
      <c r="AE122" s="725" t="str">
        <f t="shared" si="31"/>
        <v/>
      </c>
      <c r="AF122" s="726" t="str">
        <f t="shared" si="32"/>
        <v/>
      </c>
      <c r="AG122" s="726" t="str">
        <f t="shared" si="33"/>
        <v/>
      </c>
      <c r="AH122" s="726" t="str">
        <f>IF(AE122="","",VLOOKUP(AE122,リスト!BI:BJ,2,0))</f>
        <v/>
      </c>
      <c r="AI122" s="726" t="str">
        <f t="shared" si="30"/>
        <v/>
      </c>
      <c r="AJ122" s="726" t="str">
        <f>IF(AI122="","",VLOOKUP(AI122,リスト!BW:BX,2,0))</f>
        <v/>
      </c>
      <c r="AK122" s="726" t="str">
        <f>IF(AE122="","",IF(P122&gt;【１】経営概要!$G$27,調査年-1,調査年)-O122)</f>
        <v/>
      </c>
      <c r="AL122" s="727" t="str">
        <f t="shared" si="34"/>
        <v/>
      </c>
      <c r="AM122" s="728" t="str">
        <f t="shared" si="35"/>
        <v/>
      </c>
      <c r="AN122" s="728" t="str">
        <f t="shared" si="36"/>
        <v/>
      </c>
      <c r="AO122" s="729" t="str">
        <f t="shared" si="37"/>
        <v/>
      </c>
      <c r="AP122" s="729" t="str">
        <f>IF(W122="","",IF(OR(O122=IF(P122&gt;【１】経営概要!$G$27,調査年-1,調査年),AM122=""),"",ROUND(AM122*W122%,0)))</f>
        <v/>
      </c>
      <c r="AQ122" s="729" t="str">
        <f t="shared" si="38"/>
        <v/>
      </c>
      <c r="AR122" s="729" t="str">
        <f t="shared" si="39"/>
        <v/>
      </c>
      <c r="AS122" s="729" t="str">
        <f t="shared" si="40"/>
        <v/>
      </c>
      <c r="AT122" s="666" t="str">
        <f>IF(OR(W122="",AND(OR(O122&lt;&gt;IF(P122&gt;【１】経営概要!$G$27,調査年-1,調査年),AF122=0),R122="")),"",
SUM(
IF(AND(O122=IF(P122&gt;【１】経営概要!$G$27,調査年-1,調査年),AF122=1),ROUND(Q122*W122%,0),),
ROUND(R122*W122%,0)))</f>
        <v/>
      </c>
      <c r="AU122" s="729" t="str">
        <f t="shared" si="41"/>
        <v/>
      </c>
      <c r="AV122" s="729" t="str">
        <f t="shared" si="42"/>
        <v/>
      </c>
      <c r="AW122" s="729" t="str">
        <f t="shared" si="43"/>
        <v/>
      </c>
      <c r="AX122" s="729" t="str">
        <f t="shared" si="44"/>
        <v/>
      </c>
    </row>
    <row r="123" spans="3:50" s="4" customFormat="1" ht="28.15" hidden="1" customHeight="1" outlineLevel="1">
      <c r="C123" s="722">
        <v>107</v>
      </c>
      <c r="D123" s="1569"/>
      <c r="E123" s="1570"/>
      <c r="F123" s="1570"/>
      <c r="G123" s="1570"/>
      <c r="H123" s="1570"/>
      <c r="I123" s="1570"/>
      <c r="J123" s="1570"/>
      <c r="K123" s="739"/>
      <c r="L123" s="740"/>
      <c r="M123" s="744"/>
      <c r="N123" s="191"/>
      <c r="O123" s="324"/>
      <c r="P123" s="328"/>
      <c r="Q123" s="192"/>
      <c r="R123" s="201"/>
      <c r="S123" s="192"/>
      <c r="T123" s="192"/>
      <c r="U123" s="192"/>
      <c r="V123" s="192"/>
      <c r="W123" s="1045"/>
      <c r="X123" s="741"/>
      <c r="Y123" s="82"/>
      <c r="Z123" s="453"/>
      <c r="AA123" s="307"/>
      <c r="AB123" s="294"/>
      <c r="AE123" s="725" t="str">
        <f t="shared" si="31"/>
        <v/>
      </c>
      <c r="AF123" s="726" t="str">
        <f t="shared" si="32"/>
        <v/>
      </c>
      <c r="AG123" s="726" t="str">
        <f t="shared" si="33"/>
        <v/>
      </c>
      <c r="AH123" s="726" t="str">
        <f>IF(AE123="","",VLOOKUP(AE123,リスト!BI:BJ,2,0))</f>
        <v/>
      </c>
      <c r="AI123" s="726" t="str">
        <f t="shared" si="30"/>
        <v/>
      </c>
      <c r="AJ123" s="726" t="str">
        <f>IF(AI123="","",VLOOKUP(AI123,リスト!BW:BX,2,0))</f>
        <v/>
      </c>
      <c r="AK123" s="726" t="str">
        <f>IF(AE123="","",IF(P123&gt;【１】経営概要!$G$27,調査年-1,調査年)-O123)</f>
        <v/>
      </c>
      <c r="AL123" s="727" t="str">
        <f t="shared" si="34"/>
        <v/>
      </c>
      <c r="AM123" s="728" t="str">
        <f t="shared" si="35"/>
        <v/>
      </c>
      <c r="AN123" s="728" t="str">
        <f t="shared" si="36"/>
        <v/>
      </c>
      <c r="AO123" s="729" t="str">
        <f t="shared" si="37"/>
        <v/>
      </c>
      <c r="AP123" s="729" t="str">
        <f>IF(W123="","",IF(OR(O123=IF(P123&gt;【１】経営概要!$G$27,調査年-1,調査年),AM123=""),"",ROUND(AM123*W123%,0)))</f>
        <v/>
      </c>
      <c r="AQ123" s="729" t="str">
        <f t="shared" si="38"/>
        <v/>
      </c>
      <c r="AR123" s="729" t="str">
        <f t="shared" si="39"/>
        <v/>
      </c>
      <c r="AS123" s="729" t="str">
        <f t="shared" si="40"/>
        <v/>
      </c>
      <c r="AT123" s="666" t="str">
        <f>IF(OR(W123="",AND(OR(O123&lt;&gt;IF(P123&gt;【１】経営概要!$G$27,調査年-1,調査年),AF123=0),R123="")),"",
SUM(
IF(AND(O123=IF(P123&gt;【１】経営概要!$G$27,調査年-1,調査年),AF123=1),ROUND(Q123*W123%,0),),
ROUND(R123*W123%,0)))</f>
        <v/>
      </c>
      <c r="AU123" s="729" t="str">
        <f t="shared" si="41"/>
        <v/>
      </c>
      <c r="AV123" s="729" t="str">
        <f t="shared" si="42"/>
        <v/>
      </c>
      <c r="AW123" s="729" t="str">
        <f t="shared" si="43"/>
        <v/>
      </c>
      <c r="AX123" s="729" t="str">
        <f t="shared" si="44"/>
        <v/>
      </c>
    </row>
    <row r="124" spans="3:50" s="4" customFormat="1" ht="28.15" hidden="1" customHeight="1" outlineLevel="1">
      <c r="C124" s="722">
        <v>108</v>
      </c>
      <c r="D124" s="1569"/>
      <c r="E124" s="1570"/>
      <c r="F124" s="1570"/>
      <c r="G124" s="1570"/>
      <c r="H124" s="1570"/>
      <c r="I124" s="1570"/>
      <c r="J124" s="1570"/>
      <c r="K124" s="739"/>
      <c r="L124" s="740"/>
      <c r="M124" s="744"/>
      <c r="N124" s="193"/>
      <c r="O124" s="324"/>
      <c r="P124" s="328"/>
      <c r="Q124" s="192"/>
      <c r="R124" s="201"/>
      <c r="S124" s="192"/>
      <c r="T124" s="192"/>
      <c r="U124" s="192"/>
      <c r="V124" s="192"/>
      <c r="W124" s="1045"/>
      <c r="X124" s="741"/>
      <c r="Y124" s="82"/>
      <c r="Z124" s="453"/>
      <c r="AA124" s="307"/>
      <c r="AB124" s="294"/>
      <c r="AE124" s="725" t="str">
        <f t="shared" si="31"/>
        <v/>
      </c>
      <c r="AF124" s="726" t="str">
        <f t="shared" si="32"/>
        <v/>
      </c>
      <c r="AG124" s="726" t="str">
        <f t="shared" si="33"/>
        <v/>
      </c>
      <c r="AH124" s="726" t="str">
        <f>IF(AE124="","",VLOOKUP(AE124,リスト!BI:BJ,2,0))</f>
        <v/>
      </c>
      <c r="AI124" s="726" t="str">
        <f t="shared" si="30"/>
        <v/>
      </c>
      <c r="AJ124" s="726" t="str">
        <f>IF(AI124="","",VLOOKUP(AI124,リスト!BW:BX,2,0))</f>
        <v/>
      </c>
      <c r="AK124" s="726" t="str">
        <f>IF(AE124="","",IF(P124&gt;【１】経営概要!$G$27,調査年-1,調査年)-O124)</f>
        <v/>
      </c>
      <c r="AL124" s="727" t="str">
        <f t="shared" si="34"/>
        <v/>
      </c>
      <c r="AM124" s="728" t="str">
        <f t="shared" si="35"/>
        <v/>
      </c>
      <c r="AN124" s="728" t="str">
        <f t="shared" si="36"/>
        <v/>
      </c>
      <c r="AO124" s="729" t="str">
        <f t="shared" si="37"/>
        <v/>
      </c>
      <c r="AP124" s="729" t="str">
        <f>IF(W124="","",IF(OR(O124=IF(P124&gt;【１】経営概要!$G$27,調査年-1,調査年),AM124=""),"",ROUND(AM124*W124%,0)))</f>
        <v/>
      </c>
      <c r="AQ124" s="729" t="str">
        <f t="shared" si="38"/>
        <v/>
      </c>
      <c r="AR124" s="729" t="str">
        <f t="shared" si="39"/>
        <v/>
      </c>
      <c r="AS124" s="729" t="str">
        <f t="shared" si="40"/>
        <v/>
      </c>
      <c r="AT124" s="666" t="str">
        <f>IF(OR(W124="",AND(OR(O124&lt;&gt;IF(P124&gt;【１】経営概要!$G$27,調査年-1,調査年),AF124=0),R124="")),"",
SUM(
IF(AND(O124=IF(P124&gt;【１】経営概要!$G$27,調査年-1,調査年),AF124=1),ROUND(Q124*W124%,0),),
ROUND(R124*W124%,0)))</f>
        <v/>
      </c>
      <c r="AU124" s="729" t="str">
        <f t="shared" si="41"/>
        <v/>
      </c>
      <c r="AV124" s="729" t="str">
        <f t="shared" si="42"/>
        <v/>
      </c>
      <c r="AW124" s="729" t="str">
        <f t="shared" si="43"/>
        <v/>
      </c>
      <c r="AX124" s="729" t="str">
        <f t="shared" si="44"/>
        <v/>
      </c>
    </row>
    <row r="125" spans="3:50" s="4" customFormat="1" ht="28.15" hidden="1" customHeight="1" outlineLevel="1">
      <c r="C125" s="722">
        <v>109</v>
      </c>
      <c r="D125" s="1569"/>
      <c r="E125" s="1570"/>
      <c r="F125" s="1570"/>
      <c r="G125" s="1570"/>
      <c r="H125" s="1570"/>
      <c r="I125" s="1570"/>
      <c r="J125" s="1570"/>
      <c r="K125" s="739"/>
      <c r="L125" s="740"/>
      <c r="M125" s="744"/>
      <c r="N125" s="191"/>
      <c r="O125" s="324"/>
      <c r="P125" s="328"/>
      <c r="Q125" s="192"/>
      <c r="R125" s="201"/>
      <c r="S125" s="192"/>
      <c r="T125" s="192"/>
      <c r="U125" s="192"/>
      <c r="V125" s="192"/>
      <c r="W125" s="1045"/>
      <c r="X125" s="741"/>
      <c r="Y125" s="82"/>
      <c r="Z125" s="453"/>
      <c r="AA125" s="307"/>
      <c r="AB125" s="294"/>
      <c r="AE125" s="725" t="str">
        <f t="shared" si="31"/>
        <v/>
      </c>
      <c r="AF125" s="726" t="str">
        <f t="shared" si="32"/>
        <v/>
      </c>
      <c r="AG125" s="726" t="str">
        <f t="shared" si="33"/>
        <v/>
      </c>
      <c r="AH125" s="726" t="str">
        <f>IF(AE125="","",VLOOKUP(AE125,リスト!BI:BJ,2,0))</f>
        <v/>
      </c>
      <c r="AI125" s="726" t="str">
        <f t="shared" si="30"/>
        <v/>
      </c>
      <c r="AJ125" s="726" t="str">
        <f>IF(AI125="","",VLOOKUP(AI125,リスト!BW:BX,2,0))</f>
        <v/>
      </c>
      <c r="AK125" s="726" t="str">
        <f>IF(AE125="","",IF(P125&gt;【１】経営概要!$G$27,調査年-1,調査年)-O125)</f>
        <v/>
      </c>
      <c r="AL125" s="727" t="str">
        <f t="shared" si="34"/>
        <v/>
      </c>
      <c r="AM125" s="728" t="str">
        <f t="shared" si="35"/>
        <v/>
      </c>
      <c r="AN125" s="728" t="str">
        <f t="shared" si="36"/>
        <v/>
      </c>
      <c r="AO125" s="729" t="str">
        <f t="shared" si="37"/>
        <v/>
      </c>
      <c r="AP125" s="729" t="str">
        <f>IF(W125="","",IF(OR(O125=IF(P125&gt;【１】経営概要!$G$27,調査年-1,調査年),AM125=""),"",ROUND(AM125*W125%,0)))</f>
        <v/>
      </c>
      <c r="AQ125" s="729" t="str">
        <f t="shared" si="38"/>
        <v/>
      </c>
      <c r="AR125" s="729" t="str">
        <f t="shared" si="39"/>
        <v/>
      </c>
      <c r="AS125" s="729" t="str">
        <f t="shared" si="40"/>
        <v/>
      </c>
      <c r="AT125" s="666" t="str">
        <f>IF(OR(W125="",AND(OR(O125&lt;&gt;IF(P125&gt;【１】経営概要!$G$27,調査年-1,調査年),AF125=0),R125="")),"",
SUM(
IF(AND(O125=IF(P125&gt;【１】経営概要!$G$27,調査年-1,調査年),AF125=1),ROUND(Q125*W125%,0),),
ROUND(R125*W125%,0)))</f>
        <v/>
      </c>
      <c r="AU125" s="729" t="str">
        <f t="shared" si="41"/>
        <v/>
      </c>
      <c r="AV125" s="729" t="str">
        <f t="shared" si="42"/>
        <v/>
      </c>
      <c r="AW125" s="729" t="str">
        <f t="shared" si="43"/>
        <v/>
      </c>
      <c r="AX125" s="729" t="str">
        <f t="shared" si="44"/>
        <v/>
      </c>
    </row>
    <row r="126" spans="3:50" s="4" customFormat="1" ht="28.15" hidden="1" customHeight="1" outlineLevel="1">
      <c r="C126" s="722">
        <v>110</v>
      </c>
      <c r="D126" s="1569"/>
      <c r="E126" s="1570"/>
      <c r="F126" s="1570"/>
      <c r="G126" s="1570"/>
      <c r="H126" s="1570"/>
      <c r="I126" s="1570"/>
      <c r="J126" s="1571"/>
      <c r="K126" s="739"/>
      <c r="L126" s="740"/>
      <c r="M126" s="682"/>
      <c r="N126" s="200"/>
      <c r="O126" s="324"/>
      <c r="P126" s="325"/>
      <c r="Q126" s="201"/>
      <c r="R126" s="201"/>
      <c r="S126" s="201"/>
      <c r="T126" s="201"/>
      <c r="U126" s="201"/>
      <c r="V126" s="201"/>
      <c r="W126" s="1045"/>
      <c r="X126" s="741"/>
      <c r="Y126" s="82"/>
      <c r="Z126" s="453"/>
      <c r="AA126" s="307"/>
      <c r="AB126" s="294"/>
      <c r="AE126" s="725" t="str">
        <f t="shared" si="31"/>
        <v/>
      </c>
      <c r="AF126" s="726" t="str">
        <f t="shared" si="32"/>
        <v/>
      </c>
      <c r="AG126" s="726" t="str">
        <f t="shared" si="33"/>
        <v/>
      </c>
      <c r="AH126" s="726" t="str">
        <f>IF(AE126="","",VLOOKUP(AE126,リスト!BI:BJ,2,0))</f>
        <v/>
      </c>
      <c r="AI126" s="726" t="str">
        <f t="shared" si="30"/>
        <v/>
      </c>
      <c r="AJ126" s="726" t="str">
        <f>IF(AI126="","",VLOOKUP(AI126,リスト!BW:BX,2,0))</f>
        <v/>
      </c>
      <c r="AK126" s="726" t="str">
        <f>IF(AE126="","",IF(P126&gt;【１】経営概要!$G$27,調査年-1,調査年)-O126)</f>
        <v/>
      </c>
      <c r="AL126" s="727" t="str">
        <f t="shared" si="34"/>
        <v/>
      </c>
      <c r="AM126" s="728" t="str">
        <f t="shared" si="35"/>
        <v/>
      </c>
      <c r="AN126" s="728" t="str">
        <f t="shared" si="36"/>
        <v/>
      </c>
      <c r="AO126" s="729" t="str">
        <f t="shared" si="37"/>
        <v/>
      </c>
      <c r="AP126" s="729" t="str">
        <f>IF(W126="","",IF(OR(O126=IF(P126&gt;【１】経営概要!$G$27,調査年-1,調査年),AM126=""),"",ROUND(AM126*W126%,0)))</f>
        <v/>
      </c>
      <c r="AQ126" s="729" t="str">
        <f t="shared" si="38"/>
        <v/>
      </c>
      <c r="AR126" s="729" t="str">
        <f t="shared" si="39"/>
        <v/>
      </c>
      <c r="AS126" s="729" t="str">
        <f t="shared" si="40"/>
        <v/>
      </c>
      <c r="AT126" s="666" t="str">
        <f>IF(OR(W126="",AND(OR(O126&lt;&gt;IF(P126&gt;【１】経営概要!$G$27,調査年-1,調査年),AF126=0),R126="")),"",
SUM(
IF(AND(O126=IF(P126&gt;【１】経営概要!$G$27,調査年-1,調査年),AF126=1),ROUND(Q126*W126%,0),),
ROUND(R126*W126%,0)))</f>
        <v/>
      </c>
      <c r="AU126" s="729" t="str">
        <f t="shared" si="41"/>
        <v/>
      </c>
      <c r="AV126" s="729" t="str">
        <f t="shared" si="42"/>
        <v/>
      </c>
      <c r="AW126" s="729" t="str">
        <f t="shared" si="43"/>
        <v/>
      </c>
      <c r="AX126" s="729" t="str">
        <f t="shared" si="44"/>
        <v/>
      </c>
    </row>
    <row r="127" spans="3:50" s="4" customFormat="1" ht="28.15" hidden="1" customHeight="1" outlineLevel="1">
      <c r="C127" s="722">
        <v>111</v>
      </c>
      <c r="D127" s="1572"/>
      <c r="E127" s="1573"/>
      <c r="F127" s="1573"/>
      <c r="G127" s="1573"/>
      <c r="H127" s="1573"/>
      <c r="I127" s="1573"/>
      <c r="J127" s="1573"/>
      <c r="K127" s="742"/>
      <c r="L127" s="743"/>
      <c r="M127" s="744"/>
      <c r="N127" s="193"/>
      <c r="O127" s="326"/>
      <c r="P127" s="325"/>
      <c r="Q127" s="192"/>
      <c r="R127" s="201"/>
      <c r="S127" s="192"/>
      <c r="T127" s="192"/>
      <c r="U127" s="192"/>
      <c r="V127" s="192"/>
      <c r="W127" s="1045"/>
      <c r="X127" s="741"/>
      <c r="Y127" s="82"/>
      <c r="Z127" s="453"/>
      <c r="AA127" s="307"/>
      <c r="AB127" s="294"/>
      <c r="AE127" s="725" t="str">
        <f t="shared" si="31"/>
        <v/>
      </c>
      <c r="AF127" s="726" t="str">
        <f t="shared" si="32"/>
        <v/>
      </c>
      <c r="AG127" s="726" t="str">
        <f t="shared" si="33"/>
        <v/>
      </c>
      <c r="AH127" s="726" t="str">
        <f>IF(AE127="","",VLOOKUP(AE127,リスト!BI:BJ,2,0))</f>
        <v/>
      </c>
      <c r="AI127" s="726" t="str">
        <f t="shared" si="30"/>
        <v/>
      </c>
      <c r="AJ127" s="726" t="str">
        <f>IF(AI127="","",VLOOKUP(AI127,リスト!BW:BX,2,0))</f>
        <v/>
      </c>
      <c r="AK127" s="726" t="str">
        <f>IF(AE127="","",IF(P127&gt;【１】経営概要!$G$27,調査年-1,調査年)-O127)</f>
        <v/>
      </c>
      <c r="AL127" s="727" t="str">
        <f t="shared" si="34"/>
        <v/>
      </c>
      <c r="AM127" s="728" t="str">
        <f t="shared" si="35"/>
        <v/>
      </c>
      <c r="AN127" s="728" t="str">
        <f t="shared" si="36"/>
        <v/>
      </c>
      <c r="AO127" s="729" t="str">
        <f t="shared" si="37"/>
        <v/>
      </c>
      <c r="AP127" s="729" t="str">
        <f>IF(W127="","",IF(OR(O127=IF(P127&gt;【１】経営概要!$G$27,調査年-1,調査年),AM127=""),"",ROUND(AM127*W127%,0)))</f>
        <v/>
      </c>
      <c r="AQ127" s="729" t="str">
        <f t="shared" si="38"/>
        <v/>
      </c>
      <c r="AR127" s="729" t="str">
        <f t="shared" si="39"/>
        <v/>
      </c>
      <c r="AS127" s="729" t="str">
        <f t="shared" si="40"/>
        <v/>
      </c>
      <c r="AT127" s="666" t="str">
        <f>IF(OR(W127="",AND(OR(O127&lt;&gt;IF(P127&gt;【１】経営概要!$G$27,調査年-1,調査年),AF127=0),R127="")),"",
SUM(
IF(AND(O127=IF(P127&gt;【１】経営概要!$G$27,調査年-1,調査年),AF127=1),ROUND(Q127*W127%,0),),
ROUND(R127*W127%,0)))</f>
        <v/>
      </c>
      <c r="AU127" s="729" t="str">
        <f t="shared" si="41"/>
        <v/>
      </c>
      <c r="AV127" s="729" t="str">
        <f t="shared" si="42"/>
        <v/>
      </c>
      <c r="AW127" s="729" t="str">
        <f t="shared" si="43"/>
        <v/>
      </c>
      <c r="AX127" s="729" t="str">
        <f t="shared" si="44"/>
        <v/>
      </c>
    </row>
    <row r="128" spans="3:50" s="4" customFormat="1" ht="28.15" hidden="1" customHeight="1" outlineLevel="1">
      <c r="C128" s="722">
        <v>112</v>
      </c>
      <c r="D128" s="1569"/>
      <c r="E128" s="1570"/>
      <c r="F128" s="1570"/>
      <c r="G128" s="1570"/>
      <c r="H128" s="1570"/>
      <c r="I128" s="1570"/>
      <c r="J128" s="1570"/>
      <c r="K128" s="739"/>
      <c r="L128" s="740"/>
      <c r="M128" s="744"/>
      <c r="N128" s="191"/>
      <c r="O128" s="324"/>
      <c r="P128" s="325"/>
      <c r="Q128" s="192"/>
      <c r="R128" s="201"/>
      <c r="S128" s="192"/>
      <c r="T128" s="192"/>
      <c r="U128" s="192"/>
      <c r="V128" s="192"/>
      <c r="W128" s="1045"/>
      <c r="X128" s="741"/>
      <c r="Y128" s="82"/>
      <c r="Z128" s="453"/>
      <c r="AA128" s="307"/>
      <c r="AB128" s="294"/>
      <c r="AE128" s="725" t="str">
        <f t="shared" si="31"/>
        <v/>
      </c>
      <c r="AF128" s="726" t="str">
        <f t="shared" si="32"/>
        <v/>
      </c>
      <c r="AG128" s="726" t="str">
        <f t="shared" si="33"/>
        <v/>
      </c>
      <c r="AH128" s="726" t="str">
        <f>IF(AE128="","",VLOOKUP(AE128,リスト!BI:BJ,2,0))</f>
        <v/>
      </c>
      <c r="AI128" s="726" t="str">
        <f t="shared" si="30"/>
        <v/>
      </c>
      <c r="AJ128" s="726" t="str">
        <f>IF(AI128="","",VLOOKUP(AI128,リスト!BW:BX,2,0))</f>
        <v/>
      </c>
      <c r="AK128" s="726" t="str">
        <f>IF(AE128="","",IF(P128&gt;【１】経営概要!$G$27,調査年-1,調査年)-O128)</f>
        <v/>
      </c>
      <c r="AL128" s="727" t="str">
        <f t="shared" si="34"/>
        <v/>
      </c>
      <c r="AM128" s="728" t="str">
        <f t="shared" si="35"/>
        <v/>
      </c>
      <c r="AN128" s="728" t="str">
        <f t="shared" si="36"/>
        <v/>
      </c>
      <c r="AO128" s="729" t="str">
        <f t="shared" si="37"/>
        <v/>
      </c>
      <c r="AP128" s="729" t="str">
        <f>IF(W128="","",IF(OR(O128=IF(P128&gt;【１】経営概要!$G$27,調査年-1,調査年),AM128=""),"",ROUND(AM128*W128%,0)))</f>
        <v/>
      </c>
      <c r="AQ128" s="729" t="str">
        <f t="shared" si="38"/>
        <v/>
      </c>
      <c r="AR128" s="729" t="str">
        <f t="shared" si="39"/>
        <v/>
      </c>
      <c r="AS128" s="729" t="str">
        <f t="shared" si="40"/>
        <v/>
      </c>
      <c r="AT128" s="666" t="str">
        <f>IF(OR(W128="",AND(OR(O128&lt;&gt;IF(P128&gt;【１】経営概要!$G$27,調査年-1,調査年),AF128=0),R128="")),"",
SUM(
IF(AND(O128=IF(P128&gt;【１】経営概要!$G$27,調査年-1,調査年),AF128=1),ROUND(Q128*W128%,0),),
ROUND(R128*W128%,0)))</f>
        <v/>
      </c>
      <c r="AU128" s="729" t="str">
        <f t="shared" si="41"/>
        <v/>
      </c>
      <c r="AV128" s="729" t="str">
        <f t="shared" si="42"/>
        <v/>
      </c>
      <c r="AW128" s="729" t="str">
        <f t="shared" si="43"/>
        <v/>
      </c>
      <c r="AX128" s="729" t="str">
        <f t="shared" si="44"/>
        <v/>
      </c>
    </row>
    <row r="129" spans="3:50" s="4" customFormat="1" ht="28.15" hidden="1" customHeight="1" outlineLevel="1">
      <c r="C129" s="722">
        <v>113</v>
      </c>
      <c r="D129" s="1572"/>
      <c r="E129" s="1573"/>
      <c r="F129" s="1573"/>
      <c r="G129" s="1573"/>
      <c r="H129" s="1573"/>
      <c r="I129" s="1573"/>
      <c r="J129" s="1573"/>
      <c r="K129" s="742"/>
      <c r="L129" s="743"/>
      <c r="M129" s="744"/>
      <c r="N129" s="193"/>
      <c r="O129" s="326"/>
      <c r="P129" s="325"/>
      <c r="Q129" s="192"/>
      <c r="R129" s="201"/>
      <c r="S129" s="192"/>
      <c r="T129" s="192"/>
      <c r="U129" s="192"/>
      <c r="V129" s="192"/>
      <c r="W129" s="1045"/>
      <c r="X129" s="741"/>
      <c r="Y129" s="82"/>
      <c r="Z129" s="453"/>
      <c r="AA129" s="307"/>
      <c r="AB129" s="294"/>
      <c r="AE129" s="725" t="str">
        <f t="shared" si="31"/>
        <v/>
      </c>
      <c r="AF129" s="726" t="str">
        <f t="shared" si="32"/>
        <v/>
      </c>
      <c r="AG129" s="726" t="str">
        <f t="shared" si="33"/>
        <v/>
      </c>
      <c r="AH129" s="726" t="str">
        <f>IF(AE129="","",VLOOKUP(AE129,リスト!BI:BJ,2,0))</f>
        <v/>
      </c>
      <c r="AI129" s="726" t="str">
        <f t="shared" si="30"/>
        <v/>
      </c>
      <c r="AJ129" s="726" t="str">
        <f>IF(AI129="","",VLOOKUP(AI129,リスト!BW:BX,2,0))</f>
        <v/>
      </c>
      <c r="AK129" s="726" t="str">
        <f>IF(AE129="","",IF(P129&gt;【１】経営概要!$G$27,調査年-1,調査年)-O129)</f>
        <v/>
      </c>
      <c r="AL129" s="727" t="str">
        <f t="shared" si="34"/>
        <v/>
      </c>
      <c r="AM129" s="728" t="str">
        <f t="shared" si="35"/>
        <v/>
      </c>
      <c r="AN129" s="728" t="str">
        <f t="shared" si="36"/>
        <v/>
      </c>
      <c r="AO129" s="729" t="str">
        <f t="shared" si="37"/>
        <v/>
      </c>
      <c r="AP129" s="729" t="str">
        <f>IF(W129="","",IF(OR(O129=IF(P129&gt;【１】経営概要!$G$27,調査年-1,調査年),AM129=""),"",ROUND(AM129*W129%,0)))</f>
        <v/>
      </c>
      <c r="AQ129" s="729" t="str">
        <f t="shared" si="38"/>
        <v/>
      </c>
      <c r="AR129" s="729" t="str">
        <f t="shared" si="39"/>
        <v/>
      </c>
      <c r="AS129" s="729" t="str">
        <f t="shared" si="40"/>
        <v/>
      </c>
      <c r="AT129" s="666" t="str">
        <f>IF(OR(W129="",AND(OR(O129&lt;&gt;IF(P129&gt;【１】経営概要!$G$27,調査年-1,調査年),AF129=0),R129="")),"",
SUM(
IF(AND(O129=IF(P129&gt;【１】経営概要!$G$27,調査年-1,調査年),AF129=1),ROUND(Q129*W129%,0),),
ROUND(R129*W129%,0)))</f>
        <v/>
      </c>
      <c r="AU129" s="729" t="str">
        <f t="shared" si="41"/>
        <v/>
      </c>
      <c r="AV129" s="729" t="str">
        <f t="shared" si="42"/>
        <v/>
      </c>
      <c r="AW129" s="729" t="str">
        <f t="shared" si="43"/>
        <v/>
      </c>
      <c r="AX129" s="729" t="str">
        <f t="shared" si="44"/>
        <v/>
      </c>
    </row>
    <row r="130" spans="3:50" s="4" customFormat="1" ht="28.15" hidden="1" customHeight="1" outlineLevel="1">
      <c r="C130" s="722">
        <v>114</v>
      </c>
      <c r="D130" s="1569"/>
      <c r="E130" s="1570"/>
      <c r="F130" s="1570"/>
      <c r="G130" s="1570"/>
      <c r="H130" s="1570"/>
      <c r="I130" s="1570"/>
      <c r="J130" s="1570"/>
      <c r="K130" s="739"/>
      <c r="L130" s="740"/>
      <c r="M130" s="744"/>
      <c r="N130" s="191"/>
      <c r="O130" s="324"/>
      <c r="P130" s="325"/>
      <c r="Q130" s="192"/>
      <c r="R130" s="201"/>
      <c r="S130" s="192"/>
      <c r="T130" s="192"/>
      <c r="U130" s="192"/>
      <c r="V130" s="192"/>
      <c r="W130" s="1045"/>
      <c r="X130" s="741"/>
      <c r="Y130" s="82"/>
      <c r="Z130" s="453"/>
      <c r="AA130" s="307"/>
      <c r="AB130" s="294"/>
      <c r="AE130" s="725" t="str">
        <f t="shared" si="31"/>
        <v/>
      </c>
      <c r="AF130" s="726" t="str">
        <f t="shared" si="32"/>
        <v/>
      </c>
      <c r="AG130" s="726" t="str">
        <f t="shared" si="33"/>
        <v/>
      </c>
      <c r="AH130" s="726" t="str">
        <f>IF(AE130="","",VLOOKUP(AE130,リスト!BI:BJ,2,0))</f>
        <v/>
      </c>
      <c r="AI130" s="726" t="str">
        <f t="shared" si="30"/>
        <v/>
      </c>
      <c r="AJ130" s="726" t="str">
        <f>IF(AI130="","",VLOOKUP(AI130,リスト!BW:BX,2,0))</f>
        <v/>
      </c>
      <c r="AK130" s="726" t="str">
        <f>IF(AE130="","",IF(P130&gt;【１】経営概要!$G$27,調査年-1,調査年)-O130)</f>
        <v/>
      </c>
      <c r="AL130" s="727" t="str">
        <f t="shared" si="34"/>
        <v/>
      </c>
      <c r="AM130" s="728" t="str">
        <f t="shared" si="35"/>
        <v/>
      </c>
      <c r="AN130" s="728" t="str">
        <f t="shared" si="36"/>
        <v/>
      </c>
      <c r="AO130" s="729" t="str">
        <f t="shared" si="37"/>
        <v/>
      </c>
      <c r="AP130" s="729" t="str">
        <f>IF(W130="","",IF(OR(O130=IF(P130&gt;【１】経営概要!$G$27,調査年-1,調査年),AM130=""),"",ROUND(AM130*W130%,0)))</f>
        <v/>
      </c>
      <c r="AQ130" s="729" t="str">
        <f t="shared" si="38"/>
        <v/>
      </c>
      <c r="AR130" s="729" t="str">
        <f t="shared" si="39"/>
        <v/>
      </c>
      <c r="AS130" s="729" t="str">
        <f t="shared" si="40"/>
        <v/>
      </c>
      <c r="AT130" s="666" t="str">
        <f>IF(OR(W130="",AND(OR(O130&lt;&gt;IF(P130&gt;【１】経営概要!$G$27,調査年-1,調査年),AF130=0),R130="")),"",
SUM(
IF(AND(O130=IF(P130&gt;【１】経営概要!$G$27,調査年-1,調査年),AF130=1),ROUND(Q130*W130%,0),),
ROUND(R130*W130%,0)))</f>
        <v/>
      </c>
      <c r="AU130" s="729" t="str">
        <f t="shared" si="41"/>
        <v/>
      </c>
      <c r="AV130" s="729" t="str">
        <f t="shared" si="42"/>
        <v/>
      </c>
      <c r="AW130" s="729" t="str">
        <f t="shared" si="43"/>
        <v/>
      </c>
      <c r="AX130" s="729" t="str">
        <f t="shared" si="44"/>
        <v/>
      </c>
    </row>
    <row r="131" spans="3:50" s="4" customFormat="1" ht="28.15" hidden="1" customHeight="1" outlineLevel="1">
      <c r="C131" s="722">
        <v>115</v>
      </c>
      <c r="D131" s="1572"/>
      <c r="E131" s="1573"/>
      <c r="F131" s="1573"/>
      <c r="G131" s="1573"/>
      <c r="H131" s="1573"/>
      <c r="I131" s="1573"/>
      <c r="J131" s="1573"/>
      <c r="K131" s="742"/>
      <c r="L131" s="743"/>
      <c r="M131" s="744"/>
      <c r="N131" s="193"/>
      <c r="O131" s="326"/>
      <c r="P131" s="325"/>
      <c r="Q131" s="192"/>
      <c r="R131" s="201"/>
      <c r="S131" s="192"/>
      <c r="T131" s="192"/>
      <c r="U131" s="192"/>
      <c r="V131" s="192"/>
      <c r="W131" s="1045"/>
      <c r="X131" s="741"/>
      <c r="Y131" s="82"/>
      <c r="Z131" s="453"/>
      <c r="AA131" s="307"/>
      <c r="AB131" s="294"/>
      <c r="AE131" s="725" t="str">
        <f t="shared" si="31"/>
        <v/>
      </c>
      <c r="AF131" s="726" t="str">
        <f t="shared" si="32"/>
        <v/>
      </c>
      <c r="AG131" s="726" t="str">
        <f t="shared" si="33"/>
        <v/>
      </c>
      <c r="AH131" s="726" t="str">
        <f>IF(AE131="","",VLOOKUP(AE131,リスト!BI:BJ,2,0))</f>
        <v/>
      </c>
      <c r="AI131" s="726" t="str">
        <f t="shared" si="30"/>
        <v/>
      </c>
      <c r="AJ131" s="726" t="str">
        <f>IF(AI131="","",VLOOKUP(AI131,リスト!BW:BX,2,0))</f>
        <v/>
      </c>
      <c r="AK131" s="726" t="str">
        <f>IF(AE131="","",IF(P131&gt;【１】経営概要!$G$27,調査年-1,調査年)-O131)</f>
        <v/>
      </c>
      <c r="AL131" s="727" t="str">
        <f t="shared" si="34"/>
        <v/>
      </c>
      <c r="AM131" s="728" t="str">
        <f t="shared" si="35"/>
        <v/>
      </c>
      <c r="AN131" s="728" t="str">
        <f t="shared" si="36"/>
        <v/>
      </c>
      <c r="AO131" s="729" t="str">
        <f t="shared" si="37"/>
        <v/>
      </c>
      <c r="AP131" s="729" t="str">
        <f>IF(W131="","",IF(OR(O131=IF(P131&gt;【１】経営概要!$G$27,調査年-1,調査年),AM131=""),"",ROUND(AM131*W131%,0)))</f>
        <v/>
      </c>
      <c r="AQ131" s="729" t="str">
        <f t="shared" si="38"/>
        <v/>
      </c>
      <c r="AR131" s="729" t="str">
        <f t="shared" si="39"/>
        <v/>
      </c>
      <c r="AS131" s="729" t="str">
        <f t="shared" si="40"/>
        <v/>
      </c>
      <c r="AT131" s="666" t="str">
        <f>IF(OR(W131="",AND(OR(O131&lt;&gt;IF(P131&gt;【１】経営概要!$G$27,調査年-1,調査年),AF131=0),R131="")),"",
SUM(
IF(AND(O131=IF(P131&gt;【１】経営概要!$G$27,調査年-1,調査年),AF131=1),ROUND(Q131*W131%,0),),
ROUND(R131*W131%,0)))</f>
        <v/>
      </c>
      <c r="AU131" s="729" t="str">
        <f t="shared" si="41"/>
        <v/>
      </c>
      <c r="AV131" s="729" t="str">
        <f t="shared" si="42"/>
        <v/>
      </c>
      <c r="AW131" s="729" t="str">
        <f t="shared" si="43"/>
        <v/>
      </c>
      <c r="AX131" s="729" t="str">
        <f t="shared" si="44"/>
        <v/>
      </c>
    </row>
    <row r="132" spans="3:50" s="4" customFormat="1" ht="28.15" hidden="1" customHeight="1" outlineLevel="1">
      <c r="C132" s="722">
        <v>116</v>
      </c>
      <c r="D132" s="1569"/>
      <c r="E132" s="1570"/>
      <c r="F132" s="1570"/>
      <c r="G132" s="1570"/>
      <c r="H132" s="1570"/>
      <c r="I132" s="1570"/>
      <c r="J132" s="1570"/>
      <c r="K132" s="739"/>
      <c r="L132" s="740"/>
      <c r="M132" s="744"/>
      <c r="N132" s="191"/>
      <c r="O132" s="324"/>
      <c r="P132" s="325"/>
      <c r="Q132" s="192"/>
      <c r="R132" s="201"/>
      <c r="S132" s="192"/>
      <c r="T132" s="192"/>
      <c r="U132" s="192"/>
      <c r="V132" s="192"/>
      <c r="W132" s="1045"/>
      <c r="X132" s="741"/>
      <c r="Y132" s="82"/>
      <c r="Z132" s="453"/>
      <c r="AA132" s="307"/>
      <c r="AB132" s="294"/>
      <c r="AE132" s="725" t="str">
        <f t="shared" si="31"/>
        <v/>
      </c>
      <c r="AF132" s="726" t="str">
        <f t="shared" si="32"/>
        <v/>
      </c>
      <c r="AG132" s="726" t="str">
        <f t="shared" si="33"/>
        <v/>
      </c>
      <c r="AH132" s="726" t="str">
        <f>IF(AE132="","",VLOOKUP(AE132,リスト!BI:BJ,2,0))</f>
        <v/>
      </c>
      <c r="AI132" s="726" t="str">
        <f t="shared" si="30"/>
        <v/>
      </c>
      <c r="AJ132" s="726" t="str">
        <f>IF(AI132="","",VLOOKUP(AI132,リスト!BW:BX,2,0))</f>
        <v/>
      </c>
      <c r="AK132" s="726" t="str">
        <f>IF(AE132="","",IF(P132&gt;【１】経営概要!$G$27,調査年-1,調査年)-O132)</f>
        <v/>
      </c>
      <c r="AL132" s="727" t="str">
        <f t="shared" si="34"/>
        <v/>
      </c>
      <c r="AM132" s="728" t="str">
        <f t="shared" si="35"/>
        <v/>
      </c>
      <c r="AN132" s="728" t="str">
        <f t="shared" si="36"/>
        <v/>
      </c>
      <c r="AO132" s="729" t="str">
        <f t="shared" si="37"/>
        <v/>
      </c>
      <c r="AP132" s="729" t="str">
        <f>IF(W132="","",IF(OR(O132=IF(P132&gt;【１】経営概要!$G$27,調査年-1,調査年),AM132=""),"",ROUND(AM132*W132%,0)))</f>
        <v/>
      </c>
      <c r="AQ132" s="729" t="str">
        <f t="shared" si="38"/>
        <v/>
      </c>
      <c r="AR132" s="729" t="str">
        <f t="shared" si="39"/>
        <v/>
      </c>
      <c r="AS132" s="729" t="str">
        <f t="shared" si="40"/>
        <v/>
      </c>
      <c r="AT132" s="666" t="str">
        <f>IF(OR(W132="",AND(OR(O132&lt;&gt;IF(P132&gt;【１】経営概要!$G$27,調査年-1,調査年),AF132=0),R132="")),"",
SUM(
IF(AND(O132=IF(P132&gt;【１】経営概要!$G$27,調査年-1,調査年),AF132=1),ROUND(Q132*W132%,0),),
ROUND(R132*W132%,0)))</f>
        <v/>
      </c>
      <c r="AU132" s="729" t="str">
        <f t="shared" si="41"/>
        <v/>
      </c>
      <c r="AV132" s="729" t="str">
        <f t="shared" si="42"/>
        <v/>
      </c>
      <c r="AW132" s="729" t="str">
        <f t="shared" si="43"/>
        <v/>
      </c>
      <c r="AX132" s="729" t="str">
        <f t="shared" si="44"/>
        <v/>
      </c>
    </row>
    <row r="133" spans="3:50" s="4" customFormat="1" ht="28.15" hidden="1" customHeight="1" outlineLevel="1">
      <c r="C133" s="722">
        <v>117</v>
      </c>
      <c r="D133" s="1572"/>
      <c r="E133" s="1573"/>
      <c r="F133" s="1573"/>
      <c r="G133" s="1573"/>
      <c r="H133" s="1573"/>
      <c r="I133" s="1573"/>
      <c r="J133" s="1573"/>
      <c r="K133" s="742"/>
      <c r="L133" s="743"/>
      <c r="M133" s="744"/>
      <c r="N133" s="191"/>
      <c r="O133" s="326"/>
      <c r="P133" s="325"/>
      <c r="Q133" s="192"/>
      <c r="R133" s="201"/>
      <c r="S133" s="192"/>
      <c r="T133" s="192"/>
      <c r="U133" s="192"/>
      <c r="V133" s="192"/>
      <c r="W133" s="1045"/>
      <c r="X133" s="741"/>
      <c r="Y133" s="82"/>
      <c r="Z133" s="453"/>
      <c r="AA133" s="307"/>
      <c r="AB133" s="294"/>
      <c r="AE133" s="725" t="str">
        <f t="shared" si="31"/>
        <v/>
      </c>
      <c r="AF133" s="726" t="str">
        <f t="shared" si="32"/>
        <v/>
      </c>
      <c r="AG133" s="726" t="str">
        <f t="shared" si="33"/>
        <v/>
      </c>
      <c r="AH133" s="726" t="str">
        <f>IF(AE133="","",VLOOKUP(AE133,リスト!BI:BJ,2,0))</f>
        <v/>
      </c>
      <c r="AI133" s="726" t="str">
        <f t="shared" si="30"/>
        <v/>
      </c>
      <c r="AJ133" s="726" t="str">
        <f>IF(AI133="","",VLOOKUP(AI133,リスト!BW:BX,2,0))</f>
        <v/>
      </c>
      <c r="AK133" s="726" t="str">
        <f>IF(AE133="","",IF(P133&gt;【１】経営概要!$G$27,調査年-1,調査年)-O133)</f>
        <v/>
      </c>
      <c r="AL133" s="727" t="str">
        <f t="shared" si="34"/>
        <v/>
      </c>
      <c r="AM133" s="728" t="str">
        <f t="shared" si="35"/>
        <v/>
      </c>
      <c r="AN133" s="728" t="str">
        <f t="shared" si="36"/>
        <v/>
      </c>
      <c r="AO133" s="729" t="str">
        <f t="shared" si="37"/>
        <v/>
      </c>
      <c r="AP133" s="729" t="str">
        <f>IF(W133="","",IF(OR(O133=IF(P133&gt;【１】経営概要!$G$27,調査年-1,調査年),AM133=""),"",ROUND(AM133*W133%,0)))</f>
        <v/>
      </c>
      <c r="AQ133" s="729" t="str">
        <f t="shared" si="38"/>
        <v/>
      </c>
      <c r="AR133" s="729" t="str">
        <f t="shared" si="39"/>
        <v/>
      </c>
      <c r="AS133" s="729" t="str">
        <f t="shared" si="40"/>
        <v/>
      </c>
      <c r="AT133" s="666" t="str">
        <f>IF(OR(W133="",AND(OR(O133&lt;&gt;IF(P133&gt;【１】経営概要!$G$27,調査年-1,調査年),AF133=0),R133="")),"",
SUM(
IF(AND(O133=IF(P133&gt;【１】経営概要!$G$27,調査年-1,調査年),AF133=1),ROUND(Q133*W133%,0),),
ROUND(R133*W133%,0)))</f>
        <v/>
      </c>
      <c r="AU133" s="729" t="str">
        <f t="shared" si="41"/>
        <v/>
      </c>
      <c r="AV133" s="729" t="str">
        <f t="shared" si="42"/>
        <v/>
      </c>
      <c r="AW133" s="729" t="str">
        <f t="shared" si="43"/>
        <v/>
      </c>
      <c r="AX133" s="729" t="str">
        <f t="shared" si="44"/>
        <v/>
      </c>
    </row>
    <row r="134" spans="3:50" s="4" customFormat="1" ht="28.15" hidden="1" customHeight="1" outlineLevel="1">
      <c r="C134" s="722">
        <v>118</v>
      </c>
      <c r="D134" s="1569"/>
      <c r="E134" s="1570"/>
      <c r="F134" s="1570"/>
      <c r="G134" s="1570"/>
      <c r="H134" s="1570"/>
      <c r="I134" s="1570"/>
      <c r="J134" s="1570"/>
      <c r="K134" s="739"/>
      <c r="L134" s="740"/>
      <c r="M134" s="744"/>
      <c r="N134" s="191"/>
      <c r="O134" s="324"/>
      <c r="P134" s="325"/>
      <c r="Q134" s="192"/>
      <c r="R134" s="201"/>
      <c r="S134" s="192"/>
      <c r="T134" s="192"/>
      <c r="U134" s="192"/>
      <c r="V134" s="192"/>
      <c r="W134" s="1045"/>
      <c r="X134" s="741"/>
      <c r="Y134" s="82"/>
      <c r="Z134" s="453"/>
      <c r="AA134" s="307"/>
      <c r="AB134" s="294"/>
      <c r="AE134" s="725" t="str">
        <f t="shared" si="31"/>
        <v/>
      </c>
      <c r="AF134" s="726" t="str">
        <f t="shared" si="32"/>
        <v/>
      </c>
      <c r="AG134" s="726" t="str">
        <f t="shared" si="33"/>
        <v/>
      </c>
      <c r="AH134" s="726" t="str">
        <f>IF(AE134="","",VLOOKUP(AE134,リスト!BI:BJ,2,0))</f>
        <v/>
      </c>
      <c r="AI134" s="726" t="str">
        <f t="shared" si="30"/>
        <v/>
      </c>
      <c r="AJ134" s="726" t="str">
        <f>IF(AI134="","",VLOOKUP(AI134,リスト!BW:BX,2,0))</f>
        <v/>
      </c>
      <c r="AK134" s="726" t="str">
        <f>IF(AE134="","",IF(P134&gt;【１】経営概要!$G$27,調査年-1,調査年)-O134)</f>
        <v/>
      </c>
      <c r="AL134" s="727" t="str">
        <f t="shared" si="34"/>
        <v/>
      </c>
      <c r="AM134" s="728" t="str">
        <f t="shared" si="35"/>
        <v/>
      </c>
      <c r="AN134" s="728" t="str">
        <f t="shared" si="36"/>
        <v/>
      </c>
      <c r="AO134" s="729" t="str">
        <f t="shared" si="37"/>
        <v/>
      </c>
      <c r="AP134" s="729" t="str">
        <f>IF(W134="","",IF(OR(O134=IF(P134&gt;【１】経営概要!$G$27,調査年-1,調査年),AM134=""),"",ROUND(AM134*W134%,0)))</f>
        <v/>
      </c>
      <c r="AQ134" s="729" t="str">
        <f t="shared" si="38"/>
        <v/>
      </c>
      <c r="AR134" s="729" t="str">
        <f t="shared" si="39"/>
        <v/>
      </c>
      <c r="AS134" s="729" t="str">
        <f t="shared" si="40"/>
        <v/>
      </c>
      <c r="AT134" s="666" t="str">
        <f>IF(OR(W134="",AND(OR(O134&lt;&gt;IF(P134&gt;【１】経営概要!$G$27,調査年-1,調査年),AF134=0),R134="")),"",
SUM(
IF(AND(O134=IF(P134&gt;【１】経営概要!$G$27,調査年-1,調査年),AF134=1),ROUND(Q134*W134%,0),),
ROUND(R134*W134%,0)))</f>
        <v/>
      </c>
      <c r="AU134" s="729" t="str">
        <f t="shared" si="41"/>
        <v/>
      </c>
      <c r="AV134" s="729" t="str">
        <f t="shared" si="42"/>
        <v/>
      </c>
      <c r="AW134" s="729" t="str">
        <f t="shared" si="43"/>
        <v/>
      </c>
      <c r="AX134" s="729" t="str">
        <f t="shared" si="44"/>
        <v/>
      </c>
    </row>
    <row r="135" spans="3:50" s="4" customFormat="1" ht="28.15" hidden="1" customHeight="1" outlineLevel="1">
      <c r="C135" s="722">
        <v>119</v>
      </c>
      <c r="D135" s="1572"/>
      <c r="E135" s="1573"/>
      <c r="F135" s="1573"/>
      <c r="G135" s="1573"/>
      <c r="H135" s="1573"/>
      <c r="I135" s="1573"/>
      <c r="J135" s="1573"/>
      <c r="K135" s="742"/>
      <c r="L135" s="743"/>
      <c r="M135" s="744"/>
      <c r="N135" s="191"/>
      <c r="O135" s="326"/>
      <c r="P135" s="325"/>
      <c r="Q135" s="192"/>
      <c r="R135" s="201"/>
      <c r="S135" s="192"/>
      <c r="T135" s="192"/>
      <c r="U135" s="192"/>
      <c r="V135" s="192"/>
      <c r="W135" s="1045"/>
      <c r="X135" s="741"/>
      <c r="Y135" s="82"/>
      <c r="Z135" s="453"/>
      <c r="AA135" s="307"/>
      <c r="AB135" s="294"/>
      <c r="AE135" s="725" t="str">
        <f t="shared" si="31"/>
        <v/>
      </c>
      <c r="AF135" s="726" t="str">
        <f t="shared" si="32"/>
        <v/>
      </c>
      <c r="AG135" s="726" t="str">
        <f t="shared" si="33"/>
        <v/>
      </c>
      <c r="AH135" s="726" t="str">
        <f>IF(AE135="","",VLOOKUP(AE135,リスト!BI:BJ,2,0))</f>
        <v/>
      </c>
      <c r="AI135" s="726" t="str">
        <f t="shared" si="30"/>
        <v/>
      </c>
      <c r="AJ135" s="726" t="str">
        <f>IF(AI135="","",VLOOKUP(AI135,リスト!BW:BX,2,0))</f>
        <v/>
      </c>
      <c r="AK135" s="726" t="str">
        <f>IF(AE135="","",IF(P135&gt;【１】経営概要!$G$27,調査年-1,調査年)-O135)</f>
        <v/>
      </c>
      <c r="AL135" s="727" t="str">
        <f t="shared" si="34"/>
        <v/>
      </c>
      <c r="AM135" s="728" t="str">
        <f t="shared" si="35"/>
        <v/>
      </c>
      <c r="AN135" s="728" t="str">
        <f t="shared" si="36"/>
        <v/>
      </c>
      <c r="AO135" s="729" t="str">
        <f t="shared" si="37"/>
        <v/>
      </c>
      <c r="AP135" s="729" t="str">
        <f>IF(W135="","",IF(OR(O135=IF(P135&gt;【１】経営概要!$G$27,調査年-1,調査年),AM135=""),"",ROUND(AM135*W135%,0)))</f>
        <v/>
      </c>
      <c r="AQ135" s="729" t="str">
        <f t="shared" si="38"/>
        <v/>
      </c>
      <c r="AR135" s="729" t="str">
        <f t="shared" si="39"/>
        <v/>
      </c>
      <c r="AS135" s="729" t="str">
        <f t="shared" si="40"/>
        <v/>
      </c>
      <c r="AT135" s="666" t="str">
        <f>IF(OR(W135="",AND(OR(O135&lt;&gt;IF(P135&gt;【１】経営概要!$G$27,調査年-1,調査年),AF135=0),R135="")),"",
SUM(
IF(AND(O135=IF(P135&gt;【１】経営概要!$G$27,調査年-1,調査年),AF135=1),ROUND(Q135*W135%,0),),
ROUND(R135*W135%,0)))</f>
        <v/>
      </c>
      <c r="AU135" s="729" t="str">
        <f t="shared" si="41"/>
        <v/>
      </c>
      <c r="AV135" s="729" t="str">
        <f t="shared" si="42"/>
        <v/>
      </c>
      <c r="AW135" s="729" t="str">
        <f t="shared" si="43"/>
        <v/>
      </c>
      <c r="AX135" s="729" t="str">
        <f t="shared" si="44"/>
        <v/>
      </c>
    </row>
    <row r="136" spans="3:50" s="4" customFormat="1" ht="28.15" hidden="1" customHeight="1" outlineLevel="1">
      <c r="C136" s="722">
        <v>120</v>
      </c>
      <c r="D136" s="1569"/>
      <c r="E136" s="1570"/>
      <c r="F136" s="1570"/>
      <c r="G136" s="1570"/>
      <c r="H136" s="1570"/>
      <c r="I136" s="1570"/>
      <c r="J136" s="1570"/>
      <c r="K136" s="739"/>
      <c r="L136" s="740"/>
      <c r="M136" s="744"/>
      <c r="N136" s="191"/>
      <c r="O136" s="324"/>
      <c r="P136" s="325"/>
      <c r="Q136" s="192"/>
      <c r="R136" s="201"/>
      <c r="S136" s="192"/>
      <c r="T136" s="192"/>
      <c r="U136" s="192"/>
      <c r="V136" s="192"/>
      <c r="W136" s="1045"/>
      <c r="X136" s="741"/>
      <c r="Y136" s="82"/>
      <c r="Z136" s="453"/>
      <c r="AA136" s="307"/>
      <c r="AB136" s="294"/>
      <c r="AE136" s="725" t="str">
        <f t="shared" si="31"/>
        <v/>
      </c>
      <c r="AF136" s="726" t="str">
        <f t="shared" si="32"/>
        <v/>
      </c>
      <c r="AG136" s="726" t="str">
        <f t="shared" si="33"/>
        <v/>
      </c>
      <c r="AH136" s="726" t="str">
        <f>IF(AE136="","",VLOOKUP(AE136,リスト!BI:BJ,2,0))</f>
        <v/>
      </c>
      <c r="AI136" s="726" t="str">
        <f t="shared" si="30"/>
        <v/>
      </c>
      <c r="AJ136" s="726" t="str">
        <f>IF(AI136="","",VLOOKUP(AI136,リスト!BW:BX,2,0))</f>
        <v/>
      </c>
      <c r="AK136" s="726" t="str">
        <f>IF(AE136="","",IF(P136&gt;【１】経営概要!$G$27,調査年-1,調査年)-O136)</f>
        <v/>
      </c>
      <c r="AL136" s="727" t="str">
        <f t="shared" si="34"/>
        <v/>
      </c>
      <c r="AM136" s="728" t="str">
        <f t="shared" si="35"/>
        <v/>
      </c>
      <c r="AN136" s="728" t="str">
        <f t="shared" si="36"/>
        <v/>
      </c>
      <c r="AO136" s="729" t="str">
        <f t="shared" si="37"/>
        <v/>
      </c>
      <c r="AP136" s="729" t="str">
        <f>IF(W136="","",IF(OR(O136=IF(P136&gt;【１】経営概要!$G$27,調査年-1,調査年),AM136=""),"",ROUND(AM136*W136%,0)))</f>
        <v/>
      </c>
      <c r="AQ136" s="729" t="str">
        <f t="shared" si="38"/>
        <v/>
      </c>
      <c r="AR136" s="729" t="str">
        <f t="shared" si="39"/>
        <v/>
      </c>
      <c r="AS136" s="729" t="str">
        <f t="shared" si="40"/>
        <v/>
      </c>
      <c r="AT136" s="666" t="str">
        <f>IF(OR(W136="",AND(OR(O136&lt;&gt;IF(P136&gt;【１】経営概要!$G$27,調査年-1,調査年),AF136=0),R136="")),"",
SUM(
IF(AND(O136=IF(P136&gt;【１】経営概要!$G$27,調査年-1,調査年),AF136=1),ROUND(Q136*W136%,0),),
ROUND(R136*W136%,0)))</f>
        <v/>
      </c>
      <c r="AU136" s="729" t="str">
        <f t="shared" si="41"/>
        <v/>
      </c>
      <c r="AV136" s="729" t="str">
        <f t="shared" si="42"/>
        <v/>
      </c>
      <c r="AW136" s="729" t="str">
        <f t="shared" si="43"/>
        <v/>
      </c>
      <c r="AX136" s="729" t="str">
        <f t="shared" si="44"/>
        <v/>
      </c>
    </row>
    <row r="137" spans="3:50" s="4" customFormat="1" ht="28.15" hidden="1" customHeight="1" outlineLevel="1">
      <c r="C137" s="722">
        <v>121</v>
      </c>
      <c r="D137" s="1572"/>
      <c r="E137" s="1573"/>
      <c r="F137" s="1573"/>
      <c r="G137" s="1573"/>
      <c r="H137" s="1573"/>
      <c r="I137" s="1573"/>
      <c r="J137" s="1573"/>
      <c r="K137" s="742"/>
      <c r="L137" s="743"/>
      <c r="M137" s="744"/>
      <c r="N137" s="191"/>
      <c r="O137" s="326"/>
      <c r="P137" s="327"/>
      <c r="Q137" s="192"/>
      <c r="R137" s="201"/>
      <c r="S137" s="192"/>
      <c r="T137" s="192"/>
      <c r="U137" s="192"/>
      <c r="V137" s="192"/>
      <c r="W137" s="1045"/>
      <c r="X137" s="741"/>
      <c r="Y137" s="82"/>
      <c r="Z137" s="453"/>
      <c r="AA137" s="307"/>
      <c r="AB137" s="294"/>
      <c r="AE137" s="725" t="str">
        <f t="shared" si="31"/>
        <v/>
      </c>
      <c r="AF137" s="726" t="str">
        <f t="shared" si="32"/>
        <v/>
      </c>
      <c r="AG137" s="726" t="str">
        <f t="shared" si="33"/>
        <v/>
      </c>
      <c r="AH137" s="726" t="str">
        <f>IF(AE137="","",VLOOKUP(AE137,リスト!BI:BJ,2,0))</f>
        <v/>
      </c>
      <c r="AI137" s="726" t="str">
        <f t="shared" si="30"/>
        <v/>
      </c>
      <c r="AJ137" s="726" t="str">
        <f>IF(AI137="","",VLOOKUP(AI137,リスト!BW:BX,2,0))</f>
        <v/>
      </c>
      <c r="AK137" s="726" t="str">
        <f>IF(AE137="","",IF(P137&gt;【１】経営概要!$G$27,調査年-1,調査年)-O137)</f>
        <v/>
      </c>
      <c r="AL137" s="727" t="str">
        <f t="shared" si="34"/>
        <v/>
      </c>
      <c r="AM137" s="728" t="str">
        <f t="shared" si="35"/>
        <v/>
      </c>
      <c r="AN137" s="728" t="str">
        <f t="shared" si="36"/>
        <v/>
      </c>
      <c r="AO137" s="729" t="str">
        <f t="shared" si="37"/>
        <v/>
      </c>
      <c r="AP137" s="729" t="str">
        <f>IF(W137="","",IF(OR(O137=IF(P137&gt;【１】経営概要!$G$27,調査年-1,調査年),AM137=""),"",ROUND(AM137*W137%,0)))</f>
        <v/>
      </c>
      <c r="AQ137" s="729" t="str">
        <f t="shared" si="38"/>
        <v/>
      </c>
      <c r="AR137" s="729" t="str">
        <f t="shared" si="39"/>
        <v/>
      </c>
      <c r="AS137" s="729" t="str">
        <f t="shared" si="40"/>
        <v/>
      </c>
      <c r="AT137" s="666" t="str">
        <f>IF(OR(W137="",AND(OR(O137&lt;&gt;IF(P137&gt;【１】経営概要!$G$27,調査年-1,調査年),AF137=0),R137="")),"",
SUM(
IF(AND(O137=IF(P137&gt;【１】経営概要!$G$27,調査年-1,調査年),AF137=1),ROUND(Q137*W137%,0),),
ROUND(R137*W137%,0)))</f>
        <v/>
      </c>
      <c r="AU137" s="729" t="str">
        <f t="shared" si="41"/>
        <v/>
      </c>
      <c r="AV137" s="729" t="str">
        <f t="shared" si="42"/>
        <v/>
      </c>
      <c r="AW137" s="729" t="str">
        <f t="shared" si="43"/>
        <v/>
      </c>
      <c r="AX137" s="729" t="str">
        <f t="shared" si="44"/>
        <v/>
      </c>
    </row>
    <row r="138" spans="3:50" s="4" customFormat="1" ht="28.15" hidden="1" customHeight="1" outlineLevel="1">
      <c r="C138" s="722">
        <v>122</v>
      </c>
      <c r="D138" s="1569"/>
      <c r="E138" s="1570"/>
      <c r="F138" s="1570"/>
      <c r="G138" s="1570"/>
      <c r="H138" s="1570"/>
      <c r="I138" s="1570"/>
      <c r="J138" s="1570"/>
      <c r="K138" s="739"/>
      <c r="L138" s="740"/>
      <c r="M138" s="744"/>
      <c r="N138" s="191"/>
      <c r="O138" s="324"/>
      <c r="P138" s="328"/>
      <c r="Q138" s="192"/>
      <c r="R138" s="201"/>
      <c r="S138" s="192"/>
      <c r="T138" s="192"/>
      <c r="U138" s="192"/>
      <c r="V138" s="192"/>
      <c r="W138" s="1045"/>
      <c r="X138" s="741"/>
      <c r="Y138" s="82"/>
      <c r="Z138" s="453"/>
      <c r="AA138" s="307"/>
      <c r="AB138" s="294"/>
      <c r="AE138" s="725" t="str">
        <f t="shared" si="31"/>
        <v/>
      </c>
      <c r="AF138" s="726" t="str">
        <f t="shared" si="32"/>
        <v/>
      </c>
      <c r="AG138" s="726" t="str">
        <f t="shared" si="33"/>
        <v/>
      </c>
      <c r="AH138" s="726" t="str">
        <f>IF(AE138="","",VLOOKUP(AE138,リスト!BI:BJ,2,0))</f>
        <v/>
      </c>
      <c r="AI138" s="726" t="str">
        <f t="shared" si="30"/>
        <v/>
      </c>
      <c r="AJ138" s="726" t="str">
        <f>IF(AI138="","",VLOOKUP(AI138,リスト!BW:BX,2,0))</f>
        <v/>
      </c>
      <c r="AK138" s="726" t="str">
        <f>IF(AE138="","",IF(P138&gt;【１】経営概要!$G$27,調査年-1,調査年)-O138)</f>
        <v/>
      </c>
      <c r="AL138" s="727" t="str">
        <f t="shared" si="34"/>
        <v/>
      </c>
      <c r="AM138" s="728" t="str">
        <f t="shared" si="35"/>
        <v/>
      </c>
      <c r="AN138" s="728" t="str">
        <f t="shared" si="36"/>
        <v/>
      </c>
      <c r="AO138" s="729" t="str">
        <f t="shared" si="37"/>
        <v/>
      </c>
      <c r="AP138" s="729" t="str">
        <f>IF(W138="","",IF(OR(O138=IF(P138&gt;【１】経営概要!$G$27,調査年-1,調査年),AM138=""),"",ROUND(AM138*W138%,0)))</f>
        <v/>
      </c>
      <c r="AQ138" s="729" t="str">
        <f t="shared" si="38"/>
        <v/>
      </c>
      <c r="AR138" s="729" t="str">
        <f t="shared" si="39"/>
        <v/>
      </c>
      <c r="AS138" s="729" t="str">
        <f t="shared" si="40"/>
        <v/>
      </c>
      <c r="AT138" s="666" t="str">
        <f>IF(OR(W138="",AND(OR(O138&lt;&gt;IF(P138&gt;【１】経営概要!$G$27,調査年-1,調査年),AF138=0),R138="")),"",
SUM(
IF(AND(O138=IF(P138&gt;【１】経営概要!$G$27,調査年-1,調査年),AF138=1),ROUND(Q138*W138%,0),),
ROUND(R138*W138%,0)))</f>
        <v/>
      </c>
      <c r="AU138" s="729" t="str">
        <f t="shared" si="41"/>
        <v/>
      </c>
      <c r="AV138" s="729" t="str">
        <f t="shared" si="42"/>
        <v/>
      </c>
      <c r="AW138" s="729" t="str">
        <f t="shared" si="43"/>
        <v/>
      </c>
      <c r="AX138" s="729" t="str">
        <f t="shared" si="44"/>
        <v/>
      </c>
    </row>
    <row r="139" spans="3:50" s="4" customFormat="1" ht="28.15" hidden="1" customHeight="1" outlineLevel="1">
      <c r="C139" s="722">
        <v>123</v>
      </c>
      <c r="D139" s="1569"/>
      <c r="E139" s="1570"/>
      <c r="F139" s="1570"/>
      <c r="G139" s="1570"/>
      <c r="H139" s="1570"/>
      <c r="I139" s="1570"/>
      <c r="J139" s="1570"/>
      <c r="K139" s="739"/>
      <c r="L139" s="740"/>
      <c r="M139" s="744"/>
      <c r="N139" s="191"/>
      <c r="O139" s="324"/>
      <c r="P139" s="328"/>
      <c r="Q139" s="192"/>
      <c r="R139" s="201"/>
      <c r="S139" s="192"/>
      <c r="T139" s="192"/>
      <c r="U139" s="192"/>
      <c r="V139" s="192"/>
      <c r="W139" s="1045"/>
      <c r="X139" s="741"/>
      <c r="Y139" s="82"/>
      <c r="Z139" s="453"/>
      <c r="AA139" s="307"/>
      <c r="AB139" s="294"/>
      <c r="AE139" s="725" t="str">
        <f t="shared" si="31"/>
        <v/>
      </c>
      <c r="AF139" s="726" t="str">
        <f t="shared" si="32"/>
        <v/>
      </c>
      <c r="AG139" s="726" t="str">
        <f t="shared" si="33"/>
        <v/>
      </c>
      <c r="AH139" s="726" t="str">
        <f>IF(AE139="","",VLOOKUP(AE139,リスト!BI:BJ,2,0))</f>
        <v/>
      </c>
      <c r="AI139" s="726" t="str">
        <f t="shared" si="30"/>
        <v/>
      </c>
      <c r="AJ139" s="726" t="str">
        <f>IF(AI139="","",VLOOKUP(AI139,リスト!BW:BX,2,0))</f>
        <v/>
      </c>
      <c r="AK139" s="726" t="str">
        <f>IF(AE139="","",IF(P139&gt;【１】経営概要!$G$27,調査年-1,調査年)-O139)</f>
        <v/>
      </c>
      <c r="AL139" s="727" t="str">
        <f t="shared" si="34"/>
        <v/>
      </c>
      <c r="AM139" s="728" t="str">
        <f t="shared" si="35"/>
        <v/>
      </c>
      <c r="AN139" s="728" t="str">
        <f t="shared" si="36"/>
        <v/>
      </c>
      <c r="AO139" s="729" t="str">
        <f t="shared" si="37"/>
        <v/>
      </c>
      <c r="AP139" s="729" t="str">
        <f>IF(W139="","",IF(OR(O139=IF(P139&gt;【１】経営概要!$G$27,調査年-1,調査年),AM139=""),"",ROUND(AM139*W139%,0)))</f>
        <v/>
      </c>
      <c r="AQ139" s="729" t="str">
        <f t="shared" si="38"/>
        <v/>
      </c>
      <c r="AR139" s="729" t="str">
        <f t="shared" si="39"/>
        <v/>
      </c>
      <c r="AS139" s="729" t="str">
        <f t="shared" si="40"/>
        <v/>
      </c>
      <c r="AT139" s="666" t="str">
        <f>IF(OR(W139="",AND(OR(O139&lt;&gt;IF(P139&gt;【１】経営概要!$G$27,調査年-1,調査年),AF139=0),R139="")),"",
SUM(
IF(AND(O139=IF(P139&gt;【１】経営概要!$G$27,調査年-1,調査年),AF139=1),ROUND(Q139*W139%,0),),
ROUND(R139*W139%,0)))</f>
        <v/>
      </c>
      <c r="AU139" s="729" t="str">
        <f t="shared" si="41"/>
        <v/>
      </c>
      <c r="AV139" s="729" t="str">
        <f t="shared" si="42"/>
        <v/>
      </c>
      <c r="AW139" s="729" t="str">
        <f t="shared" si="43"/>
        <v/>
      </c>
      <c r="AX139" s="729" t="str">
        <f t="shared" si="44"/>
        <v/>
      </c>
    </row>
    <row r="140" spans="3:50" s="4" customFormat="1" ht="28.15" hidden="1" customHeight="1" outlineLevel="1">
      <c r="C140" s="722">
        <v>124</v>
      </c>
      <c r="D140" s="1569"/>
      <c r="E140" s="1570"/>
      <c r="F140" s="1570"/>
      <c r="G140" s="1570"/>
      <c r="H140" s="1570"/>
      <c r="I140" s="1570"/>
      <c r="J140" s="1570"/>
      <c r="K140" s="739"/>
      <c r="L140" s="740"/>
      <c r="M140" s="744"/>
      <c r="N140" s="193"/>
      <c r="O140" s="324"/>
      <c r="P140" s="328"/>
      <c r="Q140" s="192"/>
      <c r="R140" s="201"/>
      <c r="S140" s="192"/>
      <c r="T140" s="192"/>
      <c r="U140" s="192"/>
      <c r="V140" s="192"/>
      <c r="W140" s="1045"/>
      <c r="X140" s="741"/>
      <c r="Y140" s="82"/>
      <c r="Z140" s="453"/>
      <c r="AA140" s="307"/>
      <c r="AB140" s="294"/>
      <c r="AE140" s="725" t="str">
        <f t="shared" si="31"/>
        <v/>
      </c>
      <c r="AF140" s="726" t="str">
        <f t="shared" si="32"/>
        <v/>
      </c>
      <c r="AG140" s="726" t="str">
        <f t="shared" si="33"/>
        <v/>
      </c>
      <c r="AH140" s="726" t="str">
        <f>IF(AE140="","",VLOOKUP(AE140,リスト!BI:BJ,2,0))</f>
        <v/>
      </c>
      <c r="AI140" s="726" t="str">
        <f t="shared" si="30"/>
        <v/>
      </c>
      <c r="AJ140" s="726" t="str">
        <f>IF(AI140="","",VLOOKUP(AI140,リスト!BW:BX,2,0))</f>
        <v/>
      </c>
      <c r="AK140" s="726" t="str">
        <f>IF(AE140="","",IF(P140&gt;【１】経営概要!$G$27,調査年-1,調査年)-O140)</f>
        <v/>
      </c>
      <c r="AL140" s="727" t="str">
        <f t="shared" si="34"/>
        <v/>
      </c>
      <c r="AM140" s="728" t="str">
        <f t="shared" si="35"/>
        <v/>
      </c>
      <c r="AN140" s="728" t="str">
        <f t="shared" si="36"/>
        <v/>
      </c>
      <c r="AO140" s="729" t="str">
        <f t="shared" si="37"/>
        <v/>
      </c>
      <c r="AP140" s="729" t="str">
        <f>IF(W140="","",IF(OR(O140=IF(P140&gt;【１】経営概要!$G$27,調査年-1,調査年),AM140=""),"",ROUND(AM140*W140%,0)))</f>
        <v/>
      </c>
      <c r="AQ140" s="729" t="str">
        <f t="shared" si="38"/>
        <v/>
      </c>
      <c r="AR140" s="729" t="str">
        <f t="shared" si="39"/>
        <v/>
      </c>
      <c r="AS140" s="729" t="str">
        <f t="shared" si="40"/>
        <v/>
      </c>
      <c r="AT140" s="666" t="str">
        <f>IF(OR(W140="",AND(OR(O140&lt;&gt;IF(P140&gt;【１】経営概要!$G$27,調査年-1,調査年),AF140=0),R140="")),"",
SUM(
IF(AND(O140=IF(P140&gt;【１】経営概要!$G$27,調査年-1,調査年),AF140=1),ROUND(Q140*W140%,0),),
ROUND(R140*W140%,0)))</f>
        <v/>
      </c>
      <c r="AU140" s="729" t="str">
        <f t="shared" si="41"/>
        <v/>
      </c>
      <c r="AV140" s="729" t="str">
        <f t="shared" si="42"/>
        <v/>
      </c>
      <c r="AW140" s="729" t="str">
        <f t="shared" si="43"/>
        <v/>
      </c>
      <c r="AX140" s="729" t="str">
        <f t="shared" si="44"/>
        <v/>
      </c>
    </row>
    <row r="141" spans="3:50" s="4" customFormat="1" ht="28.15" hidden="1" customHeight="1" outlineLevel="1">
      <c r="C141" s="722">
        <v>125</v>
      </c>
      <c r="D141" s="1569"/>
      <c r="E141" s="1570"/>
      <c r="F141" s="1570"/>
      <c r="G141" s="1570"/>
      <c r="H141" s="1570"/>
      <c r="I141" s="1570"/>
      <c r="J141" s="1570"/>
      <c r="K141" s="739"/>
      <c r="L141" s="740"/>
      <c r="M141" s="744"/>
      <c r="N141" s="191"/>
      <c r="O141" s="324"/>
      <c r="P141" s="328"/>
      <c r="Q141" s="192"/>
      <c r="R141" s="201"/>
      <c r="S141" s="192"/>
      <c r="T141" s="192"/>
      <c r="U141" s="192"/>
      <c r="V141" s="192"/>
      <c r="W141" s="1045"/>
      <c r="X141" s="741"/>
      <c r="Y141" s="82"/>
      <c r="Z141" s="453"/>
      <c r="AA141" s="307"/>
      <c r="AB141" s="294"/>
      <c r="AE141" s="725" t="str">
        <f t="shared" si="31"/>
        <v/>
      </c>
      <c r="AF141" s="726" t="str">
        <f t="shared" si="32"/>
        <v/>
      </c>
      <c r="AG141" s="726" t="str">
        <f t="shared" si="33"/>
        <v/>
      </c>
      <c r="AH141" s="726" t="str">
        <f>IF(AE141="","",VLOOKUP(AE141,リスト!BI:BJ,2,0))</f>
        <v/>
      </c>
      <c r="AI141" s="726" t="str">
        <f t="shared" si="30"/>
        <v/>
      </c>
      <c r="AJ141" s="726" t="str">
        <f>IF(AI141="","",VLOOKUP(AI141,リスト!BW:BX,2,0))</f>
        <v/>
      </c>
      <c r="AK141" s="726" t="str">
        <f>IF(AE141="","",IF(P141&gt;【１】経営概要!$G$27,調査年-1,調査年)-O141)</f>
        <v/>
      </c>
      <c r="AL141" s="727" t="str">
        <f t="shared" si="34"/>
        <v/>
      </c>
      <c r="AM141" s="728" t="str">
        <f t="shared" si="35"/>
        <v/>
      </c>
      <c r="AN141" s="728" t="str">
        <f t="shared" si="36"/>
        <v/>
      </c>
      <c r="AO141" s="729" t="str">
        <f t="shared" si="37"/>
        <v/>
      </c>
      <c r="AP141" s="729" t="str">
        <f>IF(W141="","",IF(OR(O141=IF(P141&gt;【１】経営概要!$G$27,調査年-1,調査年),AM141=""),"",ROUND(AM141*W141%,0)))</f>
        <v/>
      </c>
      <c r="AQ141" s="729" t="str">
        <f t="shared" si="38"/>
        <v/>
      </c>
      <c r="AR141" s="729" t="str">
        <f t="shared" si="39"/>
        <v/>
      </c>
      <c r="AS141" s="729" t="str">
        <f t="shared" si="40"/>
        <v/>
      </c>
      <c r="AT141" s="666" t="str">
        <f>IF(OR(W141="",AND(OR(O141&lt;&gt;IF(P141&gt;【１】経営概要!$G$27,調査年-1,調査年),AF141=0),R141="")),"",
SUM(
IF(AND(O141=IF(P141&gt;【１】経営概要!$G$27,調査年-1,調査年),AF141=1),ROUND(Q141*W141%,0),),
ROUND(R141*W141%,0)))</f>
        <v/>
      </c>
      <c r="AU141" s="729" t="str">
        <f t="shared" si="41"/>
        <v/>
      </c>
      <c r="AV141" s="729" t="str">
        <f t="shared" si="42"/>
        <v/>
      </c>
      <c r="AW141" s="729" t="str">
        <f t="shared" si="43"/>
        <v/>
      </c>
      <c r="AX141" s="729" t="str">
        <f t="shared" si="44"/>
        <v/>
      </c>
    </row>
    <row r="142" spans="3:50" s="4" customFormat="1" ht="28.15" hidden="1" customHeight="1" outlineLevel="1">
      <c r="C142" s="722">
        <v>126</v>
      </c>
      <c r="D142" s="1569"/>
      <c r="E142" s="1570"/>
      <c r="F142" s="1570"/>
      <c r="G142" s="1570"/>
      <c r="H142" s="1570"/>
      <c r="I142" s="1570"/>
      <c r="J142" s="1570"/>
      <c r="K142" s="739"/>
      <c r="L142" s="740"/>
      <c r="M142" s="744"/>
      <c r="N142" s="193"/>
      <c r="O142" s="324"/>
      <c r="P142" s="328"/>
      <c r="Q142" s="192"/>
      <c r="R142" s="201"/>
      <c r="S142" s="192"/>
      <c r="T142" s="192"/>
      <c r="U142" s="192"/>
      <c r="V142" s="192"/>
      <c r="W142" s="1045"/>
      <c r="X142" s="741"/>
      <c r="Y142" s="82"/>
      <c r="Z142" s="453"/>
      <c r="AA142" s="307"/>
      <c r="AB142" s="294"/>
      <c r="AE142" s="725" t="str">
        <f t="shared" si="31"/>
        <v/>
      </c>
      <c r="AF142" s="726" t="str">
        <f t="shared" si="32"/>
        <v/>
      </c>
      <c r="AG142" s="726" t="str">
        <f t="shared" si="33"/>
        <v/>
      </c>
      <c r="AH142" s="726" t="str">
        <f>IF(AE142="","",VLOOKUP(AE142,リスト!BI:BJ,2,0))</f>
        <v/>
      </c>
      <c r="AI142" s="726" t="str">
        <f t="shared" si="30"/>
        <v/>
      </c>
      <c r="AJ142" s="726" t="str">
        <f>IF(AI142="","",VLOOKUP(AI142,リスト!BW:BX,2,0))</f>
        <v/>
      </c>
      <c r="AK142" s="726" t="str">
        <f>IF(AE142="","",IF(P142&gt;【１】経営概要!$G$27,調査年-1,調査年)-O142)</f>
        <v/>
      </c>
      <c r="AL142" s="727" t="str">
        <f t="shared" si="34"/>
        <v/>
      </c>
      <c r="AM142" s="728" t="str">
        <f t="shared" si="35"/>
        <v/>
      </c>
      <c r="AN142" s="728" t="str">
        <f t="shared" si="36"/>
        <v/>
      </c>
      <c r="AO142" s="729" t="str">
        <f t="shared" si="37"/>
        <v/>
      </c>
      <c r="AP142" s="729" t="str">
        <f>IF(W142="","",IF(OR(O142=IF(P142&gt;【１】経営概要!$G$27,調査年-1,調査年),AM142=""),"",ROUND(AM142*W142%,0)))</f>
        <v/>
      </c>
      <c r="AQ142" s="729" t="str">
        <f t="shared" si="38"/>
        <v/>
      </c>
      <c r="AR142" s="729" t="str">
        <f t="shared" si="39"/>
        <v/>
      </c>
      <c r="AS142" s="729" t="str">
        <f t="shared" si="40"/>
        <v/>
      </c>
      <c r="AT142" s="666" t="str">
        <f>IF(OR(W142="",AND(OR(O142&lt;&gt;IF(P142&gt;【１】経営概要!$G$27,調査年-1,調査年),AF142=0),R142="")),"",
SUM(
IF(AND(O142=IF(P142&gt;【１】経営概要!$G$27,調査年-1,調査年),AF142=1),ROUND(Q142*W142%,0),),
ROUND(R142*W142%,0)))</f>
        <v/>
      </c>
      <c r="AU142" s="729" t="str">
        <f t="shared" si="41"/>
        <v/>
      </c>
      <c r="AV142" s="729" t="str">
        <f t="shared" si="42"/>
        <v/>
      </c>
      <c r="AW142" s="729" t="str">
        <f t="shared" si="43"/>
        <v/>
      </c>
      <c r="AX142" s="729" t="str">
        <f t="shared" si="44"/>
        <v/>
      </c>
    </row>
    <row r="143" spans="3:50" s="4" customFormat="1" ht="28.15" hidden="1" customHeight="1" outlineLevel="1">
      <c r="C143" s="722">
        <v>127</v>
      </c>
      <c r="D143" s="1569"/>
      <c r="E143" s="1570"/>
      <c r="F143" s="1570"/>
      <c r="G143" s="1570"/>
      <c r="H143" s="1570"/>
      <c r="I143" s="1570"/>
      <c r="J143" s="1570"/>
      <c r="K143" s="739"/>
      <c r="L143" s="740"/>
      <c r="M143" s="744"/>
      <c r="N143" s="191"/>
      <c r="O143" s="324"/>
      <c r="P143" s="328"/>
      <c r="Q143" s="192"/>
      <c r="R143" s="201"/>
      <c r="S143" s="192"/>
      <c r="T143" s="192"/>
      <c r="U143" s="192"/>
      <c r="V143" s="192"/>
      <c r="W143" s="1045"/>
      <c r="X143" s="741"/>
      <c r="Y143" s="82"/>
      <c r="Z143" s="453"/>
      <c r="AA143" s="307"/>
      <c r="AB143" s="294"/>
      <c r="AE143" s="725" t="str">
        <f t="shared" si="31"/>
        <v/>
      </c>
      <c r="AF143" s="726" t="str">
        <f t="shared" si="32"/>
        <v/>
      </c>
      <c r="AG143" s="726" t="str">
        <f t="shared" si="33"/>
        <v/>
      </c>
      <c r="AH143" s="726" t="str">
        <f>IF(AE143="","",VLOOKUP(AE143,リスト!BI:BJ,2,0))</f>
        <v/>
      </c>
      <c r="AI143" s="726" t="str">
        <f t="shared" si="30"/>
        <v/>
      </c>
      <c r="AJ143" s="726" t="str">
        <f>IF(AI143="","",VLOOKUP(AI143,リスト!BW:BX,2,0))</f>
        <v/>
      </c>
      <c r="AK143" s="726" t="str">
        <f>IF(AE143="","",IF(P143&gt;【１】経営概要!$G$27,調査年-1,調査年)-O143)</f>
        <v/>
      </c>
      <c r="AL143" s="727" t="str">
        <f t="shared" si="34"/>
        <v/>
      </c>
      <c r="AM143" s="728" t="str">
        <f t="shared" si="35"/>
        <v/>
      </c>
      <c r="AN143" s="728" t="str">
        <f t="shared" si="36"/>
        <v/>
      </c>
      <c r="AO143" s="729" t="str">
        <f t="shared" si="37"/>
        <v/>
      </c>
      <c r="AP143" s="729" t="str">
        <f>IF(W143="","",IF(OR(O143=IF(P143&gt;【１】経営概要!$G$27,調査年-1,調査年),AM143=""),"",ROUND(AM143*W143%,0)))</f>
        <v/>
      </c>
      <c r="AQ143" s="729" t="str">
        <f t="shared" si="38"/>
        <v/>
      </c>
      <c r="AR143" s="729" t="str">
        <f t="shared" si="39"/>
        <v/>
      </c>
      <c r="AS143" s="729" t="str">
        <f t="shared" si="40"/>
        <v/>
      </c>
      <c r="AT143" s="666" t="str">
        <f>IF(OR(W143="",AND(OR(O143&lt;&gt;IF(P143&gt;【１】経営概要!$G$27,調査年-1,調査年),AF143=0),R143="")),"",
SUM(
IF(AND(O143=IF(P143&gt;【１】経営概要!$G$27,調査年-1,調査年),AF143=1),ROUND(Q143*W143%,0),),
ROUND(R143*W143%,0)))</f>
        <v/>
      </c>
      <c r="AU143" s="729" t="str">
        <f t="shared" si="41"/>
        <v/>
      </c>
      <c r="AV143" s="729" t="str">
        <f t="shared" si="42"/>
        <v/>
      </c>
      <c r="AW143" s="729" t="str">
        <f t="shared" si="43"/>
        <v/>
      </c>
      <c r="AX143" s="729" t="str">
        <f t="shared" si="44"/>
        <v/>
      </c>
    </row>
    <row r="144" spans="3:50" s="4" customFormat="1" ht="28.15" hidden="1" customHeight="1" outlineLevel="1">
      <c r="C144" s="722">
        <v>128</v>
      </c>
      <c r="D144" s="1569"/>
      <c r="E144" s="1570"/>
      <c r="F144" s="1570"/>
      <c r="G144" s="1570"/>
      <c r="H144" s="1570"/>
      <c r="I144" s="1570"/>
      <c r="J144" s="1571"/>
      <c r="K144" s="739"/>
      <c r="L144" s="740"/>
      <c r="M144" s="682"/>
      <c r="N144" s="200"/>
      <c r="O144" s="324"/>
      <c r="P144" s="325"/>
      <c r="Q144" s="201"/>
      <c r="R144" s="201"/>
      <c r="S144" s="201"/>
      <c r="T144" s="201"/>
      <c r="U144" s="201"/>
      <c r="V144" s="201"/>
      <c r="W144" s="1045"/>
      <c r="X144" s="741"/>
      <c r="Y144" s="82"/>
      <c r="Z144" s="453"/>
      <c r="AA144" s="307"/>
      <c r="AB144" s="294"/>
      <c r="AE144" s="725" t="str">
        <f t="shared" si="31"/>
        <v/>
      </c>
      <c r="AF144" s="726" t="str">
        <f t="shared" si="32"/>
        <v/>
      </c>
      <c r="AG144" s="726" t="str">
        <f t="shared" si="33"/>
        <v/>
      </c>
      <c r="AH144" s="726" t="str">
        <f>IF(AE144="","",VLOOKUP(AE144,リスト!BI:BJ,2,0))</f>
        <v/>
      </c>
      <c r="AI144" s="726" t="str">
        <f t="shared" si="30"/>
        <v/>
      </c>
      <c r="AJ144" s="726" t="str">
        <f>IF(AI144="","",VLOOKUP(AI144,リスト!BW:BX,2,0))</f>
        <v/>
      </c>
      <c r="AK144" s="726" t="str">
        <f>IF(AE144="","",IF(P144&gt;【１】経営概要!$G$27,調査年-1,調査年)-O144)</f>
        <v/>
      </c>
      <c r="AL144" s="727" t="str">
        <f t="shared" si="34"/>
        <v/>
      </c>
      <c r="AM144" s="728" t="str">
        <f t="shared" si="35"/>
        <v/>
      </c>
      <c r="AN144" s="728" t="str">
        <f t="shared" si="36"/>
        <v/>
      </c>
      <c r="AO144" s="729" t="str">
        <f t="shared" si="37"/>
        <v/>
      </c>
      <c r="AP144" s="729" t="str">
        <f>IF(W144="","",IF(OR(O144=IF(P144&gt;【１】経営概要!$G$27,調査年-1,調査年),AM144=""),"",ROUND(AM144*W144%,0)))</f>
        <v/>
      </c>
      <c r="AQ144" s="729" t="str">
        <f t="shared" si="38"/>
        <v/>
      </c>
      <c r="AR144" s="729" t="str">
        <f t="shared" si="39"/>
        <v/>
      </c>
      <c r="AS144" s="729" t="str">
        <f t="shared" si="40"/>
        <v/>
      </c>
      <c r="AT144" s="666" t="str">
        <f>IF(OR(W144="",AND(OR(O144&lt;&gt;IF(P144&gt;【１】経営概要!$G$27,調査年-1,調査年),AF144=0),R144="")),"",
SUM(
IF(AND(O144=IF(P144&gt;【１】経営概要!$G$27,調査年-1,調査年),AF144=1),ROUND(Q144*W144%,0),),
ROUND(R144*W144%,0)))</f>
        <v/>
      </c>
      <c r="AU144" s="729" t="str">
        <f t="shared" si="41"/>
        <v/>
      </c>
      <c r="AV144" s="729" t="str">
        <f t="shared" si="42"/>
        <v/>
      </c>
      <c r="AW144" s="729" t="str">
        <f t="shared" si="43"/>
        <v/>
      </c>
      <c r="AX144" s="729" t="str">
        <f t="shared" si="44"/>
        <v/>
      </c>
    </row>
    <row r="145" spans="3:50" s="4" customFormat="1" ht="28.15" hidden="1" customHeight="1" outlineLevel="1">
      <c r="C145" s="722">
        <v>129</v>
      </c>
      <c r="D145" s="1572"/>
      <c r="E145" s="1573"/>
      <c r="F145" s="1573"/>
      <c r="G145" s="1573"/>
      <c r="H145" s="1573"/>
      <c r="I145" s="1573"/>
      <c r="J145" s="1573"/>
      <c r="K145" s="742"/>
      <c r="L145" s="743"/>
      <c r="M145" s="744"/>
      <c r="N145" s="193"/>
      <c r="O145" s="326"/>
      <c r="P145" s="325"/>
      <c r="Q145" s="192"/>
      <c r="R145" s="201"/>
      <c r="S145" s="192"/>
      <c r="T145" s="192"/>
      <c r="U145" s="192"/>
      <c r="V145" s="192"/>
      <c r="W145" s="1045"/>
      <c r="X145" s="741"/>
      <c r="Y145" s="82"/>
      <c r="Z145" s="453"/>
      <c r="AA145" s="307"/>
      <c r="AB145" s="294"/>
      <c r="AE145" s="725" t="str">
        <f t="shared" si="31"/>
        <v/>
      </c>
      <c r="AF145" s="726" t="str">
        <f t="shared" si="32"/>
        <v/>
      </c>
      <c r="AG145" s="726" t="str">
        <f t="shared" si="33"/>
        <v/>
      </c>
      <c r="AH145" s="726" t="str">
        <f>IF(AE145="","",VLOOKUP(AE145,リスト!BI:BJ,2,0))</f>
        <v/>
      </c>
      <c r="AI145" s="726" t="str">
        <f t="shared" si="30"/>
        <v/>
      </c>
      <c r="AJ145" s="726" t="str">
        <f>IF(AI145="","",VLOOKUP(AI145,リスト!BW:BX,2,0))</f>
        <v/>
      </c>
      <c r="AK145" s="726" t="str">
        <f>IF(AE145="","",IF(P145&gt;【１】経営概要!$G$27,調査年-1,調査年)-O145)</f>
        <v/>
      </c>
      <c r="AL145" s="727" t="str">
        <f t="shared" si="34"/>
        <v/>
      </c>
      <c r="AM145" s="728" t="str">
        <f t="shared" si="35"/>
        <v/>
      </c>
      <c r="AN145" s="728" t="str">
        <f t="shared" si="36"/>
        <v/>
      </c>
      <c r="AO145" s="729" t="str">
        <f t="shared" si="37"/>
        <v/>
      </c>
      <c r="AP145" s="729" t="str">
        <f>IF(W145="","",IF(OR(O145=IF(P145&gt;【１】経営概要!$G$27,調査年-1,調査年),AM145=""),"",ROUND(AM145*W145%,0)))</f>
        <v/>
      </c>
      <c r="AQ145" s="729" t="str">
        <f t="shared" si="38"/>
        <v/>
      </c>
      <c r="AR145" s="729" t="str">
        <f t="shared" si="39"/>
        <v/>
      </c>
      <c r="AS145" s="729" t="str">
        <f t="shared" si="40"/>
        <v/>
      </c>
      <c r="AT145" s="666" t="str">
        <f>IF(OR(W145="",AND(OR(O145&lt;&gt;IF(P145&gt;【１】経営概要!$G$27,調査年-1,調査年),AF145=0),R145="")),"",
SUM(
IF(AND(O145=IF(P145&gt;【１】経営概要!$G$27,調査年-1,調査年),AF145=1),ROUND(Q145*W145%,0),),
ROUND(R145*W145%,0)))</f>
        <v/>
      </c>
      <c r="AU145" s="729" t="str">
        <f t="shared" si="41"/>
        <v/>
      </c>
      <c r="AV145" s="729" t="str">
        <f t="shared" si="42"/>
        <v/>
      </c>
      <c r="AW145" s="729" t="str">
        <f t="shared" si="43"/>
        <v/>
      </c>
      <c r="AX145" s="729" t="str">
        <f t="shared" si="44"/>
        <v/>
      </c>
    </row>
    <row r="146" spans="3:50" s="4" customFormat="1" ht="28.15" hidden="1" customHeight="1" outlineLevel="1">
      <c r="C146" s="722">
        <v>130</v>
      </c>
      <c r="D146" s="1569"/>
      <c r="E146" s="1570"/>
      <c r="F146" s="1570"/>
      <c r="G146" s="1570"/>
      <c r="H146" s="1570"/>
      <c r="I146" s="1570"/>
      <c r="J146" s="1570"/>
      <c r="K146" s="739"/>
      <c r="L146" s="740"/>
      <c r="M146" s="744"/>
      <c r="N146" s="191"/>
      <c r="O146" s="324"/>
      <c r="P146" s="325"/>
      <c r="Q146" s="192"/>
      <c r="R146" s="201"/>
      <c r="S146" s="192"/>
      <c r="T146" s="192"/>
      <c r="U146" s="192"/>
      <c r="V146" s="192"/>
      <c r="W146" s="1045"/>
      <c r="X146" s="741"/>
      <c r="Y146" s="82"/>
      <c r="Z146" s="453"/>
      <c r="AA146" s="307"/>
      <c r="AB146" s="294"/>
      <c r="AE146" s="725" t="str">
        <f t="shared" si="31"/>
        <v/>
      </c>
      <c r="AF146" s="726" t="str">
        <f t="shared" si="32"/>
        <v/>
      </c>
      <c r="AG146" s="726" t="str">
        <f t="shared" si="33"/>
        <v/>
      </c>
      <c r="AH146" s="726" t="str">
        <f>IF(AE146="","",VLOOKUP(AE146,リスト!BI:BJ,2,0))</f>
        <v/>
      </c>
      <c r="AI146" s="726" t="str">
        <f t="shared" ref="AI146:AI209" si="45">IF(AG146=1,3,IF(M146="2：中古",MIN(AH146,N146),AH146))</f>
        <v/>
      </c>
      <c r="AJ146" s="726" t="str">
        <f>IF(AI146="","",VLOOKUP(AI146,リスト!BW:BX,2,0))</f>
        <v/>
      </c>
      <c r="AK146" s="726" t="str">
        <f>IF(AE146="","",IF(P146&gt;【１】経営概要!$G$27,調査年-1,調査年)-O146)</f>
        <v/>
      </c>
      <c r="AL146" s="727" t="str">
        <f t="shared" si="34"/>
        <v/>
      </c>
      <c r="AM146" s="728" t="str">
        <f t="shared" si="35"/>
        <v/>
      </c>
      <c r="AN146" s="728" t="str">
        <f t="shared" si="36"/>
        <v/>
      </c>
      <c r="AO146" s="729" t="str">
        <f t="shared" si="37"/>
        <v/>
      </c>
      <c r="AP146" s="729" t="str">
        <f>IF(W146="","",IF(OR(O146=IF(P146&gt;【１】経営概要!$G$27,調査年-1,調査年),AM146=""),"",ROUND(AM146*W146%,0)))</f>
        <v/>
      </c>
      <c r="AQ146" s="729" t="str">
        <f t="shared" si="38"/>
        <v/>
      </c>
      <c r="AR146" s="729" t="str">
        <f t="shared" si="39"/>
        <v/>
      </c>
      <c r="AS146" s="729" t="str">
        <f t="shared" si="40"/>
        <v/>
      </c>
      <c r="AT146" s="666" t="str">
        <f>IF(OR(W146="",AND(OR(O146&lt;&gt;IF(P146&gt;【１】経営概要!$G$27,調査年-1,調査年),AF146=0),R146="")),"",
SUM(
IF(AND(O146=IF(P146&gt;【１】経営概要!$G$27,調査年-1,調査年),AF146=1),ROUND(Q146*W146%,0),),
ROUND(R146*W146%,0)))</f>
        <v/>
      </c>
      <c r="AU146" s="729" t="str">
        <f t="shared" si="41"/>
        <v/>
      </c>
      <c r="AV146" s="729" t="str">
        <f t="shared" si="42"/>
        <v/>
      </c>
      <c r="AW146" s="729" t="str">
        <f t="shared" si="43"/>
        <v/>
      </c>
      <c r="AX146" s="729" t="str">
        <f t="shared" si="44"/>
        <v/>
      </c>
    </row>
    <row r="147" spans="3:50" s="4" customFormat="1" ht="28.15" hidden="1" customHeight="1" outlineLevel="1">
      <c r="C147" s="722">
        <v>131</v>
      </c>
      <c r="D147" s="1572"/>
      <c r="E147" s="1573"/>
      <c r="F147" s="1573"/>
      <c r="G147" s="1573"/>
      <c r="H147" s="1573"/>
      <c r="I147" s="1573"/>
      <c r="J147" s="1573"/>
      <c r="K147" s="742"/>
      <c r="L147" s="743"/>
      <c r="M147" s="744"/>
      <c r="N147" s="193"/>
      <c r="O147" s="326"/>
      <c r="P147" s="325"/>
      <c r="Q147" s="192"/>
      <c r="R147" s="201"/>
      <c r="S147" s="192"/>
      <c r="T147" s="192"/>
      <c r="U147" s="192"/>
      <c r="V147" s="192"/>
      <c r="W147" s="1045"/>
      <c r="X147" s="741"/>
      <c r="Y147" s="82"/>
      <c r="Z147" s="453"/>
      <c r="AA147" s="307"/>
      <c r="AB147" s="294"/>
      <c r="AE147" s="725" t="str">
        <f t="shared" si="31"/>
        <v/>
      </c>
      <c r="AF147" s="726" t="str">
        <f t="shared" si="32"/>
        <v/>
      </c>
      <c r="AG147" s="726" t="str">
        <f t="shared" si="33"/>
        <v/>
      </c>
      <c r="AH147" s="726" t="str">
        <f>IF(AE147="","",VLOOKUP(AE147,リスト!BI:BJ,2,0))</f>
        <v/>
      </c>
      <c r="AI147" s="726" t="str">
        <f t="shared" si="45"/>
        <v/>
      </c>
      <c r="AJ147" s="726" t="str">
        <f>IF(AI147="","",VLOOKUP(AI147,リスト!BW:BX,2,0))</f>
        <v/>
      </c>
      <c r="AK147" s="726" t="str">
        <f>IF(AE147="","",IF(P147&gt;【１】経営概要!$G$27,調査年-1,調査年)-O147)</f>
        <v/>
      </c>
      <c r="AL147" s="727" t="str">
        <f t="shared" si="34"/>
        <v/>
      </c>
      <c r="AM147" s="728" t="str">
        <f t="shared" si="35"/>
        <v/>
      </c>
      <c r="AN147" s="728" t="str">
        <f t="shared" si="36"/>
        <v/>
      </c>
      <c r="AO147" s="729" t="str">
        <f t="shared" si="37"/>
        <v/>
      </c>
      <c r="AP147" s="729" t="str">
        <f>IF(W147="","",IF(OR(O147=IF(P147&gt;【１】経営概要!$G$27,調査年-1,調査年),AM147=""),"",ROUND(AM147*W147%,0)))</f>
        <v/>
      </c>
      <c r="AQ147" s="729" t="str">
        <f t="shared" si="38"/>
        <v/>
      </c>
      <c r="AR147" s="729" t="str">
        <f t="shared" si="39"/>
        <v/>
      </c>
      <c r="AS147" s="729" t="str">
        <f t="shared" si="40"/>
        <v/>
      </c>
      <c r="AT147" s="666" t="str">
        <f>IF(OR(W147="",AND(OR(O147&lt;&gt;IF(P147&gt;【１】経営概要!$G$27,調査年-1,調査年),AF147=0),R147="")),"",
SUM(
IF(AND(O147=IF(P147&gt;【１】経営概要!$G$27,調査年-1,調査年),AF147=1),ROUND(Q147*W147%,0),),
ROUND(R147*W147%,0)))</f>
        <v/>
      </c>
      <c r="AU147" s="729" t="str">
        <f t="shared" si="41"/>
        <v/>
      </c>
      <c r="AV147" s="729" t="str">
        <f t="shared" si="42"/>
        <v/>
      </c>
      <c r="AW147" s="729" t="str">
        <f t="shared" si="43"/>
        <v/>
      </c>
      <c r="AX147" s="729" t="str">
        <f t="shared" si="44"/>
        <v/>
      </c>
    </row>
    <row r="148" spans="3:50" s="4" customFormat="1" ht="28.15" hidden="1" customHeight="1" outlineLevel="1">
      <c r="C148" s="722">
        <v>132</v>
      </c>
      <c r="D148" s="1569"/>
      <c r="E148" s="1570"/>
      <c r="F148" s="1570"/>
      <c r="G148" s="1570"/>
      <c r="H148" s="1570"/>
      <c r="I148" s="1570"/>
      <c r="J148" s="1570"/>
      <c r="K148" s="739"/>
      <c r="L148" s="740"/>
      <c r="M148" s="744"/>
      <c r="N148" s="191"/>
      <c r="O148" s="324"/>
      <c r="P148" s="325"/>
      <c r="Q148" s="192"/>
      <c r="R148" s="201"/>
      <c r="S148" s="192"/>
      <c r="T148" s="192"/>
      <c r="U148" s="192"/>
      <c r="V148" s="192"/>
      <c r="W148" s="1045"/>
      <c r="X148" s="741"/>
      <c r="Y148" s="82"/>
      <c r="Z148" s="453"/>
      <c r="AA148" s="307"/>
      <c r="AB148" s="294"/>
      <c r="AE148" s="725" t="str">
        <f t="shared" si="31"/>
        <v/>
      </c>
      <c r="AF148" s="726" t="str">
        <f t="shared" si="32"/>
        <v/>
      </c>
      <c r="AG148" s="726" t="str">
        <f t="shared" si="33"/>
        <v/>
      </c>
      <c r="AH148" s="726" t="str">
        <f>IF(AE148="","",VLOOKUP(AE148,リスト!BI:BJ,2,0))</f>
        <v/>
      </c>
      <c r="AI148" s="726" t="str">
        <f t="shared" si="45"/>
        <v/>
      </c>
      <c r="AJ148" s="726" t="str">
        <f>IF(AI148="","",VLOOKUP(AI148,リスト!BW:BX,2,0))</f>
        <v/>
      </c>
      <c r="AK148" s="726" t="str">
        <f>IF(AE148="","",IF(P148&gt;【１】経営概要!$G$27,調査年-1,調査年)-O148)</f>
        <v/>
      </c>
      <c r="AL148" s="727" t="str">
        <f t="shared" si="34"/>
        <v/>
      </c>
      <c r="AM148" s="728" t="str">
        <f t="shared" si="35"/>
        <v/>
      </c>
      <c r="AN148" s="728" t="str">
        <f t="shared" si="36"/>
        <v/>
      </c>
      <c r="AO148" s="729" t="str">
        <f t="shared" si="37"/>
        <v/>
      </c>
      <c r="AP148" s="729" t="str">
        <f>IF(W148="","",IF(OR(O148=IF(P148&gt;【１】経営概要!$G$27,調査年-1,調査年),AM148=""),"",ROUND(AM148*W148%,0)))</f>
        <v/>
      </c>
      <c r="AQ148" s="729" t="str">
        <f t="shared" si="38"/>
        <v/>
      </c>
      <c r="AR148" s="729" t="str">
        <f t="shared" si="39"/>
        <v/>
      </c>
      <c r="AS148" s="729" t="str">
        <f t="shared" si="40"/>
        <v/>
      </c>
      <c r="AT148" s="666" t="str">
        <f>IF(OR(W148="",AND(OR(O148&lt;&gt;IF(P148&gt;【１】経営概要!$G$27,調査年-1,調査年),AF148=0),R148="")),"",
SUM(
IF(AND(O148=IF(P148&gt;【１】経営概要!$G$27,調査年-1,調査年),AF148=1),ROUND(Q148*W148%,0),),
ROUND(R148*W148%,0)))</f>
        <v/>
      </c>
      <c r="AU148" s="729" t="str">
        <f t="shared" si="41"/>
        <v/>
      </c>
      <c r="AV148" s="729" t="str">
        <f t="shared" si="42"/>
        <v/>
      </c>
      <c r="AW148" s="729" t="str">
        <f t="shared" si="43"/>
        <v/>
      </c>
      <c r="AX148" s="729" t="str">
        <f t="shared" si="44"/>
        <v/>
      </c>
    </row>
    <row r="149" spans="3:50" s="4" customFormat="1" ht="28.15" hidden="1" customHeight="1" outlineLevel="1">
      <c r="C149" s="722">
        <v>133</v>
      </c>
      <c r="D149" s="1572"/>
      <c r="E149" s="1573"/>
      <c r="F149" s="1573"/>
      <c r="G149" s="1573"/>
      <c r="H149" s="1573"/>
      <c r="I149" s="1573"/>
      <c r="J149" s="1573"/>
      <c r="K149" s="742"/>
      <c r="L149" s="743"/>
      <c r="M149" s="744"/>
      <c r="N149" s="193"/>
      <c r="O149" s="326"/>
      <c r="P149" s="325"/>
      <c r="Q149" s="192"/>
      <c r="R149" s="201"/>
      <c r="S149" s="192"/>
      <c r="T149" s="192"/>
      <c r="U149" s="192"/>
      <c r="V149" s="192"/>
      <c r="W149" s="1045"/>
      <c r="X149" s="741"/>
      <c r="Y149" s="82"/>
      <c r="Z149" s="453"/>
      <c r="AA149" s="307"/>
      <c r="AB149" s="294"/>
      <c r="AE149" s="725" t="str">
        <f t="shared" si="31"/>
        <v/>
      </c>
      <c r="AF149" s="726" t="str">
        <f t="shared" si="32"/>
        <v/>
      </c>
      <c r="AG149" s="726" t="str">
        <f t="shared" si="33"/>
        <v/>
      </c>
      <c r="AH149" s="726" t="str">
        <f>IF(AE149="","",VLOOKUP(AE149,リスト!BI:BJ,2,0))</f>
        <v/>
      </c>
      <c r="AI149" s="726" t="str">
        <f t="shared" si="45"/>
        <v/>
      </c>
      <c r="AJ149" s="726" t="str">
        <f>IF(AI149="","",VLOOKUP(AI149,リスト!BW:BX,2,0))</f>
        <v/>
      </c>
      <c r="AK149" s="726" t="str">
        <f>IF(AE149="","",IF(P149&gt;【１】経営概要!$G$27,調査年-1,調査年)-O149)</f>
        <v/>
      </c>
      <c r="AL149" s="727" t="str">
        <f t="shared" si="34"/>
        <v/>
      </c>
      <c r="AM149" s="728" t="str">
        <f t="shared" si="35"/>
        <v/>
      </c>
      <c r="AN149" s="728" t="str">
        <f t="shared" si="36"/>
        <v/>
      </c>
      <c r="AO149" s="729" t="str">
        <f t="shared" si="37"/>
        <v/>
      </c>
      <c r="AP149" s="729" t="str">
        <f>IF(W149="","",IF(OR(O149=IF(P149&gt;【１】経営概要!$G$27,調査年-1,調査年),AM149=""),"",ROUND(AM149*W149%,0)))</f>
        <v/>
      </c>
      <c r="AQ149" s="729" t="str">
        <f t="shared" si="38"/>
        <v/>
      </c>
      <c r="AR149" s="729" t="str">
        <f t="shared" si="39"/>
        <v/>
      </c>
      <c r="AS149" s="729" t="str">
        <f t="shared" si="40"/>
        <v/>
      </c>
      <c r="AT149" s="666" t="str">
        <f>IF(OR(W149="",AND(OR(O149&lt;&gt;IF(P149&gt;【１】経営概要!$G$27,調査年-1,調査年),AF149=0),R149="")),"",
SUM(
IF(AND(O149=IF(P149&gt;【１】経営概要!$G$27,調査年-1,調査年),AF149=1),ROUND(Q149*W149%,0),),
ROUND(R149*W149%,0)))</f>
        <v/>
      </c>
      <c r="AU149" s="729" t="str">
        <f t="shared" si="41"/>
        <v/>
      </c>
      <c r="AV149" s="729" t="str">
        <f t="shared" si="42"/>
        <v/>
      </c>
      <c r="AW149" s="729" t="str">
        <f t="shared" si="43"/>
        <v/>
      </c>
      <c r="AX149" s="729" t="str">
        <f t="shared" si="44"/>
        <v/>
      </c>
    </row>
    <row r="150" spans="3:50" s="4" customFormat="1" ht="28.15" hidden="1" customHeight="1" outlineLevel="1">
      <c r="C150" s="722">
        <v>134</v>
      </c>
      <c r="D150" s="1569"/>
      <c r="E150" s="1570"/>
      <c r="F150" s="1570"/>
      <c r="G150" s="1570"/>
      <c r="H150" s="1570"/>
      <c r="I150" s="1570"/>
      <c r="J150" s="1570"/>
      <c r="K150" s="739"/>
      <c r="L150" s="740"/>
      <c r="M150" s="744"/>
      <c r="N150" s="191"/>
      <c r="O150" s="324"/>
      <c r="P150" s="325"/>
      <c r="Q150" s="192"/>
      <c r="R150" s="201"/>
      <c r="S150" s="192"/>
      <c r="T150" s="192"/>
      <c r="U150" s="192"/>
      <c r="V150" s="192"/>
      <c r="W150" s="1045"/>
      <c r="X150" s="741"/>
      <c r="Y150" s="82"/>
      <c r="Z150" s="453"/>
      <c r="AA150" s="307"/>
      <c r="AB150" s="294"/>
      <c r="AE150" s="725" t="str">
        <f t="shared" si="31"/>
        <v/>
      </c>
      <c r="AF150" s="726" t="str">
        <f t="shared" si="32"/>
        <v/>
      </c>
      <c r="AG150" s="726" t="str">
        <f t="shared" si="33"/>
        <v/>
      </c>
      <c r="AH150" s="726" t="str">
        <f>IF(AE150="","",VLOOKUP(AE150,リスト!BI:BJ,2,0))</f>
        <v/>
      </c>
      <c r="AI150" s="726" t="str">
        <f t="shared" si="45"/>
        <v/>
      </c>
      <c r="AJ150" s="726" t="str">
        <f>IF(AI150="","",VLOOKUP(AI150,リスト!BW:BX,2,0))</f>
        <v/>
      </c>
      <c r="AK150" s="726" t="str">
        <f>IF(AE150="","",IF(P150&gt;【１】経営概要!$G$27,調査年-1,調査年)-O150)</f>
        <v/>
      </c>
      <c r="AL150" s="727" t="str">
        <f t="shared" si="34"/>
        <v/>
      </c>
      <c r="AM150" s="728" t="str">
        <f t="shared" si="35"/>
        <v/>
      </c>
      <c r="AN150" s="728" t="str">
        <f t="shared" si="36"/>
        <v/>
      </c>
      <c r="AO150" s="729" t="str">
        <f t="shared" si="37"/>
        <v/>
      </c>
      <c r="AP150" s="729" t="str">
        <f>IF(W150="","",IF(OR(O150=IF(P150&gt;【１】経営概要!$G$27,調査年-1,調査年),AM150=""),"",ROUND(AM150*W150%,0)))</f>
        <v/>
      </c>
      <c r="AQ150" s="729" t="str">
        <f t="shared" si="38"/>
        <v/>
      </c>
      <c r="AR150" s="729" t="str">
        <f t="shared" si="39"/>
        <v/>
      </c>
      <c r="AS150" s="729" t="str">
        <f t="shared" si="40"/>
        <v/>
      </c>
      <c r="AT150" s="666" t="str">
        <f>IF(OR(W150="",AND(OR(O150&lt;&gt;IF(P150&gt;【１】経営概要!$G$27,調査年-1,調査年),AF150=0),R150="")),"",
SUM(
IF(AND(O150=IF(P150&gt;【１】経営概要!$G$27,調査年-1,調査年),AF150=1),ROUND(Q150*W150%,0),),
ROUND(R150*W150%,0)))</f>
        <v/>
      </c>
      <c r="AU150" s="729" t="str">
        <f t="shared" si="41"/>
        <v/>
      </c>
      <c r="AV150" s="729" t="str">
        <f t="shared" si="42"/>
        <v/>
      </c>
      <c r="AW150" s="729" t="str">
        <f t="shared" si="43"/>
        <v/>
      </c>
      <c r="AX150" s="729" t="str">
        <f t="shared" si="44"/>
        <v/>
      </c>
    </row>
    <row r="151" spans="3:50" s="4" customFormat="1" ht="28.15" hidden="1" customHeight="1" outlineLevel="1">
      <c r="C151" s="722">
        <v>135</v>
      </c>
      <c r="D151" s="1572"/>
      <c r="E151" s="1573"/>
      <c r="F151" s="1573"/>
      <c r="G151" s="1573"/>
      <c r="H151" s="1573"/>
      <c r="I151" s="1573"/>
      <c r="J151" s="1573"/>
      <c r="K151" s="742"/>
      <c r="L151" s="743"/>
      <c r="M151" s="744"/>
      <c r="N151" s="191"/>
      <c r="O151" s="326"/>
      <c r="P151" s="325"/>
      <c r="Q151" s="192"/>
      <c r="R151" s="201"/>
      <c r="S151" s="192"/>
      <c r="T151" s="192"/>
      <c r="U151" s="192"/>
      <c r="V151" s="192"/>
      <c r="W151" s="1045"/>
      <c r="X151" s="741"/>
      <c r="Y151" s="82"/>
      <c r="Z151" s="453"/>
      <c r="AA151" s="307"/>
      <c r="AB151" s="294"/>
      <c r="AE151" s="725" t="str">
        <f t="shared" si="31"/>
        <v/>
      </c>
      <c r="AF151" s="726" t="str">
        <f t="shared" si="32"/>
        <v/>
      </c>
      <c r="AG151" s="726" t="str">
        <f t="shared" si="33"/>
        <v/>
      </c>
      <c r="AH151" s="726" t="str">
        <f>IF(AE151="","",VLOOKUP(AE151,リスト!BI:BJ,2,0))</f>
        <v/>
      </c>
      <c r="AI151" s="726" t="str">
        <f t="shared" si="45"/>
        <v/>
      </c>
      <c r="AJ151" s="726" t="str">
        <f>IF(AI151="","",VLOOKUP(AI151,リスト!BW:BX,2,0))</f>
        <v/>
      </c>
      <c r="AK151" s="726" t="str">
        <f>IF(AE151="","",IF(P151&gt;【１】経営概要!$G$27,調査年-1,調査年)-O151)</f>
        <v/>
      </c>
      <c r="AL151" s="727" t="str">
        <f t="shared" si="34"/>
        <v/>
      </c>
      <c r="AM151" s="728" t="str">
        <f t="shared" si="35"/>
        <v/>
      </c>
      <c r="AN151" s="728" t="str">
        <f t="shared" si="36"/>
        <v/>
      </c>
      <c r="AO151" s="729" t="str">
        <f t="shared" si="37"/>
        <v/>
      </c>
      <c r="AP151" s="729" t="str">
        <f>IF(W151="","",IF(OR(O151=IF(P151&gt;【１】経営概要!$G$27,調査年-1,調査年),AM151=""),"",ROUND(AM151*W151%,0)))</f>
        <v/>
      </c>
      <c r="AQ151" s="729" t="str">
        <f t="shared" si="38"/>
        <v/>
      </c>
      <c r="AR151" s="729" t="str">
        <f t="shared" si="39"/>
        <v/>
      </c>
      <c r="AS151" s="729" t="str">
        <f t="shared" si="40"/>
        <v/>
      </c>
      <c r="AT151" s="666" t="str">
        <f>IF(OR(W151="",AND(OR(O151&lt;&gt;IF(P151&gt;【１】経営概要!$G$27,調査年-1,調査年),AF151=0),R151="")),"",
SUM(
IF(AND(O151=IF(P151&gt;【１】経営概要!$G$27,調査年-1,調査年),AF151=1),ROUND(Q151*W151%,0),),
ROUND(R151*W151%,0)))</f>
        <v/>
      </c>
      <c r="AU151" s="729" t="str">
        <f t="shared" si="41"/>
        <v/>
      </c>
      <c r="AV151" s="729" t="str">
        <f t="shared" si="42"/>
        <v/>
      </c>
      <c r="AW151" s="729" t="str">
        <f t="shared" si="43"/>
        <v/>
      </c>
      <c r="AX151" s="729" t="str">
        <f t="shared" si="44"/>
        <v/>
      </c>
    </row>
    <row r="152" spans="3:50" s="4" customFormat="1" ht="28.15" hidden="1" customHeight="1" outlineLevel="1">
      <c r="C152" s="722">
        <v>136</v>
      </c>
      <c r="D152" s="1569"/>
      <c r="E152" s="1570"/>
      <c r="F152" s="1570"/>
      <c r="G152" s="1570"/>
      <c r="H152" s="1570"/>
      <c r="I152" s="1570"/>
      <c r="J152" s="1570"/>
      <c r="K152" s="739"/>
      <c r="L152" s="740"/>
      <c r="M152" s="744"/>
      <c r="N152" s="191"/>
      <c r="O152" s="324"/>
      <c r="P152" s="325"/>
      <c r="Q152" s="192"/>
      <c r="R152" s="201"/>
      <c r="S152" s="192"/>
      <c r="T152" s="192"/>
      <c r="U152" s="192"/>
      <c r="V152" s="192"/>
      <c r="W152" s="1045"/>
      <c r="X152" s="741"/>
      <c r="Y152" s="82"/>
      <c r="Z152" s="453"/>
      <c r="AA152" s="307"/>
      <c r="AB152" s="294"/>
      <c r="AE152" s="725" t="str">
        <f t="shared" si="31"/>
        <v/>
      </c>
      <c r="AF152" s="726" t="str">
        <f t="shared" si="32"/>
        <v/>
      </c>
      <c r="AG152" s="726" t="str">
        <f t="shared" si="33"/>
        <v/>
      </c>
      <c r="AH152" s="726" t="str">
        <f>IF(AE152="","",VLOOKUP(AE152,リスト!BI:BJ,2,0))</f>
        <v/>
      </c>
      <c r="AI152" s="726" t="str">
        <f t="shared" si="45"/>
        <v/>
      </c>
      <c r="AJ152" s="726" t="str">
        <f>IF(AI152="","",VLOOKUP(AI152,リスト!BW:BX,2,0))</f>
        <v/>
      </c>
      <c r="AK152" s="726" t="str">
        <f>IF(AE152="","",IF(P152&gt;【１】経営概要!$G$27,調査年-1,調査年)-O152)</f>
        <v/>
      </c>
      <c r="AL152" s="727" t="str">
        <f t="shared" si="34"/>
        <v/>
      </c>
      <c r="AM152" s="728" t="str">
        <f t="shared" si="35"/>
        <v/>
      </c>
      <c r="AN152" s="728" t="str">
        <f t="shared" si="36"/>
        <v/>
      </c>
      <c r="AO152" s="729" t="str">
        <f t="shared" si="37"/>
        <v/>
      </c>
      <c r="AP152" s="729" t="str">
        <f>IF(W152="","",IF(OR(O152=IF(P152&gt;【１】経営概要!$G$27,調査年-1,調査年),AM152=""),"",ROUND(AM152*W152%,0)))</f>
        <v/>
      </c>
      <c r="AQ152" s="729" t="str">
        <f t="shared" si="38"/>
        <v/>
      </c>
      <c r="AR152" s="729" t="str">
        <f t="shared" si="39"/>
        <v/>
      </c>
      <c r="AS152" s="729" t="str">
        <f t="shared" si="40"/>
        <v/>
      </c>
      <c r="AT152" s="666" t="str">
        <f>IF(OR(W152="",AND(OR(O152&lt;&gt;IF(P152&gt;【１】経営概要!$G$27,調査年-1,調査年),AF152=0),R152="")),"",
SUM(
IF(AND(O152=IF(P152&gt;【１】経営概要!$G$27,調査年-1,調査年),AF152=1),ROUND(Q152*W152%,0),),
ROUND(R152*W152%,0)))</f>
        <v/>
      </c>
      <c r="AU152" s="729" t="str">
        <f t="shared" si="41"/>
        <v/>
      </c>
      <c r="AV152" s="729" t="str">
        <f t="shared" si="42"/>
        <v/>
      </c>
      <c r="AW152" s="729" t="str">
        <f t="shared" si="43"/>
        <v/>
      </c>
      <c r="AX152" s="729" t="str">
        <f t="shared" si="44"/>
        <v/>
      </c>
    </row>
    <row r="153" spans="3:50" s="4" customFormat="1" ht="28.15" hidden="1" customHeight="1" outlineLevel="1">
      <c r="C153" s="722">
        <v>137</v>
      </c>
      <c r="D153" s="1572"/>
      <c r="E153" s="1573"/>
      <c r="F153" s="1573"/>
      <c r="G153" s="1573"/>
      <c r="H153" s="1573"/>
      <c r="I153" s="1573"/>
      <c r="J153" s="1573"/>
      <c r="K153" s="742"/>
      <c r="L153" s="743"/>
      <c r="M153" s="744"/>
      <c r="N153" s="191"/>
      <c r="O153" s="326"/>
      <c r="P153" s="325"/>
      <c r="Q153" s="192"/>
      <c r="R153" s="201"/>
      <c r="S153" s="192"/>
      <c r="T153" s="192"/>
      <c r="U153" s="192"/>
      <c r="V153" s="192"/>
      <c r="W153" s="1045"/>
      <c r="X153" s="741"/>
      <c r="Y153" s="82"/>
      <c r="Z153" s="453"/>
      <c r="AA153" s="307"/>
      <c r="AB153" s="294"/>
      <c r="AE153" s="725" t="str">
        <f t="shared" si="31"/>
        <v/>
      </c>
      <c r="AF153" s="726" t="str">
        <f t="shared" si="32"/>
        <v/>
      </c>
      <c r="AG153" s="726" t="str">
        <f t="shared" si="33"/>
        <v/>
      </c>
      <c r="AH153" s="726" t="str">
        <f>IF(AE153="","",VLOOKUP(AE153,リスト!BI:BJ,2,0))</f>
        <v/>
      </c>
      <c r="AI153" s="726" t="str">
        <f t="shared" si="45"/>
        <v/>
      </c>
      <c r="AJ153" s="726" t="str">
        <f>IF(AI153="","",VLOOKUP(AI153,リスト!BW:BX,2,0))</f>
        <v/>
      </c>
      <c r="AK153" s="726" t="str">
        <f>IF(AE153="","",IF(P153&gt;【１】経営概要!$G$27,調査年-1,調査年)-O153)</f>
        <v/>
      </c>
      <c r="AL153" s="727" t="str">
        <f t="shared" si="34"/>
        <v/>
      </c>
      <c r="AM153" s="728" t="str">
        <f t="shared" si="35"/>
        <v/>
      </c>
      <c r="AN153" s="728" t="str">
        <f t="shared" si="36"/>
        <v/>
      </c>
      <c r="AO153" s="729" t="str">
        <f t="shared" si="37"/>
        <v/>
      </c>
      <c r="AP153" s="729" t="str">
        <f>IF(W153="","",IF(OR(O153=IF(P153&gt;【１】経営概要!$G$27,調査年-1,調査年),AM153=""),"",ROUND(AM153*W153%,0)))</f>
        <v/>
      </c>
      <c r="AQ153" s="729" t="str">
        <f t="shared" si="38"/>
        <v/>
      </c>
      <c r="AR153" s="729" t="str">
        <f t="shared" si="39"/>
        <v/>
      </c>
      <c r="AS153" s="729" t="str">
        <f t="shared" si="40"/>
        <v/>
      </c>
      <c r="AT153" s="666" t="str">
        <f>IF(OR(W153="",AND(OR(O153&lt;&gt;IF(P153&gt;【１】経営概要!$G$27,調査年-1,調査年),AF153=0),R153="")),"",
SUM(
IF(AND(O153=IF(P153&gt;【１】経営概要!$G$27,調査年-1,調査年),AF153=1),ROUND(Q153*W153%,0),),
ROUND(R153*W153%,0)))</f>
        <v/>
      </c>
      <c r="AU153" s="729" t="str">
        <f t="shared" si="41"/>
        <v/>
      </c>
      <c r="AV153" s="729" t="str">
        <f t="shared" si="42"/>
        <v/>
      </c>
      <c r="AW153" s="729" t="str">
        <f t="shared" si="43"/>
        <v/>
      </c>
      <c r="AX153" s="729" t="str">
        <f t="shared" si="44"/>
        <v/>
      </c>
    </row>
    <row r="154" spans="3:50" s="4" customFormat="1" ht="28.15" hidden="1" customHeight="1" outlineLevel="1">
      <c r="C154" s="722">
        <v>138</v>
      </c>
      <c r="D154" s="1569"/>
      <c r="E154" s="1570"/>
      <c r="F154" s="1570"/>
      <c r="G154" s="1570"/>
      <c r="H154" s="1570"/>
      <c r="I154" s="1570"/>
      <c r="J154" s="1570"/>
      <c r="K154" s="739"/>
      <c r="L154" s="740"/>
      <c r="M154" s="744"/>
      <c r="N154" s="191"/>
      <c r="O154" s="324"/>
      <c r="P154" s="325"/>
      <c r="Q154" s="192"/>
      <c r="R154" s="201"/>
      <c r="S154" s="192"/>
      <c r="T154" s="192"/>
      <c r="U154" s="192"/>
      <c r="V154" s="192"/>
      <c r="W154" s="1045"/>
      <c r="X154" s="741"/>
      <c r="Y154" s="82"/>
      <c r="Z154" s="453"/>
      <c r="AA154" s="307"/>
      <c r="AB154" s="294"/>
      <c r="AE154" s="725" t="str">
        <f t="shared" si="31"/>
        <v/>
      </c>
      <c r="AF154" s="726" t="str">
        <f t="shared" si="32"/>
        <v/>
      </c>
      <c r="AG154" s="726" t="str">
        <f t="shared" si="33"/>
        <v/>
      </c>
      <c r="AH154" s="726" t="str">
        <f>IF(AE154="","",VLOOKUP(AE154,リスト!BI:BJ,2,0))</f>
        <v/>
      </c>
      <c r="AI154" s="726" t="str">
        <f t="shared" si="45"/>
        <v/>
      </c>
      <c r="AJ154" s="726" t="str">
        <f>IF(AI154="","",VLOOKUP(AI154,リスト!BW:BX,2,0))</f>
        <v/>
      </c>
      <c r="AK154" s="726" t="str">
        <f>IF(AE154="","",IF(P154&gt;【１】経営概要!$G$27,調査年-1,調査年)-O154)</f>
        <v/>
      </c>
      <c r="AL154" s="727" t="str">
        <f t="shared" si="34"/>
        <v/>
      </c>
      <c r="AM154" s="728" t="str">
        <f t="shared" si="35"/>
        <v/>
      </c>
      <c r="AN154" s="728" t="str">
        <f t="shared" si="36"/>
        <v/>
      </c>
      <c r="AO154" s="729" t="str">
        <f t="shared" si="37"/>
        <v/>
      </c>
      <c r="AP154" s="729" t="str">
        <f>IF(W154="","",IF(OR(O154=IF(P154&gt;【１】経営概要!$G$27,調査年-1,調査年),AM154=""),"",ROUND(AM154*W154%,0)))</f>
        <v/>
      </c>
      <c r="AQ154" s="729" t="str">
        <f t="shared" si="38"/>
        <v/>
      </c>
      <c r="AR154" s="729" t="str">
        <f t="shared" si="39"/>
        <v/>
      </c>
      <c r="AS154" s="729" t="str">
        <f t="shared" si="40"/>
        <v/>
      </c>
      <c r="AT154" s="666" t="str">
        <f>IF(OR(W154="",AND(OR(O154&lt;&gt;IF(P154&gt;【１】経営概要!$G$27,調査年-1,調査年),AF154=0),R154="")),"",
SUM(
IF(AND(O154=IF(P154&gt;【１】経営概要!$G$27,調査年-1,調査年),AF154=1),ROUND(Q154*W154%,0),),
ROUND(R154*W154%,0)))</f>
        <v/>
      </c>
      <c r="AU154" s="729" t="str">
        <f t="shared" si="41"/>
        <v/>
      </c>
      <c r="AV154" s="729" t="str">
        <f t="shared" si="42"/>
        <v/>
      </c>
      <c r="AW154" s="729" t="str">
        <f t="shared" si="43"/>
        <v/>
      </c>
      <c r="AX154" s="729" t="str">
        <f t="shared" si="44"/>
        <v/>
      </c>
    </row>
    <row r="155" spans="3:50" s="4" customFormat="1" ht="28.15" hidden="1" customHeight="1" outlineLevel="1">
      <c r="C155" s="722">
        <v>139</v>
      </c>
      <c r="D155" s="1572"/>
      <c r="E155" s="1573"/>
      <c r="F155" s="1573"/>
      <c r="G155" s="1573"/>
      <c r="H155" s="1573"/>
      <c r="I155" s="1573"/>
      <c r="J155" s="1573"/>
      <c r="K155" s="742"/>
      <c r="L155" s="743"/>
      <c r="M155" s="744"/>
      <c r="N155" s="191"/>
      <c r="O155" s="326"/>
      <c r="P155" s="327"/>
      <c r="Q155" s="192"/>
      <c r="R155" s="201"/>
      <c r="S155" s="192"/>
      <c r="T155" s="192"/>
      <c r="U155" s="192"/>
      <c r="V155" s="192"/>
      <c r="W155" s="1045"/>
      <c r="X155" s="741"/>
      <c r="Y155" s="82"/>
      <c r="Z155" s="453"/>
      <c r="AA155" s="307"/>
      <c r="AB155" s="294"/>
      <c r="AE155" s="725" t="str">
        <f t="shared" si="31"/>
        <v/>
      </c>
      <c r="AF155" s="726" t="str">
        <f t="shared" si="32"/>
        <v/>
      </c>
      <c r="AG155" s="726" t="str">
        <f t="shared" si="33"/>
        <v/>
      </c>
      <c r="AH155" s="726" t="str">
        <f>IF(AE155="","",VLOOKUP(AE155,リスト!BI:BJ,2,0))</f>
        <v/>
      </c>
      <c r="AI155" s="726" t="str">
        <f t="shared" si="45"/>
        <v/>
      </c>
      <c r="AJ155" s="726" t="str">
        <f>IF(AI155="","",VLOOKUP(AI155,リスト!BW:BX,2,0))</f>
        <v/>
      </c>
      <c r="AK155" s="726" t="str">
        <f>IF(AE155="","",IF(P155&gt;【１】経営概要!$G$27,調査年-1,調査年)-O155)</f>
        <v/>
      </c>
      <c r="AL155" s="727" t="str">
        <f t="shared" si="34"/>
        <v/>
      </c>
      <c r="AM155" s="728" t="str">
        <f t="shared" si="35"/>
        <v/>
      </c>
      <c r="AN155" s="728" t="str">
        <f t="shared" si="36"/>
        <v/>
      </c>
      <c r="AO155" s="729" t="str">
        <f t="shared" si="37"/>
        <v/>
      </c>
      <c r="AP155" s="729" t="str">
        <f>IF(W155="","",IF(OR(O155=IF(P155&gt;【１】経営概要!$G$27,調査年-1,調査年),AM155=""),"",ROUND(AM155*W155%,0)))</f>
        <v/>
      </c>
      <c r="AQ155" s="729" t="str">
        <f t="shared" si="38"/>
        <v/>
      </c>
      <c r="AR155" s="729" t="str">
        <f t="shared" si="39"/>
        <v/>
      </c>
      <c r="AS155" s="729" t="str">
        <f t="shared" si="40"/>
        <v/>
      </c>
      <c r="AT155" s="666" t="str">
        <f>IF(OR(W155="",AND(OR(O155&lt;&gt;IF(P155&gt;【１】経営概要!$G$27,調査年-1,調査年),AF155=0),R155="")),"",
SUM(
IF(AND(O155=IF(P155&gt;【１】経営概要!$G$27,調査年-1,調査年),AF155=1),ROUND(Q155*W155%,0),),
ROUND(R155*W155%,0)))</f>
        <v/>
      </c>
      <c r="AU155" s="729" t="str">
        <f t="shared" si="41"/>
        <v/>
      </c>
      <c r="AV155" s="729" t="str">
        <f t="shared" si="42"/>
        <v/>
      </c>
      <c r="AW155" s="729" t="str">
        <f t="shared" si="43"/>
        <v/>
      </c>
      <c r="AX155" s="729" t="str">
        <f t="shared" si="44"/>
        <v/>
      </c>
    </row>
    <row r="156" spans="3:50" s="4" customFormat="1" ht="28.15" hidden="1" customHeight="1" outlineLevel="1">
      <c r="C156" s="722">
        <v>140</v>
      </c>
      <c r="D156" s="1569"/>
      <c r="E156" s="1570"/>
      <c r="F156" s="1570"/>
      <c r="G156" s="1570"/>
      <c r="H156" s="1570"/>
      <c r="I156" s="1570"/>
      <c r="J156" s="1570"/>
      <c r="K156" s="739"/>
      <c r="L156" s="740"/>
      <c r="M156" s="744"/>
      <c r="N156" s="191"/>
      <c r="O156" s="324"/>
      <c r="P156" s="328"/>
      <c r="Q156" s="192"/>
      <c r="R156" s="201"/>
      <c r="S156" s="192"/>
      <c r="T156" s="192"/>
      <c r="U156" s="192"/>
      <c r="V156" s="192"/>
      <c r="W156" s="1045"/>
      <c r="X156" s="741"/>
      <c r="Y156" s="82"/>
      <c r="Z156" s="453"/>
      <c r="AA156" s="307"/>
      <c r="AB156" s="294"/>
      <c r="AE156" s="725" t="str">
        <f t="shared" si="31"/>
        <v/>
      </c>
      <c r="AF156" s="726" t="str">
        <f t="shared" si="32"/>
        <v/>
      </c>
      <c r="AG156" s="726" t="str">
        <f t="shared" si="33"/>
        <v/>
      </c>
      <c r="AH156" s="726" t="str">
        <f>IF(AE156="","",VLOOKUP(AE156,リスト!BI:BJ,2,0))</f>
        <v/>
      </c>
      <c r="AI156" s="726" t="str">
        <f t="shared" si="45"/>
        <v/>
      </c>
      <c r="AJ156" s="726" t="str">
        <f>IF(AI156="","",VLOOKUP(AI156,リスト!BW:BX,2,0))</f>
        <v/>
      </c>
      <c r="AK156" s="726" t="str">
        <f>IF(AE156="","",IF(P156&gt;【１】経営概要!$G$27,調査年-1,調査年)-O156)</f>
        <v/>
      </c>
      <c r="AL156" s="727" t="str">
        <f t="shared" si="34"/>
        <v/>
      </c>
      <c r="AM156" s="728" t="str">
        <f t="shared" si="35"/>
        <v/>
      </c>
      <c r="AN156" s="728" t="str">
        <f t="shared" si="36"/>
        <v/>
      </c>
      <c r="AO156" s="729" t="str">
        <f t="shared" si="37"/>
        <v/>
      </c>
      <c r="AP156" s="729" t="str">
        <f>IF(W156="","",IF(OR(O156=IF(P156&gt;【１】経営概要!$G$27,調査年-1,調査年),AM156=""),"",ROUND(AM156*W156%,0)))</f>
        <v/>
      </c>
      <c r="AQ156" s="729" t="str">
        <f t="shared" si="38"/>
        <v/>
      </c>
      <c r="AR156" s="729" t="str">
        <f t="shared" si="39"/>
        <v/>
      </c>
      <c r="AS156" s="729" t="str">
        <f t="shared" si="40"/>
        <v/>
      </c>
      <c r="AT156" s="666" t="str">
        <f>IF(OR(W156="",AND(OR(O156&lt;&gt;IF(P156&gt;【１】経営概要!$G$27,調査年-1,調査年),AF156=0),R156="")),"",
SUM(
IF(AND(O156=IF(P156&gt;【１】経営概要!$G$27,調査年-1,調査年),AF156=1),ROUND(Q156*W156%,0),),
ROUND(R156*W156%,0)))</f>
        <v/>
      </c>
      <c r="AU156" s="729" t="str">
        <f t="shared" si="41"/>
        <v/>
      </c>
      <c r="AV156" s="729" t="str">
        <f t="shared" si="42"/>
        <v/>
      </c>
      <c r="AW156" s="729" t="str">
        <f t="shared" si="43"/>
        <v/>
      </c>
      <c r="AX156" s="729" t="str">
        <f t="shared" si="44"/>
        <v/>
      </c>
    </row>
    <row r="157" spans="3:50" s="4" customFormat="1" ht="28.15" hidden="1" customHeight="1" outlineLevel="1">
      <c r="C157" s="722">
        <v>141</v>
      </c>
      <c r="D157" s="1569"/>
      <c r="E157" s="1570"/>
      <c r="F157" s="1570"/>
      <c r="G157" s="1570"/>
      <c r="H157" s="1570"/>
      <c r="I157" s="1570"/>
      <c r="J157" s="1570"/>
      <c r="K157" s="739"/>
      <c r="L157" s="740"/>
      <c r="M157" s="744"/>
      <c r="N157" s="191"/>
      <c r="O157" s="324"/>
      <c r="P157" s="328"/>
      <c r="Q157" s="192"/>
      <c r="R157" s="201"/>
      <c r="S157" s="192"/>
      <c r="T157" s="192"/>
      <c r="U157" s="192"/>
      <c r="V157" s="192"/>
      <c r="W157" s="1045"/>
      <c r="X157" s="741"/>
      <c r="Y157" s="82"/>
      <c r="Z157" s="453"/>
      <c r="AA157" s="307"/>
      <c r="AB157" s="294"/>
      <c r="AE157" s="725" t="str">
        <f t="shared" si="31"/>
        <v/>
      </c>
      <c r="AF157" s="726" t="str">
        <f t="shared" si="32"/>
        <v/>
      </c>
      <c r="AG157" s="726" t="str">
        <f t="shared" si="33"/>
        <v/>
      </c>
      <c r="AH157" s="726" t="str">
        <f>IF(AE157="","",VLOOKUP(AE157,リスト!BI:BJ,2,0))</f>
        <v/>
      </c>
      <c r="AI157" s="726" t="str">
        <f t="shared" si="45"/>
        <v/>
      </c>
      <c r="AJ157" s="726" t="str">
        <f>IF(AI157="","",VLOOKUP(AI157,リスト!BW:BX,2,0))</f>
        <v/>
      </c>
      <c r="AK157" s="726" t="str">
        <f>IF(AE157="","",IF(P157&gt;【１】経営概要!$G$27,調査年-1,調査年)-O157)</f>
        <v/>
      </c>
      <c r="AL157" s="727" t="str">
        <f t="shared" si="34"/>
        <v/>
      </c>
      <c r="AM157" s="728" t="str">
        <f t="shared" si="35"/>
        <v/>
      </c>
      <c r="AN157" s="728" t="str">
        <f t="shared" si="36"/>
        <v/>
      </c>
      <c r="AO157" s="729" t="str">
        <f t="shared" si="37"/>
        <v/>
      </c>
      <c r="AP157" s="729" t="str">
        <f>IF(W157="","",IF(OR(O157=IF(P157&gt;【１】経営概要!$G$27,調査年-1,調査年),AM157=""),"",ROUND(AM157*W157%,0)))</f>
        <v/>
      </c>
      <c r="AQ157" s="729" t="str">
        <f t="shared" si="38"/>
        <v/>
      </c>
      <c r="AR157" s="729" t="str">
        <f t="shared" si="39"/>
        <v/>
      </c>
      <c r="AS157" s="729" t="str">
        <f t="shared" si="40"/>
        <v/>
      </c>
      <c r="AT157" s="666" t="str">
        <f>IF(OR(W157="",AND(OR(O157&lt;&gt;IF(P157&gt;【１】経営概要!$G$27,調査年-1,調査年),AF157=0),R157="")),"",
SUM(
IF(AND(O157=IF(P157&gt;【１】経営概要!$G$27,調査年-1,調査年),AF157=1),ROUND(Q157*W157%,0),),
ROUND(R157*W157%,0)))</f>
        <v/>
      </c>
      <c r="AU157" s="729" t="str">
        <f t="shared" si="41"/>
        <v/>
      </c>
      <c r="AV157" s="729" t="str">
        <f t="shared" si="42"/>
        <v/>
      </c>
      <c r="AW157" s="729" t="str">
        <f t="shared" si="43"/>
        <v/>
      </c>
      <c r="AX157" s="729" t="str">
        <f t="shared" si="44"/>
        <v/>
      </c>
    </row>
    <row r="158" spans="3:50" s="4" customFormat="1" ht="28.15" hidden="1" customHeight="1" outlineLevel="1">
      <c r="C158" s="722">
        <v>142</v>
      </c>
      <c r="D158" s="1569"/>
      <c r="E158" s="1570"/>
      <c r="F158" s="1570"/>
      <c r="G158" s="1570"/>
      <c r="H158" s="1570"/>
      <c r="I158" s="1570"/>
      <c r="J158" s="1570"/>
      <c r="K158" s="739"/>
      <c r="L158" s="740"/>
      <c r="M158" s="744"/>
      <c r="N158" s="193"/>
      <c r="O158" s="324"/>
      <c r="P158" s="328"/>
      <c r="Q158" s="192"/>
      <c r="R158" s="201"/>
      <c r="S158" s="192"/>
      <c r="T158" s="192"/>
      <c r="U158" s="192"/>
      <c r="V158" s="192"/>
      <c r="W158" s="1045"/>
      <c r="X158" s="741"/>
      <c r="Y158" s="82"/>
      <c r="Z158" s="453"/>
      <c r="AA158" s="307"/>
      <c r="AB158" s="294"/>
      <c r="AE158" s="725" t="str">
        <f t="shared" si="31"/>
        <v/>
      </c>
      <c r="AF158" s="726" t="str">
        <f t="shared" si="32"/>
        <v/>
      </c>
      <c r="AG158" s="726" t="str">
        <f t="shared" si="33"/>
        <v/>
      </c>
      <c r="AH158" s="726" t="str">
        <f>IF(AE158="","",VLOOKUP(AE158,リスト!BI:BJ,2,0))</f>
        <v/>
      </c>
      <c r="AI158" s="726" t="str">
        <f t="shared" si="45"/>
        <v/>
      </c>
      <c r="AJ158" s="726" t="str">
        <f>IF(AI158="","",VLOOKUP(AI158,リスト!BW:BX,2,0))</f>
        <v/>
      </c>
      <c r="AK158" s="726" t="str">
        <f>IF(AE158="","",IF(P158&gt;【１】経営概要!$G$27,調査年-1,調査年)-O158)</f>
        <v/>
      </c>
      <c r="AL158" s="727" t="str">
        <f t="shared" si="34"/>
        <v/>
      </c>
      <c r="AM158" s="728" t="str">
        <f t="shared" si="35"/>
        <v/>
      </c>
      <c r="AN158" s="728" t="str">
        <f t="shared" si="36"/>
        <v/>
      </c>
      <c r="AO158" s="729" t="str">
        <f t="shared" si="37"/>
        <v/>
      </c>
      <c r="AP158" s="729" t="str">
        <f>IF(W158="","",IF(OR(O158=IF(P158&gt;【１】経営概要!$G$27,調査年-1,調査年),AM158=""),"",ROUND(AM158*W158%,0)))</f>
        <v/>
      </c>
      <c r="AQ158" s="729" t="str">
        <f t="shared" si="38"/>
        <v/>
      </c>
      <c r="AR158" s="729" t="str">
        <f t="shared" si="39"/>
        <v/>
      </c>
      <c r="AS158" s="729" t="str">
        <f t="shared" si="40"/>
        <v/>
      </c>
      <c r="AT158" s="666" t="str">
        <f>IF(OR(W158="",AND(OR(O158&lt;&gt;IF(P158&gt;【１】経営概要!$G$27,調査年-1,調査年),AF158=0),R158="")),"",
SUM(
IF(AND(O158=IF(P158&gt;【１】経営概要!$G$27,調査年-1,調査年),AF158=1),ROUND(Q158*W158%,0),),
ROUND(R158*W158%,0)))</f>
        <v/>
      </c>
      <c r="AU158" s="729" t="str">
        <f t="shared" si="41"/>
        <v/>
      </c>
      <c r="AV158" s="729" t="str">
        <f t="shared" si="42"/>
        <v/>
      </c>
      <c r="AW158" s="729" t="str">
        <f t="shared" si="43"/>
        <v/>
      </c>
      <c r="AX158" s="729" t="str">
        <f t="shared" si="44"/>
        <v/>
      </c>
    </row>
    <row r="159" spans="3:50" s="4" customFormat="1" ht="28.15" hidden="1" customHeight="1" outlineLevel="1">
      <c r="C159" s="722">
        <v>143</v>
      </c>
      <c r="D159" s="1569"/>
      <c r="E159" s="1570"/>
      <c r="F159" s="1570"/>
      <c r="G159" s="1570"/>
      <c r="H159" s="1570"/>
      <c r="I159" s="1570"/>
      <c r="J159" s="1570"/>
      <c r="K159" s="739"/>
      <c r="L159" s="740"/>
      <c r="M159" s="744"/>
      <c r="N159" s="191"/>
      <c r="O159" s="324"/>
      <c r="P159" s="328"/>
      <c r="Q159" s="192"/>
      <c r="R159" s="201"/>
      <c r="S159" s="192"/>
      <c r="T159" s="192"/>
      <c r="U159" s="192"/>
      <c r="V159" s="192"/>
      <c r="W159" s="1045"/>
      <c r="X159" s="741"/>
      <c r="Y159" s="82"/>
      <c r="Z159" s="453"/>
      <c r="AA159" s="307"/>
      <c r="AB159" s="294"/>
      <c r="AE159" s="725" t="str">
        <f t="shared" si="31"/>
        <v/>
      </c>
      <c r="AF159" s="726" t="str">
        <f t="shared" si="32"/>
        <v/>
      </c>
      <c r="AG159" s="726" t="str">
        <f t="shared" si="33"/>
        <v/>
      </c>
      <c r="AH159" s="726" t="str">
        <f>IF(AE159="","",VLOOKUP(AE159,リスト!BI:BJ,2,0))</f>
        <v/>
      </c>
      <c r="AI159" s="726" t="str">
        <f t="shared" si="45"/>
        <v/>
      </c>
      <c r="AJ159" s="726" t="str">
        <f>IF(AI159="","",VLOOKUP(AI159,リスト!BW:BX,2,0))</f>
        <v/>
      </c>
      <c r="AK159" s="726" t="str">
        <f>IF(AE159="","",IF(P159&gt;【１】経営概要!$G$27,調査年-1,調査年)-O159)</f>
        <v/>
      </c>
      <c r="AL159" s="727" t="str">
        <f t="shared" si="34"/>
        <v/>
      </c>
      <c r="AM159" s="728" t="str">
        <f t="shared" si="35"/>
        <v/>
      </c>
      <c r="AN159" s="728" t="str">
        <f t="shared" si="36"/>
        <v/>
      </c>
      <c r="AO159" s="729" t="str">
        <f t="shared" si="37"/>
        <v/>
      </c>
      <c r="AP159" s="729" t="str">
        <f>IF(W159="","",IF(OR(O159=IF(P159&gt;【１】経営概要!$G$27,調査年-1,調査年),AM159=""),"",ROUND(AM159*W159%,0)))</f>
        <v/>
      </c>
      <c r="AQ159" s="729" t="str">
        <f t="shared" si="38"/>
        <v/>
      </c>
      <c r="AR159" s="729" t="str">
        <f t="shared" si="39"/>
        <v/>
      </c>
      <c r="AS159" s="729" t="str">
        <f t="shared" si="40"/>
        <v/>
      </c>
      <c r="AT159" s="666" t="str">
        <f>IF(OR(W159="",AND(OR(O159&lt;&gt;IF(P159&gt;【１】経営概要!$G$27,調査年-1,調査年),AF159=0),R159="")),"",
SUM(
IF(AND(O159=IF(P159&gt;【１】経営概要!$G$27,調査年-1,調査年),AF159=1),ROUND(Q159*W159%,0),),
ROUND(R159*W159%,0)))</f>
        <v/>
      </c>
      <c r="AU159" s="729" t="str">
        <f t="shared" si="41"/>
        <v/>
      </c>
      <c r="AV159" s="729" t="str">
        <f t="shared" si="42"/>
        <v/>
      </c>
      <c r="AW159" s="729" t="str">
        <f t="shared" si="43"/>
        <v/>
      </c>
      <c r="AX159" s="729" t="str">
        <f t="shared" si="44"/>
        <v/>
      </c>
    </row>
    <row r="160" spans="3:50" s="4" customFormat="1" ht="28.15" hidden="1" customHeight="1" outlineLevel="1">
      <c r="C160" s="722">
        <v>144</v>
      </c>
      <c r="D160" s="1569"/>
      <c r="E160" s="1570"/>
      <c r="F160" s="1570"/>
      <c r="G160" s="1570"/>
      <c r="H160" s="1570"/>
      <c r="I160" s="1570"/>
      <c r="J160" s="1570"/>
      <c r="K160" s="739"/>
      <c r="L160" s="740"/>
      <c r="M160" s="744"/>
      <c r="N160" s="193"/>
      <c r="O160" s="324"/>
      <c r="P160" s="328"/>
      <c r="Q160" s="192"/>
      <c r="R160" s="201"/>
      <c r="S160" s="192"/>
      <c r="T160" s="192"/>
      <c r="U160" s="192"/>
      <c r="V160" s="192"/>
      <c r="W160" s="1045"/>
      <c r="X160" s="741"/>
      <c r="Y160" s="82"/>
      <c r="Z160" s="453"/>
      <c r="AA160" s="307"/>
      <c r="AB160" s="294"/>
      <c r="AE160" s="725" t="str">
        <f t="shared" si="31"/>
        <v/>
      </c>
      <c r="AF160" s="726" t="str">
        <f t="shared" si="32"/>
        <v/>
      </c>
      <c r="AG160" s="726" t="str">
        <f t="shared" si="33"/>
        <v/>
      </c>
      <c r="AH160" s="726" t="str">
        <f>IF(AE160="","",VLOOKUP(AE160,リスト!BI:BJ,2,0))</f>
        <v/>
      </c>
      <c r="AI160" s="726" t="str">
        <f t="shared" si="45"/>
        <v/>
      </c>
      <c r="AJ160" s="726" t="str">
        <f>IF(AI160="","",VLOOKUP(AI160,リスト!BW:BX,2,0))</f>
        <v/>
      </c>
      <c r="AK160" s="726" t="str">
        <f>IF(AE160="","",IF(P160&gt;【１】経営概要!$G$27,調査年-1,調査年)-O160)</f>
        <v/>
      </c>
      <c r="AL160" s="727" t="str">
        <f t="shared" si="34"/>
        <v/>
      </c>
      <c r="AM160" s="728" t="str">
        <f t="shared" si="35"/>
        <v/>
      </c>
      <c r="AN160" s="728" t="str">
        <f t="shared" si="36"/>
        <v/>
      </c>
      <c r="AO160" s="729" t="str">
        <f t="shared" si="37"/>
        <v/>
      </c>
      <c r="AP160" s="729" t="str">
        <f>IF(W160="","",IF(OR(O160=IF(P160&gt;【１】経営概要!$G$27,調査年-1,調査年),AM160=""),"",ROUND(AM160*W160%,0)))</f>
        <v/>
      </c>
      <c r="AQ160" s="729" t="str">
        <f t="shared" si="38"/>
        <v/>
      </c>
      <c r="AR160" s="729" t="str">
        <f t="shared" si="39"/>
        <v/>
      </c>
      <c r="AS160" s="729" t="str">
        <f t="shared" si="40"/>
        <v/>
      </c>
      <c r="AT160" s="666" t="str">
        <f>IF(OR(W160="",AND(OR(O160&lt;&gt;IF(P160&gt;【１】経営概要!$G$27,調査年-1,調査年),AF160=0),R160="")),"",
SUM(
IF(AND(O160=IF(P160&gt;【１】経営概要!$G$27,調査年-1,調査年),AF160=1),ROUND(Q160*W160%,0),),
ROUND(R160*W160%,0)))</f>
        <v/>
      </c>
      <c r="AU160" s="729" t="str">
        <f t="shared" si="41"/>
        <v/>
      </c>
      <c r="AV160" s="729" t="str">
        <f t="shared" si="42"/>
        <v/>
      </c>
      <c r="AW160" s="729" t="str">
        <f t="shared" si="43"/>
        <v/>
      </c>
      <c r="AX160" s="729" t="str">
        <f t="shared" si="44"/>
        <v/>
      </c>
    </row>
    <row r="161" spans="3:50" s="4" customFormat="1" ht="28.15" hidden="1" customHeight="1" outlineLevel="1">
      <c r="C161" s="722">
        <v>145</v>
      </c>
      <c r="D161" s="1569"/>
      <c r="E161" s="1570"/>
      <c r="F161" s="1570"/>
      <c r="G161" s="1570"/>
      <c r="H161" s="1570"/>
      <c r="I161" s="1570"/>
      <c r="J161" s="1570"/>
      <c r="K161" s="739"/>
      <c r="L161" s="740"/>
      <c r="M161" s="744"/>
      <c r="N161" s="191"/>
      <c r="O161" s="324"/>
      <c r="P161" s="328"/>
      <c r="Q161" s="192"/>
      <c r="R161" s="201"/>
      <c r="S161" s="192"/>
      <c r="T161" s="192"/>
      <c r="U161" s="192"/>
      <c r="V161" s="192"/>
      <c r="W161" s="1045"/>
      <c r="X161" s="741"/>
      <c r="Y161" s="82"/>
      <c r="Z161" s="453"/>
      <c r="AA161" s="307"/>
      <c r="AB161" s="294"/>
      <c r="AE161" s="725" t="str">
        <f t="shared" si="31"/>
        <v/>
      </c>
      <c r="AF161" s="726" t="str">
        <f t="shared" si="32"/>
        <v/>
      </c>
      <c r="AG161" s="726" t="str">
        <f t="shared" si="33"/>
        <v/>
      </c>
      <c r="AH161" s="726" t="str">
        <f>IF(AE161="","",VLOOKUP(AE161,リスト!BI:BJ,2,0))</f>
        <v/>
      </c>
      <c r="AI161" s="726" t="str">
        <f t="shared" si="45"/>
        <v/>
      </c>
      <c r="AJ161" s="726" t="str">
        <f>IF(AI161="","",VLOOKUP(AI161,リスト!BW:BX,2,0))</f>
        <v/>
      </c>
      <c r="AK161" s="726" t="str">
        <f>IF(AE161="","",IF(P161&gt;【１】経営概要!$G$27,調査年-1,調査年)-O161)</f>
        <v/>
      </c>
      <c r="AL161" s="727" t="str">
        <f t="shared" si="34"/>
        <v/>
      </c>
      <c r="AM161" s="728" t="str">
        <f t="shared" si="35"/>
        <v/>
      </c>
      <c r="AN161" s="728" t="str">
        <f t="shared" si="36"/>
        <v/>
      </c>
      <c r="AO161" s="729" t="str">
        <f t="shared" si="37"/>
        <v/>
      </c>
      <c r="AP161" s="729" t="str">
        <f>IF(W161="","",IF(OR(O161=IF(P161&gt;【１】経営概要!$G$27,調査年-1,調査年),AM161=""),"",ROUND(AM161*W161%,0)))</f>
        <v/>
      </c>
      <c r="AQ161" s="729" t="str">
        <f t="shared" si="38"/>
        <v/>
      </c>
      <c r="AR161" s="729" t="str">
        <f t="shared" si="39"/>
        <v/>
      </c>
      <c r="AS161" s="729" t="str">
        <f t="shared" si="40"/>
        <v/>
      </c>
      <c r="AT161" s="666" t="str">
        <f>IF(OR(W161="",AND(OR(O161&lt;&gt;IF(P161&gt;【１】経営概要!$G$27,調査年-1,調査年),AF161=0),R161="")),"",
SUM(
IF(AND(O161=IF(P161&gt;【１】経営概要!$G$27,調査年-1,調査年),AF161=1),ROUND(Q161*W161%,0),),
ROUND(R161*W161%,0)))</f>
        <v/>
      </c>
      <c r="AU161" s="729" t="str">
        <f t="shared" si="41"/>
        <v/>
      </c>
      <c r="AV161" s="729" t="str">
        <f t="shared" si="42"/>
        <v/>
      </c>
      <c r="AW161" s="729" t="str">
        <f t="shared" si="43"/>
        <v/>
      </c>
      <c r="AX161" s="729" t="str">
        <f t="shared" si="44"/>
        <v/>
      </c>
    </row>
    <row r="162" spans="3:50" s="4" customFormat="1" ht="28.15" hidden="1" customHeight="1" outlineLevel="1">
      <c r="C162" s="722">
        <v>146</v>
      </c>
      <c r="D162" s="1569"/>
      <c r="E162" s="1570"/>
      <c r="F162" s="1570"/>
      <c r="G162" s="1570"/>
      <c r="H162" s="1570"/>
      <c r="I162" s="1570"/>
      <c r="J162" s="1571"/>
      <c r="K162" s="739"/>
      <c r="L162" s="740"/>
      <c r="M162" s="682"/>
      <c r="N162" s="200"/>
      <c r="O162" s="324"/>
      <c r="P162" s="325"/>
      <c r="Q162" s="201"/>
      <c r="R162" s="201"/>
      <c r="S162" s="201"/>
      <c r="T162" s="201"/>
      <c r="U162" s="201"/>
      <c r="V162" s="201"/>
      <c r="W162" s="1045"/>
      <c r="X162" s="741"/>
      <c r="Y162" s="82"/>
      <c r="Z162" s="453"/>
      <c r="AA162" s="307"/>
      <c r="AB162" s="294"/>
      <c r="AE162" s="725" t="str">
        <f t="shared" si="31"/>
        <v/>
      </c>
      <c r="AF162" s="726" t="str">
        <f t="shared" si="32"/>
        <v/>
      </c>
      <c r="AG162" s="726" t="str">
        <f t="shared" si="33"/>
        <v/>
      </c>
      <c r="AH162" s="726" t="str">
        <f>IF(AE162="","",VLOOKUP(AE162,リスト!BI:BJ,2,0))</f>
        <v/>
      </c>
      <c r="AI162" s="726" t="str">
        <f t="shared" si="45"/>
        <v/>
      </c>
      <c r="AJ162" s="726" t="str">
        <f>IF(AI162="","",VLOOKUP(AI162,リスト!BW:BX,2,0))</f>
        <v/>
      </c>
      <c r="AK162" s="726" t="str">
        <f>IF(AE162="","",IF(P162&gt;【１】経営概要!$G$27,調査年-1,調査年)-O162)</f>
        <v/>
      </c>
      <c r="AL162" s="727" t="str">
        <f t="shared" si="34"/>
        <v/>
      </c>
      <c r="AM162" s="728" t="str">
        <f t="shared" si="35"/>
        <v/>
      </c>
      <c r="AN162" s="728" t="str">
        <f t="shared" si="36"/>
        <v/>
      </c>
      <c r="AO162" s="729" t="str">
        <f t="shared" si="37"/>
        <v/>
      </c>
      <c r="AP162" s="729" t="str">
        <f>IF(W162="","",IF(OR(O162=IF(P162&gt;【１】経営概要!$G$27,調査年-1,調査年),AM162=""),"",ROUND(AM162*W162%,0)))</f>
        <v/>
      </c>
      <c r="AQ162" s="729" t="str">
        <f t="shared" si="38"/>
        <v/>
      </c>
      <c r="AR162" s="729" t="str">
        <f t="shared" si="39"/>
        <v/>
      </c>
      <c r="AS162" s="729" t="str">
        <f t="shared" si="40"/>
        <v/>
      </c>
      <c r="AT162" s="666" t="str">
        <f>IF(OR(W162="",AND(OR(O162&lt;&gt;IF(P162&gt;【１】経営概要!$G$27,調査年-1,調査年),AF162=0),R162="")),"",
SUM(
IF(AND(O162=IF(P162&gt;【１】経営概要!$G$27,調査年-1,調査年),AF162=1),ROUND(Q162*W162%,0),),
ROUND(R162*W162%,0)))</f>
        <v/>
      </c>
      <c r="AU162" s="729" t="str">
        <f t="shared" si="41"/>
        <v/>
      </c>
      <c r="AV162" s="729" t="str">
        <f t="shared" si="42"/>
        <v/>
      </c>
      <c r="AW162" s="729" t="str">
        <f t="shared" si="43"/>
        <v/>
      </c>
      <c r="AX162" s="729" t="str">
        <f t="shared" si="44"/>
        <v/>
      </c>
    </row>
    <row r="163" spans="3:50" s="4" customFormat="1" ht="28.15" hidden="1" customHeight="1" outlineLevel="1">
      <c r="C163" s="722">
        <v>147</v>
      </c>
      <c r="D163" s="1572"/>
      <c r="E163" s="1573"/>
      <c r="F163" s="1573"/>
      <c r="G163" s="1573"/>
      <c r="H163" s="1573"/>
      <c r="I163" s="1573"/>
      <c r="J163" s="1573"/>
      <c r="K163" s="742"/>
      <c r="L163" s="743"/>
      <c r="M163" s="744"/>
      <c r="N163" s="193"/>
      <c r="O163" s="326"/>
      <c r="P163" s="325"/>
      <c r="Q163" s="192"/>
      <c r="R163" s="201"/>
      <c r="S163" s="192"/>
      <c r="T163" s="192"/>
      <c r="U163" s="192"/>
      <c r="V163" s="192"/>
      <c r="W163" s="1045"/>
      <c r="X163" s="741"/>
      <c r="Y163" s="82"/>
      <c r="Z163" s="453"/>
      <c r="AA163" s="307"/>
      <c r="AB163" s="294"/>
      <c r="AE163" s="725" t="str">
        <f t="shared" si="31"/>
        <v/>
      </c>
      <c r="AF163" s="726" t="str">
        <f t="shared" si="32"/>
        <v/>
      </c>
      <c r="AG163" s="726" t="str">
        <f t="shared" si="33"/>
        <v/>
      </c>
      <c r="AH163" s="726" t="str">
        <f>IF(AE163="","",VLOOKUP(AE163,リスト!BI:BJ,2,0))</f>
        <v/>
      </c>
      <c r="AI163" s="726" t="str">
        <f t="shared" si="45"/>
        <v/>
      </c>
      <c r="AJ163" s="726" t="str">
        <f>IF(AI163="","",VLOOKUP(AI163,リスト!BW:BX,2,0))</f>
        <v/>
      </c>
      <c r="AK163" s="726" t="str">
        <f>IF(AE163="","",IF(P163&gt;【１】経営概要!$G$27,調査年-1,調査年)-O163)</f>
        <v/>
      </c>
      <c r="AL163" s="727" t="str">
        <f t="shared" si="34"/>
        <v/>
      </c>
      <c r="AM163" s="728" t="str">
        <f t="shared" si="35"/>
        <v/>
      </c>
      <c r="AN163" s="728" t="str">
        <f t="shared" si="36"/>
        <v/>
      </c>
      <c r="AO163" s="729" t="str">
        <f t="shared" si="37"/>
        <v/>
      </c>
      <c r="AP163" s="729" t="str">
        <f>IF(W163="","",IF(OR(O163=IF(P163&gt;【１】経営概要!$G$27,調査年-1,調査年),AM163=""),"",ROUND(AM163*W163%,0)))</f>
        <v/>
      </c>
      <c r="AQ163" s="729" t="str">
        <f t="shared" si="38"/>
        <v/>
      </c>
      <c r="AR163" s="729" t="str">
        <f t="shared" si="39"/>
        <v/>
      </c>
      <c r="AS163" s="729" t="str">
        <f t="shared" si="40"/>
        <v/>
      </c>
      <c r="AT163" s="666" t="str">
        <f>IF(OR(W163="",AND(OR(O163&lt;&gt;IF(P163&gt;【１】経営概要!$G$27,調査年-1,調査年),AF163=0),R163="")),"",
SUM(
IF(AND(O163=IF(P163&gt;【１】経営概要!$G$27,調査年-1,調査年),AF163=1),ROUND(Q163*W163%,0),),
ROUND(R163*W163%,0)))</f>
        <v/>
      </c>
      <c r="AU163" s="729" t="str">
        <f t="shared" si="41"/>
        <v/>
      </c>
      <c r="AV163" s="729" t="str">
        <f t="shared" si="42"/>
        <v/>
      </c>
      <c r="AW163" s="729" t="str">
        <f t="shared" si="43"/>
        <v/>
      </c>
      <c r="AX163" s="729" t="str">
        <f t="shared" si="44"/>
        <v/>
      </c>
    </row>
    <row r="164" spans="3:50" s="4" customFormat="1" ht="28.15" hidden="1" customHeight="1" outlineLevel="1">
      <c r="C164" s="722">
        <v>148</v>
      </c>
      <c r="D164" s="1569"/>
      <c r="E164" s="1570"/>
      <c r="F164" s="1570"/>
      <c r="G164" s="1570"/>
      <c r="H164" s="1570"/>
      <c r="I164" s="1570"/>
      <c r="J164" s="1570"/>
      <c r="K164" s="739"/>
      <c r="L164" s="740"/>
      <c r="M164" s="744"/>
      <c r="N164" s="191"/>
      <c r="O164" s="324"/>
      <c r="P164" s="325"/>
      <c r="Q164" s="192"/>
      <c r="R164" s="201"/>
      <c r="S164" s="192"/>
      <c r="T164" s="192"/>
      <c r="U164" s="192"/>
      <c r="V164" s="192"/>
      <c r="W164" s="1045"/>
      <c r="X164" s="741"/>
      <c r="Y164" s="82"/>
      <c r="Z164" s="453"/>
      <c r="AA164" s="307"/>
      <c r="AB164" s="294"/>
      <c r="AE164" s="725" t="str">
        <f t="shared" ref="AE164:AE227" si="46">IF(AND(K164="",L164=""),"","["&amp;RIGHT(LEFT(K164,2),1)&amp;RIGHT(LEFT(L164,2),1)&amp;"]")</f>
        <v/>
      </c>
      <c r="AF164" s="726" t="str">
        <f t="shared" ref="AF164:AF227" si="47">IF(AE164="","",IF(Q164&lt;100000,1,0))</f>
        <v/>
      </c>
      <c r="AG164" s="726" t="str">
        <f t="shared" ref="AG164:AG227" si="48">IF(AE164="","",IF(AND(AF164=0,Q164&lt;200000),1,))</f>
        <v/>
      </c>
      <c r="AH164" s="726" t="str">
        <f>IF(AE164="","",VLOOKUP(AE164,リスト!BI:BJ,2,0))</f>
        <v/>
      </c>
      <c r="AI164" s="726" t="str">
        <f t="shared" si="45"/>
        <v/>
      </c>
      <c r="AJ164" s="726" t="str">
        <f>IF(AI164="","",VLOOKUP(AI164,リスト!BW:BX,2,0))</f>
        <v/>
      </c>
      <c r="AK164" s="726" t="str">
        <f>IF(AE164="","",IF(P164&gt;【１】経営概要!$G$27,調査年-1,調査年)-O164)</f>
        <v/>
      </c>
      <c r="AL164" s="727" t="str">
        <f t="shared" ref="AL164:AL227" si="49">IF(OR(AE164="",AF164=1),"",
IF(AND(AI164&gt;0,AK164&lt;AI164,AM164&lt;=ROUND((Q164-1)*AJ164,0)),ROUND(AM164,0),
IF(AND(AI164&gt;0,AK164&lt;AI164),ROUND((Q164-1)*AJ164,0),
"")))</f>
        <v/>
      </c>
      <c r="AM164" s="728" t="str">
        <f t="shared" ref="AM164:AM227" si="50">IF(OR(AE164="",AF164=1),"",
IF(AND(AI164&gt;0,AK164&lt;AI164),Q164-ROUND((Q164-1)*AJ164*AK164,0),1
))</f>
        <v/>
      </c>
      <c r="AN164" s="728" t="str">
        <f t="shared" ref="AN164:AN227" si="51">IF(OR(AE164="",AF164=1),"",
IF(X164="",AL164,
IF(X164="2：廃棄等",SUM(AM164,Y164),
IF(X164="1：売却",AM164-Y164,
IF(AND(Y164="",AL164=""),"",SUM(Y164,AL164))))))</f>
        <v/>
      </c>
      <c r="AO164" s="729" t="str">
        <f t="shared" ref="AO164:AO227" si="52">IF(AND(AN164="",AL164=""),"",
IF(OR(X164="2：廃棄等",X164="1：売却"),SUM(AN164)-SUM(AL164),""))</f>
        <v/>
      </c>
      <c r="AP164" s="729" t="str">
        <f>IF(W164="","",IF(OR(O164=IF(P164&gt;【１】経営概要!$G$27,調査年-1,調査年),AM164=""),"",ROUND(AM164*W164%,0)))</f>
        <v/>
      </c>
      <c r="AQ164" s="729" t="str">
        <f t="shared" ref="AQ164:AQ227" si="53">IF(W164="","",IF(AN164="","",ROUND(AN164*W164%,0)))</f>
        <v/>
      </c>
      <c r="AR164" s="729" t="str">
        <f t="shared" ref="AR164:AR227" si="54">IF(W164="","",IF(AO164="","",ROUND(AO164*W164%,0)))</f>
        <v/>
      </c>
      <c r="AS164" s="729" t="str">
        <f t="shared" ref="AS164:AS227" si="55">IF(W164="","",IF(AM164="","",ROUND(AM164*W164%,0)))</f>
        <v/>
      </c>
      <c r="AT164" s="666" t="str">
        <f>IF(OR(W164="",AND(OR(O164&lt;&gt;IF(P164&gt;【１】経営概要!$G$27,調査年-1,調査年),AF164=0),R164="")),"",
SUM(
IF(AND(O164=IF(P164&gt;【１】経営概要!$G$27,調査年-1,調査年),AF164=1),ROUND(Q164*W164%,0),),
ROUND(R164*W164%,0)))</f>
        <v/>
      </c>
      <c r="AU164" s="729" t="str">
        <f t="shared" ref="AU164:AU227" si="56">IF(W164="","",IF(S164="","",ROUND(S164*W164%,0)))</f>
        <v/>
      </c>
      <c r="AV164" s="729" t="str">
        <f t="shared" ref="AV164:AV227" si="57">IF(W164="","",IF(T164="","",ROUND(T164*W164%,0)))</f>
        <v/>
      </c>
      <c r="AW164" s="729" t="str">
        <f t="shared" ref="AW164:AW227" si="58">IF(W164="","",IF(U164="","",ROUND(U164*W164%,0)))</f>
        <v/>
      </c>
      <c r="AX164" s="729" t="str">
        <f t="shared" ref="AX164:AX227" si="59">IF(W164="","",IF(V164="","",ROUND(V164*W164%,0)))</f>
        <v/>
      </c>
    </row>
    <row r="165" spans="3:50" s="4" customFormat="1" ht="28.15" hidden="1" customHeight="1" outlineLevel="1">
      <c r="C165" s="722">
        <v>149</v>
      </c>
      <c r="D165" s="1572"/>
      <c r="E165" s="1573"/>
      <c r="F165" s="1573"/>
      <c r="G165" s="1573"/>
      <c r="H165" s="1573"/>
      <c r="I165" s="1573"/>
      <c r="J165" s="1573"/>
      <c r="K165" s="742"/>
      <c r="L165" s="743"/>
      <c r="M165" s="744"/>
      <c r="N165" s="193"/>
      <c r="O165" s="326"/>
      <c r="P165" s="325"/>
      <c r="Q165" s="192"/>
      <c r="R165" s="201"/>
      <c r="S165" s="192"/>
      <c r="T165" s="192"/>
      <c r="U165" s="192"/>
      <c r="V165" s="192"/>
      <c r="W165" s="1045"/>
      <c r="X165" s="741"/>
      <c r="Y165" s="82"/>
      <c r="Z165" s="453"/>
      <c r="AA165" s="307"/>
      <c r="AB165" s="294"/>
      <c r="AE165" s="725" t="str">
        <f t="shared" si="46"/>
        <v/>
      </c>
      <c r="AF165" s="726" t="str">
        <f t="shared" si="47"/>
        <v/>
      </c>
      <c r="AG165" s="726" t="str">
        <f t="shared" si="48"/>
        <v/>
      </c>
      <c r="AH165" s="726" t="str">
        <f>IF(AE165="","",VLOOKUP(AE165,リスト!BI:BJ,2,0))</f>
        <v/>
      </c>
      <c r="AI165" s="726" t="str">
        <f t="shared" si="45"/>
        <v/>
      </c>
      <c r="AJ165" s="726" t="str">
        <f>IF(AI165="","",VLOOKUP(AI165,リスト!BW:BX,2,0))</f>
        <v/>
      </c>
      <c r="AK165" s="726" t="str">
        <f>IF(AE165="","",IF(P165&gt;【１】経営概要!$G$27,調査年-1,調査年)-O165)</f>
        <v/>
      </c>
      <c r="AL165" s="727" t="str">
        <f t="shared" si="49"/>
        <v/>
      </c>
      <c r="AM165" s="728" t="str">
        <f t="shared" si="50"/>
        <v/>
      </c>
      <c r="AN165" s="728" t="str">
        <f t="shared" si="51"/>
        <v/>
      </c>
      <c r="AO165" s="729" t="str">
        <f t="shared" si="52"/>
        <v/>
      </c>
      <c r="AP165" s="729" t="str">
        <f>IF(W165="","",IF(OR(O165=IF(P165&gt;【１】経営概要!$G$27,調査年-1,調査年),AM165=""),"",ROUND(AM165*W165%,0)))</f>
        <v/>
      </c>
      <c r="AQ165" s="729" t="str">
        <f t="shared" si="53"/>
        <v/>
      </c>
      <c r="AR165" s="729" t="str">
        <f t="shared" si="54"/>
        <v/>
      </c>
      <c r="AS165" s="729" t="str">
        <f t="shared" si="55"/>
        <v/>
      </c>
      <c r="AT165" s="666" t="str">
        <f>IF(OR(W165="",AND(OR(O165&lt;&gt;IF(P165&gt;【１】経営概要!$G$27,調査年-1,調査年),AF165=0),R165="")),"",
SUM(
IF(AND(O165=IF(P165&gt;【１】経営概要!$G$27,調査年-1,調査年),AF165=1),ROUND(Q165*W165%,0),),
ROUND(R165*W165%,0)))</f>
        <v/>
      </c>
      <c r="AU165" s="729" t="str">
        <f t="shared" si="56"/>
        <v/>
      </c>
      <c r="AV165" s="729" t="str">
        <f t="shared" si="57"/>
        <v/>
      </c>
      <c r="AW165" s="729" t="str">
        <f t="shared" si="58"/>
        <v/>
      </c>
      <c r="AX165" s="729" t="str">
        <f t="shared" si="59"/>
        <v/>
      </c>
    </row>
    <row r="166" spans="3:50" s="4" customFormat="1" ht="28.15" hidden="1" customHeight="1" outlineLevel="1">
      <c r="C166" s="722">
        <v>150</v>
      </c>
      <c r="D166" s="1569"/>
      <c r="E166" s="1570"/>
      <c r="F166" s="1570"/>
      <c r="G166" s="1570"/>
      <c r="H166" s="1570"/>
      <c r="I166" s="1570"/>
      <c r="J166" s="1570"/>
      <c r="K166" s="739"/>
      <c r="L166" s="740"/>
      <c r="M166" s="744"/>
      <c r="N166" s="191"/>
      <c r="O166" s="324"/>
      <c r="P166" s="325"/>
      <c r="Q166" s="192"/>
      <c r="R166" s="201"/>
      <c r="S166" s="192"/>
      <c r="T166" s="192"/>
      <c r="U166" s="192"/>
      <c r="V166" s="192"/>
      <c r="W166" s="1045"/>
      <c r="X166" s="741"/>
      <c r="Y166" s="82"/>
      <c r="Z166" s="453"/>
      <c r="AA166" s="307"/>
      <c r="AB166" s="294"/>
      <c r="AE166" s="725" t="str">
        <f t="shared" si="46"/>
        <v/>
      </c>
      <c r="AF166" s="726" t="str">
        <f t="shared" si="47"/>
        <v/>
      </c>
      <c r="AG166" s="726" t="str">
        <f t="shared" si="48"/>
        <v/>
      </c>
      <c r="AH166" s="726" t="str">
        <f>IF(AE166="","",VLOOKUP(AE166,リスト!BI:BJ,2,0))</f>
        <v/>
      </c>
      <c r="AI166" s="726" t="str">
        <f t="shared" si="45"/>
        <v/>
      </c>
      <c r="AJ166" s="726" t="str">
        <f>IF(AI166="","",VLOOKUP(AI166,リスト!BW:BX,2,0))</f>
        <v/>
      </c>
      <c r="AK166" s="726" t="str">
        <f>IF(AE166="","",IF(P166&gt;【１】経営概要!$G$27,調査年-1,調査年)-O166)</f>
        <v/>
      </c>
      <c r="AL166" s="727" t="str">
        <f t="shared" si="49"/>
        <v/>
      </c>
      <c r="AM166" s="728" t="str">
        <f t="shared" si="50"/>
        <v/>
      </c>
      <c r="AN166" s="728" t="str">
        <f t="shared" si="51"/>
        <v/>
      </c>
      <c r="AO166" s="729" t="str">
        <f t="shared" si="52"/>
        <v/>
      </c>
      <c r="AP166" s="729" t="str">
        <f>IF(W166="","",IF(OR(O166=IF(P166&gt;【１】経営概要!$G$27,調査年-1,調査年),AM166=""),"",ROUND(AM166*W166%,0)))</f>
        <v/>
      </c>
      <c r="AQ166" s="729" t="str">
        <f t="shared" si="53"/>
        <v/>
      </c>
      <c r="AR166" s="729" t="str">
        <f t="shared" si="54"/>
        <v/>
      </c>
      <c r="AS166" s="729" t="str">
        <f t="shared" si="55"/>
        <v/>
      </c>
      <c r="AT166" s="666" t="str">
        <f>IF(OR(W166="",AND(OR(O166&lt;&gt;IF(P166&gt;【１】経営概要!$G$27,調査年-1,調査年),AF166=0),R166="")),"",
SUM(
IF(AND(O166=IF(P166&gt;【１】経営概要!$G$27,調査年-1,調査年),AF166=1),ROUND(Q166*W166%,0),),
ROUND(R166*W166%,0)))</f>
        <v/>
      </c>
      <c r="AU166" s="729" t="str">
        <f t="shared" si="56"/>
        <v/>
      </c>
      <c r="AV166" s="729" t="str">
        <f t="shared" si="57"/>
        <v/>
      </c>
      <c r="AW166" s="729" t="str">
        <f t="shared" si="58"/>
        <v/>
      </c>
      <c r="AX166" s="729" t="str">
        <f t="shared" si="59"/>
        <v/>
      </c>
    </row>
    <row r="167" spans="3:50" s="4" customFormat="1" ht="28.15" hidden="1" customHeight="1" outlineLevel="1">
      <c r="C167" s="722">
        <v>151</v>
      </c>
      <c r="D167" s="1572"/>
      <c r="E167" s="1573"/>
      <c r="F167" s="1573"/>
      <c r="G167" s="1573"/>
      <c r="H167" s="1573"/>
      <c r="I167" s="1573"/>
      <c r="J167" s="1573"/>
      <c r="K167" s="742"/>
      <c r="L167" s="743"/>
      <c r="M167" s="744"/>
      <c r="N167" s="193"/>
      <c r="O167" s="326"/>
      <c r="P167" s="325"/>
      <c r="Q167" s="192"/>
      <c r="R167" s="201"/>
      <c r="S167" s="192"/>
      <c r="T167" s="192"/>
      <c r="U167" s="192"/>
      <c r="V167" s="192"/>
      <c r="W167" s="1045"/>
      <c r="X167" s="741"/>
      <c r="Y167" s="82"/>
      <c r="Z167" s="453"/>
      <c r="AA167" s="307"/>
      <c r="AB167" s="294"/>
      <c r="AE167" s="725" t="str">
        <f t="shared" si="46"/>
        <v/>
      </c>
      <c r="AF167" s="726" t="str">
        <f t="shared" si="47"/>
        <v/>
      </c>
      <c r="AG167" s="726" t="str">
        <f t="shared" si="48"/>
        <v/>
      </c>
      <c r="AH167" s="726" t="str">
        <f>IF(AE167="","",VLOOKUP(AE167,リスト!BI:BJ,2,0))</f>
        <v/>
      </c>
      <c r="AI167" s="726" t="str">
        <f t="shared" si="45"/>
        <v/>
      </c>
      <c r="AJ167" s="726" t="str">
        <f>IF(AI167="","",VLOOKUP(AI167,リスト!BW:BX,2,0))</f>
        <v/>
      </c>
      <c r="AK167" s="726" t="str">
        <f>IF(AE167="","",IF(P167&gt;【１】経営概要!$G$27,調査年-1,調査年)-O167)</f>
        <v/>
      </c>
      <c r="AL167" s="727" t="str">
        <f t="shared" si="49"/>
        <v/>
      </c>
      <c r="AM167" s="728" t="str">
        <f t="shared" si="50"/>
        <v/>
      </c>
      <c r="AN167" s="728" t="str">
        <f t="shared" si="51"/>
        <v/>
      </c>
      <c r="AO167" s="729" t="str">
        <f t="shared" si="52"/>
        <v/>
      </c>
      <c r="AP167" s="729" t="str">
        <f>IF(W167="","",IF(OR(O167=IF(P167&gt;【１】経営概要!$G$27,調査年-1,調査年),AM167=""),"",ROUND(AM167*W167%,0)))</f>
        <v/>
      </c>
      <c r="AQ167" s="729" t="str">
        <f t="shared" si="53"/>
        <v/>
      </c>
      <c r="AR167" s="729" t="str">
        <f t="shared" si="54"/>
        <v/>
      </c>
      <c r="AS167" s="729" t="str">
        <f t="shared" si="55"/>
        <v/>
      </c>
      <c r="AT167" s="666" t="str">
        <f>IF(OR(W167="",AND(OR(O167&lt;&gt;IF(P167&gt;【１】経営概要!$G$27,調査年-1,調査年),AF167=0),R167="")),"",
SUM(
IF(AND(O167=IF(P167&gt;【１】経営概要!$G$27,調査年-1,調査年),AF167=1),ROUND(Q167*W167%,0),),
ROUND(R167*W167%,0)))</f>
        <v/>
      </c>
      <c r="AU167" s="729" t="str">
        <f t="shared" si="56"/>
        <v/>
      </c>
      <c r="AV167" s="729" t="str">
        <f t="shared" si="57"/>
        <v/>
      </c>
      <c r="AW167" s="729" t="str">
        <f t="shared" si="58"/>
        <v/>
      </c>
      <c r="AX167" s="729" t="str">
        <f t="shared" si="59"/>
        <v/>
      </c>
    </row>
    <row r="168" spans="3:50" s="4" customFormat="1" ht="28.15" hidden="1" customHeight="1" outlineLevel="1">
      <c r="C168" s="722">
        <v>152</v>
      </c>
      <c r="D168" s="1569"/>
      <c r="E168" s="1570"/>
      <c r="F168" s="1570"/>
      <c r="G168" s="1570"/>
      <c r="H168" s="1570"/>
      <c r="I168" s="1570"/>
      <c r="J168" s="1570"/>
      <c r="K168" s="739"/>
      <c r="L168" s="740"/>
      <c r="M168" s="744"/>
      <c r="N168" s="191"/>
      <c r="O168" s="324"/>
      <c r="P168" s="325"/>
      <c r="Q168" s="192"/>
      <c r="R168" s="201"/>
      <c r="S168" s="192"/>
      <c r="T168" s="192"/>
      <c r="U168" s="192"/>
      <c r="V168" s="192"/>
      <c r="W168" s="1045"/>
      <c r="X168" s="741"/>
      <c r="Y168" s="82"/>
      <c r="Z168" s="453"/>
      <c r="AA168" s="307"/>
      <c r="AB168" s="294"/>
      <c r="AE168" s="725" t="str">
        <f t="shared" si="46"/>
        <v/>
      </c>
      <c r="AF168" s="726" t="str">
        <f t="shared" si="47"/>
        <v/>
      </c>
      <c r="AG168" s="726" t="str">
        <f t="shared" si="48"/>
        <v/>
      </c>
      <c r="AH168" s="726" t="str">
        <f>IF(AE168="","",VLOOKUP(AE168,リスト!BI:BJ,2,0))</f>
        <v/>
      </c>
      <c r="AI168" s="726" t="str">
        <f t="shared" si="45"/>
        <v/>
      </c>
      <c r="AJ168" s="726" t="str">
        <f>IF(AI168="","",VLOOKUP(AI168,リスト!BW:BX,2,0))</f>
        <v/>
      </c>
      <c r="AK168" s="726" t="str">
        <f>IF(AE168="","",IF(P168&gt;【１】経営概要!$G$27,調査年-1,調査年)-O168)</f>
        <v/>
      </c>
      <c r="AL168" s="727" t="str">
        <f t="shared" si="49"/>
        <v/>
      </c>
      <c r="AM168" s="728" t="str">
        <f t="shared" si="50"/>
        <v/>
      </c>
      <c r="AN168" s="728" t="str">
        <f t="shared" si="51"/>
        <v/>
      </c>
      <c r="AO168" s="729" t="str">
        <f t="shared" si="52"/>
        <v/>
      </c>
      <c r="AP168" s="729" t="str">
        <f>IF(W168="","",IF(OR(O168=IF(P168&gt;【１】経営概要!$G$27,調査年-1,調査年),AM168=""),"",ROUND(AM168*W168%,0)))</f>
        <v/>
      </c>
      <c r="AQ168" s="729" t="str">
        <f t="shared" si="53"/>
        <v/>
      </c>
      <c r="AR168" s="729" t="str">
        <f t="shared" si="54"/>
        <v/>
      </c>
      <c r="AS168" s="729" t="str">
        <f t="shared" si="55"/>
        <v/>
      </c>
      <c r="AT168" s="666" t="str">
        <f>IF(OR(W168="",AND(OR(O168&lt;&gt;IF(P168&gt;【１】経営概要!$G$27,調査年-1,調査年),AF168=0),R168="")),"",
SUM(
IF(AND(O168=IF(P168&gt;【１】経営概要!$G$27,調査年-1,調査年),AF168=1),ROUND(Q168*W168%,0),),
ROUND(R168*W168%,0)))</f>
        <v/>
      </c>
      <c r="AU168" s="729" t="str">
        <f t="shared" si="56"/>
        <v/>
      </c>
      <c r="AV168" s="729" t="str">
        <f t="shared" si="57"/>
        <v/>
      </c>
      <c r="AW168" s="729" t="str">
        <f t="shared" si="58"/>
        <v/>
      </c>
      <c r="AX168" s="729" t="str">
        <f t="shared" si="59"/>
        <v/>
      </c>
    </row>
    <row r="169" spans="3:50" s="4" customFormat="1" ht="28.15" hidden="1" customHeight="1" outlineLevel="1">
      <c r="C169" s="722">
        <v>153</v>
      </c>
      <c r="D169" s="1572"/>
      <c r="E169" s="1573"/>
      <c r="F169" s="1573"/>
      <c r="G169" s="1573"/>
      <c r="H169" s="1573"/>
      <c r="I169" s="1573"/>
      <c r="J169" s="1573"/>
      <c r="K169" s="742"/>
      <c r="L169" s="743"/>
      <c r="M169" s="744"/>
      <c r="N169" s="191"/>
      <c r="O169" s="326"/>
      <c r="P169" s="325"/>
      <c r="Q169" s="192"/>
      <c r="R169" s="201"/>
      <c r="S169" s="192"/>
      <c r="T169" s="192"/>
      <c r="U169" s="192"/>
      <c r="V169" s="192"/>
      <c r="W169" s="1045"/>
      <c r="X169" s="741"/>
      <c r="Y169" s="82"/>
      <c r="Z169" s="453"/>
      <c r="AA169" s="307"/>
      <c r="AB169" s="294"/>
      <c r="AE169" s="725" t="str">
        <f t="shared" si="46"/>
        <v/>
      </c>
      <c r="AF169" s="726" t="str">
        <f t="shared" si="47"/>
        <v/>
      </c>
      <c r="AG169" s="726" t="str">
        <f t="shared" si="48"/>
        <v/>
      </c>
      <c r="AH169" s="726" t="str">
        <f>IF(AE169="","",VLOOKUP(AE169,リスト!BI:BJ,2,0))</f>
        <v/>
      </c>
      <c r="AI169" s="726" t="str">
        <f t="shared" si="45"/>
        <v/>
      </c>
      <c r="AJ169" s="726" t="str">
        <f>IF(AI169="","",VLOOKUP(AI169,リスト!BW:BX,2,0))</f>
        <v/>
      </c>
      <c r="AK169" s="726" t="str">
        <f>IF(AE169="","",IF(P169&gt;【１】経営概要!$G$27,調査年-1,調査年)-O169)</f>
        <v/>
      </c>
      <c r="AL169" s="727" t="str">
        <f t="shared" si="49"/>
        <v/>
      </c>
      <c r="AM169" s="728" t="str">
        <f t="shared" si="50"/>
        <v/>
      </c>
      <c r="AN169" s="728" t="str">
        <f t="shared" si="51"/>
        <v/>
      </c>
      <c r="AO169" s="729" t="str">
        <f t="shared" si="52"/>
        <v/>
      </c>
      <c r="AP169" s="729" t="str">
        <f>IF(W169="","",IF(OR(O169=IF(P169&gt;【１】経営概要!$G$27,調査年-1,調査年),AM169=""),"",ROUND(AM169*W169%,0)))</f>
        <v/>
      </c>
      <c r="AQ169" s="729" t="str">
        <f t="shared" si="53"/>
        <v/>
      </c>
      <c r="AR169" s="729" t="str">
        <f t="shared" si="54"/>
        <v/>
      </c>
      <c r="AS169" s="729" t="str">
        <f t="shared" si="55"/>
        <v/>
      </c>
      <c r="AT169" s="666" t="str">
        <f>IF(OR(W169="",AND(OR(O169&lt;&gt;IF(P169&gt;【１】経営概要!$G$27,調査年-1,調査年),AF169=0),R169="")),"",
SUM(
IF(AND(O169=IF(P169&gt;【１】経営概要!$G$27,調査年-1,調査年),AF169=1),ROUND(Q169*W169%,0),),
ROUND(R169*W169%,0)))</f>
        <v/>
      </c>
      <c r="AU169" s="729" t="str">
        <f t="shared" si="56"/>
        <v/>
      </c>
      <c r="AV169" s="729" t="str">
        <f t="shared" si="57"/>
        <v/>
      </c>
      <c r="AW169" s="729" t="str">
        <f t="shared" si="58"/>
        <v/>
      </c>
      <c r="AX169" s="729" t="str">
        <f t="shared" si="59"/>
        <v/>
      </c>
    </row>
    <row r="170" spans="3:50" s="4" customFormat="1" ht="28.15" hidden="1" customHeight="1" outlineLevel="1">
      <c r="C170" s="722">
        <v>154</v>
      </c>
      <c r="D170" s="1569"/>
      <c r="E170" s="1570"/>
      <c r="F170" s="1570"/>
      <c r="G170" s="1570"/>
      <c r="H170" s="1570"/>
      <c r="I170" s="1570"/>
      <c r="J170" s="1570"/>
      <c r="K170" s="739"/>
      <c r="L170" s="740"/>
      <c r="M170" s="744"/>
      <c r="N170" s="191"/>
      <c r="O170" s="324"/>
      <c r="P170" s="325"/>
      <c r="Q170" s="192"/>
      <c r="R170" s="201"/>
      <c r="S170" s="192"/>
      <c r="T170" s="192"/>
      <c r="U170" s="192"/>
      <c r="V170" s="192"/>
      <c r="W170" s="1045"/>
      <c r="X170" s="741"/>
      <c r="Y170" s="82"/>
      <c r="Z170" s="453"/>
      <c r="AA170" s="307"/>
      <c r="AB170" s="294"/>
      <c r="AE170" s="725" t="str">
        <f t="shared" si="46"/>
        <v/>
      </c>
      <c r="AF170" s="726" t="str">
        <f t="shared" si="47"/>
        <v/>
      </c>
      <c r="AG170" s="726" t="str">
        <f t="shared" si="48"/>
        <v/>
      </c>
      <c r="AH170" s="726" t="str">
        <f>IF(AE170="","",VLOOKUP(AE170,リスト!BI:BJ,2,0))</f>
        <v/>
      </c>
      <c r="AI170" s="726" t="str">
        <f t="shared" si="45"/>
        <v/>
      </c>
      <c r="AJ170" s="726" t="str">
        <f>IF(AI170="","",VLOOKUP(AI170,リスト!BW:BX,2,0))</f>
        <v/>
      </c>
      <c r="AK170" s="726" t="str">
        <f>IF(AE170="","",IF(P170&gt;【１】経営概要!$G$27,調査年-1,調査年)-O170)</f>
        <v/>
      </c>
      <c r="AL170" s="727" t="str">
        <f t="shared" si="49"/>
        <v/>
      </c>
      <c r="AM170" s="728" t="str">
        <f t="shared" si="50"/>
        <v/>
      </c>
      <c r="AN170" s="728" t="str">
        <f t="shared" si="51"/>
        <v/>
      </c>
      <c r="AO170" s="729" t="str">
        <f t="shared" si="52"/>
        <v/>
      </c>
      <c r="AP170" s="729" t="str">
        <f>IF(W170="","",IF(OR(O170=IF(P170&gt;【１】経営概要!$G$27,調査年-1,調査年),AM170=""),"",ROUND(AM170*W170%,0)))</f>
        <v/>
      </c>
      <c r="AQ170" s="729" t="str">
        <f t="shared" si="53"/>
        <v/>
      </c>
      <c r="AR170" s="729" t="str">
        <f t="shared" si="54"/>
        <v/>
      </c>
      <c r="AS170" s="729" t="str">
        <f t="shared" si="55"/>
        <v/>
      </c>
      <c r="AT170" s="666" t="str">
        <f>IF(OR(W170="",AND(OR(O170&lt;&gt;IF(P170&gt;【１】経営概要!$G$27,調査年-1,調査年),AF170=0),R170="")),"",
SUM(
IF(AND(O170=IF(P170&gt;【１】経営概要!$G$27,調査年-1,調査年),AF170=1),ROUND(Q170*W170%,0),),
ROUND(R170*W170%,0)))</f>
        <v/>
      </c>
      <c r="AU170" s="729" t="str">
        <f t="shared" si="56"/>
        <v/>
      </c>
      <c r="AV170" s="729" t="str">
        <f t="shared" si="57"/>
        <v/>
      </c>
      <c r="AW170" s="729" t="str">
        <f t="shared" si="58"/>
        <v/>
      </c>
      <c r="AX170" s="729" t="str">
        <f t="shared" si="59"/>
        <v/>
      </c>
    </row>
    <row r="171" spans="3:50" s="4" customFormat="1" ht="28.15" hidden="1" customHeight="1" outlineLevel="1">
      <c r="C171" s="722">
        <v>155</v>
      </c>
      <c r="D171" s="1572"/>
      <c r="E171" s="1573"/>
      <c r="F171" s="1573"/>
      <c r="G171" s="1573"/>
      <c r="H171" s="1573"/>
      <c r="I171" s="1573"/>
      <c r="J171" s="1573"/>
      <c r="K171" s="742"/>
      <c r="L171" s="743"/>
      <c r="M171" s="744"/>
      <c r="N171" s="191"/>
      <c r="O171" s="326"/>
      <c r="P171" s="325"/>
      <c r="Q171" s="192"/>
      <c r="R171" s="201"/>
      <c r="S171" s="192"/>
      <c r="T171" s="192"/>
      <c r="U171" s="192"/>
      <c r="V171" s="192"/>
      <c r="W171" s="1045"/>
      <c r="X171" s="741"/>
      <c r="Y171" s="82"/>
      <c r="Z171" s="453"/>
      <c r="AA171" s="307"/>
      <c r="AB171" s="294"/>
      <c r="AE171" s="725" t="str">
        <f t="shared" si="46"/>
        <v/>
      </c>
      <c r="AF171" s="726" t="str">
        <f t="shared" si="47"/>
        <v/>
      </c>
      <c r="AG171" s="726" t="str">
        <f t="shared" si="48"/>
        <v/>
      </c>
      <c r="AH171" s="726" t="str">
        <f>IF(AE171="","",VLOOKUP(AE171,リスト!BI:BJ,2,0))</f>
        <v/>
      </c>
      <c r="AI171" s="726" t="str">
        <f t="shared" si="45"/>
        <v/>
      </c>
      <c r="AJ171" s="726" t="str">
        <f>IF(AI171="","",VLOOKUP(AI171,リスト!BW:BX,2,0))</f>
        <v/>
      </c>
      <c r="AK171" s="726" t="str">
        <f>IF(AE171="","",IF(P171&gt;【１】経営概要!$G$27,調査年-1,調査年)-O171)</f>
        <v/>
      </c>
      <c r="AL171" s="727" t="str">
        <f t="shared" si="49"/>
        <v/>
      </c>
      <c r="AM171" s="728" t="str">
        <f t="shared" si="50"/>
        <v/>
      </c>
      <c r="AN171" s="728" t="str">
        <f t="shared" si="51"/>
        <v/>
      </c>
      <c r="AO171" s="729" t="str">
        <f t="shared" si="52"/>
        <v/>
      </c>
      <c r="AP171" s="729" t="str">
        <f>IF(W171="","",IF(OR(O171=IF(P171&gt;【１】経営概要!$G$27,調査年-1,調査年),AM171=""),"",ROUND(AM171*W171%,0)))</f>
        <v/>
      </c>
      <c r="AQ171" s="729" t="str">
        <f t="shared" si="53"/>
        <v/>
      </c>
      <c r="AR171" s="729" t="str">
        <f t="shared" si="54"/>
        <v/>
      </c>
      <c r="AS171" s="729" t="str">
        <f t="shared" si="55"/>
        <v/>
      </c>
      <c r="AT171" s="666" t="str">
        <f>IF(OR(W171="",AND(OR(O171&lt;&gt;IF(P171&gt;【１】経営概要!$G$27,調査年-1,調査年),AF171=0),R171="")),"",
SUM(
IF(AND(O171=IF(P171&gt;【１】経営概要!$G$27,調査年-1,調査年),AF171=1),ROUND(Q171*W171%,0),),
ROUND(R171*W171%,0)))</f>
        <v/>
      </c>
      <c r="AU171" s="729" t="str">
        <f t="shared" si="56"/>
        <v/>
      </c>
      <c r="AV171" s="729" t="str">
        <f t="shared" si="57"/>
        <v/>
      </c>
      <c r="AW171" s="729" t="str">
        <f t="shared" si="58"/>
        <v/>
      </c>
      <c r="AX171" s="729" t="str">
        <f t="shared" si="59"/>
        <v/>
      </c>
    </row>
    <row r="172" spans="3:50" s="4" customFormat="1" ht="28.15" hidden="1" customHeight="1" outlineLevel="1">
      <c r="C172" s="722">
        <v>156</v>
      </c>
      <c r="D172" s="1569"/>
      <c r="E172" s="1570"/>
      <c r="F172" s="1570"/>
      <c r="G172" s="1570"/>
      <c r="H172" s="1570"/>
      <c r="I172" s="1570"/>
      <c r="J172" s="1570"/>
      <c r="K172" s="739"/>
      <c r="L172" s="740"/>
      <c r="M172" s="744"/>
      <c r="N172" s="191"/>
      <c r="O172" s="324"/>
      <c r="P172" s="325"/>
      <c r="Q172" s="192"/>
      <c r="R172" s="201"/>
      <c r="S172" s="192"/>
      <c r="T172" s="192"/>
      <c r="U172" s="192"/>
      <c r="V172" s="192"/>
      <c r="W172" s="1045"/>
      <c r="X172" s="741"/>
      <c r="Y172" s="82"/>
      <c r="Z172" s="453"/>
      <c r="AA172" s="307"/>
      <c r="AB172" s="294"/>
      <c r="AE172" s="725" t="str">
        <f t="shared" si="46"/>
        <v/>
      </c>
      <c r="AF172" s="726" t="str">
        <f t="shared" si="47"/>
        <v/>
      </c>
      <c r="AG172" s="726" t="str">
        <f t="shared" si="48"/>
        <v/>
      </c>
      <c r="AH172" s="726" t="str">
        <f>IF(AE172="","",VLOOKUP(AE172,リスト!BI:BJ,2,0))</f>
        <v/>
      </c>
      <c r="AI172" s="726" t="str">
        <f t="shared" si="45"/>
        <v/>
      </c>
      <c r="AJ172" s="726" t="str">
        <f>IF(AI172="","",VLOOKUP(AI172,リスト!BW:BX,2,0))</f>
        <v/>
      </c>
      <c r="AK172" s="726" t="str">
        <f>IF(AE172="","",IF(P172&gt;【１】経営概要!$G$27,調査年-1,調査年)-O172)</f>
        <v/>
      </c>
      <c r="AL172" s="727" t="str">
        <f t="shared" si="49"/>
        <v/>
      </c>
      <c r="AM172" s="728" t="str">
        <f t="shared" si="50"/>
        <v/>
      </c>
      <c r="AN172" s="728" t="str">
        <f t="shared" si="51"/>
        <v/>
      </c>
      <c r="AO172" s="729" t="str">
        <f t="shared" si="52"/>
        <v/>
      </c>
      <c r="AP172" s="729" t="str">
        <f>IF(W172="","",IF(OR(O172=IF(P172&gt;【１】経営概要!$G$27,調査年-1,調査年),AM172=""),"",ROUND(AM172*W172%,0)))</f>
        <v/>
      </c>
      <c r="AQ172" s="729" t="str">
        <f t="shared" si="53"/>
        <v/>
      </c>
      <c r="AR172" s="729" t="str">
        <f t="shared" si="54"/>
        <v/>
      </c>
      <c r="AS172" s="729" t="str">
        <f t="shared" si="55"/>
        <v/>
      </c>
      <c r="AT172" s="666" t="str">
        <f>IF(OR(W172="",AND(OR(O172&lt;&gt;IF(P172&gt;【１】経営概要!$G$27,調査年-1,調査年),AF172=0),R172="")),"",
SUM(
IF(AND(O172=IF(P172&gt;【１】経営概要!$G$27,調査年-1,調査年),AF172=1),ROUND(Q172*W172%,0),),
ROUND(R172*W172%,0)))</f>
        <v/>
      </c>
      <c r="AU172" s="729" t="str">
        <f t="shared" si="56"/>
        <v/>
      </c>
      <c r="AV172" s="729" t="str">
        <f t="shared" si="57"/>
        <v/>
      </c>
      <c r="AW172" s="729" t="str">
        <f t="shared" si="58"/>
        <v/>
      </c>
      <c r="AX172" s="729" t="str">
        <f t="shared" si="59"/>
        <v/>
      </c>
    </row>
    <row r="173" spans="3:50" s="4" customFormat="1" ht="28.15" hidden="1" customHeight="1" outlineLevel="1">
      <c r="C173" s="722">
        <v>157</v>
      </c>
      <c r="D173" s="1572"/>
      <c r="E173" s="1573"/>
      <c r="F173" s="1573"/>
      <c r="G173" s="1573"/>
      <c r="H173" s="1573"/>
      <c r="I173" s="1573"/>
      <c r="J173" s="1573"/>
      <c r="K173" s="742"/>
      <c r="L173" s="743"/>
      <c r="M173" s="744"/>
      <c r="N173" s="191"/>
      <c r="O173" s="326"/>
      <c r="P173" s="327"/>
      <c r="Q173" s="192"/>
      <c r="R173" s="201"/>
      <c r="S173" s="192"/>
      <c r="T173" s="192"/>
      <c r="U173" s="192"/>
      <c r="V173" s="192"/>
      <c r="W173" s="1045"/>
      <c r="X173" s="741"/>
      <c r="Y173" s="82"/>
      <c r="Z173" s="453"/>
      <c r="AA173" s="307"/>
      <c r="AB173" s="294"/>
      <c r="AE173" s="725" t="str">
        <f t="shared" si="46"/>
        <v/>
      </c>
      <c r="AF173" s="726" t="str">
        <f t="shared" si="47"/>
        <v/>
      </c>
      <c r="AG173" s="726" t="str">
        <f t="shared" si="48"/>
        <v/>
      </c>
      <c r="AH173" s="726" t="str">
        <f>IF(AE173="","",VLOOKUP(AE173,リスト!BI:BJ,2,0))</f>
        <v/>
      </c>
      <c r="AI173" s="726" t="str">
        <f t="shared" si="45"/>
        <v/>
      </c>
      <c r="AJ173" s="726" t="str">
        <f>IF(AI173="","",VLOOKUP(AI173,リスト!BW:BX,2,0))</f>
        <v/>
      </c>
      <c r="AK173" s="726" t="str">
        <f>IF(AE173="","",IF(P173&gt;【１】経営概要!$G$27,調査年-1,調査年)-O173)</f>
        <v/>
      </c>
      <c r="AL173" s="727" t="str">
        <f t="shared" si="49"/>
        <v/>
      </c>
      <c r="AM173" s="728" t="str">
        <f t="shared" si="50"/>
        <v/>
      </c>
      <c r="AN173" s="728" t="str">
        <f t="shared" si="51"/>
        <v/>
      </c>
      <c r="AO173" s="729" t="str">
        <f t="shared" si="52"/>
        <v/>
      </c>
      <c r="AP173" s="729" t="str">
        <f>IF(W173="","",IF(OR(O173=IF(P173&gt;【１】経営概要!$G$27,調査年-1,調査年),AM173=""),"",ROUND(AM173*W173%,0)))</f>
        <v/>
      </c>
      <c r="AQ173" s="729" t="str">
        <f t="shared" si="53"/>
        <v/>
      </c>
      <c r="AR173" s="729" t="str">
        <f t="shared" si="54"/>
        <v/>
      </c>
      <c r="AS173" s="729" t="str">
        <f t="shared" si="55"/>
        <v/>
      </c>
      <c r="AT173" s="666" t="str">
        <f>IF(OR(W173="",AND(OR(O173&lt;&gt;IF(P173&gt;【１】経営概要!$G$27,調査年-1,調査年),AF173=0),R173="")),"",
SUM(
IF(AND(O173=IF(P173&gt;【１】経営概要!$G$27,調査年-1,調査年),AF173=1),ROUND(Q173*W173%,0),),
ROUND(R173*W173%,0)))</f>
        <v/>
      </c>
      <c r="AU173" s="729" t="str">
        <f t="shared" si="56"/>
        <v/>
      </c>
      <c r="AV173" s="729" t="str">
        <f t="shared" si="57"/>
        <v/>
      </c>
      <c r="AW173" s="729" t="str">
        <f t="shared" si="58"/>
        <v/>
      </c>
      <c r="AX173" s="729" t="str">
        <f t="shared" si="59"/>
        <v/>
      </c>
    </row>
    <row r="174" spans="3:50" s="4" customFormat="1" ht="28.15" hidden="1" customHeight="1" outlineLevel="1">
      <c r="C174" s="722">
        <v>158</v>
      </c>
      <c r="D174" s="1569"/>
      <c r="E174" s="1570"/>
      <c r="F174" s="1570"/>
      <c r="G174" s="1570"/>
      <c r="H174" s="1570"/>
      <c r="I174" s="1570"/>
      <c r="J174" s="1570"/>
      <c r="K174" s="739"/>
      <c r="L174" s="740"/>
      <c r="M174" s="744"/>
      <c r="N174" s="191"/>
      <c r="O174" s="324"/>
      <c r="P174" s="328"/>
      <c r="Q174" s="192"/>
      <c r="R174" s="201"/>
      <c r="S174" s="192"/>
      <c r="T174" s="192"/>
      <c r="U174" s="192"/>
      <c r="V174" s="192"/>
      <c r="W174" s="1045"/>
      <c r="X174" s="741"/>
      <c r="Y174" s="82"/>
      <c r="Z174" s="453"/>
      <c r="AA174" s="307"/>
      <c r="AB174" s="294"/>
      <c r="AE174" s="725" t="str">
        <f t="shared" si="46"/>
        <v/>
      </c>
      <c r="AF174" s="726" t="str">
        <f t="shared" si="47"/>
        <v/>
      </c>
      <c r="AG174" s="726" t="str">
        <f t="shared" si="48"/>
        <v/>
      </c>
      <c r="AH174" s="726" t="str">
        <f>IF(AE174="","",VLOOKUP(AE174,リスト!BI:BJ,2,0))</f>
        <v/>
      </c>
      <c r="AI174" s="726" t="str">
        <f t="shared" si="45"/>
        <v/>
      </c>
      <c r="AJ174" s="726" t="str">
        <f>IF(AI174="","",VLOOKUP(AI174,リスト!BW:BX,2,0))</f>
        <v/>
      </c>
      <c r="AK174" s="726" t="str">
        <f>IF(AE174="","",IF(P174&gt;【１】経営概要!$G$27,調査年-1,調査年)-O174)</f>
        <v/>
      </c>
      <c r="AL174" s="727" t="str">
        <f t="shared" si="49"/>
        <v/>
      </c>
      <c r="AM174" s="728" t="str">
        <f t="shared" si="50"/>
        <v/>
      </c>
      <c r="AN174" s="728" t="str">
        <f t="shared" si="51"/>
        <v/>
      </c>
      <c r="AO174" s="729" t="str">
        <f t="shared" si="52"/>
        <v/>
      </c>
      <c r="AP174" s="729" t="str">
        <f>IF(W174="","",IF(OR(O174=IF(P174&gt;【１】経営概要!$G$27,調査年-1,調査年),AM174=""),"",ROUND(AM174*W174%,0)))</f>
        <v/>
      </c>
      <c r="AQ174" s="729" t="str">
        <f t="shared" si="53"/>
        <v/>
      </c>
      <c r="AR174" s="729" t="str">
        <f t="shared" si="54"/>
        <v/>
      </c>
      <c r="AS174" s="729" t="str">
        <f t="shared" si="55"/>
        <v/>
      </c>
      <c r="AT174" s="666" t="str">
        <f>IF(OR(W174="",AND(OR(O174&lt;&gt;IF(P174&gt;【１】経営概要!$G$27,調査年-1,調査年),AF174=0),R174="")),"",
SUM(
IF(AND(O174=IF(P174&gt;【１】経営概要!$G$27,調査年-1,調査年),AF174=1),ROUND(Q174*W174%,0),),
ROUND(R174*W174%,0)))</f>
        <v/>
      </c>
      <c r="AU174" s="729" t="str">
        <f t="shared" si="56"/>
        <v/>
      </c>
      <c r="AV174" s="729" t="str">
        <f t="shared" si="57"/>
        <v/>
      </c>
      <c r="AW174" s="729" t="str">
        <f t="shared" si="58"/>
        <v/>
      </c>
      <c r="AX174" s="729" t="str">
        <f t="shared" si="59"/>
        <v/>
      </c>
    </row>
    <row r="175" spans="3:50" s="4" customFormat="1" ht="28.15" hidden="1" customHeight="1" outlineLevel="1">
      <c r="C175" s="722">
        <v>159</v>
      </c>
      <c r="D175" s="1569"/>
      <c r="E175" s="1570"/>
      <c r="F175" s="1570"/>
      <c r="G175" s="1570"/>
      <c r="H175" s="1570"/>
      <c r="I175" s="1570"/>
      <c r="J175" s="1570"/>
      <c r="K175" s="739"/>
      <c r="L175" s="740"/>
      <c r="M175" s="744"/>
      <c r="N175" s="191"/>
      <c r="O175" s="324"/>
      <c r="P175" s="328"/>
      <c r="Q175" s="192"/>
      <c r="R175" s="201"/>
      <c r="S175" s="192"/>
      <c r="T175" s="192"/>
      <c r="U175" s="192"/>
      <c r="V175" s="192"/>
      <c r="W175" s="1045"/>
      <c r="X175" s="741"/>
      <c r="Y175" s="82"/>
      <c r="Z175" s="453"/>
      <c r="AA175" s="307"/>
      <c r="AB175" s="294"/>
      <c r="AE175" s="725" t="str">
        <f t="shared" si="46"/>
        <v/>
      </c>
      <c r="AF175" s="726" t="str">
        <f t="shared" si="47"/>
        <v/>
      </c>
      <c r="AG175" s="726" t="str">
        <f t="shared" si="48"/>
        <v/>
      </c>
      <c r="AH175" s="726" t="str">
        <f>IF(AE175="","",VLOOKUP(AE175,リスト!BI:BJ,2,0))</f>
        <v/>
      </c>
      <c r="AI175" s="726" t="str">
        <f t="shared" si="45"/>
        <v/>
      </c>
      <c r="AJ175" s="726" t="str">
        <f>IF(AI175="","",VLOOKUP(AI175,リスト!BW:BX,2,0))</f>
        <v/>
      </c>
      <c r="AK175" s="726" t="str">
        <f>IF(AE175="","",IF(P175&gt;【１】経営概要!$G$27,調査年-1,調査年)-O175)</f>
        <v/>
      </c>
      <c r="AL175" s="727" t="str">
        <f t="shared" si="49"/>
        <v/>
      </c>
      <c r="AM175" s="728" t="str">
        <f t="shared" si="50"/>
        <v/>
      </c>
      <c r="AN175" s="728" t="str">
        <f t="shared" si="51"/>
        <v/>
      </c>
      <c r="AO175" s="729" t="str">
        <f t="shared" si="52"/>
        <v/>
      </c>
      <c r="AP175" s="729" t="str">
        <f>IF(W175="","",IF(OR(O175=IF(P175&gt;【１】経営概要!$G$27,調査年-1,調査年),AM175=""),"",ROUND(AM175*W175%,0)))</f>
        <v/>
      </c>
      <c r="AQ175" s="729" t="str">
        <f t="shared" si="53"/>
        <v/>
      </c>
      <c r="AR175" s="729" t="str">
        <f t="shared" si="54"/>
        <v/>
      </c>
      <c r="AS175" s="729" t="str">
        <f t="shared" si="55"/>
        <v/>
      </c>
      <c r="AT175" s="666" t="str">
        <f>IF(OR(W175="",AND(OR(O175&lt;&gt;IF(P175&gt;【１】経営概要!$G$27,調査年-1,調査年),AF175=0),R175="")),"",
SUM(
IF(AND(O175=IF(P175&gt;【１】経営概要!$G$27,調査年-1,調査年),AF175=1),ROUND(Q175*W175%,0),),
ROUND(R175*W175%,0)))</f>
        <v/>
      </c>
      <c r="AU175" s="729" t="str">
        <f t="shared" si="56"/>
        <v/>
      </c>
      <c r="AV175" s="729" t="str">
        <f t="shared" si="57"/>
        <v/>
      </c>
      <c r="AW175" s="729" t="str">
        <f t="shared" si="58"/>
        <v/>
      </c>
      <c r="AX175" s="729" t="str">
        <f t="shared" si="59"/>
        <v/>
      </c>
    </row>
    <row r="176" spans="3:50" s="4" customFormat="1" ht="28.15" hidden="1" customHeight="1" outlineLevel="1">
      <c r="C176" s="722">
        <v>160</v>
      </c>
      <c r="D176" s="1569"/>
      <c r="E176" s="1570"/>
      <c r="F176" s="1570"/>
      <c r="G176" s="1570"/>
      <c r="H176" s="1570"/>
      <c r="I176" s="1570"/>
      <c r="J176" s="1570"/>
      <c r="K176" s="739"/>
      <c r="L176" s="740"/>
      <c r="M176" s="744"/>
      <c r="N176" s="193"/>
      <c r="O176" s="324"/>
      <c r="P176" s="328"/>
      <c r="Q176" s="192"/>
      <c r="R176" s="201"/>
      <c r="S176" s="192"/>
      <c r="T176" s="192"/>
      <c r="U176" s="192"/>
      <c r="V176" s="192"/>
      <c r="W176" s="1045"/>
      <c r="X176" s="741"/>
      <c r="Y176" s="82"/>
      <c r="Z176" s="453"/>
      <c r="AA176" s="307"/>
      <c r="AB176" s="294"/>
      <c r="AE176" s="725" t="str">
        <f t="shared" si="46"/>
        <v/>
      </c>
      <c r="AF176" s="726" t="str">
        <f t="shared" si="47"/>
        <v/>
      </c>
      <c r="AG176" s="726" t="str">
        <f t="shared" si="48"/>
        <v/>
      </c>
      <c r="AH176" s="726" t="str">
        <f>IF(AE176="","",VLOOKUP(AE176,リスト!BI:BJ,2,0))</f>
        <v/>
      </c>
      <c r="AI176" s="726" t="str">
        <f t="shared" si="45"/>
        <v/>
      </c>
      <c r="AJ176" s="726" t="str">
        <f>IF(AI176="","",VLOOKUP(AI176,リスト!BW:BX,2,0))</f>
        <v/>
      </c>
      <c r="AK176" s="726" t="str">
        <f>IF(AE176="","",IF(P176&gt;【１】経営概要!$G$27,調査年-1,調査年)-O176)</f>
        <v/>
      </c>
      <c r="AL176" s="727" t="str">
        <f t="shared" si="49"/>
        <v/>
      </c>
      <c r="AM176" s="728" t="str">
        <f t="shared" si="50"/>
        <v/>
      </c>
      <c r="AN176" s="728" t="str">
        <f t="shared" si="51"/>
        <v/>
      </c>
      <c r="AO176" s="729" t="str">
        <f t="shared" si="52"/>
        <v/>
      </c>
      <c r="AP176" s="729" t="str">
        <f>IF(W176="","",IF(OR(O176=IF(P176&gt;【１】経営概要!$G$27,調査年-1,調査年),AM176=""),"",ROUND(AM176*W176%,0)))</f>
        <v/>
      </c>
      <c r="AQ176" s="729" t="str">
        <f t="shared" si="53"/>
        <v/>
      </c>
      <c r="AR176" s="729" t="str">
        <f t="shared" si="54"/>
        <v/>
      </c>
      <c r="AS176" s="729" t="str">
        <f t="shared" si="55"/>
        <v/>
      </c>
      <c r="AT176" s="666" t="str">
        <f>IF(OR(W176="",AND(OR(O176&lt;&gt;IF(P176&gt;【１】経営概要!$G$27,調査年-1,調査年),AF176=0),R176="")),"",
SUM(
IF(AND(O176=IF(P176&gt;【１】経営概要!$G$27,調査年-1,調査年),AF176=1),ROUND(Q176*W176%,0),),
ROUND(R176*W176%,0)))</f>
        <v/>
      </c>
      <c r="AU176" s="729" t="str">
        <f t="shared" si="56"/>
        <v/>
      </c>
      <c r="AV176" s="729" t="str">
        <f t="shared" si="57"/>
        <v/>
      </c>
      <c r="AW176" s="729" t="str">
        <f t="shared" si="58"/>
        <v/>
      </c>
      <c r="AX176" s="729" t="str">
        <f t="shared" si="59"/>
        <v/>
      </c>
    </row>
    <row r="177" spans="3:50" s="4" customFormat="1" ht="28.15" hidden="1" customHeight="1" outlineLevel="1">
      <c r="C177" s="722">
        <v>161</v>
      </c>
      <c r="D177" s="1569"/>
      <c r="E177" s="1570"/>
      <c r="F177" s="1570"/>
      <c r="G177" s="1570"/>
      <c r="H177" s="1570"/>
      <c r="I177" s="1570"/>
      <c r="J177" s="1570"/>
      <c r="K177" s="739"/>
      <c r="L177" s="740"/>
      <c r="M177" s="744"/>
      <c r="N177" s="191"/>
      <c r="O177" s="324"/>
      <c r="P177" s="328"/>
      <c r="Q177" s="192"/>
      <c r="R177" s="201"/>
      <c r="S177" s="192"/>
      <c r="T177" s="192"/>
      <c r="U177" s="192"/>
      <c r="V177" s="192"/>
      <c r="W177" s="1045"/>
      <c r="X177" s="741"/>
      <c r="Y177" s="82"/>
      <c r="Z177" s="453"/>
      <c r="AA177" s="307"/>
      <c r="AB177" s="294"/>
      <c r="AE177" s="725" t="str">
        <f t="shared" si="46"/>
        <v/>
      </c>
      <c r="AF177" s="726" t="str">
        <f t="shared" si="47"/>
        <v/>
      </c>
      <c r="AG177" s="726" t="str">
        <f t="shared" si="48"/>
        <v/>
      </c>
      <c r="AH177" s="726" t="str">
        <f>IF(AE177="","",VLOOKUP(AE177,リスト!BI:BJ,2,0))</f>
        <v/>
      </c>
      <c r="AI177" s="726" t="str">
        <f t="shared" si="45"/>
        <v/>
      </c>
      <c r="AJ177" s="726" t="str">
        <f>IF(AI177="","",VLOOKUP(AI177,リスト!BW:BX,2,0))</f>
        <v/>
      </c>
      <c r="AK177" s="726" t="str">
        <f>IF(AE177="","",IF(P177&gt;【１】経営概要!$G$27,調査年-1,調査年)-O177)</f>
        <v/>
      </c>
      <c r="AL177" s="727" t="str">
        <f t="shared" si="49"/>
        <v/>
      </c>
      <c r="AM177" s="728" t="str">
        <f t="shared" si="50"/>
        <v/>
      </c>
      <c r="AN177" s="728" t="str">
        <f t="shared" si="51"/>
        <v/>
      </c>
      <c r="AO177" s="729" t="str">
        <f t="shared" si="52"/>
        <v/>
      </c>
      <c r="AP177" s="729" t="str">
        <f>IF(W177="","",IF(OR(O177=IF(P177&gt;【１】経営概要!$G$27,調査年-1,調査年),AM177=""),"",ROUND(AM177*W177%,0)))</f>
        <v/>
      </c>
      <c r="AQ177" s="729" t="str">
        <f t="shared" si="53"/>
        <v/>
      </c>
      <c r="AR177" s="729" t="str">
        <f t="shared" si="54"/>
        <v/>
      </c>
      <c r="AS177" s="729" t="str">
        <f t="shared" si="55"/>
        <v/>
      </c>
      <c r="AT177" s="666" t="str">
        <f>IF(OR(W177="",AND(OR(O177&lt;&gt;IF(P177&gt;【１】経営概要!$G$27,調査年-1,調査年),AF177=0),R177="")),"",
SUM(
IF(AND(O177=IF(P177&gt;【１】経営概要!$G$27,調査年-1,調査年),AF177=1),ROUND(Q177*W177%,0),),
ROUND(R177*W177%,0)))</f>
        <v/>
      </c>
      <c r="AU177" s="729" t="str">
        <f t="shared" si="56"/>
        <v/>
      </c>
      <c r="AV177" s="729" t="str">
        <f t="shared" si="57"/>
        <v/>
      </c>
      <c r="AW177" s="729" t="str">
        <f t="shared" si="58"/>
        <v/>
      </c>
      <c r="AX177" s="729" t="str">
        <f t="shared" si="59"/>
        <v/>
      </c>
    </row>
    <row r="178" spans="3:50" s="4" customFormat="1" ht="28.15" hidden="1" customHeight="1" outlineLevel="1">
      <c r="C178" s="722">
        <v>162</v>
      </c>
      <c r="D178" s="1569"/>
      <c r="E178" s="1570"/>
      <c r="F178" s="1570"/>
      <c r="G178" s="1570"/>
      <c r="H178" s="1570"/>
      <c r="I178" s="1570"/>
      <c r="J178" s="1570"/>
      <c r="K178" s="739"/>
      <c r="L178" s="740"/>
      <c r="M178" s="744"/>
      <c r="N178" s="193"/>
      <c r="O178" s="324"/>
      <c r="P178" s="328"/>
      <c r="Q178" s="192"/>
      <c r="R178" s="201"/>
      <c r="S178" s="192"/>
      <c r="T178" s="192"/>
      <c r="U178" s="192"/>
      <c r="V178" s="192"/>
      <c r="W178" s="1045"/>
      <c r="X178" s="741"/>
      <c r="Y178" s="82"/>
      <c r="Z178" s="453"/>
      <c r="AA178" s="307"/>
      <c r="AB178" s="294"/>
      <c r="AE178" s="725" t="str">
        <f t="shared" si="46"/>
        <v/>
      </c>
      <c r="AF178" s="726" t="str">
        <f t="shared" si="47"/>
        <v/>
      </c>
      <c r="AG178" s="726" t="str">
        <f t="shared" si="48"/>
        <v/>
      </c>
      <c r="AH178" s="726" t="str">
        <f>IF(AE178="","",VLOOKUP(AE178,リスト!BI:BJ,2,0))</f>
        <v/>
      </c>
      <c r="AI178" s="726" t="str">
        <f t="shared" si="45"/>
        <v/>
      </c>
      <c r="AJ178" s="726" t="str">
        <f>IF(AI178="","",VLOOKUP(AI178,リスト!BW:BX,2,0))</f>
        <v/>
      </c>
      <c r="AK178" s="726" t="str">
        <f>IF(AE178="","",IF(P178&gt;【１】経営概要!$G$27,調査年-1,調査年)-O178)</f>
        <v/>
      </c>
      <c r="AL178" s="727" t="str">
        <f t="shared" si="49"/>
        <v/>
      </c>
      <c r="AM178" s="728" t="str">
        <f t="shared" si="50"/>
        <v/>
      </c>
      <c r="AN178" s="728" t="str">
        <f t="shared" si="51"/>
        <v/>
      </c>
      <c r="AO178" s="729" t="str">
        <f t="shared" si="52"/>
        <v/>
      </c>
      <c r="AP178" s="729" t="str">
        <f>IF(W178="","",IF(OR(O178=IF(P178&gt;【１】経営概要!$G$27,調査年-1,調査年),AM178=""),"",ROUND(AM178*W178%,0)))</f>
        <v/>
      </c>
      <c r="AQ178" s="729" t="str">
        <f t="shared" si="53"/>
        <v/>
      </c>
      <c r="AR178" s="729" t="str">
        <f t="shared" si="54"/>
        <v/>
      </c>
      <c r="AS178" s="729" t="str">
        <f t="shared" si="55"/>
        <v/>
      </c>
      <c r="AT178" s="666" t="str">
        <f>IF(OR(W178="",AND(OR(O178&lt;&gt;IF(P178&gt;【１】経営概要!$G$27,調査年-1,調査年),AF178=0),R178="")),"",
SUM(
IF(AND(O178=IF(P178&gt;【１】経営概要!$G$27,調査年-1,調査年),AF178=1),ROUND(Q178*W178%,0),),
ROUND(R178*W178%,0)))</f>
        <v/>
      </c>
      <c r="AU178" s="729" t="str">
        <f t="shared" si="56"/>
        <v/>
      </c>
      <c r="AV178" s="729" t="str">
        <f t="shared" si="57"/>
        <v/>
      </c>
      <c r="AW178" s="729" t="str">
        <f t="shared" si="58"/>
        <v/>
      </c>
      <c r="AX178" s="729" t="str">
        <f t="shared" si="59"/>
        <v/>
      </c>
    </row>
    <row r="179" spans="3:50" s="4" customFormat="1" ht="28.15" hidden="1" customHeight="1" outlineLevel="1">
      <c r="C179" s="722">
        <v>163</v>
      </c>
      <c r="D179" s="1569"/>
      <c r="E179" s="1570"/>
      <c r="F179" s="1570"/>
      <c r="G179" s="1570"/>
      <c r="H179" s="1570"/>
      <c r="I179" s="1570"/>
      <c r="J179" s="1570"/>
      <c r="K179" s="739"/>
      <c r="L179" s="740"/>
      <c r="M179" s="744"/>
      <c r="N179" s="191"/>
      <c r="O179" s="324"/>
      <c r="P179" s="328"/>
      <c r="Q179" s="192"/>
      <c r="R179" s="201"/>
      <c r="S179" s="192"/>
      <c r="T179" s="192"/>
      <c r="U179" s="192"/>
      <c r="V179" s="192"/>
      <c r="W179" s="1045"/>
      <c r="X179" s="741"/>
      <c r="Y179" s="82"/>
      <c r="Z179" s="453"/>
      <c r="AA179" s="307"/>
      <c r="AB179" s="294"/>
      <c r="AE179" s="725" t="str">
        <f t="shared" si="46"/>
        <v/>
      </c>
      <c r="AF179" s="726" t="str">
        <f t="shared" si="47"/>
        <v/>
      </c>
      <c r="AG179" s="726" t="str">
        <f t="shared" si="48"/>
        <v/>
      </c>
      <c r="AH179" s="726" t="str">
        <f>IF(AE179="","",VLOOKUP(AE179,リスト!BI:BJ,2,0))</f>
        <v/>
      </c>
      <c r="AI179" s="726" t="str">
        <f t="shared" si="45"/>
        <v/>
      </c>
      <c r="AJ179" s="726" t="str">
        <f>IF(AI179="","",VLOOKUP(AI179,リスト!BW:BX,2,0))</f>
        <v/>
      </c>
      <c r="AK179" s="726" t="str">
        <f>IF(AE179="","",IF(P179&gt;【１】経営概要!$G$27,調査年-1,調査年)-O179)</f>
        <v/>
      </c>
      <c r="AL179" s="727" t="str">
        <f t="shared" si="49"/>
        <v/>
      </c>
      <c r="AM179" s="728" t="str">
        <f t="shared" si="50"/>
        <v/>
      </c>
      <c r="AN179" s="728" t="str">
        <f t="shared" si="51"/>
        <v/>
      </c>
      <c r="AO179" s="729" t="str">
        <f t="shared" si="52"/>
        <v/>
      </c>
      <c r="AP179" s="729" t="str">
        <f>IF(W179="","",IF(OR(O179=IF(P179&gt;【１】経営概要!$G$27,調査年-1,調査年),AM179=""),"",ROUND(AM179*W179%,0)))</f>
        <v/>
      </c>
      <c r="AQ179" s="729" t="str">
        <f t="shared" si="53"/>
        <v/>
      </c>
      <c r="AR179" s="729" t="str">
        <f t="shared" si="54"/>
        <v/>
      </c>
      <c r="AS179" s="729" t="str">
        <f t="shared" si="55"/>
        <v/>
      </c>
      <c r="AT179" s="666" t="str">
        <f>IF(OR(W179="",AND(OR(O179&lt;&gt;IF(P179&gt;【１】経営概要!$G$27,調査年-1,調査年),AF179=0),R179="")),"",
SUM(
IF(AND(O179=IF(P179&gt;【１】経営概要!$G$27,調査年-1,調査年),AF179=1),ROUND(Q179*W179%,0),),
ROUND(R179*W179%,0)))</f>
        <v/>
      </c>
      <c r="AU179" s="729" t="str">
        <f t="shared" si="56"/>
        <v/>
      </c>
      <c r="AV179" s="729" t="str">
        <f t="shared" si="57"/>
        <v/>
      </c>
      <c r="AW179" s="729" t="str">
        <f t="shared" si="58"/>
        <v/>
      </c>
      <c r="AX179" s="729" t="str">
        <f t="shared" si="59"/>
        <v/>
      </c>
    </row>
    <row r="180" spans="3:50" s="4" customFormat="1" ht="28.15" hidden="1" customHeight="1" outlineLevel="1">
      <c r="C180" s="722">
        <v>164</v>
      </c>
      <c r="D180" s="1569"/>
      <c r="E180" s="1570"/>
      <c r="F180" s="1570"/>
      <c r="G180" s="1570"/>
      <c r="H180" s="1570"/>
      <c r="I180" s="1570"/>
      <c r="J180" s="1571"/>
      <c r="K180" s="739"/>
      <c r="L180" s="740"/>
      <c r="M180" s="682"/>
      <c r="N180" s="200"/>
      <c r="O180" s="324"/>
      <c r="P180" s="325"/>
      <c r="Q180" s="201"/>
      <c r="R180" s="201"/>
      <c r="S180" s="201"/>
      <c r="T180" s="201"/>
      <c r="U180" s="201"/>
      <c r="V180" s="201"/>
      <c r="W180" s="1045"/>
      <c r="X180" s="741"/>
      <c r="Y180" s="82"/>
      <c r="Z180" s="453"/>
      <c r="AA180" s="307"/>
      <c r="AB180" s="294"/>
      <c r="AE180" s="725" t="str">
        <f t="shared" si="46"/>
        <v/>
      </c>
      <c r="AF180" s="726" t="str">
        <f t="shared" si="47"/>
        <v/>
      </c>
      <c r="AG180" s="726" t="str">
        <f t="shared" si="48"/>
        <v/>
      </c>
      <c r="AH180" s="726" t="str">
        <f>IF(AE180="","",VLOOKUP(AE180,リスト!BI:BJ,2,0))</f>
        <v/>
      </c>
      <c r="AI180" s="726" t="str">
        <f t="shared" si="45"/>
        <v/>
      </c>
      <c r="AJ180" s="726" t="str">
        <f>IF(AI180="","",VLOOKUP(AI180,リスト!BW:BX,2,0))</f>
        <v/>
      </c>
      <c r="AK180" s="726" t="str">
        <f>IF(AE180="","",IF(P180&gt;【１】経営概要!$G$27,調査年-1,調査年)-O180)</f>
        <v/>
      </c>
      <c r="AL180" s="727" t="str">
        <f t="shared" si="49"/>
        <v/>
      </c>
      <c r="AM180" s="728" t="str">
        <f t="shared" si="50"/>
        <v/>
      </c>
      <c r="AN180" s="728" t="str">
        <f t="shared" si="51"/>
        <v/>
      </c>
      <c r="AO180" s="729" t="str">
        <f t="shared" si="52"/>
        <v/>
      </c>
      <c r="AP180" s="729" t="str">
        <f>IF(W180="","",IF(OR(O180=IF(P180&gt;【１】経営概要!$G$27,調査年-1,調査年),AM180=""),"",ROUND(AM180*W180%,0)))</f>
        <v/>
      </c>
      <c r="AQ180" s="729" t="str">
        <f t="shared" si="53"/>
        <v/>
      </c>
      <c r="AR180" s="729" t="str">
        <f t="shared" si="54"/>
        <v/>
      </c>
      <c r="AS180" s="729" t="str">
        <f t="shared" si="55"/>
        <v/>
      </c>
      <c r="AT180" s="666" t="str">
        <f>IF(OR(W180="",AND(OR(O180&lt;&gt;IF(P180&gt;【１】経営概要!$G$27,調査年-1,調査年),AF180=0),R180="")),"",
SUM(
IF(AND(O180=IF(P180&gt;【１】経営概要!$G$27,調査年-1,調査年),AF180=1),ROUND(Q180*W180%,0),),
ROUND(R180*W180%,0)))</f>
        <v/>
      </c>
      <c r="AU180" s="729" t="str">
        <f t="shared" si="56"/>
        <v/>
      </c>
      <c r="AV180" s="729" t="str">
        <f t="shared" si="57"/>
        <v/>
      </c>
      <c r="AW180" s="729" t="str">
        <f t="shared" si="58"/>
        <v/>
      </c>
      <c r="AX180" s="729" t="str">
        <f t="shared" si="59"/>
        <v/>
      </c>
    </row>
    <row r="181" spans="3:50" s="4" customFormat="1" ht="28.15" hidden="1" customHeight="1" outlineLevel="1">
      <c r="C181" s="722">
        <v>165</v>
      </c>
      <c r="D181" s="1572"/>
      <c r="E181" s="1573"/>
      <c r="F181" s="1573"/>
      <c r="G181" s="1573"/>
      <c r="H181" s="1573"/>
      <c r="I181" s="1573"/>
      <c r="J181" s="1573"/>
      <c r="K181" s="742"/>
      <c r="L181" s="743"/>
      <c r="M181" s="744"/>
      <c r="N181" s="193"/>
      <c r="O181" s="326"/>
      <c r="P181" s="325"/>
      <c r="Q181" s="192"/>
      <c r="R181" s="201"/>
      <c r="S181" s="192"/>
      <c r="T181" s="192"/>
      <c r="U181" s="192"/>
      <c r="V181" s="192"/>
      <c r="W181" s="1045"/>
      <c r="X181" s="741"/>
      <c r="Y181" s="82"/>
      <c r="Z181" s="453"/>
      <c r="AA181" s="307"/>
      <c r="AB181" s="294"/>
      <c r="AE181" s="725" t="str">
        <f t="shared" si="46"/>
        <v/>
      </c>
      <c r="AF181" s="726" t="str">
        <f t="shared" si="47"/>
        <v/>
      </c>
      <c r="AG181" s="726" t="str">
        <f t="shared" si="48"/>
        <v/>
      </c>
      <c r="AH181" s="726" t="str">
        <f>IF(AE181="","",VLOOKUP(AE181,リスト!BI:BJ,2,0))</f>
        <v/>
      </c>
      <c r="AI181" s="726" t="str">
        <f t="shared" si="45"/>
        <v/>
      </c>
      <c r="AJ181" s="726" t="str">
        <f>IF(AI181="","",VLOOKUP(AI181,リスト!BW:BX,2,0))</f>
        <v/>
      </c>
      <c r="AK181" s="726" t="str">
        <f>IF(AE181="","",IF(P181&gt;【１】経営概要!$G$27,調査年-1,調査年)-O181)</f>
        <v/>
      </c>
      <c r="AL181" s="727" t="str">
        <f t="shared" si="49"/>
        <v/>
      </c>
      <c r="AM181" s="728" t="str">
        <f t="shared" si="50"/>
        <v/>
      </c>
      <c r="AN181" s="728" t="str">
        <f t="shared" si="51"/>
        <v/>
      </c>
      <c r="AO181" s="729" t="str">
        <f t="shared" si="52"/>
        <v/>
      </c>
      <c r="AP181" s="729" t="str">
        <f>IF(W181="","",IF(OR(O181=IF(P181&gt;【１】経営概要!$G$27,調査年-1,調査年),AM181=""),"",ROUND(AM181*W181%,0)))</f>
        <v/>
      </c>
      <c r="AQ181" s="729" t="str">
        <f t="shared" si="53"/>
        <v/>
      </c>
      <c r="AR181" s="729" t="str">
        <f t="shared" si="54"/>
        <v/>
      </c>
      <c r="AS181" s="729" t="str">
        <f t="shared" si="55"/>
        <v/>
      </c>
      <c r="AT181" s="666" t="str">
        <f>IF(OR(W181="",AND(OR(O181&lt;&gt;IF(P181&gt;【１】経営概要!$G$27,調査年-1,調査年),AF181=0),R181="")),"",
SUM(
IF(AND(O181=IF(P181&gt;【１】経営概要!$G$27,調査年-1,調査年),AF181=1),ROUND(Q181*W181%,0),),
ROUND(R181*W181%,0)))</f>
        <v/>
      </c>
      <c r="AU181" s="729" t="str">
        <f t="shared" si="56"/>
        <v/>
      </c>
      <c r="AV181" s="729" t="str">
        <f t="shared" si="57"/>
        <v/>
      </c>
      <c r="AW181" s="729" t="str">
        <f t="shared" si="58"/>
        <v/>
      </c>
      <c r="AX181" s="729" t="str">
        <f t="shared" si="59"/>
        <v/>
      </c>
    </row>
    <row r="182" spans="3:50" s="4" customFormat="1" ht="28.15" hidden="1" customHeight="1" outlineLevel="1">
      <c r="C182" s="722">
        <v>166</v>
      </c>
      <c r="D182" s="1569"/>
      <c r="E182" s="1570"/>
      <c r="F182" s="1570"/>
      <c r="G182" s="1570"/>
      <c r="H182" s="1570"/>
      <c r="I182" s="1570"/>
      <c r="J182" s="1570"/>
      <c r="K182" s="739"/>
      <c r="L182" s="740"/>
      <c r="M182" s="744"/>
      <c r="N182" s="191"/>
      <c r="O182" s="324"/>
      <c r="P182" s="325"/>
      <c r="Q182" s="192"/>
      <c r="R182" s="201"/>
      <c r="S182" s="192"/>
      <c r="T182" s="192"/>
      <c r="U182" s="192"/>
      <c r="V182" s="192"/>
      <c r="W182" s="1045"/>
      <c r="X182" s="741"/>
      <c r="Y182" s="82"/>
      <c r="Z182" s="453"/>
      <c r="AA182" s="307"/>
      <c r="AB182" s="294"/>
      <c r="AE182" s="725" t="str">
        <f t="shared" si="46"/>
        <v/>
      </c>
      <c r="AF182" s="726" t="str">
        <f t="shared" si="47"/>
        <v/>
      </c>
      <c r="AG182" s="726" t="str">
        <f t="shared" si="48"/>
        <v/>
      </c>
      <c r="AH182" s="726" t="str">
        <f>IF(AE182="","",VLOOKUP(AE182,リスト!BI:BJ,2,0))</f>
        <v/>
      </c>
      <c r="AI182" s="726" t="str">
        <f t="shared" si="45"/>
        <v/>
      </c>
      <c r="AJ182" s="726" t="str">
        <f>IF(AI182="","",VLOOKUP(AI182,リスト!BW:BX,2,0))</f>
        <v/>
      </c>
      <c r="AK182" s="726" t="str">
        <f>IF(AE182="","",IF(P182&gt;【１】経営概要!$G$27,調査年-1,調査年)-O182)</f>
        <v/>
      </c>
      <c r="AL182" s="727" t="str">
        <f t="shared" si="49"/>
        <v/>
      </c>
      <c r="AM182" s="728" t="str">
        <f t="shared" si="50"/>
        <v/>
      </c>
      <c r="AN182" s="728" t="str">
        <f t="shared" si="51"/>
        <v/>
      </c>
      <c r="AO182" s="729" t="str">
        <f t="shared" si="52"/>
        <v/>
      </c>
      <c r="AP182" s="729" t="str">
        <f>IF(W182="","",IF(OR(O182=IF(P182&gt;【１】経営概要!$G$27,調査年-1,調査年),AM182=""),"",ROUND(AM182*W182%,0)))</f>
        <v/>
      </c>
      <c r="AQ182" s="729" t="str">
        <f t="shared" si="53"/>
        <v/>
      </c>
      <c r="AR182" s="729" t="str">
        <f t="shared" si="54"/>
        <v/>
      </c>
      <c r="AS182" s="729" t="str">
        <f t="shared" si="55"/>
        <v/>
      </c>
      <c r="AT182" s="666" t="str">
        <f>IF(OR(W182="",AND(OR(O182&lt;&gt;IF(P182&gt;【１】経営概要!$G$27,調査年-1,調査年),AF182=0),R182="")),"",
SUM(
IF(AND(O182=IF(P182&gt;【１】経営概要!$G$27,調査年-1,調査年),AF182=1),ROUND(Q182*W182%,0),),
ROUND(R182*W182%,0)))</f>
        <v/>
      </c>
      <c r="AU182" s="729" t="str">
        <f t="shared" si="56"/>
        <v/>
      </c>
      <c r="AV182" s="729" t="str">
        <f t="shared" si="57"/>
        <v/>
      </c>
      <c r="AW182" s="729" t="str">
        <f t="shared" si="58"/>
        <v/>
      </c>
      <c r="AX182" s="729" t="str">
        <f t="shared" si="59"/>
        <v/>
      </c>
    </row>
    <row r="183" spans="3:50" s="4" customFormat="1" ht="28.15" hidden="1" customHeight="1" outlineLevel="1">
      <c r="C183" s="722">
        <v>167</v>
      </c>
      <c r="D183" s="1572"/>
      <c r="E183" s="1573"/>
      <c r="F183" s="1573"/>
      <c r="G183" s="1573"/>
      <c r="H183" s="1573"/>
      <c r="I183" s="1573"/>
      <c r="J183" s="1573"/>
      <c r="K183" s="742"/>
      <c r="L183" s="743"/>
      <c r="M183" s="744"/>
      <c r="N183" s="193"/>
      <c r="O183" s="326"/>
      <c r="P183" s="325"/>
      <c r="Q183" s="192"/>
      <c r="R183" s="201"/>
      <c r="S183" s="192"/>
      <c r="T183" s="192"/>
      <c r="U183" s="192"/>
      <c r="V183" s="192"/>
      <c r="W183" s="1045"/>
      <c r="X183" s="741"/>
      <c r="Y183" s="82"/>
      <c r="Z183" s="453"/>
      <c r="AA183" s="307"/>
      <c r="AB183" s="294"/>
      <c r="AE183" s="725" t="str">
        <f t="shared" si="46"/>
        <v/>
      </c>
      <c r="AF183" s="726" t="str">
        <f t="shared" si="47"/>
        <v/>
      </c>
      <c r="AG183" s="726" t="str">
        <f t="shared" si="48"/>
        <v/>
      </c>
      <c r="AH183" s="726" t="str">
        <f>IF(AE183="","",VLOOKUP(AE183,リスト!BI:BJ,2,0))</f>
        <v/>
      </c>
      <c r="AI183" s="726" t="str">
        <f t="shared" si="45"/>
        <v/>
      </c>
      <c r="AJ183" s="726" t="str">
        <f>IF(AI183="","",VLOOKUP(AI183,リスト!BW:BX,2,0))</f>
        <v/>
      </c>
      <c r="AK183" s="726" t="str">
        <f>IF(AE183="","",IF(P183&gt;【１】経営概要!$G$27,調査年-1,調査年)-O183)</f>
        <v/>
      </c>
      <c r="AL183" s="727" t="str">
        <f t="shared" si="49"/>
        <v/>
      </c>
      <c r="AM183" s="728" t="str">
        <f t="shared" si="50"/>
        <v/>
      </c>
      <c r="AN183" s="728" t="str">
        <f t="shared" si="51"/>
        <v/>
      </c>
      <c r="AO183" s="729" t="str">
        <f t="shared" si="52"/>
        <v/>
      </c>
      <c r="AP183" s="729" t="str">
        <f>IF(W183="","",IF(OR(O183=IF(P183&gt;【１】経営概要!$G$27,調査年-1,調査年),AM183=""),"",ROUND(AM183*W183%,0)))</f>
        <v/>
      </c>
      <c r="AQ183" s="729" t="str">
        <f t="shared" si="53"/>
        <v/>
      </c>
      <c r="AR183" s="729" t="str">
        <f t="shared" si="54"/>
        <v/>
      </c>
      <c r="AS183" s="729" t="str">
        <f t="shared" si="55"/>
        <v/>
      </c>
      <c r="AT183" s="666" t="str">
        <f>IF(OR(W183="",AND(OR(O183&lt;&gt;IF(P183&gt;【１】経営概要!$G$27,調査年-1,調査年),AF183=0),R183="")),"",
SUM(
IF(AND(O183=IF(P183&gt;【１】経営概要!$G$27,調査年-1,調査年),AF183=1),ROUND(Q183*W183%,0),),
ROUND(R183*W183%,0)))</f>
        <v/>
      </c>
      <c r="AU183" s="729" t="str">
        <f t="shared" si="56"/>
        <v/>
      </c>
      <c r="AV183" s="729" t="str">
        <f t="shared" si="57"/>
        <v/>
      </c>
      <c r="AW183" s="729" t="str">
        <f t="shared" si="58"/>
        <v/>
      </c>
      <c r="AX183" s="729" t="str">
        <f t="shared" si="59"/>
        <v/>
      </c>
    </row>
    <row r="184" spans="3:50" s="4" customFormat="1" ht="28.15" hidden="1" customHeight="1" outlineLevel="1">
      <c r="C184" s="722">
        <v>168</v>
      </c>
      <c r="D184" s="1569"/>
      <c r="E184" s="1570"/>
      <c r="F184" s="1570"/>
      <c r="G184" s="1570"/>
      <c r="H184" s="1570"/>
      <c r="I184" s="1570"/>
      <c r="J184" s="1570"/>
      <c r="K184" s="739"/>
      <c r="L184" s="740"/>
      <c r="M184" s="744"/>
      <c r="N184" s="191"/>
      <c r="O184" s="324"/>
      <c r="P184" s="325"/>
      <c r="Q184" s="192"/>
      <c r="R184" s="201"/>
      <c r="S184" s="192"/>
      <c r="T184" s="192"/>
      <c r="U184" s="192"/>
      <c r="V184" s="192"/>
      <c r="W184" s="1045"/>
      <c r="X184" s="741"/>
      <c r="Y184" s="82"/>
      <c r="Z184" s="453"/>
      <c r="AA184" s="307"/>
      <c r="AB184" s="294"/>
      <c r="AE184" s="725" t="str">
        <f t="shared" si="46"/>
        <v/>
      </c>
      <c r="AF184" s="726" t="str">
        <f t="shared" si="47"/>
        <v/>
      </c>
      <c r="AG184" s="726" t="str">
        <f t="shared" si="48"/>
        <v/>
      </c>
      <c r="AH184" s="726" t="str">
        <f>IF(AE184="","",VLOOKUP(AE184,リスト!BI:BJ,2,0))</f>
        <v/>
      </c>
      <c r="AI184" s="726" t="str">
        <f t="shared" si="45"/>
        <v/>
      </c>
      <c r="AJ184" s="726" t="str">
        <f>IF(AI184="","",VLOOKUP(AI184,リスト!BW:BX,2,0))</f>
        <v/>
      </c>
      <c r="AK184" s="726" t="str">
        <f>IF(AE184="","",IF(P184&gt;【１】経営概要!$G$27,調査年-1,調査年)-O184)</f>
        <v/>
      </c>
      <c r="AL184" s="727" t="str">
        <f t="shared" si="49"/>
        <v/>
      </c>
      <c r="AM184" s="728" t="str">
        <f t="shared" si="50"/>
        <v/>
      </c>
      <c r="AN184" s="728" t="str">
        <f t="shared" si="51"/>
        <v/>
      </c>
      <c r="AO184" s="729" t="str">
        <f t="shared" si="52"/>
        <v/>
      </c>
      <c r="AP184" s="729" t="str">
        <f>IF(W184="","",IF(OR(O184=IF(P184&gt;【１】経営概要!$G$27,調査年-1,調査年),AM184=""),"",ROUND(AM184*W184%,0)))</f>
        <v/>
      </c>
      <c r="AQ184" s="729" t="str">
        <f t="shared" si="53"/>
        <v/>
      </c>
      <c r="AR184" s="729" t="str">
        <f t="shared" si="54"/>
        <v/>
      </c>
      <c r="AS184" s="729" t="str">
        <f t="shared" si="55"/>
        <v/>
      </c>
      <c r="AT184" s="666" t="str">
        <f>IF(OR(W184="",AND(OR(O184&lt;&gt;IF(P184&gt;【１】経営概要!$G$27,調査年-1,調査年),AF184=0),R184="")),"",
SUM(
IF(AND(O184=IF(P184&gt;【１】経営概要!$G$27,調査年-1,調査年),AF184=1),ROUND(Q184*W184%,0),),
ROUND(R184*W184%,0)))</f>
        <v/>
      </c>
      <c r="AU184" s="729" t="str">
        <f t="shared" si="56"/>
        <v/>
      </c>
      <c r="AV184" s="729" t="str">
        <f t="shared" si="57"/>
        <v/>
      </c>
      <c r="AW184" s="729" t="str">
        <f t="shared" si="58"/>
        <v/>
      </c>
      <c r="AX184" s="729" t="str">
        <f t="shared" si="59"/>
        <v/>
      </c>
    </row>
    <row r="185" spans="3:50" s="4" customFormat="1" ht="28.15" hidden="1" customHeight="1" outlineLevel="1">
      <c r="C185" s="722">
        <v>169</v>
      </c>
      <c r="D185" s="1572"/>
      <c r="E185" s="1573"/>
      <c r="F185" s="1573"/>
      <c r="G185" s="1573"/>
      <c r="H185" s="1573"/>
      <c r="I185" s="1573"/>
      <c r="J185" s="1573"/>
      <c r="K185" s="742"/>
      <c r="L185" s="743"/>
      <c r="M185" s="744"/>
      <c r="N185" s="193"/>
      <c r="O185" s="326"/>
      <c r="P185" s="325"/>
      <c r="Q185" s="192"/>
      <c r="R185" s="201"/>
      <c r="S185" s="192"/>
      <c r="T185" s="192"/>
      <c r="U185" s="192"/>
      <c r="V185" s="192"/>
      <c r="W185" s="1045"/>
      <c r="X185" s="741"/>
      <c r="Y185" s="82"/>
      <c r="Z185" s="453"/>
      <c r="AA185" s="307"/>
      <c r="AB185" s="294"/>
      <c r="AE185" s="725" t="str">
        <f t="shared" si="46"/>
        <v/>
      </c>
      <c r="AF185" s="726" t="str">
        <f t="shared" si="47"/>
        <v/>
      </c>
      <c r="AG185" s="726" t="str">
        <f t="shared" si="48"/>
        <v/>
      </c>
      <c r="AH185" s="726" t="str">
        <f>IF(AE185="","",VLOOKUP(AE185,リスト!BI:BJ,2,0))</f>
        <v/>
      </c>
      <c r="AI185" s="726" t="str">
        <f t="shared" si="45"/>
        <v/>
      </c>
      <c r="AJ185" s="726" t="str">
        <f>IF(AI185="","",VLOOKUP(AI185,リスト!BW:BX,2,0))</f>
        <v/>
      </c>
      <c r="AK185" s="726" t="str">
        <f>IF(AE185="","",IF(P185&gt;【１】経営概要!$G$27,調査年-1,調査年)-O185)</f>
        <v/>
      </c>
      <c r="AL185" s="727" t="str">
        <f t="shared" si="49"/>
        <v/>
      </c>
      <c r="AM185" s="728" t="str">
        <f t="shared" si="50"/>
        <v/>
      </c>
      <c r="AN185" s="728" t="str">
        <f t="shared" si="51"/>
        <v/>
      </c>
      <c r="AO185" s="729" t="str">
        <f t="shared" si="52"/>
        <v/>
      </c>
      <c r="AP185" s="729" t="str">
        <f>IF(W185="","",IF(OR(O185=IF(P185&gt;【１】経営概要!$G$27,調査年-1,調査年),AM185=""),"",ROUND(AM185*W185%,0)))</f>
        <v/>
      </c>
      <c r="AQ185" s="729" t="str">
        <f t="shared" si="53"/>
        <v/>
      </c>
      <c r="AR185" s="729" t="str">
        <f t="shared" si="54"/>
        <v/>
      </c>
      <c r="AS185" s="729" t="str">
        <f t="shared" si="55"/>
        <v/>
      </c>
      <c r="AT185" s="666" t="str">
        <f>IF(OR(W185="",AND(OR(O185&lt;&gt;IF(P185&gt;【１】経営概要!$G$27,調査年-1,調査年),AF185=0),R185="")),"",
SUM(
IF(AND(O185=IF(P185&gt;【１】経営概要!$G$27,調査年-1,調査年),AF185=1),ROUND(Q185*W185%,0),),
ROUND(R185*W185%,0)))</f>
        <v/>
      </c>
      <c r="AU185" s="729" t="str">
        <f t="shared" si="56"/>
        <v/>
      </c>
      <c r="AV185" s="729" t="str">
        <f t="shared" si="57"/>
        <v/>
      </c>
      <c r="AW185" s="729" t="str">
        <f t="shared" si="58"/>
        <v/>
      </c>
      <c r="AX185" s="729" t="str">
        <f t="shared" si="59"/>
        <v/>
      </c>
    </row>
    <row r="186" spans="3:50" s="4" customFormat="1" ht="28.15" hidden="1" customHeight="1" outlineLevel="1">
      <c r="C186" s="722">
        <v>170</v>
      </c>
      <c r="D186" s="1569"/>
      <c r="E186" s="1570"/>
      <c r="F186" s="1570"/>
      <c r="G186" s="1570"/>
      <c r="H186" s="1570"/>
      <c r="I186" s="1570"/>
      <c r="J186" s="1570"/>
      <c r="K186" s="739"/>
      <c r="L186" s="740"/>
      <c r="M186" s="744"/>
      <c r="N186" s="191"/>
      <c r="O186" s="324"/>
      <c r="P186" s="325"/>
      <c r="Q186" s="192"/>
      <c r="R186" s="201"/>
      <c r="S186" s="192"/>
      <c r="T186" s="192"/>
      <c r="U186" s="192"/>
      <c r="V186" s="192"/>
      <c r="W186" s="1045"/>
      <c r="X186" s="741"/>
      <c r="Y186" s="82"/>
      <c r="Z186" s="453"/>
      <c r="AA186" s="307"/>
      <c r="AB186" s="294"/>
      <c r="AE186" s="725" t="str">
        <f t="shared" si="46"/>
        <v/>
      </c>
      <c r="AF186" s="726" t="str">
        <f t="shared" si="47"/>
        <v/>
      </c>
      <c r="AG186" s="726" t="str">
        <f t="shared" si="48"/>
        <v/>
      </c>
      <c r="AH186" s="726" t="str">
        <f>IF(AE186="","",VLOOKUP(AE186,リスト!BI:BJ,2,0))</f>
        <v/>
      </c>
      <c r="AI186" s="726" t="str">
        <f t="shared" si="45"/>
        <v/>
      </c>
      <c r="AJ186" s="726" t="str">
        <f>IF(AI186="","",VLOOKUP(AI186,リスト!BW:BX,2,0))</f>
        <v/>
      </c>
      <c r="AK186" s="726" t="str">
        <f>IF(AE186="","",IF(P186&gt;【１】経営概要!$G$27,調査年-1,調査年)-O186)</f>
        <v/>
      </c>
      <c r="AL186" s="727" t="str">
        <f t="shared" si="49"/>
        <v/>
      </c>
      <c r="AM186" s="728" t="str">
        <f t="shared" si="50"/>
        <v/>
      </c>
      <c r="AN186" s="728" t="str">
        <f t="shared" si="51"/>
        <v/>
      </c>
      <c r="AO186" s="729" t="str">
        <f t="shared" si="52"/>
        <v/>
      </c>
      <c r="AP186" s="729" t="str">
        <f>IF(W186="","",IF(OR(O186=IF(P186&gt;【１】経営概要!$G$27,調査年-1,調査年),AM186=""),"",ROUND(AM186*W186%,0)))</f>
        <v/>
      </c>
      <c r="AQ186" s="729" t="str">
        <f t="shared" si="53"/>
        <v/>
      </c>
      <c r="AR186" s="729" t="str">
        <f t="shared" si="54"/>
        <v/>
      </c>
      <c r="AS186" s="729" t="str">
        <f t="shared" si="55"/>
        <v/>
      </c>
      <c r="AT186" s="666" t="str">
        <f>IF(OR(W186="",AND(OR(O186&lt;&gt;IF(P186&gt;【１】経営概要!$G$27,調査年-1,調査年),AF186=0),R186="")),"",
SUM(
IF(AND(O186=IF(P186&gt;【１】経営概要!$G$27,調査年-1,調査年),AF186=1),ROUND(Q186*W186%,0),),
ROUND(R186*W186%,0)))</f>
        <v/>
      </c>
      <c r="AU186" s="729" t="str">
        <f t="shared" si="56"/>
        <v/>
      </c>
      <c r="AV186" s="729" t="str">
        <f t="shared" si="57"/>
        <v/>
      </c>
      <c r="AW186" s="729" t="str">
        <f t="shared" si="58"/>
        <v/>
      </c>
      <c r="AX186" s="729" t="str">
        <f t="shared" si="59"/>
        <v/>
      </c>
    </row>
    <row r="187" spans="3:50" s="4" customFormat="1" ht="28.15" hidden="1" customHeight="1" outlineLevel="1">
      <c r="C187" s="722">
        <v>171</v>
      </c>
      <c r="D187" s="1572"/>
      <c r="E187" s="1573"/>
      <c r="F187" s="1573"/>
      <c r="G187" s="1573"/>
      <c r="H187" s="1573"/>
      <c r="I187" s="1573"/>
      <c r="J187" s="1573"/>
      <c r="K187" s="742"/>
      <c r="L187" s="743"/>
      <c r="M187" s="744"/>
      <c r="N187" s="191"/>
      <c r="O187" s="326"/>
      <c r="P187" s="325"/>
      <c r="Q187" s="192"/>
      <c r="R187" s="201"/>
      <c r="S187" s="192"/>
      <c r="T187" s="192"/>
      <c r="U187" s="192"/>
      <c r="V187" s="192"/>
      <c r="W187" s="1045"/>
      <c r="X187" s="741"/>
      <c r="Y187" s="82"/>
      <c r="Z187" s="453"/>
      <c r="AA187" s="307"/>
      <c r="AB187" s="294"/>
      <c r="AE187" s="725" t="str">
        <f t="shared" si="46"/>
        <v/>
      </c>
      <c r="AF187" s="726" t="str">
        <f t="shared" si="47"/>
        <v/>
      </c>
      <c r="AG187" s="726" t="str">
        <f t="shared" si="48"/>
        <v/>
      </c>
      <c r="AH187" s="726" t="str">
        <f>IF(AE187="","",VLOOKUP(AE187,リスト!BI:BJ,2,0))</f>
        <v/>
      </c>
      <c r="AI187" s="726" t="str">
        <f t="shared" si="45"/>
        <v/>
      </c>
      <c r="AJ187" s="726" t="str">
        <f>IF(AI187="","",VLOOKUP(AI187,リスト!BW:BX,2,0))</f>
        <v/>
      </c>
      <c r="AK187" s="726" t="str">
        <f>IF(AE187="","",IF(P187&gt;【１】経営概要!$G$27,調査年-1,調査年)-O187)</f>
        <v/>
      </c>
      <c r="AL187" s="727" t="str">
        <f t="shared" si="49"/>
        <v/>
      </c>
      <c r="AM187" s="728" t="str">
        <f t="shared" si="50"/>
        <v/>
      </c>
      <c r="AN187" s="728" t="str">
        <f t="shared" si="51"/>
        <v/>
      </c>
      <c r="AO187" s="729" t="str">
        <f t="shared" si="52"/>
        <v/>
      </c>
      <c r="AP187" s="729" t="str">
        <f>IF(W187="","",IF(OR(O187=IF(P187&gt;【１】経営概要!$G$27,調査年-1,調査年),AM187=""),"",ROUND(AM187*W187%,0)))</f>
        <v/>
      </c>
      <c r="AQ187" s="729" t="str">
        <f t="shared" si="53"/>
        <v/>
      </c>
      <c r="AR187" s="729" t="str">
        <f t="shared" si="54"/>
        <v/>
      </c>
      <c r="AS187" s="729" t="str">
        <f t="shared" si="55"/>
        <v/>
      </c>
      <c r="AT187" s="666" t="str">
        <f>IF(OR(W187="",AND(OR(O187&lt;&gt;IF(P187&gt;【１】経営概要!$G$27,調査年-1,調査年),AF187=0),R187="")),"",
SUM(
IF(AND(O187=IF(P187&gt;【１】経営概要!$G$27,調査年-1,調査年),AF187=1),ROUND(Q187*W187%,0),),
ROUND(R187*W187%,0)))</f>
        <v/>
      </c>
      <c r="AU187" s="729" t="str">
        <f t="shared" si="56"/>
        <v/>
      </c>
      <c r="AV187" s="729" t="str">
        <f t="shared" si="57"/>
        <v/>
      </c>
      <c r="AW187" s="729" t="str">
        <f t="shared" si="58"/>
        <v/>
      </c>
      <c r="AX187" s="729" t="str">
        <f t="shared" si="59"/>
        <v/>
      </c>
    </row>
    <row r="188" spans="3:50" s="4" customFormat="1" ht="28.15" hidden="1" customHeight="1" outlineLevel="1">
      <c r="C188" s="722">
        <v>172</v>
      </c>
      <c r="D188" s="1569"/>
      <c r="E188" s="1570"/>
      <c r="F188" s="1570"/>
      <c r="G188" s="1570"/>
      <c r="H188" s="1570"/>
      <c r="I188" s="1570"/>
      <c r="J188" s="1570"/>
      <c r="K188" s="739"/>
      <c r="L188" s="740"/>
      <c r="M188" s="744"/>
      <c r="N188" s="191"/>
      <c r="O188" s="324"/>
      <c r="P188" s="325"/>
      <c r="Q188" s="192"/>
      <c r="R188" s="201"/>
      <c r="S188" s="192"/>
      <c r="T188" s="192"/>
      <c r="U188" s="192"/>
      <c r="V188" s="192"/>
      <c r="W188" s="1045"/>
      <c r="X188" s="741"/>
      <c r="Y188" s="82"/>
      <c r="Z188" s="453"/>
      <c r="AA188" s="307"/>
      <c r="AB188" s="294"/>
      <c r="AE188" s="725" t="str">
        <f t="shared" si="46"/>
        <v/>
      </c>
      <c r="AF188" s="726" t="str">
        <f t="shared" si="47"/>
        <v/>
      </c>
      <c r="AG188" s="726" t="str">
        <f t="shared" si="48"/>
        <v/>
      </c>
      <c r="AH188" s="726" t="str">
        <f>IF(AE188="","",VLOOKUP(AE188,リスト!BI:BJ,2,0))</f>
        <v/>
      </c>
      <c r="AI188" s="726" t="str">
        <f t="shared" si="45"/>
        <v/>
      </c>
      <c r="AJ188" s="726" t="str">
        <f>IF(AI188="","",VLOOKUP(AI188,リスト!BW:BX,2,0))</f>
        <v/>
      </c>
      <c r="AK188" s="726" t="str">
        <f>IF(AE188="","",IF(P188&gt;【１】経営概要!$G$27,調査年-1,調査年)-O188)</f>
        <v/>
      </c>
      <c r="AL188" s="727" t="str">
        <f t="shared" si="49"/>
        <v/>
      </c>
      <c r="AM188" s="728" t="str">
        <f t="shared" si="50"/>
        <v/>
      </c>
      <c r="AN188" s="728" t="str">
        <f t="shared" si="51"/>
        <v/>
      </c>
      <c r="AO188" s="729" t="str">
        <f t="shared" si="52"/>
        <v/>
      </c>
      <c r="AP188" s="729" t="str">
        <f>IF(W188="","",IF(OR(O188=IF(P188&gt;【１】経営概要!$G$27,調査年-1,調査年),AM188=""),"",ROUND(AM188*W188%,0)))</f>
        <v/>
      </c>
      <c r="AQ188" s="729" t="str">
        <f t="shared" si="53"/>
        <v/>
      </c>
      <c r="AR188" s="729" t="str">
        <f t="shared" si="54"/>
        <v/>
      </c>
      <c r="AS188" s="729" t="str">
        <f t="shared" si="55"/>
        <v/>
      </c>
      <c r="AT188" s="666" t="str">
        <f>IF(OR(W188="",AND(OR(O188&lt;&gt;IF(P188&gt;【１】経営概要!$G$27,調査年-1,調査年),AF188=0),R188="")),"",
SUM(
IF(AND(O188=IF(P188&gt;【１】経営概要!$G$27,調査年-1,調査年),AF188=1),ROUND(Q188*W188%,0),),
ROUND(R188*W188%,0)))</f>
        <v/>
      </c>
      <c r="AU188" s="729" t="str">
        <f t="shared" si="56"/>
        <v/>
      </c>
      <c r="AV188" s="729" t="str">
        <f t="shared" si="57"/>
        <v/>
      </c>
      <c r="AW188" s="729" t="str">
        <f t="shared" si="58"/>
        <v/>
      </c>
      <c r="AX188" s="729" t="str">
        <f t="shared" si="59"/>
        <v/>
      </c>
    </row>
    <row r="189" spans="3:50" s="4" customFormat="1" ht="28.15" hidden="1" customHeight="1" outlineLevel="1">
      <c r="C189" s="722">
        <v>173</v>
      </c>
      <c r="D189" s="1572"/>
      <c r="E189" s="1573"/>
      <c r="F189" s="1573"/>
      <c r="G189" s="1573"/>
      <c r="H189" s="1573"/>
      <c r="I189" s="1573"/>
      <c r="J189" s="1573"/>
      <c r="K189" s="742"/>
      <c r="L189" s="743"/>
      <c r="M189" s="744"/>
      <c r="N189" s="191"/>
      <c r="O189" s="326"/>
      <c r="P189" s="325"/>
      <c r="Q189" s="192"/>
      <c r="R189" s="201"/>
      <c r="S189" s="192"/>
      <c r="T189" s="192"/>
      <c r="U189" s="192"/>
      <c r="V189" s="192"/>
      <c r="W189" s="1045"/>
      <c r="X189" s="741"/>
      <c r="Y189" s="82"/>
      <c r="Z189" s="453"/>
      <c r="AA189" s="307"/>
      <c r="AB189" s="294"/>
      <c r="AE189" s="725" t="str">
        <f t="shared" si="46"/>
        <v/>
      </c>
      <c r="AF189" s="726" t="str">
        <f t="shared" si="47"/>
        <v/>
      </c>
      <c r="AG189" s="726" t="str">
        <f t="shared" si="48"/>
        <v/>
      </c>
      <c r="AH189" s="726" t="str">
        <f>IF(AE189="","",VLOOKUP(AE189,リスト!BI:BJ,2,0))</f>
        <v/>
      </c>
      <c r="AI189" s="726" t="str">
        <f t="shared" si="45"/>
        <v/>
      </c>
      <c r="AJ189" s="726" t="str">
        <f>IF(AI189="","",VLOOKUP(AI189,リスト!BW:BX,2,0))</f>
        <v/>
      </c>
      <c r="AK189" s="726" t="str">
        <f>IF(AE189="","",IF(P189&gt;【１】経営概要!$G$27,調査年-1,調査年)-O189)</f>
        <v/>
      </c>
      <c r="AL189" s="727" t="str">
        <f t="shared" si="49"/>
        <v/>
      </c>
      <c r="AM189" s="728" t="str">
        <f t="shared" si="50"/>
        <v/>
      </c>
      <c r="AN189" s="728" t="str">
        <f t="shared" si="51"/>
        <v/>
      </c>
      <c r="AO189" s="729" t="str">
        <f t="shared" si="52"/>
        <v/>
      </c>
      <c r="AP189" s="729" t="str">
        <f>IF(W189="","",IF(OR(O189=IF(P189&gt;【１】経営概要!$G$27,調査年-1,調査年),AM189=""),"",ROUND(AM189*W189%,0)))</f>
        <v/>
      </c>
      <c r="AQ189" s="729" t="str">
        <f t="shared" si="53"/>
        <v/>
      </c>
      <c r="AR189" s="729" t="str">
        <f t="shared" si="54"/>
        <v/>
      </c>
      <c r="AS189" s="729" t="str">
        <f t="shared" si="55"/>
        <v/>
      </c>
      <c r="AT189" s="666" t="str">
        <f>IF(OR(W189="",AND(OR(O189&lt;&gt;IF(P189&gt;【１】経営概要!$G$27,調査年-1,調査年),AF189=0),R189="")),"",
SUM(
IF(AND(O189=IF(P189&gt;【１】経営概要!$G$27,調査年-1,調査年),AF189=1),ROUND(Q189*W189%,0),),
ROUND(R189*W189%,0)))</f>
        <v/>
      </c>
      <c r="AU189" s="729" t="str">
        <f t="shared" si="56"/>
        <v/>
      </c>
      <c r="AV189" s="729" t="str">
        <f t="shared" si="57"/>
        <v/>
      </c>
      <c r="AW189" s="729" t="str">
        <f t="shared" si="58"/>
        <v/>
      </c>
      <c r="AX189" s="729" t="str">
        <f t="shared" si="59"/>
        <v/>
      </c>
    </row>
    <row r="190" spans="3:50" s="4" customFormat="1" ht="28.15" hidden="1" customHeight="1" outlineLevel="1">
      <c r="C190" s="722">
        <v>174</v>
      </c>
      <c r="D190" s="1569"/>
      <c r="E190" s="1570"/>
      <c r="F190" s="1570"/>
      <c r="G190" s="1570"/>
      <c r="H190" s="1570"/>
      <c r="I190" s="1570"/>
      <c r="J190" s="1570"/>
      <c r="K190" s="739"/>
      <c r="L190" s="740"/>
      <c r="M190" s="744"/>
      <c r="N190" s="191"/>
      <c r="O190" s="324"/>
      <c r="P190" s="325"/>
      <c r="Q190" s="192"/>
      <c r="R190" s="201"/>
      <c r="S190" s="192"/>
      <c r="T190" s="192"/>
      <c r="U190" s="192"/>
      <c r="V190" s="192"/>
      <c r="W190" s="1045"/>
      <c r="X190" s="741"/>
      <c r="Y190" s="82"/>
      <c r="Z190" s="453"/>
      <c r="AA190" s="307"/>
      <c r="AB190" s="294"/>
      <c r="AE190" s="725" t="str">
        <f t="shared" si="46"/>
        <v/>
      </c>
      <c r="AF190" s="726" t="str">
        <f t="shared" si="47"/>
        <v/>
      </c>
      <c r="AG190" s="726" t="str">
        <f t="shared" si="48"/>
        <v/>
      </c>
      <c r="AH190" s="726" t="str">
        <f>IF(AE190="","",VLOOKUP(AE190,リスト!BI:BJ,2,0))</f>
        <v/>
      </c>
      <c r="AI190" s="726" t="str">
        <f t="shared" si="45"/>
        <v/>
      </c>
      <c r="AJ190" s="726" t="str">
        <f>IF(AI190="","",VLOOKUP(AI190,リスト!BW:BX,2,0))</f>
        <v/>
      </c>
      <c r="AK190" s="726" t="str">
        <f>IF(AE190="","",IF(P190&gt;【１】経営概要!$G$27,調査年-1,調査年)-O190)</f>
        <v/>
      </c>
      <c r="AL190" s="727" t="str">
        <f t="shared" si="49"/>
        <v/>
      </c>
      <c r="AM190" s="728" t="str">
        <f t="shared" si="50"/>
        <v/>
      </c>
      <c r="AN190" s="728" t="str">
        <f t="shared" si="51"/>
        <v/>
      </c>
      <c r="AO190" s="729" t="str">
        <f t="shared" si="52"/>
        <v/>
      </c>
      <c r="AP190" s="729" t="str">
        <f>IF(W190="","",IF(OR(O190=IF(P190&gt;【１】経営概要!$G$27,調査年-1,調査年),AM190=""),"",ROUND(AM190*W190%,0)))</f>
        <v/>
      </c>
      <c r="AQ190" s="729" t="str">
        <f t="shared" si="53"/>
        <v/>
      </c>
      <c r="AR190" s="729" t="str">
        <f t="shared" si="54"/>
        <v/>
      </c>
      <c r="AS190" s="729" t="str">
        <f t="shared" si="55"/>
        <v/>
      </c>
      <c r="AT190" s="666" t="str">
        <f>IF(OR(W190="",AND(OR(O190&lt;&gt;IF(P190&gt;【１】経営概要!$G$27,調査年-1,調査年),AF190=0),R190="")),"",
SUM(
IF(AND(O190=IF(P190&gt;【１】経営概要!$G$27,調査年-1,調査年),AF190=1),ROUND(Q190*W190%,0),),
ROUND(R190*W190%,0)))</f>
        <v/>
      </c>
      <c r="AU190" s="729" t="str">
        <f t="shared" si="56"/>
        <v/>
      </c>
      <c r="AV190" s="729" t="str">
        <f t="shared" si="57"/>
        <v/>
      </c>
      <c r="AW190" s="729" t="str">
        <f t="shared" si="58"/>
        <v/>
      </c>
      <c r="AX190" s="729" t="str">
        <f t="shared" si="59"/>
        <v/>
      </c>
    </row>
    <row r="191" spans="3:50" s="4" customFormat="1" ht="28.15" hidden="1" customHeight="1" outlineLevel="1">
      <c r="C191" s="722">
        <v>175</v>
      </c>
      <c r="D191" s="1572"/>
      <c r="E191" s="1573"/>
      <c r="F191" s="1573"/>
      <c r="G191" s="1573"/>
      <c r="H191" s="1573"/>
      <c r="I191" s="1573"/>
      <c r="J191" s="1573"/>
      <c r="K191" s="742"/>
      <c r="L191" s="743"/>
      <c r="M191" s="744"/>
      <c r="N191" s="191"/>
      <c r="O191" s="326"/>
      <c r="P191" s="327"/>
      <c r="Q191" s="192"/>
      <c r="R191" s="201"/>
      <c r="S191" s="192"/>
      <c r="T191" s="192"/>
      <c r="U191" s="192"/>
      <c r="V191" s="192"/>
      <c r="W191" s="1045"/>
      <c r="X191" s="741"/>
      <c r="Y191" s="82"/>
      <c r="Z191" s="453"/>
      <c r="AA191" s="307"/>
      <c r="AB191" s="294"/>
      <c r="AE191" s="725" t="str">
        <f t="shared" si="46"/>
        <v/>
      </c>
      <c r="AF191" s="726" t="str">
        <f t="shared" si="47"/>
        <v/>
      </c>
      <c r="AG191" s="726" t="str">
        <f t="shared" si="48"/>
        <v/>
      </c>
      <c r="AH191" s="726" t="str">
        <f>IF(AE191="","",VLOOKUP(AE191,リスト!BI:BJ,2,0))</f>
        <v/>
      </c>
      <c r="AI191" s="726" t="str">
        <f t="shared" si="45"/>
        <v/>
      </c>
      <c r="AJ191" s="726" t="str">
        <f>IF(AI191="","",VLOOKUP(AI191,リスト!BW:BX,2,0))</f>
        <v/>
      </c>
      <c r="AK191" s="726" t="str">
        <f>IF(AE191="","",IF(P191&gt;【１】経営概要!$G$27,調査年-1,調査年)-O191)</f>
        <v/>
      </c>
      <c r="AL191" s="727" t="str">
        <f t="shared" si="49"/>
        <v/>
      </c>
      <c r="AM191" s="728" t="str">
        <f t="shared" si="50"/>
        <v/>
      </c>
      <c r="AN191" s="728" t="str">
        <f t="shared" si="51"/>
        <v/>
      </c>
      <c r="AO191" s="729" t="str">
        <f t="shared" si="52"/>
        <v/>
      </c>
      <c r="AP191" s="729" t="str">
        <f>IF(W191="","",IF(OR(O191=IF(P191&gt;【１】経営概要!$G$27,調査年-1,調査年),AM191=""),"",ROUND(AM191*W191%,0)))</f>
        <v/>
      </c>
      <c r="AQ191" s="729" t="str">
        <f t="shared" si="53"/>
        <v/>
      </c>
      <c r="AR191" s="729" t="str">
        <f t="shared" si="54"/>
        <v/>
      </c>
      <c r="AS191" s="729" t="str">
        <f t="shared" si="55"/>
        <v/>
      </c>
      <c r="AT191" s="666" t="str">
        <f>IF(OR(W191="",AND(OR(O191&lt;&gt;IF(P191&gt;【１】経営概要!$G$27,調査年-1,調査年),AF191=0),R191="")),"",
SUM(
IF(AND(O191=IF(P191&gt;【１】経営概要!$G$27,調査年-1,調査年),AF191=1),ROUND(Q191*W191%,0),),
ROUND(R191*W191%,0)))</f>
        <v/>
      </c>
      <c r="AU191" s="729" t="str">
        <f t="shared" si="56"/>
        <v/>
      </c>
      <c r="AV191" s="729" t="str">
        <f t="shared" si="57"/>
        <v/>
      </c>
      <c r="AW191" s="729" t="str">
        <f t="shared" si="58"/>
        <v/>
      </c>
      <c r="AX191" s="729" t="str">
        <f t="shared" si="59"/>
        <v/>
      </c>
    </row>
    <row r="192" spans="3:50" s="4" customFormat="1" ht="28.15" hidden="1" customHeight="1" outlineLevel="1">
      <c r="C192" s="722">
        <v>176</v>
      </c>
      <c r="D192" s="1569"/>
      <c r="E192" s="1570"/>
      <c r="F192" s="1570"/>
      <c r="G192" s="1570"/>
      <c r="H192" s="1570"/>
      <c r="I192" s="1570"/>
      <c r="J192" s="1570"/>
      <c r="K192" s="739"/>
      <c r="L192" s="740"/>
      <c r="M192" s="744"/>
      <c r="N192" s="191"/>
      <c r="O192" s="324"/>
      <c r="P192" s="328"/>
      <c r="Q192" s="192"/>
      <c r="R192" s="201"/>
      <c r="S192" s="192"/>
      <c r="T192" s="192"/>
      <c r="U192" s="192"/>
      <c r="V192" s="192"/>
      <c r="W192" s="1045"/>
      <c r="X192" s="741"/>
      <c r="Y192" s="82"/>
      <c r="Z192" s="453"/>
      <c r="AA192" s="307"/>
      <c r="AB192" s="294"/>
      <c r="AE192" s="725" t="str">
        <f t="shared" si="46"/>
        <v/>
      </c>
      <c r="AF192" s="726" t="str">
        <f t="shared" si="47"/>
        <v/>
      </c>
      <c r="AG192" s="726" t="str">
        <f t="shared" si="48"/>
        <v/>
      </c>
      <c r="AH192" s="726" t="str">
        <f>IF(AE192="","",VLOOKUP(AE192,リスト!BI:BJ,2,0))</f>
        <v/>
      </c>
      <c r="AI192" s="726" t="str">
        <f t="shared" si="45"/>
        <v/>
      </c>
      <c r="AJ192" s="726" t="str">
        <f>IF(AI192="","",VLOOKUP(AI192,リスト!BW:BX,2,0))</f>
        <v/>
      </c>
      <c r="AK192" s="726" t="str">
        <f>IF(AE192="","",IF(P192&gt;【１】経営概要!$G$27,調査年-1,調査年)-O192)</f>
        <v/>
      </c>
      <c r="AL192" s="727" t="str">
        <f t="shared" si="49"/>
        <v/>
      </c>
      <c r="AM192" s="728" t="str">
        <f t="shared" si="50"/>
        <v/>
      </c>
      <c r="AN192" s="728" t="str">
        <f t="shared" si="51"/>
        <v/>
      </c>
      <c r="AO192" s="729" t="str">
        <f t="shared" si="52"/>
        <v/>
      </c>
      <c r="AP192" s="729" t="str">
        <f>IF(W192="","",IF(OR(O192=IF(P192&gt;【１】経営概要!$G$27,調査年-1,調査年),AM192=""),"",ROUND(AM192*W192%,0)))</f>
        <v/>
      </c>
      <c r="AQ192" s="729" t="str">
        <f t="shared" si="53"/>
        <v/>
      </c>
      <c r="AR192" s="729" t="str">
        <f t="shared" si="54"/>
        <v/>
      </c>
      <c r="AS192" s="729" t="str">
        <f t="shared" si="55"/>
        <v/>
      </c>
      <c r="AT192" s="666" t="str">
        <f>IF(OR(W192="",AND(OR(O192&lt;&gt;IF(P192&gt;【１】経営概要!$G$27,調査年-1,調査年),AF192=0),R192="")),"",
SUM(
IF(AND(O192=IF(P192&gt;【１】経営概要!$G$27,調査年-1,調査年),AF192=1),ROUND(Q192*W192%,0),),
ROUND(R192*W192%,0)))</f>
        <v/>
      </c>
      <c r="AU192" s="729" t="str">
        <f t="shared" si="56"/>
        <v/>
      </c>
      <c r="AV192" s="729" t="str">
        <f t="shared" si="57"/>
        <v/>
      </c>
      <c r="AW192" s="729" t="str">
        <f t="shared" si="58"/>
        <v/>
      </c>
      <c r="AX192" s="729" t="str">
        <f t="shared" si="59"/>
        <v/>
      </c>
    </row>
    <row r="193" spans="3:50" s="4" customFormat="1" ht="28.15" hidden="1" customHeight="1" outlineLevel="1">
      <c r="C193" s="722">
        <v>177</v>
      </c>
      <c r="D193" s="1569"/>
      <c r="E193" s="1570"/>
      <c r="F193" s="1570"/>
      <c r="G193" s="1570"/>
      <c r="H193" s="1570"/>
      <c r="I193" s="1570"/>
      <c r="J193" s="1570"/>
      <c r="K193" s="739"/>
      <c r="L193" s="740"/>
      <c r="M193" s="744"/>
      <c r="N193" s="191"/>
      <c r="O193" s="324"/>
      <c r="P193" s="328"/>
      <c r="Q193" s="192"/>
      <c r="R193" s="201"/>
      <c r="S193" s="192"/>
      <c r="T193" s="192"/>
      <c r="U193" s="192"/>
      <c r="V193" s="192"/>
      <c r="W193" s="1045"/>
      <c r="X193" s="741"/>
      <c r="Y193" s="82"/>
      <c r="Z193" s="453"/>
      <c r="AA193" s="307"/>
      <c r="AB193" s="294"/>
      <c r="AE193" s="725" t="str">
        <f t="shared" si="46"/>
        <v/>
      </c>
      <c r="AF193" s="726" t="str">
        <f t="shared" si="47"/>
        <v/>
      </c>
      <c r="AG193" s="726" t="str">
        <f t="shared" si="48"/>
        <v/>
      </c>
      <c r="AH193" s="726" t="str">
        <f>IF(AE193="","",VLOOKUP(AE193,リスト!BI:BJ,2,0))</f>
        <v/>
      </c>
      <c r="AI193" s="726" t="str">
        <f t="shared" si="45"/>
        <v/>
      </c>
      <c r="AJ193" s="726" t="str">
        <f>IF(AI193="","",VLOOKUP(AI193,リスト!BW:BX,2,0))</f>
        <v/>
      </c>
      <c r="AK193" s="726" t="str">
        <f>IF(AE193="","",IF(P193&gt;【１】経営概要!$G$27,調査年-1,調査年)-O193)</f>
        <v/>
      </c>
      <c r="AL193" s="727" t="str">
        <f t="shared" si="49"/>
        <v/>
      </c>
      <c r="AM193" s="728" t="str">
        <f t="shared" si="50"/>
        <v/>
      </c>
      <c r="AN193" s="728" t="str">
        <f t="shared" si="51"/>
        <v/>
      </c>
      <c r="AO193" s="729" t="str">
        <f t="shared" si="52"/>
        <v/>
      </c>
      <c r="AP193" s="729" t="str">
        <f>IF(W193="","",IF(OR(O193=IF(P193&gt;【１】経営概要!$G$27,調査年-1,調査年),AM193=""),"",ROUND(AM193*W193%,0)))</f>
        <v/>
      </c>
      <c r="AQ193" s="729" t="str">
        <f t="shared" si="53"/>
        <v/>
      </c>
      <c r="AR193" s="729" t="str">
        <f t="shared" si="54"/>
        <v/>
      </c>
      <c r="AS193" s="729" t="str">
        <f t="shared" si="55"/>
        <v/>
      </c>
      <c r="AT193" s="666" t="str">
        <f>IF(OR(W193="",AND(OR(O193&lt;&gt;IF(P193&gt;【１】経営概要!$G$27,調査年-1,調査年),AF193=0),R193="")),"",
SUM(
IF(AND(O193=IF(P193&gt;【１】経営概要!$G$27,調査年-1,調査年),AF193=1),ROUND(Q193*W193%,0),),
ROUND(R193*W193%,0)))</f>
        <v/>
      </c>
      <c r="AU193" s="729" t="str">
        <f t="shared" si="56"/>
        <v/>
      </c>
      <c r="AV193" s="729" t="str">
        <f t="shared" si="57"/>
        <v/>
      </c>
      <c r="AW193" s="729" t="str">
        <f t="shared" si="58"/>
        <v/>
      </c>
      <c r="AX193" s="729" t="str">
        <f t="shared" si="59"/>
        <v/>
      </c>
    </row>
    <row r="194" spans="3:50" s="4" customFormat="1" ht="28.15" hidden="1" customHeight="1" outlineLevel="1">
      <c r="C194" s="722">
        <v>178</v>
      </c>
      <c r="D194" s="1569"/>
      <c r="E194" s="1570"/>
      <c r="F194" s="1570"/>
      <c r="G194" s="1570"/>
      <c r="H194" s="1570"/>
      <c r="I194" s="1570"/>
      <c r="J194" s="1570"/>
      <c r="K194" s="739"/>
      <c r="L194" s="740"/>
      <c r="M194" s="744"/>
      <c r="N194" s="193"/>
      <c r="O194" s="324"/>
      <c r="P194" s="328"/>
      <c r="Q194" s="192"/>
      <c r="R194" s="201"/>
      <c r="S194" s="192"/>
      <c r="T194" s="192"/>
      <c r="U194" s="192"/>
      <c r="V194" s="192"/>
      <c r="W194" s="1045"/>
      <c r="X194" s="741"/>
      <c r="Y194" s="82"/>
      <c r="Z194" s="453"/>
      <c r="AA194" s="307"/>
      <c r="AB194" s="294"/>
      <c r="AE194" s="725" t="str">
        <f t="shared" si="46"/>
        <v/>
      </c>
      <c r="AF194" s="726" t="str">
        <f t="shared" si="47"/>
        <v/>
      </c>
      <c r="AG194" s="726" t="str">
        <f t="shared" si="48"/>
        <v/>
      </c>
      <c r="AH194" s="726" t="str">
        <f>IF(AE194="","",VLOOKUP(AE194,リスト!BI:BJ,2,0))</f>
        <v/>
      </c>
      <c r="AI194" s="726" t="str">
        <f t="shared" si="45"/>
        <v/>
      </c>
      <c r="AJ194" s="726" t="str">
        <f>IF(AI194="","",VLOOKUP(AI194,リスト!BW:BX,2,0))</f>
        <v/>
      </c>
      <c r="AK194" s="726" t="str">
        <f>IF(AE194="","",IF(P194&gt;【１】経営概要!$G$27,調査年-1,調査年)-O194)</f>
        <v/>
      </c>
      <c r="AL194" s="727" t="str">
        <f t="shared" si="49"/>
        <v/>
      </c>
      <c r="AM194" s="728" t="str">
        <f t="shared" si="50"/>
        <v/>
      </c>
      <c r="AN194" s="728" t="str">
        <f t="shared" si="51"/>
        <v/>
      </c>
      <c r="AO194" s="729" t="str">
        <f t="shared" si="52"/>
        <v/>
      </c>
      <c r="AP194" s="729" t="str">
        <f>IF(W194="","",IF(OR(O194=IF(P194&gt;【１】経営概要!$G$27,調査年-1,調査年),AM194=""),"",ROUND(AM194*W194%,0)))</f>
        <v/>
      </c>
      <c r="AQ194" s="729" t="str">
        <f t="shared" si="53"/>
        <v/>
      </c>
      <c r="AR194" s="729" t="str">
        <f t="shared" si="54"/>
        <v/>
      </c>
      <c r="AS194" s="729" t="str">
        <f t="shared" si="55"/>
        <v/>
      </c>
      <c r="AT194" s="666" t="str">
        <f>IF(OR(W194="",AND(OR(O194&lt;&gt;IF(P194&gt;【１】経営概要!$G$27,調査年-1,調査年),AF194=0),R194="")),"",
SUM(
IF(AND(O194=IF(P194&gt;【１】経営概要!$G$27,調査年-1,調査年),AF194=1),ROUND(Q194*W194%,0),),
ROUND(R194*W194%,0)))</f>
        <v/>
      </c>
      <c r="AU194" s="729" t="str">
        <f t="shared" si="56"/>
        <v/>
      </c>
      <c r="AV194" s="729" t="str">
        <f t="shared" si="57"/>
        <v/>
      </c>
      <c r="AW194" s="729" t="str">
        <f t="shared" si="58"/>
        <v/>
      </c>
      <c r="AX194" s="729" t="str">
        <f t="shared" si="59"/>
        <v/>
      </c>
    </row>
    <row r="195" spans="3:50" s="4" customFormat="1" ht="28.15" hidden="1" customHeight="1" outlineLevel="1">
      <c r="C195" s="722">
        <v>179</v>
      </c>
      <c r="D195" s="1569"/>
      <c r="E195" s="1570"/>
      <c r="F195" s="1570"/>
      <c r="G195" s="1570"/>
      <c r="H195" s="1570"/>
      <c r="I195" s="1570"/>
      <c r="J195" s="1570"/>
      <c r="K195" s="739"/>
      <c r="L195" s="740"/>
      <c r="M195" s="744"/>
      <c r="N195" s="191"/>
      <c r="O195" s="324"/>
      <c r="P195" s="328"/>
      <c r="Q195" s="192"/>
      <c r="R195" s="201"/>
      <c r="S195" s="192"/>
      <c r="T195" s="192"/>
      <c r="U195" s="192"/>
      <c r="V195" s="192"/>
      <c r="W195" s="1045"/>
      <c r="X195" s="741"/>
      <c r="Y195" s="82"/>
      <c r="Z195" s="453"/>
      <c r="AA195" s="307"/>
      <c r="AB195" s="294"/>
      <c r="AE195" s="725" t="str">
        <f t="shared" si="46"/>
        <v/>
      </c>
      <c r="AF195" s="726" t="str">
        <f t="shared" si="47"/>
        <v/>
      </c>
      <c r="AG195" s="726" t="str">
        <f t="shared" si="48"/>
        <v/>
      </c>
      <c r="AH195" s="726" t="str">
        <f>IF(AE195="","",VLOOKUP(AE195,リスト!BI:BJ,2,0))</f>
        <v/>
      </c>
      <c r="AI195" s="726" t="str">
        <f t="shared" si="45"/>
        <v/>
      </c>
      <c r="AJ195" s="726" t="str">
        <f>IF(AI195="","",VLOOKUP(AI195,リスト!BW:BX,2,0))</f>
        <v/>
      </c>
      <c r="AK195" s="726" t="str">
        <f>IF(AE195="","",IF(P195&gt;【１】経営概要!$G$27,調査年-1,調査年)-O195)</f>
        <v/>
      </c>
      <c r="AL195" s="727" t="str">
        <f t="shared" si="49"/>
        <v/>
      </c>
      <c r="AM195" s="728" t="str">
        <f t="shared" si="50"/>
        <v/>
      </c>
      <c r="AN195" s="728" t="str">
        <f t="shared" si="51"/>
        <v/>
      </c>
      <c r="AO195" s="729" t="str">
        <f t="shared" si="52"/>
        <v/>
      </c>
      <c r="AP195" s="729" t="str">
        <f>IF(W195="","",IF(OR(O195=IF(P195&gt;【１】経営概要!$G$27,調査年-1,調査年),AM195=""),"",ROUND(AM195*W195%,0)))</f>
        <v/>
      </c>
      <c r="AQ195" s="729" t="str">
        <f t="shared" si="53"/>
        <v/>
      </c>
      <c r="AR195" s="729" t="str">
        <f t="shared" si="54"/>
        <v/>
      </c>
      <c r="AS195" s="729" t="str">
        <f t="shared" si="55"/>
        <v/>
      </c>
      <c r="AT195" s="666" t="str">
        <f>IF(OR(W195="",AND(OR(O195&lt;&gt;IF(P195&gt;【１】経営概要!$G$27,調査年-1,調査年),AF195=0),R195="")),"",
SUM(
IF(AND(O195=IF(P195&gt;【１】経営概要!$G$27,調査年-1,調査年),AF195=1),ROUND(Q195*W195%,0),),
ROUND(R195*W195%,0)))</f>
        <v/>
      </c>
      <c r="AU195" s="729" t="str">
        <f t="shared" si="56"/>
        <v/>
      </c>
      <c r="AV195" s="729" t="str">
        <f t="shared" si="57"/>
        <v/>
      </c>
      <c r="AW195" s="729" t="str">
        <f t="shared" si="58"/>
        <v/>
      </c>
      <c r="AX195" s="729" t="str">
        <f t="shared" si="59"/>
        <v/>
      </c>
    </row>
    <row r="196" spans="3:50" s="4" customFormat="1" ht="28.15" hidden="1" customHeight="1" outlineLevel="1">
      <c r="C196" s="722">
        <v>180</v>
      </c>
      <c r="D196" s="1569"/>
      <c r="E196" s="1570"/>
      <c r="F196" s="1570"/>
      <c r="G196" s="1570"/>
      <c r="H196" s="1570"/>
      <c r="I196" s="1570"/>
      <c r="J196" s="1570"/>
      <c r="K196" s="739"/>
      <c r="L196" s="740"/>
      <c r="M196" s="744"/>
      <c r="N196" s="193"/>
      <c r="O196" s="324"/>
      <c r="P196" s="328"/>
      <c r="Q196" s="192"/>
      <c r="R196" s="201"/>
      <c r="S196" s="192"/>
      <c r="T196" s="192"/>
      <c r="U196" s="192"/>
      <c r="V196" s="192"/>
      <c r="W196" s="1045"/>
      <c r="X196" s="741"/>
      <c r="Y196" s="82"/>
      <c r="Z196" s="453"/>
      <c r="AA196" s="307"/>
      <c r="AB196" s="294"/>
      <c r="AE196" s="725" t="str">
        <f t="shared" si="46"/>
        <v/>
      </c>
      <c r="AF196" s="726" t="str">
        <f t="shared" si="47"/>
        <v/>
      </c>
      <c r="AG196" s="726" t="str">
        <f t="shared" si="48"/>
        <v/>
      </c>
      <c r="AH196" s="726" t="str">
        <f>IF(AE196="","",VLOOKUP(AE196,リスト!BI:BJ,2,0))</f>
        <v/>
      </c>
      <c r="AI196" s="726" t="str">
        <f t="shared" si="45"/>
        <v/>
      </c>
      <c r="AJ196" s="726" t="str">
        <f>IF(AI196="","",VLOOKUP(AI196,リスト!BW:BX,2,0))</f>
        <v/>
      </c>
      <c r="AK196" s="726" t="str">
        <f>IF(AE196="","",IF(P196&gt;【１】経営概要!$G$27,調査年-1,調査年)-O196)</f>
        <v/>
      </c>
      <c r="AL196" s="727" t="str">
        <f t="shared" si="49"/>
        <v/>
      </c>
      <c r="AM196" s="728" t="str">
        <f t="shared" si="50"/>
        <v/>
      </c>
      <c r="AN196" s="728" t="str">
        <f t="shared" si="51"/>
        <v/>
      </c>
      <c r="AO196" s="729" t="str">
        <f t="shared" si="52"/>
        <v/>
      </c>
      <c r="AP196" s="729" t="str">
        <f>IF(W196="","",IF(OR(O196=IF(P196&gt;【１】経営概要!$G$27,調査年-1,調査年),AM196=""),"",ROUND(AM196*W196%,0)))</f>
        <v/>
      </c>
      <c r="AQ196" s="729" t="str">
        <f t="shared" si="53"/>
        <v/>
      </c>
      <c r="AR196" s="729" t="str">
        <f t="shared" si="54"/>
        <v/>
      </c>
      <c r="AS196" s="729" t="str">
        <f t="shared" si="55"/>
        <v/>
      </c>
      <c r="AT196" s="666" t="str">
        <f>IF(OR(W196="",AND(OR(O196&lt;&gt;IF(P196&gt;【１】経営概要!$G$27,調査年-1,調査年),AF196=0),R196="")),"",
SUM(
IF(AND(O196=IF(P196&gt;【１】経営概要!$G$27,調査年-1,調査年),AF196=1),ROUND(Q196*W196%,0),),
ROUND(R196*W196%,0)))</f>
        <v/>
      </c>
      <c r="AU196" s="729" t="str">
        <f t="shared" si="56"/>
        <v/>
      </c>
      <c r="AV196" s="729" t="str">
        <f t="shared" si="57"/>
        <v/>
      </c>
      <c r="AW196" s="729" t="str">
        <f t="shared" si="58"/>
        <v/>
      </c>
      <c r="AX196" s="729" t="str">
        <f t="shared" si="59"/>
        <v/>
      </c>
    </row>
    <row r="197" spans="3:50" s="4" customFormat="1" ht="28.15" hidden="1" customHeight="1" outlineLevel="1">
      <c r="C197" s="722">
        <v>181</v>
      </c>
      <c r="D197" s="1569"/>
      <c r="E197" s="1570"/>
      <c r="F197" s="1570"/>
      <c r="G197" s="1570"/>
      <c r="H197" s="1570"/>
      <c r="I197" s="1570"/>
      <c r="J197" s="1570"/>
      <c r="K197" s="739"/>
      <c r="L197" s="740"/>
      <c r="M197" s="744"/>
      <c r="N197" s="191"/>
      <c r="O197" s="324"/>
      <c r="P197" s="328"/>
      <c r="Q197" s="192"/>
      <c r="R197" s="201"/>
      <c r="S197" s="192"/>
      <c r="T197" s="192"/>
      <c r="U197" s="192"/>
      <c r="V197" s="192"/>
      <c r="W197" s="1045"/>
      <c r="X197" s="741"/>
      <c r="Y197" s="82"/>
      <c r="Z197" s="453"/>
      <c r="AA197" s="307"/>
      <c r="AB197" s="294"/>
      <c r="AE197" s="725" t="str">
        <f t="shared" si="46"/>
        <v/>
      </c>
      <c r="AF197" s="726" t="str">
        <f t="shared" si="47"/>
        <v/>
      </c>
      <c r="AG197" s="726" t="str">
        <f t="shared" si="48"/>
        <v/>
      </c>
      <c r="AH197" s="726" t="str">
        <f>IF(AE197="","",VLOOKUP(AE197,リスト!BI:BJ,2,0))</f>
        <v/>
      </c>
      <c r="AI197" s="726" t="str">
        <f t="shared" si="45"/>
        <v/>
      </c>
      <c r="AJ197" s="726" t="str">
        <f>IF(AI197="","",VLOOKUP(AI197,リスト!BW:BX,2,0))</f>
        <v/>
      </c>
      <c r="AK197" s="726" t="str">
        <f>IF(AE197="","",IF(P197&gt;【１】経営概要!$G$27,調査年-1,調査年)-O197)</f>
        <v/>
      </c>
      <c r="AL197" s="727" t="str">
        <f t="shared" si="49"/>
        <v/>
      </c>
      <c r="AM197" s="728" t="str">
        <f t="shared" si="50"/>
        <v/>
      </c>
      <c r="AN197" s="728" t="str">
        <f t="shared" si="51"/>
        <v/>
      </c>
      <c r="AO197" s="729" t="str">
        <f t="shared" si="52"/>
        <v/>
      </c>
      <c r="AP197" s="729" t="str">
        <f>IF(W197="","",IF(OR(O197=IF(P197&gt;【１】経営概要!$G$27,調査年-1,調査年),AM197=""),"",ROUND(AM197*W197%,0)))</f>
        <v/>
      </c>
      <c r="AQ197" s="729" t="str">
        <f t="shared" si="53"/>
        <v/>
      </c>
      <c r="AR197" s="729" t="str">
        <f t="shared" si="54"/>
        <v/>
      </c>
      <c r="AS197" s="729" t="str">
        <f t="shared" si="55"/>
        <v/>
      </c>
      <c r="AT197" s="666" t="str">
        <f>IF(OR(W197="",AND(OR(O197&lt;&gt;IF(P197&gt;【１】経営概要!$G$27,調査年-1,調査年),AF197=0),R197="")),"",
SUM(
IF(AND(O197=IF(P197&gt;【１】経営概要!$G$27,調査年-1,調査年),AF197=1),ROUND(Q197*W197%,0),),
ROUND(R197*W197%,0)))</f>
        <v/>
      </c>
      <c r="AU197" s="729" t="str">
        <f t="shared" si="56"/>
        <v/>
      </c>
      <c r="AV197" s="729" t="str">
        <f t="shared" si="57"/>
        <v/>
      </c>
      <c r="AW197" s="729" t="str">
        <f t="shared" si="58"/>
        <v/>
      </c>
      <c r="AX197" s="729" t="str">
        <f t="shared" si="59"/>
        <v/>
      </c>
    </row>
    <row r="198" spans="3:50" s="4" customFormat="1" ht="28.15" hidden="1" customHeight="1" outlineLevel="1">
      <c r="C198" s="722">
        <v>182</v>
      </c>
      <c r="D198" s="1569"/>
      <c r="E198" s="1570"/>
      <c r="F198" s="1570"/>
      <c r="G198" s="1570"/>
      <c r="H198" s="1570"/>
      <c r="I198" s="1570"/>
      <c r="J198" s="1571"/>
      <c r="K198" s="739"/>
      <c r="L198" s="740"/>
      <c r="M198" s="682"/>
      <c r="N198" s="200"/>
      <c r="O198" s="324"/>
      <c r="P198" s="325"/>
      <c r="Q198" s="201"/>
      <c r="R198" s="201"/>
      <c r="S198" s="201"/>
      <c r="T198" s="201"/>
      <c r="U198" s="201"/>
      <c r="V198" s="201"/>
      <c r="W198" s="1045"/>
      <c r="X198" s="741"/>
      <c r="Y198" s="82"/>
      <c r="Z198" s="453"/>
      <c r="AA198" s="307"/>
      <c r="AB198" s="294"/>
      <c r="AE198" s="725" t="str">
        <f t="shared" si="46"/>
        <v/>
      </c>
      <c r="AF198" s="726" t="str">
        <f t="shared" si="47"/>
        <v/>
      </c>
      <c r="AG198" s="726" t="str">
        <f t="shared" si="48"/>
        <v/>
      </c>
      <c r="AH198" s="726" t="str">
        <f>IF(AE198="","",VLOOKUP(AE198,リスト!BI:BJ,2,0))</f>
        <v/>
      </c>
      <c r="AI198" s="726" t="str">
        <f t="shared" si="45"/>
        <v/>
      </c>
      <c r="AJ198" s="726" t="str">
        <f>IF(AI198="","",VLOOKUP(AI198,リスト!BW:BX,2,0))</f>
        <v/>
      </c>
      <c r="AK198" s="726" t="str">
        <f>IF(AE198="","",IF(P198&gt;【１】経営概要!$G$27,調査年-1,調査年)-O198)</f>
        <v/>
      </c>
      <c r="AL198" s="727" t="str">
        <f t="shared" si="49"/>
        <v/>
      </c>
      <c r="AM198" s="728" t="str">
        <f t="shared" si="50"/>
        <v/>
      </c>
      <c r="AN198" s="728" t="str">
        <f t="shared" si="51"/>
        <v/>
      </c>
      <c r="AO198" s="729" t="str">
        <f t="shared" si="52"/>
        <v/>
      </c>
      <c r="AP198" s="729" t="str">
        <f>IF(W198="","",IF(OR(O198=IF(P198&gt;【１】経営概要!$G$27,調査年-1,調査年),AM198=""),"",ROUND(AM198*W198%,0)))</f>
        <v/>
      </c>
      <c r="AQ198" s="729" t="str">
        <f t="shared" si="53"/>
        <v/>
      </c>
      <c r="AR198" s="729" t="str">
        <f t="shared" si="54"/>
        <v/>
      </c>
      <c r="AS198" s="729" t="str">
        <f t="shared" si="55"/>
        <v/>
      </c>
      <c r="AT198" s="666" t="str">
        <f>IF(OR(W198="",AND(OR(O198&lt;&gt;IF(P198&gt;【１】経営概要!$G$27,調査年-1,調査年),AF198=0),R198="")),"",
SUM(
IF(AND(O198=IF(P198&gt;【１】経営概要!$G$27,調査年-1,調査年),AF198=1),ROUND(Q198*W198%,0),),
ROUND(R198*W198%,0)))</f>
        <v/>
      </c>
      <c r="AU198" s="729" t="str">
        <f t="shared" si="56"/>
        <v/>
      </c>
      <c r="AV198" s="729" t="str">
        <f t="shared" si="57"/>
        <v/>
      </c>
      <c r="AW198" s="729" t="str">
        <f t="shared" si="58"/>
        <v/>
      </c>
      <c r="AX198" s="729" t="str">
        <f t="shared" si="59"/>
        <v/>
      </c>
    </row>
    <row r="199" spans="3:50" s="4" customFormat="1" ht="28.15" hidden="1" customHeight="1" outlineLevel="1">
      <c r="C199" s="722">
        <v>183</v>
      </c>
      <c r="D199" s="1572"/>
      <c r="E199" s="1573"/>
      <c r="F199" s="1573"/>
      <c r="G199" s="1573"/>
      <c r="H199" s="1573"/>
      <c r="I199" s="1573"/>
      <c r="J199" s="1573"/>
      <c r="K199" s="742"/>
      <c r="L199" s="743"/>
      <c r="M199" s="744"/>
      <c r="N199" s="193"/>
      <c r="O199" s="326"/>
      <c r="P199" s="325"/>
      <c r="Q199" s="192"/>
      <c r="R199" s="201"/>
      <c r="S199" s="192"/>
      <c r="T199" s="192"/>
      <c r="U199" s="192"/>
      <c r="V199" s="192"/>
      <c r="W199" s="1045"/>
      <c r="X199" s="741"/>
      <c r="Y199" s="82"/>
      <c r="Z199" s="453"/>
      <c r="AA199" s="307"/>
      <c r="AB199" s="294"/>
      <c r="AE199" s="725" t="str">
        <f t="shared" si="46"/>
        <v/>
      </c>
      <c r="AF199" s="726" t="str">
        <f t="shared" si="47"/>
        <v/>
      </c>
      <c r="AG199" s="726" t="str">
        <f t="shared" si="48"/>
        <v/>
      </c>
      <c r="AH199" s="726" t="str">
        <f>IF(AE199="","",VLOOKUP(AE199,リスト!BI:BJ,2,0))</f>
        <v/>
      </c>
      <c r="AI199" s="726" t="str">
        <f t="shared" si="45"/>
        <v/>
      </c>
      <c r="AJ199" s="726" t="str">
        <f>IF(AI199="","",VLOOKUP(AI199,リスト!BW:BX,2,0))</f>
        <v/>
      </c>
      <c r="AK199" s="726" t="str">
        <f>IF(AE199="","",IF(P199&gt;【１】経営概要!$G$27,調査年-1,調査年)-O199)</f>
        <v/>
      </c>
      <c r="AL199" s="727" t="str">
        <f t="shared" si="49"/>
        <v/>
      </c>
      <c r="AM199" s="728" t="str">
        <f t="shared" si="50"/>
        <v/>
      </c>
      <c r="AN199" s="728" t="str">
        <f t="shared" si="51"/>
        <v/>
      </c>
      <c r="AO199" s="729" t="str">
        <f t="shared" si="52"/>
        <v/>
      </c>
      <c r="AP199" s="729" t="str">
        <f>IF(W199="","",IF(OR(O199=IF(P199&gt;【１】経営概要!$G$27,調査年-1,調査年),AM199=""),"",ROUND(AM199*W199%,0)))</f>
        <v/>
      </c>
      <c r="AQ199" s="729" t="str">
        <f t="shared" si="53"/>
        <v/>
      </c>
      <c r="AR199" s="729" t="str">
        <f t="shared" si="54"/>
        <v/>
      </c>
      <c r="AS199" s="729" t="str">
        <f t="shared" si="55"/>
        <v/>
      </c>
      <c r="AT199" s="666" t="str">
        <f>IF(OR(W199="",AND(OR(O199&lt;&gt;IF(P199&gt;【１】経営概要!$G$27,調査年-1,調査年),AF199=0),R199="")),"",
SUM(
IF(AND(O199=IF(P199&gt;【１】経営概要!$G$27,調査年-1,調査年),AF199=1),ROUND(Q199*W199%,0),),
ROUND(R199*W199%,0)))</f>
        <v/>
      </c>
      <c r="AU199" s="729" t="str">
        <f t="shared" si="56"/>
        <v/>
      </c>
      <c r="AV199" s="729" t="str">
        <f t="shared" si="57"/>
        <v/>
      </c>
      <c r="AW199" s="729" t="str">
        <f t="shared" si="58"/>
        <v/>
      </c>
      <c r="AX199" s="729" t="str">
        <f t="shared" si="59"/>
        <v/>
      </c>
    </row>
    <row r="200" spans="3:50" s="4" customFormat="1" ht="28.15" hidden="1" customHeight="1" outlineLevel="1">
      <c r="C200" s="722">
        <v>184</v>
      </c>
      <c r="D200" s="1569"/>
      <c r="E200" s="1570"/>
      <c r="F200" s="1570"/>
      <c r="G200" s="1570"/>
      <c r="H200" s="1570"/>
      <c r="I200" s="1570"/>
      <c r="J200" s="1570"/>
      <c r="K200" s="739"/>
      <c r="L200" s="740"/>
      <c r="M200" s="744"/>
      <c r="N200" s="191"/>
      <c r="O200" s="324"/>
      <c r="P200" s="325"/>
      <c r="Q200" s="192"/>
      <c r="R200" s="201"/>
      <c r="S200" s="192"/>
      <c r="T200" s="192"/>
      <c r="U200" s="192"/>
      <c r="V200" s="192"/>
      <c r="W200" s="1045"/>
      <c r="X200" s="741"/>
      <c r="Y200" s="82"/>
      <c r="Z200" s="453"/>
      <c r="AA200" s="307"/>
      <c r="AB200" s="294"/>
      <c r="AE200" s="725" t="str">
        <f t="shared" si="46"/>
        <v/>
      </c>
      <c r="AF200" s="726" t="str">
        <f t="shared" si="47"/>
        <v/>
      </c>
      <c r="AG200" s="726" t="str">
        <f t="shared" si="48"/>
        <v/>
      </c>
      <c r="AH200" s="726" t="str">
        <f>IF(AE200="","",VLOOKUP(AE200,リスト!BI:BJ,2,0))</f>
        <v/>
      </c>
      <c r="AI200" s="726" t="str">
        <f t="shared" si="45"/>
        <v/>
      </c>
      <c r="AJ200" s="726" t="str">
        <f>IF(AI200="","",VLOOKUP(AI200,リスト!BW:BX,2,0))</f>
        <v/>
      </c>
      <c r="AK200" s="726" t="str">
        <f>IF(AE200="","",IF(P200&gt;【１】経営概要!$G$27,調査年-1,調査年)-O200)</f>
        <v/>
      </c>
      <c r="AL200" s="727" t="str">
        <f t="shared" si="49"/>
        <v/>
      </c>
      <c r="AM200" s="728" t="str">
        <f t="shared" si="50"/>
        <v/>
      </c>
      <c r="AN200" s="728" t="str">
        <f t="shared" si="51"/>
        <v/>
      </c>
      <c r="AO200" s="729" t="str">
        <f t="shared" si="52"/>
        <v/>
      </c>
      <c r="AP200" s="729" t="str">
        <f>IF(W200="","",IF(OR(O200=IF(P200&gt;【１】経営概要!$G$27,調査年-1,調査年),AM200=""),"",ROUND(AM200*W200%,0)))</f>
        <v/>
      </c>
      <c r="AQ200" s="729" t="str">
        <f t="shared" si="53"/>
        <v/>
      </c>
      <c r="AR200" s="729" t="str">
        <f t="shared" si="54"/>
        <v/>
      </c>
      <c r="AS200" s="729" t="str">
        <f t="shared" si="55"/>
        <v/>
      </c>
      <c r="AT200" s="666" t="str">
        <f>IF(OR(W200="",AND(OR(O200&lt;&gt;IF(P200&gt;【１】経営概要!$G$27,調査年-1,調査年),AF200=0),R200="")),"",
SUM(
IF(AND(O200=IF(P200&gt;【１】経営概要!$G$27,調査年-1,調査年),AF200=1),ROUND(Q200*W200%,0),),
ROUND(R200*W200%,0)))</f>
        <v/>
      </c>
      <c r="AU200" s="729" t="str">
        <f t="shared" si="56"/>
        <v/>
      </c>
      <c r="AV200" s="729" t="str">
        <f t="shared" si="57"/>
        <v/>
      </c>
      <c r="AW200" s="729" t="str">
        <f t="shared" si="58"/>
        <v/>
      </c>
      <c r="AX200" s="729" t="str">
        <f t="shared" si="59"/>
        <v/>
      </c>
    </row>
    <row r="201" spans="3:50" s="4" customFormat="1" ht="28.15" hidden="1" customHeight="1" outlineLevel="1">
      <c r="C201" s="722">
        <v>185</v>
      </c>
      <c r="D201" s="1572"/>
      <c r="E201" s="1573"/>
      <c r="F201" s="1573"/>
      <c r="G201" s="1573"/>
      <c r="H201" s="1573"/>
      <c r="I201" s="1573"/>
      <c r="J201" s="1573"/>
      <c r="K201" s="742"/>
      <c r="L201" s="743"/>
      <c r="M201" s="744"/>
      <c r="N201" s="193"/>
      <c r="O201" s="326"/>
      <c r="P201" s="325"/>
      <c r="Q201" s="192"/>
      <c r="R201" s="201"/>
      <c r="S201" s="192"/>
      <c r="T201" s="192"/>
      <c r="U201" s="192"/>
      <c r="V201" s="192"/>
      <c r="W201" s="1045"/>
      <c r="X201" s="741"/>
      <c r="Y201" s="82"/>
      <c r="Z201" s="453"/>
      <c r="AA201" s="307"/>
      <c r="AB201" s="294"/>
      <c r="AE201" s="725" t="str">
        <f t="shared" si="46"/>
        <v/>
      </c>
      <c r="AF201" s="726" t="str">
        <f t="shared" si="47"/>
        <v/>
      </c>
      <c r="AG201" s="726" t="str">
        <f t="shared" si="48"/>
        <v/>
      </c>
      <c r="AH201" s="726" t="str">
        <f>IF(AE201="","",VLOOKUP(AE201,リスト!BI:BJ,2,0))</f>
        <v/>
      </c>
      <c r="AI201" s="726" t="str">
        <f t="shared" si="45"/>
        <v/>
      </c>
      <c r="AJ201" s="726" t="str">
        <f>IF(AI201="","",VLOOKUP(AI201,リスト!BW:BX,2,0))</f>
        <v/>
      </c>
      <c r="AK201" s="726" t="str">
        <f>IF(AE201="","",IF(P201&gt;【１】経営概要!$G$27,調査年-1,調査年)-O201)</f>
        <v/>
      </c>
      <c r="AL201" s="727" t="str">
        <f t="shared" si="49"/>
        <v/>
      </c>
      <c r="AM201" s="728" t="str">
        <f t="shared" si="50"/>
        <v/>
      </c>
      <c r="AN201" s="728" t="str">
        <f t="shared" si="51"/>
        <v/>
      </c>
      <c r="AO201" s="729" t="str">
        <f t="shared" si="52"/>
        <v/>
      </c>
      <c r="AP201" s="729" t="str">
        <f>IF(W201="","",IF(OR(O201=IF(P201&gt;【１】経営概要!$G$27,調査年-1,調査年),AM201=""),"",ROUND(AM201*W201%,0)))</f>
        <v/>
      </c>
      <c r="AQ201" s="729" t="str">
        <f t="shared" si="53"/>
        <v/>
      </c>
      <c r="AR201" s="729" t="str">
        <f t="shared" si="54"/>
        <v/>
      </c>
      <c r="AS201" s="729" t="str">
        <f t="shared" si="55"/>
        <v/>
      </c>
      <c r="AT201" s="666" t="str">
        <f>IF(OR(W201="",AND(OR(O201&lt;&gt;IF(P201&gt;【１】経営概要!$G$27,調査年-1,調査年),AF201=0),R201="")),"",
SUM(
IF(AND(O201=IF(P201&gt;【１】経営概要!$G$27,調査年-1,調査年),AF201=1),ROUND(Q201*W201%,0),),
ROUND(R201*W201%,0)))</f>
        <v/>
      </c>
      <c r="AU201" s="729" t="str">
        <f t="shared" si="56"/>
        <v/>
      </c>
      <c r="AV201" s="729" t="str">
        <f t="shared" si="57"/>
        <v/>
      </c>
      <c r="AW201" s="729" t="str">
        <f t="shared" si="58"/>
        <v/>
      </c>
      <c r="AX201" s="729" t="str">
        <f t="shared" si="59"/>
        <v/>
      </c>
    </row>
    <row r="202" spans="3:50" s="4" customFormat="1" ht="28.15" hidden="1" customHeight="1" outlineLevel="1">
      <c r="C202" s="722">
        <v>186</v>
      </c>
      <c r="D202" s="1569"/>
      <c r="E202" s="1570"/>
      <c r="F202" s="1570"/>
      <c r="G202" s="1570"/>
      <c r="H202" s="1570"/>
      <c r="I202" s="1570"/>
      <c r="J202" s="1570"/>
      <c r="K202" s="739"/>
      <c r="L202" s="740"/>
      <c r="M202" s="744"/>
      <c r="N202" s="191"/>
      <c r="O202" s="324"/>
      <c r="P202" s="325"/>
      <c r="Q202" s="192"/>
      <c r="R202" s="201"/>
      <c r="S202" s="192"/>
      <c r="T202" s="192"/>
      <c r="U202" s="192"/>
      <c r="V202" s="192"/>
      <c r="W202" s="1045"/>
      <c r="X202" s="741"/>
      <c r="Y202" s="82"/>
      <c r="Z202" s="453"/>
      <c r="AA202" s="307"/>
      <c r="AB202" s="294"/>
      <c r="AE202" s="725" t="str">
        <f t="shared" si="46"/>
        <v/>
      </c>
      <c r="AF202" s="726" t="str">
        <f t="shared" si="47"/>
        <v/>
      </c>
      <c r="AG202" s="726" t="str">
        <f t="shared" si="48"/>
        <v/>
      </c>
      <c r="AH202" s="726" t="str">
        <f>IF(AE202="","",VLOOKUP(AE202,リスト!BI:BJ,2,0))</f>
        <v/>
      </c>
      <c r="AI202" s="726" t="str">
        <f t="shared" si="45"/>
        <v/>
      </c>
      <c r="AJ202" s="726" t="str">
        <f>IF(AI202="","",VLOOKUP(AI202,リスト!BW:BX,2,0))</f>
        <v/>
      </c>
      <c r="AK202" s="726" t="str">
        <f>IF(AE202="","",IF(P202&gt;【１】経営概要!$G$27,調査年-1,調査年)-O202)</f>
        <v/>
      </c>
      <c r="AL202" s="727" t="str">
        <f t="shared" si="49"/>
        <v/>
      </c>
      <c r="AM202" s="728" t="str">
        <f t="shared" si="50"/>
        <v/>
      </c>
      <c r="AN202" s="728" t="str">
        <f t="shared" si="51"/>
        <v/>
      </c>
      <c r="AO202" s="729" t="str">
        <f t="shared" si="52"/>
        <v/>
      </c>
      <c r="AP202" s="729" t="str">
        <f>IF(W202="","",IF(OR(O202=IF(P202&gt;【１】経営概要!$G$27,調査年-1,調査年),AM202=""),"",ROUND(AM202*W202%,0)))</f>
        <v/>
      </c>
      <c r="AQ202" s="729" t="str">
        <f t="shared" si="53"/>
        <v/>
      </c>
      <c r="AR202" s="729" t="str">
        <f t="shared" si="54"/>
        <v/>
      </c>
      <c r="AS202" s="729" t="str">
        <f t="shared" si="55"/>
        <v/>
      </c>
      <c r="AT202" s="666" t="str">
        <f>IF(OR(W202="",AND(OR(O202&lt;&gt;IF(P202&gt;【１】経営概要!$G$27,調査年-1,調査年),AF202=0),R202="")),"",
SUM(
IF(AND(O202=IF(P202&gt;【１】経営概要!$G$27,調査年-1,調査年),AF202=1),ROUND(Q202*W202%,0),),
ROUND(R202*W202%,0)))</f>
        <v/>
      </c>
      <c r="AU202" s="729" t="str">
        <f t="shared" si="56"/>
        <v/>
      </c>
      <c r="AV202" s="729" t="str">
        <f t="shared" si="57"/>
        <v/>
      </c>
      <c r="AW202" s="729" t="str">
        <f t="shared" si="58"/>
        <v/>
      </c>
      <c r="AX202" s="729" t="str">
        <f t="shared" si="59"/>
        <v/>
      </c>
    </row>
    <row r="203" spans="3:50" s="4" customFormat="1" ht="28.15" hidden="1" customHeight="1" outlineLevel="1">
      <c r="C203" s="722">
        <v>187</v>
      </c>
      <c r="D203" s="1572"/>
      <c r="E203" s="1573"/>
      <c r="F203" s="1573"/>
      <c r="G203" s="1573"/>
      <c r="H203" s="1573"/>
      <c r="I203" s="1573"/>
      <c r="J203" s="1573"/>
      <c r="K203" s="742"/>
      <c r="L203" s="743"/>
      <c r="M203" s="744"/>
      <c r="N203" s="193"/>
      <c r="O203" s="326"/>
      <c r="P203" s="325"/>
      <c r="Q203" s="192"/>
      <c r="R203" s="201"/>
      <c r="S203" s="192"/>
      <c r="T203" s="192"/>
      <c r="U203" s="192"/>
      <c r="V203" s="192"/>
      <c r="W203" s="1045"/>
      <c r="X203" s="741"/>
      <c r="Y203" s="82"/>
      <c r="Z203" s="453"/>
      <c r="AA203" s="307"/>
      <c r="AB203" s="294"/>
      <c r="AE203" s="725" t="str">
        <f t="shared" si="46"/>
        <v/>
      </c>
      <c r="AF203" s="726" t="str">
        <f t="shared" si="47"/>
        <v/>
      </c>
      <c r="AG203" s="726" t="str">
        <f t="shared" si="48"/>
        <v/>
      </c>
      <c r="AH203" s="726" t="str">
        <f>IF(AE203="","",VLOOKUP(AE203,リスト!BI:BJ,2,0))</f>
        <v/>
      </c>
      <c r="AI203" s="726" t="str">
        <f t="shared" si="45"/>
        <v/>
      </c>
      <c r="AJ203" s="726" t="str">
        <f>IF(AI203="","",VLOOKUP(AI203,リスト!BW:BX,2,0))</f>
        <v/>
      </c>
      <c r="AK203" s="726" t="str">
        <f>IF(AE203="","",IF(P203&gt;【１】経営概要!$G$27,調査年-1,調査年)-O203)</f>
        <v/>
      </c>
      <c r="AL203" s="727" t="str">
        <f t="shared" si="49"/>
        <v/>
      </c>
      <c r="AM203" s="728" t="str">
        <f t="shared" si="50"/>
        <v/>
      </c>
      <c r="AN203" s="728" t="str">
        <f t="shared" si="51"/>
        <v/>
      </c>
      <c r="AO203" s="729" t="str">
        <f t="shared" si="52"/>
        <v/>
      </c>
      <c r="AP203" s="729" t="str">
        <f>IF(W203="","",IF(OR(O203=IF(P203&gt;【１】経営概要!$G$27,調査年-1,調査年),AM203=""),"",ROUND(AM203*W203%,0)))</f>
        <v/>
      </c>
      <c r="AQ203" s="729" t="str">
        <f t="shared" si="53"/>
        <v/>
      </c>
      <c r="AR203" s="729" t="str">
        <f t="shared" si="54"/>
        <v/>
      </c>
      <c r="AS203" s="729" t="str">
        <f t="shared" si="55"/>
        <v/>
      </c>
      <c r="AT203" s="666" t="str">
        <f>IF(OR(W203="",AND(OR(O203&lt;&gt;IF(P203&gt;【１】経営概要!$G$27,調査年-1,調査年),AF203=0),R203="")),"",
SUM(
IF(AND(O203=IF(P203&gt;【１】経営概要!$G$27,調査年-1,調査年),AF203=1),ROUND(Q203*W203%,0),),
ROUND(R203*W203%,0)))</f>
        <v/>
      </c>
      <c r="AU203" s="729" t="str">
        <f t="shared" si="56"/>
        <v/>
      </c>
      <c r="AV203" s="729" t="str">
        <f t="shared" si="57"/>
        <v/>
      </c>
      <c r="AW203" s="729" t="str">
        <f t="shared" si="58"/>
        <v/>
      </c>
      <c r="AX203" s="729" t="str">
        <f t="shared" si="59"/>
        <v/>
      </c>
    </row>
    <row r="204" spans="3:50" s="4" customFormat="1" ht="28.15" hidden="1" customHeight="1" outlineLevel="1">
      <c r="C204" s="722">
        <v>188</v>
      </c>
      <c r="D204" s="1569"/>
      <c r="E204" s="1570"/>
      <c r="F204" s="1570"/>
      <c r="G204" s="1570"/>
      <c r="H204" s="1570"/>
      <c r="I204" s="1570"/>
      <c r="J204" s="1570"/>
      <c r="K204" s="739"/>
      <c r="L204" s="740"/>
      <c r="M204" s="744"/>
      <c r="N204" s="191"/>
      <c r="O204" s="324"/>
      <c r="P204" s="325"/>
      <c r="Q204" s="192"/>
      <c r="R204" s="201"/>
      <c r="S204" s="192"/>
      <c r="T204" s="192"/>
      <c r="U204" s="192"/>
      <c r="V204" s="192"/>
      <c r="W204" s="1045"/>
      <c r="X204" s="741"/>
      <c r="Y204" s="82"/>
      <c r="Z204" s="453"/>
      <c r="AA204" s="307"/>
      <c r="AB204" s="294"/>
      <c r="AE204" s="725" t="str">
        <f t="shared" si="46"/>
        <v/>
      </c>
      <c r="AF204" s="726" t="str">
        <f t="shared" si="47"/>
        <v/>
      </c>
      <c r="AG204" s="726" t="str">
        <f t="shared" si="48"/>
        <v/>
      </c>
      <c r="AH204" s="726" t="str">
        <f>IF(AE204="","",VLOOKUP(AE204,リスト!BI:BJ,2,0))</f>
        <v/>
      </c>
      <c r="AI204" s="726" t="str">
        <f t="shared" si="45"/>
        <v/>
      </c>
      <c r="AJ204" s="726" t="str">
        <f>IF(AI204="","",VLOOKUP(AI204,リスト!BW:BX,2,0))</f>
        <v/>
      </c>
      <c r="AK204" s="726" t="str">
        <f>IF(AE204="","",IF(P204&gt;【１】経営概要!$G$27,調査年-1,調査年)-O204)</f>
        <v/>
      </c>
      <c r="AL204" s="727" t="str">
        <f t="shared" si="49"/>
        <v/>
      </c>
      <c r="AM204" s="728" t="str">
        <f t="shared" si="50"/>
        <v/>
      </c>
      <c r="AN204" s="728" t="str">
        <f t="shared" si="51"/>
        <v/>
      </c>
      <c r="AO204" s="729" t="str">
        <f t="shared" si="52"/>
        <v/>
      </c>
      <c r="AP204" s="729" t="str">
        <f>IF(W204="","",IF(OR(O204=IF(P204&gt;【１】経営概要!$G$27,調査年-1,調査年),AM204=""),"",ROUND(AM204*W204%,0)))</f>
        <v/>
      </c>
      <c r="AQ204" s="729" t="str">
        <f t="shared" si="53"/>
        <v/>
      </c>
      <c r="AR204" s="729" t="str">
        <f t="shared" si="54"/>
        <v/>
      </c>
      <c r="AS204" s="729" t="str">
        <f t="shared" si="55"/>
        <v/>
      </c>
      <c r="AT204" s="666" t="str">
        <f>IF(OR(W204="",AND(OR(O204&lt;&gt;IF(P204&gt;【１】経営概要!$G$27,調査年-1,調査年),AF204=0),R204="")),"",
SUM(
IF(AND(O204=IF(P204&gt;【１】経営概要!$G$27,調査年-1,調査年),AF204=1),ROUND(Q204*W204%,0),),
ROUND(R204*W204%,0)))</f>
        <v/>
      </c>
      <c r="AU204" s="729" t="str">
        <f t="shared" si="56"/>
        <v/>
      </c>
      <c r="AV204" s="729" t="str">
        <f t="shared" si="57"/>
        <v/>
      </c>
      <c r="AW204" s="729" t="str">
        <f t="shared" si="58"/>
        <v/>
      </c>
      <c r="AX204" s="729" t="str">
        <f t="shared" si="59"/>
        <v/>
      </c>
    </row>
    <row r="205" spans="3:50" s="4" customFormat="1" ht="28.15" hidden="1" customHeight="1" outlineLevel="1">
      <c r="C205" s="722">
        <v>189</v>
      </c>
      <c r="D205" s="1572"/>
      <c r="E205" s="1573"/>
      <c r="F205" s="1573"/>
      <c r="G205" s="1573"/>
      <c r="H205" s="1573"/>
      <c r="I205" s="1573"/>
      <c r="J205" s="1573"/>
      <c r="K205" s="742"/>
      <c r="L205" s="743"/>
      <c r="M205" s="744"/>
      <c r="N205" s="191"/>
      <c r="O205" s="326"/>
      <c r="P205" s="325"/>
      <c r="Q205" s="192"/>
      <c r="R205" s="201"/>
      <c r="S205" s="192"/>
      <c r="T205" s="192"/>
      <c r="U205" s="192"/>
      <c r="V205" s="192"/>
      <c r="W205" s="1045"/>
      <c r="X205" s="741"/>
      <c r="Y205" s="82"/>
      <c r="Z205" s="453"/>
      <c r="AA205" s="307"/>
      <c r="AB205" s="294"/>
      <c r="AE205" s="725" t="str">
        <f t="shared" si="46"/>
        <v/>
      </c>
      <c r="AF205" s="726" t="str">
        <f t="shared" si="47"/>
        <v/>
      </c>
      <c r="AG205" s="726" t="str">
        <f t="shared" si="48"/>
        <v/>
      </c>
      <c r="AH205" s="726" t="str">
        <f>IF(AE205="","",VLOOKUP(AE205,リスト!BI:BJ,2,0))</f>
        <v/>
      </c>
      <c r="AI205" s="726" t="str">
        <f t="shared" si="45"/>
        <v/>
      </c>
      <c r="AJ205" s="726" t="str">
        <f>IF(AI205="","",VLOOKUP(AI205,リスト!BW:BX,2,0))</f>
        <v/>
      </c>
      <c r="AK205" s="726" t="str">
        <f>IF(AE205="","",IF(P205&gt;【１】経営概要!$G$27,調査年-1,調査年)-O205)</f>
        <v/>
      </c>
      <c r="AL205" s="727" t="str">
        <f t="shared" si="49"/>
        <v/>
      </c>
      <c r="AM205" s="728" t="str">
        <f t="shared" si="50"/>
        <v/>
      </c>
      <c r="AN205" s="728" t="str">
        <f t="shared" si="51"/>
        <v/>
      </c>
      <c r="AO205" s="729" t="str">
        <f t="shared" si="52"/>
        <v/>
      </c>
      <c r="AP205" s="729" t="str">
        <f>IF(W205="","",IF(OR(O205=IF(P205&gt;【１】経営概要!$G$27,調査年-1,調査年),AM205=""),"",ROUND(AM205*W205%,0)))</f>
        <v/>
      </c>
      <c r="AQ205" s="729" t="str">
        <f t="shared" si="53"/>
        <v/>
      </c>
      <c r="AR205" s="729" t="str">
        <f t="shared" si="54"/>
        <v/>
      </c>
      <c r="AS205" s="729" t="str">
        <f t="shared" si="55"/>
        <v/>
      </c>
      <c r="AT205" s="666" t="str">
        <f>IF(OR(W205="",AND(OR(O205&lt;&gt;IF(P205&gt;【１】経営概要!$G$27,調査年-1,調査年),AF205=0),R205="")),"",
SUM(
IF(AND(O205=IF(P205&gt;【１】経営概要!$G$27,調査年-1,調査年),AF205=1),ROUND(Q205*W205%,0),),
ROUND(R205*W205%,0)))</f>
        <v/>
      </c>
      <c r="AU205" s="729" t="str">
        <f t="shared" si="56"/>
        <v/>
      </c>
      <c r="AV205" s="729" t="str">
        <f t="shared" si="57"/>
        <v/>
      </c>
      <c r="AW205" s="729" t="str">
        <f t="shared" si="58"/>
        <v/>
      </c>
      <c r="AX205" s="729" t="str">
        <f t="shared" si="59"/>
        <v/>
      </c>
    </row>
    <row r="206" spans="3:50" s="4" customFormat="1" ht="28.15" hidden="1" customHeight="1" outlineLevel="1">
      <c r="C206" s="722">
        <v>190</v>
      </c>
      <c r="D206" s="1569"/>
      <c r="E206" s="1570"/>
      <c r="F206" s="1570"/>
      <c r="G206" s="1570"/>
      <c r="H206" s="1570"/>
      <c r="I206" s="1570"/>
      <c r="J206" s="1570"/>
      <c r="K206" s="739"/>
      <c r="L206" s="740"/>
      <c r="M206" s="744"/>
      <c r="N206" s="191"/>
      <c r="O206" s="324"/>
      <c r="P206" s="325"/>
      <c r="Q206" s="192"/>
      <c r="R206" s="201"/>
      <c r="S206" s="192"/>
      <c r="T206" s="192"/>
      <c r="U206" s="192"/>
      <c r="V206" s="192"/>
      <c r="W206" s="1045"/>
      <c r="X206" s="741"/>
      <c r="Y206" s="82"/>
      <c r="Z206" s="453"/>
      <c r="AA206" s="307"/>
      <c r="AB206" s="294"/>
      <c r="AE206" s="725" t="str">
        <f t="shared" si="46"/>
        <v/>
      </c>
      <c r="AF206" s="726" t="str">
        <f t="shared" si="47"/>
        <v/>
      </c>
      <c r="AG206" s="726" t="str">
        <f t="shared" si="48"/>
        <v/>
      </c>
      <c r="AH206" s="726" t="str">
        <f>IF(AE206="","",VLOOKUP(AE206,リスト!BI:BJ,2,0))</f>
        <v/>
      </c>
      <c r="AI206" s="726" t="str">
        <f t="shared" si="45"/>
        <v/>
      </c>
      <c r="AJ206" s="726" t="str">
        <f>IF(AI206="","",VLOOKUP(AI206,リスト!BW:BX,2,0))</f>
        <v/>
      </c>
      <c r="AK206" s="726" t="str">
        <f>IF(AE206="","",IF(P206&gt;【１】経営概要!$G$27,調査年-1,調査年)-O206)</f>
        <v/>
      </c>
      <c r="AL206" s="727" t="str">
        <f t="shared" si="49"/>
        <v/>
      </c>
      <c r="AM206" s="728" t="str">
        <f t="shared" si="50"/>
        <v/>
      </c>
      <c r="AN206" s="728" t="str">
        <f t="shared" si="51"/>
        <v/>
      </c>
      <c r="AO206" s="729" t="str">
        <f t="shared" si="52"/>
        <v/>
      </c>
      <c r="AP206" s="729" t="str">
        <f>IF(W206="","",IF(OR(O206=IF(P206&gt;【１】経営概要!$G$27,調査年-1,調査年),AM206=""),"",ROUND(AM206*W206%,0)))</f>
        <v/>
      </c>
      <c r="AQ206" s="729" t="str">
        <f t="shared" si="53"/>
        <v/>
      </c>
      <c r="AR206" s="729" t="str">
        <f t="shared" si="54"/>
        <v/>
      </c>
      <c r="AS206" s="729" t="str">
        <f t="shared" si="55"/>
        <v/>
      </c>
      <c r="AT206" s="666" t="str">
        <f>IF(OR(W206="",AND(OR(O206&lt;&gt;IF(P206&gt;【１】経営概要!$G$27,調査年-1,調査年),AF206=0),R206="")),"",
SUM(
IF(AND(O206=IF(P206&gt;【１】経営概要!$G$27,調査年-1,調査年),AF206=1),ROUND(Q206*W206%,0),),
ROUND(R206*W206%,0)))</f>
        <v/>
      </c>
      <c r="AU206" s="729" t="str">
        <f t="shared" si="56"/>
        <v/>
      </c>
      <c r="AV206" s="729" t="str">
        <f t="shared" si="57"/>
        <v/>
      </c>
      <c r="AW206" s="729" t="str">
        <f t="shared" si="58"/>
        <v/>
      </c>
      <c r="AX206" s="729" t="str">
        <f t="shared" si="59"/>
        <v/>
      </c>
    </row>
    <row r="207" spans="3:50" s="4" customFormat="1" ht="28.15" hidden="1" customHeight="1" outlineLevel="1">
      <c r="C207" s="722">
        <v>191</v>
      </c>
      <c r="D207" s="1572"/>
      <c r="E207" s="1573"/>
      <c r="F207" s="1573"/>
      <c r="G207" s="1573"/>
      <c r="H207" s="1573"/>
      <c r="I207" s="1573"/>
      <c r="J207" s="1573"/>
      <c r="K207" s="742"/>
      <c r="L207" s="743"/>
      <c r="M207" s="744"/>
      <c r="N207" s="191"/>
      <c r="O207" s="326"/>
      <c r="P207" s="325"/>
      <c r="Q207" s="192"/>
      <c r="R207" s="201"/>
      <c r="S207" s="192"/>
      <c r="T207" s="192"/>
      <c r="U207" s="192"/>
      <c r="V207" s="192"/>
      <c r="W207" s="1045"/>
      <c r="X207" s="741"/>
      <c r="Y207" s="82"/>
      <c r="Z207" s="453"/>
      <c r="AA207" s="307"/>
      <c r="AB207" s="294"/>
      <c r="AE207" s="725" t="str">
        <f t="shared" si="46"/>
        <v/>
      </c>
      <c r="AF207" s="726" t="str">
        <f t="shared" si="47"/>
        <v/>
      </c>
      <c r="AG207" s="726" t="str">
        <f t="shared" si="48"/>
        <v/>
      </c>
      <c r="AH207" s="726" t="str">
        <f>IF(AE207="","",VLOOKUP(AE207,リスト!BI:BJ,2,0))</f>
        <v/>
      </c>
      <c r="AI207" s="726" t="str">
        <f t="shared" si="45"/>
        <v/>
      </c>
      <c r="AJ207" s="726" t="str">
        <f>IF(AI207="","",VLOOKUP(AI207,リスト!BW:BX,2,0))</f>
        <v/>
      </c>
      <c r="AK207" s="726" t="str">
        <f>IF(AE207="","",IF(P207&gt;【１】経営概要!$G$27,調査年-1,調査年)-O207)</f>
        <v/>
      </c>
      <c r="AL207" s="727" t="str">
        <f t="shared" si="49"/>
        <v/>
      </c>
      <c r="AM207" s="728" t="str">
        <f t="shared" si="50"/>
        <v/>
      </c>
      <c r="AN207" s="728" t="str">
        <f t="shared" si="51"/>
        <v/>
      </c>
      <c r="AO207" s="729" t="str">
        <f t="shared" si="52"/>
        <v/>
      </c>
      <c r="AP207" s="729" t="str">
        <f>IF(W207="","",IF(OR(O207=IF(P207&gt;【１】経営概要!$G$27,調査年-1,調査年),AM207=""),"",ROUND(AM207*W207%,0)))</f>
        <v/>
      </c>
      <c r="AQ207" s="729" t="str">
        <f t="shared" si="53"/>
        <v/>
      </c>
      <c r="AR207" s="729" t="str">
        <f t="shared" si="54"/>
        <v/>
      </c>
      <c r="AS207" s="729" t="str">
        <f t="shared" si="55"/>
        <v/>
      </c>
      <c r="AT207" s="666" t="str">
        <f>IF(OR(W207="",AND(OR(O207&lt;&gt;IF(P207&gt;【１】経営概要!$G$27,調査年-1,調査年),AF207=0),R207="")),"",
SUM(
IF(AND(O207=IF(P207&gt;【１】経営概要!$G$27,調査年-1,調査年),AF207=1),ROUND(Q207*W207%,0),),
ROUND(R207*W207%,0)))</f>
        <v/>
      </c>
      <c r="AU207" s="729" t="str">
        <f t="shared" si="56"/>
        <v/>
      </c>
      <c r="AV207" s="729" t="str">
        <f t="shared" si="57"/>
        <v/>
      </c>
      <c r="AW207" s="729" t="str">
        <f t="shared" si="58"/>
        <v/>
      </c>
      <c r="AX207" s="729" t="str">
        <f t="shared" si="59"/>
        <v/>
      </c>
    </row>
    <row r="208" spans="3:50" s="4" customFormat="1" ht="28.15" hidden="1" customHeight="1" outlineLevel="1">
      <c r="C208" s="722">
        <v>192</v>
      </c>
      <c r="D208" s="1569"/>
      <c r="E208" s="1570"/>
      <c r="F208" s="1570"/>
      <c r="G208" s="1570"/>
      <c r="H208" s="1570"/>
      <c r="I208" s="1570"/>
      <c r="J208" s="1570"/>
      <c r="K208" s="739"/>
      <c r="L208" s="740"/>
      <c r="M208" s="744"/>
      <c r="N208" s="191"/>
      <c r="O208" s="324"/>
      <c r="P208" s="325"/>
      <c r="Q208" s="192"/>
      <c r="R208" s="201"/>
      <c r="S208" s="192"/>
      <c r="T208" s="192"/>
      <c r="U208" s="192"/>
      <c r="V208" s="192"/>
      <c r="W208" s="1045"/>
      <c r="X208" s="741"/>
      <c r="Y208" s="82"/>
      <c r="Z208" s="453"/>
      <c r="AA208" s="307"/>
      <c r="AB208" s="294"/>
      <c r="AE208" s="725" t="str">
        <f t="shared" si="46"/>
        <v/>
      </c>
      <c r="AF208" s="726" t="str">
        <f t="shared" si="47"/>
        <v/>
      </c>
      <c r="AG208" s="726" t="str">
        <f t="shared" si="48"/>
        <v/>
      </c>
      <c r="AH208" s="726" t="str">
        <f>IF(AE208="","",VLOOKUP(AE208,リスト!BI:BJ,2,0))</f>
        <v/>
      </c>
      <c r="AI208" s="726" t="str">
        <f t="shared" si="45"/>
        <v/>
      </c>
      <c r="AJ208" s="726" t="str">
        <f>IF(AI208="","",VLOOKUP(AI208,リスト!BW:BX,2,0))</f>
        <v/>
      </c>
      <c r="AK208" s="726" t="str">
        <f>IF(AE208="","",IF(P208&gt;【１】経営概要!$G$27,調査年-1,調査年)-O208)</f>
        <v/>
      </c>
      <c r="AL208" s="727" t="str">
        <f t="shared" si="49"/>
        <v/>
      </c>
      <c r="AM208" s="728" t="str">
        <f t="shared" si="50"/>
        <v/>
      </c>
      <c r="AN208" s="728" t="str">
        <f t="shared" si="51"/>
        <v/>
      </c>
      <c r="AO208" s="729" t="str">
        <f t="shared" si="52"/>
        <v/>
      </c>
      <c r="AP208" s="729" t="str">
        <f>IF(W208="","",IF(OR(O208=IF(P208&gt;【１】経営概要!$G$27,調査年-1,調査年),AM208=""),"",ROUND(AM208*W208%,0)))</f>
        <v/>
      </c>
      <c r="AQ208" s="729" t="str">
        <f t="shared" si="53"/>
        <v/>
      </c>
      <c r="AR208" s="729" t="str">
        <f t="shared" si="54"/>
        <v/>
      </c>
      <c r="AS208" s="729" t="str">
        <f t="shared" si="55"/>
        <v/>
      </c>
      <c r="AT208" s="666" t="str">
        <f>IF(OR(W208="",AND(OR(O208&lt;&gt;IF(P208&gt;【１】経営概要!$G$27,調査年-1,調査年),AF208=0),R208="")),"",
SUM(
IF(AND(O208=IF(P208&gt;【１】経営概要!$G$27,調査年-1,調査年),AF208=1),ROUND(Q208*W208%,0),),
ROUND(R208*W208%,0)))</f>
        <v/>
      </c>
      <c r="AU208" s="729" t="str">
        <f t="shared" si="56"/>
        <v/>
      </c>
      <c r="AV208" s="729" t="str">
        <f t="shared" si="57"/>
        <v/>
      </c>
      <c r="AW208" s="729" t="str">
        <f t="shared" si="58"/>
        <v/>
      </c>
      <c r="AX208" s="729" t="str">
        <f t="shared" si="59"/>
        <v/>
      </c>
    </row>
    <row r="209" spans="3:50" s="4" customFormat="1" ht="28.15" hidden="1" customHeight="1" outlineLevel="1">
      <c r="C209" s="722">
        <v>193</v>
      </c>
      <c r="D209" s="1572"/>
      <c r="E209" s="1573"/>
      <c r="F209" s="1573"/>
      <c r="G209" s="1573"/>
      <c r="H209" s="1573"/>
      <c r="I209" s="1573"/>
      <c r="J209" s="1573"/>
      <c r="K209" s="742"/>
      <c r="L209" s="743"/>
      <c r="M209" s="744"/>
      <c r="N209" s="191"/>
      <c r="O209" s="326"/>
      <c r="P209" s="327"/>
      <c r="Q209" s="192"/>
      <c r="R209" s="201"/>
      <c r="S209" s="192"/>
      <c r="T209" s="192"/>
      <c r="U209" s="192"/>
      <c r="V209" s="192"/>
      <c r="W209" s="1045"/>
      <c r="X209" s="741"/>
      <c r="Y209" s="82"/>
      <c r="Z209" s="453"/>
      <c r="AA209" s="307"/>
      <c r="AB209" s="294"/>
      <c r="AE209" s="725" t="str">
        <f t="shared" si="46"/>
        <v/>
      </c>
      <c r="AF209" s="726" t="str">
        <f t="shared" si="47"/>
        <v/>
      </c>
      <c r="AG209" s="726" t="str">
        <f t="shared" si="48"/>
        <v/>
      </c>
      <c r="AH209" s="726" t="str">
        <f>IF(AE209="","",VLOOKUP(AE209,リスト!BI:BJ,2,0))</f>
        <v/>
      </c>
      <c r="AI209" s="726" t="str">
        <f t="shared" si="45"/>
        <v/>
      </c>
      <c r="AJ209" s="726" t="str">
        <f>IF(AI209="","",VLOOKUP(AI209,リスト!BW:BX,2,0))</f>
        <v/>
      </c>
      <c r="AK209" s="726" t="str">
        <f>IF(AE209="","",IF(P209&gt;【１】経営概要!$G$27,調査年-1,調査年)-O209)</f>
        <v/>
      </c>
      <c r="AL209" s="727" t="str">
        <f t="shared" si="49"/>
        <v/>
      </c>
      <c r="AM209" s="728" t="str">
        <f t="shared" si="50"/>
        <v/>
      </c>
      <c r="AN209" s="728" t="str">
        <f t="shared" si="51"/>
        <v/>
      </c>
      <c r="AO209" s="729" t="str">
        <f t="shared" si="52"/>
        <v/>
      </c>
      <c r="AP209" s="729" t="str">
        <f>IF(W209="","",IF(OR(O209=IF(P209&gt;【１】経営概要!$G$27,調査年-1,調査年),AM209=""),"",ROUND(AM209*W209%,0)))</f>
        <v/>
      </c>
      <c r="AQ209" s="729" t="str">
        <f t="shared" si="53"/>
        <v/>
      </c>
      <c r="AR209" s="729" t="str">
        <f t="shared" si="54"/>
        <v/>
      </c>
      <c r="AS209" s="729" t="str">
        <f t="shared" si="55"/>
        <v/>
      </c>
      <c r="AT209" s="666" t="str">
        <f>IF(OR(W209="",AND(OR(O209&lt;&gt;IF(P209&gt;【１】経営概要!$G$27,調査年-1,調査年),AF209=0),R209="")),"",
SUM(
IF(AND(O209=IF(P209&gt;【１】経営概要!$G$27,調査年-1,調査年),AF209=1),ROUND(Q209*W209%,0),),
ROUND(R209*W209%,0)))</f>
        <v/>
      </c>
      <c r="AU209" s="729" t="str">
        <f t="shared" si="56"/>
        <v/>
      </c>
      <c r="AV209" s="729" t="str">
        <f t="shared" si="57"/>
        <v/>
      </c>
      <c r="AW209" s="729" t="str">
        <f t="shared" si="58"/>
        <v/>
      </c>
      <c r="AX209" s="729" t="str">
        <f t="shared" si="59"/>
        <v/>
      </c>
    </row>
    <row r="210" spans="3:50" s="4" customFormat="1" ht="28.15" hidden="1" customHeight="1" outlineLevel="1">
      <c r="C210" s="722">
        <v>194</v>
      </c>
      <c r="D210" s="1569"/>
      <c r="E210" s="1570"/>
      <c r="F210" s="1570"/>
      <c r="G210" s="1570"/>
      <c r="H210" s="1570"/>
      <c r="I210" s="1570"/>
      <c r="J210" s="1570"/>
      <c r="K210" s="739"/>
      <c r="L210" s="740"/>
      <c r="M210" s="744"/>
      <c r="N210" s="191"/>
      <c r="O210" s="324"/>
      <c r="P210" s="328"/>
      <c r="Q210" s="192"/>
      <c r="R210" s="201"/>
      <c r="S210" s="192"/>
      <c r="T210" s="192"/>
      <c r="U210" s="192"/>
      <c r="V210" s="192"/>
      <c r="W210" s="1045"/>
      <c r="X210" s="741"/>
      <c r="Y210" s="82"/>
      <c r="Z210" s="453"/>
      <c r="AA210" s="307"/>
      <c r="AB210" s="294"/>
      <c r="AE210" s="725" t="str">
        <f t="shared" si="46"/>
        <v/>
      </c>
      <c r="AF210" s="726" t="str">
        <f t="shared" si="47"/>
        <v/>
      </c>
      <c r="AG210" s="726" t="str">
        <f t="shared" si="48"/>
        <v/>
      </c>
      <c r="AH210" s="726" t="str">
        <f>IF(AE210="","",VLOOKUP(AE210,リスト!BI:BJ,2,0))</f>
        <v/>
      </c>
      <c r="AI210" s="726" t="str">
        <f t="shared" ref="AI210:AI273" si="60">IF(AG210=1,3,IF(M210="2：中古",MIN(AH210,N210),AH210))</f>
        <v/>
      </c>
      <c r="AJ210" s="726" t="str">
        <f>IF(AI210="","",VLOOKUP(AI210,リスト!BW:BX,2,0))</f>
        <v/>
      </c>
      <c r="AK210" s="726" t="str">
        <f>IF(AE210="","",IF(P210&gt;【１】経営概要!$G$27,調査年-1,調査年)-O210)</f>
        <v/>
      </c>
      <c r="AL210" s="727" t="str">
        <f t="shared" si="49"/>
        <v/>
      </c>
      <c r="AM210" s="728" t="str">
        <f t="shared" si="50"/>
        <v/>
      </c>
      <c r="AN210" s="728" t="str">
        <f t="shared" si="51"/>
        <v/>
      </c>
      <c r="AO210" s="729" t="str">
        <f t="shared" si="52"/>
        <v/>
      </c>
      <c r="AP210" s="729" t="str">
        <f>IF(W210="","",IF(OR(O210=IF(P210&gt;【１】経営概要!$G$27,調査年-1,調査年),AM210=""),"",ROUND(AM210*W210%,0)))</f>
        <v/>
      </c>
      <c r="AQ210" s="729" t="str">
        <f t="shared" si="53"/>
        <v/>
      </c>
      <c r="AR210" s="729" t="str">
        <f t="shared" si="54"/>
        <v/>
      </c>
      <c r="AS210" s="729" t="str">
        <f t="shared" si="55"/>
        <v/>
      </c>
      <c r="AT210" s="666" t="str">
        <f>IF(OR(W210="",AND(OR(O210&lt;&gt;IF(P210&gt;【１】経営概要!$G$27,調査年-1,調査年),AF210=0),R210="")),"",
SUM(
IF(AND(O210=IF(P210&gt;【１】経営概要!$G$27,調査年-1,調査年),AF210=1),ROUND(Q210*W210%,0),),
ROUND(R210*W210%,0)))</f>
        <v/>
      </c>
      <c r="AU210" s="729" t="str">
        <f t="shared" si="56"/>
        <v/>
      </c>
      <c r="AV210" s="729" t="str">
        <f t="shared" si="57"/>
        <v/>
      </c>
      <c r="AW210" s="729" t="str">
        <f t="shared" si="58"/>
        <v/>
      </c>
      <c r="AX210" s="729" t="str">
        <f t="shared" si="59"/>
        <v/>
      </c>
    </row>
    <row r="211" spans="3:50" s="4" customFormat="1" ht="28.15" hidden="1" customHeight="1" outlineLevel="1">
      <c r="C211" s="722">
        <v>195</v>
      </c>
      <c r="D211" s="1569"/>
      <c r="E211" s="1570"/>
      <c r="F211" s="1570"/>
      <c r="G211" s="1570"/>
      <c r="H211" s="1570"/>
      <c r="I211" s="1570"/>
      <c r="J211" s="1570"/>
      <c r="K211" s="739"/>
      <c r="L211" s="740"/>
      <c r="M211" s="744"/>
      <c r="N211" s="191"/>
      <c r="O211" s="324"/>
      <c r="P211" s="328"/>
      <c r="Q211" s="192"/>
      <c r="R211" s="201"/>
      <c r="S211" s="192"/>
      <c r="T211" s="192"/>
      <c r="U211" s="192"/>
      <c r="V211" s="192"/>
      <c r="W211" s="1045"/>
      <c r="X211" s="741"/>
      <c r="Y211" s="82"/>
      <c r="Z211" s="453"/>
      <c r="AA211" s="307"/>
      <c r="AB211" s="294"/>
      <c r="AE211" s="725" t="str">
        <f t="shared" si="46"/>
        <v/>
      </c>
      <c r="AF211" s="726" t="str">
        <f t="shared" si="47"/>
        <v/>
      </c>
      <c r="AG211" s="726" t="str">
        <f t="shared" si="48"/>
        <v/>
      </c>
      <c r="AH211" s="726" t="str">
        <f>IF(AE211="","",VLOOKUP(AE211,リスト!BI:BJ,2,0))</f>
        <v/>
      </c>
      <c r="AI211" s="726" t="str">
        <f t="shared" si="60"/>
        <v/>
      </c>
      <c r="AJ211" s="726" t="str">
        <f>IF(AI211="","",VLOOKUP(AI211,リスト!BW:BX,2,0))</f>
        <v/>
      </c>
      <c r="AK211" s="726" t="str">
        <f>IF(AE211="","",IF(P211&gt;【１】経営概要!$G$27,調査年-1,調査年)-O211)</f>
        <v/>
      </c>
      <c r="AL211" s="727" t="str">
        <f t="shared" si="49"/>
        <v/>
      </c>
      <c r="AM211" s="728" t="str">
        <f t="shared" si="50"/>
        <v/>
      </c>
      <c r="AN211" s="728" t="str">
        <f t="shared" si="51"/>
        <v/>
      </c>
      <c r="AO211" s="729" t="str">
        <f t="shared" si="52"/>
        <v/>
      </c>
      <c r="AP211" s="729" t="str">
        <f>IF(W211="","",IF(OR(O211=IF(P211&gt;【１】経営概要!$G$27,調査年-1,調査年),AM211=""),"",ROUND(AM211*W211%,0)))</f>
        <v/>
      </c>
      <c r="AQ211" s="729" t="str">
        <f t="shared" si="53"/>
        <v/>
      </c>
      <c r="AR211" s="729" t="str">
        <f t="shared" si="54"/>
        <v/>
      </c>
      <c r="AS211" s="729" t="str">
        <f t="shared" si="55"/>
        <v/>
      </c>
      <c r="AT211" s="666" t="str">
        <f>IF(OR(W211="",AND(OR(O211&lt;&gt;IF(P211&gt;【１】経営概要!$G$27,調査年-1,調査年),AF211=0),R211="")),"",
SUM(
IF(AND(O211=IF(P211&gt;【１】経営概要!$G$27,調査年-1,調査年),AF211=1),ROUND(Q211*W211%,0),),
ROUND(R211*W211%,0)))</f>
        <v/>
      </c>
      <c r="AU211" s="729" t="str">
        <f t="shared" si="56"/>
        <v/>
      </c>
      <c r="AV211" s="729" t="str">
        <f t="shared" si="57"/>
        <v/>
      </c>
      <c r="AW211" s="729" t="str">
        <f t="shared" si="58"/>
        <v/>
      </c>
      <c r="AX211" s="729" t="str">
        <f t="shared" si="59"/>
        <v/>
      </c>
    </row>
    <row r="212" spans="3:50" s="4" customFormat="1" ht="28.15" hidden="1" customHeight="1" outlineLevel="1">
      <c r="C212" s="722">
        <v>196</v>
      </c>
      <c r="D212" s="1569"/>
      <c r="E212" s="1570"/>
      <c r="F212" s="1570"/>
      <c r="G212" s="1570"/>
      <c r="H212" s="1570"/>
      <c r="I212" s="1570"/>
      <c r="J212" s="1570"/>
      <c r="K212" s="739"/>
      <c r="L212" s="740"/>
      <c r="M212" s="744"/>
      <c r="N212" s="193"/>
      <c r="O212" s="324"/>
      <c r="P212" s="328"/>
      <c r="Q212" s="192"/>
      <c r="R212" s="201"/>
      <c r="S212" s="192"/>
      <c r="T212" s="192"/>
      <c r="U212" s="192"/>
      <c r="V212" s="192"/>
      <c r="W212" s="1045"/>
      <c r="X212" s="741"/>
      <c r="Y212" s="82"/>
      <c r="Z212" s="453"/>
      <c r="AA212" s="307"/>
      <c r="AB212" s="294"/>
      <c r="AE212" s="725" t="str">
        <f t="shared" si="46"/>
        <v/>
      </c>
      <c r="AF212" s="726" t="str">
        <f t="shared" si="47"/>
        <v/>
      </c>
      <c r="AG212" s="726" t="str">
        <f t="shared" si="48"/>
        <v/>
      </c>
      <c r="AH212" s="726" t="str">
        <f>IF(AE212="","",VLOOKUP(AE212,リスト!BI:BJ,2,0))</f>
        <v/>
      </c>
      <c r="AI212" s="726" t="str">
        <f t="shared" si="60"/>
        <v/>
      </c>
      <c r="AJ212" s="726" t="str">
        <f>IF(AI212="","",VLOOKUP(AI212,リスト!BW:BX,2,0))</f>
        <v/>
      </c>
      <c r="AK212" s="726" t="str">
        <f>IF(AE212="","",IF(P212&gt;【１】経営概要!$G$27,調査年-1,調査年)-O212)</f>
        <v/>
      </c>
      <c r="AL212" s="727" t="str">
        <f t="shared" si="49"/>
        <v/>
      </c>
      <c r="AM212" s="728" t="str">
        <f t="shared" si="50"/>
        <v/>
      </c>
      <c r="AN212" s="728" t="str">
        <f t="shared" si="51"/>
        <v/>
      </c>
      <c r="AO212" s="729" t="str">
        <f t="shared" si="52"/>
        <v/>
      </c>
      <c r="AP212" s="729" t="str">
        <f>IF(W212="","",IF(OR(O212=IF(P212&gt;【１】経営概要!$G$27,調査年-1,調査年),AM212=""),"",ROUND(AM212*W212%,0)))</f>
        <v/>
      </c>
      <c r="AQ212" s="729" t="str">
        <f t="shared" si="53"/>
        <v/>
      </c>
      <c r="AR212" s="729" t="str">
        <f t="shared" si="54"/>
        <v/>
      </c>
      <c r="AS212" s="729" t="str">
        <f t="shared" si="55"/>
        <v/>
      </c>
      <c r="AT212" s="666" t="str">
        <f>IF(OR(W212="",AND(OR(O212&lt;&gt;IF(P212&gt;【１】経営概要!$G$27,調査年-1,調査年),AF212=0),R212="")),"",
SUM(
IF(AND(O212=IF(P212&gt;【１】経営概要!$G$27,調査年-1,調査年),AF212=1),ROUND(Q212*W212%,0),),
ROUND(R212*W212%,0)))</f>
        <v/>
      </c>
      <c r="AU212" s="729" t="str">
        <f t="shared" si="56"/>
        <v/>
      </c>
      <c r="AV212" s="729" t="str">
        <f t="shared" si="57"/>
        <v/>
      </c>
      <c r="AW212" s="729" t="str">
        <f t="shared" si="58"/>
        <v/>
      </c>
      <c r="AX212" s="729" t="str">
        <f t="shared" si="59"/>
        <v/>
      </c>
    </row>
    <row r="213" spans="3:50" s="4" customFormat="1" ht="28.15" hidden="1" customHeight="1" outlineLevel="1">
      <c r="C213" s="722">
        <v>197</v>
      </c>
      <c r="D213" s="1569"/>
      <c r="E213" s="1570"/>
      <c r="F213" s="1570"/>
      <c r="G213" s="1570"/>
      <c r="H213" s="1570"/>
      <c r="I213" s="1570"/>
      <c r="J213" s="1570"/>
      <c r="K213" s="739"/>
      <c r="L213" s="740"/>
      <c r="M213" s="744"/>
      <c r="N213" s="191"/>
      <c r="O213" s="324"/>
      <c r="P213" s="328"/>
      <c r="Q213" s="192"/>
      <c r="R213" s="201"/>
      <c r="S213" s="192"/>
      <c r="T213" s="192"/>
      <c r="U213" s="192"/>
      <c r="V213" s="192"/>
      <c r="W213" s="1045"/>
      <c r="X213" s="741"/>
      <c r="Y213" s="82"/>
      <c r="Z213" s="453"/>
      <c r="AA213" s="307"/>
      <c r="AB213" s="294"/>
      <c r="AE213" s="725" t="str">
        <f t="shared" si="46"/>
        <v/>
      </c>
      <c r="AF213" s="726" t="str">
        <f t="shared" si="47"/>
        <v/>
      </c>
      <c r="AG213" s="726" t="str">
        <f t="shared" si="48"/>
        <v/>
      </c>
      <c r="AH213" s="726" t="str">
        <f>IF(AE213="","",VLOOKUP(AE213,リスト!BI:BJ,2,0))</f>
        <v/>
      </c>
      <c r="AI213" s="726" t="str">
        <f t="shared" si="60"/>
        <v/>
      </c>
      <c r="AJ213" s="726" t="str">
        <f>IF(AI213="","",VLOOKUP(AI213,リスト!BW:BX,2,0))</f>
        <v/>
      </c>
      <c r="AK213" s="726" t="str">
        <f>IF(AE213="","",IF(P213&gt;【１】経営概要!$G$27,調査年-1,調査年)-O213)</f>
        <v/>
      </c>
      <c r="AL213" s="727" t="str">
        <f t="shared" si="49"/>
        <v/>
      </c>
      <c r="AM213" s="728" t="str">
        <f t="shared" si="50"/>
        <v/>
      </c>
      <c r="AN213" s="728" t="str">
        <f t="shared" si="51"/>
        <v/>
      </c>
      <c r="AO213" s="729" t="str">
        <f t="shared" si="52"/>
        <v/>
      </c>
      <c r="AP213" s="729" t="str">
        <f>IF(W213="","",IF(OR(O213=IF(P213&gt;【１】経営概要!$G$27,調査年-1,調査年),AM213=""),"",ROUND(AM213*W213%,0)))</f>
        <v/>
      </c>
      <c r="AQ213" s="729" t="str">
        <f t="shared" si="53"/>
        <v/>
      </c>
      <c r="AR213" s="729" t="str">
        <f t="shared" si="54"/>
        <v/>
      </c>
      <c r="AS213" s="729" t="str">
        <f t="shared" si="55"/>
        <v/>
      </c>
      <c r="AT213" s="666" t="str">
        <f>IF(OR(W213="",AND(OR(O213&lt;&gt;IF(P213&gt;【１】経営概要!$G$27,調査年-1,調査年),AF213=0),R213="")),"",
SUM(
IF(AND(O213=IF(P213&gt;【１】経営概要!$G$27,調査年-1,調査年),AF213=1),ROUND(Q213*W213%,0),),
ROUND(R213*W213%,0)))</f>
        <v/>
      </c>
      <c r="AU213" s="729" t="str">
        <f t="shared" si="56"/>
        <v/>
      </c>
      <c r="AV213" s="729" t="str">
        <f t="shared" si="57"/>
        <v/>
      </c>
      <c r="AW213" s="729" t="str">
        <f t="shared" si="58"/>
        <v/>
      </c>
      <c r="AX213" s="729" t="str">
        <f t="shared" si="59"/>
        <v/>
      </c>
    </row>
    <row r="214" spans="3:50" s="4" customFormat="1" ht="28.15" hidden="1" customHeight="1" outlineLevel="1">
      <c r="C214" s="722">
        <v>198</v>
      </c>
      <c r="D214" s="1569"/>
      <c r="E214" s="1570"/>
      <c r="F214" s="1570"/>
      <c r="G214" s="1570"/>
      <c r="H214" s="1570"/>
      <c r="I214" s="1570"/>
      <c r="J214" s="1570"/>
      <c r="K214" s="739"/>
      <c r="L214" s="740"/>
      <c r="M214" s="744"/>
      <c r="N214" s="193"/>
      <c r="O214" s="324"/>
      <c r="P214" s="328"/>
      <c r="Q214" s="192"/>
      <c r="R214" s="201"/>
      <c r="S214" s="192"/>
      <c r="T214" s="192"/>
      <c r="U214" s="192"/>
      <c r="V214" s="192"/>
      <c r="W214" s="1045"/>
      <c r="X214" s="741"/>
      <c r="Y214" s="82"/>
      <c r="Z214" s="453"/>
      <c r="AA214" s="307"/>
      <c r="AB214" s="294"/>
      <c r="AE214" s="725" t="str">
        <f t="shared" si="46"/>
        <v/>
      </c>
      <c r="AF214" s="726" t="str">
        <f t="shared" si="47"/>
        <v/>
      </c>
      <c r="AG214" s="726" t="str">
        <f t="shared" si="48"/>
        <v/>
      </c>
      <c r="AH214" s="726" t="str">
        <f>IF(AE214="","",VLOOKUP(AE214,リスト!BI:BJ,2,0))</f>
        <v/>
      </c>
      <c r="AI214" s="726" t="str">
        <f t="shared" si="60"/>
        <v/>
      </c>
      <c r="AJ214" s="726" t="str">
        <f>IF(AI214="","",VLOOKUP(AI214,リスト!BW:BX,2,0))</f>
        <v/>
      </c>
      <c r="AK214" s="726" t="str">
        <f>IF(AE214="","",IF(P214&gt;【１】経営概要!$G$27,調査年-1,調査年)-O214)</f>
        <v/>
      </c>
      <c r="AL214" s="727" t="str">
        <f t="shared" si="49"/>
        <v/>
      </c>
      <c r="AM214" s="728" t="str">
        <f t="shared" si="50"/>
        <v/>
      </c>
      <c r="AN214" s="728" t="str">
        <f t="shared" si="51"/>
        <v/>
      </c>
      <c r="AO214" s="729" t="str">
        <f t="shared" si="52"/>
        <v/>
      </c>
      <c r="AP214" s="729" t="str">
        <f>IF(W214="","",IF(OR(O214=IF(P214&gt;【１】経営概要!$G$27,調査年-1,調査年),AM214=""),"",ROUND(AM214*W214%,0)))</f>
        <v/>
      </c>
      <c r="AQ214" s="729" t="str">
        <f t="shared" si="53"/>
        <v/>
      </c>
      <c r="AR214" s="729" t="str">
        <f t="shared" si="54"/>
        <v/>
      </c>
      <c r="AS214" s="729" t="str">
        <f t="shared" si="55"/>
        <v/>
      </c>
      <c r="AT214" s="666" t="str">
        <f>IF(OR(W214="",AND(OR(O214&lt;&gt;IF(P214&gt;【１】経営概要!$G$27,調査年-1,調査年),AF214=0),R214="")),"",
SUM(
IF(AND(O214=IF(P214&gt;【１】経営概要!$G$27,調査年-1,調査年),AF214=1),ROUND(Q214*W214%,0),),
ROUND(R214*W214%,0)))</f>
        <v/>
      </c>
      <c r="AU214" s="729" t="str">
        <f t="shared" si="56"/>
        <v/>
      </c>
      <c r="AV214" s="729" t="str">
        <f t="shared" si="57"/>
        <v/>
      </c>
      <c r="AW214" s="729" t="str">
        <f t="shared" si="58"/>
        <v/>
      </c>
      <c r="AX214" s="729" t="str">
        <f t="shared" si="59"/>
        <v/>
      </c>
    </row>
    <row r="215" spans="3:50" s="4" customFormat="1" ht="28.15" hidden="1" customHeight="1" outlineLevel="1">
      <c r="C215" s="722">
        <v>199</v>
      </c>
      <c r="D215" s="1569"/>
      <c r="E215" s="1570"/>
      <c r="F215" s="1570"/>
      <c r="G215" s="1570"/>
      <c r="H215" s="1570"/>
      <c r="I215" s="1570"/>
      <c r="J215" s="1570"/>
      <c r="K215" s="739"/>
      <c r="L215" s="740"/>
      <c r="M215" s="744"/>
      <c r="N215" s="191"/>
      <c r="O215" s="324"/>
      <c r="P215" s="328"/>
      <c r="Q215" s="192"/>
      <c r="R215" s="201"/>
      <c r="S215" s="192"/>
      <c r="T215" s="192"/>
      <c r="U215" s="192"/>
      <c r="V215" s="192"/>
      <c r="W215" s="1045"/>
      <c r="X215" s="741"/>
      <c r="Y215" s="82"/>
      <c r="Z215" s="453"/>
      <c r="AA215" s="307"/>
      <c r="AB215" s="294"/>
      <c r="AE215" s="725" t="str">
        <f t="shared" si="46"/>
        <v/>
      </c>
      <c r="AF215" s="726" t="str">
        <f t="shared" si="47"/>
        <v/>
      </c>
      <c r="AG215" s="726" t="str">
        <f t="shared" si="48"/>
        <v/>
      </c>
      <c r="AH215" s="726" t="str">
        <f>IF(AE215="","",VLOOKUP(AE215,リスト!BI:BJ,2,0))</f>
        <v/>
      </c>
      <c r="AI215" s="726" t="str">
        <f t="shared" si="60"/>
        <v/>
      </c>
      <c r="AJ215" s="726" t="str">
        <f>IF(AI215="","",VLOOKUP(AI215,リスト!BW:BX,2,0))</f>
        <v/>
      </c>
      <c r="AK215" s="726" t="str">
        <f>IF(AE215="","",IF(P215&gt;【１】経営概要!$G$27,調査年-1,調査年)-O215)</f>
        <v/>
      </c>
      <c r="AL215" s="727" t="str">
        <f t="shared" si="49"/>
        <v/>
      </c>
      <c r="AM215" s="728" t="str">
        <f t="shared" si="50"/>
        <v/>
      </c>
      <c r="AN215" s="728" t="str">
        <f t="shared" si="51"/>
        <v/>
      </c>
      <c r="AO215" s="729" t="str">
        <f t="shared" si="52"/>
        <v/>
      </c>
      <c r="AP215" s="729" t="str">
        <f>IF(W215="","",IF(OR(O215=IF(P215&gt;【１】経営概要!$G$27,調査年-1,調査年),AM215=""),"",ROUND(AM215*W215%,0)))</f>
        <v/>
      </c>
      <c r="AQ215" s="729" t="str">
        <f t="shared" si="53"/>
        <v/>
      </c>
      <c r="AR215" s="729" t="str">
        <f t="shared" si="54"/>
        <v/>
      </c>
      <c r="AS215" s="729" t="str">
        <f t="shared" si="55"/>
        <v/>
      </c>
      <c r="AT215" s="666" t="str">
        <f>IF(OR(W215="",AND(OR(O215&lt;&gt;IF(P215&gt;【１】経営概要!$G$27,調査年-1,調査年),AF215=0),R215="")),"",
SUM(
IF(AND(O215=IF(P215&gt;【１】経営概要!$G$27,調査年-1,調査年),AF215=1),ROUND(Q215*W215%,0),),
ROUND(R215*W215%,0)))</f>
        <v/>
      </c>
      <c r="AU215" s="729" t="str">
        <f t="shared" si="56"/>
        <v/>
      </c>
      <c r="AV215" s="729" t="str">
        <f t="shared" si="57"/>
        <v/>
      </c>
      <c r="AW215" s="729" t="str">
        <f t="shared" si="58"/>
        <v/>
      </c>
      <c r="AX215" s="729" t="str">
        <f t="shared" si="59"/>
        <v/>
      </c>
    </row>
    <row r="216" spans="3:50" s="4" customFormat="1" ht="28.15" hidden="1" customHeight="1" outlineLevel="1">
      <c r="C216" s="722">
        <v>200</v>
      </c>
      <c r="D216" s="1569"/>
      <c r="E216" s="1570"/>
      <c r="F216" s="1570"/>
      <c r="G216" s="1570"/>
      <c r="H216" s="1570"/>
      <c r="I216" s="1570"/>
      <c r="J216" s="1571"/>
      <c r="K216" s="739"/>
      <c r="L216" s="740"/>
      <c r="M216" s="682"/>
      <c r="N216" s="200"/>
      <c r="O216" s="324"/>
      <c r="P216" s="325"/>
      <c r="Q216" s="201"/>
      <c r="R216" s="201"/>
      <c r="S216" s="201"/>
      <c r="T216" s="201"/>
      <c r="U216" s="201"/>
      <c r="V216" s="201"/>
      <c r="W216" s="1045"/>
      <c r="X216" s="741"/>
      <c r="Y216" s="82"/>
      <c r="Z216" s="453"/>
      <c r="AA216" s="307"/>
      <c r="AB216" s="294"/>
      <c r="AE216" s="725" t="str">
        <f t="shared" si="46"/>
        <v/>
      </c>
      <c r="AF216" s="726" t="str">
        <f t="shared" si="47"/>
        <v/>
      </c>
      <c r="AG216" s="726" t="str">
        <f t="shared" si="48"/>
        <v/>
      </c>
      <c r="AH216" s="726" t="str">
        <f>IF(AE216="","",VLOOKUP(AE216,リスト!BI:BJ,2,0))</f>
        <v/>
      </c>
      <c r="AI216" s="726" t="str">
        <f t="shared" si="60"/>
        <v/>
      </c>
      <c r="AJ216" s="726" t="str">
        <f>IF(AI216="","",VLOOKUP(AI216,リスト!BW:BX,2,0))</f>
        <v/>
      </c>
      <c r="AK216" s="726" t="str">
        <f>IF(AE216="","",IF(P216&gt;【１】経営概要!$G$27,調査年-1,調査年)-O216)</f>
        <v/>
      </c>
      <c r="AL216" s="727" t="str">
        <f t="shared" si="49"/>
        <v/>
      </c>
      <c r="AM216" s="728" t="str">
        <f t="shared" si="50"/>
        <v/>
      </c>
      <c r="AN216" s="728" t="str">
        <f t="shared" si="51"/>
        <v/>
      </c>
      <c r="AO216" s="729" t="str">
        <f t="shared" si="52"/>
        <v/>
      </c>
      <c r="AP216" s="729" t="str">
        <f>IF(W216="","",IF(OR(O216=IF(P216&gt;【１】経営概要!$G$27,調査年-1,調査年),AM216=""),"",ROUND(AM216*W216%,0)))</f>
        <v/>
      </c>
      <c r="AQ216" s="729" t="str">
        <f t="shared" si="53"/>
        <v/>
      </c>
      <c r="AR216" s="729" t="str">
        <f t="shared" si="54"/>
        <v/>
      </c>
      <c r="AS216" s="729" t="str">
        <f t="shared" si="55"/>
        <v/>
      </c>
      <c r="AT216" s="666" t="str">
        <f>IF(OR(W216="",AND(OR(O216&lt;&gt;IF(P216&gt;【１】経営概要!$G$27,調査年-1,調査年),AF216=0),R216="")),"",
SUM(
IF(AND(O216=IF(P216&gt;【１】経営概要!$G$27,調査年-1,調査年),AF216=1),ROUND(Q216*W216%,0),),
ROUND(R216*W216%,0)))</f>
        <v/>
      </c>
      <c r="AU216" s="729" t="str">
        <f t="shared" si="56"/>
        <v/>
      </c>
      <c r="AV216" s="729" t="str">
        <f t="shared" si="57"/>
        <v/>
      </c>
      <c r="AW216" s="729" t="str">
        <f t="shared" si="58"/>
        <v/>
      </c>
      <c r="AX216" s="729" t="str">
        <f t="shared" si="59"/>
        <v/>
      </c>
    </row>
    <row r="217" spans="3:50" s="4" customFormat="1" ht="28.15" hidden="1" customHeight="1" outlineLevel="1">
      <c r="C217" s="722">
        <v>201</v>
      </c>
      <c r="D217" s="1572"/>
      <c r="E217" s="1573"/>
      <c r="F217" s="1573"/>
      <c r="G217" s="1573"/>
      <c r="H217" s="1573"/>
      <c r="I217" s="1573"/>
      <c r="J217" s="1573"/>
      <c r="K217" s="742"/>
      <c r="L217" s="743"/>
      <c r="M217" s="744"/>
      <c r="N217" s="193"/>
      <c r="O217" s="326"/>
      <c r="P217" s="325"/>
      <c r="Q217" s="192"/>
      <c r="R217" s="201"/>
      <c r="S217" s="192"/>
      <c r="T217" s="192"/>
      <c r="U217" s="192"/>
      <c r="V217" s="192"/>
      <c r="W217" s="1045"/>
      <c r="X217" s="741"/>
      <c r="Y217" s="82"/>
      <c r="Z217" s="453"/>
      <c r="AA217" s="307"/>
      <c r="AB217" s="294"/>
      <c r="AE217" s="725" t="str">
        <f t="shared" si="46"/>
        <v/>
      </c>
      <c r="AF217" s="726" t="str">
        <f t="shared" si="47"/>
        <v/>
      </c>
      <c r="AG217" s="726" t="str">
        <f t="shared" si="48"/>
        <v/>
      </c>
      <c r="AH217" s="726" t="str">
        <f>IF(AE217="","",VLOOKUP(AE217,リスト!BI:BJ,2,0))</f>
        <v/>
      </c>
      <c r="AI217" s="726" t="str">
        <f t="shared" si="60"/>
        <v/>
      </c>
      <c r="AJ217" s="726" t="str">
        <f>IF(AI217="","",VLOOKUP(AI217,リスト!BW:BX,2,0))</f>
        <v/>
      </c>
      <c r="AK217" s="726" t="str">
        <f>IF(AE217="","",IF(P217&gt;【１】経営概要!$G$27,調査年-1,調査年)-O217)</f>
        <v/>
      </c>
      <c r="AL217" s="727" t="str">
        <f t="shared" si="49"/>
        <v/>
      </c>
      <c r="AM217" s="728" t="str">
        <f t="shared" si="50"/>
        <v/>
      </c>
      <c r="AN217" s="728" t="str">
        <f t="shared" si="51"/>
        <v/>
      </c>
      <c r="AO217" s="729" t="str">
        <f t="shared" si="52"/>
        <v/>
      </c>
      <c r="AP217" s="729" t="str">
        <f>IF(W217="","",IF(OR(O217=IF(P217&gt;【１】経営概要!$G$27,調査年-1,調査年),AM217=""),"",ROUND(AM217*W217%,0)))</f>
        <v/>
      </c>
      <c r="AQ217" s="729" t="str">
        <f t="shared" si="53"/>
        <v/>
      </c>
      <c r="AR217" s="729" t="str">
        <f t="shared" si="54"/>
        <v/>
      </c>
      <c r="AS217" s="729" t="str">
        <f t="shared" si="55"/>
        <v/>
      </c>
      <c r="AT217" s="666" t="str">
        <f>IF(OR(W217="",AND(OR(O217&lt;&gt;IF(P217&gt;【１】経営概要!$G$27,調査年-1,調査年),AF217=0),R217="")),"",
SUM(
IF(AND(O217=IF(P217&gt;【１】経営概要!$G$27,調査年-1,調査年),AF217=1),ROUND(Q217*W217%,0),),
ROUND(R217*W217%,0)))</f>
        <v/>
      </c>
      <c r="AU217" s="729" t="str">
        <f t="shared" si="56"/>
        <v/>
      </c>
      <c r="AV217" s="729" t="str">
        <f t="shared" si="57"/>
        <v/>
      </c>
      <c r="AW217" s="729" t="str">
        <f t="shared" si="58"/>
        <v/>
      </c>
      <c r="AX217" s="729" t="str">
        <f t="shared" si="59"/>
        <v/>
      </c>
    </row>
    <row r="218" spans="3:50" s="4" customFormat="1" ht="28.15" hidden="1" customHeight="1" outlineLevel="1">
      <c r="C218" s="722">
        <v>202</v>
      </c>
      <c r="D218" s="1569"/>
      <c r="E218" s="1570"/>
      <c r="F218" s="1570"/>
      <c r="G218" s="1570"/>
      <c r="H218" s="1570"/>
      <c r="I218" s="1570"/>
      <c r="J218" s="1570"/>
      <c r="K218" s="739"/>
      <c r="L218" s="740"/>
      <c r="M218" s="744"/>
      <c r="N218" s="191"/>
      <c r="O218" s="324"/>
      <c r="P218" s="325"/>
      <c r="Q218" s="192"/>
      <c r="R218" s="201"/>
      <c r="S218" s="192"/>
      <c r="T218" s="192"/>
      <c r="U218" s="192"/>
      <c r="V218" s="192"/>
      <c r="W218" s="1045"/>
      <c r="X218" s="741"/>
      <c r="Y218" s="82"/>
      <c r="Z218" s="453"/>
      <c r="AA218" s="307"/>
      <c r="AB218" s="294"/>
      <c r="AE218" s="725" t="str">
        <f t="shared" si="46"/>
        <v/>
      </c>
      <c r="AF218" s="726" t="str">
        <f t="shared" si="47"/>
        <v/>
      </c>
      <c r="AG218" s="726" t="str">
        <f t="shared" si="48"/>
        <v/>
      </c>
      <c r="AH218" s="726" t="str">
        <f>IF(AE218="","",VLOOKUP(AE218,リスト!BI:BJ,2,0))</f>
        <v/>
      </c>
      <c r="AI218" s="726" t="str">
        <f t="shared" si="60"/>
        <v/>
      </c>
      <c r="AJ218" s="726" t="str">
        <f>IF(AI218="","",VLOOKUP(AI218,リスト!BW:BX,2,0))</f>
        <v/>
      </c>
      <c r="AK218" s="726" t="str">
        <f>IF(AE218="","",IF(P218&gt;【１】経営概要!$G$27,調査年-1,調査年)-O218)</f>
        <v/>
      </c>
      <c r="AL218" s="727" t="str">
        <f t="shared" si="49"/>
        <v/>
      </c>
      <c r="AM218" s="728" t="str">
        <f t="shared" si="50"/>
        <v/>
      </c>
      <c r="AN218" s="728" t="str">
        <f t="shared" si="51"/>
        <v/>
      </c>
      <c r="AO218" s="729" t="str">
        <f t="shared" si="52"/>
        <v/>
      </c>
      <c r="AP218" s="729" t="str">
        <f>IF(W218="","",IF(OR(O218=IF(P218&gt;【１】経営概要!$G$27,調査年-1,調査年),AM218=""),"",ROUND(AM218*W218%,0)))</f>
        <v/>
      </c>
      <c r="AQ218" s="729" t="str">
        <f t="shared" si="53"/>
        <v/>
      </c>
      <c r="AR218" s="729" t="str">
        <f t="shared" si="54"/>
        <v/>
      </c>
      <c r="AS218" s="729" t="str">
        <f t="shared" si="55"/>
        <v/>
      </c>
      <c r="AT218" s="666" t="str">
        <f>IF(OR(W218="",AND(OR(O218&lt;&gt;IF(P218&gt;【１】経営概要!$G$27,調査年-1,調査年),AF218=0),R218="")),"",
SUM(
IF(AND(O218=IF(P218&gt;【１】経営概要!$G$27,調査年-1,調査年),AF218=1),ROUND(Q218*W218%,0),),
ROUND(R218*W218%,0)))</f>
        <v/>
      </c>
      <c r="AU218" s="729" t="str">
        <f t="shared" si="56"/>
        <v/>
      </c>
      <c r="AV218" s="729" t="str">
        <f t="shared" si="57"/>
        <v/>
      </c>
      <c r="AW218" s="729" t="str">
        <f t="shared" si="58"/>
        <v/>
      </c>
      <c r="AX218" s="729" t="str">
        <f t="shared" si="59"/>
        <v/>
      </c>
    </row>
    <row r="219" spans="3:50" s="4" customFormat="1" ht="28.15" hidden="1" customHeight="1" outlineLevel="1">
      <c r="C219" s="722">
        <v>203</v>
      </c>
      <c r="D219" s="1572"/>
      <c r="E219" s="1573"/>
      <c r="F219" s="1573"/>
      <c r="G219" s="1573"/>
      <c r="H219" s="1573"/>
      <c r="I219" s="1573"/>
      <c r="J219" s="1573"/>
      <c r="K219" s="742"/>
      <c r="L219" s="743"/>
      <c r="M219" s="744"/>
      <c r="N219" s="193"/>
      <c r="O219" s="326"/>
      <c r="P219" s="325"/>
      <c r="Q219" s="192"/>
      <c r="R219" s="201"/>
      <c r="S219" s="192"/>
      <c r="T219" s="192"/>
      <c r="U219" s="192"/>
      <c r="V219" s="192"/>
      <c r="W219" s="1045"/>
      <c r="X219" s="741"/>
      <c r="Y219" s="82"/>
      <c r="Z219" s="453"/>
      <c r="AA219" s="307"/>
      <c r="AB219" s="294"/>
      <c r="AE219" s="725" t="str">
        <f t="shared" si="46"/>
        <v/>
      </c>
      <c r="AF219" s="726" t="str">
        <f t="shared" si="47"/>
        <v/>
      </c>
      <c r="AG219" s="726" t="str">
        <f t="shared" si="48"/>
        <v/>
      </c>
      <c r="AH219" s="726" t="str">
        <f>IF(AE219="","",VLOOKUP(AE219,リスト!BI:BJ,2,0))</f>
        <v/>
      </c>
      <c r="AI219" s="726" t="str">
        <f t="shared" si="60"/>
        <v/>
      </c>
      <c r="AJ219" s="726" t="str">
        <f>IF(AI219="","",VLOOKUP(AI219,リスト!BW:BX,2,0))</f>
        <v/>
      </c>
      <c r="AK219" s="726" t="str">
        <f>IF(AE219="","",IF(P219&gt;【１】経営概要!$G$27,調査年-1,調査年)-O219)</f>
        <v/>
      </c>
      <c r="AL219" s="727" t="str">
        <f t="shared" si="49"/>
        <v/>
      </c>
      <c r="AM219" s="728" t="str">
        <f t="shared" si="50"/>
        <v/>
      </c>
      <c r="AN219" s="728" t="str">
        <f t="shared" si="51"/>
        <v/>
      </c>
      <c r="AO219" s="729" t="str">
        <f t="shared" si="52"/>
        <v/>
      </c>
      <c r="AP219" s="729" t="str">
        <f>IF(W219="","",IF(OR(O219=IF(P219&gt;【１】経営概要!$G$27,調査年-1,調査年),AM219=""),"",ROUND(AM219*W219%,0)))</f>
        <v/>
      </c>
      <c r="AQ219" s="729" t="str">
        <f t="shared" si="53"/>
        <v/>
      </c>
      <c r="AR219" s="729" t="str">
        <f t="shared" si="54"/>
        <v/>
      </c>
      <c r="AS219" s="729" t="str">
        <f t="shared" si="55"/>
        <v/>
      </c>
      <c r="AT219" s="666" t="str">
        <f>IF(OR(W219="",AND(OR(O219&lt;&gt;IF(P219&gt;【１】経営概要!$G$27,調査年-1,調査年),AF219=0),R219="")),"",
SUM(
IF(AND(O219=IF(P219&gt;【１】経営概要!$G$27,調査年-1,調査年),AF219=1),ROUND(Q219*W219%,0),),
ROUND(R219*W219%,0)))</f>
        <v/>
      </c>
      <c r="AU219" s="729" t="str">
        <f t="shared" si="56"/>
        <v/>
      </c>
      <c r="AV219" s="729" t="str">
        <f t="shared" si="57"/>
        <v/>
      </c>
      <c r="AW219" s="729" t="str">
        <f t="shared" si="58"/>
        <v/>
      </c>
      <c r="AX219" s="729" t="str">
        <f t="shared" si="59"/>
        <v/>
      </c>
    </row>
    <row r="220" spans="3:50" s="4" customFormat="1" ht="28.15" hidden="1" customHeight="1" outlineLevel="1">
      <c r="C220" s="722">
        <v>204</v>
      </c>
      <c r="D220" s="1569"/>
      <c r="E220" s="1570"/>
      <c r="F220" s="1570"/>
      <c r="G220" s="1570"/>
      <c r="H220" s="1570"/>
      <c r="I220" s="1570"/>
      <c r="J220" s="1570"/>
      <c r="K220" s="739"/>
      <c r="L220" s="740"/>
      <c r="M220" s="744"/>
      <c r="N220" s="191"/>
      <c r="O220" s="324"/>
      <c r="P220" s="325"/>
      <c r="Q220" s="192"/>
      <c r="R220" s="201"/>
      <c r="S220" s="192"/>
      <c r="T220" s="192"/>
      <c r="U220" s="192"/>
      <c r="V220" s="192"/>
      <c r="W220" s="1045"/>
      <c r="X220" s="741"/>
      <c r="Y220" s="82"/>
      <c r="Z220" s="453"/>
      <c r="AA220" s="307"/>
      <c r="AB220" s="294"/>
      <c r="AE220" s="725" t="str">
        <f t="shared" si="46"/>
        <v/>
      </c>
      <c r="AF220" s="726" t="str">
        <f t="shared" si="47"/>
        <v/>
      </c>
      <c r="AG220" s="726" t="str">
        <f t="shared" si="48"/>
        <v/>
      </c>
      <c r="AH220" s="726" t="str">
        <f>IF(AE220="","",VLOOKUP(AE220,リスト!BI:BJ,2,0))</f>
        <v/>
      </c>
      <c r="AI220" s="726" t="str">
        <f t="shared" si="60"/>
        <v/>
      </c>
      <c r="AJ220" s="726" t="str">
        <f>IF(AI220="","",VLOOKUP(AI220,リスト!BW:BX,2,0))</f>
        <v/>
      </c>
      <c r="AK220" s="726" t="str">
        <f>IF(AE220="","",IF(P220&gt;【１】経営概要!$G$27,調査年-1,調査年)-O220)</f>
        <v/>
      </c>
      <c r="AL220" s="727" t="str">
        <f t="shared" si="49"/>
        <v/>
      </c>
      <c r="AM220" s="728" t="str">
        <f t="shared" si="50"/>
        <v/>
      </c>
      <c r="AN220" s="728" t="str">
        <f t="shared" si="51"/>
        <v/>
      </c>
      <c r="AO220" s="729" t="str">
        <f t="shared" si="52"/>
        <v/>
      </c>
      <c r="AP220" s="729" t="str">
        <f>IF(W220="","",IF(OR(O220=IF(P220&gt;【１】経営概要!$G$27,調査年-1,調査年),AM220=""),"",ROUND(AM220*W220%,0)))</f>
        <v/>
      </c>
      <c r="AQ220" s="729" t="str">
        <f t="shared" si="53"/>
        <v/>
      </c>
      <c r="AR220" s="729" t="str">
        <f t="shared" si="54"/>
        <v/>
      </c>
      <c r="AS220" s="729" t="str">
        <f t="shared" si="55"/>
        <v/>
      </c>
      <c r="AT220" s="666" t="str">
        <f>IF(OR(W220="",AND(OR(O220&lt;&gt;IF(P220&gt;【１】経営概要!$G$27,調査年-1,調査年),AF220=0),R220="")),"",
SUM(
IF(AND(O220=IF(P220&gt;【１】経営概要!$G$27,調査年-1,調査年),AF220=1),ROUND(Q220*W220%,0),),
ROUND(R220*W220%,0)))</f>
        <v/>
      </c>
      <c r="AU220" s="729" t="str">
        <f t="shared" si="56"/>
        <v/>
      </c>
      <c r="AV220" s="729" t="str">
        <f t="shared" si="57"/>
        <v/>
      </c>
      <c r="AW220" s="729" t="str">
        <f t="shared" si="58"/>
        <v/>
      </c>
      <c r="AX220" s="729" t="str">
        <f t="shared" si="59"/>
        <v/>
      </c>
    </row>
    <row r="221" spans="3:50" s="4" customFormat="1" ht="28.15" hidden="1" customHeight="1" outlineLevel="1">
      <c r="C221" s="722">
        <v>205</v>
      </c>
      <c r="D221" s="1572"/>
      <c r="E221" s="1573"/>
      <c r="F221" s="1573"/>
      <c r="G221" s="1573"/>
      <c r="H221" s="1573"/>
      <c r="I221" s="1573"/>
      <c r="J221" s="1573"/>
      <c r="K221" s="742"/>
      <c r="L221" s="743"/>
      <c r="M221" s="744"/>
      <c r="N221" s="193"/>
      <c r="O221" s="326"/>
      <c r="P221" s="325"/>
      <c r="Q221" s="192"/>
      <c r="R221" s="201"/>
      <c r="S221" s="192"/>
      <c r="T221" s="192"/>
      <c r="U221" s="192"/>
      <c r="V221" s="192"/>
      <c r="W221" s="1045"/>
      <c r="X221" s="741"/>
      <c r="Y221" s="82"/>
      <c r="Z221" s="453"/>
      <c r="AA221" s="307"/>
      <c r="AB221" s="294"/>
      <c r="AE221" s="725" t="str">
        <f t="shared" si="46"/>
        <v/>
      </c>
      <c r="AF221" s="726" t="str">
        <f t="shared" si="47"/>
        <v/>
      </c>
      <c r="AG221" s="726" t="str">
        <f t="shared" si="48"/>
        <v/>
      </c>
      <c r="AH221" s="726" t="str">
        <f>IF(AE221="","",VLOOKUP(AE221,リスト!BI:BJ,2,0))</f>
        <v/>
      </c>
      <c r="AI221" s="726" t="str">
        <f t="shared" si="60"/>
        <v/>
      </c>
      <c r="AJ221" s="726" t="str">
        <f>IF(AI221="","",VLOOKUP(AI221,リスト!BW:BX,2,0))</f>
        <v/>
      </c>
      <c r="AK221" s="726" t="str">
        <f>IF(AE221="","",IF(P221&gt;【１】経営概要!$G$27,調査年-1,調査年)-O221)</f>
        <v/>
      </c>
      <c r="AL221" s="727" t="str">
        <f t="shared" si="49"/>
        <v/>
      </c>
      <c r="AM221" s="728" t="str">
        <f t="shared" si="50"/>
        <v/>
      </c>
      <c r="AN221" s="728" t="str">
        <f t="shared" si="51"/>
        <v/>
      </c>
      <c r="AO221" s="729" t="str">
        <f t="shared" si="52"/>
        <v/>
      </c>
      <c r="AP221" s="729" t="str">
        <f>IF(W221="","",IF(OR(O221=IF(P221&gt;【１】経営概要!$G$27,調査年-1,調査年),AM221=""),"",ROUND(AM221*W221%,0)))</f>
        <v/>
      </c>
      <c r="AQ221" s="729" t="str">
        <f t="shared" si="53"/>
        <v/>
      </c>
      <c r="AR221" s="729" t="str">
        <f t="shared" si="54"/>
        <v/>
      </c>
      <c r="AS221" s="729" t="str">
        <f t="shared" si="55"/>
        <v/>
      </c>
      <c r="AT221" s="666" t="str">
        <f>IF(OR(W221="",AND(OR(O221&lt;&gt;IF(P221&gt;【１】経営概要!$G$27,調査年-1,調査年),AF221=0),R221="")),"",
SUM(
IF(AND(O221=IF(P221&gt;【１】経営概要!$G$27,調査年-1,調査年),AF221=1),ROUND(Q221*W221%,0),),
ROUND(R221*W221%,0)))</f>
        <v/>
      </c>
      <c r="AU221" s="729" t="str">
        <f t="shared" si="56"/>
        <v/>
      </c>
      <c r="AV221" s="729" t="str">
        <f t="shared" si="57"/>
        <v/>
      </c>
      <c r="AW221" s="729" t="str">
        <f t="shared" si="58"/>
        <v/>
      </c>
      <c r="AX221" s="729" t="str">
        <f t="shared" si="59"/>
        <v/>
      </c>
    </row>
    <row r="222" spans="3:50" s="4" customFormat="1" ht="28.15" hidden="1" customHeight="1" outlineLevel="1">
      <c r="C222" s="722">
        <v>206</v>
      </c>
      <c r="D222" s="1569"/>
      <c r="E222" s="1570"/>
      <c r="F222" s="1570"/>
      <c r="G222" s="1570"/>
      <c r="H222" s="1570"/>
      <c r="I222" s="1570"/>
      <c r="J222" s="1570"/>
      <c r="K222" s="739"/>
      <c r="L222" s="740"/>
      <c r="M222" s="744"/>
      <c r="N222" s="191"/>
      <c r="O222" s="324"/>
      <c r="P222" s="325"/>
      <c r="Q222" s="192"/>
      <c r="R222" s="201"/>
      <c r="S222" s="192"/>
      <c r="T222" s="192"/>
      <c r="U222" s="192"/>
      <c r="V222" s="192"/>
      <c r="W222" s="1045"/>
      <c r="X222" s="741"/>
      <c r="Y222" s="82"/>
      <c r="Z222" s="453"/>
      <c r="AA222" s="307"/>
      <c r="AB222" s="294"/>
      <c r="AE222" s="725" t="str">
        <f t="shared" si="46"/>
        <v/>
      </c>
      <c r="AF222" s="726" t="str">
        <f t="shared" si="47"/>
        <v/>
      </c>
      <c r="AG222" s="726" t="str">
        <f t="shared" si="48"/>
        <v/>
      </c>
      <c r="AH222" s="726" t="str">
        <f>IF(AE222="","",VLOOKUP(AE222,リスト!BI:BJ,2,0))</f>
        <v/>
      </c>
      <c r="AI222" s="726" t="str">
        <f t="shared" si="60"/>
        <v/>
      </c>
      <c r="AJ222" s="726" t="str">
        <f>IF(AI222="","",VLOOKUP(AI222,リスト!BW:BX,2,0))</f>
        <v/>
      </c>
      <c r="AK222" s="726" t="str">
        <f>IF(AE222="","",IF(P222&gt;【１】経営概要!$G$27,調査年-1,調査年)-O222)</f>
        <v/>
      </c>
      <c r="AL222" s="727" t="str">
        <f t="shared" si="49"/>
        <v/>
      </c>
      <c r="AM222" s="728" t="str">
        <f t="shared" si="50"/>
        <v/>
      </c>
      <c r="AN222" s="728" t="str">
        <f t="shared" si="51"/>
        <v/>
      </c>
      <c r="AO222" s="729" t="str">
        <f t="shared" si="52"/>
        <v/>
      </c>
      <c r="AP222" s="729" t="str">
        <f>IF(W222="","",IF(OR(O222=IF(P222&gt;【１】経営概要!$G$27,調査年-1,調査年),AM222=""),"",ROUND(AM222*W222%,0)))</f>
        <v/>
      </c>
      <c r="AQ222" s="729" t="str">
        <f t="shared" si="53"/>
        <v/>
      </c>
      <c r="AR222" s="729" t="str">
        <f t="shared" si="54"/>
        <v/>
      </c>
      <c r="AS222" s="729" t="str">
        <f t="shared" si="55"/>
        <v/>
      </c>
      <c r="AT222" s="666" t="str">
        <f>IF(OR(W222="",AND(OR(O222&lt;&gt;IF(P222&gt;【１】経営概要!$G$27,調査年-1,調査年),AF222=0),R222="")),"",
SUM(
IF(AND(O222=IF(P222&gt;【１】経営概要!$G$27,調査年-1,調査年),AF222=1),ROUND(Q222*W222%,0),),
ROUND(R222*W222%,0)))</f>
        <v/>
      </c>
      <c r="AU222" s="729" t="str">
        <f t="shared" si="56"/>
        <v/>
      </c>
      <c r="AV222" s="729" t="str">
        <f t="shared" si="57"/>
        <v/>
      </c>
      <c r="AW222" s="729" t="str">
        <f t="shared" si="58"/>
        <v/>
      </c>
      <c r="AX222" s="729" t="str">
        <f t="shared" si="59"/>
        <v/>
      </c>
    </row>
    <row r="223" spans="3:50" s="4" customFormat="1" ht="28.15" hidden="1" customHeight="1" outlineLevel="1">
      <c r="C223" s="722">
        <v>207</v>
      </c>
      <c r="D223" s="1572"/>
      <c r="E223" s="1573"/>
      <c r="F223" s="1573"/>
      <c r="G223" s="1573"/>
      <c r="H223" s="1573"/>
      <c r="I223" s="1573"/>
      <c r="J223" s="1573"/>
      <c r="K223" s="742"/>
      <c r="L223" s="743"/>
      <c r="M223" s="744"/>
      <c r="N223" s="191"/>
      <c r="O223" s="326"/>
      <c r="P223" s="325"/>
      <c r="Q223" s="192"/>
      <c r="R223" s="201"/>
      <c r="S223" s="192"/>
      <c r="T223" s="192"/>
      <c r="U223" s="192"/>
      <c r="V223" s="192"/>
      <c r="W223" s="1045"/>
      <c r="X223" s="741"/>
      <c r="Y223" s="82"/>
      <c r="Z223" s="453"/>
      <c r="AA223" s="307"/>
      <c r="AB223" s="294"/>
      <c r="AE223" s="725" t="str">
        <f t="shared" si="46"/>
        <v/>
      </c>
      <c r="AF223" s="726" t="str">
        <f t="shared" si="47"/>
        <v/>
      </c>
      <c r="AG223" s="726" t="str">
        <f t="shared" si="48"/>
        <v/>
      </c>
      <c r="AH223" s="726" t="str">
        <f>IF(AE223="","",VLOOKUP(AE223,リスト!BI:BJ,2,0))</f>
        <v/>
      </c>
      <c r="AI223" s="726" t="str">
        <f t="shared" si="60"/>
        <v/>
      </c>
      <c r="AJ223" s="726" t="str">
        <f>IF(AI223="","",VLOOKUP(AI223,リスト!BW:BX,2,0))</f>
        <v/>
      </c>
      <c r="AK223" s="726" t="str">
        <f>IF(AE223="","",IF(P223&gt;【１】経営概要!$G$27,調査年-1,調査年)-O223)</f>
        <v/>
      </c>
      <c r="AL223" s="727" t="str">
        <f t="shared" si="49"/>
        <v/>
      </c>
      <c r="AM223" s="728" t="str">
        <f t="shared" si="50"/>
        <v/>
      </c>
      <c r="AN223" s="728" t="str">
        <f t="shared" si="51"/>
        <v/>
      </c>
      <c r="AO223" s="729" t="str">
        <f t="shared" si="52"/>
        <v/>
      </c>
      <c r="AP223" s="729" t="str">
        <f>IF(W223="","",IF(OR(O223=IF(P223&gt;【１】経営概要!$G$27,調査年-1,調査年),AM223=""),"",ROUND(AM223*W223%,0)))</f>
        <v/>
      </c>
      <c r="AQ223" s="729" t="str">
        <f t="shared" si="53"/>
        <v/>
      </c>
      <c r="AR223" s="729" t="str">
        <f t="shared" si="54"/>
        <v/>
      </c>
      <c r="AS223" s="729" t="str">
        <f t="shared" si="55"/>
        <v/>
      </c>
      <c r="AT223" s="666" t="str">
        <f>IF(OR(W223="",AND(OR(O223&lt;&gt;IF(P223&gt;【１】経営概要!$G$27,調査年-1,調査年),AF223=0),R223="")),"",
SUM(
IF(AND(O223=IF(P223&gt;【１】経営概要!$G$27,調査年-1,調査年),AF223=1),ROUND(Q223*W223%,0),),
ROUND(R223*W223%,0)))</f>
        <v/>
      </c>
      <c r="AU223" s="729" t="str">
        <f t="shared" si="56"/>
        <v/>
      </c>
      <c r="AV223" s="729" t="str">
        <f t="shared" si="57"/>
        <v/>
      </c>
      <c r="AW223" s="729" t="str">
        <f t="shared" si="58"/>
        <v/>
      </c>
      <c r="AX223" s="729" t="str">
        <f t="shared" si="59"/>
        <v/>
      </c>
    </row>
    <row r="224" spans="3:50" s="4" customFormat="1" ht="28.15" hidden="1" customHeight="1" outlineLevel="1">
      <c r="C224" s="722">
        <v>208</v>
      </c>
      <c r="D224" s="1569"/>
      <c r="E224" s="1570"/>
      <c r="F224" s="1570"/>
      <c r="G224" s="1570"/>
      <c r="H224" s="1570"/>
      <c r="I224" s="1570"/>
      <c r="J224" s="1570"/>
      <c r="K224" s="739"/>
      <c r="L224" s="740"/>
      <c r="M224" s="744"/>
      <c r="N224" s="191"/>
      <c r="O224" s="324"/>
      <c r="P224" s="325"/>
      <c r="Q224" s="192"/>
      <c r="R224" s="201"/>
      <c r="S224" s="192"/>
      <c r="T224" s="192"/>
      <c r="U224" s="192"/>
      <c r="V224" s="192"/>
      <c r="W224" s="1045"/>
      <c r="X224" s="741"/>
      <c r="Y224" s="82"/>
      <c r="Z224" s="453"/>
      <c r="AA224" s="307"/>
      <c r="AB224" s="294"/>
      <c r="AE224" s="725" t="str">
        <f t="shared" si="46"/>
        <v/>
      </c>
      <c r="AF224" s="726" t="str">
        <f t="shared" si="47"/>
        <v/>
      </c>
      <c r="AG224" s="726" t="str">
        <f t="shared" si="48"/>
        <v/>
      </c>
      <c r="AH224" s="726" t="str">
        <f>IF(AE224="","",VLOOKUP(AE224,リスト!BI:BJ,2,0))</f>
        <v/>
      </c>
      <c r="AI224" s="726" t="str">
        <f t="shared" si="60"/>
        <v/>
      </c>
      <c r="AJ224" s="726" t="str">
        <f>IF(AI224="","",VLOOKUP(AI224,リスト!BW:BX,2,0))</f>
        <v/>
      </c>
      <c r="AK224" s="726" t="str">
        <f>IF(AE224="","",IF(P224&gt;【１】経営概要!$G$27,調査年-1,調査年)-O224)</f>
        <v/>
      </c>
      <c r="AL224" s="727" t="str">
        <f t="shared" si="49"/>
        <v/>
      </c>
      <c r="AM224" s="728" t="str">
        <f t="shared" si="50"/>
        <v/>
      </c>
      <c r="AN224" s="728" t="str">
        <f t="shared" si="51"/>
        <v/>
      </c>
      <c r="AO224" s="729" t="str">
        <f t="shared" si="52"/>
        <v/>
      </c>
      <c r="AP224" s="729" t="str">
        <f>IF(W224="","",IF(OR(O224=IF(P224&gt;【１】経営概要!$G$27,調査年-1,調査年),AM224=""),"",ROUND(AM224*W224%,0)))</f>
        <v/>
      </c>
      <c r="AQ224" s="729" t="str">
        <f t="shared" si="53"/>
        <v/>
      </c>
      <c r="AR224" s="729" t="str">
        <f t="shared" si="54"/>
        <v/>
      </c>
      <c r="AS224" s="729" t="str">
        <f t="shared" si="55"/>
        <v/>
      </c>
      <c r="AT224" s="666" t="str">
        <f>IF(OR(W224="",AND(OR(O224&lt;&gt;IF(P224&gt;【１】経営概要!$G$27,調査年-1,調査年),AF224=0),R224="")),"",
SUM(
IF(AND(O224=IF(P224&gt;【１】経営概要!$G$27,調査年-1,調査年),AF224=1),ROUND(Q224*W224%,0),),
ROUND(R224*W224%,0)))</f>
        <v/>
      </c>
      <c r="AU224" s="729" t="str">
        <f t="shared" si="56"/>
        <v/>
      </c>
      <c r="AV224" s="729" t="str">
        <f t="shared" si="57"/>
        <v/>
      </c>
      <c r="AW224" s="729" t="str">
        <f t="shared" si="58"/>
        <v/>
      </c>
      <c r="AX224" s="729" t="str">
        <f t="shared" si="59"/>
        <v/>
      </c>
    </row>
    <row r="225" spans="3:50" s="4" customFormat="1" ht="28.15" hidden="1" customHeight="1" outlineLevel="1">
      <c r="C225" s="722">
        <v>209</v>
      </c>
      <c r="D225" s="1572"/>
      <c r="E225" s="1573"/>
      <c r="F225" s="1573"/>
      <c r="G225" s="1573"/>
      <c r="H225" s="1573"/>
      <c r="I225" s="1573"/>
      <c r="J225" s="1573"/>
      <c r="K225" s="742"/>
      <c r="L225" s="743"/>
      <c r="M225" s="744"/>
      <c r="N225" s="191"/>
      <c r="O225" s="326"/>
      <c r="P225" s="325"/>
      <c r="Q225" s="192"/>
      <c r="R225" s="201"/>
      <c r="S225" s="192"/>
      <c r="T225" s="192"/>
      <c r="U225" s="192"/>
      <c r="V225" s="192"/>
      <c r="W225" s="1045"/>
      <c r="X225" s="741"/>
      <c r="Y225" s="82"/>
      <c r="Z225" s="453"/>
      <c r="AA225" s="307"/>
      <c r="AB225" s="294"/>
      <c r="AE225" s="725" t="str">
        <f t="shared" si="46"/>
        <v/>
      </c>
      <c r="AF225" s="726" t="str">
        <f t="shared" si="47"/>
        <v/>
      </c>
      <c r="AG225" s="726" t="str">
        <f t="shared" si="48"/>
        <v/>
      </c>
      <c r="AH225" s="726" t="str">
        <f>IF(AE225="","",VLOOKUP(AE225,リスト!BI:BJ,2,0))</f>
        <v/>
      </c>
      <c r="AI225" s="726" t="str">
        <f t="shared" si="60"/>
        <v/>
      </c>
      <c r="AJ225" s="726" t="str">
        <f>IF(AI225="","",VLOOKUP(AI225,リスト!BW:BX,2,0))</f>
        <v/>
      </c>
      <c r="AK225" s="726" t="str">
        <f>IF(AE225="","",IF(P225&gt;【１】経営概要!$G$27,調査年-1,調査年)-O225)</f>
        <v/>
      </c>
      <c r="AL225" s="727" t="str">
        <f t="shared" si="49"/>
        <v/>
      </c>
      <c r="AM225" s="728" t="str">
        <f t="shared" si="50"/>
        <v/>
      </c>
      <c r="AN225" s="728" t="str">
        <f t="shared" si="51"/>
        <v/>
      </c>
      <c r="AO225" s="729" t="str">
        <f t="shared" si="52"/>
        <v/>
      </c>
      <c r="AP225" s="729" t="str">
        <f>IF(W225="","",IF(OR(O225=IF(P225&gt;【１】経営概要!$G$27,調査年-1,調査年),AM225=""),"",ROUND(AM225*W225%,0)))</f>
        <v/>
      </c>
      <c r="AQ225" s="729" t="str">
        <f t="shared" si="53"/>
        <v/>
      </c>
      <c r="AR225" s="729" t="str">
        <f t="shared" si="54"/>
        <v/>
      </c>
      <c r="AS225" s="729" t="str">
        <f t="shared" si="55"/>
        <v/>
      </c>
      <c r="AT225" s="666" t="str">
        <f>IF(OR(W225="",AND(OR(O225&lt;&gt;IF(P225&gt;【１】経営概要!$G$27,調査年-1,調査年),AF225=0),R225="")),"",
SUM(
IF(AND(O225=IF(P225&gt;【１】経営概要!$G$27,調査年-1,調査年),AF225=1),ROUND(Q225*W225%,0),),
ROUND(R225*W225%,0)))</f>
        <v/>
      </c>
      <c r="AU225" s="729" t="str">
        <f t="shared" si="56"/>
        <v/>
      </c>
      <c r="AV225" s="729" t="str">
        <f t="shared" si="57"/>
        <v/>
      </c>
      <c r="AW225" s="729" t="str">
        <f t="shared" si="58"/>
        <v/>
      </c>
      <c r="AX225" s="729" t="str">
        <f t="shared" si="59"/>
        <v/>
      </c>
    </row>
    <row r="226" spans="3:50" s="4" customFormat="1" ht="28.15" hidden="1" customHeight="1" outlineLevel="1">
      <c r="C226" s="722">
        <v>210</v>
      </c>
      <c r="D226" s="1569"/>
      <c r="E226" s="1570"/>
      <c r="F226" s="1570"/>
      <c r="G226" s="1570"/>
      <c r="H226" s="1570"/>
      <c r="I226" s="1570"/>
      <c r="J226" s="1570"/>
      <c r="K226" s="739"/>
      <c r="L226" s="740"/>
      <c r="M226" s="744"/>
      <c r="N226" s="191"/>
      <c r="O226" s="324"/>
      <c r="P226" s="325"/>
      <c r="Q226" s="192"/>
      <c r="R226" s="201"/>
      <c r="S226" s="192"/>
      <c r="T226" s="192"/>
      <c r="U226" s="192"/>
      <c r="V226" s="192"/>
      <c r="W226" s="1045"/>
      <c r="X226" s="741"/>
      <c r="Y226" s="82"/>
      <c r="Z226" s="453"/>
      <c r="AA226" s="307"/>
      <c r="AB226" s="294"/>
      <c r="AE226" s="725" t="str">
        <f t="shared" si="46"/>
        <v/>
      </c>
      <c r="AF226" s="726" t="str">
        <f t="shared" si="47"/>
        <v/>
      </c>
      <c r="AG226" s="726" t="str">
        <f t="shared" si="48"/>
        <v/>
      </c>
      <c r="AH226" s="726" t="str">
        <f>IF(AE226="","",VLOOKUP(AE226,リスト!BI:BJ,2,0))</f>
        <v/>
      </c>
      <c r="AI226" s="726" t="str">
        <f t="shared" si="60"/>
        <v/>
      </c>
      <c r="AJ226" s="726" t="str">
        <f>IF(AI226="","",VLOOKUP(AI226,リスト!BW:BX,2,0))</f>
        <v/>
      </c>
      <c r="AK226" s="726" t="str">
        <f>IF(AE226="","",IF(P226&gt;【１】経営概要!$G$27,調査年-1,調査年)-O226)</f>
        <v/>
      </c>
      <c r="AL226" s="727" t="str">
        <f t="shared" si="49"/>
        <v/>
      </c>
      <c r="AM226" s="728" t="str">
        <f t="shared" si="50"/>
        <v/>
      </c>
      <c r="AN226" s="728" t="str">
        <f t="shared" si="51"/>
        <v/>
      </c>
      <c r="AO226" s="729" t="str">
        <f t="shared" si="52"/>
        <v/>
      </c>
      <c r="AP226" s="729" t="str">
        <f>IF(W226="","",IF(OR(O226=IF(P226&gt;【１】経営概要!$G$27,調査年-1,調査年),AM226=""),"",ROUND(AM226*W226%,0)))</f>
        <v/>
      </c>
      <c r="AQ226" s="729" t="str">
        <f t="shared" si="53"/>
        <v/>
      </c>
      <c r="AR226" s="729" t="str">
        <f t="shared" si="54"/>
        <v/>
      </c>
      <c r="AS226" s="729" t="str">
        <f t="shared" si="55"/>
        <v/>
      </c>
      <c r="AT226" s="666" t="str">
        <f>IF(OR(W226="",AND(OR(O226&lt;&gt;IF(P226&gt;【１】経営概要!$G$27,調査年-1,調査年),AF226=0),R226="")),"",
SUM(
IF(AND(O226=IF(P226&gt;【１】経営概要!$G$27,調査年-1,調査年),AF226=1),ROUND(Q226*W226%,0),),
ROUND(R226*W226%,0)))</f>
        <v/>
      </c>
      <c r="AU226" s="729" t="str">
        <f t="shared" si="56"/>
        <v/>
      </c>
      <c r="AV226" s="729" t="str">
        <f t="shared" si="57"/>
        <v/>
      </c>
      <c r="AW226" s="729" t="str">
        <f t="shared" si="58"/>
        <v/>
      </c>
      <c r="AX226" s="729" t="str">
        <f t="shared" si="59"/>
        <v/>
      </c>
    </row>
    <row r="227" spans="3:50" s="4" customFormat="1" ht="28.15" hidden="1" customHeight="1" outlineLevel="1">
      <c r="C227" s="722">
        <v>211</v>
      </c>
      <c r="D227" s="1572"/>
      <c r="E227" s="1573"/>
      <c r="F227" s="1573"/>
      <c r="G227" s="1573"/>
      <c r="H227" s="1573"/>
      <c r="I227" s="1573"/>
      <c r="J227" s="1573"/>
      <c r="K227" s="742"/>
      <c r="L227" s="743"/>
      <c r="M227" s="744"/>
      <c r="N227" s="191"/>
      <c r="O227" s="326"/>
      <c r="P227" s="327"/>
      <c r="Q227" s="192"/>
      <c r="R227" s="201"/>
      <c r="S227" s="192"/>
      <c r="T227" s="192"/>
      <c r="U227" s="192"/>
      <c r="V227" s="192"/>
      <c r="W227" s="1045"/>
      <c r="X227" s="741"/>
      <c r="Y227" s="82"/>
      <c r="Z227" s="453"/>
      <c r="AA227" s="307"/>
      <c r="AB227" s="294"/>
      <c r="AE227" s="725" t="str">
        <f t="shared" si="46"/>
        <v/>
      </c>
      <c r="AF227" s="726" t="str">
        <f t="shared" si="47"/>
        <v/>
      </c>
      <c r="AG227" s="726" t="str">
        <f t="shared" si="48"/>
        <v/>
      </c>
      <c r="AH227" s="726" t="str">
        <f>IF(AE227="","",VLOOKUP(AE227,リスト!BI:BJ,2,0))</f>
        <v/>
      </c>
      <c r="AI227" s="726" t="str">
        <f t="shared" si="60"/>
        <v/>
      </c>
      <c r="AJ227" s="726" t="str">
        <f>IF(AI227="","",VLOOKUP(AI227,リスト!BW:BX,2,0))</f>
        <v/>
      </c>
      <c r="AK227" s="726" t="str">
        <f>IF(AE227="","",IF(P227&gt;【１】経営概要!$G$27,調査年-1,調査年)-O227)</f>
        <v/>
      </c>
      <c r="AL227" s="727" t="str">
        <f t="shared" si="49"/>
        <v/>
      </c>
      <c r="AM227" s="728" t="str">
        <f t="shared" si="50"/>
        <v/>
      </c>
      <c r="AN227" s="728" t="str">
        <f t="shared" si="51"/>
        <v/>
      </c>
      <c r="AO227" s="729" t="str">
        <f t="shared" si="52"/>
        <v/>
      </c>
      <c r="AP227" s="729" t="str">
        <f>IF(W227="","",IF(OR(O227=IF(P227&gt;【１】経営概要!$G$27,調査年-1,調査年),AM227=""),"",ROUND(AM227*W227%,0)))</f>
        <v/>
      </c>
      <c r="AQ227" s="729" t="str">
        <f t="shared" si="53"/>
        <v/>
      </c>
      <c r="AR227" s="729" t="str">
        <f t="shared" si="54"/>
        <v/>
      </c>
      <c r="AS227" s="729" t="str">
        <f t="shared" si="55"/>
        <v/>
      </c>
      <c r="AT227" s="666" t="str">
        <f>IF(OR(W227="",AND(OR(O227&lt;&gt;IF(P227&gt;【１】経営概要!$G$27,調査年-1,調査年),AF227=0),R227="")),"",
SUM(
IF(AND(O227=IF(P227&gt;【１】経営概要!$G$27,調査年-1,調査年),AF227=1),ROUND(Q227*W227%,0),),
ROUND(R227*W227%,0)))</f>
        <v/>
      </c>
      <c r="AU227" s="729" t="str">
        <f t="shared" si="56"/>
        <v/>
      </c>
      <c r="AV227" s="729" t="str">
        <f t="shared" si="57"/>
        <v/>
      </c>
      <c r="AW227" s="729" t="str">
        <f t="shared" si="58"/>
        <v/>
      </c>
      <c r="AX227" s="729" t="str">
        <f t="shared" si="59"/>
        <v/>
      </c>
    </row>
    <row r="228" spans="3:50" s="4" customFormat="1" ht="28.15" hidden="1" customHeight="1" outlineLevel="1">
      <c r="C228" s="722">
        <v>212</v>
      </c>
      <c r="D228" s="1569"/>
      <c r="E228" s="1570"/>
      <c r="F228" s="1570"/>
      <c r="G228" s="1570"/>
      <c r="H228" s="1570"/>
      <c r="I228" s="1570"/>
      <c r="J228" s="1570"/>
      <c r="K228" s="739"/>
      <c r="L228" s="740"/>
      <c r="M228" s="744"/>
      <c r="N228" s="191"/>
      <c r="O228" s="324"/>
      <c r="P228" s="328"/>
      <c r="Q228" s="192"/>
      <c r="R228" s="201"/>
      <c r="S228" s="192"/>
      <c r="T228" s="192"/>
      <c r="U228" s="192"/>
      <c r="V228" s="192"/>
      <c r="W228" s="1045"/>
      <c r="X228" s="741"/>
      <c r="Y228" s="82"/>
      <c r="Z228" s="453"/>
      <c r="AA228" s="307"/>
      <c r="AB228" s="294"/>
      <c r="AE228" s="725" t="str">
        <f t="shared" ref="AE228:AE291" si="61">IF(AND(K228="",L228=""),"","["&amp;RIGHT(LEFT(K228,2),1)&amp;RIGHT(LEFT(L228,2),1)&amp;"]")</f>
        <v/>
      </c>
      <c r="AF228" s="726" t="str">
        <f t="shared" ref="AF228:AF291" si="62">IF(AE228="","",IF(Q228&lt;100000,1,0))</f>
        <v/>
      </c>
      <c r="AG228" s="726" t="str">
        <f t="shared" ref="AG228:AG291" si="63">IF(AE228="","",IF(AND(AF228=0,Q228&lt;200000),1,))</f>
        <v/>
      </c>
      <c r="AH228" s="726" t="str">
        <f>IF(AE228="","",VLOOKUP(AE228,リスト!BI:BJ,2,0))</f>
        <v/>
      </c>
      <c r="AI228" s="726" t="str">
        <f t="shared" si="60"/>
        <v/>
      </c>
      <c r="AJ228" s="726" t="str">
        <f>IF(AI228="","",VLOOKUP(AI228,リスト!BW:BX,2,0))</f>
        <v/>
      </c>
      <c r="AK228" s="726" t="str">
        <f>IF(AE228="","",IF(P228&gt;【１】経営概要!$G$27,調査年-1,調査年)-O228)</f>
        <v/>
      </c>
      <c r="AL228" s="727" t="str">
        <f t="shared" ref="AL228:AL291" si="64">IF(OR(AE228="",AF228=1),"",
IF(AND(AI228&gt;0,AK228&lt;AI228,AM228&lt;=ROUND((Q228-1)*AJ228,0)),ROUND(AM228,0),
IF(AND(AI228&gt;0,AK228&lt;AI228),ROUND((Q228-1)*AJ228,0),
"")))</f>
        <v/>
      </c>
      <c r="AM228" s="728" t="str">
        <f t="shared" ref="AM228:AM291" si="65">IF(OR(AE228="",AF228=1),"",
IF(AND(AI228&gt;0,AK228&lt;AI228),Q228-ROUND((Q228-1)*AJ228*AK228,0),1
))</f>
        <v/>
      </c>
      <c r="AN228" s="728" t="str">
        <f t="shared" ref="AN228:AN291" si="66">IF(OR(AE228="",AF228=1),"",
IF(X228="",AL228,
IF(X228="2：廃棄等",SUM(AM228,Y228),
IF(X228="1：売却",AM228-Y228,
IF(AND(Y228="",AL228=""),"",SUM(Y228,AL228))))))</f>
        <v/>
      </c>
      <c r="AO228" s="729" t="str">
        <f t="shared" ref="AO228:AO291" si="67">IF(AND(AN228="",AL228=""),"",
IF(OR(X228="2：廃棄等",X228="1：売却"),SUM(AN228)-SUM(AL228),""))</f>
        <v/>
      </c>
      <c r="AP228" s="729" t="str">
        <f>IF(W228="","",IF(OR(O228=IF(P228&gt;【１】経営概要!$G$27,調査年-1,調査年),AM228=""),"",ROUND(AM228*W228%,0)))</f>
        <v/>
      </c>
      <c r="AQ228" s="729" t="str">
        <f t="shared" ref="AQ228:AQ291" si="68">IF(W228="","",IF(AN228="","",ROUND(AN228*W228%,0)))</f>
        <v/>
      </c>
      <c r="AR228" s="729" t="str">
        <f t="shared" ref="AR228:AR291" si="69">IF(W228="","",IF(AO228="","",ROUND(AO228*W228%,0)))</f>
        <v/>
      </c>
      <c r="AS228" s="729" t="str">
        <f t="shared" ref="AS228:AS291" si="70">IF(W228="","",IF(AM228="","",ROUND(AM228*W228%,0)))</f>
        <v/>
      </c>
      <c r="AT228" s="666" t="str">
        <f>IF(OR(W228="",AND(OR(O228&lt;&gt;IF(P228&gt;【１】経営概要!$G$27,調査年-1,調査年),AF228=0),R228="")),"",
SUM(
IF(AND(O228=IF(P228&gt;【１】経営概要!$G$27,調査年-1,調査年),AF228=1),ROUND(Q228*W228%,0),),
ROUND(R228*W228%,0)))</f>
        <v/>
      </c>
      <c r="AU228" s="729" t="str">
        <f t="shared" ref="AU228:AU291" si="71">IF(W228="","",IF(S228="","",ROUND(S228*W228%,0)))</f>
        <v/>
      </c>
      <c r="AV228" s="729" t="str">
        <f t="shared" ref="AV228:AV291" si="72">IF(W228="","",IF(T228="","",ROUND(T228*W228%,0)))</f>
        <v/>
      </c>
      <c r="AW228" s="729" t="str">
        <f t="shared" ref="AW228:AW291" si="73">IF(W228="","",IF(U228="","",ROUND(U228*W228%,0)))</f>
        <v/>
      </c>
      <c r="AX228" s="729" t="str">
        <f t="shared" ref="AX228:AX291" si="74">IF(W228="","",IF(V228="","",ROUND(V228*W228%,0)))</f>
        <v/>
      </c>
    </row>
    <row r="229" spans="3:50" s="4" customFormat="1" ht="28.15" hidden="1" customHeight="1" outlineLevel="1">
      <c r="C229" s="722">
        <v>213</v>
      </c>
      <c r="D229" s="1569"/>
      <c r="E229" s="1570"/>
      <c r="F229" s="1570"/>
      <c r="G229" s="1570"/>
      <c r="H229" s="1570"/>
      <c r="I229" s="1570"/>
      <c r="J229" s="1570"/>
      <c r="K229" s="739"/>
      <c r="L229" s="740"/>
      <c r="M229" s="744"/>
      <c r="N229" s="191"/>
      <c r="O229" s="324"/>
      <c r="P229" s="328"/>
      <c r="Q229" s="192"/>
      <c r="R229" s="201"/>
      <c r="S229" s="192"/>
      <c r="T229" s="192"/>
      <c r="U229" s="192"/>
      <c r="V229" s="192"/>
      <c r="W229" s="1045"/>
      <c r="X229" s="741"/>
      <c r="Y229" s="82"/>
      <c r="Z229" s="453"/>
      <c r="AA229" s="307"/>
      <c r="AB229" s="294"/>
      <c r="AE229" s="725" t="str">
        <f t="shared" si="61"/>
        <v/>
      </c>
      <c r="AF229" s="726" t="str">
        <f t="shared" si="62"/>
        <v/>
      </c>
      <c r="AG229" s="726" t="str">
        <f t="shared" si="63"/>
        <v/>
      </c>
      <c r="AH229" s="726" t="str">
        <f>IF(AE229="","",VLOOKUP(AE229,リスト!BI:BJ,2,0))</f>
        <v/>
      </c>
      <c r="AI229" s="726" t="str">
        <f t="shared" si="60"/>
        <v/>
      </c>
      <c r="AJ229" s="726" t="str">
        <f>IF(AI229="","",VLOOKUP(AI229,リスト!BW:BX,2,0))</f>
        <v/>
      </c>
      <c r="AK229" s="726" t="str">
        <f>IF(AE229="","",IF(P229&gt;【１】経営概要!$G$27,調査年-1,調査年)-O229)</f>
        <v/>
      </c>
      <c r="AL229" s="727" t="str">
        <f t="shared" si="64"/>
        <v/>
      </c>
      <c r="AM229" s="728" t="str">
        <f t="shared" si="65"/>
        <v/>
      </c>
      <c r="AN229" s="728" t="str">
        <f t="shared" si="66"/>
        <v/>
      </c>
      <c r="AO229" s="729" t="str">
        <f t="shared" si="67"/>
        <v/>
      </c>
      <c r="AP229" s="729" t="str">
        <f>IF(W229="","",IF(OR(O229=IF(P229&gt;【１】経営概要!$G$27,調査年-1,調査年),AM229=""),"",ROUND(AM229*W229%,0)))</f>
        <v/>
      </c>
      <c r="AQ229" s="729" t="str">
        <f t="shared" si="68"/>
        <v/>
      </c>
      <c r="AR229" s="729" t="str">
        <f t="shared" si="69"/>
        <v/>
      </c>
      <c r="AS229" s="729" t="str">
        <f t="shared" si="70"/>
        <v/>
      </c>
      <c r="AT229" s="666" t="str">
        <f>IF(OR(W229="",AND(OR(O229&lt;&gt;IF(P229&gt;【１】経営概要!$G$27,調査年-1,調査年),AF229=0),R229="")),"",
SUM(
IF(AND(O229=IF(P229&gt;【１】経営概要!$G$27,調査年-1,調査年),AF229=1),ROUND(Q229*W229%,0),),
ROUND(R229*W229%,0)))</f>
        <v/>
      </c>
      <c r="AU229" s="729" t="str">
        <f t="shared" si="71"/>
        <v/>
      </c>
      <c r="AV229" s="729" t="str">
        <f t="shared" si="72"/>
        <v/>
      </c>
      <c r="AW229" s="729" t="str">
        <f t="shared" si="73"/>
        <v/>
      </c>
      <c r="AX229" s="729" t="str">
        <f t="shared" si="74"/>
        <v/>
      </c>
    </row>
    <row r="230" spans="3:50" s="4" customFormat="1" ht="28.15" hidden="1" customHeight="1" outlineLevel="1">
      <c r="C230" s="722">
        <v>214</v>
      </c>
      <c r="D230" s="1569"/>
      <c r="E230" s="1570"/>
      <c r="F230" s="1570"/>
      <c r="G230" s="1570"/>
      <c r="H230" s="1570"/>
      <c r="I230" s="1570"/>
      <c r="J230" s="1570"/>
      <c r="K230" s="739"/>
      <c r="L230" s="740"/>
      <c r="M230" s="744"/>
      <c r="N230" s="193"/>
      <c r="O230" s="324"/>
      <c r="P230" s="328"/>
      <c r="Q230" s="192"/>
      <c r="R230" s="201"/>
      <c r="S230" s="192"/>
      <c r="T230" s="192"/>
      <c r="U230" s="192"/>
      <c r="V230" s="192"/>
      <c r="W230" s="1045"/>
      <c r="X230" s="741"/>
      <c r="Y230" s="82"/>
      <c r="Z230" s="453"/>
      <c r="AA230" s="307"/>
      <c r="AB230" s="294"/>
      <c r="AE230" s="725" t="str">
        <f t="shared" si="61"/>
        <v/>
      </c>
      <c r="AF230" s="726" t="str">
        <f t="shared" si="62"/>
        <v/>
      </c>
      <c r="AG230" s="726" t="str">
        <f t="shared" si="63"/>
        <v/>
      </c>
      <c r="AH230" s="726" t="str">
        <f>IF(AE230="","",VLOOKUP(AE230,リスト!BI:BJ,2,0))</f>
        <v/>
      </c>
      <c r="AI230" s="726" t="str">
        <f t="shared" si="60"/>
        <v/>
      </c>
      <c r="AJ230" s="726" t="str">
        <f>IF(AI230="","",VLOOKUP(AI230,リスト!BW:BX,2,0))</f>
        <v/>
      </c>
      <c r="AK230" s="726" t="str">
        <f>IF(AE230="","",IF(P230&gt;【１】経営概要!$G$27,調査年-1,調査年)-O230)</f>
        <v/>
      </c>
      <c r="AL230" s="727" t="str">
        <f t="shared" si="64"/>
        <v/>
      </c>
      <c r="AM230" s="728" t="str">
        <f t="shared" si="65"/>
        <v/>
      </c>
      <c r="AN230" s="728" t="str">
        <f t="shared" si="66"/>
        <v/>
      </c>
      <c r="AO230" s="729" t="str">
        <f t="shared" si="67"/>
        <v/>
      </c>
      <c r="AP230" s="729" t="str">
        <f>IF(W230="","",IF(OR(O230=IF(P230&gt;【１】経営概要!$G$27,調査年-1,調査年),AM230=""),"",ROUND(AM230*W230%,0)))</f>
        <v/>
      </c>
      <c r="AQ230" s="729" t="str">
        <f t="shared" si="68"/>
        <v/>
      </c>
      <c r="AR230" s="729" t="str">
        <f t="shared" si="69"/>
        <v/>
      </c>
      <c r="AS230" s="729" t="str">
        <f t="shared" si="70"/>
        <v/>
      </c>
      <c r="AT230" s="666" t="str">
        <f>IF(OR(W230="",AND(OR(O230&lt;&gt;IF(P230&gt;【１】経営概要!$G$27,調査年-1,調査年),AF230=0),R230="")),"",
SUM(
IF(AND(O230=IF(P230&gt;【１】経営概要!$G$27,調査年-1,調査年),AF230=1),ROUND(Q230*W230%,0),),
ROUND(R230*W230%,0)))</f>
        <v/>
      </c>
      <c r="AU230" s="729" t="str">
        <f t="shared" si="71"/>
        <v/>
      </c>
      <c r="AV230" s="729" t="str">
        <f t="shared" si="72"/>
        <v/>
      </c>
      <c r="AW230" s="729" t="str">
        <f t="shared" si="73"/>
        <v/>
      </c>
      <c r="AX230" s="729" t="str">
        <f t="shared" si="74"/>
        <v/>
      </c>
    </row>
    <row r="231" spans="3:50" s="4" customFormat="1" ht="28.15" hidden="1" customHeight="1" outlineLevel="1">
      <c r="C231" s="722">
        <v>215</v>
      </c>
      <c r="D231" s="1569"/>
      <c r="E231" s="1570"/>
      <c r="F231" s="1570"/>
      <c r="G231" s="1570"/>
      <c r="H231" s="1570"/>
      <c r="I231" s="1570"/>
      <c r="J231" s="1570"/>
      <c r="K231" s="739"/>
      <c r="L231" s="740"/>
      <c r="M231" s="744"/>
      <c r="N231" s="191"/>
      <c r="O231" s="324"/>
      <c r="P231" s="328"/>
      <c r="Q231" s="192"/>
      <c r="R231" s="201"/>
      <c r="S231" s="192"/>
      <c r="T231" s="192"/>
      <c r="U231" s="192"/>
      <c r="V231" s="192"/>
      <c r="W231" s="1045"/>
      <c r="X231" s="741"/>
      <c r="Y231" s="82"/>
      <c r="Z231" s="453"/>
      <c r="AA231" s="307"/>
      <c r="AB231" s="294"/>
      <c r="AE231" s="725" t="str">
        <f t="shared" si="61"/>
        <v/>
      </c>
      <c r="AF231" s="726" t="str">
        <f t="shared" si="62"/>
        <v/>
      </c>
      <c r="AG231" s="726" t="str">
        <f t="shared" si="63"/>
        <v/>
      </c>
      <c r="AH231" s="726" t="str">
        <f>IF(AE231="","",VLOOKUP(AE231,リスト!BI:BJ,2,0))</f>
        <v/>
      </c>
      <c r="AI231" s="726" t="str">
        <f t="shared" si="60"/>
        <v/>
      </c>
      <c r="AJ231" s="726" t="str">
        <f>IF(AI231="","",VLOOKUP(AI231,リスト!BW:BX,2,0))</f>
        <v/>
      </c>
      <c r="AK231" s="726" t="str">
        <f>IF(AE231="","",IF(P231&gt;【１】経営概要!$G$27,調査年-1,調査年)-O231)</f>
        <v/>
      </c>
      <c r="AL231" s="727" t="str">
        <f t="shared" si="64"/>
        <v/>
      </c>
      <c r="AM231" s="728" t="str">
        <f t="shared" si="65"/>
        <v/>
      </c>
      <c r="AN231" s="728" t="str">
        <f t="shared" si="66"/>
        <v/>
      </c>
      <c r="AO231" s="729" t="str">
        <f t="shared" si="67"/>
        <v/>
      </c>
      <c r="AP231" s="729" t="str">
        <f>IF(W231="","",IF(OR(O231=IF(P231&gt;【１】経営概要!$G$27,調査年-1,調査年),AM231=""),"",ROUND(AM231*W231%,0)))</f>
        <v/>
      </c>
      <c r="AQ231" s="729" t="str">
        <f t="shared" si="68"/>
        <v/>
      </c>
      <c r="AR231" s="729" t="str">
        <f t="shared" si="69"/>
        <v/>
      </c>
      <c r="AS231" s="729" t="str">
        <f t="shared" si="70"/>
        <v/>
      </c>
      <c r="AT231" s="666" t="str">
        <f>IF(OR(W231="",AND(OR(O231&lt;&gt;IF(P231&gt;【１】経営概要!$G$27,調査年-1,調査年),AF231=0),R231="")),"",
SUM(
IF(AND(O231=IF(P231&gt;【１】経営概要!$G$27,調査年-1,調査年),AF231=1),ROUND(Q231*W231%,0),),
ROUND(R231*W231%,0)))</f>
        <v/>
      </c>
      <c r="AU231" s="729" t="str">
        <f t="shared" si="71"/>
        <v/>
      </c>
      <c r="AV231" s="729" t="str">
        <f t="shared" si="72"/>
        <v/>
      </c>
      <c r="AW231" s="729" t="str">
        <f t="shared" si="73"/>
        <v/>
      </c>
      <c r="AX231" s="729" t="str">
        <f t="shared" si="74"/>
        <v/>
      </c>
    </row>
    <row r="232" spans="3:50" s="4" customFormat="1" ht="28.15" hidden="1" customHeight="1" outlineLevel="1">
      <c r="C232" s="722">
        <v>216</v>
      </c>
      <c r="D232" s="1569"/>
      <c r="E232" s="1570"/>
      <c r="F232" s="1570"/>
      <c r="G232" s="1570"/>
      <c r="H232" s="1570"/>
      <c r="I232" s="1570"/>
      <c r="J232" s="1570"/>
      <c r="K232" s="739"/>
      <c r="L232" s="740"/>
      <c r="M232" s="744"/>
      <c r="N232" s="193"/>
      <c r="O232" s="324"/>
      <c r="P232" s="328"/>
      <c r="Q232" s="192"/>
      <c r="R232" s="201"/>
      <c r="S232" s="192"/>
      <c r="T232" s="192"/>
      <c r="U232" s="192"/>
      <c r="V232" s="192"/>
      <c r="W232" s="1045"/>
      <c r="X232" s="741"/>
      <c r="Y232" s="82"/>
      <c r="Z232" s="453"/>
      <c r="AA232" s="307"/>
      <c r="AB232" s="294"/>
      <c r="AE232" s="725" t="str">
        <f t="shared" si="61"/>
        <v/>
      </c>
      <c r="AF232" s="726" t="str">
        <f t="shared" si="62"/>
        <v/>
      </c>
      <c r="AG232" s="726" t="str">
        <f t="shared" si="63"/>
        <v/>
      </c>
      <c r="AH232" s="726" t="str">
        <f>IF(AE232="","",VLOOKUP(AE232,リスト!BI:BJ,2,0))</f>
        <v/>
      </c>
      <c r="AI232" s="726" t="str">
        <f t="shared" si="60"/>
        <v/>
      </c>
      <c r="AJ232" s="726" t="str">
        <f>IF(AI232="","",VLOOKUP(AI232,リスト!BW:BX,2,0))</f>
        <v/>
      </c>
      <c r="AK232" s="726" t="str">
        <f>IF(AE232="","",IF(P232&gt;【１】経営概要!$G$27,調査年-1,調査年)-O232)</f>
        <v/>
      </c>
      <c r="AL232" s="727" t="str">
        <f t="shared" si="64"/>
        <v/>
      </c>
      <c r="AM232" s="728" t="str">
        <f t="shared" si="65"/>
        <v/>
      </c>
      <c r="AN232" s="728" t="str">
        <f t="shared" si="66"/>
        <v/>
      </c>
      <c r="AO232" s="729" t="str">
        <f t="shared" si="67"/>
        <v/>
      </c>
      <c r="AP232" s="729" t="str">
        <f>IF(W232="","",IF(OR(O232=IF(P232&gt;【１】経営概要!$G$27,調査年-1,調査年),AM232=""),"",ROUND(AM232*W232%,0)))</f>
        <v/>
      </c>
      <c r="AQ232" s="729" t="str">
        <f t="shared" si="68"/>
        <v/>
      </c>
      <c r="AR232" s="729" t="str">
        <f t="shared" si="69"/>
        <v/>
      </c>
      <c r="AS232" s="729" t="str">
        <f t="shared" si="70"/>
        <v/>
      </c>
      <c r="AT232" s="666" t="str">
        <f>IF(OR(W232="",AND(OR(O232&lt;&gt;IF(P232&gt;【１】経営概要!$G$27,調査年-1,調査年),AF232=0),R232="")),"",
SUM(
IF(AND(O232=IF(P232&gt;【１】経営概要!$G$27,調査年-1,調査年),AF232=1),ROUND(Q232*W232%,0),),
ROUND(R232*W232%,0)))</f>
        <v/>
      </c>
      <c r="AU232" s="729" t="str">
        <f t="shared" si="71"/>
        <v/>
      </c>
      <c r="AV232" s="729" t="str">
        <f t="shared" si="72"/>
        <v/>
      </c>
      <c r="AW232" s="729" t="str">
        <f t="shared" si="73"/>
        <v/>
      </c>
      <c r="AX232" s="729" t="str">
        <f t="shared" si="74"/>
        <v/>
      </c>
    </row>
    <row r="233" spans="3:50" s="4" customFormat="1" ht="28.15" hidden="1" customHeight="1" outlineLevel="1">
      <c r="C233" s="722">
        <v>217</v>
      </c>
      <c r="D233" s="1569"/>
      <c r="E233" s="1570"/>
      <c r="F233" s="1570"/>
      <c r="G233" s="1570"/>
      <c r="H233" s="1570"/>
      <c r="I233" s="1570"/>
      <c r="J233" s="1570"/>
      <c r="K233" s="739"/>
      <c r="L233" s="740"/>
      <c r="M233" s="744"/>
      <c r="N233" s="191"/>
      <c r="O233" s="324"/>
      <c r="P233" s="328"/>
      <c r="Q233" s="192"/>
      <c r="R233" s="201"/>
      <c r="S233" s="192"/>
      <c r="T233" s="192"/>
      <c r="U233" s="192"/>
      <c r="V233" s="192"/>
      <c r="W233" s="1045"/>
      <c r="X233" s="741"/>
      <c r="Y233" s="82"/>
      <c r="Z233" s="453"/>
      <c r="AA233" s="307"/>
      <c r="AB233" s="294"/>
      <c r="AE233" s="725" t="str">
        <f t="shared" si="61"/>
        <v/>
      </c>
      <c r="AF233" s="726" t="str">
        <f t="shared" si="62"/>
        <v/>
      </c>
      <c r="AG233" s="726" t="str">
        <f t="shared" si="63"/>
        <v/>
      </c>
      <c r="AH233" s="726" t="str">
        <f>IF(AE233="","",VLOOKUP(AE233,リスト!BI:BJ,2,0))</f>
        <v/>
      </c>
      <c r="AI233" s="726" t="str">
        <f t="shared" si="60"/>
        <v/>
      </c>
      <c r="AJ233" s="726" t="str">
        <f>IF(AI233="","",VLOOKUP(AI233,リスト!BW:BX,2,0))</f>
        <v/>
      </c>
      <c r="AK233" s="726" t="str">
        <f>IF(AE233="","",IF(P233&gt;【１】経営概要!$G$27,調査年-1,調査年)-O233)</f>
        <v/>
      </c>
      <c r="AL233" s="727" t="str">
        <f t="shared" si="64"/>
        <v/>
      </c>
      <c r="AM233" s="728" t="str">
        <f t="shared" si="65"/>
        <v/>
      </c>
      <c r="AN233" s="728" t="str">
        <f t="shared" si="66"/>
        <v/>
      </c>
      <c r="AO233" s="729" t="str">
        <f t="shared" si="67"/>
        <v/>
      </c>
      <c r="AP233" s="729" t="str">
        <f>IF(W233="","",IF(OR(O233=IF(P233&gt;【１】経営概要!$G$27,調査年-1,調査年),AM233=""),"",ROUND(AM233*W233%,0)))</f>
        <v/>
      </c>
      <c r="AQ233" s="729" t="str">
        <f t="shared" si="68"/>
        <v/>
      </c>
      <c r="AR233" s="729" t="str">
        <f t="shared" si="69"/>
        <v/>
      </c>
      <c r="AS233" s="729" t="str">
        <f t="shared" si="70"/>
        <v/>
      </c>
      <c r="AT233" s="666" t="str">
        <f>IF(OR(W233="",AND(OR(O233&lt;&gt;IF(P233&gt;【１】経営概要!$G$27,調査年-1,調査年),AF233=0),R233="")),"",
SUM(
IF(AND(O233=IF(P233&gt;【１】経営概要!$G$27,調査年-1,調査年),AF233=1),ROUND(Q233*W233%,0),),
ROUND(R233*W233%,0)))</f>
        <v/>
      </c>
      <c r="AU233" s="729" t="str">
        <f t="shared" si="71"/>
        <v/>
      </c>
      <c r="AV233" s="729" t="str">
        <f t="shared" si="72"/>
        <v/>
      </c>
      <c r="AW233" s="729" t="str">
        <f t="shared" si="73"/>
        <v/>
      </c>
      <c r="AX233" s="729" t="str">
        <f t="shared" si="74"/>
        <v/>
      </c>
    </row>
    <row r="234" spans="3:50" s="4" customFormat="1" ht="28.15" hidden="1" customHeight="1" outlineLevel="1">
      <c r="C234" s="722">
        <v>218</v>
      </c>
      <c r="D234" s="1569"/>
      <c r="E234" s="1570"/>
      <c r="F234" s="1570"/>
      <c r="G234" s="1570"/>
      <c r="H234" s="1570"/>
      <c r="I234" s="1570"/>
      <c r="J234" s="1571"/>
      <c r="K234" s="739"/>
      <c r="L234" s="740"/>
      <c r="M234" s="682"/>
      <c r="N234" s="200"/>
      <c r="O234" s="324"/>
      <c r="P234" s="325"/>
      <c r="Q234" s="201"/>
      <c r="R234" s="201"/>
      <c r="S234" s="201"/>
      <c r="T234" s="201"/>
      <c r="U234" s="201"/>
      <c r="V234" s="201"/>
      <c r="W234" s="1045"/>
      <c r="X234" s="741"/>
      <c r="Y234" s="82"/>
      <c r="Z234" s="453"/>
      <c r="AA234" s="307"/>
      <c r="AB234" s="294"/>
      <c r="AE234" s="725" t="str">
        <f t="shared" si="61"/>
        <v/>
      </c>
      <c r="AF234" s="726" t="str">
        <f t="shared" si="62"/>
        <v/>
      </c>
      <c r="AG234" s="726" t="str">
        <f t="shared" si="63"/>
        <v/>
      </c>
      <c r="AH234" s="726" t="str">
        <f>IF(AE234="","",VLOOKUP(AE234,リスト!BI:BJ,2,0))</f>
        <v/>
      </c>
      <c r="AI234" s="726" t="str">
        <f t="shared" si="60"/>
        <v/>
      </c>
      <c r="AJ234" s="726" t="str">
        <f>IF(AI234="","",VLOOKUP(AI234,リスト!BW:BX,2,0))</f>
        <v/>
      </c>
      <c r="AK234" s="726" t="str">
        <f>IF(AE234="","",IF(P234&gt;【１】経営概要!$G$27,調査年-1,調査年)-O234)</f>
        <v/>
      </c>
      <c r="AL234" s="727" t="str">
        <f t="shared" si="64"/>
        <v/>
      </c>
      <c r="AM234" s="728" t="str">
        <f t="shared" si="65"/>
        <v/>
      </c>
      <c r="AN234" s="728" t="str">
        <f t="shared" si="66"/>
        <v/>
      </c>
      <c r="AO234" s="729" t="str">
        <f t="shared" si="67"/>
        <v/>
      </c>
      <c r="AP234" s="729" t="str">
        <f>IF(W234="","",IF(OR(O234=IF(P234&gt;【１】経営概要!$G$27,調査年-1,調査年),AM234=""),"",ROUND(AM234*W234%,0)))</f>
        <v/>
      </c>
      <c r="AQ234" s="729" t="str">
        <f t="shared" si="68"/>
        <v/>
      </c>
      <c r="AR234" s="729" t="str">
        <f t="shared" si="69"/>
        <v/>
      </c>
      <c r="AS234" s="729" t="str">
        <f t="shared" si="70"/>
        <v/>
      </c>
      <c r="AT234" s="666" t="str">
        <f>IF(OR(W234="",AND(OR(O234&lt;&gt;IF(P234&gt;【１】経営概要!$G$27,調査年-1,調査年),AF234=0),R234="")),"",
SUM(
IF(AND(O234=IF(P234&gt;【１】経営概要!$G$27,調査年-1,調査年),AF234=1),ROUND(Q234*W234%,0),),
ROUND(R234*W234%,0)))</f>
        <v/>
      </c>
      <c r="AU234" s="729" t="str">
        <f t="shared" si="71"/>
        <v/>
      </c>
      <c r="AV234" s="729" t="str">
        <f t="shared" si="72"/>
        <v/>
      </c>
      <c r="AW234" s="729" t="str">
        <f t="shared" si="73"/>
        <v/>
      </c>
      <c r="AX234" s="729" t="str">
        <f t="shared" si="74"/>
        <v/>
      </c>
    </row>
    <row r="235" spans="3:50" s="4" customFormat="1" ht="28.15" hidden="1" customHeight="1" outlineLevel="1">
      <c r="C235" s="722">
        <v>219</v>
      </c>
      <c r="D235" s="1572"/>
      <c r="E235" s="1573"/>
      <c r="F235" s="1573"/>
      <c r="G235" s="1573"/>
      <c r="H235" s="1573"/>
      <c r="I235" s="1573"/>
      <c r="J235" s="1573"/>
      <c r="K235" s="742"/>
      <c r="L235" s="743"/>
      <c r="M235" s="744"/>
      <c r="N235" s="193"/>
      <c r="O235" s="326"/>
      <c r="P235" s="325"/>
      <c r="Q235" s="192"/>
      <c r="R235" s="201"/>
      <c r="S235" s="192"/>
      <c r="T235" s="192"/>
      <c r="U235" s="192"/>
      <c r="V235" s="192"/>
      <c r="W235" s="1045"/>
      <c r="X235" s="741"/>
      <c r="Y235" s="82"/>
      <c r="Z235" s="453"/>
      <c r="AA235" s="307"/>
      <c r="AB235" s="294"/>
      <c r="AE235" s="725" t="str">
        <f t="shared" si="61"/>
        <v/>
      </c>
      <c r="AF235" s="726" t="str">
        <f t="shared" si="62"/>
        <v/>
      </c>
      <c r="AG235" s="726" t="str">
        <f t="shared" si="63"/>
        <v/>
      </c>
      <c r="AH235" s="726" t="str">
        <f>IF(AE235="","",VLOOKUP(AE235,リスト!BI:BJ,2,0))</f>
        <v/>
      </c>
      <c r="AI235" s="726" t="str">
        <f t="shared" si="60"/>
        <v/>
      </c>
      <c r="AJ235" s="726" t="str">
        <f>IF(AI235="","",VLOOKUP(AI235,リスト!BW:BX,2,0))</f>
        <v/>
      </c>
      <c r="AK235" s="726" t="str">
        <f>IF(AE235="","",IF(P235&gt;【１】経営概要!$G$27,調査年-1,調査年)-O235)</f>
        <v/>
      </c>
      <c r="AL235" s="727" t="str">
        <f t="shared" si="64"/>
        <v/>
      </c>
      <c r="AM235" s="728" t="str">
        <f t="shared" si="65"/>
        <v/>
      </c>
      <c r="AN235" s="728" t="str">
        <f t="shared" si="66"/>
        <v/>
      </c>
      <c r="AO235" s="729" t="str">
        <f t="shared" si="67"/>
        <v/>
      </c>
      <c r="AP235" s="729" t="str">
        <f>IF(W235="","",IF(OR(O235=IF(P235&gt;【１】経営概要!$G$27,調査年-1,調査年),AM235=""),"",ROUND(AM235*W235%,0)))</f>
        <v/>
      </c>
      <c r="AQ235" s="729" t="str">
        <f t="shared" si="68"/>
        <v/>
      </c>
      <c r="AR235" s="729" t="str">
        <f t="shared" si="69"/>
        <v/>
      </c>
      <c r="AS235" s="729" t="str">
        <f t="shared" si="70"/>
        <v/>
      </c>
      <c r="AT235" s="666" t="str">
        <f>IF(OR(W235="",AND(OR(O235&lt;&gt;IF(P235&gt;【１】経営概要!$G$27,調査年-1,調査年),AF235=0),R235="")),"",
SUM(
IF(AND(O235=IF(P235&gt;【１】経営概要!$G$27,調査年-1,調査年),AF235=1),ROUND(Q235*W235%,0),),
ROUND(R235*W235%,0)))</f>
        <v/>
      </c>
      <c r="AU235" s="729" t="str">
        <f t="shared" si="71"/>
        <v/>
      </c>
      <c r="AV235" s="729" t="str">
        <f t="shared" si="72"/>
        <v/>
      </c>
      <c r="AW235" s="729" t="str">
        <f t="shared" si="73"/>
        <v/>
      </c>
      <c r="AX235" s="729" t="str">
        <f t="shared" si="74"/>
        <v/>
      </c>
    </row>
    <row r="236" spans="3:50" s="4" customFormat="1" ht="28.15" hidden="1" customHeight="1" outlineLevel="1">
      <c r="C236" s="722">
        <v>220</v>
      </c>
      <c r="D236" s="1569"/>
      <c r="E236" s="1570"/>
      <c r="F236" s="1570"/>
      <c r="G236" s="1570"/>
      <c r="H236" s="1570"/>
      <c r="I236" s="1570"/>
      <c r="J236" s="1570"/>
      <c r="K236" s="739"/>
      <c r="L236" s="740"/>
      <c r="M236" s="744"/>
      <c r="N236" s="191"/>
      <c r="O236" s="324"/>
      <c r="P236" s="325"/>
      <c r="Q236" s="192"/>
      <c r="R236" s="201"/>
      <c r="S236" s="192"/>
      <c r="T236" s="192"/>
      <c r="U236" s="192"/>
      <c r="V236" s="192"/>
      <c r="W236" s="1045"/>
      <c r="X236" s="741"/>
      <c r="Y236" s="82"/>
      <c r="Z236" s="453"/>
      <c r="AA236" s="307"/>
      <c r="AB236" s="294"/>
      <c r="AE236" s="725" t="str">
        <f t="shared" si="61"/>
        <v/>
      </c>
      <c r="AF236" s="726" t="str">
        <f t="shared" si="62"/>
        <v/>
      </c>
      <c r="AG236" s="726" t="str">
        <f t="shared" si="63"/>
        <v/>
      </c>
      <c r="AH236" s="726" t="str">
        <f>IF(AE236="","",VLOOKUP(AE236,リスト!BI:BJ,2,0))</f>
        <v/>
      </c>
      <c r="AI236" s="726" t="str">
        <f t="shared" si="60"/>
        <v/>
      </c>
      <c r="AJ236" s="726" t="str">
        <f>IF(AI236="","",VLOOKUP(AI236,リスト!BW:BX,2,0))</f>
        <v/>
      </c>
      <c r="AK236" s="726" t="str">
        <f>IF(AE236="","",IF(P236&gt;【１】経営概要!$G$27,調査年-1,調査年)-O236)</f>
        <v/>
      </c>
      <c r="AL236" s="727" t="str">
        <f t="shared" si="64"/>
        <v/>
      </c>
      <c r="AM236" s="728" t="str">
        <f t="shared" si="65"/>
        <v/>
      </c>
      <c r="AN236" s="728" t="str">
        <f t="shared" si="66"/>
        <v/>
      </c>
      <c r="AO236" s="729" t="str">
        <f t="shared" si="67"/>
        <v/>
      </c>
      <c r="AP236" s="729" t="str">
        <f>IF(W236="","",IF(OR(O236=IF(P236&gt;【１】経営概要!$G$27,調査年-1,調査年),AM236=""),"",ROUND(AM236*W236%,0)))</f>
        <v/>
      </c>
      <c r="AQ236" s="729" t="str">
        <f t="shared" si="68"/>
        <v/>
      </c>
      <c r="AR236" s="729" t="str">
        <f t="shared" si="69"/>
        <v/>
      </c>
      <c r="AS236" s="729" t="str">
        <f t="shared" si="70"/>
        <v/>
      </c>
      <c r="AT236" s="666" t="str">
        <f>IF(OR(W236="",AND(OR(O236&lt;&gt;IF(P236&gt;【１】経営概要!$G$27,調査年-1,調査年),AF236=0),R236="")),"",
SUM(
IF(AND(O236=IF(P236&gt;【１】経営概要!$G$27,調査年-1,調査年),AF236=1),ROUND(Q236*W236%,0),),
ROUND(R236*W236%,0)))</f>
        <v/>
      </c>
      <c r="AU236" s="729" t="str">
        <f t="shared" si="71"/>
        <v/>
      </c>
      <c r="AV236" s="729" t="str">
        <f t="shared" si="72"/>
        <v/>
      </c>
      <c r="AW236" s="729" t="str">
        <f t="shared" si="73"/>
        <v/>
      </c>
      <c r="AX236" s="729" t="str">
        <f t="shared" si="74"/>
        <v/>
      </c>
    </row>
    <row r="237" spans="3:50" s="4" customFormat="1" ht="28.15" hidden="1" customHeight="1" outlineLevel="1">
      <c r="C237" s="722">
        <v>221</v>
      </c>
      <c r="D237" s="1572"/>
      <c r="E237" s="1573"/>
      <c r="F237" s="1573"/>
      <c r="G237" s="1573"/>
      <c r="H237" s="1573"/>
      <c r="I237" s="1573"/>
      <c r="J237" s="1573"/>
      <c r="K237" s="742"/>
      <c r="L237" s="743"/>
      <c r="M237" s="744"/>
      <c r="N237" s="193"/>
      <c r="O237" s="326"/>
      <c r="P237" s="325"/>
      <c r="Q237" s="192"/>
      <c r="R237" s="201"/>
      <c r="S237" s="192"/>
      <c r="T237" s="192"/>
      <c r="U237" s="192"/>
      <c r="V237" s="192"/>
      <c r="W237" s="1045"/>
      <c r="X237" s="741"/>
      <c r="Y237" s="82"/>
      <c r="Z237" s="453"/>
      <c r="AA237" s="307"/>
      <c r="AB237" s="294"/>
      <c r="AE237" s="725" t="str">
        <f t="shared" si="61"/>
        <v/>
      </c>
      <c r="AF237" s="726" t="str">
        <f t="shared" si="62"/>
        <v/>
      </c>
      <c r="AG237" s="726" t="str">
        <f t="shared" si="63"/>
        <v/>
      </c>
      <c r="AH237" s="726" t="str">
        <f>IF(AE237="","",VLOOKUP(AE237,リスト!BI:BJ,2,0))</f>
        <v/>
      </c>
      <c r="AI237" s="726" t="str">
        <f t="shared" si="60"/>
        <v/>
      </c>
      <c r="AJ237" s="726" t="str">
        <f>IF(AI237="","",VLOOKUP(AI237,リスト!BW:BX,2,0))</f>
        <v/>
      </c>
      <c r="AK237" s="726" t="str">
        <f>IF(AE237="","",IF(P237&gt;【１】経営概要!$G$27,調査年-1,調査年)-O237)</f>
        <v/>
      </c>
      <c r="AL237" s="727" t="str">
        <f t="shared" si="64"/>
        <v/>
      </c>
      <c r="AM237" s="728" t="str">
        <f t="shared" si="65"/>
        <v/>
      </c>
      <c r="AN237" s="728" t="str">
        <f t="shared" si="66"/>
        <v/>
      </c>
      <c r="AO237" s="729" t="str">
        <f t="shared" si="67"/>
        <v/>
      </c>
      <c r="AP237" s="729" t="str">
        <f>IF(W237="","",IF(OR(O237=IF(P237&gt;【１】経営概要!$G$27,調査年-1,調査年),AM237=""),"",ROUND(AM237*W237%,0)))</f>
        <v/>
      </c>
      <c r="AQ237" s="729" t="str">
        <f t="shared" si="68"/>
        <v/>
      </c>
      <c r="AR237" s="729" t="str">
        <f t="shared" si="69"/>
        <v/>
      </c>
      <c r="AS237" s="729" t="str">
        <f t="shared" si="70"/>
        <v/>
      </c>
      <c r="AT237" s="666" t="str">
        <f>IF(OR(W237="",AND(OR(O237&lt;&gt;IF(P237&gt;【１】経営概要!$G$27,調査年-1,調査年),AF237=0),R237="")),"",
SUM(
IF(AND(O237=IF(P237&gt;【１】経営概要!$G$27,調査年-1,調査年),AF237=1),ROUND(Q237*W237%,0),),
ROUND(R237*W237%,0)))</f>
        <v/>
      </c>
      <c r="AU237" s="729" t="str">
        <f t="shared" si="71"/>
        <v/>
      </c>
      <c r="AV237" s="729" t="str">
        <f t="shared" si="72"/>
        <v/>
      </c>
      <c r="AW237" s="729" t="str">
        <f t="shared" si="73"/>
        <v/>
      </c>
      <c r="AX237" s="729" t="str">
        <f t="shared" si="74"/>
        <v/>
      </c>
    </row>
    <row r="238" spans="3:50" s="4" customFormat="1" ht="28.15" hidden="1" customHeight="1" outlineLevel="1">
      <c r="C238" s="722">
        <v>222</v>
      </c>
      <c r="D238" s="1569"/>
      <c r="E238" s="1570"/>
      <c r="F238" s="1570"/>
      <c r="G238" s="1570"/>
      <c r="H238" s="1570"/>
      <c r="I238" s="1570"/>
      <c r="J238" s="1570"/>
      <c r="K238" s="739"/>
      <c r="L238" s="740"/>
      <c r="M238" s="744"/>
      <c r="N238" s="191"/>
      <c r="O238" s="324"/>
      <c r="P238" s="325"/>
      <c r="Q238" s="192"/>
      <c r="R238" s="201"/>
      <c r="S238" s="192"/>
      <c r="T238" s="192"/>
      <c r="U238" s="192"/>
      <c r="V238" s="192"/>
      <c r="W238" s="1045"/>
      <c r="X238" s="741"/>
      <c r="Y238" s="82"/>
      <c r="Z238" s="453"/>
      <c r="AA238" s="307"/>
      <c r="AB238" s="294"/>
      <c r="AE238" s="725" t="str">
        <f t="shared" si="61"/>
        <v/>
      </c>
      <c r="AF238" s="726" t="str">
        <f t="shared" si="62"/>
        <v/>
      </c>
      <c r="AG238" s="726" t="str">
        <f t="shared" si="63"/>
        <v/>
      </c>
      <c r="AH238" s="726" t="str">
        <f>IF(AE238="","",VLOOKUP(AE238,リスト!BI:BJ,2,0))</f>
        <v/>
      </c>
      <c r="AI238" s="726" t="str">
        <f t="shared" si="60"/>
        <v/>
      </c>
      <c r="AJ238" s="726" t="str">
        <f>IF(AI238="","",VLOOKUP(AI238,リスト!BW:BX,2,0))</f>
        <v/>
      </c>
      <c r="AK238" s="726" t="str">
        <f>IF(AE238="","",IF(P238&gt;【１】経営概要!$G$27,調査年-1,調査年)-O238)</f>
        <v/>
      </c>
      <c r="AL238" s="727" t="str">
        <f t="shared" si="64"/>
        <v/>
      </c>
      <c r="AM238" s="728" t="str">
        <f t="shared" si="65"/>
        <v/>
      </c>
      <c r="AN238" s="728" t="str">
        <f t="shared" si="66"/>
        <v/>
      </c>
      <c r="AO238" s="729" t="str">
        <f t="shared" si="67"/>
        <v/>
      </c>
      <c r="AP238" s="729" t="str">
        <f>IF(W238="","",IF(OR(O238=IF(P238&gt;【１】経営概要!$G$27,調査年-1,調査年),AM238=""),"",ROUND(AM238*W238%,0)))</f>
        <v/>
      </c>
      <c r="AQ238" s="729" t="str">
        <f t="shared" si="68"/>
        <v/>
      </c>
      <c r="AR238" s="729" t="str">
        <f t="shared" si="69"/>
        <v/>
      </c>
      <c r="AS238" s="729" t="str">
        <f t="shared" si="70"/>
        <v/>
      </c>
      <c r="AT238" s="666" t="str">
        <f>IF(OR(W238="",AND(OR(O238&lt;&gt;IF(P238&gt;【１】経営概要!$G$27,調査年-1,調査年),AF238=0),R238="")),"",
SUM(
IF(AND(O238=IF(P238&gt;【１】経営概要!$G$27,調査年-1,調査年),AF238=1),ROUND(Q238*W238%,0),),
ROUND(R238*W238%,0)))</f>
        <v/>
      </c>
      <c r="AU238" s="729" t="str">
        <f t="shared" si="71"/>
        <v/>
      </c>
      <c r="AV238" s="729" t="str">
        <f t="shared" si="72"/>
        <v/>
      </c>
      <c r="AW238" s="729" t="str">
        <f t="shared" si="73"/>
        <v/>
      </c>
      <c r="AX238" s="729" t="str">
        <f t="shared" si="74"/>
        <v/>
      </c>
    </row>
    <row r="239" spans="3:50" s="4" customFormat="1" ht="28.15" hidden="1" customHeight="1" outlineLevel="1">
      <c r="C239" s="722">
        <v>223</v>
      </c>
      <c r="D239" s="1572"/>
      <c r="E239" s="1573"/>
      <c r="F239" s="1573"/>
      <c r="G239" s="1573"/>
      <c r="H239" s="1573"/>
      <c r="I239" s="1573"/>
      <c r="J239" s="1573"/>
      <c r="K239" s="742"/>
      <c r="L239" s="743"/>
      <c r="M239" s="744"/>
      <c r="N239" s="193"/>
      <c r="O239" s="326"/>
      <c r="P239" s="325"/>
      <c r="Q239" s="192"/>
      <c r="R239" s="201"/>
      <c r="S239" s="192"/>
      <c r="T239" s="192"/>
      <c r="U239" s="192"/>
      <c r="V239" s="192"/>
      <c r="W239" s="1045"/>
      <c r="X239" s="741"/>
      <c r="Y239" s="82"/>
      <c r="Z239" s="453"/>
      <c r="AA239" s="307"/>
      <c r="AB239" s="294"/>
      <c r="AE239" s="725" t="str">
        <f t="shared" si="61"/>
        <v/>
      </c>
      <c r="AF239" s="726" t="str">
        <f t="shared" si="62"/>
        <v/>
      </c>
      <c r="AG239" s="726" t="str">
        <f t="shared" si="63"/>
        <v/>
      </c>
      <c r="AH239" s="726" t="str">
        <f>IF(AE239="","",VLOOKUP(AE239,リスト!BI:BJ,2,0))</f>
        <v/>
      </c>
      <c r="AI239" s="726" t="str">
        <f t="shared" si="60"/>
        <v/>
      </c>
      <c r="AJ239" s="726" t="str">
        <f>IF(AI239="","",VLOOKUP(AI239,リスト!BW:BX,2,0))</f>
        <v/>
      </c>
      <c r="AK239" s="726" t="str">
        <f>IF(AE239="","",IF(P239&gt;【１】経営概要!$G$27,調査年-1,調査年)-O239)</f>
        <v/>
      </c>
      <c r="AL239" s="727" t="str">
        <f t="shared" si="64"/>
        <v/>
      </c>
      <c r="AM239" s="728" t="str">
        <f t="shared" si="65"/>
        <v/>
      </c>
      <c r="AN239" s="728" t="str">
        <f t="shared" si="66"/>
        <v/>
      </c>
      <c r="AO239" s="729" t="str">
        <f t="shared" si="67"/>
        <v/>
      </c>
      <c r="AP239" s="729" t="str">
        <f>IF(W239="","",IF(OR(O239=IF(P239&gt;【１】経営概要!$G$27,調査年-1,調査年),AM239=""),"",ROUND(AM239*W239%,0)))</f>
        <v/>
      </c>
      <c r="AQ239" s="729" t="str">
        <f t="shared" si="68"/>
        <v/>
      </c>
      <c r="AR239" s="729" t="str">
        <f t="shared" si="69"/>
        <v/>
      </c>
      <c r="AS239" s="729" t="str">
        <f t="shared" si="70"/>
        <v/>
      </c>
      <c r="AT239" s="666" t="str">
        <f>IF(OR(W239="",AND(OR(O239&lt;&gt;IF(P239&gt;【１】経営概要!$G$27,調査年-1,調査年),AF239=0),R239="")),"",
SUM(
IF(AND(O239=IF(P239&gt;【１】経営概要!$G$27,調査年-1,調査年),AF239=1),ROUND(Q239*W239%,0),),
ROUND(R239*W239%,0)))</f>
        <v/>
      </c>
      <c r="AU239" s="729" t="str">
        <f t="shared" si="71"/>
        <v/>
      </c>
      <c r="AV239" s="729" t="str">
        <f t="shared" si="72"/>
        <v/>
      </c>
      <c r="AW239" s="729" t="str">
        <f t="shared" si="73"/>
        <v/>
      </c>
      <c r="AX239" s="729" t="str">
        <f t="shared" si="74"/>
        <v/>
      </c>
    </row>
    <row r="240" spans="3:50" s="4" customFormat="1" ht="28.15" hidden="1" customHeight="1" outlineLevel="1">
      <c r="C240" s="722">
        <v>224</v>
      </c>
      <c r="D240" s="1569"/>
      <c r="E240" s="1570"/>
      <c r="F240" s="1570"/>
      <c r="G240" s="1570"/>
      <c r="H240" s="1570"/>
      <c r="I240" s="1570"/>
      <c r="J240" s="1570"/>
      <c r="K240" s="739"/>
      <c r="L240" s="740"/>
      <c r="M240" s="744"/>
      <c r="N240" s="191"/>
      <c r="O240" s="324"/>
      <c r="P240" s="325"/>
      <c r="Q240" s="192"/>
      <c r="R240" s="201"/>
      <c r="S240" s="192"/>
      <c r="T240" s="192"/>
      <c r="U240" s="192"/>
      <c r="V240" s="192"/>
      <c r="W240" s="1045"/>
      <c r="X240" s="741"/>
      <c r="Y240" s="82"/>
      <c r="Z240" s="453"/>
      <c r="AA240" s="307"/>
      <c r="AB240" s="294"/>
      <c r="AE240" s="725" t="str">
        <f t="shared" si="61"/>
        <v/>
      </c>
      <c r="AF240" s="726" t="str">
        <f t="shared" si="62"/>
        <v/>
      </c>
      <c r="AG240" s="726" t="str">
        <f t="shared" si="63"/>
        <v/>
      </c>
      <c r="AH240" s="726" t="str">
        <f>IF(AE240="","",VLOOKUP(AE240,リスト!BI:BJ,2,0))</f>
        <v/>
      </c>
      <c r="AI240" s="726" t="str">
        <f t="shared" si="60"/>
        <v/>
      </c>
      <c r="AJ240" s="726" t="str">
        <f>IF(AI240="","",VLOOKUP(AI240,リスト!BW:BX,2,0))</f>
        <v/>
      </c>
      <c r="AK240" s="726" t="str">
        <f>IF(AE240="","",IF(P240&gt;【１】経営概要!$G$27,調査年-1,調査年)-O240)</f>
        <v/>
      </c>
      <c r="AL240" s="727" t="str">
        <f t="shared" si="64"/>
        <v/>
      </c>
      <c r="AM240" s="728" t="str">
        <f t="shared" si="65"/>
        <v/>
      </c>
      <c r="AN240" s="728" t="str">
        <f t="shared" si="66"/>
        <v/>
      </c>
      <c r="AO240" s="729" t="str">
        <f t="shared" si="67"/>
        <v/>
      </c>
      <c r="AP240" s="729" t="str">
        <f>IF(W240="","",IF(OR(O240=IF(P240&gt;【１】経営概要!$G$27,調査年-1,調査年),AM240=""),"",ROUND(AM240*W240%,0)))</f>
        <v/>
      </c>
      <c r="AQ240" s="729" t="str">
        <f t="shared" si="68"/>
        <v/>
      </c>
      <c r="AR240" s="729" t="str">
        <f t="shared" si="69"/>
        <v/>
      </c>
      <c r="AS240" s="729" t="str">
        <f t="shared" si="70"/>
        <v/>
      </c>
      <c r="AT240" s="666" t="str">
        <f>IF(OR(W240="",AND(OR(O240&lt;&gt;IF(P240&gt;【１】経営概要!$G$27,調査年-1,調査年),AF240=0),R240="")),"",
SUM(
IF(AND(O240=IF(P240&gt;【１】経営概要!$G$27,調査年-1,調査年),AF240=1),ROUND(Q240*W240%,0),),
ROUND(R240*W240%,0)))</f>
        <v/>
      </c>
      <c r="AU240" s="729" t="str">
        <f t="shared" si="71"/>
        <v/>
      </c>
      <c r="AV240" s="729" t="str">
        <f t="shared" si="72"/>
        <v/>
      </c>
      <c r="AW240" s="729" t="str">
        <f t="shared" si="73"/>
        <v/>
      </c>
      <c r="AX240" s="729" t="str">
        <f t="shared" si="74"/>
        <v/>
      </c>
    </row>
    <row r="241" spans="3:50" s="4" customFormat="1" ht="28.15" hidden="1" customHeight="1" outlineLevel="1">
      <c r="C241" s="722">
        <v>225</v>
      </c>
      <c r="D241" s="1572"/>
      <c r="E241" s="1573"/>
      <c r="F241" s="1573"/>
      <c r="G241" s="1573"/>
      <c r="H241" s="1573"/>
      <c r="I241" s="1573"/>
      <c r="J241" s="1573"/>
      <c r="K241" s="742"/>
      <c r="L241" s="743"/>
      <c r="M241" s="744"/>
      <c r="N241" s="191"/>
      <c r="O241" s="326"/>
      <c r="P241" s="325"/>
      <c r="Q241" s="192"/>
      <c r="R241" s="201"/>
      <c r="S241" s="192"/>
      <c r="T241" s="192"/>
      <c r="U241" s="192"/>
      <c r="V241" s="192"/>
      <c r="W241" s="1045"/>
      <c r="X241" s="741"/>
      <c r="Y241" s="82"/>
      <c r="Z241" s="453"/>
      <c r="AA241" s="307"/>
      <c r="AB241" s="294"/>
      <c r="AE241" s="725" t="str">
        <f t="shared" si="61"/>
        <v/>
      </c>
      <c r="AF241" s="726" t="str">
        <f t="shared" si="62"/>
        <v/>
      </c>
      <c r="AG241" s="726" t="str">
        <f t="shared" si="63"/>
        <v/>
      </c>
      <c r="AH241" s="726" t="str">
        <f>IF(AE241="","",VLOOKUP(AE241,リスト!BI:BJ,2,0))</f>
        <v/>
      </c>
      <c r="AI241" s="726" t="str">
        <f t="shared" si="60"/>
        <v/>
      </c>
      <c r="AJ241" s="726" t="str">
        <f>IF(AI241="","",VLOOKUP(AI241,リスト!BW:BX,2,0))</f>
        <v/>
      </c>
      <c r="AK241" s="726" t="str">
        <f>IF(AE241="","",IF(P241&gt;【１】経営概要!$G$27,調査年-1,調査年)-O241)</f>
        <v/>
      </c>
      <c r="AL241" s="727" t="str">
        <f t="shared" si="64"/>
        <v/>
      </c>
      <c r="AM241" s="728" t="str">
        <f t="shared" si="65"/>
        <v/>
      </c>
      <c r="AN241" s="728" t="str">
        <f t="shared" si="66"/>
        <v/>
      </c>
      <c r="AO241" s="729" t="str">
        <f t="shared" si="67"/>
        <v/>
      </c>
      <c r="AP241" s="729" t="str">
        <f>IF(W241="","",IF(OR(O241=IF(P241&gt;【１】経営概要!$G$27,調査年-1,調査年),AM241=""),"",ROUND(AM241*W241%,0)))</f>
        <v/>
      </c>
      <c r="AQ241" s="729" t="str">
        <f t="shared" si="68"/>
        <v/>
      </c>
      <c r="AR241" s="729" t="str">
        <f t="shared" si="69"/>
        <v/>
      </c>
      <c r="AS241" s="729" t="str">
        <f t="shared" si="70"/>
        <v/>
      </c>
      <c r="AT241" s="666" t="str">
        <f>IF(OR(W241="",AND(OR(O241&lt;&gt;IF(P241&gt;【１】経営概要!$G$27,調査年-1,調査年),AF241=0),R241="")),"",
SUM(
IF(AND(O241=IF(P241&gt;【１】経営概要!$G$27,調査年-1,調査年),AF241=1),ROUND(Q241*W241%,0),),
ROUND(R241*W241%,0)))</f>
        <v/>
      </c>
      <c r="AU241" s="729" t="str">
        <f t="shared" si="71"/>
        <v/>
      </c>
      <c r="AV241" s="729" t="str">
        <f t="shared" si="72"/>
        <v/>
      </c>
      <c r="AW241" s="729" t="str">
        <f t="shared" si="73"/>
        <v/>
      </c>
      <c r="AX241" s="729" t="str">
        <f t="shared" si="74"/>
        <v/>
      </c>
    </row>
    <row r="242" spans="3:50" s="4" customFormat="1" ht="28.15" hidden="1" customHeight="1" outlineLevel="1">
      <c r="C242" s="722">
        <v>226</v>
      </c>
      <c r="D242" s="1569"/>
      <c r="E242" s="1570"/>
      <c r="F242" s="1570"/>
      <c r="G242" s="1570"/>
      <c r="H242" s="1570"/>
      <c r="I242" s="1570"/>
      <c r="J242" s="1570"/>
      <c r="K242" s="739"/>
      <c r="L242" s="740"/>
      <c r="M242" s="744"/>
      <c r="N242" s="191"/>
      <c r="O242" s="324"/>
      <c r="P242" s="325"/>
      <c r="Q242" s="192"/>
      <c r="R242" s="201"/>
      <c r="S242" s="192"/>
      <c r="T242" s="192"/>
      <c r="U242" s="192"/>
      <c r="V242" s="192"/>
      <c r="W242" s="1045"/>
      <c r="X242" s="741"/>
      <c r="Y242" s="82"/>
      <c r="Z242" s="453"/>
      <c r="AA242" s="307"/>
      <c r="AB242" s="294"/>
      <c r="AE242" s="725" t="str">
        <f t="shared" si="61"/>
        <v/>
      </c>
      <c r="AF242" s="726" t="str">
        <f t="shared" si="62"/>
        <v/>
      </c>
      <c r="AG242" s="726" t="str">
        <f t="shared" si="63"/>
        <v/>
      </c>
      <c r="AH242" s="726" t="str">
        <f>IF(AE242="","",VLOOKUP(AE242,リスト!BI:BJ,2,0))</f>
        <v/>
      </c>
      <c r="AI242" s="726" t="str">
        <f t="shared" si="60"/>
        <v/>
      </c>
      <c r="AJ242" s="726" t="str">
        <f>IF(AI242="","",VLOOKUP(AI242,リスト!BW:BX,2,0))</f>
        <v/>
      </c>
      <c r="AK242" s="726" t="str">
        <f>IF(AE242="","",IF(P242&gt;【１】経営概要!$G$27,調査年-1,調査年)-O242)</f>
        <v/>
      </c>
      <c r="AL242" s="727" t="str">
        <f t="shared" si="64"/>
        <v/>
      </c>
      <c r="AM242" s="728" t="str">
        <f t="shared" si="65"/>
        <v/>
      </c>
      <c r="AN242" s="728" t="str">
        <f t="shared" si="66"/>
        <v/>
      </c>
      <c r="AO242" s="729" t="str">
        <f t="shared" si="67"/>
        <v/>
      </c>
      <c r="AP242" s="729" t="str">
        <f>IF(W242="","",IF(OR(O242=IF(P242&gt;【１】経営概要!$G$27,調査年-1,調査年),AM242=""),"",ROUND(AM242*W242%,0)))</f>
        <v/>
      </c>
      <c r="AQ242" s="729" t="str">
        <f t="shared" si="68"/>
        <v/>
      </c>
      <c r="AR242" s="729" t="str">
        <f t="shared" si="69"/>
        <v/>
      </c>
      <c r="AS242" s="729" t="str">
        <f t="shared" si="70"/>
        <v/>
      </c>
      <c r="AT242" s="666" t="str">
        <f>IF(OR(W242="",AND(OR(O242&lt;&gt;IF(P242&gt;【１】経営概要!$G$27,調査年-1,調査年),AF242=0),R242="")),"",
SUM(
IF(AND(O242=IF(P242&gt;【１】経営概要!$G$27,調査年-1,調査年),AF242=1),ROUND(Q242*W242%,0),),
ROUND(R242*W242%,0)))</f>
        <v/>
      </c>
      <c r="AU242" s="729" t="str">
        <f t="shared" si="71"/>
        <v/>
      </c>
      <c r="AV242" s="729" t="str">
        <f t="shared" si="72"/>
        <v/>
      </c>
      <c r="AW242" s="729" t="str">
        <f t="shared" si="73"/>
        <v/>
      </c>
      <c r="AX242" s="729" t="str">
        <f t="shared" si="74"/>
        <v/>
      </c>
    </row>
    <row r="243" spans="3:50" s="4" customFormat="1" ht="28.15" hidden="1" customHeight="1" outlineLevel="1">
      <c r="C243" s="722">
        <v>227</v>
      </c>
      <c r="D243" s="1572"/>
      <c r="E243" s="1573"/>
      <c r="F243" s="1573"/>
      <c r="G243" s="1573"/>
      <c r="H243" s="1573"/>
      <c r="I243" s="1573"/>
      <c r="J243" s="1573"/>
      <c r="K243" s="742"/>
      <c r="L243" s="743"/>
      <c r="M243" s="744"/>
      <c r="N243" s="191"/>
      <c r="O243" s="326"/>
      <c r="P243" s="325"/>
      <c r="Q243" s="192"/>
      <c r="R243" s="201"/>
      <c r="S243" s="192"/>
      <c r="T243" s="192"/>
      <c r="U243" s="192"/>
      <c r="V243" s="192"/>
      <c r="W243" s="1045"/>
      <c r="X243" s="741"/>
      <c r="Y243" s="82"/>
      <c r="Z243" s="453"/>
      <c r="AA243" s="307"/>
      <c r="AB243" s="294"/>
      <c r="AE243" s="725" t="str">
        <f t="shared" si="61"/>
        <v/>
      </c>
      <c r="AF243" s="726" t="str">
        <f t="shared" si="62"/>
        <v/>
      </c>
      <c r="AG243" s="726" t="str">
        <f t="shared" si="63"/>
        <v/>
      </c>
      <c r="AH243" s="726" t="str">
        <f>IF(AE243="","",VLOOKUP(AE243,リスト!BI:BJ,2,0))</f>
        <v/>
      </c>
      <c r="AI243" s="726" t="str">
        <f t="shared" si="60"/>
        <v/>
      </c>
      <c r="AJ243" s="726" t="str">
        <f>IF(AI243="","",VLOOKUP(AI243,リスト!BW:BX,2,0))</f>
        <v/>
      </c>
      <c r="AK243" s="726" t="str">
        <f>IF(AE243="","",IF(P243&gt;【１】経営概要!$G$27,調査年-1,調査年)-O243)</f>
        <v/>
      </c>
      <c r="AL243" s="727" t="str">
        <f t="shared" si="64"/>
        <v/>
      </c>
      <c r="AM243" s="728" t="str">
        <f t="shared" si="65"/>
        <v/>
      </c>
      <c r="AN243" s="728" t="str">
        <f t="shared" si="66"/>
        <v/>
      </c>
      <c r="AO243" s="729" t="str">
        <f t="shared" si="67"/>
        <v/>
      </c>
      <c r="AP243" s="729" t="str">
        <f>IF(W243="","",IF(OR(O243=IF(P243&gt;【１】経営概要!$G$27,調査年-1,調査年),AM243=""),"",ROUND(AM243*W243%,0)))</f>
        <v/>
      </c>
      <c r="AQ243" s="729" t="str">
        <f t="shared" si="68"/>
        <v/>
      </c>
      <c r="AR243" s="729" t="str">
        <f t="shared" si="69"/>
        <v/>
      </c>
      <c r="AS243" s="729" t="str">
        <f t="shared" si="70"/>
        <v/>
      </c>
      <c r="AT243" s="666" t="str">
        <f>IF(OR(W243="",AND(OR(O243&lt;&gt;IF(P243&gt;【１】経営概要!$G$27,調査年-1,調査年),AF243=0),R243="")),"",
SUM(
IF(AND(O243=IF(P243&gt;【１】経営概要!$G$27,調査年-1,調査年),AF243=1),ROUND(Q243*W243%,0),),
ROUND(R243*W243%,0)))</f>
        <v/>
      </c>
      <c r="AU243" s="729" t="str">
        <f t="shared" si="71"/>
        <v/>
      </c>
      <c r="AV243" s="729" t="str">
        <f t="shared" si="72"/>
        <v/>
      </c>
      <c r="AW243" s="729" t="str">
        <f t="shared" si="73"/>
        <v/>
      </c>
      <c r="AX243" s="729" t="str">
        <f t="shared" si="74"/>
        <v/>
      </c>
    </row>
    <row r="244" spans="3:50" s="4" customFormat="1" ht="28.15" hidden="1" customHeight="1" outlineLevel="1">
      <c r="C244" s="722">
        <v>228</v>
      </c>
      <c r="D244" s="1569"/>
      <c r="E244" s="1570"/>
      <c r="F244" s="1570"/>
      <c r="G244" s="1570"/>
      <c r="H244" s="1570"/>
      <c r="I244" s="1570"/>
      <c r="J244" s="1570"/>
      <c r="K244" s="739"/>
      <c r="L244" s="740"/>
      <c r="M244" s="744"/>
      <c r="N244" s="191"/>
      <c r="O244" s="324"/>
      <c r="P244" s="325"/>
      <c r="Q244" s="192"/>
      <c r="R244" s="201"/>
      <c r="S244" s="192"/>
      <c r="T244" s="192"/>
      <c r="U244" s="192"/>
      <c r="V244" s="192"/>
      <c r="W244" s="1045"/>
      <c r="X244" s="741"/>
      <c r="Y244" s="82"/>
      <c r="Z244" s="453"/>
      <c r="AA244" s="307"/>
      <c r="AB244" s="294"/>
      <c r="AE244" s="725" t="str">
        <f t="shared" si="61"/>
        <v/>
      </c>
      <c r="AF244" s="726" t="str">
        <f t="shared" si="62"/>
        <v/>
      </c>
      <c r="AG244" s="726" t="str">
        <f t="shared" si="63"/>
        <v/>
      </c>
      <c r="AH244" s="726" t="str">
        <f>IF(AE244="","",VLOOKUP(AE244,リスト!BI:BJ,2,0))</f>
        <v/>
      </c>
      <c r="AI244" s="726" t="str">
        <f t="shared" si="60"/>
        <v/>
      </c>
      <c r="AJ244" s="726" t="str">
        <f>IF(AI244="","",VLOOKUP(AI244,リスト!BW:BX,2,0))</f>
        <v/>
      </c>
      <c r="AK244" s="726" t="str">
        <f>IF(AE244="","",IF(P244&gt;【１】経営概要!$G$27,調査年-1,調査年)-O244)</f>
        <v/>
      </c>
      <c r="AL244" s="727" t="str">
        <f t="shared" si="64"/>
        <v/>
      </c>
      <c r="AM244" s="728" t="str">
        <f t="shared" si="65"/>
        <v/>
      </c>
      <c r="AN244" s="728" t="str">
        <f t="shared" si="66"/>
        <v/>
      </c>
      <c r="AO244" s="729" t="str">
        <f t="shared" si="67"/>
        <v/>
      </c>
      <c r="AP244" s="729" t="str">
        <f>IF(W244="","",IF(OR(O244=IF(P244&gt;【１】経営概要!$G$27,調査年-1,調査年),AM244=""),"",ROUND(AM244*W244%,0)))</f>
        <v/>
      </c>
      <c r="AQ244" s="729" t="str">
        <f t="shared" si="68"/>
        <v/>
      </c>
      <c r="AR244" s="729" t="str">
        <f t="shared" si="69"/>
        <v/>
      </c>
      <c r="AS244" s="729" t="str">
        <f t="shared" si="70"/>
        <v/>
      </c>
      <c r="AT244" s="666" t="str">
        <f>IF(OR(W244="",AND(OR(O244&lt;&gt;IF(P244&gt;【１】経営概要!$G$27,調査年-1,調査年),AF244=0),R244="")),"",
SUM(
IF(AND(O244=IF(P244&gt;【１】経営概要!$G$27,調査年-1,調査年),AF244=1),ROUND(Q244*W244%,0),),
ROUND(R244*W244%,0)))</f>
        <v/>
      </c>
      <c r="AU244" s="729" t="str">
        <f t="shared" si="71"/>
        <v/>
      </c>
      <c r="AV244" s="729" t="str">
        <f t="shared" si="72"/>
        <v/>
      </c>
      <c r="AW244" s="729" t="str">
        <f t="shared" si="73"/>
        <v/>
      </c>
      <c r="AX244" s="729" t="str">
        <f t="shared" si="74"/>
        <v/>
      </c>
    </row>
    <row r="245" spans="3:50" s="4" customFormat="1" ht="28.15" hidden="1" customHeight="1" outlineLevel="1">
      <c r="C245" s="722">
        <v>229</v>
      </c>
      <c r="D245" s="1572"/>
      <c r="E245" s="1573"/>
      <c r="F245" s="1573"/>
      <c r="G245" s="1573"/>
      <c r="H245" s="1573"/>
      <c r="I245" s="1573"/>
      <c r="J245" s="1573"/>
      <c r="K245" s="742"/>
      <c r="L245" s="743"/>
      <c r="M245" s="744"/>
      <c r="N245" s="191"/>
      <c r="O245" s="326"/>
      <c r="P245" s="327"/>
      <c r="Q245" s="192"/>
      <c r="R245" s="201"/>
      <c r="S245" s="192"/>
      <c r="T245" s="192"/>
      <c r="U245" s="192"/>
      <c r="V245" s="192"/>
      <c r="W245" s="1045"/>
      <c r="X245" s="741"/>
      <c r="Y245" s="82"/>
      <c r="Z245" s="453"/>
      <c r="AA245" s="307"/>
      <c r="AB245" s="294"/>
      <c r="AE245" s="725" t="str">
        <f t="shared" si="61"/>
        <v/>
      </c>
      <c r="AF245" s="726" t="str">
        <f t="shared" si="62"/>
        <v/>
      </c>
      <c r="AG245" s="726" t="str">
        <f t="shared" si="63"/>
        <v/>
      </c>
      <c r="AH245" s="726" t="str">
        <f>IF(AE245="","",VLOOKUP(AE245,リスト!BI:BJ,2,0))</f>
        <v/>
      </c>
      <c r="AI245" s="726" t="str">
        <f t="shared" si="60"/>
        <v/>
      </c>
      <c r="AJ245" s="726" t="str">
        <f>IF(AI245="","",VLOOKUP(AI245,リスト!BW:BX,2,0))</f>
        <v/>
      </c>
      <c r="AK245" s="726" t="str">
        <f>IF(AE245="","",IF(P245&gt;【１】経営概要!$G$27,調査年-1,調査年)-O245)</f>
        <v/>
      </c>
      <c r="AL245" s="727" t="str">
        <f t="shared" si="64"/>
        <v/>
      </c>
      <c r="AM245" s="728" t="str">
        <f t="shared" si="65"/>
        <v/>
      </c>
      <c r="AN245" s="728" t="str">
        <f t="shared" si="66"/>
        <v/>
      </c>
      <c r="AO245" s="729" t="str">
        <f t="shared" si="67"/>
        <v/>
      </c>
      <c r="AP245" s="729" t="str">
        <f>IF(W245="","",IF(OR(O245=IF(P245&gt;【１】経営概要!$G$27,調査年-1,調査年),AM245=""),"",ROUND(AM245*W245%,0)))</f>
        <v/>
      </c>
      <c r="AQ245" s="729" t="str">
        <f t="shared" si="68"/>
        <v/>
      </c>
      <c r="AR245" s="729" t="str">
        <f t="shared" si="69"/>
        <v/>
      </c>
      <c r="AS245" s="729" t="str">
        <f t="shared" si="70"/>
        <v/>
      </c>
      <c r="AT245" s="666" t="str">
        <f>IF(OR(W245="",AND(OR(O245&lt;&gt;IF(P245&gt;【１】経営概要!$G$27,調査年-1,調査年),AF245=0),R245="")),"",
SUM(
IF(AND(O245=IF(P245&gt;【１】経営概要!$G$27,調査年-1,調査年),AF245=1),ROUND(Q245*W245%,0),),
ROUND(R245*W245%,0)))</f>
        <v/>
      </c>
      <c r="AU245" s="729" t="str">
        <f t="shared" si="71"/>
        <v/>
      </c>
      <c r="AV245" s="729" t="str">
        <f t="shared" si="72"/>
        <v/>
      </c>
      <c r="AW245" s="729" t="str">
        <f t="shared" si="73"/>
        <v/>
      </c>
      <c r="AX245" s="729" t="str">
        <f t="shared" si="74"/>
        <v/>
      </c>
    </row>
    <row r="246" spans="3:50" s="4" customFormat="1" ht="28.15" hidden="1" customHeight="1" outlineLevel="1">
      <c r="C246" s="722">
        <v>230</v>
      </c>
      <c r="D246" s="1569"/>
      <c r="E246" s="1570"/>
      <c r="F246" s="1570"/>
      <c r="G246" s="1570"/>
      <c r="H246" s="1570"/>
      <c r="I246" s="1570"/>
      <c r="J246" s="1570"/>
      <c r="K246" s="739"/>
      <c r="L246" s="740"/>
      <c r="M246" s="744"/>
      <c r="N246" s="191"/>
      <c r="O246" s="324"/>
      <c r="P246" s="328"/>
      <c r="Q246" s="192"/>
      <c r="R246" s="201"/>
      <c r="S246" s="192"/>
      <c r="T246" s="192"/>
      <c r="U246" s="192"/>
      <c r="V246" s="192"/>
      <c r="W246" s="1045"/>
      <c r="X246" s="741"/>
      <c r="Y246" s="82"/>
      <c r="Z246" s="453"/>
      <c r="AA246" s="307"/>
      <c r="AB246" s="294"/>
      <c r="AE246" s="725" t="str">
        <f t="shared" si="61"/>
        <v/>
      </c>
      <c r="AF246" s="726" t="str">
        <f t="shared" si="62"/>
        <v/>
      </c>
      <c r="AG246" s="726" t="str">
        <f t="shared" si="63"/>
        <v/>
      </c>
      <c r="AH246" s="726" t="str">
        <f>IF(AE246="","",VLOOKUP(AE246,リスト!BI:BJ,2,0))</f>
        <v/>
      </c>
      <c r="AI246" s="726" t="str">
        <f t="shared" si="60"/>
        <v/>
      </c>
      <c r="AJ246" s="726" t="str">
        <f>IF(AI246="","",VLOOKUP(AI246,リスト!BW:BX,2,0))</f>
        <v/>
      </c>
      <c r="AK246" s="726" t="str">
        <f>IF(AE246="","",IF(P246&gt;【１】経営概要!$G$27,調査年-1,調査年)-O246)</f>
        <v/>
      </c>
      <c r="AL246" s="727" t="str">
        <f t="shared" si="64"/>
        <v/>
      </c>
      <c r="AM246" s="728" t="str">
        <f t="shared" si="65"/>
        <v/>
      </c>
      <c r="AN246" s="728" t="str">
        <f t="shared" si="66"/>
        <v/>
      </c>
      <c r="AO246" s="729" t="str">
        <f t="shared" si="67"/>
        <v/>
      </c>
      <c r="AP246" s="729" t="str">
        <f>IF(W246="","",IF(OR(O246=IF(P246&gt;【１】経営概要!$G$27,調査年-1,調査年),AM246=""),"",ROUND(AM246*W246%,0)))</f>
        <v/>
      </c>
      <c r="AQ246" s="729" t="str">
        <f t="shared" si="68"/>
        <v/>
      </c>
      <c r="AR246" s="729" t="str">
        <f t="shared" si="69"/>
        <v/>
      </c>
      <c r="AS246" s="729" t="str">
        <f t="shared" si="70"/>
        <v/>
      </c>
      <c r="AT246" s="666" t="str">
        <f>IF(OR(W246="",AND(OR(O246&lt;&gt;IF(P246&gt;【１】経営概要!$G$27,調査年-1,調査年),AF246=0),R246="")),"",
SUM(
IF(AND(O246=IF(P246&gt;【１】経営概要!$G$27,調査年-1,調査年),AF246=1),ROUND(Q246*W246%,0),),
ROUND(R246*W246%,0)))</f>
        <v/>
      </c>
      <c r="AU246" s="729" t="str">
        <f t="shared" si="71"/>
        <v/>
      </c>
      <c r="AV246" s="729" t="str">
        <f t="shared" si="72"/>
        <v/>
      </c>
      <c r="AW246" s="729" t="str">
        <f t="shared" si="73"/>
        <v/>
      </c>
      <c r="AX246" s="729" t="str">
        <f t="shared" si="74"/>
        <v/>
      </c>
    </row>
    <row r="247" spans="3:50" s="4" customFormat="1" ht="28.15" hidden="1" customHeight="1" outlineLevel="1">
      <c r="C247" s="722">
        <v>231</v>
      </c>
      <c r="D247" s="1569"/>
      <c r="E247" s="1570"/>
      <c r="F247" s="1570"/>
      <c r="G247" s="1570"/>
      <c r="H247" s="1570"/>
      <c r="I247" s="1570"/>
      <c r="J247" s="1570"/>
      <c r="K247" s="739"/>
      <c r="L247" s="740"/>
      <c r="M247" s="744"/>
      <c r="N247" s="191"/>
      <c r="O247" s="324"/>
      <c r="P247" s="328"/>
      <c r="Q247" s="192"/>
      <c r="R247" s="201"/>
      <c r="S247" s="192"/>
      <c r="T247" s="192"/>
      <c r="U247" s="192"/>
      <c r="V247" s="192"/>
      <c r="W247" s="1045"/>
      <c r="X247" s="741"/>
      <c r="Y247" s="82"/>
      <c r="Z247" s="453"/>
      <c r="AA247" s="307"/>
      <c r="AB247" s="294"/>
      <c r="AE247" s="725" t="str">
        <f t="shared" si="61"/>
        <v/>
      </c>
      <c r="AF247" s="726" t="str">
        <f t="shared" si="62"/>
        <v/>
      </c>
      <c r="AG247" s="726" t="str">
        <f t="shared" si="63"/>
        <v/>
      </c>
      <c r="AH247" s="726" t="str">
        <f>IF(AE247="","",VLOOKUP(AE247,リスト!BI:BJ,2,0))</f>
        <v/>
      </c>
      <c r="AI247" s="726" t="str">
        <f t="shared" si="60"/>
        <v/>
      </c>
      <c r="AJ247" s="726" t="str">
        <f>IF(AI247="","",VLOOKUP(AI247,リスト!BW:BX,2,0))</f>
        <v/>
      </c>
      <c r="AK247" s="726" t="str">
        <f>IF(AE247="","",IF(P247&gt;【１】経営概要!$G$27,調査年-1,調査年)-O247)</f>
        <v/>
      </c>
      <c r="AL247" s="727" t="str">
        <f t="shared" si="64"/>
        <v/>
      </c>
      <c r="AM247" s="728" t="str">
        <f t="shared" si="65"/>
        <v/>
      </c>
      <c r="AN247" s="728" t="str">
        <f t="shared" si="66"/>
        <v/>
      </c>
      <c r="AO247" s="729" t="str">
        <f t="shared" si="67"/>
        <v/>
      </c>
      <c r="AP247" s="729" t="str">
        <f>IF(W247="","",IF(OR(O247=IF(P247&gt;【１】経営概要!$G$27,調査年-1,調査年),AM247=""),"",ROUND(AM247*W247%,0)))</f>
        <v/>
      </c>
      <c r="AQ247" s="729" t="str">
        <f t="shared" si="68"/>
        <v/>
      </c>
      <c r="AR247" s="729" t="str">
        <f t="shared" si="69"/>
        <v/>
      </c>
      <c r="AS247" s="729" t="str">
        <f t="shared" si="70"/>
        <v/>
      </c>
      <c r="AT247" s="666" t="str">
        <f>IF(OR(W247="",AND(OR(O247&lt;&gt;IF(P247&gt;【１】経営概要!$G$27,調査年-1,調査年),AF247=0),R247="")),"",
SUM(
IF(AND(O247=IF(P247&gt;【１】経営概要!$G$27,調査年-1,調査年),AF247=1),ROUND(Q247*W247%,0),),
ROUND(R247*W247%,0)))</f>
        <v/>
      </c>
      <c r="AU247" s="729" t="str">
        <f t="shared" si="71"/>
        <v/>
      </c>
      <c r="AV247" s="729" t="str">
        <f t="shared" si="72"/>
        <v/>
      </c>
      <c r="AW247" s="729" t="str">
        <f t="shared" si="73"/>
        <v/>
      </c>
      <c r="AX247" s="729" t="str">
        <f t="shared" si="74"/>
        <v/>
      </c>
    </row>
    <row r="248" spans="3:50" s="4" customFormat="1" ht="28.15" hidden="1" customHeight="1" outlineLevel="1">
      <c r="C248" s="722">
        <v>232</v>
      </c>
      <c r="D248" s="1569"/>
      <c r="E248" s="1570"/>
      <c r="F248" s="1570"/>
      <c r="G248" s="1570"/>
      <c r="H248" s="1570"/>
      <c r="I248" s="1570"/>
      <c r="J248" s="1570"/>
      <c r="K248" s="739"/>
      <c r="L248" s="740"/>
      <c r="M248" s="744"/>
      <c r="N248" s="193"/>
      <c r="O248" s="324"/>
      <c r="P248" s="328"/>
      <c r="Q248" s="192"/>
      <c r="R248" s="201"/>
      <c r="S248" s="192"/>
      <c r="T248" s="192"/>
      <c r="U248" s="192"/>
      <c r="V248" s="192"/>
      <c r="W248" s="1045"/>
      <c r="X248" s="741"/>
      <c r="Y248" s="82"/>
      <c r="Z248" s="453"/>
      <c r="AA248" s="307"/>
      <c r="AB248" s="294"/>
      <c r="AE248" s="725" t="str">
        <f t="shared" si="61"/>
        <v/>
      </c>
      <c r="AF248" s="726" t="str">
        <f t="shared" si="62"/>
        <v/>
      </c>
      <c r="AG248" s="726" t="str">
        <f t="shared" si="63"/>
        <v/>
      </c>
      <c r="AH248" s="726" t="str">
        <f>IF(AE248="","",VLOOKUP(AE248,リスト!BI:BJ,2,0))</f>
        <v/>
      </c>
      <c r="AI248" s="726" t="str">
        <f t="shared" si="60"/>
        <v/>
      </c>
      <c r="AJ248" s="726" t="str">
        <f>IF(AI248="","",VLOOKUP(AI248,リスト!BW:BX,2,0))</f>
        <v/>
      </c>
      <c r="AK248" s="726" t="str">
        <f>IF(AE248="","",IF(P248&gt;【１】経営概要!$G$27,調査年-1,調査年)-O248)</f>
        <v/>
      </c>
      <c r="AL248" s="727" t="str">
        <f t="shared" si="64"/>
        <v/>
      </c>
      <c r="AM248" s="728" t="str">
        <f t="shared" si="65"/>
        <v/>
      </c>
      <c r="AN248" s="728" t="str">
        <f t="shared" si="66"/>
        <v/>
      </c>
      <c r="AO248" s="729" t="str">
        <f t="shared" si="67"/>
        <v/>
      </c>
      <c r="AP248" s="729" t="str">
        <f>IF(W248="","",IF(OR(O248=IF(P248&gt;【１】経営概要!$G$27,調査年-1,調査年),AM248=""),"",ROUND(AM248*W248%,0)))</f>
        <v/>
      </c>
      <c r="AQ248" s="729" t="str">
        <f t="shared" si="68"/>
        <v/>
      </c>
      <c r="AR248" s="729" t="str">
        <f t="shared" si="69"/>
        <v/>
      </c>
      <c r="AS248" s="729" t="str">
        <f t="shared" si="70"/>
        <v/>
      </c>
      <c r="AT248" s="666" t="str">
        <f>IF(OR(W248="",AND(OR(O248&lt;&gt;IF(P248&gt;【１】経営概要!$G$27,調査年-1,調査年),AF248=0),R248="")),"",
SUM(
IF(AND(O248=IF(P248&gt;【１】経営概要!$G$27,調査年-1,調査年),AF248=1),ROUND(Q248*W248%,0),),
ROUND(R248*W248%,0)))</f>
        <v/>
      </c>
      <c r="AU248" s="729" t="str">
        <f t="shared" si="71"/>
        <v/>
      </c>
      <c r="AV248" s="729" t="str">
        <f t="shared" si="72"/>
        <v/>
      </c>
      <c r="AW248" s="729" t="str">
        <f t="shared" si="73"/>
        <v/>
      </c>
      <c r="AX248" s="729" t="str">
        <f t="shared" si="74"/>
        <v/>
      </c>
    </row>
    <row r="249" spans="3:50" s="4" customFormat="1" ht="28.15" hidden="1" customHeight="1" outlineLevel="1">
      <c r="C249" s="722">
        <v>233</v>
      </c>
      <c r="D249" s="1569"/>
      <c r="E249" s="1570"/>
      <c r="F249" s="1570"/>
      <c r="G249" s="1570"/>
      <c r="H249" s="1570"/>
      <c r="I249" s="1570"/>
      <c r="J249" s="1570"/>
      <c r="K249" s="739"/>
      <c r="L249" s="740"/>
      <c r="M249" s="744"/>
      <c r="N249" s="191"/>
      <c r="O249" s="324"/>
      <c r="P249" s="328"/>
      <c r="Q249" s="192"/>
      <c r="R249" s="201"/>
      <c r="S249" s="192"/>
      <c r="T249" s="192"/>
      <c r="U249" s="192"/>
      <c r="V249" s="192"/>
      <c r="W249" s="1045"/>
      <c r="X249" s="741"/>
      <c r="Y249" s="82"/>
      <c r="Z249" s="453"/>
      <c r="AA249" s="307"/>
      <c r="AB249" s="294"/>
      <c r="AE249" s="725" t="str">
        <f t="shared" si="61"/>
        <v/>
      </c>
      <c r="AF249" s="726" t="str">
        <f t="shared" si="62"/>
        <v/>
      </c>
      <c r="AG249" s="726" t="str">
        <f t="shared" si="63"/>
        <v/>
      </c>
      <c r="AH249" s="726" t="str">
        <f>IF(AE249="","",VLOOKUP(AE249,リスト!BI:BJ,2,0))</f>
        <v/>
      </c>
      <c r="AI249" s="726" t="str">
        <f t="shared" si="60"/>
        <v/>
      </c>
      <c r="AJ249" s="726" t="str">
        <f>IF(AI249="","",VLOOKUP(AI249,リスト!BW:BX,2,0))</f>
        <v/>
      </c>
      <c r="AK249" s="726" t="str">
        <f>IF(AE249="","",IF(P249&gt;【１】経営概要!$G$27,調査年-1,調査年)-O249)</f>
        <v/>
      </c>
      <c r="AL249" s="727" t="str">
        <f t="shared" si="64"/>
        <v/>
      </c>
      <c r="AM249" s="728" t="str">
        <f t="shared" si="65"/>
        <v/>
      </c>
      <c r="AN249" s="728" t="str">
        <f t="shared" si="66"/>
        <v/>
      </c>
      <c r="AO249" s="729" t="str">
        <f t="shared" si="67"/>
        <v/>
      </c>
      <c r="AP249" s="729" t="str">
        <f>IF(W249="","",IF(OR(O249=IF(P249&gt;【１】経営概要!$G$27,調査年-1,調査年),AM249=""),"",ROUND(AM249*W249%,0)))</f>
        <v/>
      </c>
      <c r="AQ249" s="729" t="str">
        <f t="shared" si="68"/>
        <v/>
      </c>
      <c r="AR249" s="729" t="str">
        <f t="shared" si="69"/>
        <v/>
      </c>
      <c r="AS249" s="729" t="str">
        <f t="shared" si="70"/>
        <v/>
      </c>
      <c r="AT249" s="666" t="str">
        <f>IF(OR(W249="",AND(OR(O249&lt;&gt;IF(P249&gt;【１】経営概要!$G$27,調査年-1,調査年),AF249=0),R249="")),"",
SUM(
IF(AND(O249=IF(P249&gt;【１】経営概要!$G$27,調査年-1,調査年),AF249=1),ROUND(Q249*W249%,0),),
ROUND(R249*W249%,0)))</f>
        <v/>
      </c>
      <c r="AU249" s="729" t="str">
        <f t="shared" si="71"/>
        <v/>
      </c>
      <c r="AV249" s="729" t="str">
        <f t="shared" si="72"/>
        <v/>
      </c>
      <c r="AW249" s="729" t="str">
        <f t="shared" si="73"/>
        <v/>
      </c>
      <c r="AX249" s="729" t="str">
        <f t="shared" si="74"/>
        <v/>
      </c>
    </row>
    <row r="250" spans="3:50" s="4" customFormat="1" ht="28.15" hidden="1" customHeight="1" outlineLevel="1">
      <c r="C250" s="722">
        <v>234</v>
      </c>
      <c r="D250" s="1569"/>
      <c r="E250" s="1570"/>
      <c r="F250" s="1570"/>
      <c r="G250" s="1570"/>
      <c r="H250" s="1570"/>
      <c r="I250" s="1570"/>
      <c r="J250" s="1570"/>
      <c r="K250" s="739"/>
      <c r="L250" s="740"/>
      <c r="M250" s="744"/>
      <c r="N250" s="193"/>
      <c r="O250" s="324"/>
      <c r="P250" s="328"/>
      <c r="Q250" s="192"/>
      <c r="R250" s="201"/>
      <c r="S250" s="192"/>
      <c r="T250" s="192"/>
      <c r="U250" s="192"/>
      <c r="V250" s="192"/>
      <c r="W250" s="1045"/>
      <c r="X250" s="741"/>
      <c r="Y250" s="82"/>
      <c r="Z250" s="453"/>
      <c r="AA250" s="307"/>
      <c r="AB250" s="294"/>
      <c r="AE250" s="725" t="str">
        <f t="shared" si="61"/>
        <v/>
      </c>
      <c r="AF250" s="726" t="str">
        <f t="shared" si="62"/>
        <v/>
      </c>
      <c r="AG250" s="726" t="str">
        <f t="shared" si="63"/>
        <v/>
      </c>
      <c r="AH250" s="726" t="str">
        <f>IF(AE250="","",VLOOKUP(AE250,リスト!BI:BJ,2,0))</f>
        <v/>
      </c>
      <c r="AI250" s="726" t="str">
        <f t="shared" si="60"/>
        <v/>
      </c>
      <c r="AJ250" s="726" t="str">
        <f>IF(AI250="","",VLOOKUP(AI250,リスト!BW:BX,2,0))</f>
        <v/>
      </c>
      <c r="AK250" s="726" t="str">
        <f>IF(AE250="","",IF(P250&gt;【１】経営概要!$G$27,調査年-1,調査年)-O250)</f>
        <v/>
      </c>
      <c r="AL250" s="727" t="str">
        <f t="shared" si="64"/>
        <v/>
      </c>
      <c r="AM250" s="728" t="str">
        <f t="shared" si="65"/>
        <v/>
      </c>
      <c r="AN250" s="728" t="str">
        <f t="shared" si="66"/>
        <v/>
      </c>
      <c r="AO250" s="729" t="str">
        <f t="shared" si="67"/>
        <v/>
      </c>
      <c r="AP250" s="729" t="str">
        <f>IF(W250="","",IF(OR(O250=IF(P250&gt;【１】経営概要!$G$27,調査年-1,調査年),AM250=""),"",ROUND(AM250*W250%,0)))</f>
        <v/>
      </c>
      <c r="AQ250" s="729" t="str">
        <f t="shared" si="68"/>
        <v/>
      </c>
      <c r="AR250" s="729" t="str">
        <f t="shared" si="69"/>
        <v/>
      </c>
      <c r="AS250" s="729" t="str">
        <f t="shared" si="70"/>
        <v/>
      </c>
      <c r="AT250" s="666" t="str">
        <f>IF(OR(W250="",AND(OR(O250&lt;&gt;IF(P250&gt;【１】経営概要!$G$27,調査年-1,調査年),AF250=0),R250="")),"",
SUM(
IF(AND(O250=IF(P250&gt;【１】経営概要!$G$27,調査年-1,調査年),AF250=1),ROUND(Q250*W250%,0),),
ROUND(R250*W250%,0)))</f>
        <v/>
      </c>
      <c r="AU250" s="729" t="str">
        <f t="shared" si="71"/>
        <v/>
      </c>
      <c r="AV250" s="729" t="str">
        <f t="shared" si="72"/>
        <v/>
      </c>
      <c r="AW250" s="729" t="str">
        <f t="shared" si="73"/>
        <v/>
      </c>
      <c r="AX250" s="729" t="str">
        <f t="shared" si="74"/>
        <v/>
      </c>
    </row>
    <row r="251" spans="3:50" s="4" customFormat="1" ht="28.15" hidden="1" customHeight="1" outlineLevel="1">
      <c r="C251" s="722">
        <v>235</v>
      </c>
      <c r="D251" s="1569"/>
      <c r="E251" s="1570"/>
      <c r="F251" s="1570"/>
      <c r="G251" s="1570"/>
      <c r="H251" s="1570"/>
      <c r="I251" s="1570"/>
      <c r="J251" s="1570"/>
      <c r="K251" s="739"/>
      <c r="L251" s="740"/>
      <c r="M251" s="744"/>
      <c r="N251" s="191"/>
      <c r="O251" s="324"/>
      <c r="P251" s="328"/>
      <c r="Q251" s="192"/>
      <c r="R251" s="201"/>
      <c r="S251" s="192"/>
      <c r="T251" s="192"/>
      <c r="U251" s="192"/>
      <c r="V251" s="192"/>
      <c r="W251" s="1045"/>
      <c r="X251" s="741"/>
      <c r="Y251" s="82"/>
      <c r="Z251" s="453"/>
      <c r="AA251" s="307"/>
      <c r="AB251" s="294"/>
      <c r="AE251" s="725" t="str">
        <f t="shared" si="61"/>
        <v/>
      </c>
      <c r="AF251" s="726" t="str">
        <f t="shared" si="62"/>
        <v/>
      </c>
      <c r="AG251" s="726" t="str">
        <f t="shared" si="63"/>
        <v/>
      </c>
      <c r="AH251" s="726" t="str">
        <f>IF(AE251="","",VLOOKUP(AE251,リスト!BI:BJ,2,0))</f>
        <v/>
      </c>
      <c r="AI251" s="726" t="str">
        <f t="shared" si="60"/>
        <v/>
      </c>
      <c r="AJ251" s="726" t="str">
        <f>IF(AI251="","",VLOOKUP(AI251,リスト!BW:BX,2,0))</f>
        <v/>
      </c>
      <c r="AK251" s="726" t="str">
        <f>IF(AE251="","",IF(P251&gt;【１】経営概要!$G$27,調査年-1,調査年)-O251)</f>
        <v/>
      </c>
      <c r="AL251" s="727" t="str">
        <f t="shared" si="64"/>
        <v/>
      </c>
      <c r="AM251" s="728" t="str">
        <f t="shared" si="65"/>
        <v/>
      </c>
      <c r="AN251" s="728" t="str">
        <f t="shared" si="66"/>
        <v/>
      </c>
      <c r="AO251" s="729" t="str">
        <f t="shared" si="67"/>
        <v/>
      </c>
      <c r="AP251" s="729" t="str">
        <f>IF(W251="","",IF(OR(O251=IF(P251&gt;【１】経営概要!$G$27,調査年-1,調査年),AM251=""),"",ROUND(AM251*W251%,0)))</f>
        <v/>
      </c>
      <c r="AQ251" s="729" t="str">
        <f t="shared" si="68"/>
        <v/>
      </c>
      <c r="AR251" s="729" t="str">
        <f t="shared" si="69"/>
        <v/>
      </c>
      <c r="AS251" s="729" t="str">
        <f t="shared" si="70"/>
        <v/>
      </c>
      <c r="AT251" s="666" t="str">
        <f>IF(OR(W251="",AND(OR(O251&lt;&gt;IF(P251&gt;【１】経営概要!$G$27,調査年-1,調査年),AF251=0),R251="")),"",
SUM(
IF(AND(O251=IF(P251&gt;【１】経営概要!$G$27,調査年-1,調査年),AF251=1),ROUND(Q251*W251%,0),),
ROUND(R251*W251%,0)))</f>
        <v/>
      </c>
      <c r="AU251" s="729" t="str">
        <f t="shared" si="71"/>
        <v/>
      </c>
      <c r="AV251" s="729" t="str">
        <f t="shared" si="72"/>
        <v/>
      </c>
      <c r="AW251" s="729" t="str">
        <f t="shared" si="73"/>
        <v/>
      </c>
      <c r="AX251" s="729" t="str">
        <f t="shared" si="74"/>
        <v/>
      </c>
    </row>
    <row r="252" spans="3:50" s="4" customFormat="1" ht="28.15" hidden="1" customHeight="1" outlineLevel="1">
      <c r="C252" s="722">
        <v>236</v>
      </c>
      <c r="D252" s="1569"/>
      <c r="E252" s="1570"/>
      <c r="F252" s="1570"/>
      <c r="G252" s="1570"/>
      <c r="H252" s="1570"/>
      <c r="I252" s="1570"/>
      <c r="J252" s="1571"/>
      <c r="K252" s="739"/>
      <c r="L252" s="740"/>
      <c r="M252" s="682"/>
      <c r="N252" s="200"/>
      <c r="O252" s="324"/>
      <c r="P252" s="325"/>
      <c r="Q252" s="201"/>
      <c r="R252" s="201"/>
      <c r="S252" s="201"/>
      <c r="T252" s="201"/>
      <c r="U252" s="201"/>
      <c r="V252" s="201"/>
      <c r="W252" s="1045"/>
      <c r="X252" s="741"/>
      <c r="Y252" s="82"/>
      <c r="Z252" s="453"/>
      <c r="AA252" s="307"/>
      <c r="AB252" s="294"/>
      <c r="AE252" s="725" t="str">
        <f t="shared" si="61"/>
        <v/>
      </c>
      <c r="AF252" s="726" t="str">
        <f t="shared" si="62"/>
        <v/>
      </c>
      <c r="AG252" s="726" t="str">
        <f t="shared" si="63"/>
        <v/>
      </c>
      <c r="AH252" s="726" t="str">
        <f>IF(AE252="","",VLOOKUP(AE252,リスト!BI:BJ,2,0))</f>
        <v/>
      </c>
      <c r="AI252" s="726" t="str">
        <f t="shared" si="60"/>
        <v/>
      </c>
      <c r="AJ252" s="726" t="str">
        <f>IF(AI252="","",VLOOKUP(AI252,リスト!BW:BX,2,0))</f>
        <v/>
      </c>
      <c r="AK252" s="726" t="str">
        <f>IF(AE252="","",IF(P252&gt;【１】経営概要!$G$27,調査年-1,調査年)-O252)</f>
        <v/>
      </c>
      <c r="AL252" s="727" t="str">
        <f t="shared" si="64"/>
        <v/>
      </c>
      <c r="AM252" s="728" t="str">
        <f t="shared" si="65"/>
        <v/>
      </c>
      <c r="AN252" s="728" t="str">
        <f t="shared" si="66"/>
        <v/>
      </c>
      <c r="AO252" s="729" t="str">
        <f t="shared" si="67"/>
        <v/>
      </c>
      <c r="AP252" s="729" t="str">
        <f>IF(W252="","",IF(OR(O252=IF(P252&gt;【１】経営概要!$G$27,調査年-1,調査年),AM252=""),"",ROUND(AM252*W252%,0)))</f>
        <v/>
      </c>
      <c r="AQ252" s="729" t="str">
        <f t="shared" si="68"/>
        <v/>
      </c>
      <c r="AR252" s="729" t="str">
        <f t="shared" si="69"/>
        <v/>
      </c>
      <c r="AS252" s="729" t="str">
        <f t="shared" si="70"/>
        <v/>
      </c>
      <c r="AT252" s="666" t="str">
        <f>IF(OR(W252="",AND(OR(O252&lt;&gt;IF(P252&gt;【１】経営概要!$G$27,調査年-1,調査年),AF252=0),R252="")),"",
SUM(
IF(AND(O252=IF(P252&gt;【１】経営概要!$G$27,調査年-1,調査年),AF252=1),ROUND(Q252*W252%,0),),
ROUND(R252*W252%,0)))</f>
        <v/>
      </c>
      <c r="AU252" s="729" t="str">
        <f t="shared" si="71"/>
        <v/>
      </c>
      <c r="AV252" s="729" t="str">
        <f t="shared" si="72"/>
        <v/>
      </c>
      <c r="AW252" s="729" t="str">
        <f t="shared" si="73"/>
        <v/>
      </c>
      <c r="AX252" s="729" t="str">
        <f t="shared" si="74"/>
        <v/>
      </c>
    </row>
    <row r="253" spans="3:50" s="4" customFormat="1" ht="28.15" hidden="1" customHeight="1" outlineLevel="1">
      <c r="C253" s="722">
        <v>237</v>
      </c>
      <c r="D253" s="1572"/>
      <c r="E253" s="1573"/>
      <c r="F253" s="1573"/>
      <c r="G253" s="1573"/>
      <c r="H253" s="1573"/>
      <c r="I253" s="1573"/>
      <c r="J253" s="1573"/>
      <c r="K253" s="742"/>
      <c r="L253" s="743"/>
      <c r="M253" s="744"/>
      <c r="N253" s="193"/>
      <c r="O253" s="326"/>
      <c r="P253" s="325"/>
      <c r="Q253" s="192"/>
      <c r="R253" s="201"/>
      <c r="S253" s="192"/>
      <c r="T253" s="192"/>
      <c r="U253" s="192"/>
      <c r="V253" s="192"/>
      <c r="W253" s="1045"/>
      <c r="X253" s="741"/>
      <c r="Y253" s="82"/>
      <c r="Z253" s="453"/>
      <c r="AA253" s="307"/>
      <c r="AB253" s="294"/>
      <c r="AE253" s="725" t="str">
        <f t="shared" si="61"/>
        <v/>
      </c>
      <c r="AF253" s="726" t="str">
        <f t="shared" si="62"/>
        <v/>
      </c>
      <c r="AG253" s="726" t="str">
        <f t="shared" si="63"/>
        <v/>
      </c>
      <c r="AH253" s="726" t="str">
        <f>IF(AE253="","",VLOOKUP(AE253,リスト!BI:BJ,2,0))</f>
        <v/>
      </c>
      <c r="AI253" s="726" t="str">
        <f t="shared" si="60"/>
        <v/>
      </c>
      <c r="AJ253" s="726" t="str">
        <f>IF(AI253="","",VLOOKUP(AI253,リスト!BW:BX,2,0))</f>
        <v/>
      </c>
      <c r="AK253" s="726" t="str">
        <f>IF(AE253="","",IF(P253&gt;【１】経営概要!$G$27,調査年-1,調査年)-O253)</f>
        <v/>
      </c>
      <c r="AL253" s="727" t="str">
        <f t="shared" si="64"/>
        <v/>
      </c>
      <c r="AM253" s="728" t="str">
        <f t="shared" si="65"/>
        <v/>
      </c>
      <c r="AN253" s="728" t="str">
        <f t="shared" si="66"/>
        <v/>
      </c>
      <c r="AO253" s="729" t="str">
        <f t="shared" si="67"/>
        <v/>
      </c>
      <c r="AP253" s="729" t="str">
        <f>IF(W253="","",IF(OR(O253=IF(P253&gt;【１】経営概要!$G$27,調査年-1,調査年),AM253=""),"",ROUND(AM253*W253%,0)))</f>
        <v/>
      </c>
      <c r="AQ253" s="729" t="str">
        <f t="shared" si="68"/>
        <v/>
      </c>
      <c r="AR253" s="729" t="str">
        <f t="shared" si="69"/>
        <v/>
      </c>
      <c r="AS253" s="729" t="str">
        <f t="shared" si="70"/>
        <v/>
      </c>
      <c r="AT253" s="666" t="str">
        <f>IF(OR(W253="",AND(OR(O253&lt;&gt;IF(P253&gt;【１】経営概要!$G$27,調査年-1,調査年),AF253=0),R253="")),"",
SUM(
IF(AND(O253=IF(P253&gt;【１】経営概要!$G$27,調査年-1,調査年),AF253=1),ROUND(Q253*W253%,0),),
ROUND(R253*W253%,0)))</f>
        <v/>
      </c>
      <c r="AU253" s="729" t="str">
        <f t="shared" si="71"/>
        <v/>
      </c>
      <c r="AV253" s="729" t="str">
        <f t="shared" si="72"/>
        <v/>
      </c>
      <c r="AW253" s="729" t="str">
        <f t="shared" si="73"/>
        <v/>
      </c>
      <c r="AX253" s="729" t="str">
        <f t="shared" si="74"/>
        <v/>
      </c>
    </row>
    <row r="254" spans="3:50" s="4" customFormat="1" ht="28.15" hidden="1" customHeight="1" outlineLevel="1">
      <c r="C254" s="722">
        <v>238</v>
      </c>
      <c r="D254" s="1569"/>
      <c r="E254" s="1570"/>
      <c r="F254" s="1570"/>
      <c r="G254" s="1570"/>
      <c r="H254" s="1570"/>
      <c r="I254" s="1570"/>
      <c r="J254" s="1570"/>
      <c r="K254" s="739"/>
      <c r="L254" s="740"/>
      <c r="M254" s="744"/>
      <c r="N254" s="191"/>
      <c r="O254" s="324"/>
      <c r="P254" s="325"/>
      <c r="Q254" s="192"/>
      <c r="R254" s="201"/>
      <c r="S254" s="192"/>
      <c r="T254" s="192"/>
      <c r="U254" s="192"/>
      <c r="V254" s="192"/>
      <c r="W254" s="1045"/>
      <c r="X254" s="741"/>
      <c r="Y254" s="82"/>
      <c r="Z254" s="453"/>
      <c r="AA254" s="307"/>
      <c r="AB254" s="294"/>
      <c r="AE254" s="725" t="str">
        <f t="shared" si="61"/>
        <v/>
      </c>
      <c r="AF254" s="726" t="str">
        <f t="shared" si="62"/>
        <v/>
      </c>
      <c r="AG254" s="726" t="str">
        <f t="shared" si="63"/>
        <v/>
      </c>
      <c r="AH254" s="726" t="str">
        <f>IF(AE254="","",VLOOKUP(AE254,リスト!BI:BJ,2,0))</f>
        <v/>
      </c>
      <c r="AI254" s="726" t="str">
        <f t="shared" si="60"/>
        <v/>
      </c>
      <c r="AJ254" s="726" t="str">
        <f>IF(AI254="","",VLOOKUP(AI254,リスト!BW:BX,2,0))</f>
        <v/>
      </c>
      <c r="AK254" s="726" t="str">
        <f>IF(AE254="","",IF(P254&gt;【１】経営概要!$G$27,調査年-1,調査年)-O254)</f>
        <v/>
      </c>
      <c r="AL254" s="727" t="str">
        <f t="shared" si="64"/>
        <v/>
      </c>
      <c r="AM254" s="728" t="str">
        <f t="shared" si="65"/>
        <v/>
      </c>
      <c r="AN254" s="728" t="str">
        <f t="shared" si="66"/>
        <v/>
      </c>
      <c r="AO254" s="729" t="str">
        <f t="shared" si="67"/>
        <v/>
      </c>
      <c r="AP254" s="729" t="str">
        <f>IF(W254="","",IF(OR(O254=IF(P254&gt;【１】経営概要!$G$27,調査年-1,調査年),AM254=""),"",ROUND(AM254*W254%,0)))</f>
        <v/>
      </c>
      <c r="AQ254" s="729" t="str">
        <f t="shared" si="68"/>
        <v/>
      </c>
      <c r="AR254" s="729" t="str">
        <f t="shared" si="69"/>
        <v/>
      </c>
      <c r="AS254" s="729" t="str">
        <f t="shared" si="70"/>
        <v/>
      </c>
      <c r="AT254" s="666" t="str">
        <f>IF(OR(W254="",AND(OR(O254&lt;&gt;IF(P254&gt;【１】経営概要!$G$27,調査年-1,調査年),AF254=0),R254="")),"",
SUM(
IF(AND(O254=IF(P254&gt;【１】経営概要!$G$27,調査年-1,調査年),AF254=1),ROUND(Q254*W254%,0),),
ROUND(R254*W254%,0)))</f>
        <v/>
      </c>
      <c r="AU254" s="729" t="str">
        <f t="shared" si="71"/>
        <v/>
      </c>
      <c r="AV254" s="729" t="str">
        <f t="shared" si="72"/>
        <v/>
      </c>
      <c r="AW254" s="729" t="str">
        <f t="shared" si="73"/>
        <v/>
      </c>
      <c r="AX254" s="729" t="str">
        <f t="shared" si="74"/>
        <v/>
      </c>
    </row>
    <row r="255" spans="3:50" s="4" customFormat="1" ht="28.15" hidden="1" customHeight="1" outlineLevel="1">
      <c r="C255" s="722">
        <v>239</v>
      </c>
      <c r="D255" s="1572"/>
      <c r="E255" s="1573"/>
      <c r="F255" s="1573"/>
      <c r="G255" s="1573"/>
      <c r="H255" s="1573"/>
      <c r="I255" s="1573"/>
      <c r="J255" s="1573"/>
      <c r="K255" s="742"/>
      <c r="L255" s="743"/>
      <c r="M255" s="744"/>
      <c r="N255" s="193"/>
      <c r="O255" s="326"/>
      <c r="P255" s="325"/>
      <c r="Q255" s="192"/>
      <c r="R255" s="201"/>
      <c r="S255" s="192"/>
      <c r="T255" s="192"/>
      <c r="U255" s="192"/>
      <c r="V255" s="192"/>
      <c r="W255" s="1045"/>
      <c r="X255" s="741"/>
      <c r="Y255" s="82"/>
      <c r="Z255" s="453"/>
      <c r="AA255" s="307"/>
      <c r="AB255" s="294"/>
      <c r="AE255" s="725" t="str">
        <f t="shared" si="61"/>
        <v/>
      </c>
      <c r="AF255" s="726" t="str">
        <f t="shared" si="62"/>
        <v/>
      </c>
      <c r="AG255" s="726" t="str">
        <f t="shared" si="63"/>
        <v/>
      </c>
      <c r="AH255" s="726" t="str">
        <f>IF(AE255="","",VLOOKUP(AE255,リスト!BI:BJ,2,0))</f>
        <v/>
      </c>
      <c r="AI255" s="726" t="str">
        <f t="shared" si="60"/>
        <v/>
      </c>
      <c r="AJ255" s="726" t="str">
        <f>IF(AI255="","",VLOOKUP(AI255,リスト!BW:BX,2,0))</f>
        <v/>
      </c>
      <c r="AK255" s="726" t="str">
        <f>IF(AE255="","",IF(P255&gt;【１】経営概要!$G$27,調査年-1,調査年)-O255)</f>
        <v/>
      </c>
      <c r="AL255" s="727" t="str">
        <f t="shared" si="64"/>
        <v/>
      </c>
      <c r="AM255" s="728" t="str">
        <f t="shared" si="65"/>
        <v/>
      </c>
      <c r="AN255" s="728" t="str">
        <f t="shared" si="66"/>
        <v/>
      </c>
      <c r="AO255" s="729" t="str">
        <f t="shared" si="67"/>
        <v/>
      </c>
      <c r="AP255" s="729" t="str">
        <f>IF(W255="","",IF(OR(O255=IF(P255&gt;【１】経営概要!$G$27,調査年-1,調査年),AM255=""),"",ROUND(AM255*W255%,0)))</f>
        <v/>
      </c>
      <c r="AQ255" s="729" t="str">
        <f t="shared" si="68"/>
        <v/>
      </c>
      <c r="AR255" s="729" t="str">
        <f t="shared" si="69"/>
        <v/>
      </c>
      <c r="AS255" s="729" t="str">
        <f t="shared" si="70"/>
        <v/>
      </c>
      <c r="AT255" s="666" t="str">
        <f>IF(OR(W255="",AND(OR(O255&lt;&gt;IF(P255&gt;【１】経営概要!$G$27,調査年-1,調査年),AF255=0),R255="")),"",
SUM(
IF(AND(O255=IF(P255&gt;【１】経営概要!$G$27,調査年-1,調査年),AF255=1),ROUND(Q255*W255%,0),),
ROUND(R255*W255%,0)))</f>
        <v/>
      </c>
      <c r="AU255" s="729" t="str">
        <f t="shared" si="71"/>
        <v/>
      </c>
      <c r="AV255" s="729" t="str">
        <f t="shared" si="72"/>
        <v/>
      </c>
      <c r="AW255" s="729" t="str">
        <f t="shared" si="73"/>
        <v/>
      </c>
      <c r="AX255" s="729" t="str">
        <f t="shared" si="74"/>
        <v/>
      </c>
    </row>
    <row r="256" spans="3:50" s="4" customFormat="1" ht="28.15" hidden="1" customHeight="1" outlineLevel="1">
      <c r="C256" s="722">
        <v>240</v>
      </c>
      <c r="D256" s="1569"/>
      <c r="E256" s="1570"/>
      <c r="F256" s="1570"/>
      <c r="G256" s="1570"/>
      <c r="H256" s="1570"/>
      <c r="I256" s="1570"/>
      <c r="J256" s="1570"/>
      <c r="K256" s="739"/>
      <c r="L256" s="740"/>
      <c r="M256" s="744"/>
      <c r="N256" s="191"/>
      <c r="O256" s="324"/>
      <c r="P256" s="325"/>
      <c r="Q256" s="192"/>
      <c r="R256" s="201"/>
      <c r="S256" s="192"/>
      <c r="T256" s="192"/>
      <c r="U256" s="192"/>
      <c r="V256" s="192"/>
      <c r="W256" s="1045"/>
      <c r="X256" s="741"/>
      <c r="Y256" s="82"/>
      <c r="Z256" s="453"/>
      <c r="AA256" s="307"/>
      <c r="AB256" s="294"/>
      <c r="AE256" s="725" t="str">
        <f t="shared" si="61"/>
        <v/>
      </c>
      <c r="AF256" s="726" t="str">
        <f t="shared" si="62"/>
        <v/>
      </c>
      <c r="AG256" s="726" t="str">
        <f t="shared" si="63"/>
        <v/>
      </c>
      <c r="AH256" s="726" t="str">
        <f>IF(AE256="","",VLOOKUP(AE256,リスト!BI:BJ,2,0))</f>
        <v/>
      </c>
      <c r="AI256" s="726" t="str">
        <f t="shared" si="60"/>
        <v/>
      </c>
      <c r="AJ256" s="726" t="str">
        <f>IF(AI256="","",VLOOKUP(AI256,リスト!BW:BX,2,0))</f>
        <v/>
      </c>
      <c r="AK256" s="726" t="str">
        <f>IF(AE256="","",IF(P256&gt;【１】経営概要!$G$27,調査年-1,調査年)-O256)</f>
        <v/>
      </c>
      <c r="AL256" s="727" t="str">
        <f t="shared" si="64"/>
        <v/>
      </c>
      <c r="AM256" s="728" t="str">
        <f t="shared" si="65"/>
        <v/>
      </c>
      <c r="AN256" s="728" t="str">
        <f t="shared" si="66"/>
        <v/>
      </c>
      <c r="AO256" s="729" t="str">
        <f t="shared" si="67"/>
        <v/>
      </c>
      <c r="AP256" s="729" t="str">
        <f>IF(W256="","",IF(OR(O256=IF(P256&gt;【１】経営概要!$G$27,調査年-1,調査年),AM256=""),"",ROUND(AM256*W256%,0)))</f>
        <v/>
      </c>
      <c r="AQ256" s="729" t="str">
        <f t="shared" si="68"/>
        <v/>
      </c>
      <c r="AR256" s="729" t="str">
        <f t="shared" si="69"/>
        <v/>
      </c>
      <c r="AS256" s="729" t="str">
        <f t="shared" si="70"/>
        <v/>
      </c>
      <c r="AT256" s="666" t="str">
        <f>IF(OR(W256="",AND(OR(O256&lt;&gt;IF(P256&gt;【１】経営概要!$G$27,調査年-1,調査年),AF256=0),R256="")),"",
SUM(
IF(AND(O256=IF(P256&gt;【１】経営概要!$G$27,調査年-1,調査年),AF256=1),ROUND(Q256*W256%,0),),
ROUND(R256*W256%,0)))</f>
        <v/>
      </c>
      <c r="AU256" s="729" t="str">
        <f t="shared" si="71"/>
        <v/>
      </c>
      <c r="AV256" s="729" t="str">
        <f t="shared" si="72"/>
        <v/>
      </c>
      <c r="AW256" s="729" t="str">
        <f t="shared" si="73"/>
        <v/>
      </c>
      <c r="AX256" s="729" t="str">
        <f t="shared" si="74"/>
        <v/>
      </c>
    </row>
    <row r="257" spans="3:50" s="4" customFormat="1" ht="28.15" hidden="1" customHeight="1" outlineLevel="1">
      <c r="C257" s="722">
        <v>241</v>
      </c>
      <c r="D257" s="1572"/>
      <c r="E257" s="1573"/>
      <c r="F257" s="1573"/>
      <c r="G257" s="1573"/>
      <c r="H257" s="1573"/>
      <c r="I257" s="1573"/>
      <c r="J257" s="1573"/>
      <c r="K257" s="742"/>
      <c r="L257" s="743"/>
      <c r="M257" s="744"/>
      <c r="N257" s="193"/>
      <c r="O257" s="326"/>
      <c r="P257" s="325"/>
      <c r="Q257" s="192"/>
      <c r="R257" s="201"/>
      <c r="S257" s="192"/>
      <c r="T257" s="192"/>
      <c r="U257" s="192"/>
      <c r="V257" s="192"/>
      <c r="W257" s="1045"/>
      <c r="X257" s="741"/>
      <c r="Y257" s="82"/>
      <c r="Z257" s="453"/>
      <c r="AA257" s="307"/>
      <c r="AB257" s="294"/>
      <c r="AE257" s="725" t="str">
        <f t="shared" si="61"/>
        <v/>
      </c>
      <c r="AF257" s="726" t="str">
        <f t="shared" si="62"/>
        <v/>
      </c>
      <c r="AG257" s="726" t="str">
        <f t="shared" si="63"/>
        <v/>
      </c>
      <c r="AH257" s="726" t="str">
        <f>IF(AE257="","",VLOOKUP(AE257,リスト!BI:BJ,2,0))</f>
        <v/>
      </c>
      <c r="AI257" s="726" t="str">
        <f t="shared" si="60"/>
        <v/>
      </c>
      <c r="AJ257" s="726" t="str">
        <f>IF(AI257="","",VLOOKUP(AI257,リスト!BW:BX,2,0))</f>
        <v/>
      </c>
      <c r="AK257" s="726" t="str">
        <f>IF(AE257="","",IF(P257&gt;【１】経営概要!$G$27,調査年-1,調査年)-O257)</f>
        <v/>
      </c>
      <c r="AL257" s="727" t="str">
        <f t="shared" si="64"/>
        <v/>
      </c>
      <c r="AM257" s="728" t="str">
        <f t="shared" si="65"/>
        <v/>
      </c>
      <c r="AN257" s="728" t="str">
        <f t="shared" si="66"/>
        <v/>
      </c>
      <c r="AO257" s="729" t="str">
        <f t="shared" si="67"/>
        <v/>
      </c>
      <c r="AP257" s="729" t="str">
        <f>IF(W257="","",IF(OR(O257=IF(P257&gt;【１】経営概要!$G$27,調査年-1,調査年),AM257=""),"",ROUND(AM257*W257%,0)))</f>
        <v/>
      </c>
      <c r="AQ257" s="729" t="str">
        <f t="shared" si="68"/>
        <v/>
      </c>
      <c r="AR257" s="729" t="str">
        <f t="shared" si="69"/>
        <v/>
      </c>
      <c r="AS257" s="729" t="str">
        <f t="shared" si="70"/>
        <v/>
      </c>
      <c r="AT257" s="666" t="str">
        <f>IF(OR(W257="",AND(OR(O257&lt;&gt;IF(P257&gt;【１】経営概要!$G$27,調査年-1,調査年),AF257=0),R257="")),"",
SUM(
IF(AND(O257=IF(P257&gt;【１】経営概要!$G$27,調査年-1,調査年),AF257=1),ROUND(Q257*W257%,0),),
ROUND(R257*W257%,0)))</f>
        <v/>
      </c>
      <c r="AU257" s="729" t="str">
        <f t="shared" si="71"/>
        <v/>
      </c>
      <c r="AV257" s="729" t="str">
        <f t="shared" si="72"/>
        <v/>
      </c>
      <c r="AW257" s="729" t="str">
        <f t="shared" si="73"/>
        <v/>
      </c>
      <c r="AX257" s="729" t="str">
        <f t="shared" si="74"/>
        <v/>
      </c>
    </row>
    <row r="258" spans="3:50" s="4" customFormat="1" ht="28.15" hidden="1" customHeight="1" outlineLevel="1">
      <c r="C258" s="722">
        <v>242</v>
      </c>
      <c r="D258" s="1569"/>
      <c r="E258" s="1570"/>
      <c r="F258" s="1570"/>
      <c r="G258" s="1570"/>
      <c r="H258" s="1570"/>
      <c r="I258" s="1570"/>
      <c r="J258" s="1570"/>
      <c r="K258" s="739"/>
      <c r="L258" s="740"/>
      <c r="M258" s="744"/>
      <c r="N258" s="191"/>
      <c r="O258" s="324"/>
      <c r="P258" s="325"/>
      <c r="Q258" s="192"/>
      <c r="R258" s="201"/>
      <c r="S258" s="192"/>
      <c r="T258" s="192"/>
      <c r="U258" s="192"/>
      <c r="V258" s="192"/>
      <c r="W258" s="1045"/>
      <c r="X258" s="741"/>
      <c r="Y258" s="82"/>
      <c r="Z258" s="453"/>
      <c r="AA258" s="307"/>
      <c r="AB258" s="294"/>
      <c r="AE258" s="725" t="str">
        <f t="shared" si="61"/>
        <v/>
      </c>
      <c r="AF258" s="726" t="str">
        <f t="shared" si="62"/>
        <v/>
      </c>
      <c r="AG258" s="726" t="str">
        <f t="shared" si="63"/>
        <v/>
      </c>
      <c r="AH258" s="726" t="str">
        <f>IF(AE258="","",VLOOKUP(AE258,リスト!BI:BJ,2,0))</f>
        <v/>
      </c>
      <c r="AI258" s="726" t="str">
        <f t="shared" si="60"/>
        <v/>
      </c>
      <c r="AJ258" s="726" t="str">
        <f>IF(AI258="","",VLOOKUP(AI258,リスト!BW:BX,2,0))</f>
        <v/>
      </c>
      <c r="AK258" s="726" t="str">
        <f>IF(AE258="","",IF(P258&gt;【１】経営概要!$G$27,調査年-1,調査年)-O258)</f>
        <v/>
      </c>
      <c r="AL258" s="727" t="str">
        <f t="shared" si="64"/>
        <v/>
      </c>
      <c r="AM258" s="728" t="str">
        <f t="shared" si="65"/>
        <v/>
      </c>
      <c r="AN258" s="728" t="str">
        <f t="shared" si="66"/>
        <v/>
      </c>
      <c r="AO258" s="729" t="str">
        <f t="shared" si="67"/>
        <v/>
      </c>
      <c r="AP258" s="729" t="str">
        <f>IF(W258="","",IF(OR(O258=IF(P258&gt;【１】経営概要!$G$27,調査年-1,調査年),AM258=""),"",ROUND(AM258*W258%,0)))</f>
        <v/>
      </c>
      <c r="AQ258" s="729" t="str">
        <f t="shared" si="68"/>
        <v/>
      </c>
      <c r="AR258" s="729" t="str">
        <f t="shared" si="69"/>
        <v/>
      </c>
      <c r="AS258" s="729" t="str">
        <f t="shared" si="70"/>
        <v/>
      </c>
      <c r="AT258" s="666" t="str">
        <f>IF(OR(W258="",AND(OR(O258&lt;&gt;IF(P258&gt;【１】経営概要!$G$27,調査年-1,調査年),AF258=0),R258="")),"",
SUM(
IF(AND(O258=IF(P258&gt;【１】経営概要!$G$27,調査年-1,調査年),AF258=1),ROUND(Q258*W258%,0),),
ROUND(R258*W258%,0)))</f>
        <v/>
      </c>
      <c r="AU258" s="729" t="str">
        <f t="shared" si="71"/>
        <v/>
      </c>
      <c r="AV258" s="729" t="str">
        <f t="shared" si="72"/>
        <v/>
      </c>
      <c r="AW258" s="729" t="str">
        <f t="shared" si="73"/>
        <v/>
      </c>
      <c r="AX258" s="729" t="str">
        <f t="shared" si="74"/>
        <v/>
      </c>
    </row>
    <row r="259" spans="3:50" s="4" customFormat="1" ht="28.15" hidden="1" customHeight="1" outlineLevel="1">
      <c r="C259" s="722">
        <v>243</v>
      </c>
      <c r="D259" s="1572"/>
      <c r="E259" s="1573"/>
      <c r="F259" s="1573"/>
      <c r="G259" s="1573"/>
      <c r="H259" s="1573"/>
      <c r="I259" s="1573"/>
      <c r="J259" s="1573"/>
      <c r="K259" s="742"/>
      <c r="L259" s="743"/>
      <c r="M259" s="744"/>
      <c r="N259" s="191"/>
      <c r="O259" s="326"/>
      <c r="P259" s="325"/>
      <c r="Q259" s="192"/>
      <c r="R259" s="201"/>
      <c r="S259" s="192"/>
      <c r="T259" s="192"/>
      <c r="U259" s="192"/>
      <c r="V259" s="192"/>
      <c r="W259" s="1045"/>
      <c r="X259" s="741"/>
      <c r="Y259" s="82"/>
      <c r="Z259" s="453"/>
      <c r="AA259" s="307"/>
      <c r="AB259" s="294"/>
      <c r="AE259" s="725" t="str">
        <f t="shared" si="61"/>
        <v/>
      </c>
      <c r="AF259" s="726" t="str">
        <f t="shared" si="62"/>
        <v/>
      </c>
      <c r="AG259" s="726" t="str">
        <f t="shared" si="63"/>
        <v/>
      </c>
      <c r="AH259" s="726" t="str">
        <f>IF(AE259="","",VLOOKUP(AE259,リスト!BI:BJ,2,0))</f>
        <v/>
      </c>
      <c r="AI259" s="726" t="str">
        <f t="shared" si="60"/>
        <v/>
      </c>
      <c r="AJ259" s="726" t="str">
        <f>IF(AI259="","",VLOOKUP(AI259,リスト!BW:BX,2,0))</f>
        <v/>
      </c>
      <c r="AK259" s="726" t="str">
        <f>IF(AE259="","",IF(P259&gt;【１】経営概要!$G$27,調査年-1,調査年)-O259)</f>
        <v/>
      </c>
      <c r="AL259" s="727" t="str">
        <f t="shared" si="64"/>
        <v/>
      </c>
      <c r="AM259" s="728" t="str">
        <f t="shared" si="65"/>
        <v/>
      </c>
      <c r="AN259" s="728" t="str">
        <f t="shared" si="66"/>
        <v/>
      </c>
      <c r="AO259" s="729" t="str">
        <f t="shared" si="67"/>
        <v/>
      </c>
      <c r="AP259" s="729" t="str">
        <f>IF(W259="","",IF(OR(O259=IF(P259&gt;【１】経営概要!$G$27,調査年-1,調査年),AM259=""),"",ROUND(AM259*W259%,0)))</f>
        <v/>
      </c>
      <c r="AQ259" s="729" t="str">
        <f t="shared" si="68"/>
        <v/>
      </c>
      <c r="AR259" s="729" t="str">
        <f t="shared" si="69"/>
        <v/>
      </c>
      <c r="AS259" s="729" t="str">
        <f t="shared" si="70"/>
        <v/>
      </c>
      <c r="AT259" s="666" t="str">
        <f>IF(OR(W259="",AND(OR(O259&lt;&gt;IF(P259&gt;【１】経営概要!$G$27,調査年-1,調査年),AF259=0),R259="")),"",
SUM(
IF(AND(O259=IF(P259&gt;【１】経営概要!$G$27,調査年-1,調査年),AF259=1),ROUND(Q259*W259%,0),),
ROUND(R259*W259%,0)))</f>
        <v/>
      </c>
      <c r="AU259" s="729" t="str">
        <f t="shared" si="71"/>
        <v/>
      </c>
      <c r="AV259" s="729" t="str">
        <f t="shared" si="72"/>
        <v/>
      </c>
      <c r="AW259" s="729" t="str">
        <f t="shared" si="73"/>
        <v/>
      </c>
      <c r="AX259" s="729" t="str">
        <f t="shared" si="74"/>
        <v/>
      </c>
    </row>
    <row r="260" spans="3:50" s="4" customFormat="1" ht="28.15" hidden="1" customHeight="1" outlineLevel="1">
      <c r="C260" s="722">
        <v>244</v>
      </c>
      <c r="D260" s="1569"/>
      <c r="E260" s="1570"/>
      <c r="F260" s="1570"/>
      <c r="G260" s="1570"/>
      <c r="H260" s="1570"/>
      <c r="I260" s="1570"/>
      <c r="J260" s="1570"/>
      <c r="K260" s="739"/>
      <c r="L260" s="740"/>
      <c r="M260" s="744"/>
      <c r="N260" s="191"/>
      <c r="O260" s="324"/>
      <c r="P260" s="325"/>
      <c r="Q260" s="192"/>
      <c r="R260" s="201"/>
      <c r="S260" s="192"/>
      <c r="T260" s="192"/>
      <c r="U260" s="192"/>
      <c r="V260" s="192"/>
      <c r="W260" s="1045"/>
      <c r="X260" s="741"/>
      <c r="Y260" s="82"/>
      <c r="Z260" s="453"/>
      <c r="AA260" s="307"/>
      <c r="AB260" s="294"/>
      <c r="AE260" s="725" t="str">
        <f t="shared" si="61"/>
        <v/>
      </c>
      <c r="AF260" s="726" t="str">
        <f t="shared" si="62"/>
        <v/>
      </c>
      <c r="AG260" s="726" t="str">
        <f t="shared" si="63"/>
        <v/>
      </c>
      <c r="AH260" s="726" t="str">
        <f>IF(AE260="","",VLOOKUP(AE260,リスト!BI:BJ,2,0))</f>
        <v/>
      </c>
      <c r="AI260" s="726" t="str">
        <f t="shared" si="60"/>
        <v/>
      </c>
      <c r="AJ260" s="726" t="str">
        <f>IF(AI260="","",VLOOKUP(AI260,リスト!BW:BX,2,0))</f>
        <v/>
      </c>
      <c r="AK260" s="726" t="str">
        <f>IF(AE260="","",IF(P260&gt;【１】経営概要!$G$27,調査年-1,調査年)-O260)</f>
        <v/>
      </c>
      <c r="AL260" s="727" t="str">
        <f t="shared" si="64"/>
        <v/>
      </c>
      <c r="AM260" s="728" t="str">
        <f t="shared" si="65"/>
        <v/>
      </c>
      <c r="AN260" s="728" t="str">
        <f t="shared" si="66"/>
        <v/>
      </c>
      <c r="AO260" s="729" t="str">
        <f t="shared" si="67"/>
        <v/>
      </c>
      <c r="AP260" s="729" t="str">
        <f>IF(W260="","",IF(OR(O260=IF(P260&gt;【１】経営概要!$G$27,調査年-1,調査年),AM260=""),"",ROUND(AM260*W260%,0)))</f>
        <v/>
      </c>
      <c r="AQ260" s="729" t="str">
        <f t="shared" si="68"/>
        <v/>
      </c>
      <c r="AR260" s="729" t="str">
        <f t="shared" si="69"/>
        <v/>
      </c>
      <c r="AS260" s="729" t="str">
        <f t="shared" si="70"/>
        <v/>
      </c>
      <c r="AT260" s="666" t="str">
        <f>IF(OR(W260="",AND(OR(O260&lt;&gt;IF(P260&gt;【１】経営概要!$G$27,調査年-1,調査年),AF260=0),R260="")),"",
SUM(
IF(AND(O260=IF(P260&gt;【１】経営概要!$G$27,調査年-1,調査年),AF260=1),ROUND(Q260*W260%,0),),
ROUND(R260*W260%,0)))</f>
        <v/>
      </c>
      <c r="AU260" s="729" t="str">
        <f t="shared" si="71"/>
        <v/>
      </c>
      <c r="AV260" s="729" t="str">
        <f t="shared" si="72"/>
        <v/>
      </c>
      <c r="AW260" s="729" t="str">
        <f t="shared" si="73"/>
        <v/>
      </c>
      <c r="AX260" s="729" t="str">
        <f t="shared" si="74"/>
        <v/>
      </c>
    </row>
    <row r="261" spans="3:50" s="4" customFormat="1" ht="28.15" hidden="1" customHeight="1" outlineLevel="1">
      <c r="C261" s="722">
        <v>245</v>
      </c>
      <c r="D261" s="1572"/>
      <c r="E261" s="1573"/>
      <c r="F261" s="1573"/>
      <c r="G261" s="1573"/>
      <c r="H261" s="1573"/>
      <c r="I261" s="1573"/>
      <c r="J261" s="1573"/>
      <c r="K261" s="742"/>
      <c r="L261" s="743"/>
      <c r="M261" s="744"/>
      <c r="N261" s="191"/>
      <c r="O261" s="326"/>
      <c r="P261" s="325"/>
      <c r="Q261" s="192"/>
      <c r="R261" s="201"/>
      <c r="S261" s="192"/>
      <c r="T261" s="192"/>
      <c r="U261" s="192"/>
      <c r="V261" s="192"/>
      <c r="W261" s="1045"/>
      <c r="X261" s="741"/>
      <c r="Y261" s="82"/>
      <c r="Z261" s="453"/>
      <c r="AA261" s="307"/>
      <c r="AB261" s="294"/>
      <c r="AE261" s="725" t="str">
        <f t="shared" si="61"/>
        <v/>
      </c>
      <c r="AF261" s="726" t="str">
        <f t="shared" si="62"/>
        <v/>
      </c>
      <c r="AG261" s="726" t="str">
        <f t="shared" si="63"/>
        <v/>
      </c>
      <c r="AH261" s="726" t="str">
        <f>IF(AE261="","",VLOOKUP(AE261,リスト!BI:BJ,2,0))</f>
        <v/>
      </c>
      <c r="AI261" s="726" t="str">
        <f t="shared" si="60"/>
        <v/>
      </c>
      <c r="AJ261" s="726" t="str">
        <f>IF(AI261="","",VLOOKUP(AI261,リスト!BW:BX,2,0))</f>
        <v/>
      </c>
      <c r="AK261" s="726" t="str">
        <f>IF(AE261="","",IF(P261&gt;【１】経営概要!$G$27,調査年-1,調査年)-O261)</f>
        <v/>
      </c>
      <c r="AL261" s="727" t="str">
        <f t="shared" si="64"/>
        <v/>
      </c>
      <c r="AM261" s="728" t="str">
        <f t="shared" si="65"/>
        <v/>
      </c>
      <c r="AN261" s="728" t="str">
        <f t="shared" si="66"/>
        <v/>
      </c>
      <c r="AO261" s="729" t="str">
        <f t="shared" si="67"/>
        <v/>
      </c>
      <c r="AP261" s="729" t="str">
        <f>IF(W261="","",IF(OR(O261=IF(P261&gt;【１】経営概要!$G$27,調査年-1,調査年),AM261=""),"",ROUND(AM261*W261%,0)))</f>
        <v/>
      </c>
      <c r="AQ261" s="729" t="str">
        <f t="shared" si="68"/>
        <v/>
      </c>
      <c r="AR261" s="729" t="str">
        <f t="shared" si="69"/>
        <v/>
      </c>
      <c r="AS261" s="729" t="str">
        <f t="shared" si="70"/>
        <v/>
      </c>
      <c r="AT261" s="666" t="str">
        <f>IF(OR(W261="",AND(OR(O261&lt;&gt;IF(P261&gt;【１】経営概要!$G$27,調査年-1,調査年),AF261=0),R261="")),"",
SUM(
IF(AND(O261=IF(P261&gt;【１】経営概要!$G$27,調査年-1,調査年),AF261=1),ROUND(Q261*W261%,0),),
ROUND(R261*W261%,0)))</f>
        <v/>
      </c>
      <c r="AU261" s="729" t="str">
        <f t="shared" si="71"/>
        <v/>
      </c>
      <c r="AV261" s="729" t="str">
        <f t="shared" si="72"/>
        <v/>
      </c>
      <c r="AW261" s="729" t="str">
        <f t="shared" si="73"/>
        <v/>
      </c>
      <c r="AX261" s="729" t="str">
        <f t="shared" si="74"/>
        <v/>
      </c>
    </row>
    <row r="262" spans="3:50" s="4" customFormat="1" ht="28.15" hidden="1" customHeight="1" outlineLevel="1">
      <c r="C262" s="722">
        <v>246</v>
      </c>
      <c r="D262" s="1569"/>
      <c r="E262" s="1570"/>
      <c r="F262" s="1570"/>
      <c r="G262" s="1570"/>
      <c r="H262" s="1570"/>
      <c r="I262" s="1570"/>
      <c r="J262" s="1570"/>
      <c r="K262" s="739"/>
      <c r="L262" s="740"/>
      <c r="M262" s="744"/>
      <c r="N262" s="191"/>
      <c r="O262" s="324"/>
      <c r="P262" s="325"/>
      <c r="Q262" s="192"/>
      <c r="R262" s="201"/>
      <c r="S262" s="192"/>
      <c r="T262" s="192"/>
      <c r="U262" s="192"/>
      <c r="V262" s="192"/>
      <c r="W262" s="1045"/>
      <c r="X262" s="741"/>
      <c r="Y262" s="82"/>
      <c r="Z262" s="453"/>
      <c r="AA262" s="307"/>
      <c r="AB262" s="294"/>
      <c r="AE262" s="725" t="str">
        <f t="shared" si="61"/>
        <v/>
      </c>
      <c r="AF262" s="726" t="str">
        <f t="shared" si="62"/>
        <v/>
      </c>
      <c r="AG262" s="726" t="str">
        <f t="shared" si="63"/>
        <v/>
      </c>
      <c r="AH262" s="726" t="str">
        <f>IF(AE262="","",VLOOKUP(AE262,リスト!BI:BJ,2,0))</f>
        <v/>
      </c>
      <c r="AI262" s="726" t="str">
        <f t="shared" si="60"/>
        <v/>
      </c>
      <c r="AJ262" s="726" t="str">
        <f>IF(AI262="","",VLOOKUP(AI262,リスト!BW:BX,2,0))</f>
        <v/>
      </c>
      <c r="AK262" s="726" t="str">
        <f>IF(AE262="","",IF(P262&gt;【１】経営概要!$G$27,調査年-1,調査年)-O262)</f>
        <v/>
      </c>
      <c r="AL262" s="727" t="str">
        <f t="shared" si="64"/>
        <v/>
      </c>
      <c r="AM262" s="728" t="str">
        <f t="shared" si="65"/>
        <v/>
      </c>
      <c r="AN262" s="728" t="str">
        <f t="shared" si="66"/>
        <v/>
      </c>
      <c r="AO262" s="729" t="str">
        <f t="shared" si="67"/>
        <v/>
      </c>
      <c r="AP262" s="729" t="str">
        <f>IF(W262="","",IF(OR(O262=IF(P262&gt;【１】経営概要!$G$27,調査年-1,調査年),AM262=""),"",ROUND(AM262*W262%,0)))</f>
        <v/>
      </c>
      <c r="AQ262" s="729" t="str">
        <f t="shared" si="68"/>
        <v/>
      </c>
      <c r="AR262" s="729" t="str">
        <f t="shared" si="69"/>
        <v/>
      </c>
      <c r="AS262" s="729" t="str">
        <f t="shared" si="70"/>
        <v/>
      </c>
      <c r="AT262" s="666" t="str">
        <f>IF(OR(W262="",AND(OR(O262&lt;&gt;IF(P262&gt;【１】経営概要!$G$27,調査年-1,調査年),AF262=0),R262="")),"",
SUM(
IF(AND(O262=IF(P262&gt;【１】経営概要!$G$27,調査年-1,調査年),AF262=1),ROUND(Q262*W262%,0),),
ROUND(R262*W262%,0)))</f>
        <v/>
      </c>
      <c r="AU262" s="729" t="str">
        <f t="shared" si="71"/>
        <v/>
      </c>
      <c r="AV262" s="729" t="str">
        <f t="shared" si="72"/>
        <v/>
      </c>
      <c r="AW262" s="729" t="str">
        <f t="shared" si="73"/>
        <v/>
      </c>
      <c r="AX262" s="729" t="str">
        <f t="shared" si="74"/>
        <v/>
      </c>
    </row>
    <row r="263" spans="3:50" s="4" customFormat="1" ht="28.15" hidden="1" customHeight="1" outlineLevel="1">
      <c r="C263" s="722">
        <v>247</v>
      </c>
      <c r="D263" s="1572"/>
      <c r="E263" s="1573"/>
      <c r="F263" s="1573"/>
      <c r="G263" s="1573"/>
      <c r="H263" s="1573"/>
      <c r="I263" s="1573"/>
      <c r="J263" s="1573"/>
      <c r="K263" s="742"/>
      <c r="L263" s="743"/>
      <c r="M263" s="744"/>
      <c r="N263" s="191"/>
      <c r="O263" s="326"/>
      <c r="P263" s="327"/>
      <c r="Q263" s="192"/>
      <c r="R263" s="201"/>
      <c r="S263" s="192"/>
      <c r="T263" s="192"/>
      <c r="U263" s="192"/>
      <c r="V263" s="192"/>
      <c r="W263" s="1045"/>
      <c r="X263" s="741"/>
      <c r="Y263" s="82"/>
      <c r="Z263" s="453"/>
      <c r="AA263" s="307"/>
      <c r="AB263" s="294"/>
      <c r="AE263" s="725" t="str">
        <f t="shared" si="61"/>
        <v/>
      </c>
      <c r="AF263" s="726" t="str">
        <f t="shared" si="62"/>
        <v/>
      </c>
      <c r="AG263" s="726" t="str">
        <f t="shared" si="63"/>
        <v/>
      </c>
      <c r="AH263" s="726" t="str">
        <f>IF(AE263="","",VLOOKUP(AE263,リスト!BI:BJ,2,0))</f>
        <v/>
      </c>
      <c r="AI263" s="726" t="str">
        <f t="shared" si="60"/>
        <v/>
      </c>
      <c r="AJ263" s="726" t="str">
        <f>IF(AI263="","",VLOOKUP(AI263,リスト!BW:BX,2,0))</f>
        <v/>
      </c>
      <c r="AK263" s="726" t="str">
        <f>IF(AE263="","",IF(P263&gt;【１】経営概要!$G$27,調査年-1,調査年)-O263)</f>
        <v/>
      </c>
      <c r="AL263" s="727" t="str">
        <f t="shared" si="64"/>
        <v/>
      </c>
      <c r="AM263" s="728" t="str">
        <f t="shared" si="65"/>
        <v/>
      </c>
      <c r="AN263" s="728" t="str">
        <f t="shared" si="66"/>
        <v/>
      </c>
      <c r="AO263" s="729" t="str">
        <f t="shared" si="67"/>
        <v/>
      </c>
      <c r="AP263" s="729" t="str">
        <f>IF(W263="","",IF(OR(O263=IF(P263&gt;【１】経営概要!$G$27,調査年-1,調査年),AM263=""),"",ROUND(AM263*W263%,0)))</f>
        <v/>
      </c>
      <c r="AQ263" s="729" t="str">
        <f t="shared" si="68"/>
        <v/>
      </c>
      <c r="AR263" s="729" t="str">
        <f t="shared" si="69"/>
        <v/>
      </c>
      <c r="AS263" s="729" t="str">
        <f t="shared" si="70"/>
        <v/>
      </c>
      <c r="AT263" s="666" t="str">
        <f>IF(OR(W263="",AND(OR(O263&lt;&gt;IF(P263&gt;【１】経営概要!$G$27,調査年-1,調査年),AF263=0),R263="")),"",
SUM(
IF(AND(O263=IF(P263&gt;【１】経営概要!$G$27,調査年-1,調査年),AF263=1),ROUND(Q263*W263%,0),),
ROUND(R263*W263%,0)))</f>
        <v/>
      </c>
      <c r="AU263" s="729" t="str">
        <f t="shared" si="71"/>
        <v/>
      </c>
      <c r="AV263" s="729" t="str">
        <f t="shared" si="72"/>
        <v/>
      </c>
      <c r="AW263" s="729" t="str">
        <f t="shared" si="73"/>
        <v/>
      </c>
      <c r="AX263" s="729" t="str">
        <f t="shared" si="74"/>
        <v/>
      </c>
    </row>
    <row r="264" spans="3:50" s="4" customFormat="1" ht="28.15" hidden="1" customHeight="1" outlineLevel="1">
      <c r="C264" s="722">
        <v>248</v>
      </c>
      <c r="D264" s="1569"/>
      <c r="E264" s="1570"/>
      <c r="F264" s="1570"/>
      <c r="G264" s="1570"/>
      <c r="H264" s="1570"/>
      <c r="I264" s="1570"/>
      <c r="J264" s="1570"/>
      <c r="K264" s="739"/>
      <c r="L264" s="740"/>
      <c r="M264" s="744"/>
      <c r="N264" s="191"/>
      <c r="O264" s="324"/>
      <c r="P264" s="328"/>
      <c r="Q264" s="192"/>
      <c r="R264" s="201"/>
      <c r="S264" s="192"/>
      <c r="T264" s="192"/>
      <c r="U264" s="192"/>
      <c r="V264" s="192"/>
      <c r="W264" s="1045"/>
      <c r="X264" s="741"/>
      <c r="Y264" s="82"/>
      <c r="Z264" s="453"/>
      <c r="AA264" s="307"/>
      <c r="AB264" s="294"/>
      <c r="AE264" s="725" t="str">
        <f t="shared" si="61"/>
        <v/>
      </c>
      <c r="AF264" s="726" t="str">
        <f t="shared" si="62"/>
        <v/>
      </c>
      <c r="AG264" s="726" t="str">
        <f t="shared" si="63"/>
        <v/>
      </c>
      <c r="AH264" s="726" t="str">
        <f>IF(AE264="","",VLOOKUP(AE264,リスト!BI:BJ,2,0))</f>
        <v/>
      </c>
      <c r="AI264" s="726" t="str">
        <f t="shared" si="60"/>
        <v/>
      </c>
      <c r="AJ264" s="726" t="str">
        <f>IF(AI264="","",VLOOKUP(AI264,リスト!BW:BX,2,0))</f>
        <v/>
      </c>
      <c r="AK264" s="726" t="str">
        <f>IF(AE264="","",IF(P264&gt;【１】経営概要!$G$27,調査年-1,調査年)-O264)</f>
        <v/>
      </c>
      <c r="AL264" s="727" t="str">
        <f t="shared" si="64"/>
        <v/>
      </c>
      <c r="AM264" s="728" t="str">
        <f t="shared" si="65"/>
        <v/>
      </c>
      <c r="AN264" s="728" t="str">
        <f t="shared" si="66"/>
        <v/>
      </c>
      <c r="AO264" s="729" t="str">
        <f t="shared" si="67"/>
        <v/>
      </c>
      <c r="AP264" s="729" t="str">
        <f>IF(W264="","",IF(OR(O264=IF(P264&gt;【１】経営概要!$G$27,調査年-1,調査年),AM264=""),"",ROUND(AM264*W264%,0)))</f>
        <v/>
      </c>
      <c r="AQ264" s="729" t="str">
        <f t="shared" si="68"/>
        <v/>
      </c>
      <c r="AR264" s="729" t="str">
        <f t="shared" si="69"/>
        <v/>
      </c>
      <c r="AS264" s="729" t="str">
        <f t="shared" si="70"/>
        <v/>
      </c>
      <c r="AT264" s="666" t="str">
        <f>IF(OR(W264="",AND(OR(O264&lt;&gt;IF(P264&gt;【１】経営概要!$G$27,調査年-1,調査年),AF264=0),R264="")),"",
SUM(
IF(AND(O264=IF(P264&gt;【１】経営概要!$G$27,調査年-1,調査年),AF264=1),ROUND(Q264*W264%,0),),
ROUND(R264*W264%,0)))</f>
        <v/>
      </c>
      <c r="AU264" s="729" t="str">
        <f t="shared" si="71"/>
        <v/>
      </c>
      <c r="AV264" s="729" t="str">
        <f t="shared" si="72"/>
        <v/>
      </c>
      <c r="AW264" s="729" t="str">
        <f t="shared" si="73"/>
        <v/>
      </c>
      <c r="AX264" s="729" t="str">
        <f t="shared" si="74"/>
        <v/>
      </c>
    </row>
    <row r="265" spans="3:50" s="4" customFormat="1" ht="28.15" hidden="1" customHeight="1" outlineLevel="1">
      <c r="C265" s="722">
        <v>249</v>
      </c>
      <c r="D265" s="1569"/>
      <c r="E265" s="1570"/>
      <c r="F265" s="1570"/>
      <c r="G265" s="1570"/>
      <c r="H265" s="1570"/>
      <c r="I265" s="1570"/>
      <c r="J265" s="1570"/>
      <c r="K265" s="739"/>
      <c r="L265" s="740"/>
      <c r="M265" s="744"/>
      <c r="N265" s="191"/>
      <c r="O265" s="324"/>
      <c r="P265" s="328"/>
      <c r="Q265" s="192"/>
      <c r="R265" s="201"/>
      <c r="S265" s="192"/>
      <c r="T265" s="192"/>
      <c r="U265" s="192"/>
      <c r="V265" s="192"/>
      <c r="W265" s="1045"/>
      <c r="X265" s="741"/>
      <c r="Y265" s="82"/>
      <c r="Z265" s="453"/>
      <c r="AA265" s="307"/>
      <c r="AB265" s="294"/>
      <c r="AE265" s="725" t="str">
        <f t="shared" si="61"/>
        <v/>
      </c>
      <c r="AF265" s="726" t="str">
        <f t="shared" si="62"/>
        <v/>
      </c>
      <c r="AG265" s="726" t="str">
        <f t="shared" si="63"/>
        <v/>
      </c>
      <c r="AH265" s="726" t="str">
        <f>IF(AE265="","",VLOOKUP(AE265,リスト!BI:BJ,2,0))</f>
        <v/>
      </c>
      <c r="AI265" s="726" t="str">
        <f t="shared" si="60"/>
        <v/>
      </c>
      <c r="AJ265" s="726" t="str">
        <f>IF(AI265="","",VLOOKUP(AI265,リスト!BW:BX,2,0))</f>
        <v/>
      </c>
      <c r="AK265" s="726" t="str">
        <f>IF(AE265="","",IF(P265&gt;【１】経営概要!$G$27,調査年-1,調査年)-O265)</f>
        <v/>
      </c>
      <c r="AL265" s="727" t="str">
        <f t="shared" si="64"/>
        <v/>
      </c>
      <c r="AM265" s="728" t="str">
        <f t="shared" si="65"/>
        <v/>
      </c>
      <c r="AN265" s="728" t="str">
        <f t="shared" si="66"/>
        <v/>
      </c>
      <c r="AO265" s="729" t="str">
        <f t="shared" si="67"/>
        <v/>
      </c>
      <c r="AP265" s="729" t="str">
        <f>IF(W265="","",IF(OR(O265=IF(P265&gt;【１】経営概要!$G$27,調査年-1,調査年),AM265=""),"",ROUND(AM265*W265%,0)))</f>
        <v/>
      </c>
      <c r="AQ265" s="729" t="str">
        <f t="shared" si="68"/>
        <v/>
      </c>
      <c r="AR265" s="729" t="str">
        <f t="shared" si="69"/>
        <v/>
      </c>
      <c r="AS265" s="729" t="str">
        <f t="shared" si="70"/>
        <v/>
      </c>
      <c r="AT265" s="666" t="str">
        <f>IF(OR(W265="",AND(OR(O265&lt;&gt;IF(P265&gt;【１】経営概要!$G$27,調査年-1,調査年),AF265=0),R265="")),"",
SUM(
IF(AND(O265=IF(P265&gt;【１】経営概要!$G$27,調査年-1,調査年),AF265=1),ROUND(Q265*W265%,0),),
ROUND(R265*W265%,0)))</f>
        <v/>
      </c>
      <c r="AU265" s="729" t="str">
        <f t="shared" si="71"/>
        <v/>
      </c>
      <c r="AV265" s="729" t="str">
        <f t="shared" si="72"/>
        <v/>
      </c>
      <c r="AW265" s="729" t="str">
        <f t="shared" si="73"/>
        <v/>
      </c>
      <c r="AX265" s="729" t="str">
        <f t="shared" si="74"/>
        <v/>
      </c>
    </row>
    <row r="266" spans="3:50" s="4" customFormat="1" ht="28.15" hidden="1" customHeight="1" outlineLevel="1">
      <c r="C266" s="722">
        <v>250</v>
      </c>
      <c r="D266" s="1569"/>
      <c r="E266" s="1570"/>
      <c r="F266" s="1570"/>
      <c r="G266" s="1570"/>
      <c r="H266" s="1570"/>
      <c r="I266" s="1570"/>
      <c r="J266" s="1570"/>
      <c r="K266" s="739"/>
      <c r="L266" s="740"/>
      <c r="M266" s="744"/>
      <c r="N266" s="193"/>
      <c r="O266" s="324"/>
      <c r="P266" s="328"/>
      <c r="Q266" s="192"/>
      <c r="R266" s="201"/>
      <c r="S266" s="192"/>
      <c r="T266" s="192"/>
      <c r="U266" s="192"/>
      <c r="V266" s="192"/>
      <c r="W266" s="1045"/>
      <c r="X266" s="741"/>
      <c r="Y266" s="82"/>
      <c r="Z266" s="453"/>
      <c r="AA266" s="307"/>
      <c r="AB266" s="294"/>
      <c r="AE266" s="725" t="str">
        <f t="shared" si="61"/>
        <v/>
      </c>
      <c r="AF266" s="726" t="str">
        <f t="shared" si="62"/>
        <v/>
      </c>
      <c r="AG266" s="726" t="str">
        <f t="shared" si="63"/>
        <v/>
      </c>
      <c r="AH266" s="726" t="str">
        <f>IF(AE266="","",VLOOKUP(AE266,リスト!BI:BJ,2,0))</f>
        <v/>
      </c>
      <c r="AI266" s="726" t="str">
        <f t="shared" si="60"/>
        <v/>
      </c>
      <c r="AJ266" s="726" t="str">
        <f>IF(AI266="","",VLOOKUP(AI266,リスト!BW:BX,2,0))</f>
        <v/>
      </c>
      <c r="AK266" s="726" t="str">
        <f>IF(AE266="","",IF(P266&gt;【１】経営概要!$G$27,調査年-1,調査年)-O266)</f>
        <v/>
      </c>
      <c r="AL266" s="727" t="str">
        <f t="shared" si="64"/>
        <v/>
      </c>
      <c r="AM266" s="728" t="str">
        <f t="shared" si="65"/>
        <v/>
      </c>
      <c r="AN266" s="728" t="str">
        <f t="shared" si="66"/>
        <v/>
      </c>
      <c r="AO266" s="729" t="str">
        <f t="shared" si="67"/>
        <v/>
      </c>
      <c r="AP266" s="729" t="str">
        <f>IF(W266="","",IF(OR(O266=IF(P266&gt;【１】経営概要!$G$27,調査年-1,調査年),AM266=""),"",ROUND(AM266*W266%,0)))</f>
        <v/>
      </c>
      <c r="AQ266" s="729" t="str">
        <f t="shared" si="68"/>
        <v/>
      </c>
      <c r="AR266" s="729" t="str">
        <f t="shared" si="69"/>
        <v/>
      </c>
      <c r="AS266" s="729" t="str">
        <f t="shared" si="70"/>
        <v/>
      </c>
      <c r="AT266" s="666" t="str">
        <f>IF(OR(W266="",AND(OR(O266&lt;&gt;IF(P266&gt;【１】経営概要!$G$27,調査年-1,調査年),AF266=0),R266="")),"",
SUM(
IF(AND(O266=IF(P266&gt;【１】経営概要!$G$27,調査年-1,調査年),AF266=1),ROUND(Q266*W266%,0),),
ROUND(R266*W266%,0)))</f>
        <v/>
      </c>
      <c r="AU266" s="729" t="str">
        <f t="shared" si="71"/>
        <v/>
      </c>
      <c r="AV266" s="729" t="str">
        <f t="shared" si="72"/>
        <v/>
      </c>
      <c r="AW266" s="729" t="str">
        <f t="shared" si="73"/>
        <v/>
      </c>
      <c r="AX266" s="729" t="str">
        <f t="shared" si="74"/>
        <v/>
      </c>
    </row>
    <row r="267" spans="3:50" s="4" customFormat="1" ht="28.15" hidden="1" customHeight="1" outlineLevel="1">
      <c r="C267" s="722">
        <v>251</v>
      </c>
      <c r="D267" s="1569"/>
      <c r="E267" s="1570"/>
      <c r="F267" s="1570"/>
      <c r="G267" s="1570"/>
      <c r="H267" s="1570"/>
      <c r="I267" s="1570"/>
      <c r="J267" s="1570"/>
      <c r="K267" s="739"/>
      <c r="L267" s="740"/>
      <c r="M267" s="744"/>
      <c r="N267" s="191"/>
      <c r="O267" s="324"/>
      <c r="P267" s="328"/>
      <c r="Q267" s="192"/>
      <c r="R267" s="201"/>
      <c r="S267" s="192"/>
      <c r="T267" s="192"/>
      <c r="U267" s="192"/>
      <c r="V267" s="192"/>
      <c r="W267" s="1045"/>
      <c r="X267" s="741"/>
      <c r="Y267" s="82"/>
      <c r="Z267" s="453"/>
      <c r="AA267" s="307"/>
      <c r="AB267" s="294"/>
      <c r="AE267" s="725" t="str">
        <f t="shared" si="61"/>
        <v/>
      </c>
      <c r="AF267" s="726" t="str">
        <f t="shared" si="62"/>
        <v/>
      </c>
      <c r="AG267" s="726" t="str">
        <f t="shared" si="63"/>
        <v/>
      </c>
      <c r="AH267" s="726" t="str">
        <f>IF(AE267="","",VLOOKUP(AE267,リスト!BI:BJ,2,0))</f>
        <v/>
      </c>
      <c r="AI267" s="726" t="str">
        <f t="shared" si="60"/>
        <v/>
      </c>
      <c r="AJ267" s="726" t="str">
        <f>IF(AI267="","",VLOOKUP(AI267,リスト!BW:BX,2,0))</f>
        <v/>
      </c>
      <c r="AK267" s="726" t="str">
        <f>IF(AE267="","",IF(P267&gt;【１】経営概要!$G$27,調査年-1,調査年)-O267)</f>
        <v/>
      </c>
      <c r="AL267" s="727" t="str">
        <f t="shared" si="64"/>
        <v/>
      </c>
      <c r="AM267" s="728" t="str">
        <f t="shared" si="65"/>
        <v/>
      </c>
      <c r="AN267" s="728" t="str">
        <f t="shared" si="66"/>
        <v/>
      </c>
      <c r="AO267" s="729" t="str">
        <f t="shared" si="67"/>
        <v/>
      </c>
      <c r="AP267" s="729" t="str">
        <f>IF(W267="","",IF(OR(O267=IF(P267&gt;【１】経営概要!$G$27,調査年-1,調査年),AM267=""),"",ROUND(AM267*W267%,0)))</f>
        <v/>
      </c>
      <c r="AQ267" s="729" t="str">
        <f t="shared" si="68"/>
        <v/>
      </c>
      <c r="AR267" s="729" t="str">
        <f t="shared" si="69"/>
        <v/>
      </c>
      <c r="AS267" s="729" t="str">
        <f t="shared" si="70"/>
        <v/>
      </c>
      <c r="AT267" s="666" t="str">
        <f>IF(OR(W267="",AND(OR(O267&lt;&gt;IF(P267&gt;【１】経営概要!$G$27,調査年-1,調査年),AF267=0),R267="")),"",
SUM(
IF(AND(O267=IF(P267&gt;【１】経営概要!$G$27,調査年-1,調査年),AF267=1),ROUND(Q267*W267%,0),),
ROUND(R267*W267%,0)))</f>
        <v/>
      </c>
      <c r="AU267" s="729" t="str">
        <f t="shared" si="71"/>
        <v/>
      </c>
      <c r="AV267" s="729" t="str">
        <f t="shared" si="72"/>
        <v/>
      </c>
      <c r="AW267" s="729" t="str">
        <f t="shared" si="73"/>
        <v/>
      </c>
      <c r="AX267" s="729" t="str">
        <f t="shared" si="74"/>
        <v/>
      </c>
    </row>
    <row r="268" spans="3:50" s="4" customFormat="1" ht="28.15" hidden="1" customHeight="1" outlineLevel="1">
      <c r="C268" s="722">
        <v>252</v>
      </c>
      <c r="D268" s="1569"/>
      <c r="E268" s="1570"/>
      <c r="F268" s="1570"/>
      <c r="G268" s="1570"/>
      <c r="H268" s="1570"/>
      <c r="I268" s="1570"/>
      <c r="J268" s="1570"/>
      <c r="K268" s="739"/>
      <c r="L268" s="740"/>
      <c r="M268" s="744"/>
      <c r="N268" s="193"/>
      <c r="O268" s="324"/>
      <c r="P268" s="328"/>
      <c r="Q268" s="192"/>
      <c r="R268" s="201"/>
      <c r="S268" s="192"/>
      <c r="T268" s="192"/>
      <c r="U268" s="192"/>
      <c r="V268" s="192"/>
      <c r="W268" s="1045"/>
      <c r="X268" s="741"/>
      <c r="Y268" s="82"/>
      <c r="Z268" s="453"/>
      <c r="AA268" s="307"/>
      <c r="AB268" s="294"/>
      <c r="AE268" s="725" t="str">
        <f t="shared" si="61"/>
        <v/>
      </c>
      <c r="AF268" s="726" t="str">
        <f t="shared" si="62"/>
        <v/>
      </c>
      <c r="AG268" s="726" t="str">
        <f t="shared" si="63"/>
        <v/>
      </c>
      <c r="AH268" s="726" t="str">
        <f>IF(AE268="","",VLOOKUP(AE268,リスト!BI:BJ,2,0))</f>
        <v/>
      </c>
      <c r="AI268" s="726" t="str">
        <f t="shared" si="60"/>
        <v/>
      </c>
      <c r="AJ268" s="726" t="str">
        <f>IF(AI268="","",VLOOKUP(AI268,リスト!BW:BX,2,0))</f>
        <v/>
      </c>
      <c r="AK268" s="726" t="str">
        <f>IF(AE268="","",IF(P268&gt;【１】経営概要!$G$27,調査年-1,調査年)-O268)</f>
        <v/>
      </c>
      <c r="AL268" s="727" t="str">
        <f t="shared" si="64"/>
        <v/>
      </c>
      <c r="AM268" s="728" t="str">
        <f t="shared" si="65"/>
        <v/>
      </c>
      <c r="AN268" s="728" t="str">
        <f t="shared" si="66"/>
        <v/>
      </c>
      <c r="AO268" s="729" t="str">
        <f t="shared" si="67"/>
        <v/>
      </c>
      <c r="AP268" s="729" t="str">
        <f>IF(W268="","",IF(OR(O268=IF(P268&gt;【１】経営概要!$G$27,調査年-1,調査年),AM268=""),"",ROUND(AM268*W268%,0)))</f>
        <v/>
      </c>
      <c r="AQ268" s="729" t="str">
        <f t="shared" si="68"/>
        <v/>
      </c>
      <c r="AR268" s="729" t="str">
        <f t="shared" si="69"/>
        <v/>
      </c>
      <c r="AS268" s="729" t="str">
        <f t="shared" si="70"/>
        <v/>
      </c>
      <c r="AT268" s="666" t="str">
        <f>IF(OR(W268="",AND(OR(O268&lt;&gt;IF(P268&gt;【１】経営概要!$G$27,調査年-1,調査年),AF268=0),R268="")),"",
SUM(
IF(AND(O268=IF(P268&gt;【１】経営概要!$G$27,調査年-1,調査年),AF268=1),ROUND(Q268*W268%,0),),
ROUND(R268*W268%,0)))</f>
        <v/>
      </c>
      <c r="AU268" s="729" t="str">
        <f t="shared" si="71"/>
        <v/>
      </c>
      <c r="AV268" s="729" t="str">
        <f t="shared" si="72"/>
        <v/>
      </c>
      <c r="AW268" s="729" t="str">
        <f t="shared" si="73"/>
        <v/>
      </c>
      <c r="AX268" s="729" t="str">
        <f t="shared" si="74"/>
        <v/>
      </c>
    </row>
    <row r="269" spans="3:50" s="4" customFormat="1" ht="28.15" hidden="1" customHeight="1" outlineLevel="1">
      <c r="C269" s="722">
        <v>253</v>
      </c>
      <c r="D269" s="1569"/>
      <c r="E269" s="1570"/>
      <c r="F269" s="1570"/>
      <c r="G269" s="1570"/>
      <c r="H269" s="1570"/>
      <c r="I269" s="1570"/>
      <c r="J269" s="1570"/>
      <c r="K269" s="739"/>
      <c r="L269" s="740"/>
      <c r="M269" s="744"/>
      <c r="N269" s="191"/>
      <c r="O269" s="324"/>
      <c r="P269" s="328"/>
      <c r="Q269" s="192"/>
      <c r="R269" s="201"/>
      <c r="S269" s="192"/>
      <c r="T269" s="192"/>
      <c r="U269" s="192"/>
      <c r="V269" s="192"/>
      <c r="W269" s="1045"/>
      <c r="X269" s="741"/>
      <c r="Y269" s="82"/>
      <c r="Z269" s="453"/>
      <c r="AA269" s="307"/>
      <c r="AB269" s="294"/>
      <c r="AE269" s="725" t="str">
        <f t="shared" si="61"/>
        <v/>
      </c>
      <c r="AF269" s="726" t="str">
        <f t="shared" si="62"/>
        <v/>
      </c>
      <c r="AG269" s="726" t="str">
        <f t="shared" si="63"/>
        <v/>
      </c>
      <c r="AH269" s="726" t="str">
        <f>IF(AE269="","",VLOOKUP(AE269,リスト!BI:BJ,2,0))</f>
        <v/>
      </c>
      <c r="AI269" s="726" t="str">
        <f t="shared" si="60"/>
        <v/>
      </c>
      <c r="AJ269" s="726" t="str">
        <f>IF(AI269="","",VLOOKUP(AI269,リスト!BW:BX,2,0))</f>
        <v/>
      </c>
      <c r="AK269" s="726" t="str">
        <f>IF(AE269="","",IF(P269&gt;【１】経営概要!$G$27,調査年-1,調査年)-O269)</f>
        <v/>
      </c>
      <c r="AL269" s="727" t="str">
        <f t="shared" si="64"/>
        <v/>
      </c>
      <c r="AM269" s="728" t="str">
        <f t="shared" si="65"/>
        <v/>
      </c>
      <c r="AN269" s="728" t="str">
        <f t="shared" si="66"/>
        <v/>
      </c>
      <c r="AO269" s="729" t="str">
        <f t="shared" si="67"/>
        <v/>
      </c>
      <c r="AP269" s="729" t="str">
        <f>IF(W269="","",IF(OR(O269=IF(P269&gt;【１】経営概要!$G$27,調査年-1,調査年),AM269=""),"",ROUND(AM269*W269%,0)))</f>
        <v/>
      </c>
      <c r="AQ269" s="729" t="str">
        <f t="shared" si="68"/>
        <v/>
      </c>
      <c r="AR269" s="729" t="str">
        <f t="shared" si="69"/>
        <v/>
      </c>
      <c r="AS269" s="729" t="str">
        <f t="shared" si="70"/>
        <v/>
      </c>
      <c r="AT269" s="666" t="str">
        <f>IF(OR(W269="",AND(OR(O269&lt;&gt;IF(P269&gt;【１】経営概要!$G$27,調査年-1,調査年),AF269=0),R269="")),"",
SUM(
IF(AND(O269=IF(P269&gt;【１】経営概要!$G$27,調査年-1,調査年),AF269=1),ROUND(Q269*W269%,0),),
ROUND(R269*W269%,0)))</f>
        <v/>
      </c>
      <c r="AU269" s="729" t="str">
        <f t="shared" si="71"/>
        <v/>
      </c>
      <c r="AV269" s="729" t="str">
        <f t="shared" si="72"/>
        <v/>
      </c>
      <c r="AW269" s="729" t="str">
        <f t="shared" si="73"/>
        <v/>
      </c>
      <c r="AX269" s="729" t="str">
        <f t="shared" si="74"/>
        <v/>
      </c>
    </row>
    <row r="270" spans="3:50" s="4" customFormat="1" ht="28.15" hidden="1" customHeight="1" outlineLevel="1">
      <c r="C270" s="722">
        <v>254</v>
      </c>
      <c r="D270" s="1569"/>
      <c r="E270" s="1570"/>
      <c r="F270" s="1570"/>
      <c r="G270" s="1570"/>
      <c r="H270" s="1570"/>
      <c r="I270" s="1570"/>
      <c r="J270" s="1571"/>
      <c r="K270" s="739"/>
      <c r="L270" s="740"/>
      <c r="M270" s="682"/>
      <c r="N270" s="200"/>
      <c r="O270" s="324"/>
      <c r="P270" s="325"/>
      <c r="Q270" s="201"/>
      <c r="R270" s="201"/>
      <c r="S270" s="201"/>
      <c r="T270" s="201"/>
      <c r="U270" s="201"/>
      <c r="V270" s="201"/>
      <c r="W270" s="1045"/>
      <c r="X270" s="741"/>
      <c r="Y270" s="82"/>
      <c r="Z270" s="453"/>
      <c r="AA270" s="307"/>
      <c r="AB270" s="294"/>
      <c r="AE270" s="725" t="str">
        <f t="shared" si="61"/>
        <v/>
      </c>
      <c r="AF270" s="726" t="str">
        <f t="shared" si="62"/>
        <v/>
      </c>
      <c r="AG270" s="726" t="str">
        <f t="shared" si="63"/>
        <v/>
      </c>
      <c r="AH270" s="726" t="str">
        <f>IF(AE270="","",VLOOKUP(AE270,リスト!BI:BJ,2,0))</f>
        <v/>
      </c>
      <c r="AI270" s="726" t="str">
        <f t="shared" si="60"/>
        <v/>
      </c>
      <c r="AJ270" s="726" t="str">
        <f>IF(AI270="","",VLOOKUP(AI270,リスト!BW:BX,2,0))</f>
        <v/>
      </c>
      <c r="AK270" s="726" t="str">
        <f>IF(AE270="","",IF(P270&gt;【１】経営概要!$G$27,調査年-1,調査年)-O270)</f>
        <v/>
      </c>
      <c r="AL270" s="727" t="str">
        <f t="shared" si="64"/>
        <v/>
      </c>
      <c r="AM270" s="728" t="str">
        <f t="shared" si="65"/>
        <v/>
      </c>
      <c r="AN270" s="728" t="str">
        <f t="shared" si="66"/>
        <v/>
      </c>
      <c r="AO270" s="729" t="str">
        <f t="shared" si="67"/>
        <v/>
      </c>
      <c r="AP270" s="729" t="str">
        <f>IF(W270="","",IF(OR(O270=IF(P270&gt;【１】経営概要!$G$27,調査年-1,調査年),AM270=""),"",ROUND(AM270*W270%,0)))</f>
        <v/>
      </c>
      <c r="AQ270" s="729" t="str">
        <f t="shared" si="68"/>
        <v/>
      </c>
      <c r="AR270" s="729" t="str">
        <f t="shared" si="69"/>
        <v/>
      </c>
      <c r="AS270" s="729" t="str">
        <f t="shared" si="70"/>
        <v/>
      </c>
      <c r="AT270" s="666" t="str">
        <f>IF(OR(W270="",AND(OR(O270&lt;&gt;IF(P270&gt;【１】経営概要!$G$27,調査年-1,調査年),AF270=0),R270="")),"",
SUM(
IF(AND(O270=IF(P270&gt;【１】経営概要!$G$27,調査年-1,調査年),AF270=1),ROUND(Q270*W270%,0),),
ROUND(R270*W270%,0)))</f>
        <v/>
      </c>
      <c r="AU270" s="729" t="str">
        <f t="shared" si="71"/>
        <v/>
      </c>
      <c r="AV270" s="729" t="str">
        <f t="shared" si="72"/>
        <v/>
      </c>
      <c r="AW270" s="729" t="str">
        <f t="shared" si="73"/>
        <v/>
      </c>
      <c r="AX270" s="729" t="str">
        <f t="shared" si="74"/>
        <v/>
      </c>
    </row>
    <row r="271" spans="3:50" s="4" customFormat="1" ht="28.15" hidden="1" customHeight="1" outlineLevel="1">
      <c r="C271" s="722">
        <v>255</v>
      </c>
      <c r="D271" s="1572"/>
      <c r="E271" s="1573"/>
      <c r="F271" s="1573"/>
      <c r="G271" s="1573"/>
      <c r="H271" s="1573"/>
      <c r="I271" s="1573"/>
      <c r="J271" s="1573"/>
      <c r="K271" s="742"/>
      <c r="L271" s="743"/>
      <c r="M271" s="744"/>
      <c r="N271" s="193"/>
      <c r="O271" s="326"/>
      <c r="P271" s="325"/>
      <c r="Q271" s="192"/>
      <c r="R271" s="201"/>
      <c r="S271" s="192"/>
      <c r="T271" s="192"/>
      <c r="U271" s="192"/>
      <c r="V271" s="192"/>
      <c r="W271" s="1045"/>
      <c r="X271" s="741"/>
      <c r="Y271" s="82"/>
      <c r="Z271" s="453"/>
      <c r="AA271" s="307"/>
      <c r="AB271" s="294"/>
      <c r="AE271" s="725" t="str">
        <f t="shared" si="61"/>
        <v/>
      </c>
      <c r="AF271" s="726" t="str">
        <f t="shared" si="62"/>
        <v/>
      </c>
      <c r="AG271" s="726" t="str">
        <f t="shared" si="63"/>
        <v/>
      </c>
      <c r="AH271" s="726" t="str">
        <f>IF(AE271="","",VLOOKUP(AE271,リスト!BI:BJ,2,0))</f>
        <v/>
      </c>
      <c r="AI271" s="726" t="str">
        <f t="shared" si="60"/>
        <v/>
      </c>
      <c r="AJ271" s="726" t="str">
        <f>IF(AI271="","",VLOOKUP(AI271,リスト!BW:BX,2,0))</f>
        <v/>
      </c>
      <c r="AK271" s="726" t="str">
        <f>IF(AE271="","",IF(P271&gt;【１】経営概要!$G$27,調査年-1,調査年)-O271)</f>
        <v/>
      </c>
      <c r="AL271" s="727" t="str">
        <f t="shared" si="64"/>
        <v/>
      </c>
      <c r="AM271" s="728" t="str">
        <f t="shared" si="65"/>
        <v/>
      </c>
      <c r="AN271" s="728" t="str">
        <f t="shared" si="66"/>
        <v/>
      </c>
      <c r="AO271" s="729" t="str">
        <f t="shared" si="67"/>
        <v/>
      </c>
      <c r="AP271" s="729" t="str">
        <f>IF(W271="","",IF(OR(O271=IF(P271&gt;【１】経営概要!$G$27,調査年-1,調査年),AM271=""),"",ROUND(AM271*W271%,0)))</f>
        <v/>
      </c>
      <c r="AQ271" s="729" t="str">
        <f t="shared" si="68"/>
        <v/>
      </c>
      <c r="AR271" s="729" t="str">
        <f t="shared" si="69"/>
        <v/>
      </c>
      <c r="AS271" s="729" t="str">
        <f t="shared" si="70"/>
        <v/>
      </c>
      <c r="AT271" s="666" t="str">
        <f>IF(OR(W271="",AND(OR(O271&lt;&gt;IF(P271&gt;【１】経営概要!$G$27,調査年-1,調査年),AF271=0),R271="")),"",
SUM(
IF(AND(O271=IF(P271&gt;【１】経営概要!$G$27,調査年-1,調査年),AF271=1),ROUND(Q271*W271%,0),),
ROUND(R271*W271%,0)))</f>
        <v/>
      </c>
      <c r="AU271" s="729" t="str">
        <f t="shared" si="71"/>
        <v/>
      </c>
      <c r="AV271" s="729" t="str">
        <f t="shared" si="72"/>
        <v/>
      </c>
      <c r="AW271" s="729" t="str">
        <f t="shared" si="73"/>
        <v/>
      </c>
      <c r="AX271" s="729" t="str">
        <f t="shared" si="74"/>
        <v/>
      </c>
    </row>
    <row r="272" spans="3:50" s="4" customFormat="1" ht="28.15" hidden="1" customHeight="1" outlineLevel="1">
      <c r="C272" s="722">
        <v>256</v>
      </c>
      <c r="D272" s="1569"/>
      <c r="E272" s="1570"/>
      <c r="F272" s="1570"/>
      <c r="G272" s="1570"/>
      <c r="H272" s="1570"/>
      <c r="I272" s="1570"/>
      <c r="J272" s="1570"/>
      <c r="K272" s="739"/>
      <c r="L272" s="740"/>
      <c r="M272" s="744"/>
      <c r="N272" s="191"/>
      <c r="O272" s="324"/>
      <c r="P272" s="325"/>
      <c r="Q272" s="192"/>
      <c r="R272" s="201"/>
      <c r="S272" s="192"/>
      <c r="T272" s="192"/>
      <c r="U272" s="192"/>
      <c r="V272" s="192"/>
      <c r="W272" s="1045"/>
      <c r="X272" s="741"/>
      <c r="Y272" s="82"/>
      <c r="Z272" s="453"/>
      <c r="AA272" s="307"/>
      <c r="AB272" s="294"/>
      <c r="AE272" s="725" t="str">
        <f t="shared" si="61"/>
        <v/>
      </c>
      <c r="AF272" s="726" t="str">
        <f t="shared" si="62"/>
        <v/>
      </c>
      <c r="AG272" s="726" t="str">
        <f t="shared" si="63"/>
        <v/>
      </c>
      <c r="AH272" s="726" t="str">
        <f>IF(AE272="","",VLOOKUP(AE272,リスト!BI:BJ,2,0))</f>
        <v/>
      </c>
      <c r="AI272" s="726" t="str">
        <f t="shared" si="60"/>
        <v/>
      </c>
      <c r="AJ272" s="726" t="str">
        <f>IF(AI272="","",VLOOKUP(AI272,リスト!BW:BX,2,0))</f>
        <v/>
      </c>
      <c r="AK272" s="726" t="str">
        <f>IF(AE272="","",IF(P272&gt;【１】経営概要!$G$27,調査年-1,調査年)-O272)</f>
        <v/>
      </c>
      <c r="AL272" s="727" t="str">
        <f t="shared" si="64"/>
        <v/>
      </c>
      <c r="AM272" s="728" t="str">
        <f t="shared" si="65"/>
        <v/>
      </c>
      <c r="AN272" s="728" t="str">
        <f t="shared" si="66"/>
        <v/>
      </c>
      <c r="AO272" s="729" t="str">
        <f t="shared" si="67"/>
        <v/>
      </c>
      <c r="AP272" s="729" t="str">
        <f>IF(W272="","",IF(OR(O272=IF(P272&gt;【１】経営概要!$G$27,調査年-1,調査年),AM272=""),"",ROUND(AM272*W272%,0)))</f>
        <v/>
      </c>
      <c r="AQ272" s="729" t="str">
        <f t="shared" si="68"/>
        <v/>
      </c>
      <c r="AR272" s="729" t="str">
        <f t="shared" si="69"/>
        <v/>
      </c>
      <c r="AS272" s="729" t="str">
        <f t="shared" si="70"/>
        <v/>
      </c>
      <c r="AT272" s="666" t="str">
        <f>IF(OR(W272="",AND(OR(O272&lt;&gt;IF(P272&gt;【１】経営概要!$G$27,調査年-1,調査年),AF272=0),R272="")),"",
SUM(
IF(AND(O272=IF(P272&gt;【１】経営概要!$G$27,調査年-1,調査年),AF272=1),ROUND(Q272*W272%,0),),
ROUND(R272*W272%,0)))</f>
        <v/>
      </c>
      <c r="AU272" s="729" t="str">
        <f t="shared" si="71"/>
        <v/>
      </c>
      <c r="AV272" s="729" t="str">
        <f t="shared" si="72"/>
        <v/>
      </c>
      <c r="AW272" s="729" t="str">
        <f t="shared" si="73"/>
        <v/>
      </c>
      <c r="AX272" s="729" t="str">
        <f t="shared" si="74"/>
        <v/>
      </c>
    </row>
    <row r="273" spans="3:50" s="4" customFormat="1" ht="28.15" hidden="1" customHeight="1" outlineLevel="1">
      <c r="C273" s="722">
        <v>257</v>
      </c>
      <c r="D273" s="1572"/>
      <c r="E273" s="1573"/>
      <c r="F273" s="1573"/>
      <c r="G273" s="1573"/>
      <c r="H273" s="1573"/>
      <c r="I273" s="1573"/>
      <c r="J273" s="1573"/>
      <c r="K273" s="742"/>
      <c r="L273" s="743"/>
      <c r="M273" s="744"/>
      <c r="N273" s="193"/>
      <c r="O273" s="326"/>
      <c r="P273" s="325"/>
      <c r="Q273" s="192"/>
      <c r="R273" s="201"/>
      <c r="S273" s="192"/>
      <c r="T273" s="192"/>
      <c r="U273" s="192"/>
      <c r="V273" s="192"/>
      <c r="W273" s="1045"/>
      <c r="X273" s="741"/>
      <c r="Y273" s="82"/>
      <c r="Z273" s="453"/>
      <c r="AA273" s="307"/>
      <c r="AB273" s="294"/>
      <c r="AE273" s="725" t="str">
        <f t="shared" si="61"/>
        <v/>
      </c>
      <c r="AF273" s="726" t="str">
        <f t="shared" si="62"/>
        <v/>
      </c>
      <c r="AG273" s="726" t="str">
        <f t="shared" si="63"/>
        <v/>
      </c>
      <c r="AH273" s="726" t="str">
        <f>IF(AE273="","",VLOOKUP(AE273,リスト!BI:BJ,2,0))</f>
        <v/>
      </c>
      <c r="AI273" s="726" t="str">
        <f t="shared" si="60"/>
        <v/>
      </c>
      <c r="AJ273" s="726" t="str">
        <f>IF(AI273="","",VLOOKUP(AI273,リスト!BW:BX,2,0))</f>
        <v/>
      </c>
      <c r="AK273" s="726" t="str">
        <f>IF(AE273="","",IF(P273&gt;【１】経営概要!$G$27,調査年-1,調査年)-O273)</f>
        <v/>
      </c>
      <c r="AL273" s="727" t="str">
        <f t="shared" si="64"/>
        <v/>
      </c>
      <c r="AM273" s="728" t="str">
        <f t="shared" si="65"/>
        <v/>
      </c>
      <c r="AN273" s="728" t="str">
        <f t="shared" si="66"/>
        <v/>
      </c>
      <c r="AO273" s="729" t="str">
        <f t="shared" si="67"/>
        <v/>
      </c>
      <c r="AP273" s="729" t="str">
        <f>IF(W273="","",IF(OR(O273=IF(P273&gt;【１】経営概要!$G$27,調査年-1,調査年),AM273=""),"",ROUND(AM273*W273%,0)))</f>
        <v/>
      </c>
      <c r="AQ273" s="729" t="str">
        <f t="shared" si="68"/>
        <v/>
      </c>
      <c r="AR273" s="729" t="str">
        <f t="shared" si="69"/>
        <v/>
      </c>
      <c r="AS273" s="729" t="str">
        <f t="shared" si="70"/>
        <v/>
      </c>
      <c r="AT273" s="666" t="str">
        <f>IF(OR(W273="",AND(OR(O273&lt;&gt;IF(P273&gt;【１】経営概要!$G$27,調査年-1,調査年),AF273=0),R273="")),"",
SUM(
IF(AND(O273=IF(P273&gt;【１】経営概要!$G$27,調査年-1,調査年),AF273=1),ROUND(Q273*W273%,0),),
ROUND(R273*W273%,0)))</f>
        <v/>
      </c>
      <c r="AU273" s="729" t="str">
        <f t="shared" si="71"/>
        <v/>
      </c>
      <c r="AV273" s="729" t="str">
        <f t="shared" si="72"/>
        <v/>
      </c>
      <c r="AW273" s="729" t="str">
        <f t="shared" si="73"/>
        <v/>
      </c>
      <c r="AX273" s="729" t="str">
        <f t="shared" si="74"/>
        <v/>
      </c>
    </row>
    <row r="274" spans="3:50" s="4" customFormat="1" ht="28.15" hidden="1" customHeight="1" outlineLevel="1">
      <c r="C274" s="722">
        <v>258</v>
      </c>
      <c r="D274" s="1569"/>
      <c r="E274" s="1570"/>
      <c r="F274" s="1570"/>
      <c r="G274" s="1570"/>
      <c r="H274" s="1570"/>
      <c r="I274" s="1570"/>
      <c r="J274" s="1570"/>
      <c r="K274" s="739"/>
      <c r="L274" s="740"/>
      <c r="M274" s="744"/>
      <c r="N274" s="191"/>
      <c r="O274" s="324"/>
      <c r="P274" s="325"/>
      <c r="Q274" s="192"/>
      <c r="R274" s="201"/>
      <c r="S274" s="192"/>
      <c r="T274" s="192"/>
      <c r="U274" s="192"/>
      <c r="V274" s="192"/>
      <c r="W274" s="1045"/>
      <c r="X274" s="741"/>
      <c r="Y274" s="82"/>
      <c r="Z274" s="453"/>
      <c r="AA274" s="307"/>
      <c r="AB274" s="294"/>
      <c r="AE274" s="725" t="str">
        <f t="shared" si="61"/>
        <v/>
      </c>
      <c r="AF274" s="726" t="str">
        <f t="shared" si="62"/>
        <v/>
      </c>
      <c r="AG274" s="726" t="str">
        <f t="shared" si="63"/>
        <v/>
      </c>
      <c r="AH274" s="726" t="str">
        <f>IF(AE274="","",VLOOKUP(AE274,リスト!BI:BJ,2,0))</f>
        <v/>
      </c>
      <c r="AI274" s="726" t="str">
        <f t="shared" ref="AI274:AI316" si="75">IF(AG274=1,3,IF(M274="2：中古",MIN(AH274,N274),AH274))</f>
        <v/>
      </c>
      <c r="AJ274" s="726" t="str">
        <f>IF(AI274="","",VLOOKUP(AI274,リスト!BW:BX,2,0))</f>
        <v/>
      </c>
      <c r="AK274" s="726" t="str">
        <f>IF(AE274="","",IF(P274&gt;【１】経営概要!$G$27,調査年-1,調査年)-O274)</f>
        <v/>
      </c>
      <c r="AL274" s="727" t="str">
        <f t="shared" si="64"/>
        <v/>
      </c>
      <c r="AM274" s="728" t="str">
        <f t="shared" si="65"/>
        <v/>
      </c>
      <c r="AN274" s="728" t="str">
        <f t="shared" si="66"/>
        <v/>
      </c>
      <c r="AO274" s="729" t="str">
        <f t="shared" si="67"/>
        <v/>
      </c>
      <c r="AP274" s="729" t="str">
        <f>IF(W274="","",IF(OR(O274=IF(P274&gt;【１】経営概要!$G$27,調査年-1,調査年),AM274=""),"",ROUND(AM274*W274%,0)))</f>
        <v/>
      </c>
      <c r="AQ274" s="729" t="str">
        <f t="shared" si="68"/>
        <v/>
      </c>
      <c r="AR274" s="729" t="str">
        <f t="shared" si="69"/>
        <v/>
      </c>
      <c r="AS274" s="729" t="str">
        <f t="shared" si="70"/>
        <v/>
      </c>
      <c r="AT274" s="666" t="str">
        <f>IF(OR(W274="",AND(OR(O274&lt;&gt;IF(P274&gt;【１】経営概要!$G$27,調査年-1,調査年),AF274=0),R274="")),"",
SUM(
IF(AND(O274=IF(P274&gt;【１】経営概要!$G$27,調査年-1,調査年),AF274=1),ROUND(Q274*W274%,0),),
ROUND(R274*W274%,0)))</f>
        <v/>
      </c>
      <c r="AU274" s="729" t="str">
        <f t="shared" si="71"/>
        <v/>
      </c>
      <c r="AV274" s="729" t="str">
        <f t="shared" si="72"/>
        <v/>
      </c>
      <c r="AW274" s="729" t="str">
        <f t="shared" si="73"/>
        <v/>
      </c>
      <c r="AX274" s="729" t="str">
        <f t="shared" si="74"/>
        <v/>
      </c>
    </row>
    <row r="275" spans="3:50" s="4" customFormat="1" ht="28.15" hidden="1" customHeight="1" outlineLevel="1">
      <c r="C275" s="722">
        <v>259</v>
      </c>
      <c r="D275" s="1572"/>
      <c r="E275" s="1573"/>
      <c r="F275" s="1573"/>
      <c r="G275" s="1573"/>
      <c r="H275" s="1573"/>
      <c r="I275" s="1573"/>
      <c r="J275" s="1573"/>
      <c r="K275" s="742"/>
      <c r="L275" s="743"/>
      <c r="M275" s="744"/>
      <c r="N275" s="193"/>
      <c r="O275" s="326"/>
      <c r="P275" s="325"/>
      <c r="Q275" s="192"/>
      <c r="R275" s="201"/>
      <c r="S275" s="192"/>
      <c r="T275" s="192"/>
      <c r="U275" s="192"/>
      <c r="V275" s="192"/>
      <c r="W275" s="1045"/>
      <c r="X275" s="741"/>
      <c r="Y275" s="82"/>
      <c r="Z275" s="453"/>
      <c r="AA275" s="307"/>
      <c r="AB275" s="294"/>
      <c r="AE275" s="725" t="str">
        <f t="shared" si="61"/>
        <v/>
      </c>
      <c r="AF275" s="726" t="str">
        <f t="shared" si="62"/>
        <v/>
      </c>
      <c r="AG275" s="726" t="str">
        <f t="shared" si="63"/>
        <v/>
      </c>
      <c r="AH275" s="726" t="str">
        <f>IF(AE275="","",VLOOKUP(AE275,リスト!BI:BJ,2,0))</f>
        <v/>
      </c>
      <c r="AI275" s="726" t="str">
        <f t="shared" si="75"/>
        <v/>
      </c>
      <c r="AJ275" s="726" t="str">
        <f>IF(AI275="","",VLOOKUP(AI275,リスト!BW:BX,2,0))</f>
        <v/>
      </c>
      <c r="AK275" s="726" t="str">
        <f>IF(AE275="","",IF(P275&gt;【１】経営概要!$G$27,調査年-1,調査年)-O275)</f>
        <v/>
      </c>
      <c r="AL275" s="727" t="str">
        <f t="shared" si="64"/>
        <v/>
      </c>
      <c r="AM275" s="728" t="str">
        <f t="shared" si="65"/>
        <v/>
      </c>
      <c r="AN275" s="728" t="str">
        <f t="shared" si="66"/>
        <v/>
      </c>
      <c r="AO275" s="729" t="str">
        <f t="shared" si="67"/>
        <v/>
      </c>
      <c r="AP275" s="729" t="str">
        <f>IF(W275="","",IF(OR(O275=IF(P275&gt;【１】経営概要!$G$27,調査年-1,調査年),AM275=""),"",ROUND(AM275*W275%,0)))</f>
        <v/>
      </c>
      <c r="AQ275" s="729" t="str">
        <f t="shared" si="68"/>
        <v/>
      </c>
      <c r="AR275" s="729" t="str">
        <f t="shared" si="69"/>
        <v/>
      </c>
      <c r="AS275" s="729" t="str">
        <f t="shared" si="70"/>
        <v/>
      </c>
      <c r="AT275" s="666" t="str">
        <f>IF(OR(W275="",AND(OR(O275&lt;&gt;IF(P275&gt;【１】経営概要!$G$27,調査年-1,調査年),AF275=0),R275="")),"",
SUM(
IF(AND(O275=IF(P275&gt;【１】経営概要!$G$27,調査年-1,調査年),AF275=1),ROUND(Q275*W275%,0),),
ROUND(R275*W275%,0)))</f>
        <v/>
      </c>
      <c r="AU275" s="729" t="str">
        <f t="shared" si="71"/>
        <v/>
      </c>
      <c r="AV275" s="729" t="str">
        <f t="shared" si="72"/>
        <v/>
      </c>
      <c r="AW275" s="729" t="str">
        <f t="shared" si="73"/>
        <v/>
      </c>
      <c r="AX275" s="729" t="str">
        <f t="shared" si="74"/>
        <v/>
      </c>
    </row>
    <row r="276" spans="3:50" s="4" customFormat="1" ht="28.15" hidden="1" customHeight="1" outlineLevel="1">
      <c r="C276" s="722">
        <v>260</v>
      </c>
      <c r="D276" s="1569"/>
      <c r="E276" s="1570"/>
      <c r="F276" s="1570"/>
      <c r="G276" s="1570"/>
      <c r="H276" s="1570"/>
      <c r="I276" s="1570"/>
      <c r="J276" s="1570"/>
      <c r="K276" s="739"/>
      <c r="L276" s="740"/>
      <c r="M276" s="744"/>
      <c r="N276" s="191"/>
      <c r="O276" s="324"/>
      <c r="P276" s="325"/>
      <c r="Q276" s="192"/>
      <c r="R276" s="201"/>
      <c r="S276" s="192"/>
      <c r="T276" s="192"/>
      <c r="U276" s="192"/>
      <c r="V276" s="192"/>
      <c r="W276" s="1045"/>
      <c r="X276" s="741"/>
      <c r="Y276" s="82"/>
      <c r="Z276" s="453"/>
      <c r="AA276" s="307"/>
      <c r="AB276" s="294"/>
      <c r="AE276" s="725" t="str">
        <f t="shared" si="61"/>
        <v/>
      </c>
      <c r="AF276" s="726" t="str">
        <f t="shared" si="62"/>
        <v/>
      </c>
      <c r="AG276" s="726" t="str">
        <f t="shared" si="63"/>
        <v/>
      </c>
      <c r="AH276" s="726" t="str">
        <f>IF(AE276="","",VLOOKUP(AE276,リスト!BI:BJ,2,0))</f>
        <v/>
      </c>
      <c r="AI276" s="726" t="str">
        <f t="shared" si="75"/>
        <v/>
      </c>
      <c r="AJ276" s="726" t="str">
        <f>IF(AI276="","",VLOOKUP(AI276,リスト!BW:BX,2,0))</f>
        <v/>
      </c>
      <c r="AK276" s="726" t="str">
        <f>IF(AE276="","",IF(P276&gt;【１】経営概要!$G$27,調査年-1,調査年)-O276)</f>
        <v/>
      </c>
      <c r="AL276" s="727" t="str">
        <f t="shared" si="64"/>
        <v/>
      </c>
      <c r="AM276" s="728" t="str">
        <f t="shared" si="65"/>
        <v/>
      </c>
      <c r="AN276" s="728" t="str">
        <f t="shared" si="66"/>
        <v/>
      </c>
      <c r="AO276" s="729" t="str">
        <f t="shared" si="67"/>
        <v/>
      </c>
      <c r="AP276" s="729" t="str">
        <f>IF(W276="","",IF(OR(O276=IF(P276&gt;【１】経営概要!$G$27,調査年-1,調査年),AM276=""),"",ROUND(AM276*W276%,0)))</f>
        <v/>
      </c>
      <c r="AQ276" s="729" t="str">
        <f t="shared" si="68"/>
        <v/>
      </c>
      <c r="AR276" s="729" t="str">
        <f t="shared" si="69"/>
        <v/>
      </c>
      <c r="AS276" s="729" t="str">
        <f t="shared" si="70"/>
        <v/>
      </c>
      <c r="AT276" s="666" t="str">
        <f>IF(OR(W276="",AND(OR(O276&lt;&gt;IF(P276&gt;【１】経営概要!$G$27,調査年-1,調査年),AF276=0),R276="")),"",
SUM(
IF(AND(O276=IF(P276&gt;【１】経営概要!$G$27,調査年-1,調査年),AF276=1),ROUND(Q276*W276%,0),),
ROUND(R276*W276%,0)))</f>
        <v/>
      </c>
      <c r="AU276" s="729" t="str">
        <f t="shared" si="71"/>
        <v/>
      </c>
      <c r="AV276" s="729" t="str">
        <f t="shared" si="72"/>
        <v/>
      </c>
      <c r="AW276" s="729" t="str">
        <f t="shared" si="73"/>
        <v/>
      </c>
      <c r="AX276" s="729" t="str">
        <f t="shared" si="74"/>
        <v/>
      </c>
    </row>
    <row r="277" spans="3:50" s="4" customFormat="1" ht="28.15" hidden="1" customHeight="1" outlineLevel="1">
      <c r="C277" s="722">
        <v>261</v>
      </c>
      <c r="D277" s="1572"/>
      <c r="E277" s="1573"/>
      <c r="F277" s="1573"/>
      <c r="G277" s="1573"/>
      <c r="H277" s="1573"/>
      <c r="I277" s="1573"/>
      <c r="J277" s="1573"/>
      <c r="K277" s="742"/>
      <c r="L277" s="743"/>
      <c r="M277" s="744"/>
      <c r="N277" s="191"/>
      <c r="O277" s="326"/>
      <c r="P277" s="325"/>
      <c r="Q277" s="192"/>
      <c r="R277" s="201"/>
      <c r="S277" s="192"/>
      <c r="T277" s="192"/>
      <c r="U277" s="192"/>
      <c r="V277" s="192"/>
      <c r="W277" s="1045"/>
      <c r="X277" s="741"/>
      <c r="Y277" s="82"/>
      <c r="Z277" s="453"/>
      <c r="AA277" s="307"/>
      <c r="AB277" s="294"/>
      <c r="AE277" s="725" t="str">
        <f t="shared" si="61"/>
        <v/>
      </c>
      <c r="AF277" s="726" t="str">
        <f t="shared" si="62"/>
        <v/>
      </c>
      <c r="AG277" s="726" t="str">
        <f t="shared" si="63"/>
        <v/>
      </c>
      <c r="AH277" s="726" t="str">
        <f>IF(AE277="","",VLOOKUP(AE277,リスト!BI:BJ,2,0))</f>
        <v/>
      </c>
      <c r="AI277" s="726" t="str">
        <f t="shared" si="75"/>
        <v/>
      </c>
      <c r="AJ277" s="726" t="str">
        <f>IF(AI277="","",VLOOKUP(AI277,リスト!BW:BX,2,0))</f>
        <v/>
      </c>
      <c r="AK277" s="726" t="str">
        <f>IF(AE277="","",IF(P277&gt;【１】経営概要!$G$27,調査年-1,調査年)-O277)</f>
        <v/>
      </c>
      <c r="AL277" s="727" t="str">
        <f t="shared" si="64"/>
        <v/>
      </c>
      <c r="AM277" s="728" t="str">
        <f t="shared" si="65"/>
        <v/>
      </c>
      <c r="AN277" s="728" t="str">
        <f t="shared" si="66"/>
        <v/>
      </c>
      <c r="AO277" s="729" t="str">
        <f t="shared" si="67"/>
        <v/>
      </c>
      <c r="AP277" s="729" t="str">
        <f>IF(W277="","",IF(OR(O277=IF(P277&gt;【１】経営概要!$G$27,調査年-1,調査年),AM277=""),"",ROUND(AM277*W277%,0)))</f>
        <v/>
      </c>
      <c r="AQ277" s="729" t="str">
        <f t="shared" si="68"/>
        <v/>
      </c>
      <c r="AR277" s="729" t="str">
        <f t="shared" si="69"/>
        <v/>
      </c>
      <c r="AS277" s="729" t="str">
        <f t="shared" si="70"/>
        <v/>
      </c>
      <c r="AT277" s="666" t="str">
        <f>IF(OR(W277="",AND(OR(O277&lt;&gt;IF(P277&gt;【１】経営概要!$G$27,調査年-1,調査年),AF277=0),R277="")),"",
SUM(
IF(AND(O277=IF(P277&gt;【１】経営概要!$G$27,調査年-1,調査年),AF277=1),ROUND(Q277*W277%,0),),
ROUND(R277*W277%,0)))</f>
        <v/>
      </c>
      <c r="AU277" s="729" t="str">
        <f t="shared" si="71"/>
        <v/>
      </c>
      <c r="AV277" s="729" t="str">
        <f t="shared" si="72"/>
        <v/>
      </c>
      <c r="AW277" s="729" t="str">
        <f t="shared" si="73"/>
        <v/>
      </c>
      <c r="AX277" s="729" t="str">
        <f t="shared" si="74"/>
        <v/>
      </c>
    </row>
    <row r="278" spans="3:50" s="4" customFormat="1" ht="28.15" hidden="1" customHeight="1" outlineLevel="1">
      <c r="C278" s="722">
        <v>262</v>
      </c>
      <c r="D278" s="1569"/>
      <c r="E278" s="1570"/>
      <c r="F278" s="1570"/>
      <c r="G278" s="1570"/>
      <c r="H278" s="1570"/>
      <c r="I278" s="1570"/>
      <c r="J278" s="1570"/>
      <c r="K278" s="739"/>
      <c r="L278" s="740"/>
      <c r="M278" s="744"/>
      <c r="N278" s="191"/>
      <c r="O278" s="324"/>
      <c r="P278" s="325"/>
      <c r="Q278" s="192"/>
      <c r="R278" s="201"/>
      <c r="S278" s="192"/>
      <c r="T278" s="192"/>
      <c r="U278" s="192"/>
      <c r="V278" s="192"/>
      <c r="W278" s="1045"/>
      <c r="X278" s="741"/>
      <c r="Y278" s="82"/>
      <c r="Z278" s="453"/>
      <c r="AA278" s="307"/>
      <c r="AB278" s="294"/>
      <c r="AE278" s="725" t="str">
        <f t="shared" si="61"/>
        <v/>
      </c>
      <c r="AF278" s="726" t="str">
        <f t="shared" si="62"/>
        <v/>
      </c>
      <c r="AG278" s="726" t="str">
        <f t="shared" si="63"/>
        <v/>
      </c>
      <c r="AH278" s="726" t="str">
        <f>IF(AE278="","",VLOOKUP(AE278,リスト!BI:BJ,2,0))</f>
        <v/>
      </c>
      <c r="AI278" s="726" t="str">
        <f t="shared" si="75"/>
        <v/>
      </c>
      <c r="AJ278" s="726" t="str">
        <f>IF(AI278="","",VLOOKUP(AI278,リスト!BW:BX,2,0))</f>
        <v/>
      </c>
      <c r="AK278" s="726" t="str">
        <f>IF(AE278="","",IF(P278&gt;【１】経営概要!$G$27,調査年-1,調査年)-O278)</f>
        <v/>
      </c>
      <c r="AL278" s="727" t="str">
        <f t="shared" si="64"/>
        <v/>
      </c>
      <c r="AM278" s="728" t="str">
        <f t="shared" si="65"/>
        <v/>
      </c>
      <c r="AN278" s="728" t="str">
        <f t="shared" si="66"/>
        <v/>
      </c>
      <c r="AO278" s="729" t="str">
        <f t="shared" si="67"/>
        <v/>
      </c>
      <c r="AP278" s="729" t="str">
        <f>IF(W278="","",IF(OR(O278=IF(P278&gt;【１】経営概要!$G$27,調査年-1,調査年),AM278=""),"",ROUND(AM278*W278%,0)))</f>
        <v/>
      </c>
      <c r="AQ278" s="729" t="str">
        <f t="shared" si="68"/>
        <v/>
      </c>
      <c r="AR278" s="729" t="str">
        <f t="shared" si="69"/>
        <v/>
      </c>
      <c r="AS278" s="729" t="str">
        <f t="shared" si="70"/>
        <v/>
      </c>
      <c r="AT278" s="666" t="str">
        <f>IF(OR(W278="",AND(OR(O278&lt;&gt;IF(P278&gt;【１】経営概要!$G$27,調査年-1,調査年),AF278=0),R278="")),"",
SUM(
IF(AND(O278=IF(P278&gt;【１】経営概要!$G$27,調査年-1,調査年),AF278=1),ROUND(Q278*W278%,0),),
ROUND(R278*W278%,0)))</f>
        <v/>
      </c>
      <c r="AU278" s="729" t="str">
        <f t="shared" si="71"/>
        <v/>
      </c>
      <c r="AV278" s="729" t="str">
        <f t="shared" si="72"/>
        <v/>
      </c>
      <c r="AW278" s="729" t="str">
        <f t="shared" si="73"/>
        <v/>
      </c>
      <c r="AX278" s="729" t="str">
        <f t="shared" si="74"/>
        <v/>
      </c>
    </row>
    <row r="279" spans="3:50" s="4" customFormat="1" ht="28.15" hidden="1" customHeight="1" outlineLevel="1">
      <c r="C279" s="722">
        <v>263</v>
      </c>
      <c r="D279" s="1572"/>
      <c r="E279" s="1573"/>
      <c r="F279" s="1573"/>
      <c r="G279" s="1573"/>
      <c r="H279" s="1573"/>
      <c r="I279" s="1573"/>
      <c r="J279" s="1573"/>
      <c r="K279" s="742"/>
      <c r="L279" s="743"/>
      <c r="M279" s="744"/>
      <c r="N279" s="191"/>
      <c r="O279" s="326"/>
      <c r="P279" s="325"/>
      <c r="Q279" s="192"/>
      <c r="R279" s="201"/>
      <c r="S279" s="192"/>
      <c r="T279" s="192"/>
      <c r="U279" s="192"/>
      <c r="V279" s="192"/>
      <c r="W279" s="1045"/>
      <c r="X279" s="741"/>
      <c r="Y279" s="82"/>
      <c r="Z279" s="453"/>
      <c r="AA279" s="307"/>
      <c r="AB279" s="294"/>
      <c r="AE279" s="725" t="str">
        <f t="shared" si="61"/>
        <v/>
      </c>
      <c r="AF279" s="726" t="str">
        <f t="shared" si="62"/>
        <v/>
      </c>
      <c r="AG279" s="726" t="str">
        <f t="shared" si="63"/>
        <v/>
      </c>
      <c r="AH279" s="726" t="str">
        <f>IF(AE279="","",VLOOKUP(AE279,リスト!BI:BJ,2,0))</f>
        <v/>
      </c>
      <c r="AI279" s="726" t="str">
        <f t="shared" si="75"/>
        <v/>
      </c>
      <c r="AJ279" s="726" t="str">
        <f>IF(AI279="","",VLOOKUP(AI279,リスト!BW:BX,2,0))</f>
        <v/>
      </c>
      <c r="AK279" s="726" t="str">
        <f>IF(AE279="","",IF(P279&gt;【１】経営概要!$G$27,調査年-1,調査年)-O279)</f>
        <v/>
      </c>
      <c r="AL279" s="727" t="str">
        <f t="shared" si="64"/>
        <v/>
      </c>
      <c r="AM279" s="728" t="str">
        <f t="shared" si="65"/>
        <v/>
      </c>
      <c r="AN279" s="728" t="str">
        <f t="shared" si="66"/>
        <v/>
      </c>
      <c r="AO279" s="729" t="str">
        <f t="shared" si="67"/>
        <v/>
      </c>
      <c r="AP279" s="729" t="str">
        <f>IF(W279="","",IF(OR(O279=IF(P279&gt;【１】経営概要!$G$27,調査年-1,調査年),AM279=""),"",ROUND(AM279*W279%,0)))</f>
        <v/>
      </c>
      <c r="AQ279" s="729" t="str">
        <f t="shared" si="68"/>
        <v/>
      </c>
      <c r="AR279" s="729" t="str">
        <f t="shared" si="69"/>
        <v/>
      </c>
      <c r="AS279" s="729" t="str">
        <f t="shared" si="70"/>
        <v/>
      </c>
      <c r="AT279" s="666" t="str">
        <f>IF(OR(W279="",AND(OR(O279&lt;&gt;IF(P279&gt;【１】経営概要!$G$27,調査年-1,調査年),AF279=0),R279="")),"",
SUM(
IF(AND(O279=IF(P279&gt;【１】経営概要!$G$27,調査年-1,調査年),AF279=1),ROUND(Q279*W279%,0),),
ROUND(R279*W279%,0)))</f>
        <v/>
      </c>
      <c r="AU279" s="729" t="str">
        <f t="shared" si="71"/>
        <v/>
      </c>
      <c r="AV279" s="729" t="str">
        <f t="shared" si="72"/>
        <v/>
      </c>
      <c r="AW279" s="729" t="str">
        <f t="shared" si="73"/>
        <v/>
      </c>
      <c r="AX279" s="729" t="str">
        <f t="shared" si="74"/>
        <v/>
      </c>
    </row>
    <row r="280" spans="3:50" s="4" customFormat="1" ht="28.15" hidden="1" customHeight="1" outlineLevel="1">
      <c r="C280" s="722">
        <v>264</v>
      </c>
      <c r="D280" s="1569"/>
      <c r="E280" s="1570"/>
      <c r="F280" s="1570"/>
      <c r="G280" s="1570"/>
      <c r="H280" s="1570"/>
      <c r="I280" s="1570"/>
      <c r="J280" s="1570"/>
      <c r="K280" s="739"/>
      <c r="L280" s="740"/>
      <c r="M280" s="744"/>
      <c r="N280" s="191"/>
      <c r="O280" s="324"/>
      <c r="P280" s="325"/>
      <c r="Q280" s="192"/>
      <c r="R280" s="201"/>
      <c r="S280" s="192"/>
      <c r="T280" s="192"/>
      <c r="U280" s="192"/>
      <c r="V280" s="192"/>
      <c r="W280" s="1045"/>
      <c r="X280" s="741"/>
      <c r="Y280" s="82"/>
      <c r="Z280" s="453"/>
      <c r="AA280" s="307"/>
      <c r="AB280" s="294"/>
      <c r="AE280" s="725" t="str">
        <f t="shared" si="61"/>
        <v/>
      </c>
      <c r="AF280" s="726" t="str">
        <f t="shared" si="62"/>
        <v/>
      </c>
      <c r="AG280" s="726" t="str">
        <f t="shared" si="63"/>
        <v/>
      </c>
      <c r="AH280" s="726" t="str">
        <f>IF(AE280="","",VLOOKUP(AE280,リスト!BI:BJ,2,0))</f>
        <v/>
      </c>
      <c r="AI280" s="726" t="str">
        <f t="shared" si="75"/>
        <v/>
      </c>
      <c r="AJ280" s="726" t="str">
        <f>IF(AI280="","",VLOOKUP(AI280,リスト!BW:BX,2,0))</f>
        <v/>
      </c>
      <c r="AK280" s="726" t="str">
        <f>IF(AE280="","",IF(P280&gt;【１】経営概要!$G$27,調査年-1,調査年)-O280)</f>
        <v/>
      </c>
      <c r="AL280" s="727" t="str">
        <f t="shared" si="64"/>
        <v/>
      </c>
      <c r="AM280" s="728" t="str">
        <f t="shared" si="65"/>
        <v/>
      </c>
      <c r="AN280" s="728" t="str">
        <f t="shared" si="66"/>
        <v/>
      </c>
      <c r="AO280" s="729" t="str">
        <f t="shared" si="67"/>
        <v/>
      </c>
      <c r="AP280" s="729" t="str">
        <f>IF(W280="","",IF(OR(O280=IF(P280&gt;【１】経営概要!$G$27,調査年-1,調査年),AM280=""),"",ROUND(AM280*W280%,0)))</f>
        <v/>
      </c>
      <c r="AQ280" s="729" t="str">
        <f t="shared" si="68"/>
        <v/>
      </c>
      <c r="AR280" s="729" t="str">
        <f t="shared" si="69"/>
        <v/>
      </c>
      <c r="AS280" s="729" t="str">
        <f t="shared" si="70"/>
        <v/>
      </c>
      <c r="AT280" s="666" t="str">
        <f>IF(OR(W280="",AND(OR(O280&lt;&gt;IF(P280&gt;【１】経営概要!$G$27,調査年-1,調査年),AF280=0),R280="")),"",
SUM(
IF(AND(O280=IF(P280&gt;【１】経営概要!$G$27,調査年-1,調査年),AF280=1),ROUND(Q280*W280%,0),),
ROUND(R280*W280%,0)))</f>
        <v/>
      </c>
      <c r="AU280" s="729" t="str">
        <f t="shared" si="71"/>
        <v/>
      </c>
      <c r="AV280" s="729" t="str">
        <f t="shared" si="72"/>
        <v/>
      </c>
      <c r="AW280" s="729" t="str">
        <f t="shared" si="73"/>
        <v/>
      </c>
      <c r="AX280" s="729" t="str">
        <f t="shared" si="74"/>
        <v/>
      </c>
    </row>
    <row r="281" spans="3:50" s="4" customFormat="1" ht="28.15" hidden="1" customHeight="1" outlineLevel="1">
      <c r="C281" s="722">
        <v>265</v>
      </c>
      <c r="D281" s="1572"/>
      <c r="E281" s="1573"/>
      <c r="F281" s="1573"/>
      <c r="G281" s="1573"/>
      <c r="H281" s="1573"/>
      <c r="I281" s="1573"/>
      <c r="J281" s="1573"/>
      <c r="K281" s="742"/>
      <c r="L281" s="743"/>
      <c r="M281" s="744"/>
      <c r="N281" s="191"/>
      <c r="O281" s="326"/>
      <c r="P281" s="327"/>
      <c r="Q281" s="192"/>
      <c r="R281" s="201"/>
      <c r="S281" s="192"/>
      <c r="T281" s="192"/>
      <c r="U281" s="192"/>
      <c r="V281" s="192"/>
      <c r="W281" s="1045"/>
      <c r="X281" s="741"/>
      <c r="Y281" s="82"/>
      <c r="Z281" s="453"/>
      <c r="AA281" s="307"/>
      <c r="AB281" s="294"/>
      <c r="AE281" s="725" t="str">
        <f t="shared" si="61"/>
        <v/>
      </c>
      <c r="AF281" s="726" t="str">
        <f t="shared" si="62"/>
        <v/>
      </c>
      <c r="AG281" s="726" t="str">
        <f t="shared" si="63"/>
        <v/>
      </c>
      <c r="AH281" s="726" t="str">
        <f>IF(AE281="","",VLOOKUP(AE281,リスト!BI:BJ,2,0))</f>
        <v/>
      </c>
      <c r="AI281" s="726" t="str">
        <f t="shared" si="75"/>
        <v/>
      </c>
      <c r="AJ281" s="726" t="str">
        <f>IF(AI281="","",VLOOKUP(AI281,リスト!BW:BX,2,0))</f>
        <v/>
      </c>
      <c r="AK281" s="726" t="str">
        <f>IF(AE281="","",IF(P281&gt;【１】経営概要!$G$27,調査年-1,調査年)-O281)</f>
        <v/>
      </c>
      <c r="AL281" s="727" t="str">
        <f t="shared" si="64"/>
        <v/>
      </c>
      <c r="AM281" s="728" t="str">
        <f t="shared" si="65"/>
        <v/>
      </c>
      <c r="AN281" s="728" t="str">
        <f t="shared" si="66"/>
        <v/>
      </c>
      <c r="AO281" s="729" t="str">
        <f t="shared" si="67"/>
        <v/>
      </c>
      <c r="AP281" s="729" t="str">
        <f>IF(W281="","",IF(OR(O281=IF(P281&gt;【１】経営概要!$G$27,調査年-1,調査年),AM281=""),"",ROUND(AM281*W281%,0)))</f>
        <v/>
      </c>
      <c r="AQ281" s="729" t="str">
        <f t="shared" si="68"/>
        <v/>
      </c>
      <c r="AR281" s="729" t="str">
        <f t="shared" si="69"/>
        <v/>
      </c>
      <c r="AS281" s="729" t="str">
        <f t="shared" si="70"/>
        <v/>
      </c>
      <c r="AT281" s="666" t="str">
        <f>IF(OR(W281="",AND(OR(O281&lt;&gt;IF(P281&gt;【１】経営概要!$G$27,調査年-1,調査年),AF281=0),R281="")),"",
SUM(
IF(AND(O281=IF(P281&gt;【１】経営概要!$G$27,調査年-1,調査年),AF281=1),ROUND(Q281*W281%,0),),
ROUND(R281*W281%,0)))</f>
        <v/>
      </c>
      <c r="AU281" s="729" t="str">
        <f t="shared" si="71"/>
        <v/>
      </c>
      <c r="AV281" s="729" t="str">
        <f t="shared" si="72"/>
        <v/>
      </c>
      <c r="AW281" s="729" t="str">
        <f t="shared" si="73"/>
        <v/>
      </c>
      <c r="AX281" s="729" t="str">
        <f t="shared" si="74"/>
        <v/>
      </c>
    </row>
    <row r="282" spans="3:50" s="4" customFormat="1" ht="28.15" hidden="1" customHeight="1" outlineLevel="1">
      <c r="C282" s="722">
        <v>266</v>
      </c>
      <c r="D282" s="1569"/>
      <c r="E282" s="1570"/>
      <c r="F282" s="1570"/>
      <c r="G282" s="1570"/>
      <c r="H282" s="1570"/>
      <c r="I282" s="1570"/>
      <c r="J282" s="1570"/>
      <c r="K282" s="739"/>
      <c r="L282" s="740"/>
      <c r="M282" s="744"/>
      <c r="N282" s="191"/>
      <c r="O282" s="324"/>
      <c r="P282" s="328"/>
      <c r="Q282" s="192"/>
      <c r="R282" s="201"/>
      <c r="S282" s="192"/>
      <c r="T282" s="192"/>
      <c r="U282" s="192"/>
      <c r="V282" s="192"/>
      <c r="W282" s="1045"/>
      <c r="X282" s="741"/>
      <c r="Y282" s="82"/>
      <c r="Z282" s="453"/>
      <c r="AA282" s="307"/>
      <c r="AB282" s="294"/>
      <c r="AE282" s="725" t="str">
        <f t="shared" si="61"/>
        <v/>
      </c>
      <c r="AF282" s="726" t="str">
        <f t="shared" si="62"/>
        <v/>
      </c>
      <c r="AG282" s="726" t="str">
        <f t="shared" si="63"/>
        <v/>
      </c>
      <c r="AH282" s="726" t="str">
        <f>IF(AE282="","",VLOOKUP(AE282,リスト!BI:BJ,2,0))</f>
        <v/>
      </c>
      <c r="AI282" s="726" t="str">
        <f t="shared" si="75"/>
        <v/>
      </c>
      <c r="AJ282" s="726" t="str">
        <f>IF(AI282="","",VLOOKUP(AI282,リスト!BW:BX,2,0))</f>
        <v/>
      </c>
      <c r="AK282" s="726" t="str">
        <f>IF(AE282="","",IF(P282&gt;【１】経営概要!$G$27,調査年-1,調査年)-O282)</f>
        <v/>
      </c>
      <c r="AL282" s="727" t="str">
        <f t="shared" si="64"/>
        <v/>
      </c>
      <c r="AM282" s="728" t="str">
        <f t="shared" si="65"/>
        <v/>
      </c>
      <c r="AN282" s="728" t="str">
        <f t="shared" si="66"/>
        <v/>
      </c>
      <c r="AO282" s="729" t="str">
        <f t="shared" si="67"/>
        <v/>
      </c>
      <c r="AP282" s="729" t="str">
        <f>IF(W282="","",IF(OR(O282=IF(P282&gt;【１】経営概要!$G$27,調査年-1,調査年),AM282=""),"",ROUND(AM282*W282%,0)))</f>
        <v/>
      </c>
      <c r="AQ282" s="729" t="str">
        <f t="shared" si="68"/>
        <v/>
      </c>
      <c r="AR282" s="729" t="str">
        <f t="shared" si="69"/>
        <v/>
      </c>
      <c r="AS282" s="729" t="str">
        <f t="shared" si="70"/>
        <v/>
      </c>
      <c r="AT282" s="666" t="str">
        <f>IF(OR(W282="",AND(OR(O282&lt;&gt;IF(P282&gt;【１】経営概要!$G$27,調査年-1,調査年),AF282=0),R282="")),"",
SUM(
IF(AND(O282=IF(P282&gt;【１】経営概要!$G$27,調査年-1,調査年),AF282=1),ROUND(Q282*W282%,0),),
ROUND(R282*W282%,0)))</f>
        <v/>
      </c>
      <c r="AU282" s="729" t="str">
        <f t="shared" si="71"/>
        <v/>
      </c>
      <c r="AV282" s="729" t="str">
        <f t="shared" si="72"/>
        <v/>
      </c>
      <c r="AW282" s="729" t="str">
        <f t="shared" si="73"/>
        <v/>
      </c>
      <c r="AX282" s="729" t="str">
        <f t="shared" si="74"/>
        <v/>
      </c>
    </row>
    <row r="283" spans="3:50" s="4" customFormat="1" ht="28.15" hidden="1" customHeight="1" outlineLevel="1">
      <c r="C283" s="722">
        <v>267</v>
      </c>
      <c r="D283" s="1569"/>
      <c r="E283" s="1570"/>
      <c r="F283" s="1570"/>
      <c r="G283" s="1570"/>
      <c r="H283" s="1570"/>
      <c r="I283" s="1570"/>
      <c r="J283" s="1570"/>
      <c r="K283" s="739"/>
      <c r="L283" s="740"/>
      <c r="M283" s="744"/>
      <c r="N283" s="191"/>
      <c r="O283" s="324"/>
      <c r="P283" s="328"/>
      <c r="Q283" s="192"/>
      <c r="R283" s="201"/>
      <c r="S283" s="192"/>
      <c r="T283" s="192"/>
      <c r="U283" s="192"/>
      <c r="V283" s="192"/>
      <c r="W283" s="1045"/>
      <c r="X283" s="741"/>
      <c r="Y283" s="82"/>
      <c r="Z283" s="453"/>
      <c r="AA283" s="307"/>
      <c r="AB283" s="294"/>
      <c r="AE283" s="725" t="str">
        <f t="shared" si="61"/>
        <v/>
      </c>
      <c r="AF283" s="726" t="str">
        <f t="shared" si="62"/>
        <v/>
      </c>
      <c r="AG283" s="726" t="str">
        <f t="shared" si="63"/>
        <v/>
      </c>
      <c r="AH283" s="726" t="str">
        <f>IF(AE283="","",VLOOKUP(AE283,リスト!BI:BJ,2,0))</f>
        <v/>
      </c>
      <c r="AI283" s="726" t="str">
        <f t="shared" si="75"/>
        <v/>
      </c>
      <c r="AJ283" s="726" t="str">
        <f>IF(AI283="","",VLOOKUP(AI283,リスト!BW:BX,2,0))</f>
        <v/>
      </c>
      <c r="AK283" s="726" t="str">
        <f>IF(AE283="","",IF(P283&gt;【１】経営概要!$G$27,調査年-1,調査年)-O283)</f>
        <v/>
      </c>
      <c r="AL283" s="727" t="str">
        <f t="shared" si="64"/>
        <v/>
      </c>
      <c r="AM283" s="728" t="str">
        <f t="shared" si="65"/>
        <v/>
      </c>
      <c r="AN283" s="728" t="str">
        <f t="shared" si="66"/>
        <v/>
      </c>
      <c r="AO283" s="729" t="str">
        <f t="shared" si="67"/>
        <v/>
      </c>
      <c r="AP283" s="729" t="str">
        <f>IF(W283="","",IF(OR(O283=IF(P283&gt;【１】経営概要!$G$27,調査年-1,調査年),AM283=""),"",ROUND(AM283*W283%,0)))</f>
        <v/>
      </c>
      <c r="AQ283" s="729" t="str">
        <f t="shared" si="68"/>
        <v/>
      </c>
      <c r="AR283" s="729" t="str">
        <f t="shared" si="69"/>
        <v/>
      </c>
      <c r="AS283" s="729" t="str">
        <f t="shared" si="70"/>
        <v/>
      </c>
      <c r="AT283" s="666" t="str">
        <f>IF(OR(W283="",AND(OR(O283&lt;&gt;IF(P283&gt;【１】経営概要!$G$27,調査年-1,調査年),AF283=0),R283="")),"",
SUM(
IF(AND(O283=IF(P283&gt;【１】経営概要!$G$27,調査年-1,調査年),AF283=1),ROUND(Q283*W283%,0),),
ROUND(R283*W283%,0)))</f>
        <v/>
      </c>
      <c r="AU283" s="729" t="str">
        <f t="shared" si="71"/>
        <v/>
      </c>
      <c r="AV283" s="729" t="str">
        <f t="shared" si="72"/>
        <v/>
      </c>
      <c r="AW283" s="729" t="str">
        <f t="shared" si="73"/>
        <v/>
      </c>
      <c r="AX283" s="729" t="str">
        <f t="shared" si="74"/>
        <v/>
      </c>
    </row>
    <row r="284" spans="3:50" s="4" customFormat="1" ht="28.15" hidden="1" customHeight="1" outlineLevel="1">
      <c r="C284" s="722">
        <v>268</v>
      </c>
      <c r="D284" s="1569"/>
      <c r="E284" s="1570"/>
      <c r="F284" s="1570"/>
      <c r="G284" s="1570"/>
      <c r="H284" s="1570"/>
      <c r="I284" s="1570"/>
      <c r="J284" s="1570"/>
      <c r="K284" s="739"/>
      <c r="L284" s="740"/>
      <c r="M284" s="744"/>
      <c r="N284" s="193"/>
      <c r="O284" s="324"/>
      <c r="P284" s="328"/>
      <c r="Q284" s="192"/>
      <c r="R284" s="201"/>
      <c r="S284" s="192"/>
      <c r="T284" s="192"/>
      <c r="U284" s="192"/>
      <c r="V284" s="192"/>
      <c r="W284" s="1045"/>
      <c r="X284" s="741"/>
      <c r="Y284" s="82"/>
      <c r="Z284" s="453"/>
      <c r="AA284" s="307"/>
      <c r="AB284" s="294"/>
      <c r="AE284" s="725" t="str">
        <f t="shared" si="61"/>
        <v/>
      </c>
      <c r="AF284" s="726" t="str">
        <f t="shared" si="62"/>
        <v/>
      </c>
      <c r="AG284" s="726" t="str">
        <f t="shared" si="63"/>
        <v/>
      </c>
      <c r="AH284" s="726" t="str">
        <f>IF(AE284="","",VLOOKUP(AE284,リスト!BI:BJ,2,0))</f>
        <v/>
      </c>
      <c r="AI284" s="726" t="str">
        <f t="shared" si="75"/>
        <v/>
      </c>
      <c r="AJ284" s="726" t="str">
        <f>IF(AI284="","",VLOOKUP(AI284,リスト!BW:BX,2,0))</f>
        <v/>
      </c>
      <c r="AK284" s="726" t="str">
        <f>IF(AE284="","",IF(P284&gt;【１】経営概要!$G$27,調査年-1,調査年)-O284)</f>
        <v/>
      </c>
      <c r="AL284" s="727" t="str">
        <f t="shared" si="64"/>
        <v/>
      </c>
      <c r="AM284" s="728" t="str">
        <f t="shared" si="65"/>
        <v/>
      </c>
      <c r="AN284" s="728" t="str">
        <f t="shared" si="66"/>
        <v/>
      </c>
      <c r="AO284" s="729" t="str">
        <f t="shared" si="67"/>
        <v/>
      </c>
      <c r="AP284" s="729" t="str">
        <f>IF(W284="","",IF(OR(O284=IF(P284&gt;【１】経営概要!$G$27,調査年-1,調査年),AM284=""),"",ROUND(AM284*W284%,0)))</f>
        <v/>
      </c>
      <c r="AQ284" s="729" t="str">
        <f t="shared" si="68"/>
        <v/>
      </c>
      <c r="AR284" s="729" t="str">
        <f t="shared" si="69"/>
        <v/>
      </c>
      <c r="AS284" s="729" t="str">
        <f t="shared" si="70"/>
        <v/>
      </c>
      <c r="AT284" s="666" t="str">
        <f>IF(OR(W284="",AND(OR(O284&lt;&gt;IF(P284&gt;【１】経営概要!$G$27,調査年-1,調査年),AF284=0),R284="")),"",
SUM(
IF(AND(O284=IF(P284&gt;【１】経営概要!$G$27,調査年-1,調査年),AF284=1),ROUND(Q284*W284%,0),),
ROUND(R284*W284%,0)))</f>
        <v/>
      </c>
      <c r="AU284" s="729" t="str">
        <f t="shared" si="71"/>
        <v/>
      </c>
      <c r="AV284" s="729" t="str">
        <f t="shared" si="72"/>
        <v/>
      </c>
      <c r="AW284" s="729" t="str">
        <f t="shared" si="73"/>
        <v/>
      </c>
      <c r="AX284" s="729" t="str">
        <f t="shared" si="74"/>
        <v/>
      </c>
    </row>
    <row r="285" spans="3:50" s="4" customFormat="1" ht="28.15" hidden="1" customHeight="1" outlineLevel="1">
      <c r="C285" s="722">
        <v>269</v>
      </c>
      <c r="D285" s="1569"/>
      <c r="E285" s="1570"/>
      <c r="F285" s="1570"/>
      <c r="G285" s="1570"/>
      <c r="H285" s="1570"/>
      <c r="I285" s="1570"/>
      <c r="J285" s="1570"/>
      <c r="K285" s="739"/>
      <c r="L285" s="740"/>
      <c r="M285" s="744"/>
      <c r="N285" s="191"/>
      <c r="O285" s="324"/>
      <c r="P285" s="328"/>
      <c r="Q285" s="192"/>
      <c r="R285" s="201"/>
      <c r="S285" s="192"/>
      <c r="T285" s="192"/>
      <c r="U285" s="192"/>
      <c r="V285" s="192"/>
      <c r="W285" s="1045"/>
      <c r="X285" s="741"/>
      <c r="Y285" s="82"/>
      <c r="Z285" s="453"/>
      <c r="AA285" s="307"/>
      <c r="AB285" s="294"/>
      <c r="AE285" s="725" t="str">
        <f t="shared" si="61"/>
        <v/>
      </c>
      <c r="AF285" s="726" t="str">
        <f t="shared" si="62"/>
        <v/>
      </c>
      <c r="AG285" s="726" t="str">
        <f t="shared" si="63"/>
        <v/>
      </c>
      <c r="AH285" s="726" t="str">
        <f>IF(AE285="","",VLOOKUP(AE285,リスト!BI:BJ,2,0))</f>
        <v/>
      </c>
      <c r="AI285" s="726" t="str">
        <f t="shared" si="75"/>
        <v/>
      </c>
      <c r="AJ285" s="726" t="str">
        <f>IF(AI285="","",VLOOKUP(AI285,リスト!BW:BX,2,0))</f>
        <v/>
      </c>
      <c r="AK285" s="726" t="str">
        <f>IF(AE285="","",IF(P285&gt;【１】経営概要!$G$27,調査年-1,調査年)-O285)</f>
        <v/>
      </c>
      <c r="AL285" s="727" t="str">
        <f t="shared" si="64"/>
        <v/>
      </c>
      <c r="AM285" s="728" t="str">
        <f t="shared" si="65"/>
        <v/>
      </c>
      <c r="AN285" s="728" t="str">
        <f t="shared" si="66"/>
        <v/>
      </c>
      <c r="AO285" s="729" t="str">
        <f t="shared" si="67"/>
        <v/>
      </c>
      <c r="AP285" s="729" t="str">
        <f>IF(W285="","",IF(OR(O285=IF(P285&gt;【１】経営概要!$G$27,調査年-1,調査年),AM285=""),"",ROUND(AM285*W285%,0)))</f>
        <v/>
      </c>
      <c r="AQ285" s="729" t="str">
        <f t="shared" si="68"/>
        <v/>
      </c>
      <c r="AR285" s="729" t="str">
        <f t="shared" si="69"/>
        <v/>
      </c>
      <c r="AS285" s="729" t="str">
        <f t="shared" si="70"/>
        <v/>
      </c>
      <c r="AT285" s="666" t="str">
        <f>IF(OR(W285="",AND(OR(O285&lt;&gt;IF(P285&gt;【１】経営概要!$G$27,調査年-1,調査年),AF285=0),R285="")),"",
SUM(
IF(AND(O285=IF(P285&gt;【１】経営概要!$G$27,調査年-1,調査年),AF285=1),ROUND(Q285*W285%,0),),
ROUND(R285*W285%,0)))</f>
        <v/>
      </c>
      <c r="AU285" s="729" t="str">
        <f t="shared" si="71"/>
        <v/>
      </c>
      <c r="AV285" s="729" t="str">
        <f t="shared" si="72"/>
        <v/>
      </c>
      <c r="AW285" s="729" t="str">
        <f t="shared" si="73"/>
        <v/>
      </c>
      <c r="AX285" s="729" t="str">
        <f t="shared" si="74"/>
        <v/>
      </c>
    </row>
    <row r="286" spans="3:50" s="4" customFormat="1" ht="28.15" hidden="1" customHeight="1" outlineLevel="1">
      <c r="C286" s="722">
        <v>270</v>
      </c>
      <c r="D286" s="1569"/>
      <c r="E286" s="1570"/>
      <c r="F286" s="1570"/>
      <c r="G286" s="1570"/>
      <c r="H286" s="1570"/>
      <c r="I286" s="1570"/>
      <c r="J286" s="1570"/>
      <c r="K286" s="739"/>
      <c r="L286" s="740"/>
      <c r="M286" s="744"/>
      <c r="N286" s="193"/>
      <c r="O286" s="324"/>
      <c r="P286" s="328"/>
      <c r="Q286" s="192"/>
      <c r="R286" s="201"/>
      <c r="S286" s="192"/>
      <c r="T286" s="192"/>
      <c r="U286" s="192"/>
      <c r="V286" s="192"/>
      <c r="W286" s="1045"/>
      <c r="X286" s="741"/>
      <c r="Y286" s="82"/>
      <c r="Z286" s="453"/>
      <c r="AA286" s="307"/>
      <c r="AB286" s="294"/>
      <c r="AE286" s="725" t="str">
        <f t="shared" si="61"/>
        <v/>
      </c>
      <c r="AF286" s="726" t="str">
        <f t="shared" si="62"/>
        <v/>
      </c>
      <c r="AG286" s="726" t="str">
        <f t="shared" si="63"/>
        <v/>
      </c>
      <c r="AH286" s="726" t="str">
        <f>IF(AE286="","",VLOOKUP(AE286,リスト!BI:BJ,2,0))</f>
        <v/>
      </c>
      <c r="AI286" s="726" t="str">
        <f t="shared" si="75"/>
        <v/>
      </c>
      <c r="AJ286" s="726" t="str">
        <f>IF(AI286="","",VLOOKUP(AI286,リスト!BW:BX,2,0))</f>
        <v/>
      </c>
      <c r="AK286" s="726" t="str">
        <f>IF(AE286="","",IF(P286&gt;【１】経営概要!$G$27,調査年-1,調査年)-O286)</f>
        <v/>
      </c>
      <c r="AL286" s="727" t="str">
        <f t="shared" si="64"/>
        <v/>
      </c>
      <c r="AM286" s="728" t="str">
        <f t="shared" si="65"/>
        <v/>
      </c>
      <c r="AN286" s="728" t="str">
        <f t="shared" si="66"/>
        <v/>
      </c>
      <c r="AO286" s="729" t="str">
        <f t="shared" si="67"/>
        <v/>
      </c>
      <c r="AP286" s="729" t="str">
        <f>IF(W286="","",IF(OR(O286=IF(P286&gt;【１】経営概要!$G$27,調査年-1,調査年),AM286=""),"",ROUND(AM286*W286%,0)))</f>
        <v/>
      </c>
      <c r="AQ286" s="729" t="str">
        <f t="shared" si="68"/>
        <v/>
      </c>
      <c r="AR286" s="729" t="str">
        <f t="shared" si="69"/>
        <v/>
      </c>
      <c r="AS286" s="729" t="str">
        <f t="shared" si="70"/>
        <v/>
      </c>
      <c r="AT286" s="666" t="str">
        <f>IF(OR(W286="",AND(OR(O286&lt;&gt;IF(P286&gt;【１】経営概要!$G$27,調査年-1,調査年),AF286=0),R286="")),"",
SUM(
IF(AND(O286=IF(P286&gt;【１】経営概要!$G$27,調査年-1,調査年),AF286=1),ROUND(Q286*W286%,0),),
ROUND(R286*W286%,0)))</f>
        <v/>
      </c>
      <c r="AU286" s="729" t="str">
        <f t="shared" si="71"/>
        <v/>
      </c>
      <c r="AV286" s="729" t="str">
        <f t="shared" si="72"/>
        <v/>
      </c>
      <c r="AW286" s="729" t="str">
        <f t="shared" si="73"/>
        <v/>
      </c>
      <c r="AX286" s="729" t="str">
        <f t="shared" si="74"/>
        <v/>
      </c>
    </row>
    <row r="287" spans="3:50" s="4" customFormat="1" ht="28.15" hidden="1" customHeight="1" outlineLevel="1">
      <c r="C287" s="722">
        <v>271</v>
      </c>
      <c r="D287" s="1569"/>
      <c r="E287" s="1570"/>
      <c r="F287" s="1570"/>
      <c r="G287" s="1570"/>
      <c r="H287" s="1570"/>
      <c r="I287" s="1570"/>
      <c r="J287" s="1570"/>
      <c r="K287" s="739"/>
      <c r="L287" s="740"/>
      <c r="M287" s="744"/>
      <c r="N287" s="191"/>
      <c r="O287" s="324"/>
      <c r="P287" s="328"/>
      <c r="Q287" s="192"/>
      <c r="R287" s="201"/>
      <c r="S287" s="192"/>
      <c r="T287" s="192"/>
      <c r="U287" s="192"/>
      <c r="V287" s="192"/>
      <c r="W287" s="1045"/>
      <c r="X287" s="741"/>
      <c r="Y287" s="82"/>
      <c r="Z287" s="453"/>
      <c r="AA287" s="307"/>
      <c r="AB287" s="294"/>
      <c r="AE287" s="725" t="str">
        <f t="shared" si="61"/>
        <v/>
      </c>
      <c r="AF287" s="726" t="str">
        <f t="shared" si="62"/>
        <v/>
      </c>
      <c r="AG287" s="726" t="str">
        <f t="shared" si="63"/>
        <v/>
      </c>
      <c r="AH287" s="726" t="str">
        <f>IF(AE287="","",VLOOKUP(AE287,リスト!BI:BJ,2,0))</f>
        <v/>
      </c>
      <c r="AI287" s="726" t="str">
        <f t="shared" si="75"/>
        <v/>
      </c>
      <c r="AJ287" s="726" t="str">
        <f>IF(AI287="","",VLOOKUP(AI287,リスト!BW:BX,2,0))</f>
        <v/>
      </c>
      <c r="AK287" s="726" t="str">
        <f>IF(AE287="","",IF(P287&gt;【１】経営概要!$G$27,調査年-1,調査年)-O287)</f>
        <v/>
      </c>
      <c r="AL287" s="727" t="str">
        <f t="shared" si="64"/>
        <v/>
      </c>
      <c r="AM287" s="728" t="str">
        <f t="shared" si="65"/>
        <v/>
      </c>
      <c r="AN287" s="728" t="str">
        <f t="shared" si="66"/>
        <v/>
      </c>
      <c r="AO287" s="729" t="str">
        <f t="shared" si="67"/>
        <v/>
      </c>
      <c r="AP287" s="729" t="str">
        <f>IF(W287="","",IF(OR(O287=IF(P287&gt;【１】経営概要!$G$27,調査年-1,調査年),AM287=""),"",ROUND(AM287*W287%,0)))</f>
        <v/>
      </c>
      <c r="AQ287" s="729" t="str">
        <f t="shared" si="68"/>
        <v/>
      </c>
      <c r="AR287" s="729" t="str">
        <f t="shared" si="69"/>
        <v/>
      </c>
      <c r="AS287" s="729" t="str">
        <f t="shared" si="70"/>
        <v/>
      </c>
      <c r="AT287" s="666" t="str">
        <f>IF(OR(W287="",AND(OR(O287&lt;&gt;IF(P287&gt;【１】経営概要!$G$27,調査年-1,調査年),AF287=0),R287="")),"",
SUM(
IF(AND(O287=IF(P287&gt;【１】経営概要!$G$27,調査年-1,調査年),AF287=1),ROUND(Q287*W287%,0),),
ROUND(R287*W287%,0)))</f>
        <v/>
      </c>
      <c r="AU287" s="729" t="str">
        <f t="shared" si="71"/>
        <v/>
      </c>
      <c r="AV287" s="729" t="str">
        <f t="shared" si="72"/>
        <v/>
      </c>
      <c r="AW287" s="729" t="str">
        <f t="shared" si="73"/>
        <v/>
      </c>
      <c r="AX287" s="729" t="str">
        <f t="shared" si="74"/>
        <v/>
      </c>
    </row>
    <row r="288" spans="3:50" s="4" customFormat="1" ht="28.15" hidden="1" customHeight="1" outlineLevel="1">
      <c r="C288" s="722">
        <v>272</v>
      </c>
      <c r="D288" s="1569"/>
      <c r="E288" s="1570"/>
      <c r="F288" s="1570"/>
      <c r="G288" s="1570"/>
      <c r="H288" s="1570"/>
      <c r="I288" s="1570"/>
      <c r="J288" s="1571"/>
      <c r="K288" s="739"/>
      <c r="L288" s="740"/>
      <c r="M288" s="682"/>
      <c r="N288" s="200"/>
      <c r="O288" s="324"/>
      <c r="P288" s="325"/>
      <c r="Q288" s="201"/>
      <c r="R288" s="201"/>
      <c r="S288" s="201"/>
      <c r="T288" s="201"/>
      <c r="U288" s="201"/>
      <c r="V288" s="201"/>
      <c r="W288" s="1045"/>
      <c r="X288" s="741"/>
      <c r="Y288" s="82"/>
      <c r="Z288" s="453"/>
      <c r="AA288" s="307"/>
      <c r="AB288" s="294"/>
      <c r="AE288" s="725" t="str">
        <f t="shared" si="61"/>
        <v/>
      </c>
      <c r="AF288" s="726" t="str">
        <f t="shared" si="62"/>
        <v/>
      </c>
      <c r="AG288" s="726" t="str">
        <f t="shared" si="63"/>
        <v/>
      </c>
      <c r="AH288" s="726" t="str">
        <f>IF(AE288="","",VLOOKUP(AE288,リスト!BI:BJ,2,0))</f>
        <v/>
      </c>
      <c r="AI288" s="726" t="str">
        <f t="shared" si="75"/>
        <v/>
      </c>
      <c r="AJ288" s="726" t="str">
        <f>IF(AI288="","",VLOOKUP(AI288,リスト!BW:BX,2,0))</f>
        <v/>
      </c>
      <c r="AK288" s="726" t="str">
        <f>IF(AE288="","",IF(P288&gt;【１】経営概要!$G$27,調査年-1,調査年)-O288)</f>
        <v/>
      </c>
      <c r="AL288" s="727" t="str">
        <f t="shared" si="64"/>
        <v/>
      </c>
      <c r="AM288" s="728" t="str">
        <f t="shared" si="65"/>
        <v/>
      </c>
      <c r="AN288" s="728" t="str">
        <f t="shared" si="66"/>
        <v/>
      </c>
      <c r="AO288" s="729" t="str">
        <f t="shared" si="67"/>
        <v/>
      </c>
      <c r="AP288" s="729" t="str">
        <f>IF(W288="","",IF(OR(O288=IF(P288&gt;【１】経営概要!$G$27,調査年-1,調査年),AM288=""),"",ROUND(AM288*W288%,0)))</f>
        <v/>
      </c>
      <c r="AQ288" s="729" t="str">
        <f t="shared" si="68"/>
        <v/>
      </c>
      <c r="AR288" s="729" t="str">
        <f t="shared" si="69"/>
        <v/>
      </c>
      <c r="AS288" s="729" t="str">
        <f t="shared" si="70"/>
        <v/>
      </c>
      <c r="AT288" s="666" t="str">
        <f>IF(OR(W288="",AND(OR(O288&lt;&gt;IF(P288&gt;【１】経営概要!$G$27,調査年-1,調査年),AF288=0),R288="")),"",
SUM(
IF(AND(O288=IF(P288&gt;【１】経営概要!$G$27,調査年-1,調査年),AF288=1),ROUND(Q288*W288%,0),),
ROUND(R288*W288%,0)))</f>
        <v/>
      </c>
      <c r="AU288" s="729" t="str">
        <f t="shared" si="71"/>
        <v/>
      </c>
      <c r="AV288" s="729" t="str">
        <f t="shared" si="72"/>
        <v/>
      </c>
      <c r="AW288" s="729" t="str">
        <f t="shared" si="73"/>
        <v/>
      </c>
      <c r="AX288" s="729" t="str">
        <f t="shared" si="74"/>
        <v/>
      </c>
    </row>
    <row r="289" spans="3:50" s="4" customFormat="1" ht="28.15" hidden="1" customHeight="1" outlineLevel="1">
      <c r="C289" s="722">
        <v>273</v>
      </c>
      <c r="D289" s="1572"/>
      <c r="E289" s="1573"/>
      <c r="F289" s="1573"/>
      <c r="G289" s="1573"/>
      <c r="H289" s="1573"/>
      <c r="I289" s="1573"/>
      <c r="J289" s="1573"/>
      <c r="K289" s="742"/>
      <c r="L289" s="743"/>
      <c r="M289" s="744"/>
      <c r="N289" s="193"/>
      <c r="O289" s="326"/>
      <c r="P289" s="325"/>
      <c r="Q289" s="192"/>
      <c r="R289" s="201"/>
      <c r="S289" s="192"/>
      <c r="T289" s="192"/>
      <c r="U289" s="192"/>
      <c r="V289" s="192"/>
      <c r="W289" s="1045"/>
      <c r="X289" s="741"/>
      <c r="Y289" s="82"/>
      <c r="Z289" s="453"/>
      <c r="AA289" s="307"/>
      <c r="AB289" s="294"/>
      <c r="AE289" s="725" t="str">
        <f t="shared" si="61"/>
        <v/>
      </c>
      <c r="AF289" s="726" t="str">
        <f t="shared" si="62"/>
        <v/>
      </c>
      <c r="AG289" s="726" t="str">
        <f t="shared" si="63"/>
        <v/>
      </c>
      <c r="AH289" s="726" t="str">
        <f>IF(AE289="","",VLOOKUP(AE289,リスト!BI:BJ,2,0))</f>
        <v/>
      </c>
      <c r="AI289" s="726" t="str">
        <f t="shared" si="75"/>
        <v/>
      </c>
      <c r="AJ289" s="726" t="str">
        <f>IF(AI289="","",VLOOKUP(AI289,リスト!BW:BX,2,0))</f>
        <v/>
      </c>
      <c r="AK289" s="726" t="str">
        <f>IF(AE289="","",IF(P289&gt;【１】経営概要!$G$27,調査年-1,調査年)-O289)</f>
        <v/>
      </c>
      <c r="AL289" s="727" t="str">
        <f t="shared" si="64"/>
        <v/>
      </c>
      <c r="AM289" s="728" t="str">
        <f t="shared" si="65"/>
        <v/>
      </c>
      <c r="AN289" s="728" t="str">
        <f t="shared" si="66"/>
        <v/>
      </c>
      <c r="AO289" s="729" t="str">
        <f t="shared" si="67"/>
        <v/>
      </c>
      <c r="AP289" s="729" t="str">
        <f>IF(W289="","",IF(OR(O289=IF(P289&gt;【１】経営概要!$G$27,調査年-1,調査年),AM289=""),"",ROUND(AM289*W289%,0)))</f>
        <v/>
      </c>
      <c r="AQ289" s="729" t="str">
        <f t="shared" si="68"/>
        <v/>
      </c>
      <c r="AR289" s="729" t="str">
        <f t="shared" si="69"/>
        <v/>
      </c>
      <c r="AS289" s="729" t="str">
        <f t="shared" si="70"/>
        <v/>
      </c>
      <c r="AT289" s="666" t="str">
        <f>IF(OR(W289="",AND(OR(O289&lt;&gt;IF(P289&gt;【１】経営概要!$G$27,調査年-1,調査年),AF289=0),R289="")),"",
SUM(
IF(AND(O289=IF(P289&gt;【１】経営概要!$G$27,調査年-1,調査年),AF289=1),ROUND(Q289*W289%,0),),
ROUND(R289*W289%,0)))</f>
        <v/>
      </c>
      <c r="AU289" s="729" t="str">
        <f t="shared" si="71"/>
        <v/>
      </c>
      <c r="AV289" s="729" t="str">
        <f t="shared" si="72"/>
        <v/>
      </c>
      <c r="AW289" s="729" t="str">
        <f t="shared" si="73"/>
        <v/>
      </c>
      <c r="AX289" s="729" t="str">
        <f t="shared" si="74"/>
        <v/>
      </c>
    </row>
    <row r="290" spans="3:50" s="4" customFormat="1" ht="28.15" hidden="1" customHeight="1" outlineLevel="1">
      <c r="C290" s="722">
        <v>274</v>
      </c>
      <c r="D290" s="1569"/>
      <c r="E290" s="1570"/>
      <c r="F290" s="1570"/>
      <c r="G290" s="1570"/>
      <c r="H290" s="1570"/>
      <c r="I290" s="1570"/>
      <c r="J290" s="1570"/>
      <c r="K290" s="739"/>
      <c r="L290" s="740"/>
      <c r="M290" s="744"/>
      <c r="N290" s="191"/>
      <c r="O290" s="324"/>
      <c r="P290" s="325"/>
      <c r="Q290" s="192"/>
      <c r="R290" s="201"/>
      <c r="S290" s="192"/>
      <c r="T290" s="192"/>
      <c r="U290" s="192"/>
      <c r="V290" s="192"/>
      <c r="W290" s="1045"/>
      <c r="X290" s="741"/>
      <c r="Y290" s="82"/>
      <c r="Z290" s="453"/>
      <c r="AA290" s="307"/>
      <c r="AB290" s="294"/>
      <c r="AE290" s="725" t="str">
        <f t="shared" si="61"/>
        <v/>
      </c>
      <c r="AF290" s="726" t="str">
        <f t="shared" si="62"/>
        <v/>
      </c>
      <c r="AG290" s="726" t="str">
        <f t="shared" si="63"/>
        <v/>
      </c>
      <c r="AH290" s="726" t="str">
        <f>IF(AE290="","",VLOOKUP(AE290,リスト!BI:BJ,2,0))</f>
        <v/>
      </c>
      <c r="AI290" s="726" t="str">
        <f t="shared" si="75"/>
        <v/>
      </c>
      <c r="AJ290" s="726" t="str">
        <f>IF(AI290="","",VLOOKUP(AI290,リスト!BW:BX,2,0))</f>
        <v/>
      </c>
      <c r="AK290" s="726" t="str">
        <f>IF(AE290="","",IF(P290&gt;【１】経営概要!$G$27,調査年-1,調査年)-O290)</f>
        <v/>
      </c>
      <c r="AL290" s="727" t="str">
        <f t="shared" si="64"/>
        <v/>
      </c>
      <c r="AM290" s="728" t="str">
        <f t="shared" si="65"/>
        <v/>
      </c>
      <c r="AN290" s="728" t="str">
        <f t="shared" si="66"/>
        <v/>
      </c>
      <c r="AO290" s="729" t="str">
        <f t="shared" si="67"/>
        <v/>
      </c>
      <c r="AP290" s="729" t="str">
        <f>IF(W290="","",IF(OR(O290=IF(P290&gt;【１】経営概要!$G$27,調査年-1,調査年),AM290=""),"",ROUND(AM290*W290%,0)))</f>
        <v/>
      </c>
      <c r="AQ290" s="729" t="str">
        <f t="shared" si="68"/>
        <v/>
      </c>
      <c r="AR290" s="729" t="str">
        <f t="shared" si="69"/>
        <v/>
      </c>
      <c r="AS290" s="729" t="str">
        <f t="shared" si="70"/>
        <v/>
      </c>
      <c r="AT290" s="666" t="str">
        <f>IF(OR(W290="",AND(OR(O290&lt;&gt;IF(P290&gt;【１】経営概要!$G$27,調査年-1,調査年),AF290=0),R290="")),"",
SUM(
IF(AND(O290=IF(P290&gt;【１】経営概要!$G$27,調査年-1,調査年),AF290=1),ROUND(Q290*W290%,0),),
ROUND(R290*W290%,0)))</f>
        <v/>
      </c>
      <c r="AU290" s="729" t="str">
        <f t="shared" si="71"/>
        <v/>
      </c>
      <c r="AV290" s="729" t="str">
        <f t="shared" si="72"/>
        <v/>
      </c>
      <c r="AW290" s="729" t="str">
        <f t="shared" si="73"/>
        <v/>
      </c>
      <c r="AX290" s="729" t="str">
        <f t="shared" si="74"/>
        <v/>
      </c>
    </row>
    <row r="291" spans="3:50" s="4" customFormat="1" ht="28.15" hidden="1" customHeight="1" outlineLevel="1">
      <c r="C291" s="722">
        <v>275</v>
      </c>
      <c r="D291" s="1572"/>
      <c r="E291" s="1573"/>
      <c r="F291" s="1573"/>
      <c r="G291" s="1573"/>
      <c r="H291" s="1573"/>
      <c r="I291" s="1573"/>
      <c r="J291" s="1573"/>
      <c r="K291" s="742"/>
      <c r="L291" s="743"/>
      <c r="M291" s="744"/>
      <c r="N291" s="193"/>
      <c r="O291" s="326"/>
      <c r="P291" s="325"/>
      <c r="Q291" s="192"/>
      <c r="R291" s="201"/>
      <c r="S291" s="192"/>
      <c r="T291" s="192"/>
      <c r="U291" s="192"/>
      <c r="V291" s="192"/>
      <c r="W291" s="1045"/>
      <c r="X291" s="741"/>
      <c r="Y291" s="82"/>
      <c r="Z291" s="453"/>
      <c r="AA291" s="307"/>
      <c r="AB291" s="294"/>
      <c r="AE291" s="725" t="str">
        <f t="shared" si="61"/>
        <v/>
      </c>
      <c r="AF291" s="726" t="str">
        <f t="shared" si="62"/>
        <v/>
      </c>
      <c r="AG291" s="726" t="str">
        <f t="shared" si="63"/>
        <v/>
      </c>
      <c r="AH291" s="726" t="str">
        <f>IF(AE291="","",VLOOKUP(AE291,リスト!BI:BJ,2,0))</f>
        <v/>
      </c>
      <c r="AI291" s="726" t="str">
        <f t="shared" si="75"/>
        <v/>
      </c>
      <c r="AJ291" s="726" t="str">
        <f>IF(AI291="","",VLOOKUP(AI291,リスト!BW:BX,2,0))</f>
        <v/>
      </c>
      <c r="AK291" s="726" t="str">
        <f>IF(AE291="","",IF(P291&gt;【１】経営概要!$G$27,調査年-1,調査年)-O291)</f>
        <v/>
      </c>
      <c r="AL291" s="727" t="str">
        <f t="shared" si="64"/>
        <v/>
      </c>
      <c r="AM291" s="728" t="str">
        <f t="shared" si="65"/>
        <v/>
      </c>
      <c r="AN291" s="728" t="str">
        <f t="shared" si="66"/>
        <v/>
      </c>
      <c r="AO291" s="729" t="str">
        <f t="shared" si="67"/>
        <v/>
      </c>
      <c r="AP291" s="729" t="str">
        <f>IF(W291="","",IF(OR(O291=IF(P291&gt;【１】経営概要!$G$27,調査年-1,調査年),AM291=""),"",ROUND(AM291*W291%,0)))</f>
        <v/>
      </c>
      <c r="AQ291" s="729" t="str">
        <f t="shared" si="68"/>
        <v/>
      </c>
      <c r="AR291" s="729" t="str">
        <f t="shared" si="69"/>
        <v/>
      </c>
      <c r="AS291" s="729" t="str">
        <f t="shared" si="70"/>
        <v/>
      </c>
      <c r="AT291" s="666" t="str">
        <f>IF(OR(W291="",AND(OR(O291&lt;&gt;IF(P291&gt;【１】経営概要!$G$27,調査年-1,調査年),AF291=0),R291="")),"",
SUM(
IF(AND(O291=IF(P291&gt;【１】経営概要!$G$27,調査年-1,調査年),AF291=1),ROUND(Q291*W291%,0),),
ROUND(R291*W291%,0)))</f>
        <v/>
      </c>
      <c r="AU291" s="729" t="str">
        <f t="shared" si="71"/>
        <v/>
      </c>
      <c r="AV291" s="729" t="str">
        <f t="shared" si="72"/>
        <v/>
      </c>
      <c r="AW291" s="729" t="str">
        <f t="shared" si="73"/>
        <v/>
      </c>
      <c r="AX291" s="729" t="str">
        <f t="shared" si="74"/>
        <v/>
      </c>
    </row>
    <row r="292" spans="3:50" s="4" customFormat="1" ht="28.15" hidden="1" customHeight="1" outlineLevel="1">
      <c r="C292" s="722">
        <v>276</v>
      </c>
      <c r="D292" s="1569"/>
      <c r="E292" s="1570"/>
      <c r="F292" s="1570"/>
      <c r="G292" s="1570"/>
      <c r="H292" s="1570"/>
      <c r="I292" s="1570"/>
      <c r="J292" s="1570"/>
      <c r="K292" s="739"/>
      <c r="L292" s="740"/>
      <c r="M292" s="744"/>
      <c r="N292" s="191"/>
      <c r="O292" s="324"/>
      <c r="P292" s="325"/>
      <c r="Q292" s="192"/>
      <c r="R292" s="201"/>
      <c r="S292" s="192"/>
      <c r="T292" s="192"/>
      <c r="U292" s="192"/>
      <c r="V292" s="192"/>
      <c r="W292" s="1045"/>
      <c r="X292" s="741"/>
      <c r="Y292" s="82"/>
      <c r="Z292" s="453"/>
      <c r="AA292" s="307"/>
      <c r="AB292" s="294"/>
      <c r="AE292" s="725" t="str">
        <f t="shared" ref="AE292:AE316" si="76">IF(AND(K292="",L292=""),"","["&amp;RIGHT(LEFT(K292,2),1)&amp;RIGHT(LEFT(L292,2),1)&amp;"]")</f>
        <v/>
      </c>
      <c r="AF292" s="726" t="str">
        <f t="shared" ref="AF292:AF316" si="77">IF(AE292="","",IF(Q292&lt;100000,1,0))</f>
        <v/>
      </c>
      <c r="AG292" s="726" t="str">
        <f t="shared" ref="AG292:AG316" si="78">IF(AE292="","",IF(AND(AF292=0,Q292&lt;200000),1,))</f>
        <v/>
      </c>
      <c r="AH292" s="726" t="str">
        <f>IF(AE292="","",VLOOKUP(AE292,リスト!BI:BJ,2,0))</f>
        <v/>
      </c>
      <c r="AI292" s="726" t="str">
        <f t="shared" si="75"/>
        <v/>
      </c>
      <c r="AJ292" s="726" t="str">
        <f>IF(AI292="","",VLOOKUP(AI292,リスト!BW:BX,2,0))</f>
        <v/>
      </c>
      <c r="AK292" s="726" t="str">
        <f>IF(AE292="","",IF(P292&gt;【１】経営概要!$G$27,調査年-1,調査年)-O292)</f>
        <v/>
      </c>
      <c r="AL292" s="727" t="str">
        <f t="shared" ref="AL292:AL316" si="79">IF(OR(AE292="",AF292=1),"",
IF(AND(AI292&gt;0,AK292&lt;AI292,AM292&lt;=ROUND((Q292-1)*AJ292,0)),ROUND(AM292,0),
IF(AND(AI292&gt;0,AK292&lt;AI292),ROUND((Q292-1)*AJ292,0),
"")))</f>
        <v/>
      </c>
      <c r="AM292" s="728" t="str">
        <f t="shared" ref="AM292:AM316" si="80">IF(OR(AE292="",AF292=1),"",
IF(AND(AI292&gt;0,AK292&lt;AI292),Q292-ROUND((Q292-1)*AJ292*AK292,0),1
))</f>
        <v/>
      </c>
      <c r="AN292" s="728" t="str">
        <f t="shared" ref="AN292:AN316" si="81">IF(OR(AE292="",AF292=1),"",
IF(X292="",AL292,
IF(X292="2：廃棄等",SUM(AM292,Y292),
IF(X292="1：売却",AM292-Y292,
IF(AND(Y292="",AL292=""),"",SUM(Y292,AL292))))))</f>
        <v/>
      </c>
      <c r="AO292" s="729" t="str">
        <f t="shared" ref="AO292:AO316" si="82">IF(AND(AN292="",AL292=""),"",
IF(OR(X292="2：廃棄等",X292="1：売却"),SUM(AN292)-SUM(AL292),""))</f>
        <v/>
      </c>
      <c r="AP292" s="729" t="str">
        <f>IF(W292="","",IF(OR(O292=IF(P292&gt;【１】経営概要!$G$27,調査年-1,調査年),AM292=""),"",ROUND(AM292*W292%,0)))</f>
        <v/>
      </c>
      <c r="AQ292" s="729" t="str">
        <f t="shared" ref="AQ292:AQ316" si="83">IF(W292="","",IF(AN292="","",ROUND(AN292*W292%,0)))</f>
        <v/>
      </c>
      <c r="AR292" s="729" t="str">
        <f t="shared" ref="AR292:AR316" si="84">IF(W292="","",IF(AO292="","",ROUND(AO292*W292%,0)))</f>
        <v/>
      </c>
      <c r="AS292" s="729" t="str">
        <f t="shared" ref="AS292:AS316" si="85">IF(W292="","",IF(AM292="","",ROUND(AM292*W292%,0)))</f>
        <v/>
      </c>
      <c r="AT292" s="666" t="str">
        <f>IF(OR(W292="",AND(OR(O292&lt;&gt;IF(P292&gt;【１】経営概要!$G$27,調査年-1,調査年),AF292=0),R292="")),"",
SUM(
IF(AND(O292=IF(P292&gt;【１】経営概要!$G$27,調査年-1,調査年),AF292=1),ROUND(Q292*W292%,0),),
ROUND(R292*W292%,0)))</f>
        <v/>
      </c>
      <c r="AU292" s="729" t="str">
        <f t="shared" ref="AU292:AU316" si="86">IF(W292="","",IF(S292="","",ROUND(S292*W292%,0)))</f>
        <v/>
      </c>
      <c r="AV292" s="729" t="str">
        <f t="shared" ref="AV292:AV316" si="87">IF(W292="","",IF(T292="","",ROUND(T292*W292%,0)))</f>
        <v/>
      </c>
      <c r="AW292" s="729" t="str">
        <f t="shared" ref="AW292:AW316" si="88">IF(W292="","",IF(U292="","",ROUND(U292*W292%,0)))</f>
        <v/>
      </c>
      <c r="AX292" s="729" t="str">
        <f t="shared" ref="AX292:AX316" si="89">IF(W292="","",IF(V292="","",ROUND(V292*W292%,0)))</f>
        <v/>
      </c>
    </row>
    <row r="293" spans="3:50" s="4" customFormat="1" ht="28.15" hidden="1" customHeight="1" outlineLevel="1">
      <c r="C293" s="722">
        <v>277</v>
      </c>
      <c r="D293" s="1572"/>
      <c r="E293" s="1573"/>
      <c r="F293" s="1573"/>
      <c r="G293" s="1573"/>
      <c r="H293" s="1573"/>
      <c r="I293" s="1573"/>
      <c r="J293" s="1573"/>
      <c r="K293" s="742"/>
      <c r="L293" s="743"/>
      <c r="M293" s="744"/>
      <c r="N293" s="193"/>
      <c r="O293" s="326"/>
      <c r="P293" s="325"/>
      <c r="Q293" s="192"/>
      <c r="R293" s="201"/>
      <c r="S293" s="192"/>
      <c r="T293" s="192"/>
      <c r="U293" s="192"/>
      <c r="V293" s="192"/>
      <c r="W293" s="1045"/>
      <c r="X293" s="741"/>
      <c r="Y293" s="82"/>
      <c r="Z293" s="453"/>
      <c r="AA293" s="307"/>
      <c r="AB293" s="294"/>
      <c r="AE293" s="725" t="str">
        <f t="shared" si="76"/>
        <v/>
      </c>
      <c r="AF293" s="726" t="str">
        <f t="shared" si="77"/>
        <v/>
      </c>
      <c r="AG293" s="726" t="str">
        <f t="shared" si="78"/>
        <v/>
      </c>
      <c r="AH293" s="726" t="str">
        <f>IF(AE293="","",VLOOKUP(AE293,リスト!BI:BJ,2,0))</f>
        <v/>
      </c>
      <c r="AI293" s="726" t="str">
        <f t="shared" si="75"/>
        <v/>
      </c>
      <c r="AJ293" s="726" t="str">
        <f>IF(AI293="","",VLOOKUP(AI293,リスト!BW:BX,2,0))</f>
        <v/>
      </c>
      <c r="AK293" s="726" t="str">
        <f>IF(AE293="","",IF(P293&gt;【１】経営概要!$G$27,調査年-1,調査年)-O293)</f>
        <v/>
      </c>
      <c r="AL293" s="727" t="str">
        <f t="shared" si="79"/>
        <v/>
      </c>
      <c r="AM293" s="728" t="str">
        <f t="shared" si="80"/>
        <v/>
      </c>
      <c r="AN293" s="728" t="str">
        <f t="shared" si="81"/>
        <v/>
      </c>
      <c r="AO293" s="729" t="str">
        <f t="shared" si="82"/>
        <v/>
      </c>
      <c r="AP293" s="729" t="str">
        <f>IF(W293="","",IF(OR(O293=IF(P293&gt;【１】経営概要!$G$27,調査年-1,調査年),AM293=""),"",ROUND(AM293*W293%,0)))</f>
        <v/>
      </c>
      <c r="AQ293" s="729" t="str">
        <f t="shared" si="83"/>
        <v/>
      </c>
      <c r="AR293" s="729" t="str">
        <f t="shared" si="84"/>
        <v/>
      </c>
      <c r="AS293" s="729" t="str">
        <f t="shared" si="85"/>
        <v/>
      </c>
      <c r="AT293" s="666" t="str">
        <f>IF(OR(W293="",AND(OR(O293&lt;&gt;IF(P293&gt;【１】経営概要!$G$27,調査年-1,調査年),AF293=0),R293="")),"",
SUM(
IF(AND(O293=IF(P293&gt;【１】経営概要!$G$27,調査年-1,調査年),AF293=1),ROUND(Q293*W293%,0),),
ROUND(R293*W293%,0)))</f>
        <v/>
      </c>
      <c r="AU293" s="729" t="str">
        <f t="shared" si="86"/>
        <v/>
      </c>
      <c r="AV293" s="729" t="str">
        <f t="shared" si="87"/>
        <v/>
      </c>
      <c r="AW293" s="729" t="str">
        <f t="shared" si="88"/>
        <v/>
      </c>
      <c r="AX293" s="729" t="str">
        <f t="shared" si="89"/>
        <v/>
      </c>
    </row>
    <row r="294" spans="3:50" s="4" customFormat="1" ht="28.15" hidden="1" customHeight="1" outlineLevel="1">
      <c r="C294" s="722">
        <v>278</v>
      </c>
      <c r="D294" s="1569"/>
      <c r="E294" s="1570"/>
      <c r="F294" s="1570"/>
      <c r="G294" s="1570"/>
      <c r="H294" s="1570"/>
      <c r="I294" s="1570"/>
      <c r="J294" s="1570"/>
      <c r="K294" s="739"/>
      <c r="L294" s="740"/>
      <c r="M294" s="744"/>
      <c r="N294" s="191"/>
      <c r="O294" s="324"/>
      <c r="P294" s="325"/>
      <c r="Q294" s="192"/>
      <c r="R294" s="201"/>
      <c r="S294" s="192"/>
      <c r="T294" s="192"/>
      <c r="U294" s="192"/>
      <c r="V294" s="192"/>
      <c r="W294" s="1045"/>
      <c r="X294" s="741"/>
      <c r="Y294" s="82"/>
      <c r="Z294" s="453"/>
      <c r="AA294" s="307"/>
      <c r="AB294" s="294"/>
      <c r="AE294" s="725" t="str">
        <f t="shared" si="76"/>
        <v/>
      </c>
      <c r="AF294" s="726" t="str">
        <f t="shared" si="77"/>
        <v/>
      </c>
      <c r="AG294" s="726" t="str">
        <f t="shared" si="78"/>
        <v/>
      </c>
      <c r="AH294" s="726" t="str">
        <f>IF(AE294="","",VLOOKUP(AE294,リスト!BI:BJ,2,0))</f>
        <v/>
      </c>
      <c r="AI294" s="726" t="str">
        <f t="shared" si="75"/>
        <v/>
      </c>
      <c r="AJ294" s="726" t="str">
        <f>IF(AI294="","",VLOOKUP(AI294,リスト!BW:BX,2,0))</f>
        <v/>
      </c>
      <c r="AK294" s="726" t="str">
        <f>IF(AE294="","",IF(P294&gt;【１】経営概要!$G$27,調査年-1,調査年)-O294)</f>
        <v/>
      </c>
      <c r="AL294" s="727" t="str">
        <f t="shared" si="79"/>
        <v/>
      </c>
      <c r="AM294" s="728" t="str">
        <f t="shared" si="80"/>
        <v/>
      </c>
      <c r="AN294" s="728" t="str">
        <f t="shared" si="81"/>
        <v/>
      </c>
      <c r="AO294" s="729" t="str">
        <f t="shared" si="82"/>
        <v/>
      </c>
      <c r="AP294" s="729" t="str">
        <f>IF(W294="","",IF(OR(O294=IF(P294&gt;【１】経営概要!$G$27,調査年-1,調査年),AM294=""),"",ROUND(AM294*W294%,0)))</f>
        <v/>
      </c>
      <c r="AQ294" s="729" t="str">
        <f t="shared" si="83"/>
        <v/>
      </c>
      <c r="AR294" s="729" t="str">
        <f t="shared" si="84"/>
        <v/>
      </c>
      <c r="AS294" s="729" t="str">
        <f t="shared" si="85"/>
        <v/>
      </c>
      <c r="AT294" s="666" t="str">
        <f>IF(OR(W294="",AND(OR(O294&lt;&gt;IF(P294&gt;【１】経営概要!$G$27,調査年-1,調査年),AF294=0),R294="")),"",
SUM(
IF(AND(O294=IF(P294&gt;【１】経営概要!$G$27,調査年-1,調査年),AF294=1),ROUND(Q294*W294%,0),),
ROUND(R294*W294%,0)))</f>
        <v/>
      </c>
      <c r="AU294" s="729" t="str">
        <f t="shared" si="86"/>
        <v/>
      </c>
      <c r="AV294" s="729" t="str">
        <f t="shared" si="87"/>
        <v/>
      </c>
      <c r="AW294" s="729" t="str">
        <f t="shared" si="88"/>
        <v/>
      </c>
      <c r="AX294" s="729" t="str">
        <f t="shared" si="89"/>
        <v/>
      </c>
    </row>
    <row r="295" spans="3:50" s="4" customFormat="1" ht="28.15" hidden="1" customHeight="1" outlineLevel="1">
      <c r="C295" s="722">
        <v>279</v>
      </c>
      <c r="D295" s="1572"/>
      <c r="E295" s="1573"/>
      <c r="F295" s="1573"/>
      <c r="G295" s="1573"/>
      <c r="H295" s="1573"/>
      <c r="I295" s="1573"/>
      <c r="J295" s="1573"/>
      <c r="K295" s="742"/>
      <c r="L295" s="743"/>
      <c r="M295" s="744"/>
      <c r="N295" s="191"/>
      <c r="O295" s="326"/>
      <c r="P295" s="325"/>
      <c r="Q295" s="192"/>
      <c r="R295" s="201"/>
      <c r="S295" s="192"/>
      <c r="T295" s="192"/>
      <c r="U295" s="192"/>
      <c r="V295" s="192"/>
      <c r="W295" s="1045"/>
      <c r="X295" s="741"/>
      <c r="Y295" s="82"/>
      <c r="Z295" s="453"/>
      <c r="AA295" s="307"/>
      <c r="AB295" s="294"/>
      <c r="AE295" s="725" t="str">
        <f t="shared" si="76"/>
        <v/>
      </c>
      <c r="AF295" s="726" t="str">
        <f t="shared" si="77"/>
        <v/>
      </c>
      <c r="AG295" s="726" t="str">
        <f t="shared" si="78"/>
        <v/>
      </c>
      <c r="AH295" s="726" t="str">
        <f>IF(AE295="","",VLOOKUP(AE295,リスト!BI:BJ,2,0))</f>
        <v/>
      </c>
      <c r="AI295" s="726" t="str">
        <f t="shared" si="75"/>
        <v/>
      </c>
      <c r="AJ295" s="726" t="str">
        <f>IF(AI295="","",VLOOKUP(AI295,リスト!BW:BX,2,0))</f>
        <v/>
      </c>
      <c r="AK295" s="726" t="str">
        <f>IF(AE295="","",IF(P295&gt;【１】経営概要!$G$27,調査年-1,調査年)-O295)</f>
        <v/>
      </c>
      <c r="AL295" s="727" t="str">
        <f t="shared" si="79"/>
        <v/>
      </c>
      <c r="AM295" s="728" t="str">
        <f t="shared" si="80"/>
        <v/>
      </c>
      <c r="AN295" s="728" t="str">
        <f t="shared" si="81"/>
        <v/>
      </c>
      <c r="AO295" s="729" t="str">
        <f t="shared" si="82"/>
        <v/>
      </c>
      <c r="AP295" s="729" t="str">
        <f>IF(W295="","",IF(OR(O295=IF(P295&gt;【１】経営概要!$G$27,調査年-1,調査年),AM295=""),"",ROUND(AM295*W295%,0)))</f>
        <v/>
      </c>
      <c r="AQ295" s="729" t="str">
        <f t="shared" si="83"/>
        <v/>
      </c>
      <c r="AR295" s="729" t="str">
        <f t="shared" si="84"/>
        <v/>
      </c>
      <c r="AS295" s="729" t="str">
        <f t="shared" si="85"/>
        <v/>
      </c>
      <c r="AT295" s="666" t="str">
        <f>IF(OR(W295="",AND(OR(O295&lt;&gt;IF(P295&gt;【１】経営概要!$G$27,調査年-1,調査年),AF295=0),R295="")),"",
SUM(
IF(AND(O295=IF(P295&gt;【１】経営概要!$G$27,調査年-1,調査年),AF295=1),ROUND(Q295*W295%,0),),
ROUND(R295*W295%,0)))</f>
        <v/>
      </c>
      <c r="AU295" s="729" t="str">
        <f t="shared" si="86"/>
        <v/>
      </c>
      <c r="AV295" s="729" t="str">
        <f t="shared" si="87"/>
        <v/>
      </c>
      <c r="AW295" s="729" t="str">
        <f t="shared" si="88"/>
        <v/>
      </c>
      <c r="AX295" s="729" t="str">
        <f t="shared" si="89"/>
        <v/>
      </c>
    </row>
    <row r="296" spans="3:50" s="4" customFormat="1" ht="28.15" hidden="1" customHeight="1" outlineLevel="1">
      <c r="C296" s="722">
        <v>280</v>
      </c>
      <c r="D296" s="1569"/>
      <c r="E296" s="1570"/>
      <c r="F296" s="1570"/>
      <c r="G296" s="1570"/>
      <c r="H296" s="1570"/>
      <c r="I296" s="1570"/>
      <c r="J296" s="1570"/>
      <c r="K296" s="739"/>
      <c r="L296" s="740"/>
      <c r="M296" s="744"/>
      <c r="N296" s="191"/>
      <c r="O296" s="324"/>
      <c r="P296" s="325"/>
      <c r="Q296" s="192"/>
      <c r="R296" s="201"/>
      <c r="S296" s="192"/>
      <c r="T296" s="192"/>
      <c r="U296" s="192"/>
      <c r="V296" s="192"/>
      <c r="W296" s="1045"/>
      <c r="X296" s="741"/>
      <c r="Y296" s="82"/>
      <c r="Z296" s="453"/>
      <c r="AA296" s="307"/>
      <c r="AB296" s="294"/>
      <c r="AE296" s="725" t="str">
        <f t="shared" si="76"/>
        <v/>
      </c>
      <c r="AF296" s="726" t="str">
        <f t="shared" si="77"/>
        <v/>
      </c>
      <c r="AG296" s="726" t="str">
        <f t="shared" si="78"/>
        <v/>
      </c>
      <c r="AH296" s="726" t="str">
        <f>IF(AE296="","",VLOOKUP(AE296,リスト!BI:BJ,2,0))</f>
        <v/>
      </c>
      <c r="AI296" s="726" t="str">
        <f t="shared" si="75"/>
        <v/>
      </c>
      <c r="AJ296" s="726" t="str">
        <f>IF(AI296="","",VLOOKUP(AI296,リスト!BW:BX,2,0))</f>
        <v/>
      </c>
      <c r="AK296" s="726" t="str">
        <f>IF(AE296="","",IF(P296&gt;【１】経営概要!$G$27,調査年-1,調査年)-O296)</f>
        <v/>
      </c>
      <c r="AL296" s="727" t="str">
        <f t="shared" si="79"/>
        <v/>
      </c>
      <c r="AM296" s="728" t="str">
        <f t="shared" si="80"/>
        <v/>
      </c>
      <c r="AN296" s="728" t="str">
        <f t="shared" si="81"/>
        <v/>
      </c>
      <c r="AO296" s="729" t="str">
        <f t="shared" si="82"/>
        <v/>
      </c>
      <c r="AP296" s="729" t="str">
        <f>IF(W296="","",IF(OR(O296=IF(P296&gt;【１】経営概要!$G$27,調査年-1,調査年),AM296=""),"",ROUND(AM296*W296%,0)))</f>
        <v/>
      </c>
      <c r="AQ296" s="729" t="str">
        <f t="shared" si="83"/>
        <v/>
      </c>
      <c r="AR296" s="729" t="str">
        <f t="shared" si="84"/>
        <v/>
      </c>
      <c r="AS296" s="729" t="str">
        <f t="shared" si="85"/>
        <v/>
      </c>
      <c r="AT296" s="666" t="str">
        <f>IF(OR(W296="",AND(OR(O296&lt;&gt;IF(P296&gt;【１】経営概要!$G$27,調査年-1,調査年),AF296=0),R296="")),"",
SUM(
IF(AND(O296=IF(P296&gt;【１】経営概要!$G$27,調査年-1,調査年),AF296=1),ROUND(Q296*W296%,0),),
ROUND(R296*W296%,0)))</f>
        <v/>
      </c>
      <c r="AU296" s="729" t="str">
        <f t="shared" si="86"/>
        <v/>
      </c>
      <c r="AV296" s="729" t="str">
        <f t="shared" si="87"/>
        <v/>
      </c>
      <c r="AW296" s="729" t="str">
        <f t="shared" si="88"/>
        <v/>
      </c>
      <c r="AX296" s="729" t="str">
        <f t="shared" si="89"/>
        <v/>
      </c>
    </row>
    <row r="297" spans="3:50" s="4" customFormat="1" ht="28.15" hidden="1" customHeight="1" outlineLevel="1">
      <c r="C297" s="722">
        <v>281</v>
      </c>
      <c r="D297" s="1572"/>
      <c r="E297" s="1573"/>
      <c r="F297" s="1573"/>
      <c r="G297" s="1573"/>
      <c r="H297" s="1573"/>
      <c r="I297" s="1573"/>
      <c r="J297" s="1573"/>
      <c r="K297" s="742"/>
      <c r="L297" s="743"/>
      <c r="M297" s="744"/>
      <c r="N297" s="191"/>
      <c r="O297" s="326"/>
      <c r="P297" s="325"/>
      <c r="Q297" s="192"/>
      <c r="R297" s="201"/>
      <c r="S297" s="192"/>
      <c r="T297" s="192"/>
      <c r="U297" s="192"/>
      <c r="V297" s="192"/>
      <c r="W297" s="1045"/>
      <c r="X297" s="741"/>
      <c r="Y297" s="82"/>
      <c r="Z297" s="453"/>
      <c r="AA297" s="307"/>
      <c r="AB297" s="294"/>
      <c r="AE297" s="725" t="str">
        <f t="shared" si="76"/>
        <v/>
      </c>
      <c r="AF297" s="726" t="str">
        <f t="shared" si="77"/>
        <v/>
      </c>
      <c r="AG297" s="726" t="str">
        <f t="shared" si="78"/>
        <v/>
      </c>
      <c r="AH297" s="726" t="str">
        <f>IF(AE297="","",VLOOKUP(AE297,リスト!BI:BJ,2,0))</f>
        <v/>
      </c>
      <c r="AI297" s="726" t="str">
        <f t="shared" si="75"/>
        <v/>
      </c>
      <c r="AJ297" s="726" t="str">
        <f>IF(AI297="","",VLOOKUP(AI297,リスト!BW:BX,2,0))</f>
        <v/>
      </c>
      <c r="AK297" s="726" t="str">
        <f>IF(AE297="","",IF(P297&gt;【１】経営概要!$G$27,調査年-1,調査年)-O297)</f>
        <v/>
      </c>
      <c r="AL297" s="727" t="str">
        <f t="shared" si="79"/>
        <v/>
      </c>
      <c r="AM297" s="728" t="str">
        <f t="shared" si="80"/>
        <v/>
      </c>
      <c r="AN297" s="728" t="str">
        <f t="shared" si="81"/>
        <v/>
      </c>
      <c r="AO297" s="729" t="str">
        <f t="shared" si="82"/>
        <v/>
      </c>
      <c r="AP297" s="729" t="str">
        <f>IF(W297="","",IF(OR(O297=IF(P297&gt;【１】経営概要!$G$27,調査年-1,調査年),AM297=""),"",ROUND(AM297*W297%,0)))</f>
        <v/>
      </c>
      <c r="AQ297" s="729" t="str">
        <f t="shared" si="83"/>
        <v/>
      </c>
      <c r="AR297" s="729" t="str">
        <f t="shared" si="84"/>
        <v/>
      </c>
      <c r="AS297" s="729" t="str">
        <f t="shared" si="85"/>
        <v/>
      </c>
      <c r="AT297" s="666" t="str">
        <f>IF(OR(W297="",AND(OR(O297&lt;&gt;IF(P297&gt;【１】経営概要!$G$27,調査年-1,調査年),AF297=0),R297="")),"",
SUM(
IF(AND(O297=IF(P297&gt;【１】経営概要!$G$27,調査年-1,調査年),AF297=1),ROUND(Q297*W297%,0),),
ROUND(R297*W297%,0)))</f>
        <v/>
      </c>
      <c r="AU297" s="729" t="str">
        <f t="shared" si="86"/>
        <v/>
      </c>
      <c r="AV297" s="729" t="str">
        <f t="shared" si="87"/>
        <v/>
      </c>
      <c r="AW297" s="729" t="str">
        <f t="shared" si="88"/>
        <v/>
      </c>
      <c r="AX297" s="729" t="str">
        <f t="shared" si="89"/>
        <v/>
      </c>
    </row>
    <row r="298" spans="3:50" s="4" customFormat="1" ht="28.15" hidden="1" customHeight="1" outlineLevel="1">
      <c r="C298" s="722">
        <v>282</v>
      </c>
      <c r="D298" s="1569"/>
      <c r="E298" s="1570"/>
      <c r="F298" s="1570"/>
      <c r="G298" s="1570"/>
      <c r="H298" s="1570"/>
      <c r="I298" s="1570"/>
      <c r="J298" s="1570"/>
      <c r="K298" s="739"/>
      <c r="L298" s="740"/>
      <c r="M298" s="744"/>
      <c r="N298" s="191"/>
      <c r="O298" s="324"/>
      <c r="P298" s="325"/>
      <c r="Q298" s="192"/>
      <c r="R298" s="201"/>
      <c r="S298" s="192"/>
      <c r="T298" s="192"/>
      <c r="U298" s="192"/>
      <c r="V298" s="192"/>
      <c r="W298" s="1045"/>
      <c r="X298" s="741"/>
      <c r="Y298" s="82"/>
      <c r="Z298" s="453"/>
      <c r="AA298" s="307"/>
      <c r="AB298" s="294"/>
      <c r="AE298" s="725" t="str">
        <f t="shared" si="76"/>
        <v/>
      </c>
      <c r="AF298" s="726" t="str">
        <f t="shared" si="77"/>
        <v/>
      </c>
      <c r="AG298" s="726" t="str">
        <f t="shared" si="78"/>
        <v/>
      </c>
      <c r="AH298" s="726" t="str">
        <f>IF(AE298="","",VLOOKUP(AE298,リスト!BI:BJ,2,0))</f>
        <v/>
      </c>
      <c r="AI298" s="726" t="str">
        <f t="shared" si="75"/>
        <v/>
      </c>
      <c r="AJ298" s="726" t="str">
        <f>IF(AI298="","",VLOOKUP(AI298,リスト!BW:BX,2,0))</f>
        <v/>
      </c>
      <c r="AK298" s="726" t="str">
        <f>IF(AE298="","",IF(P298&gt;【１】経営概要!$G$27,調査年-1,調査年)-O298)</f>
        <v/>
      </c>
      <c r="AL298" s="727" t="str">
        <f t="shared" si="79"/>
        <v/>
      </c>
      <c r="AM298" s="728" t="str">
        <f t="shared" si="80"/>
        <v/>
      </c>
      <c r="AN298" s="728" t="str">
        <f t="shared" si="81"/>
        <v/>
      </c>
      <c r="AO298" s="729" t="str">
        <f t="shared" si="82"/>
        <v/>
      </c>
      <c r="AP298" s="729" t="str">
        <f>IF(W298="","",IF(OR(O298=IF(P298&gt;【１】経営概要!$G$27,調査年-1,調査年),AM298=""),"",ROUND(AM298*W298%,0)))</f>
        <v/>
      </c>
      <c r="AQ298" s="729" t="str">
        <f t="shared" si="83"/>
        <v/>
      </c>
      <c r="AR298" s="729" t="str">
        <f t="shared" si="84"/>
        <v/>
      </c>
      <c r="AS298" s="729" t="str">
        <f t="shared" si="85"/>
        <v/>
      </c>
      <c r="AT298" s="666" t="str">
        <f>IF(OR(W298="",AND(OR(O298&lt;&gt;IF(P298&gt;【１】経営概要!$G$27,調査年-1,調査年),AF298=0),R298="")),"",
SUM(
IF(AND(O298=IF(P298&gt;【１】経営概要!$G$27,調査年-1,調査年),AF298=1),ROUND(Q298*W298%,0),),
ROUND(R298*W298%,0)))</f>
        <v/>
      </c>
      <c r="AU298" s="729" t="str">
        <f t="shared" si="86"/>
        <v/>
      </c>
      <c r="AV298" s="729" t="str">
        <f t="shared" si="87"/>
        <v/>
      </c>
      <c r="AW298" s="729" t="str">
        <f t="shared" si="88"/>
        <v/>
      </c>
      <c r="AX298" s="729" t="str">
        <f t="shared" si="89"/>
        <v/>
      </c>
    </row>
    <row r="299" spans="3:50" s="4" customFormat="1" ht="28.15" hidden="1" customHeight="1" outlineLevel="1">
      <c r="C299" s="722">
        <v>283</v>
      </c>
      <c r="D299" s="1572"/>
      <c r="E299" s="1573"/>
      <c r="F299" s="1573"/>
      <c r="G299" s="1573"/>
      <c r="H299" s="1573"/>
      <c r="I299" s="1573"/>
      <c r="J299" s="1573"/>
      <c r="K299" s="742"/>
      <c r="L299" s="743"/>
      <c r="M299" s="744"/>
      <c r="N299" s="191"/>
      <c r="O299" s="326"/>
      <c r="P299" s="327"/>
      <c r="Q299" s="192"/>
      <c r="R299" s="201"/>
      <c r="S299" s="192"/>
      <c r="T299" s="192"/>
      <c r="U299" s="192"/>
      <c r="V299" s="192"/>
      <c r="W299" s="1045"/>
      <c r="X299" s="741"/>
      <c r="Y299" s="82"/>
      <c r="Z299" s="453"/>
      <c r="AA299" s="307"/>
      <c r="AB299" s="294"/>
      <c r="AE299" s="725" t="str">
        <f t="shared" si="76"/>
        <v/>
      </c>
      <c r="AF299" s="726" t="str">
        <f t="shared" si="77"/>
        <v/>
      </c>
      <c r="AG299" s="726" t="str">
        <f t="shared" si="78"/>
        <v/>
      </c>
      <c r="AH299" s="726" t="str">
        <f>IF(AE299="","",VLOOKUP(AE299,リスト!BI:BJ,2,0))</f>
        <v/>
      </c>
      <c r="AI299" s="726" t="str">
        <f t="shared" si="75"/>
        <v/>
      </c>
      <c r="AJ299" s="726" t="str">
        <f>IF(AI299="","",VLOOKUP(AI299,リスト!BW:BX,2,0))</f>
        <v/>
      </c>
      <c r="AK299" s="726" t="str">
        <f>IF(AE299="","",IF(P299&gt;【１】経営概要!$G$27,調査年-1,調査年)-O299)</f>
        <v/>
      </c>
      <c r="AL299" s="727" t="str">
        <f t="shared" si="79"/>
        <v/>
      </c>
      <c r="AM299" s="728" t="str">
        <f t="shared" si="80"/>
        <v/>
      </c>
      <c r="AN299" s="728" t="str">
        <f t="shared" si="81"/>
        <v/>
      </c>
      <c r="AO299" s="729" t="str">
        <f t="shared" si="82"/>
        <v/>
      </c>
      <c r="AP299" s="729" t="str">
        <f>IF(W299="","",IF(OR(O299=IF(P299&gt;【１】経営概要!$G$27,調査年-1,調査年),AM299=""),"",ROUND(AM299*W299%,0)))</f>
        <v/>
      </c>
      <c r="AQ299" s="729" t="str">
        <f t="shared" si="83"/>
        <v/>
      </c>
      <c r="AR299" s="729" t="str">
        <f t="shared" si="84"/>
        <v/>
      </c>
      <c r="AS299" s="729" t="str">
        <f t="shared" si="85"/>
        <v/>
      </c>
      <c r="AT299" s="666" t="str">
        <f>IF(OR(W299="",AND(OR(O299&lt;&gt;IF(P299&gt;【１】経営概要!$G$27,調査年-1,調査年),AF299=0),R299="")),"",
SUM(
IF(AND(O299=IF(P299&gt;【１】経営概要!$G$27,調査年-1,調査年),AF299=1),ROUND(Q299*W299%,0),),
ROUND(R299*W299%,0)))</f>
        <v/>
      </c>
      <c r="AU299" s="729" t="str">
        <f t="shared" si="86"/>
        <v/>
      </c>
      <c r="AV299" s="729" t="str">
        <f t="shared" si="87"/>
        <v/>
      </c>
      <c r="AW299" s="729" t="str">
        <f t="shared" si="88"/>
        <v/>
      </c>
      <c r="AX299" s="729" t="str">
        <f t="shared" si="89"/>
        <v/>
      </c>
    </row>
    <row r="300" spans="3:50" s="4" customFormat="1" ht="28.15" hidden="1" customHeight="1" outlineLevel="1">
      <c r="C300" s="722">
        <v>284</v>
      </c>
      <c r="D300" s="1569"/>
      <c r="E300" s="1570"/>
      <c r="F300" s="1570"/>
      <c r="G300" s="1570"/>
      <c r="H300" s="1570"/>
      <c r="I300" s="1570"/>
      <c r="J300" s="1570"/>
      <c r="K300" s="739"/>
      <c r="L300" s="740"/>
      <c r="M300" s="744"/>
      <c r="N300" s="191"/>
      <c r="O300" s="324"/>
      <c r="P300" s="328"/>
      <c r="Q300" s="192"/>
      <c r="R300" s="201"/>
      <c r="S300" s="192"/>
      <c r="T300" s="192"/>
      <c r="U300" s="192"/>
      <c r="V300" s="192"/>
      <c r="W300" s="1045"/>
      <c r="X300" s="741"/>
      <c r="Y300" s="82"/>
      <c r="Z300" s="453"/>
      <c r="AA300" s="307"/>
      <c r="AB300" s="294"/>
      <c r="AE300" s="725" t="str">
        <f t="shared" si="76"/>
        <v/>
      </c>
      <c r="AF300" s="726" t="str">
        <f t="shared" si="77"/>
        <v/>
      </c>
      <c r="AG300" s="726" t="str">
        <f t="shared" si="78"/>
        <v/>
      </c>
      <c r="AH300" s="726" t="str">
        <f>IF(AE300="","",VLOOKUP(AE300,リスト!BI:BJ,2,0))</f>
        <v/>
      </c>
      <c r="AI300" s="726" t="str">
        <f t="shared" si="75"/>
        <v/>
      </c>
      <c r="AJ300" s="726" t="str">
        <f>IF(AI300="","",VLOOKUP(AI300,リスト!BW:BX,2,0))</f>
        <v/>
      </c>
      <c r="AK300" s="726" t="str">
        <f>IF(AE300="","",IF(P300&gt;【１】経営概要!$G$27,調査年-1,調査年)-O300)</f>
        <v/>
      </c>
      <c r="AL300" s="727" t="str">
        <f t="shared" si="79"/>
        <v/>
      </c>
      <c r="AM300" s="728" t="str">
        <f t="shared" si="80"/>
        <v/>
      </c>
      <c r="AN300" s="728" t="str">
        <f t="shared" si="81"/>
        <v/>
      </c>
      <c r="AO300" s="729" t="str">
        <f t="shared" si="82"/>
        <v/>
      </c>
      <c r="AP300" s="729" t="str">
        <f>IF(W300="","",IF(OR(O300=IF(P300&gt;【１】経営概要!$G$27,調査年-1,調査年),AM300=""),"",ROUND(AM300*W300%,0)))</f>
        <v/>
      </c>
      <c r="AQ300" s="729" t="str">
        <f t="shared" si="83"/>
        <v/>
      </c>
      <c r="AR300" s="729" t="str">
        <f t="shared" si="84"/>
        <v/>
      </c>
      <c r="AS300" s="729" t="str">
        <f t="shared" si="85"/>
        <v/>
      </c>
      <c r="AT300" s="666" t="str">
        <f>IF(OR(W300="",AND(OR(O300&lt;&gt;IF(P300&gt;【１】経営概要!$G$27,調査年-1,調査年),AF300=0),R300="")),"",
SUM(
IF(AND(O300=IF(P300&gt;【１】経営概要!$G$27,調査年-1,調査年),AF300=1),ROUND(Q300*W300%,0),),
ROUND(R300*W300%,0)))</f>
        <v/>
      </c>
      <c r="AU300" s="729" t="str">
        <f t="shared" si="86"/>
        <v/>
      </c>
      <c r="AV300" s="729" t="str">
        <f t="shared" si="87"/>
        <v/>
      </c>
      <c r="AW300" s="729" t="str">
        <f t="shared" si="88"/>
        <v/>
      </c>
      <c r="AX300" s="729" t="str">
        <f t="shared" si="89"/>
        <v/>
      </c>
    </row>
    <row r="301" spans="3:50" s="4" customFormat="1" ht="28.15" hidden="1" customHeight="1" outlineLevel="1">
      <c r="C301" s="722">
        <v>285</v>
      </c>
      <c r="D301" s="1569"/>
      <c r="E301" s="1570"/>
      <c r="F301" s="1570"/>
      <c r="G301" s="1570"/>
      <c r="H301" s="1570"/>
      <c r="I301" s="1570"/>
      <c r="J301" s="1570"/>
      <c r="K301" s="739"/>
      <c r="L301" s="740"/>
      <c r="M301" s="744"/>
      <c r="N301" s="191"/>
      <c r="O301" s="324"/>
      <c r="P301" s="328"/>
      <c r="Q301" s="192"/>
      <c r="R301" s="201"/>
      <c r="S301" s="192"/>
      <c r="T301" s="192"/>
      <c r="U301" s="192"/>
      <c r="V301" s="192"/>
      <c r="W301" s="1045"/>
      <c r="X301" s="741"/>
      <c r="Y301" s="82"/>
      <c r="Z301" s="453"/>
      <c r="AA301" s="307"/>
      <c r="AB301" s="294"/>
      <c r="AE301" s="725" t="str">
        <f t="shared" si="76"/>
        <v/>
      </c>
      <c r="AF301" s="726" t="str">
        <f t="shared" si="77"/>
        <v/>
      </c>
      <c r="AG301" s="726" t="str">
        <f t="shared" si="78"/>
        <v/>
      </c>
      <c r="AH301" s="726" t="str">
        <f>IF(AE301="","",VLOOKUP(AE301,リスト!BI:BJ,2,0))</f>
        <v/>
      </c>
      <c r="AI301" s="726" t="str">
        <f t="shared" si="75"/>
        <v/>
      </c>
      <c r="AJ301" s="726" t="str">
        <f>IF(AI301="","",VLOOKUP(AI301,リスト!BW:BX,2,0))</f>
        <v/>
      </c>
      <c r="AK301" s="726" t="str">
        <f>IF(AE301="","",IF(P301&gt;【１】経営概要!$G$27,調査年-1,調査年)-O301)</f>
        <v/>
      </c>
      <c r="AL301" s="727" t="str">
        <f t="shared" si="79"/>
        <v/>
      </c>
      <c r="AM301" s="728" t="str">
        <f t="shared" si="80"/>
        <v/>
      </c>
      <c r="AN301" s="728" t="str">
        <f t="shared" si="81"/>
        <v/>
      </c>
      <c r="AO301" s="729" t="str">
        <f t="shared" si="82"/>
        <v/>
      </c>
      <c r="AP301" s="729" t="str">
        <f>IF(W301="","",IF(OR(O301=IF(P301&gt;【１】経営概要!$G$27,調査年-1,調査年),AM301=""),"",ROUND(AM301*W301%,0)))</f>
        <v/>
      </c>
      <c r="AQ301" s="729" t="str">
        <f t="shared" si="83"/>
        <v/>
      </c>
      <c r="AR301" s="729" t="str">
        <f t="shared" si="84"/>
        <v/>
      </c>
      <c r="AS301" s="729" t="str">
        <f t="shared" si="85"/>
        <v/>
      </c>
      <c r="AT301" s="666" t="str">
        <f>IF(OR(W301="",AND(OR(O301&lt;&gt;IF(P301&gt;【１】経営概要!$G$27,調査年-1,調査年),AF301=0),R301="")),"",
SUM(
IF(AND(O301=IF(P301&gt;【１】経営概要!$G$27,調査年-1,調査年),AF301=1),ROUND(Q301*W301%,0),),
ROUND(R301*W301%,0)))</f>
        <v/>
      </c>
      <c r="AU301" s="729" t="str">
        <f t="shared" si="86"/>
        <v/>
      </c>
      <c r="AV301" s="729" t="str">
        <f t="shared" si="87"/>
        <v/>
      </c>
      <c r="AW301" s="729" t="str">
        <f t="shared" si="88"/>
        <v/>
      </c>
      <c r="AX301" s="729" t="str">
        <f t="shared" si="89"/>
        <v/>
      </c>
    </row>
    <row r="302" spans="3:50" s="4" customFormat="1" ht="28.15" hidden="1" customHeight="1" outlineLevel="1">
      <c r="C302" s="722">
        <v>286</v>
      </c>
      <c r="D302" s="1569"/>
      <c r="E302" s="1570"/>
      <c r="F302" s="1570"/>
      <c r="G302" s="1570"/>
      <c r="H302" s="1570"/>
      <c r="I302" s="1570"/>
      <c r="J302" s="1570"/>
      <c r="K302" s="739"/>
      <c r="L302" s="740"/>
      <c r="M302" s="744"/>
      <c r="N302" s="193"/>
      <c r="O302" s="324"/>
      <c r="P302" s="328"/>
      <c r="Q302" s="192"/>
      <c r="R302" s="201"/>
      <c r="S302" s="192"/>
      <c r="T302" s="192"/>
      <c r="U302" s="192"/>
      <c r="V302" s="192"/>
      <c r="W302" s="1045"/>
      <c r="X302" s="741"/>
      <c r="Y302" s="82"/>
      <c r="Z302" s="453"/>
      <c r="AA302" s="307"/>
      <c r="AB302" s="294"/>
      <c r="AE302" s="725" t="str">
        <f t="shared" si="76"/>
        <v/>
      </c>
      <c r="AF302" s="726" t="str">
        <f t="shared" si="77"/>
        <v/>
      </c>
      <c r="AG302" s="726" t="str">
        <f t="shared" si="78"/>
        <v/>
      </c>
      <c r="AH302" s="726" t="str">
        <f>IF(AE302="","",VLOOKUP(AE302,リスト!BI:BJ,2,0))</f>
        <v/>
      </c>
      <c r="AI302" s="726" t="str">
        <f t="shared" si="75"/>
        <v/>
      </c>
      <c r="AJ302" s="726" t="str">
        <f>IF(AI302="","",VLOOKUP(AI302,リスト!BW:BX,2,0))</f>
        <v/>
      </c>
      <c r="AK302" s="726" t="str">
        <f>IF(AE302="","",IF(P302&gt;【１】経営概要!$G$27,調査年-1,調査年)-O302)</f>
        <v/>
      </c>
      <c r="AL302" s="727" t="str">
        <f t="shared" si="79"/>
        <v/>
      </c>
      <c r="AM302" s="728" t="str">
        <f t="shared" si="80"/>
        <v/>
      </c>
      <c r="AN302" s="728" t="str">
        <f t="shared" si="81"/>
        <v/>
      </c>
      <c r="AO302" s="729" t="str">
        <f t="shared" si="82"/>
        <v/>
      </c>
      <c r="AP302" s="729" t="str">
        <f>IF(W302="","",IF(OR(O302=IF(P302&gt;【１】経営概要!$G$27,調査年-1,調査年),AM302=""),"",ROUND(AM302*W302%,0)))</f>
        <v/>
      </c>
      <c r="AQ302" s="729" t="str">
        <f t="shared" si="83"/>
        <v/>
      </c>
      <c r="AR302" s="729" t="str">
        <f t="shared" si="84"/>
        <v/>
      </c>
      <c r="AS302" s="729" t="str">
        <f t="shared" si="85"/>
        <v/>
      </c>
      <c r="AT302" s="666" t="str">
        <f>IF(OR(W302="",AND(OR(O302&lt;&gt;IF(P302&gt;【１】経営概要!$G$27,調査年-1,調査年),AF302=0),R302="")),"",
SUM(
IF(AND(O302=IF(P302&gt;【１】経営概要!$G$27,調査年-1,調査年),AF302=1),ROUND(Q302*W302%,0),),
ROUND(R302*W302%,0)))</f>
        <v/>
      </c>
      <c r="AU302" s="729" t="str">
        <f t="shared" si="86"/>
        <v/>
      </c>
      <c r="AV302" s="729" t="str">
        <f t="shared" si="87"/>
        <v/>
      </c>
      <c r="AW302" s="729" t="str">
        <f t="shared" si="88"/>
        <v/>
      </c>
      <c r="AX302" s="729" t="str">
        <f t="shared" si="89"/>
        <v/>
      </c>
    </row>
    <row r="303" spans="3:50" s="4" customFormat="1" ht="28.15" hidden="1" customHeight="1" outlineLevel="1">
      <c r="C303" s="722">
        <v>287</v>
      </c>
      <c r="D303" s="1569"/>
      <c r="E303" s="1570"/>
      <c r="F303" s="1570"/>
      <c r="G303" s="1570"/>
      <c r="H303" s="1570"/>
      <c r="I303" s="1570"/>
      <c r="J303" s="1570"/>
      <c r="K303" s="739"/>
      <c r="L303" s="740"/>
      <c r="M303" s="744"/>
      <c r="N303" s="191"/>
      <c r="O303" s="324"/>
      <c r="P303" s="328"/>
      <c r="Q303" s="192"/>
      <c r="R303" s="201"/>
      <c r="S303" s="192"/>
      <c r="T303" s="192"/>
      <c r="U303" s="192"/>
      <c r="V303" s="192"/>
      <c r="W303" s="1045"/>
      <c r="X303" s="741"/>
      <c r="Y303" s="82"/>
      <c r="Z303" s="453"/>
      <c r="AA303" s="307"/>
      <c r="AB303" s="294"/>
      <c r="AE303" s="725" t="str">
        <f t="shared" si="76"/>
        <v/>
      </c>
      <c r="AF303" s="726" t="str">
        <f t="shared" si="77"/>
        <v/>
      </c>
      <c r="AG303" s="726" t="str">
        <f t="shared" si="78"/>
        <v/>
      </c>
      <c r="AH303" s="726" t="str">
        <f>IF(AE303="","",VLOOKUP(AE303,リスト!BI:BJ,2,0))</f>
        <v/>
      </c>
      <c r="AI303" s="726" t="str">
        <f t="shared" si="75"/>
        <v/>
      </c>
      <c r="AJ303" s="726" t="str">
        <f>IF(AI303="","",VLOOKUP(AI303,リスト!BW:BX,2,0))</f>
        <v/>
      </c>
      <c r="AK303" s="726" t="str">
        <f>IF(AE303="","",IF(P303&gt;【１】経営概要!$G$27,調査年-1,調査年)-O303)</f>
        <v/>
      </c>
      <c r="AL303" s="727" t="str">
        <f t="shared" si="79"/>
        <v/>
      </c>
      <c r="AM303" s="728" t="str">
        <f t="shared" si="80"/>
        <v/>
      </c>
      <c r="AN303" s="728" t="str">
        <f t="shared" si="81"/>
        <v/>
      </c>
      <c r="AO303" s="729" t="str">
        <f t="shared" si="82"/>
        <v/>
      </c>
      <c r="AP303" s="729" t="str">
        <f>IF(W303="","",IF(OR(O303=IF(P303&gt;【１】経営概要!$G$27,調査年-1,調査年),AM303=""),"",ROUND(AM303*W303%,0)))</f>
        <v/>
      </c>
      <c r="AQ303" s="729" t="str">
        <f t="shared" si="83"/>
        <v/>
      </c>
      <c r="AR303" s="729" t="str">
        <f t="shared" si="84"/>
        <v/>
      </c>
      <c r="AS303" s="729" t="str">
        <f t="shared" si="85"/>
        <v/>
      </c>
      <c r="AT303" s="666" t="str">
        <f>IF(OR(W303="",AND(OR(O303&lt;&gt;IF(P303&gt;【１】経営概要!$G$27,調査年-1,調査年),AF303=0),R303="")),"",
SUM(
IF(AND(O303=IF(P303&gt;【１】経営概要!$G$27,調査年-1,調査年),AF303=1),ROUND(Q303*W303%,0),),
ROUND(R303*W303%,0)))</f>
        <v/>
      </c>
      <c r="AU303" s="729" t="str">
        <f t="shared" si="86"/>
        <v/>
      </c>
      <c r="AV303" s="729" t="str">
        <f t="shared" si="87"/>
        <v/>
      </c>
      <c r="AW303" s="729" t="str">
        <f t="shared" si="88"/>
        <v/>
      </c>
      <c r="AX303" s="729" t="str">
        <f t="shared" si="89"/>
        <v/>
      </c>
    </row>
    <row r="304" spans="3:50" s="4" customFormat="1" ht="28.15" hidden="1" customHeight="1" outlineLevel="1">
      <c r="C304" s="722">
        <v>288</v>
      </c>
      <c r="D304" s="1569"/>
      <c r="E304" s="1570"/>
      <c r="F304" s="1570"/>
      <c r="G304" s="1570"/>
      <c r="H304" s="1570"/>
      <c r="I304" s="1570"/>
      <c r="J304" s="1570"/>
      <c r="K304" s="739"/>
      <c r="L304" s="740"/>
      <c r="M304" s="744"/>
      <c r="N304" s="193"/>
      <c r="O304" s="324"/>
      <c r="P304" s="328"/>
      <c r="Q304" s="192"/>
      <c r="R304" s="201"/>
      <c r="S304" s="192"/>
      <c r="T304" s="192"/>
      <c r="U304" s="192"/>
      <c r="V304" s="192"/>
      <c r="W304" s="1045"/>
      <c r="X304" s="741"/>
      <c r="Y304" s="82"/>
      <c r="Z304" s="453"/>
      <c r="AA304" s="307"/>
      <c r="AB304" s="294"/>
      <c r="AE304" s="725" t="str">
        <f t="shared" si="76"/>
        <v/>
      </c>
      <c r="AF304" s="726" t="str">
        <f t="shared" si="77"/>
        <v/>
      </c>
      <c r="AG304" s="726" t="str">
        <f t="shared" si="78"/>
        <v/>
      </c>
      <c r="AH304" s="726" t="str">
        <f>IF(AE304="","",VLOOKUP(AE304,リスト!BI:BJ,2,0))</f>
        <v/>
      </c>
      <c r="AI304" s="726" t="str">
        <f t="shared" si="75"/>
        <v/>
      </c>
      <c r="AJ304" s="726" t="str">
        <f>IF(AI304="","",VLOOKUP(AI304,リスト!BW:BX,2,0))</f>
        <v/>
      </c>
      <c r="AK304" s="726" t="str">
        <f>IF(AE304="","",IF(P304&gt;【１】経営概要!$G$27,調査年-1,調査年)-O304)</f>
        <v/>
      </c>
      <c r="AL304" s="727" t="str">
        <f t="shared" si="79"/>
        <v/>
      </c>
      <c r="AM304" s="728" t="str">
        <f t="shared" si="80"/>
        <v/>
      </c>
      <c r="AN304" s="728" t="str">
        <f t="shared" si="81"/>
        <v/>
      </c>
      <c r="AO304" s="729" t="str">
        <f t="shared" si="82"/>
        <v/>
      </c>
      <c r="AP304" s="729" t="str">
        <f>IF(W304="","",IF(OR(O304=IF(P304&gt;【１】経営概要!$G$27,調査年-1,調査年),AM304=""),"",ROUND(AM304*W304%,0)))</f>
        <v/>
      </c>
      <c r="AQ304" s="729" t="str">
        <f t="shared" si="83"/>
        <v/>
      </c>
      <c r="AR304" s="729" t="str">
        <f t="shared" si="84"/>
        <v/>
      </c>
      <c r="AS304" s="729" t="str">
        <f t="shared" si="85"/>
        <v/>
      </c>
      <c r="AT304" s="666" t="str">
        <f>IF(OR(W304="",AND(OR(O304&lt;&gt;IF(P304&gt;【１】経営概要!$G$27,調査年-1,調査年),AF304=0),R304="")),"",
SUM(
IF(AND(O304=IF(P304&gt;【１】経営概要!$G$27,調査年-1,調査年),AF304=1),ROUND(Q304*W304%,0),),
ROUND(R304*W304%,0)))</f>
        <v/>
      </c>
      <c r="AU304" s="729" t="str">
        <f t="shared" si="86"/>
        <v/>
      </c>
      <c r="AV304" s="729" t="str">
        <f t="shared" si="87"/>
        <v/>
      </c>
      <c r="AW304" s="729" t="str">
        <f t="shared" si="88"/>
        <v/>
      </c>
      <c r="AX304" s="729" t="str">
        <f t="shared" si="89"/>
        <v/>
      </c>
    </row>
    <row r="305" spans="1:50" s="4" customFormat="1" ht="28.15" hidden="1" customHeight="1" outlineLevel="1">
      <c r="C305" s="722">
        <v>289</v>
      </c>
      <c r="D305" s="1569"/>
      <c r="E305" s="1570"/>
      <c r="F305" s="1570"/>
      <c r="G305" s="1570"/>
      <c r="H305" s="1570"/>
      <c r="I305" s="1570"/>
      <c r="J305" s="1570"/>
      <c r="K305" s="739"/>
      <c r="L305" s="740"/>
      <c r="M305" s="744"/>
      <c r="N305" s="191"/>
      <c r="O305" s="324"/>
      <c r="P305" s="328"/>
      <c r="Q305" s="192"/>
      <c r="R305" s="201"/>
      <c r="S305" s="192"/>
      <c r="T305" s="192"/>
      <c r="U305" s="192"/>
      <c r="V305" s="192"/>
      <c r="W305" s="1045"/>
      <c r="X305" s="741"/>
      <c r="Y305" s="82"/>
      <c r="Z305" s="453"/>
      <c r="AA305" s="307"/>
      <c r="AB305" s="294"/>
      <c r="AE305" s="725" t="str">
        <f t="shared" si="76"/>
        <v/>
      </c>
      <c r="AF305" s="726" t="str">
        <f t="shared" si="77"/>
        <v/>
      </c>
      <c r="AG305" s="726" t="str">
        <f t="shared" si="78"/>
        <v/>
      </c>
      <c r="AH305" s="726" t="str">
        <f>IF(AE305="","",VLOOKUP(AE305,リスト!BI:BJ,2,0))</f>
        <v/>
      </c>
      <c r="AI305" s="726" t="str">
        <f t="shared" si="75"/>
        <v/>
      </c>
      <c r="AJ305" s="726" t="str">
        <f>IF(AI305="","",VLOOKUP(AI305,リスト!BW:BX,2,0))</f>
        <v/>
      </c>
      <c r="AK305" s="726" t="str">
        <f>IF(AE305="","",IF(P305&gt;【１】経営概要!$G$27,調査年-1,調査年)-O305)</f>
        <v/>
      </c>
      <c r="AL305" s="727" t="str">
        <f t="shared" si="79"/>
        <v/>
      </c>
      <c r="AM305" s="728" t="str">
        <f t="shared" si="80"/>
        <v/>
      </c>
      <c r="AN305" s="728" t="str">
        <f t="shared" si="81"/>
        <v/>
      </c>
      <c r="AO305" s="729" t="str">
        <f t="shared" si="82"/>
        <v/>
      </c>
      <c r="AP305" s="729" t="str">
        <f>IF(W305="","",IF(OR(O305=IF(P305&gt;【１】経営概要!$G$27,調査年-1,調査年),AM305=""),"",ROUND(AM305*W305%,0)))</f>
        <v/>
      </c>
      <c r="AQ305" s="729" t="str">
        <f t="shared" si="83"/>
        <v/>
      </c>
      <c r="AR305" s="729" t="str">
        <f t="shared" si="84"/>
        <v/>
      </c>
      <c r="AS305" s="729" t="str">
        <f t="shared" si="85"/>
        <v/>
      </c>
      <c r="AT305" s="666" t="str">
        <f>IF(OR(W305="",AND(OR(O305&lt;&gt;IF(P305&gt;【１】経営概要!$G$27,調査年-1,調査年),AF305=0),R305="")),"",
SUM(
IF(AND(O305=IF(P305&gt;【１】経営概要!$G$27,調査年-1,調査年),AF305=1),ROUND(Q305*W305%,0),),
ROUND(R305*W305%,0)))</f>
        <v/>
      </c>
      <c r="AU305" s="729" t="str">
        <f t="shared" si="86"/>
        <v/>
      </c>
      <c r="AV305" s="729" t="str">
        <f t="shared" si="87"/>
        <v/>
      </c>
      <c r="AW305" s="729" t="str">
        <f t="shared" si="88"/>
        <v/>
      </c>
      <c r="AX305" s="729" t="str">
        <f t="shared" si="89"/>
        <v/>
      </c>
    </row>
    <row r="306" spans="1:50" s="4" customFormat="1" ht="28.15" hidden="1" customHeight="1" outlineLevel="1">
      <c r="C306" s="722">
        <v>290</v>
      </c>
      <c r="D306" s="1569"/>
      <c r="E306" s="1570"/>
      <c r="F306" s="1570"/>
      <c r="G306" s="1570"/>
      <c r="H306" s="1570"/>
      <c r="I306" s="1570"/>
      <c r="J306" s="1571"/>
      <c r="K306" s="739"/>
      <c r="L306" s="740"/>
      <c r="M306" s="682"/>
      <c r="N306" s="200"/>
      <c r="O306" s="324"/>
      <c r="P306" s="325"/>
      <c r="Q306" s="201"/>
      <c r="R306" s="201"/>
      <c r="S306" s="201"/>
      <c r="T306" s="201"/>
      <c r="U306" s="201"/>
      <c r="V306" s="201"/>
      <c r="W306" s="1045"/>
      <c r="X306" s="741"/>
      <c r="Y306" s="82"/>
      <c r="Z306" s="453"/>
      <c r="AA306" s="307"/>
      <c r="AB306" s="294"/>
      <c r="AE306" s="725" t="str">
        <f t="shared" si="76"/>
        <v/>
      </c>
      <c r="AF306" s="726" t="str">
        <f t="shared" si="77"/>
        <v/>
      </c>
      <c r="AG306" s="726" t="str">
        <f t="shared" si="78"/>
        <v/>
      </c>
      <c r="AH306" s="726" t="str">
        <f>IF(AE306="","",VLOOKUP(AE306,リスト!BI:BJ,2,0))</f>
        <v/>
      </c>
      <c r="AI306" s="726" t="str">
        <f t="shared" si="75"/>
        <v/>
      </c>
      <c r="AJ306" s="726" t="str">
        <f>IF(AI306="","",VLOOKUP(AI306,リスト!BW:BX,2,0))</f>
        <v/>
      </c>
      <c r="AK306" s="726" t="str">
        <f>IF(AE306="","",IF(P306&gt;【１】経営概要!$G$27,調査年-1,調査年)-O306)</f>
        <v/>
      </c>
      <c r="AL306" s="727" t="str">
        <f t="shared" si="79"/>
        <v/>
      </c>
      <c r="AM306" s="728" t="str">
        <f t="shared" si="80"/>
        <v/>
      </c>
      <c r="AN306" s="728" t="str">
        <f t="shared" si="81"/>
        <v/>
      </c>
      <c r="AO306" s="729" t="str">
        <f t="shared" si="82"/>
        <v/>
      </c>
      <c r="AP306" s="729" t="str">
        <f>IF(W306="","",IF(OR(O306=IF(P306&gt;【１】経営概要!$G$27,調査年-1,調査年),AM306=""),"",ROUND(AM306*W306%,0)))</f>
        <v/>
      </c>
      <c r="AQ306" s="729" t="str">
        <f t="shared" si="83"/>
        <v/>
      </c>
      <c r="AR306" s="729" t="str">
        <f t="shared" si="84"/>
        <v/>
      </c>
      <c r="AS306" s="729" t="str">
        <f t="shared" si="85"/>
        <v/>
      </c>
      <c r="AT306" s="666" t="str">
        <f>IF(OR(W306="",AND(OR(O306&lt;&gt;IF(P306&gt;【１】経営概要!$G$27,調査年-1,調査年),AF306=0),R306="")),"",
SUM(
IF(AND(O306=IF(P306&gt;【１】経営概要!$G$27,調査年-1,調査年),AF306=1),ROUND(Q306*W306%,0),),
ROUND(R306*W306%,0)))</f>
        <v/>
      </c>
      <c r="AU306" s="729" t="str">
        <f t="shared" si="86"/>
        <v/>
      </c>
      <c r="AV306" s="729" t="str">
        <f t="shared" si="87"/>
        <v/>
      </c>
      <c r="AW306" s="729" t="str">
        <f t="shared" si="88"/>
        <v/>
      </c>
      <c r="AX306" s="729" t="str">
        <f t="shared" si="89"/>
        <v/>
      </c>
    </row>
    <row r="307" spans="1:50" s="4" customFormat="1" ht="28.15" hidden="1" customHeight="1" outlineLevel="1">
      <c r="C307" s="722">
        <v>291</v>
      </c>
      <c r="D307" s="1572"/>
      <c r="E307" s="1573"/>
      <c r="F307" s="1573"/>
      <c r="G307" s="1573"/>
      <c r="H307" s="1573"/>
      <c r="I307" s="1573"/>
      <c r="J307" s="1573"/>
      <c r="K307" s="742"/>
      <c r="L307" s="743"/>
      <c r="M307" s="744"/>
      <c r="N307" s="193"/>
      <c r="O307" s="326"/>
      <c r="P307" s="325"/>
      <c r="Q307" s="192"/>
      <c r="R307" s="201"/>
      <c r="S307" s="192"/>
      <c r="T307" s="192"/>
      <c r="U307" s="192"/>
      <c r="V307" s="192"/>
      <c r="W307" s="1045"/>
      <c r="X307" s="741"/>
      <c r="Y307" s="82"/>
      <c r="Z307" s="453"/>
      <c r="AA307" s="307"/>
      <c r="AB307" s="294"/>
      <c r="AE307" s="725" t="str">
        <f t="shared" si="76"/>
        <v/>
      </c>
      <c r="AF307" s="726" t="str">
        <f t="shared" si="77"/>
        <v/>
      </c>
      <c r="AG307" s="726" t="str">
        <f t="shared" si="78"/>
        <v/>
      </c>
      <c r="AH307" s="726" t="str">
        <f>IF(AE307="","",VLOOKUP(AE307,リスト!BI:BJ,2,0))</f>
        <v/>
      </c>
      <c r="AI307" s="726" t="str">
        <f t="shared" si="75"/>
        <v/>
      </c>
      <c r="AJ307" s="726" t="str">
        <f>IF(AI307="","",VLOOKUP(AI307,リスト!BW:BX,2,0))</f>
        <v/>
      </c>
      <c r="AK307" s="726" t="str">
        <f>IF(AE307="","",IF(P307&gt;【１】経営概要!$G$27,調査年-1,調査年)-O307)</f>
        <v/>
      </c>
      <c r="AL307" s="727" t="str">
        <f t="shared" si="79"/>
        <v/>
      </c>
      <c r="AM307" s="728" t="str">
        <f t="shared" si="80"/>
        <v/>
      </c>
      <c r="AN307" s="728" t="str">
        <f t="shared" si="81"/>
        <v/>
      </c>
      <c r="AO307" s="729" t="str">
        <f t="shared" si="82"/>
        <v/>
      </c>
      <c r="AP307" s="729" t="str">
        <f>IF(W307="","",IF(OR(O307=IF(P307&gt;【１】経営概要!$G$27,調査年-1,調査年),AM307=""),"",ROUND(AM307*W307%,0)))</f>
        <v/>
      </c>
      <c r="AQ307" s="729" t="str">
        <f t="shared" si="83"/>
        <v/>
      </c>
      <c r="AR307" s="729" t="str">
        <f t="shared" si="84"/>
        <v/>
      </c>
      <c r="AS307" s="729" t="str">
        <f t="shared" si="85"/>
        <v/>
      </c>
      <c r="AT307" s="666" t="str">
        <f>IF(OR(W307="",AND(OR(O307&lt;&gt;IF(P307&gt;【１】経営概要!$G$27,調査年-1,調査年),AF307=0),R307="")),"",
SUM(
IF(AND(O307=IF(P307&gt;【１】経営概要!$G$27,調査年-1,調査年),AF307=1),ROUND(Q307*W307%,0),),
ROUND(R307*W307%,0)))</f>
        <v/>
      </c>
      <c r="AU307" s="729" t="str">
        <f t="shared" si="86"/>
        <v/>
      </c>
      <c r="AV307" s="729" t="str">
        <f t="shared" si="87"/>
        <v/>
      </c>
      <c r="AW307" s="729" t="str">
        <f t="shared" si="88"/>
        <v/>
      </c>
      <c r="AX307" s="729" t="str">
        <f t="shared" si="89"/>
        <v/>
      </c>
    </row>
    <row r="308" spans="1:50" s="4" customFormat="1" ht="28.15" hidden="1" customHeight="1" outlineLevel="1">
      <c r="C308" s="722">
        <v>292</v>
      </c>
      <c r="D308" s="1569"/>
      <c r="E308" s="1570"/>
      <c r="F308" s="1570"/>
      <c r="G308" s="1570"/>
      <c r="H308" s="1570"/>
      <c r="I308" s="1570"/>
      <c r="J308" s="1570"/>
      <c r="K308" s="739"/>
      <c r="L308" s="740"/>
      <c r="M308" s="744"/>
      <c r="N308" s="191"/>
      <c r="O308" s="324"/>
      <c r="P308" s="325"/>
      <c r="Q308" s="192"/>
      <c r="R308" s="201"/>
      <c r="S308" s="192"/>
      <c r="T308" s="192"/>
      <c r="U308" s="192"/>
      <c r="V308" s="192"/>
      <c r="W308" s="1045"/>
      <c r="X308" s="741"/>
      <c r="Y308" s="82"/>
      <c r="Z308" s="453"/>
      <c r="AA308" s="307"/>
      <c r="AB308" s="294"/>
      <c r="AE308" s="725" t="str">
        <f t="shared" si="76"/>
        <v/>
      </c>
      <c r="AF308" s="726" t="str">
        <f t="shared" si="77"/>
        <v/>
      </c>
      <c r="AG308" s="726" t="str">
        <f t="shared" si="78"/>
        <v/>
      </c>
      <c r="AH308" s="726" t="str">
        <f>IF(AE308="","",VLOOKUP(AE308,リスト!BI:BJ,2,0))</f>
        <v/>
      </c>
      <c r="AI308" s="726" t="str">
        <f t="shared" si="75"/>
        <v/>
      </c>
      <c r="AJ308" s="726" t="str">
        <f>IF(AI308="","",VLOOKUP(AI308,リスト!BW:BX,2,0))</f>
        <v/>
      </c>
      <c r="AK308" s="726" t="str">
        <f>IF(AE308="","",IF(P308&gt;【１】経営概要!$G$27,調査年-1,調査年)-O308)</f>
        <v/>
      </c>
      <c r="AL308" s="727" t="str">
        <f t="shared" si="79"/>
        <v/>
      </c>
      <c r="AM308" s="728" t="str">
        <f t="shared" si="80"/>
        <v/>
      </c>
      <c r="AN308" s="728" t="str">
        <f t="shared" si="81"/>
        <v/>
      </c>
      <c r="AO308" s="729" t="str">
        <f t="shared" si="82"/>
        <v/>
      </c>
      <c r="AP308" s="729" t="str">
        <f>IF(W308="","",IF(OR(O308=IF(P308&gt;【１】経営概要!$G$27,調査年-1,調査年),AM308=""),"",ROUND(AM308*W308%,0)))</f>
        <v/>
      </c>
      <c r="AQ308" s="729" t="str">
        <f t="shared" si="83"/>
        <v/>
      </c>
      <c r="AR308" s="729" t="str">
        <f t="shared" si="84"/>
        <v/>
      </c>
      <c r="AS308" s="729" t="str">
        <f t="shared" si="85"/>
        <v/>
      </c>
      <c r="AT308" s="666" t="str">
        <f>IF(OR(W308="",AND(OR(O308&lt;&gt;IF(P308&gt;【１】経営概要!$G$27,調査年-1,調査年),AF308=0),R308="")),"",
SUM(
IF(AND(O308=IF(P308&gt;【１】経営概要!$G$27,調査年-1,調査年),AF308=1),ROUND(Q308*W308%,0),),
ROUND(R308*W308%,0)))</f>
        <v/>
      </c>
      <c r="AU308" s="729" t="str">
        <f t="shared" si="86"/>
        <v/>
      </c>
      <c r="AV308" s="729" t="str">
        <f t="shared" si="87"/>
        <v/>
      </c>
      <c r="AW308" s="729" t="str">
        <f t="shared" si="88"/>
        <v/>
      </c>
      <c r="AX308" s="729" t="str">
        <f t="shared" si="89"/>
        <v/>
      </c>
    </row>
    <row r="309" spans="1:50" s="4" customFormat="1" ht="28.15" hidden="1" customHeight="1" outlineLevel="1">
      <c r="C309" s="722">
        <v>293</v>
      </c>
      <c r="D309" s="1572"/>
      <c r="E309" s="1573"/>
      <c r="F309" s="1573"/>
      <c r="G309" s="1573"/>
      <c r="H309" s="1573"/>
      <c r="I309" s="1573"/>
      <c r="J309" s="1573"/>
      <c r="K309" s="742"/>
      <c r="L309" s="743"/>
      <c r="M309" s="744"/>
      <c r="N309" s="193"/>
      <c r="O309" s="326"/>
      <c r="P309" s="325"/>
      <c r="Q309" s="192"/>
      <c r="R309" s="201"/>
      <c r="S309" s="192"/>
      <c r="T309" s="192"/>
      <c r="U309" s="192"/>
      <c r="V309" s="192"/>
      <c r="W309" s="1045"/>
      <c r="X309" s="741"/>
      <c r="Y309" s="82"/>
      <c r="Z309" s="453"/>
      <c r="AA309" s="307"/>
      <c r="AB309" s="294"/>
      <c r="AE309" s="725" t="str">
        <f t="shared" si="76"/>
        <v/>
      </c>
      <c r="AF309" s="726" t="str">
        <f t="shared" si="77"/>
        <v/>
      </c>
      <c r="AG309" s="726" t="str">
        <f t="shared" si="78"/>
        <v/>
      </c>
      <c r="AH309" s="726" t="str">
        <f>IF(AE309="","",VLOOKUP(AE309,リスト!BI:BJ,2,0))</f>
        <v/>
      </c>
      <c r="AI309" s="726" t="str">
        <f t="shared" si="75"/>
        <v/>
      </c>
      <c r="AJ309" s="726" t="str">
        <f>IF(AI309="","",VLOOKUP(AI309,リスト!BW:BX,2,0))</f>
        <v/>
      </c>
      <c r="AK309" s="726" t="str">
        <f>IF(AE309="","",IF(P309&gt;【１】経営概要!$G$27,調査年-1,調査年)-O309)</f>
        <v/>
      </c>
      <c r="AL309" s="727" t="str">
        <f t="shared" si="79"/>
        <v/>
      </c>
      <c r="AM309" s="728" t="str">
        <f t="shared" si="80"/>
        <v/>
      </c>
      <c r="AN309" s="728" t="str">
        <f t="shared" si="81"/>
        <v/>
      </c>
      <c r="AO309" s="729" t="str">
        <f t="shared" si="82"/>
        <v/>
      </c>
      <c r="AP309" s="729" t="str">
        <f>IF(W309="","",IF(OR(O309=IF(P309&gt;【１】経営概要!$G$27,調査年-1,調査年),AM309=""),"",ROUND(AM309*W309%,0)))</f>
        <v/>
      </c>
      <c r="AQ309" s="729" t="str">
        <f t="shared" si="83"/>
        <v/>
      </c>
      <c r="AR309" s="729" t="str">
        <f t="shared" si="84"/>
        <v/>
      </c>
      <c r="AS309" s="729" t="str">
        <f t="shared" si="85"/>
        <v/>
      </c>
      <c r="AT309" s="666" t="str">
        <f>IF(OR(W309="",AND(OR(O309&lt;&gt;IF(P309&gt;【１】経営概要!$G$27,調査年-1,調査年),AF309=0),R309="")),"",
SUM(
IF(AND(O309=IF(P309&gt;【１】経営概要!$G$27,調査年-1,調査年),AF309=1),ROUND(Q309*W309%,0),),
ROUND(R309*W309%,0)))</f>
        <v/>
      </c>
      <c r="AU309" s="729" t="str">
        <f t="shared" si="86"/>
        <v/>
      </c>
      <c r="AV309" s="729" t="str">
        <f t="shared" si="87"/>
        <v/>
      </c>
      <c r="AW309" s="729" t="str">
        <f t="shared" si="88"/>
        <v/>
      </c>
      <c r="AX309" s="729" t="str">
        <f t="shared" si="89"/>
        <v/>
      </c>
    </row>
    <row r="310" spans="1:50" s="4" customFormat="1" ht="28.15" hidden="1" customHeight="1" outlineLevel="1">
      <c r="C310" s="722">
        <v>294</v>
      </c>
      <c r="D310" s="1569"/>
      <c r="E310" s="1570"/>
      <c r="F310" s="1570"/>
      <c r="G310" s="1570"/>
      <c r="H310" s="1570"/>
      <c r="I310" s="1570"/>
      <c r="J310" s="1570"/>
      <c r="K310" s="739"/>
      <c r="L310" s="740"/>
      <c r="M310" s="744"/>
      <c r="N310" s="191"/>
      <c r="O310" s="324"/>
      <c r="P310" s="325"/>
      <c r="Q310" s="192"/>
      <c r="R310" s="201"/>
      <c r="S310" s="192"/>
      <c r="T310" s="192"/>
      <c r="U310" s="192"/>
      <c r="V310" s="192"/>
      <c r="W310" s="1045"/>
      <c r="X310" s="741"/>
      <c r="Y310" s="82"/>
      <c r="Z310" s="453"/>
      <c r="AA310" s="307"/>
      <c r="AB310" s="294"/>
      <c r="AE310" s="725" t="str">
        <f t="shared" si="76"/>
        <v/>
      </c>
      <c r="AF310" s="726" t="str">
        <f t="shared" si="77"/>
        <v/>
      </c>
      <c r="AG310" s="726" t="str">
        <f t="shared" si="78"/>
        <v/>
      </c>
      <c r="AH310" s="726" t="str">
        <f>IF(AE310="","",VLOOKUP(AE310,リスト!BI:BJ,2,0))</f>
        <v/>
      </c>
      <c r="AI310" s="726" t="str">
        <f t="shared" si="75"/>
        <v/>
      </c>
      <c r="AJ310" s="726" t="str">
        <f>IF(AI310="","",VLOOKUP(AI310,リスト!BW:BX,2,0))</f>
        <v/>
      </c>
      <c r="AK310" s="726" t="str">
        <f>IF(AE310="","",IF(P310&gt;【１】経営概要!$G$27,調査年-1,調査年)-O310)</f>
        <v/>
      </c>
      <c r="AL310" s="727" t="str">
        <f t="shared" si="79"/>
        <v/>
      </c>
      <c r="AM310" s="728" t="str">
        <f t="shared" si="80"/>
        <v/>
      </c>
      <c r="AN310" s="728" t="str">
        <f t="shared" si="81"/>
        <v/>
      </c>
      <c r="AO310" s="729" t="str">
        <f t="shared" si="82"/>
        <v/>
      </c>
      <c r="AP310" s="729" t="str">
        <f>IF(W310="","",IF(OR(O310=IF(P310&gt;【１】経営概要!$G$27,調査年-1,調査年),AM310=""),"",ROUND(AM310*W310%,0)))</f>
        <v/>
      </c>
      <c r="AQ310" s="729" t="str">
        <f t="shared" si="83"/>
        <v/>
      </c>
      <c r="AR310" s="729" t="str">
        <f t="shared" si="84"/>
        <v/>
      </c>
      <c r="AS310" s="729" t="str">
        <f t="shared" si="85"/>
        <v/>
      </c>
      <c r="AT310" s="666" t="str">
        <f>IF(OR(W310="",AND(OR(O310&lt;&gt;IF(P310&gt;【１】経営概要!$G$27,調査年-1,調査年),AF310=0),R310="")),"",
SUM(
IF(AND(O310=IF(P310&gt;【１】経営概要!$G$27,調査年-1,調査年),AF310=1),ROUND(Q310*W310%,0),),
ROUND(R310*W310%,0)))</f>
        <v/>
      </c>
      <c r="AU310" s="729" t="str">
        <f t="shared" si="86"/>
        <v/>
      </c>
      <c r="AV310" s="729" t="str">
        <f t="shared" si="87"/>
        <v/>
      </c>
      <c r="AW310" s="729" t="str">
        <f t="shared" si="88"/>
        <v/>
      </c>
      <c r="AX310" s="729" t="str">
        <f t="shared" si="89"/>
        <v/>
      </c>
    </row>
    <row r="311" spans="1:50" s="4" customFormat="1" ht="28.15" hidden="1" customHeight="1" outlineLevel="1">
      <c r="C311" s="722">
        <v>295</v>
      </c>
      <c r="D311" s="1572"/>
      <c r="E311" s="1573"/>
      <c r="F311" s="1573"/>
      <c r="G311" s="1573"/>
      <c r="H311" s="1573"/>
      <c r="I311" s="1573"/>
      <c r="J311" s="1573"/>
      <c r="K311" s="742"/>
      <c r="L311" s="743"/>
      <c r="M311" s="744"/>
      <c r="N311" s="193"/>
      <c r="O311" s="326"/>
      <c r="P311" s="325"/>
      <c r="Q311" s="192"/>
      <c r="R311" s="201"/>
      <c r="S311" s="192"/>
      <c r="T311" s="192"/>
      <c r="U311" s="192"/>
      <c r="V311" s="192"/>
      <c r="W311" s="1045"/>
      <c r="X311" s="741"/>
      <c r="Y311" s="82"/>
      <c r="Z311" s="453"/>
      <c r="AA311" s="307"/>
      <c r="AB311" s="294"/>
      <c r="AE311" s="725" t="str">
        <f t="shared" si="76"/>
        <v/>
      </c>
      <c r="AF311" s="726" t="str">
        <f t="shared" si="77"/>
        <v/>
      </c>
      <c r="AG311" s="726" t="str">
        <f t="shared" si="78"/>
        <v/>
      </c>
      <c r="AH311" s="726" t="str">
        <f>IF(AE311="","",VLOOKUP(AE311,リスト!BI:BJ,2,0))</f>
        <v/>
      </c>
      <c r="AI311" s="726" t="str">
        <f t="shared" si="75"/>
        <v/>
      </c>
      <c r="AJ311" s="726" t="str">
        <f>IF(AI311="","",VLOOKUP(AI311,リスト!BW:BX,2,0))</f>
        <v/>
      </c>
      <c r="AK311" s="726" t="str">
        <f>IF(AE311="","",IF(P311&gt;【１】経営概要!$G$27,調査年-1,調査年)-O311)</f>
        <v/>
      </c>
      <c r="AL311" s="727" t="str">
        <f t="shared" si="79"/>
        <v/>
      </c>
      <c r="AM311" s="728" t="str">
        <f t="shared" si="80"/>
        <v/>
      </c>
      <c r="AN311" s="728" t="str">
        <f t="shared" si="81"/>
        <v/>
      </c>
      <c r="AO311" s="729" t="str">
        <f t="shared" si="82"/>
        <v/>
      </c>
      <c r="AP311" s="729" t="str">
        <f>IF(W311="","",IF(OR(O311=IF(P311&gt;【１】経営概要!$G$27,調査年-1,調査年),AM311=""),"",ROUND(AM311*W311%,0)))</f>
        <v/>
      </c>
      <c r="AQ311" s="729" t="str">
        <f t="shared" si="83"/>
        <v/>
      </c>
      <c r="AR311" s="729" t="str">
        <f t="shared" si="84"/>
        <v/>
      </c>
      <c r="AS311" s="729" t="str">
        <f t="shared" si="85"/>
        <v/>
      </c>
      <c r="AT311" s="666" t="str">
        <f>IF(OR(W311="",AND(OR(O311&lt;&gt;IF(P311&gt;【１】経営概要!$G$27,調査年-1,調査年),AF311=0),R311="")),"",
SUM(
IF(AND(O311=IF(P311&gt;【１】経営概要!$G$27,調査年-1,調査年),AF311=1),ROUND(Q311*W311%,0),),
ROUND(R311*W311%,0)))</f>
        <v/>
      </c>
      <c r="AU311" s="729" t="str">
        <f t="shared" si="86"/>
        <v/>
      </c>
      <c r="AV311" s="729" t="str">
        <f t="shared" si="87"/>
        <v/>
      </c>
      <c r="AW311" s="729" t="str">
        <f t="shared" si="88"/>
        <v/>
      </c>
      <c r="AX311" s="729" t="str">
        <f t="shared" si="89"/>
        <v/>
      </c>
    </row>
    <row r="312" spans="1:50" s="4" customFormat="1" ht="28.15" hidden="1" customHeight="1" outlineLevel="1">
      <c r="C312" s="722">
        <v>296</v>
      </c>
      <c r="D312" s="1569"/>
      <c r="E312" s="1570"/>
      <c r="F312" s="1570"/>
      <c r="G312" s="1570"/>
      <c r="H312" s="1570"/>
      <c r="I312" s="1570"/>
      <c r="J312" s="1570"/>
      <c r="K312" s="739"/>
      <c r="L312" s="740"/>
      <c r="M312" s="744"/>
      <c r="N312" s="191"/>
      <c r="O312" s="324"/>
      <c r="P312" s="325"/>
      <c r="Q312" s="192"/>
      <c r="R312" s="201"/>
      <c r="S312" s="192"/>
      <c r="T312" s="192"/>
      <c r="U312" s="192"/>
      <c r="V312" s="192"/>
      <c r="W312" s="1045"/>
      <c r="X312" s="741"/>
      <c r="Y312" s="82"/>
      <c r="Z312" s="453"/>
      <c r="AA312" s="307"/>
      <c r="AB312" s="294"/>
      <c r="AE312" s="725" t="str">
        <f t="shared" si="76"/>
        <v/>
      </c>
      <c r="AF312" s="726" t="str">
        <f t="shared" si="77"/>
        <v/>
      </c>
      <c r="AG312" s="726" t="str">
        <f t="shared" si="78"/>
        <v/>
      </c>
      <c r="AH312" s="726" t="str">
        <f>IF(AE312="","",VLOOKUP(AE312,リスト!BI:BJ,2,0))</f>
        <v/>
      </c>
      <c r="AI312" s="726" t="str">
        <f t="shared" si="75"/>
        <v/>
      </c>
      <c r="AJ312" s="726" t="str">
        <f>IF(AI312="","",VLOOKUP(AI312,リスト!BW:BX,2,0))</f>
        <v/>
      </c>
      <c r="AK312" s="726" t="str">
        <f>IF(AE312="","",IF(P312&gt;【１】経営概要!$G$27,調査年-1,調査年)-O312)</f>
        <v/>
      </c>
      <c r="AL312" s="727" t="str">
        <f t="shared" si="79"/>
        <v/>
      </c>
      <c r="AM312" s="728" t="str">
        <f t="shared" si="80"/>
        <v/>
      </c>
      <c r="AN312" s="728" t="str">
        <f t="shared" si="81"/>
        <v/>
      </c>
      <c r="AO312" s="729" t="str">
        <f t="shared" si="82"/>
        <v/>
      </c>
      <c r="AP312" s="729" t="str">
        <f>IF(W312="","",IF(OR(O312=IF(P312&gt;【１】経営概要!$G$27,調査年-1,調査年),AM312=""),"",ROUND(AM312*W312%,0)))</f>
        <v/>
      </c>
      <c r="AQ312" s="729" t="str">
        <f t="shared" si="83"/>
        <v/>
      </c>
      <c r="AR312" s="729" t="str">
        <f t="shared" si="84"/>
        <v/>
      </c>
      <c r="AS312" s="729" t="str">
        <f t="shared" si="85"/>
        <v/>
      </c>
      <c r="AT312" s="666" t="str">
        <f>IF(OR(W312="",AND(OR(O312&lt;&gt;IF(P312&gt;【１】経営概要!$G$27,調査年-1,調査年),AF312=0),R312="")),"",
SUM(
IF(AND(O312=IF(P312&gt;【１】経営概要!$G$27,調査年-1,調査年),AF312=1),ROUND(Q312*W312%,0),),
ROUND(R312*W312%,0)))</f>
        <v/>
      </c>
      <c r="AU312" s="729" t="str">
        <f t="shared" si="86"/>
        <v/>
      </c>
      <c r="AV312" s="729" t="str">
        <f t="shared" si="87"/>
        <v/>
      </c>
      <c r="AW312" s="729" t="str">
        <f t="shared" si="88"/>
        <v/>
      </c>
      <c r="AX312" s="729" t="str">
        <f t="shared" si="89"/>
        <v/>
      </c>
    </row>
    <row r="313" spans="1:50" s="4" customFormat="1" ht="28.15" hidden="1" customHeight="1" outlineLevel="1">
      <c r="C313" s="722">
        <v>297</v>
      </c>
      <c r="D313" s="1572"/>
      <c r="E313" s="1573"/>
      <c r="F313" s="1573"/>
      <c r="G313" s="1573"/>
      <c r="H313" s="1573"/>
      <c r="I313" s="1573"/>
      <c r="J313" s="1573"/>
      <c r="K313" s="742"/>
      <c r="L313" s="743"/>
      <c r="M313" s="744"/>
      <c r="N313" s="191"/>
      <c r="O313" s="326"/>
      <c r="P313" s="325"/>
      <c r="Q313" s="192"/>
      <c r="R313" s="201"/>
      <c r="S313" s="192"/>
      <c r="T313" s="192"/>
      <c r="U313" s="192"/>
      <c r="V313" s="192"/>
      <c r="W313" s="1045"/>
      <c r="X313" s="741"/>
      <c r="Y313" s="82"/>
      <c r="Z313" s="453"/>
      <c r="AA313" s="307"/>
      <c r="AB313" s="294"/>
      <c r="AE313" s="725" t="str">
        <f t="shared" si="76"/>
        <v/>
      </c>
      <c r="AF313" s="726" t="str">
        <f t="shared" si="77"/>
        <v/>
      </c>
      <c r="AG313" s="726" t="str">
        <f t="shared" si="78"/>
        <v/>
      </c>
      <c r="AH313" s="726" t="str">
        <f>IF(AE313="","",VLOOKUP(AE313,リスト!BI:BJ,2,0))</f>
        <v/>
      </c>
      <c r="AI313" s="726" t="str">
        <f t="shared" si="75"/>
        <v/>
      </c>
      <c r="AJ313" s="726" t="str">
        <f>IF(AI313="","",VLOOKUP(AI313,リスト!BW:BX,2,0))</f>
        <v/>
      </c>
      <c r="AK313" s="726" t="str">
        <f>IF(AE313="","",IF(P313&gt;【１】経営概要!$G$27,調査年-1,調査年)-O313)</f>
        <v/>
      </c>
      <c r="AL313" s="727" t="str">
        <f t="shared" si="79"/>
        <v/>
      </c>
      <c r="AM313" s="728" t="str">
        <f t="shared" si="80"/>
        <v/>
      </c>
      <c r="AN313" s="728" t="str">
        <f t="shared" si="81"/>
        <v/>
      </c>
      <c r="AO313" s="729" t="str">
        <f t="shared" si="82"/>
        <v/>
      </c>
      <c r="AP313" s="729" t="str">
        <f>IF(W313="","",IF(OR(O313=IF(P313&gt;【１】経営概要!$G$27,調査年-1,調査年),AM313=""),"",ROUND(AM313*W313%,0)))</f>
        <v/>
      </c>
      <c r="AQ313" s="729" t="str">
        <f t="shared" si="83"/>
        <v/>
      </c>
      <c r="AR313" s="729" t="str">
        <f t="shared" si="84"/>
        <v/>
      </c>
      <c r="AS313" s="729" t="str">
        <f t="shared" si="85"/>
        <v/>
      </c>
      <c r="AT313" s="666" t="str">
        <f>IF(OR(W313="",AND(OR(O313&lt;&gt;IF(P313&gt;【１】経営概要!$G$27,調査年-1,調査年),AF313=0),R313="")),"",
SUM(
IF(AND(O313=IF(P313&gt;【１】経営概要!$G$27,調査年-1,調査年),AF313=1),ROUND(Q313*W313%,0),),
ROUND(R313*W313%,0)))</f>
        <v/>
      </c>
      <c r="AU313" s="729" t="str">
        <f t="shared" si="86"/>
        <v/>
      </c>
      <c r="AV313" s="729" t="str">
        <f t="shared" si="87"/>
        <v/>
      </c>
      <c r="AW313" s="729" t="str">
        <f t="shared" si="88"/>
        <v/>
      </c>
      <c r="AX313" s="729" t="str">
        <f t="shared" si="89"/>
        <v/>
      </c>
    </row>
    <row r="314" spans="1:50" s="4" customFormat="1" ht="28.15" hidden="1" customHeight="1" outlineLevel="1">
      <c r="C314" s="722">
        <v>298</v>
      </c>
      <c r="D314" s="1569"/>
      <c r="E314" s="1570"/>
      <c r="F314" s="1570"/>
      <c r="G314" s="1570"/>
      <c r="H314" s="1570"/>
      <c r="I314" s="1570"/>
      <c r="J314" s="1570"/>
      <c r="K314" s="739"/>
      <c r="L314" s="740"/>
      <c r="M314" s="744"/>
      <c r="N314" s="191"/>
      <c r="O314" s="324"/>
      <c r="P314" s="325"/>
      <c r="Q314" s="192"/>
      <c r="R314" s="201"/>
      <c r="S314" s="192"/>
      <c r="T314" s="192"/>
      <c r="U314" s="192"/>
      <c r="V314" s="192"/>
      <c r="W314" s="1045"/>
      <c r="X314" s="741"/>
      <c r="Y314" s="82"/>
      <c r="Z314" s="453"/>
      <c r="AA314" s="307"/>
      <c r="AB314" s="294"/>
      <c r="AE314" s="725" t="str">
        <f t="shared" si="76"/>
        <v/>
      </c>
      <c r="AF314" s="726" t="str">
        <f t="shared" si="77"/>
        <v/>
      </c>
      <c r="AG314" s="726" t="str">
        <f t="shared" si="78"/>
        <v/>
      </c>
      <c r="AH314" s="726" t="str">
        <f>IF(AE314="","",VLOOKUP(AE314,リスト!BI:BJ,2,0))</f>
        <v/>
      </c>
      <c r="AI314" s="726" t="str">
        <f t="shared" si="75"/>
        <v/>
      </c>
      <c r="AJ314" s="726" t="str">
        <f>IF(AI314="","",VLOOKUP(AI314,リスト!BW:BX,2,0))</f>
        <v/>
      </c>
      <c r="AK314" s="726" t="str">
        <f>IF(AE314="","",IF(P314&gt;【１】経営概要!$G$27,調査年-1,調査年)-O314)</f>
        <v/>
      </c>
      <c r="AL314" s="727" t="str">
        <f t="shared" si="79"/>
        <v/>
      </c>
      <c r="AM314" s="728" t="str">
        <f t="shared" si="80"/>
        <v/>
      </c>
      <c r="AN314" s="728" t="str">
        <f t="shared" si="81"/>
        <v/>
      </c>
      <c r="AO314" s="729" t="str">
        <f t="shared" si="82"/>
        <v/>
      </c>
      <c r="AP314" s="729" t="str">
        <f>IF(W314="","",IF(OR(O314=IF(P314&gt;【１】経営概要!$G$27,調査年-1,調査年),AM314=""),"",ROUND(AM314*W314%,0)))</f>
        <v/>
      </c>
      <c r="AQ314" s="729" t="str">
        <f t="shared" si="83"/>
        <v/>
      </c>
      <c r="AR314" s="729" t="str">
        <f t="shared" si="84"/>
        <v/>
      </c>
      <c r="AS314" s="729" t="str">
        <f t="shared" si="85"/>
        <v/>
      </c>
      <c r="AT314" s="666" t="str">
        <f>IF(OR(W314="",AND(OR(O314&lt;&gt;IF(P314&gt;【１】経営概要!$G$27,調査年-1,調査年),AF314=0),R314="")),"",
SUM(
IF(AND(O314=IF(P314&gt;【１】経営概要!$G$27,調査年-1,調査年),AF314=1),ROUND(Q314*W314%,0),),
ROUND(R314*W314%,0)))</f>
        <v/>
      </c>
      <c r="AU314" s="729" t="str">
        <f t="shared" si="86"/>
        <v/>
      </c>
      <c r="AV314" s="729" t="str">
        <f t="shared" si="87"/>
        <v/>
      </c>
      <c r="AW314" s="729" t="str">
        <f t="shared" si="88"/>
        <v/>
      </c>
      <c r="AX314" s="729" t="str">
        <f t="shared" si="89"/>
        <v/>
      </c>
    </row>
    <row r="315" spans="1:50" s="4" customFormat="1" ht="28.15" hidden="1" customHeight="1" outlineLevel="1">
      <c r="C315" s="722">
        <v>299</v>
      </c>
      <c r="D315" s="1572"/>
      <c r="E315" s="1573"/>
      <c r="F315" s="1573"/>
      <c r="G315" s="1573"/>
      <c r="H315" s="1573"/>
      <c r="I315" s="1573"/>
      <c r="J315" s="1573"/>
      <c r="K315" s="742"/>
      <c r="L315" s="743"/>
      <c r="M315" s="744"/>
      <c r="N315" s="191"/>
      <c r="O315" s="326"/>
      <c r="P315" s="325"/>
      <c r="Q315" s="192"/>
      <c r="R315" s="201"/>
      <c r="S315" s="192"/>
      <c r="T315" s="192"/>
      <c r="U315" s="192"/>
      <c r="V315" s="192"/>
      <c r="W315" s="1045"/>
      <c r="X315" s="741"/>
      <c r="Y315" s="82"/>
      <c r="Z315" s="453"/>
      <c r="AA315" s="307"/>
      <c r="AB315" s="294"/>
      <c r="AE315" s="725" t="str">
        <f t="shared" si="76"/>
        <v/>
      </c>
      <c r="AF315" s="726" t="str">
        <f t="shared" si="77"/>
        <v/>
      </c>
      <c r="AG315" s="726" t="str">
        <f t="shared" si="78"/>
        <v/>
      </c>
      <c r="AH315" s="726" t="str">
        <f>IF(AE315="","",VLOOKUP(AE315,リスト!BI:BJ,2,0))</f>
        <v/>
      </c>
      <c r="AI315" s="726" t="str">
        <f t="shared" si="75"/>
        <v/>
      </c>
      <c r="AJ315" s="726" t="str">
        <f>IF(AI315="","",VLOOKUP(AI315,リスト!BW:BX,2,0))</f>
        <v/>
      </c>
      <c r="AK315" s="726" t="str">
        <f>IF(AE315="","",IF(P315&gt;【１】経営概要!$G$27,調査年-1,調査年)-O315)</f>
        <v/>
      </c>
      <c r="AL315" s="727" t="str">
        <f t="shared" si="79"/>
        <v/>
      </c>
      <c r="AM315" s="728" t="str">
        <f t="shared" si="80"/>
        <v/>
      </c>
      <c r="AN315" s="728" t="str">
        <f t="shared" si="81"/>
        <v/>
      </c>
      <c r="AO315" s="729" t="str">
        <f t="shared" si="82"/>
        <v/>
      </c>
      <c r="AP315" s="729" t="str">
        <f>IF(W315="","",IF(OR(O315=IF(P315&gt;【１】経営概要!$G$27,調査年-1,調査年),AM315=""),"",ROUND(AM315*W315%,0)))</f>
        <v/>
      </c>
      <c r="AQ315" s="729" t="str">
        <f t="shared" si="83"/>
        <v/>
      </c>
      <c r="AR315" s="729" t="str">
        <f t="shared" si="84"/>
        <v/>
      </c>
      <c r="AS315" s="729" t="str">
        <f t="shared" si="85"/>
        <v/>
      </c>
      <c r="AT315" s="666" t="str">
        <f>IF(OR(W315="",AND(OR(O315&lt;&gt;IF(P315&gt;【１】経営概要!$G$27,調査年-1,調査年),AF315=0),R315="")),"",
SUM(
IF(AND(O315=IF(P315&gt;【１】経営概要!$G$27,調査年-1,調査年),AF315=1),ROUND(Q315*W315%,0),),
ROUND(R315*W315%,0)))</f>
        <v/>
      </c>
      <c r="AU315" s="729" t="str">
        <f t="shared" si="86"/>
        <v/>
      </c>
      <c r="AV315" s="729" t="str">
        <f t="shared" si="87"/>
        <v/>
      </c>
      <c r="AW315" s="729" t="str">
        <f t="shared" si="88"/>
        <v/>
      </c>
      <c r="AX315" s="729" t="str">
        <f t="shared" si="89"/>
        <v/>
      </c>
    </row>
    <row r="316" spans="1:50" s="4" customFormat="1" ht="28.15" hidden="1" customHeight="1" outlineLevel="1" thickBot="1">
      <c r="C316" s="730">
        <v>300</v>
      </c>
      <c r="D316" s="1647"/>
      <c r="E316" s="1648"/>
      <c r="F316" s="1648"/>
      <c r="G316" s="1648"/>
      <c r="H316" s="1648"/>
      <c r="I316" s="1648"/>
      <c r="J316" s="1648"/>
      <c r="K316" s="746"/>
      <c r="L316" s="747"/>
      <c r="M316" s="748"/>
      <c r="N316" s="194"/>
      <c r="O316" s="331"/>
      <c r="P316" s="332"/>
      <c r="Q316" s="195"/>
      <c r="R316" s="80"/>
      <c r="S316" s="195"/>
      <c r="T316" s="195"/>
      <c r="U316" s="195"/>
      <c r="V316" s="195"/>
      <c r="W316" s="1046"/>
      <c r="X316" s="749"/>
      <c r="Y316" s="83"/>
      <c r="Z316" s="453"/>
      <c r="AA316" s="307"/>
      <c r="AB316" s="295"/>
      <c r="AE316" s="725" t="str">
        <f t="shared" si="76"/>
        <v/>
      </c>
      <c r="AF316" s="726" t="str">
        <f t="shared" si="77"/>
        <v/>
      </c>
      <c r="AG316" s="726" t="str">
        <f t="shared" si="78"/>
        <v/>
      </c>
      <c r="AH316" s="726" t="str">
        <f>IF(AE316="","",VLOOKUP(AE316,リスト!BI:BJ,2,0))</f>
        <v/>
      </c>
      <c r="AI316" s="726" t="str">
        <f t="shared" si="75"/>
        <v/>
      </c>
      <c r="AJ316" s="726" t="str">
        <f>IF(AI316="","",VLOOKUP(AI316,リスト!BW:BX,2,0))</f>
        <v/>
      </c>
      <c r="AK316" s="726" t="str">
        <f>IF(AE316="","",IF(P316&gt;【１】経営概要!$G$27,調査年-1,調査年)-O316)</f>
        <v/>
      </c>
      <c r="AL316" s="727" t="str">
        <f t="shared" si="79"/>
        <v/>
      </c>
      <c r="AM316" s="728" t="str">
        <f t="shared" si="80"/>
        <v/>
      </c>
      <c r="AN316" s="728" t="str">
        <f t="shared" si="81"/>
        <v/>
      </c>
      <c r="AO316" s="729" t="str">
        <f t="shared" si="82"/>
        <v/>
      </c>
      <c r="AP316" s="729" t="str">
        <f>IF(W316="","",IF(OR(O316=IF(P316&gt;【１】経営概要!$G$27,調査年-1,調査年),AM316=""),"",ROUND(AM316*W316%,0)))</f>
        <v/>
      </c>
      <c r="AQ316" s="729" t="str">
        <f t="shared" si="83"/>
        <v/>
      </c>
      <c r="AR316" s="729" t="str">
        <f t="shared" si="84"/>
        <v/>
      </c>
      <c r="AS316" s="729" t="str">
        <f t="shared" si="85"/>
        <v/>
      </c>
      <c r="AT316" s="666" t="str">
        <f>IF(OR(W316="",AND(OR(O316&lt;&gt;IF(P316&gt;【１】経営概要!$G$27,調査年-1,調査年),AF316=0),R316="")),"",
SUM(
IF(AND(O316=IF(P316&gt;【１】経営概要!$G$27,調査年-1,調査年),AF316=1),ROUND(Q316*W316%,0),),
ROUND(R316*W316%,0)))</f>
        <v/>
      </c>
      <c r="AU316" s="729" t="str">
        <f t="shared" si="86"/>
        <v/>
      </c>
      <c r="AV316" s="729" t="str">
        <f t="shared" si="87"/>
        <v/>
      </c>
      <c r="AW316" s="729" t="str">
        <f t="shared" si="88"/>
        <v/>
      </c>
      <c r="AX316" s="729" t="str">
        <f t="shared" si="89"/>
        <v/>
      </c>
    </row>
    <row r="317" spans="1:50" s="41" customFormat="1" ht="14.25" customHeight="1" thickTop="1">
      <c r="B317" s="49"/>
      <c r="C317" s="731"/>
      <c r="D317" s="731"/>
      <c r="E317" s="731"/>
      <c r="F317" s="731"/>
      <c r="G317" s="731"/>
      <c r="L317" s="731"/>
      <c r="M317" s="731"/>
      <c r="N317" s="731"/>
      <c r="O317" s="731"/>
      <c r="P317" s="731"/>
      <c r="Q317" s="732"/>
      <c r="AA317" s="733"/>
      <c r="AB317" s="296"/>
    </row>
    <row r="318" spans="1:50" s="42" customFormat="1" ht="14.25" customHeight="1">
      <c r="B318" s="49"/>
      <c r="C318" s="731"/>
      <c r="D318" s="731"/>
      <c r="E318" s="41"/>
      <c r="F318" s="41"/>
      <c r="G318" s="41"/>
      <c r="H318" s="41"/>
      <c r="I318" s="731"/>
      <c r="J318" s="731"/>
      <c r="K318" s="43"/>
      <c r="L318" s="732"/>
      <c r="M318" s="44"/>
      <c r="O318" s="732"/>
      <c r="P318" s="732"/>
      <c r="R318" s="41"/>
      <c r="S318" s="41"/>
      <c r="T318" s="41"/>
      <c r="U318" s="41"/>
      <c r="V318" s="41"/>
      <c r="W318" s="41"/>
      <c r="X318" s="41"/>
      <c r="Y318" s="41"/>
      <c r="AA318" s="734"/>
      <c r="AB318"/>
    </row>
    <row r="319" spans="1:50" s="42" customFormat="1" ht="14.25" customHeight="1">
      <c r="B319" s="49"/>
      <c r="C319" s="58"/>
      <c r="D319" s="58"/>
      <c r="E319" s="58"/>
      <c r="F319" s="58"/>
      <c r="G319" s="58"/>
      <c r="H319" s="58"/>
      <c r="I319" s="58"/>
      <c r="J319" s="58"/>
      <c r="K319" s="58"/>
      <c r="L319" s="58"/>
      <c r="M319" s="58"/>
      <c r="N319" s="58"/>
      <c r="O319" s="58"/>
      <c r="P319" s="58"/>
      <c r="Q319" s="58"/>
      <c r="R319"/>
      <c r="S319"/>
      <c r="T319"/>
      <c r="U319"/>
      <c r="V319"/>
      <c r="W319"/>
      <c r="X319" s="58"/>
      <c r="Y319" s="58"/>
      <c r="AA319" s="734"/>
      <c r="AB319"/>
    </row>
    <row r="320" spans="1:50" s="42" customFormat="1" ht="14.25" customHeight="1">
      <c r="A320" s="732"/>
      <c r="B320" s="49"/>
      <c r="C320" s="15"/>
      <c r="D320" s="58"/>
      <c r="E320" s="58"/>
      <c r="F320" s="58"/>
      <c r="G320" s="58"/>
      <c r="H320" s="58"/>
      <c r="I320" s="58"/>
      <c r="J320" s="58"/>
      <c r="K320" s="58"/>
      <c r="L320" s="58"/>
      <c r="M320" s="58"/>
      <c r="N320" s="58"/>
      <c r="O320" s="58"/>
      <c r="P320" s="58"/>
      <c r="Q320" s="58"/>
      <c r="R320"/>
      <c r="S320"/>
      <c r="T320"/>
      <c r="U320"/>
      <c r="V320"/>
      <c r="W320"/>
      <c r="X320" s="58"/>
      <c r="Y320" s="58"/>
      <c r="AA320" s="734"/>
      <c r="AB320"/>
    </row>
    <row r="321" spans="1:50" s="42" customFormat="1" ht="14.25" customHeight="1">
      <c r="A321" s="732"/>
      <c r="B321" s="49"/>
      <c r="C321" s="15"/>
      <c r="D321" s="58"/>
      <c r="E321" s="58"/>
      <c r="F321" s="58"/>
      <c r="G321" s="58"/>
      <c r="H321" s="58"/>
      <c r="I321" s="58"/>
      <c r="J321" s="50"/>
      <c r="K321" s="15"/>
      <c r="L321" s="58"/>
      <c r="M321" s="58"/>
      <c r="N321" s="58"/>
      <c r="O321" s="58"/>
      <c r="P321" s="47"/>
      <c r="Q321" s="58"/>
      <c r="R321"/>
      <c r="S321"/>
      <c r="T321"/>
      <c r="U321"/>
      <c r="V321"/>
      <c r="W321"/>
      <c r="X321" s="58"/>
      <c r="Y321" s="58"/>
      <c r="AA321" s="734"/>
      <c r="AB321"/>
      <c r="AE321"/>
      <c r="AF321"/>
      <c r="AG321"/>
      <c r="AH321"/>
      <c r="AI321"/>
      <c r="AJ321"/>
      <c r="AK321"/>
      <c r="AL321"/>
      <c r="AM321"/>
      <c r="AN321"/>
      <c r="AO321"/>
      <c r="AP321"/>
      <c r="AQ321"/>
      <c r="AR321"/>
      <c r="AS321"/>
      <c r="AT321"/>
      <c r="AU321"/>
      <c r="AV321"/>
      <c r="AW321"/>
      <c r="AX321"/>
    </row>
    <row r="322" spans="1:50" s="42" customFormat="1" ht="14.25" customHeight="1">
      <c r="A322" s="732"/>
      <c r="B322" s="49"/>
      <c r="C322" s="58"/>
      <c r="D322" s="58"/>
      <c r="E322" s="58"/>
      <c r="F322" s="58"/>
      <c r="G322" s="58"/>
      <c r="H322" s="58"/>
      <c r="I322" s="58"/>
      <c r="J322" s="50"/>
      <c r="K322" s="15"/>
      <c r="L322" s="58"/>
      <c r="M322" s="58"/>
      <c r="N322" s="58"/>
      <c r="O322" s="58"/>
      <c r="P322" s="47"/>
      <c r="Q322" s="58"/>
      <c r="R322"/>
      <c r="S322"/>
      <c r="T322"/>
      <c r="U322"/>
      <c r="V322"/>
      <c r="W322"/>
      <c r="X322"/>
      <c r="Y322"/>
      <c r="AA322" s="734"/>
      <c r="AB322"/>
      <c r="AE322"/>
      <c r="AF322"/>
      <c r="AG322"/>
      <c r="AH322"/>
      <c r="AI322"/>
      <c r="AJ322"/>
      <c r="AK322"/>
      <c r="AL322"/>
      <c r="AM322"/>
      <c r="AN322"/>
      <c r="AO322"/>
      <c r="AP322"/>
      <c r="AQ322"/>
      <c r="AR322"/>
      <c r="AS322"/>
      <c r="AT322"/>
      <c r="AU322"/>
      <c r="AV322"/>
      <c r="AW322"/>
      <c r="AX322"/>
    </row>
    <row r="323" spans="1:50" s="42" customFormat="1" ht="14.25" customHeight="1">
      <c r="B323" s="49"/>
      <c r="C323" s="50"/>
      <c r="D323" s="50"/>
      <c r="E323" s="50"/>
      <c r="F323" s="50"/>
      <c r="G323" s="58"/>
      <c r="H323" s="58"/>
      <c r="I323" s="58"/>
      <c r="J323" s="50"/>
      <c r="K323" s="15"/>
      <c r="L323" s="59"/>
      <c r="M323" s="59"/>
      <c r="N323" s="59"/>
      <c r="O323" s="59"/>
      <c r="P323" s="58"/>
      <c r="Q323" s="58"/>
      <c r="R323"/>
      <c r="S323"/>
      <c r="T323"/>
      <c r="U323"/>
      <c r="V323"/>
      <c r="W323" s="11"/>
      <c r="X323"/>
      <c r="Y323"/>
      <c r="AA323" s="734"/>
      <c r="AB323"/>
      <c r="AE323"/>
      <c r="AF323"/>
      <c r="AG323"/>
      <c r="AH323"/>
      <c r="AI323"/>
      <c r="AJ323"/>
      <c r="AK323"/>
      <c r="AL323"/>
      <c r="AM323"/>
      <c r="AN323"/>
      <c r="AO323"/>
      <c r="AP323"/>
      <c r="AQ323"/>
      <c r="AR323"/>
      <c r="AS323"/>
      <c r="AT323"/>
      <c r="AU323"/>
      <c r="AV323"/>
      <c r="AW323"/>
      <c r="AX323"/>
    </row>
    <row r="324" spans="1:50" s="42" customFormat="1" ht="14.25" customHeight="1">
      <c r="B324" s="49"/>
      <c r="G324" s="46"/>
      <c r="H324" s="46"/>
      <c r="I324" s="46"/>
      <c r="J324" s="41"/>
      <c r="W324" s="45"/>
      <c r="X324" s="46"/>
      <c r="Y324" s="46"/>
      <c r="AA324" s="734"/>
      <c r="AB324"/>
      <c r="AE324"/>
      <c r="AF324"/>
      <c r="AG324"/>
      <c r="AH324"/>
      <c r="AI324"/>
      <c r="AJ324"/>
      <c r="AK324"/>
      <c r="AL324"/>
      <c r="AM324"/>
      <c r="AN324"/>
      <c r="AO324"/>
      <c r="AP324"/>
      <c r="AQ324"/>
      <c r="AR324"/>
      <c r="AS324"/>
      <c r="AT324"/>
      <c r="AU324"/>
      <c r="AV324"/>
      <c r="AW324"/>
      <c r="AX324"/>
    </row>
    <row r="325" spans="1:50" s="50" customFormat="1" ht="14.25" customHeight="1">
      <c r="B325" s="49"/>
      <c r="G325" s="15"/>
      <c r="H325" s="15"/>
      <c r="I325" s="15"/>
      <c r="J325" s="47"/>
      <c r="AA325" s="290"/>
      <c r="AB325"/>
      <c r="AE325"/>
      <c r="AF325"/>
      <c r="AG325"/>
      <c r="AH325"/>
      <c r="AI325"/>
      <c r="AJ325"/>
      <c r="AK325"/>
      <c r="AL325"/>
      <c r="AM325"/>
      <c r="AN325"/>
      <c r="AO325"/>
      <c r="AP325"/>
      <c r="AQ325"/>
      <c r="AR325"/>
      <c r="AS325"/>
      <c r="AT325"/>
      <c r="AU325"/>
      <c r="AV325"/>
      <c r="AW325"/>
      <c r="AX325"/>
    </row>
    <row r="326" spans="1:50" ht="14.25" customHeight="1">
      <c r="AA326" s="284"/>
    </row>
  </sheetData>
  <sheetProtection sheet="1" objects="1" scenarios="1" selectLockedCells="1"/>
  <mergeCells count="347">
    <mergeCell ref="AB10:AB16"/>
    <mergeCell ref="D36:J36"/>
    <mergeCell ref="D37:J37"/>
    <mergeCell ref="D38:J38"/>
    <mergeCell ref="D39:J39"/>
    <mergeCell ref="D40:J40"/>
    <mergeCell ref="D31:J31"/>
    <mergeCell ref="D32:J32"/>
    <mergeCell ref="D33:J33"/>
    <mergeCell ref="D34:J34"/>
    <mergeCell ref="D35:J35"/>
    <mergeCell ref="Y12:Y13"/>
    <mergeCell ref="D51:J51"/>
    <mergeCell ref="D52:J52"/>
    <mergeCell ref="D53:J53"/>
    <mergeCell ref="D46:J46"/>
    <mergeCell ref="D47:J47"/>
    <mergeCell ref="D48:J48"/>
    <mergeCell ref="D49:J49"/>
    <mergeCell ref="D50:J50"/>
    <mergeCell ref="D41:J41"/>
    <mergeCell ref="D42:J42"/>
    <mergeCell ref="D43:J43"/>
    <mergeCell ref="D44:J44"/>
    <mergeCell ref="D45:J45"/>
    <mergeCell ref="D87:J87"/>
    <mergeCell ref="D88:J88"/>
    <mergeCell ref="D89:J89"/>
    <mergeCell ref="D18:J18"/>
    <mergeCell ref="D19:J19"/>
    <mergeCell ref="D20:J20"/>
    <mergeCell ref="D21:J21"/>
    <mergeCell ref="D22:J22"/>
    <mergeCell ref="D23:J23"/>
    <mergeCell ref="D24:J24"/>
    <mergeCell ref="D25:J25"/>
    <mergeCell ref="D26:J26"/>
    <mergeCell ref="D27:J27"/>
    <mergeCell ref="D28:J28"/>
    <mergeCell ref="D29:J29"/>
    <mergeCell ref="D30:J30"/>
    <mergeCell ref="D82:J82"/>
    <mergeCell ref="D83:J83"/>
    <mergeCell ref="D84:J84"/>
    <mergeCell ref="D85:J85"/>
    <mergeCell ref="D86:J86"/>
    <mergeCell ref="D77:J77"/>
    <mergeCell ref="D78:J78"/>
    <mergeCell ref="D79:J79"/>
    <mergeCell ref="D80:J80"/>
    <mergeCell ref="D81:J81"/>
    <mergeCell ref="D72:J72"/>
    <mergeCell ref="D73:J73"/>
    <mergeCell ref="D74:J74"/>
    <mergeCell ref="D75:J75"/>
    <mergeCell ref="D76:J76"/>
    <mergeCell ref="D67:J67"/>
    <mergeCell ref="D68:J68"/>
    <mergeCell ref="D69:J69"/>
    <mergeCell ref="D70:J70"/>
    <mergeCell ref="D71:J71"/>
    <mergeCell ref="D123:J123"/>
    <mergeCell ref="D124:J124"/>
    <mergeCell ref="D125:J125"/>
    <mergeCell ref="D54:J54"/>
    <mergeCell ref="D55:J55"/>
    <mergeCell ref="D56:J56"/>
    <mergeCell ref="D57:J57"/>
    <mergeCell ref="D58:J58"/>
    <mergeCell ref="D59:J59"/>
    <mergeCell ref="D60:J60"/>
    <mergeCell ref="D61:J61"/>
    <mergeCell ref="D62:J62"/>
    <mergeCell ref="D63:J63"/>
    <mergeCell ref="D64:J64"/>
    <mergeCell ref="D65:J65"/>
    <mergeCell ref="D66:J66"/>
    <mergeCell ref="D118:J118"/>
    <mergeCell ref="D119:J119"/>
    <mergeCell ref="D120:J120"/>
    <mergeCell ref="D121:J121"/>
    <mergeCell ref="D122:J122"/>
    <mergeCell ref="D113:J113"/>
    <mergeCell ref="D114:J114"/>
    <mergeCell ref="D115:J115"/>
    <mergeCell ref="D116:J116"/>
    <mergeCell ref="D117:J117"/>
    <mergeCell ref="D108:J108"/>
    <mergeCell ref="D109:J109"/>
    <mergeCell ref="D110:J110"/>
    <mergeCell ref="D111:J111"/>
    <mergeCell ref="D112:J112"/>
    <mergeCell ref="D103:J103"/>
    <mergeCell ref="D104:J104"/>
    <mergeCell ref="D105:J105"/>
    <mergeCell ref="D106:J106"/>
    <mergeCell ref="D107:J107"/>
    <mergeCell ref="D159:J159"/>
    <mergeCell ref="D160:J160"/>
    <mergeCell ref="D161:J161"/>
    <mergeCell ref="D90:J90"/>
    <mergeCell ref="D91:J91"/>
    <mergeCell ref="D92:J92"/>
    <mergeCell ref="D93:J93"/>
    <mergeCell ref="D94:J94"/>
    <mergeCell ref="D95:J95"/>
    <mergeCell ref="D96:J96"/>
    <mergeCell ref="D97:J97"/>
    <mergeCell ref="D98:J98"/>
    <mergeCell ref="D99:J99"/>
    <mergeCell ref="D100:J100"/>
    <mergeCell ref="D101:J101"/>
    <mergeCell ref="D102:J102"/>
    <mergeCell ref="D154:J154"/>
    <mergeCell ref="D155:J155"/>
    <mergeCell ref="D156:J156"/>
    <mergeCell ref="D157:J157"/>
    <mergeCell ref="D158:J158"/>
    <mergeCell ref="D149:J149"/>
    <mergeCell ref="D150:J150"/>
    <mergeCell ref="D151:J151"/>
    <mergeCell ref="D152:J152"/>
    <mergeCell ref="D153:J153"/>
    <mergeCell ref="D144:J144"/>
    <mergeCell ref="D145:J145"/>
    <mergeCell ref="D146:J146"/>
    <mergeCell ref="D147:J147"/>
    <mergeCell ref="D148:J148"/>
    <mergeCell ref="D139:J139"/>
    <mergeCell ref="D140:J140"/>
    <mergeCell ref="D141:J141"/>
    <mergeCell ref="D142:J142"/>
    <mergeCell ref="D143:J143"/>
    <mergeCell ref="D195:J195"/>
    <mergeCell ref="D196:J196"/>
    <mergeCell ref="D197:J197"/>
    <mergeCell ref="D126:J126"/>
    <mergeCell ref="D127:J127"/>
    <mergeCell ref="D128:J128"/>
    <mergeCell ref="D129:J129"/>
    <mergeCell ref="D130:J130"/>
    <mergeCell ref="D131:J131"/>
    <mergeCell ref="D132:J132"/>
    <mergeCell ref="D133:J133"/>
    <mergeCell ref="D134:J134"/>
    <mergeCell ref="D135:J135"/>
    <mergeCell ref="D136:J136"/>
    <mergeCell ref="D137:J137"/>
    <mergeCell ref="D138:J138"/>
    <mergeCell ref="D190:J190"/>
    <mergeCell ref="D191:J191"/>
    <mergeCell ref="D192:J192"/>
    <mergeCell ref="D193:J193"/>
    <mergeCell ref="D194:J194"/>
    <mergeCell ref="D185:J185"/>
    <mergeCell ref="D186:J186"/>
    <mergeCell ref="D187:J187"/>
    <mergeCell ref="D188:J188"/>
    <mergeCell ref="D189:J189"/>
    <mergeCell ref="D180:J180"/>
    <mergeCell ref="D181:J181"/>
    <mergeCell ref="D182:J182"/>
    <mergeCell ref="D183:J183"/>
    <mergeCell ref="D184:J184"/>
    <mergeCell ref="D175:J175"/>
    <mergeCell ref="D176:J176"/>
    <mergeCell ref="D177:J177"/>
    <mergeCell ref="D178:J178"/>
    <mergeCell ref="D179:J179"/>
    <mergeCell ref="D231:J231"/>
    <mergeCell ref="D232:J232"/>
    <mergeCell ref="D233:J233"/>
    <mergeCell ref="D162:J162"/>
    <mergeCell ref="D163:J163"/>
    <mergeCell ref="D164:J164"/>
    <mergeCell ref="D165:J165"/>
    <mergeCell ref="D166:J166"/>
    <mergeCell ref="D167:J167"/>
    <mergeCell ref="D168:J168"/>
    <mergeCell ref="D169:J169"/>
    <mergeCell ref="D170:J170"/>
    <mergeCell ref="D171:J171"/>
    <mergeCell ref="D172:J172"/>
    <mergeCell ref="D173:J173"/>
    <mergeCell ref="D174:J174"/>
    <mergeCell ref="D226:J226"/>
    <mergeCell ref="D227:J227"/>
    <mergeCell ref="D228:J228"/>
    <mergeCell ref="D229:J229"/>
    <mergeCell ref="D230:J230"/>
    <mergeCell ref="D221:J221"/>
    <mergeCell ref="D222:J222"/>
    <mergeCell ref="D223:J223"/>
    <mergeCell ref="D224:J224"/>
    <mergeCell ref="D225:J225"/>
    <mergeCell ref="D216:J216"/>
    <mergeCell ref="D217:J217"/>
    <mergeCell ref="D218:J218"/>
    <mergeCell ref="D219:J219"/>
    <mergeCell ref="D220:J220"/>
    <mergeCell ref="D211:J211"/>
    <mergeCell ref="D212:J212"/>
    <mergeCell ref="D213:J213"/>
    <mergeCell ref="D214:J214"/>
    <mergeCell ref="D215:J215"/>
    <mergeCell ref="D267:J267"/>
    <mergeCell ref="D268:J268"/>
    <mergeCell ref="D269:J269"/>
    <mergeCell ref="D198:J198"/>
    <mergeCell ref="D199:J199"/>
    <mergeCell ref="D200:J200"/>
    <mergeCell ref="D201:J201"/>
    <mergeCell ref="D202:J202"/>
    <mergeCell ref="D203:J203"/>
    <mergeCell ref="D204:J204"/>
    <mergeCell ref="D205:J205"/>
    <mergeCell ref="D206:J206"/>
    <mergeCell ref="D207:J207"/>
    <mergeCell ref="D208:J208"/>
    <mergeCell ref="D209:J209"/>
    <mergeCell ref="D210:J210"/>
    <mergeCell ref="D262:J262"/>
    <mergeCell ref="D263:J263"/>
    <mergeCell ref="D264:J264"/>
    <mergeCell ref="D265:J265"/>
    <mergeCell ref="D266:J266"/>
    <mergeCell ref="D257:J257"/>
    <mergeCell ref="D258:J258"/>
    <mergeCell ref="D259:J259"/>
    <mergeCell ref="D260:J260"/>
    <mergeCell ref="D261:J261"/>
    <mergeCell ref="D252:J252"/>
    <mergeCell ref="D253:J253"/>
    <mergeCell ref="D254:J254"/>
    <mergeCell ref="D255:J255"/>
    <mergeCell ref="D256:J256"/>
    <mergeCell ref="D247:J247"/>
    <mergeCell ref="D248:J248"/>
    <mergeCell ref="D249:J249"/>
    <mergeCell ref="D250:J250"/>
    <mergeCell ref="D251:J251"/>
    <mergeCell ref="D303:J303"/>
    <mergeCell ref="D304:J304"/>
    <mergeCell ref="D305:J305"/>
    <mergeCell ref="D234:J234"/>
    <mergeCell ref="D235:J235"/>
    <mergeCell ref="D236:J236"/>
    <mergeCell ref="D237:J237"/>
    <mergeCell ref="D238:J238"/>
    <mergeCell ref="D239:J239"/>
    <mergeCell ref="D240:J240"/>
    <mergeCell ref="D241:J241"/>
    <mergeCell ref="D242:J242"/>
    <mergeCell ref="D243:J243"/>
    <mergeCell ref="D244:J244"/>
    <mergeCell ref="D245:J245"/>
    <mergeCell ref="D246:J246"/>
    <mergeCell ref="D298:J298"/>
    <mergeCell ref="D299:J299"/>
    <mergeCell ref="D300:J300"/>
    <mergeCell ref="D301:J301"/>
    <mergeCell ref="D302:J302"/>
    <mergeCell ref="D293:J293"/>
    <mergeCell ref="D294:J294"/>
    <mergeCell ref="D295:J295"/>
    <mergeCell ref="D296:J296"/>
    <mergeCell ref="D297:J297"/>
    <mergeCell ref="D288:J288"/>
    <mergeCell ref="D289:J289"/>
    <mergeCell ref="D290:J290"/>
    <mergeCell ref="D291:J291"/>
    <mergeCell ref="D292:J292"/>
    <mergeCell ref="D283:J283"/>
    <mergeCell ref="D284:J284"/>
    <mergeCell ref="D285:J285"/>
    <mergeCell ref="D286:J286"/>
    <mergeCell ref="D287:J287"/>
    <mergeCell ref="D270:J270"/>
    <mergeCell ref="D271:J271"/>
    <mergeCell ref="D272:J272"/>
    <mergeCell ref="D273:J273"/>
    <mergeCell ref="D274:J274"/>
    <mergeCell ref="D275:J275"/>
    <mergeCell ref="D276:J276"/>
    <mergeCell ref="D277:J277"/>
    <mergeCell ref="D278:J278"/>
    <mergeCell ref="D311:J311"/>
    <mergeCell ref="D312:J312"/>
    <mergeCell ref="D313:J313"/>
    <mergeCell ref="D314:J314"/>
    <mergeCell ref="D315:J315"/>
    <mergeCell ref="D316:J316"/>
    <mergeCell ref="W10:W16"/>
    <mergeCell ref="D17:J17"/>
    <mergeCell ref="M13:M16"/>
    <mergeCell ref="O13:O16"/>
    <mergeCell ref="P13:P16"/>
    <mergeCell ref="U13:U14"/>
    <mergeCell ref="V13:V14"/>
    <mergeCell ref="U15:U16"/>
    <mergeCell ref="V15:V16"/>
    <mergeCell ref="D279:J279"/>
    <mergeCell ref="D280:J280"/>
    <mergeCell ref="D281:J281"/>
    <mergeCell ref="D282:J282"/>
    <mergeCell ref="D306:J306"/>
    <mergeCell ref="D307:J307"/>
    <mergeCell ref="D308:J308"/>
    <mergeCell ref="D309:J309"/>
    <mergeCell ref="D310:J310"/>
    <mergeCell ref="AK11:AK15"/>
    <mergeCell ref="AL11:AL15"/>
    <mergeCell ref="AM11:AM15"/>
    <mergeCell ref="AO12:AO15"/>
    <mergeCell ref="AR12:AR15"/>
    <mergeCell ref="AW11:AW15"/>
    <mergeCell ref="AX11:AX15"/>
    <mergeCell ref="AP11:AP15"/>
    <mergeCell ref="AQ11:AQ15"/>
    <mergeCell ref="AS11:AS15"/>
    <mergeCell ref="AT11:AT15"/>
    <mergeCell ref="AU11:AU15"/>
    <mergeCell ref="AV11:AV15"/>
    <mergeCell ref="AP9:AX10"/>
    <mergeCell ref="C10:C16"/>
    <mergeCell ref="D10:J16"/>
    <mergeCell ref="K10:K16"/>
    <mergeCell ref="L10:L16"/>
    <mergeCell ref="M10:M12"/>
    <mergeCell ref="N10:N16"/>
    <mergeCell ref="O10:P12"/>
    <mergeCell ref="Q10:Q11"/>
    <mergeCell ref="R10:R11"/>
    <mergeCell ref="S10:S11"/>
    <mergeCell ref="T10:T11"/>
    <mergeCell ref="AN11:AN15"/>
    <mergeCell ref="X10:Y11"/>
    <mergeCell ref="AE11:AE15"/>
    <mergeCell ref="AF11:AF14"/>
    <mergeCell ref="AG11:AG14"/>
    <mergeCell ref="AH11:AH15"/>
    <mergeCell ref="X12:X16"/>
    <mergeCell ref="U10:V12"/>
    <mergeCell ref="AE9:AL10"/>
    <mergeCell ref="AM9:AO10"/>
    <mergeCell ref="AI11:AI15"/>
    <mergeCell ref="AJ11:AJ15"/>
  </mergeCells>
  <phoneticPr fontId="3"/>
  <dataValidations count="9">
    <dataValidation type="custom" allowBlank="1" showInputMessage="1" showErrorMessage="1" error="0.1～100の値を入力してください。" sqref="W17:W316" xr:uid="{00000000-0002-0000-0700-000000000000}">
      <formula1>AND(AND(W17*10=INT(W17*10)),(W17&gt;0),(W17&lt;=100))</formula1>
    </dataValidation>
    <dataValidation type="whole" operator="greaterThan" allowBlank="1" showInputMessage="1" showErrorMessage="1" error="整数を入力してください。" sqref="Q17:V316" xr:uid="{00000000-0002-0000-0700-000001000000}">
      <formula1>0</formula1>
    </dataValidation>
    <dataValidation type="whole" allowBlank="1" showInputMessage="1" showErrorMessage="1" sqref="N17:N316" xr:uid="{00000000-0002-0000-0700-000002000000}">
      <formula1>2</formula1>
      <formula2>99</formula2>
    </dataValidation>
    <dataValidation type="whole" allowBlank="1" showInputMessage="1" showErrorMessage="1" sqref="O17:O316" xr:uid="{00000000-0002-0000-0700-000003000000}">
      <formula1>1700</formula1>
      <formula2>9999</formula2>
    </dataValidation>
    <dataValidation type="whole" allowBlank="1" showInputMessage="1" showErrorMessage="1" sqref="P17:P316" xr:uid="{00000000-0002-0000-0700-000004000000}">
      <formula1>1</formula1>
      <formula2>12</formula2>
    </dataValidation>
    <dataValidation type="whole" operator="greaterThanOrEqual" allowBlank="1" showInputMessage="1" showErrorMessage="1" sqref="Y17:Y316" xr:uid="{00000000-0002-0000-0700-000005000000}">
      <formula1>0</formula1>
    </dataValidation>
    <dataValidation type="list" showInputMessage="1" showErrorMessage="1" sqref="L17:L316" xr:uid="{00000000-0002-0000-0700-000006000000}">
      <formula1>INDIRECT("リスト!"&amp;$K17)</formula1>
    </dataValidation>
    <dataValidation type="list" allowBlank="1" showInputMessage="1" showErrorMessage="1" sqref="AB17:AB316" xr:uid="{00000000-0002-0000-0700-000007000000}">
      <formula1>"○"</formula1>
    </dataValidation>
    <dataValidation type="whole" allowBlank="1" showInputMessage="1" showErrorMessage="1" sqref="AJ6" xr:uid="{00000000-0002-0000-0700-000008000000}">
      <formula1>1</formula1>
      <formula2>300</formula2>
    </dataValidation>
  </dataValidations>
  <printOptions horizontalCentered="1"/>
  <pageMargins left="0" right="0" top="0.59055118110236227" bottom="0.59055118110236227" header="0.19685039370078741" footer="0.19685039370078741"/>
  <pageSetup paperSize="8" scale="85" fitToWidth="0" fitToHeight="0" pageOrder="overThenDown" orientation="landscape" r:id="rId1"/>
  <headerFooter scaleWithDoc="0"/>
  <colBreaks count="1" manualBreakCount="1">
    <brk id="26" max="325" man="1"/>
  </colBreaks>
  <drawing r:id="rId2"/>
  <legacyDrawing r:id="rId3"/>
  <legacyDrawingHF r:id="rId4"/>
  <controls>
    <mc:AlternateContent xmlns:mc="http://schemas.openxmlformats.org/markup-compatibility/2006">
      <mc:Choice Requires="x14">
        <control shapeId="7172" r:id="rId5" name="btnKoushin1">
          <controlPr defaultSize="0" print="0" autoLine="0" autoPict="0" r:id="rId6">
            <anchor moveWithCells="1">
              <from>
                <xdr:col>36</xdr:col>
                <xdr:colOff>38100</xdr:colOff>
                <xdr:row>3</xdr:row>
                <xdr:rowOff>133350</xdr:rowOff>
              </from>
              <to>
                <xdr:col>37</xdr:col>
                <xdr:colOff>495300</xdr:colOff>
                <xdr:row>6</xdr:row>
                <xdr:rowOff>28575</xdr:rowOff>
              </to>
            </anchor>
          </controlPr>
        </control>
      </mc:Choice>
      <mc:Fallback>
        <control shapeId="7172"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9000000}">
          <x14:formula1>
            <xm:f>リスト!$S$5:$S$6</xm:f>
          </x14:formula1>
          <xm:sqref>M17:M316</xm:sqref>
        </x14:dataValidation>
        <x14:dataValidation type="list" allowBlank="1" showInputMessage="1" showErrorMessage="1" xr:uid="{00000000-0002-0000-0700-00000A000000}">
          <x14:formula1>
            <xm:f>リスト!$N$5:$N$6</xm:f>
          </x14:formula1>
          <xm:sqref>K17:K316</xm:sqref>
        </x14:dataValidation>
        <x14:dataValidation type="list" allowBlank="1" showInputMessage="1" showErrorMessage="1" xr:uid="{00000000-0002-0000-0700-00000B000000}">
          <x14:formula1>
            <xm:f>リスト!$U$5:$U$6</xm:f>
          </x14:formula1>
          <xm:sqref>X17:X316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outlinePr summaryBelow="0"/>
  </sheetPr>
  <dimension ref="A1:AU1032"/>
  <sheetViews>
    <sheetView showGridLines="0" view="pageBreakPreview" zoomScale="80" zoomScaleNormal="80" zoomScaleSheetLayoutView="80" workbookViewId="0">
      <pane xSplit="3" ySplit="18" topLeftCell="D19" activePane="bottomRight" state="frozen"/>
      <selection activeCell="BJ5" sqref="BJ5"/>
      <selection pane="topRight" activeCell="BJ5" sqref="BJ5"/>
      <selection pane="bottomLeft" activeCell="BJ5" sqref="BJ5"/>
      <selection pane="bottomRight" activeCell="D19" sqref="D19"/>
    </sheetView>
  </sheetViews>
  <sheetFormatPr defaultColWidth="2.625" defaultRowHeight="14.25" customHeight="1" outlineLevelRow="1" outlineLevelCol="1"/>
  <cols>
    <col min="1" max="1" width="0.875" customWidth="1"/>
    <col min="2" max="2" width="2.625" customWidth="1"/>
    <col min="3" max="3" width="3.875" customWidth="1"/>
    <col min="4" max="4" width="26.375" customWidth="1"/>
    <col min="5" max="5" width="18" customWidth="1"/>
    <col min="6" max="6" width="16.125" customWidth="1"/>
    <col min="7" max="7" width="6.875" customWidth="1"/>
    <col min="8" max="8" width="5.375" customWidth="1"/>
    <col min="9" max="9" width="10.5" customWidth="1"/>
    <col min="10" max="10" width="5.375" customWidth="1"/>
    <col min="11" max="12" width="21.125" customWidth="1"/>
    <col min="13" max="13" width="18.5" customWidth="1"/>
    <col min="14" max="14" width="15.875" customWidth="1"/>
    <col min="15" max="15" width="10.5" customWidth="1"/>
    <col min="16" max="17" width="10.625" customWidth="1"/>
    <col min="18" max="18" width="8" customWidth="1"/>
    <col min="19" max="19" width="9.625" customWidth="1"/>
    <col min="20" max="20" width="21.25" customWidth="1"/>
    <col min="22" max="22" width="2.625" outlineLevel="1"/>
    <col min="23" max="23" width="10.75" customWidth="1" outlineLevel="1"/>
    <col min="24" max="25" width="2.625" outlineLevel="1"/>
    <col min="26" max="47" width="10.625" customWidth="1" outlineLevel="1"/>
  </cols>
  <sheetData>
    <row r="1" spans="1:47" ht="18.75">
      <c r="W1" s="292" t="s">
        <v>826</v>
      </c>
    </row>
    <row r="2" spans="1:47" ht="20.45" customHeight="1">
      <c r="A2" s="137" t="s">
        <v>659</v>
      </c>
      <c r="V2" s="284"/>
      <c r="W2" s="292"/>
      <c r="Z2" s="137" t="s">
        <v>827</v>
      </c>
    </row>
    <row r="3" spans="1:47" ht="14.25" customHeight="1">
      <c r="A3" s="35"/>
      <c r="B3" s="750"/>
      <c r="C3" s="608"/>
      <c r="D3" s="703"/>
      <c r="E3" s="703"/>
      <c r="F3" s="703"/>
      <c r="G3" s="703"/>
      <c r="H3" s="703"/>
      <c r="I3" s="703"/>
      <c r="J3" s="703"/>
      <c r="K3" s="703"/>
      <c r="L3" s="703"/>
      <c r="V3" s="284"/>
    </row>
    <row r="4" spans="1:47" ht="14.25" customHeight="1">
      <c r="A4" s="751"/>
      <c r="B4" s="703"/>
      <c r="C4" s="608" t="s">
        <v>648</v>
      </c>
      <c r="D4" s="703"/>
      <c r="E4" s="703"/>
      <c r="F4" s="703"/>
      <c r="G4" s="703"/>
      <c r="H4" s="703"/>
      <c r="I4" s="703"/>
      <c r="J4" s="703"/>
      <c r="K4" s="703"/>
      <c r="L4" s="703"/>
      <c r="V4" s="284"/>
    </row>
    <row r="5" spans="1:47" ht="14.25" customHeight="1">
      <c r="B5" s="703"/>
      <c r="C5" s="4" t="s">
        <v>649</v>
      </c>
      <c r="E5" s="703"/>
      <c r="F5" s="703"/>
      <c r="G5" s="703"/>
      <c r="H5" s="703"/>
      <c r="I5" s="703"/>
      <c r="J5" s="703"/>
      <c r="K5" s="703"/>
      <c r="L5" s="703"/>
      <c r="V5" s="284"/>
    </row>
    <row r="6" spans="1:47" ht="14.25" customHeight="1">
      <c r="B6" s="703"/>
      <c r="C6" s="4" t="s">
        <v>159</v>
      </c>
      <c r="D6" s="703"/>
      <c r="E6" s="703"/>
      <c r="F6" s="703"/>
      <c r="G6" s="703"/>
      <c r="H6" s="703"/>
      <c r="I6" s="703"/>
      <c r="J6" s="703"/>
      <c r="K6" s="703"/>
      <c r="L6" s="703"/>
      <c r="V6" s="284"/>
      <c r="AD6" s="982" t="s">
        <v>1110</v>
      </c>
    </row>
    <row r="7" spans="1:47" ht="14.25" customHeight="1">
      <c r="B7" s="703"/>
      <c r="C7" s="4" t="s">
        <v>365</v>
      </c>
      <c r="D7" s="703"/>
      <c r="E7" s="703"/>
      <c r="F7" s="703"/>
      <c r="G7" s="703"/>
      <c r="H7" s="703"/>
      <c r="I7" s="703"/>
      <c r="J7" s="703"/>
      <c r="K7" s="703"/>
      <c r="L7" s="703"/>
      <c r="V7" s="284"/>
      <c r="AD7" s="983">
        <v>20</v>
      </c>
    </row>
    <row r="8" spans="1:47" ht="14.25" customHeight="1">
      <c r="B8" s="703"/>
      <c r="E8" s="703"/>
      <c r="F8" s="703"/>
      <c r="G8" s="703"/>
      <c r="H8" s="703"/>
      <c r="I8" s="703"/>
      <c r="J8" s="703"/>
      <c r="K8" s="703"/>
      <c r="L8" s="703"/>
      <c r="V8" s="284"/>
    </row>
    <row r="9" spans="1:47" ht="14.25" customHeight="1">
      <c r="B9" s="703"/>
      <c r="C9" s="4"/>
      <c r="D9" s="703"/>
      <c r="E9" s="703"/>
      <c r="F9" s="703"/>
      <c r="G9" s="703"/>
      <c r="H9" s="703"/>
      <c r="I9" s="703"/>
      <c r="J9" s="703"/>
      <c r="K9" s="703"/>
      <c r="L9" s="703"/>
      <c r="V9" s="284"/>
      <c r="Z9" s="35"/>
    </row>
    <row r="10" spans="1:47" ht="14.25" customHeight="1">
      <c r="B10" s="703"/>
      <c r="C10" s="4"/>
      <c r="D10" s="703"/>
      <c r="E10" s="703"/>
      <c r="F10" s="703"/>
      <c r="G10" s="703"/>
      <c r="H10" s="703"/>
      <c r="I10" s="703"/>
      <c r="J10" s="703"/>
      <c r="K10" s="703"/>
      <c r="L10" s="703"/>
      <c r="V10" s="284"/>
    </row>
    <row r="11" spans="1:47" ht="14.25" customHeight="1" thickBot="1">
      <c r="B11" s="703"/>
      <c r="C11" s="4"/>
      <c r="D11" s="703"/>
      <c r="E11" s="703"/>
      <c r="F11" s="703"/>
      <c r="G11" s="703"/>
      <c r="H11" s="703"/>
      <c r="I11" s="703"/>
      <c r="J11" s="703"/>
      <c r="K11" s="703"/>
      <c r="L11" s="703"/>
      <c r="V11" s="284"/>
      <c r="Z11" s="1581" t="s">
        <v>313</v>
      </c>
      <c r="AA11" s="1582"/>
      <c r="AB11" s="1582"/>
      <c r="AC11" s="1582"/>
      <c r="AD11" s="1582"/>
      <c r="AE11" s="1582"/>
      <c r="AF11" s="1582"/>
      <c r="AG11" s="1583"/>
      <c r="AH11" s="1581" t="s">
        <v>314</v>
      </c>
      <c r="AI11" s="1582"/>
      <c r="AJ11" s="1583"/>
      <c r="AK11" s="1587" t="s">
        <v>461</v>
      </c>
      <c r="AL11" s="1689"/>
      <c r="AM11" s="1711" t="s">
        <v>315</v>
      </c>
      <c r="AN11" s="1712"/>
      <c r="AO11" s="1712"/>
      <c r="AP11" s="1712"/>
      <c r="AQ11" s="1712"/>
      <c r="AR11" s="1712"/>
      <c r="AS11" s="1712"/>
      <c r="AT11" s="1712"/>
      <c r="AU11" s="1713"/>
    </row>
    <row r="12" spans="1:47" s="4" customFormat="1" ht="14.25" customHeight="1">
      <c r="C12" s="1691" t="s">
        <v>15</v>
      </c>
      <c r="D12" s="1616" t="s">
        <v>99</v>
      </c>
      <c r="E12" s="1694" t="s">
        <v>120</v>
      </c>
      <c r="F12" s="1697" t="s">
        <v>121</v>
      </c>
      <c r="G12" s="1638" t="s">
        <v>36</v>
      </c>
      <c r="H12" s="1641" t="s">
        <v>163</v>
      </c>
      <c r="I12" s="1638" t="s">
        <v>39</v>
      </c>
      <c r="J12" s="1644"/>
      <c r="K12" s="1602" t="s">
        <v>468</v>
      </c>
      <c r="L12" s="1600" t="s">
        <v>104</v>
      </c>
      <c r="M12" s="1602" t="s">
        <v>105</v>
      </c>
      <c r="N12" s="1602" t="s">
        <v>106</v>
      </c>
      <c r="O12" s="1705" t="s">
        <v>122</v>
      </c>
      <c r="P12" s="1673" t="s">
        <v>364</v>
      </c>
      <c r="Q12" s="1674"/>
      <c r="R12" s="1698" t="s">
        <v>650</v>
      </c>
      <c r="S12" s="1707" t="s">
        <v>107</v>
      </c>
      <c r="T12" s="1605"/>
      <c r="V12" s="307"/>
      <c r="W12" s="1685" t="s">
        <v>824</v>
      </c>
      <c r="Z12" s="1584"/>
      <c r="AA12" s="1585"/>
      <c r="AB12" s="1585"/>
      <c r="AC12" s="1585"/>
      <c r="AD12" s="1585"/>
      <c r="AE12" s="1585"/>
      <c r="AF12" s="1585"/>
      <c r="AG12" s="1586"/>
      <c r="AH12" s="1584"/>
      <c r="AI12" s="1585"/>
      <c r="AJ12" s="1586"/>
      <c r="AK12" s="1589"/>
      <c r="AL12" s="1690"/>
      <c r="AM12" s="1714"/>
      <c r="AN12" s="1585"/>
      <c r="AO12" s="1585"/>
      <c r="AP12" s="1585"/>
      <c r="AQ12" s="1585"/>
      <c r="AR12" s="1585"/>
      <c r="AS12" s="1585"/>
      <c r="AT12" s="1585"/>
      <c r="AU12" s="1586"/>
    </row>
    <row r="13" spans="1:47" s="4" customFormat="1" ht="14.25" customHeight="1">
      <c r="C13" s="1692"/>
      <c r="D13" s="1516"/>
      <c r="E13" s="1695"/>
      <c r="F13" s="1633"/>
      <c r="G13" s="1639"/>
      <c r="H13" s="1642"/>
      <c r="I13" s="1639"/>
      <c r="J13" s="1645"/>
      <c r="K13" s="1603"/>
      <c r="L13" s="1601"/>
      <c r="M13" s="1603"/>
      <c r="N13" s="1603"/>
      <c r="O13" s="1706"/>
      <c r="P13" s="1675"/>
      <c r="Q13" s="1676"/>
      <c r="R13" s="1699"/>
      <c r="S13" s="1708"/>
      <c r="T13" s="1607"/>
      <c r="V13" s="307"/>
      <c r="W13" s="1686"/>
      <c r="Z13" s="1518" t="s">
        <v>318</v>
      </c>
      <c r="AA13" s="1650" t="s">
        <v>821</v>
      </c>
      <c r="AB13" s="1650" t="s">
        <v>822</v>
      </c>
      <c r="AC13" s="1518" t="s">
        <v>282</v>
      </c>
      <c r="AD13" s="1518" t="s">
        <v>309</v>
      </c>
      <c r="AE13" s="1518" t="s">
        <v>437</v>
      </c>
      <c r="AF13" s="1518" t="s">
        <v>311</v>
      </c>
      <c r="AG13" s="1518" t="s">
        <v>441</v>
      </c>
      <c r="AH13" s="1518" t="s">
        <v>445</v>
      </c>
      <c r="AI13" s="1612" t="s">
        <v>462</v>
      </c>
      <c r="AJ13" s="649"/>
      <c r="AK13" s="1597" t="s">
        <v>312</v>
      </c>
      <c r="AL13" s="1597" t="s">
        <v>463</v>
      </c>
      <c r="AM13" s="1518" t="s">
        <v>312</v>
      </c>
      <c r="AN13" s="1612" t="s">
        <v>462</v>
      </c>
      <c r="AO13" s="649"/>
      <c r="AP13" s="1518" t="s">
        <v>316</v>
      </c>
      <c r="AQ13" s="1518" t="s">
        <v>317</v>
      </c>
      <c r="AR13" s="1518" t="s">
        <v>106</v>
      </c>
      <c r="AS13" s="1518" t="s">
        <v>322</v>
      </c>
      <c r="AT13" s="1715" t="s">
        <v>321</v>
      </c>
      <c r="AU13" s="1715" t="s">
        <v>20</v>
      </c>
    </row>
    <row r="14" spans="1:47" s="4" customFormat="1" ht="14.25" customHeight="1">
      <c r="C14" s="1692"/>
      <c r="D14" s="1516"/>
      <c r="E14" s="1695"/>
      <c r="F14" s="1633"/>
      <c r="G14" s="1640"/>
      <c r="H14" s="1642"/>
      <c r="I14" s="1640"/>
      <c r="J14" s="1646"/>
      <c r="K14" s="704" t="s">
        <v>108</v>
      </c>
      <c r="L14" s="752" t="s">
        <v>108</v>
      </c>
      <c r="M14" s="752" t="s">
        <v>108</v>
      </c>
      <c r="N14" s="752" t="s">
        <v>108</v>
      </c>
      <c r="O14" s="652" t="s">
        <v>108</v>
      </c>
      <c r="P14" s="1709"/>
      <c r="Q14" s="1678"/>
      <c r="R14" s="1699"/>
      <c r="S14" s="1702" t="s">
        <v>109</v>
      </c>
      <c r="T14" s="1635" t="s">
        <v>117</v>
      </c>
      <c r="V14" s="307"/>
      <c r="W14" s="1686"/>
      <c r="Z14" s="1650"/>
      <c r="AA14" s="1650"/>
      <c r="AB14" s="1650"/>
      <c r="AC14" s="1650"/>
      <c r="AD14" s="1650"/>
      <c r="AE14" s="1650"/>
      <c r="AF14" s="1650" t="s">
        <v>140</v>
      </c>
      <c r="AG14" s="1650"/>
      <c r="AH14" s="1650" t="s">
        <v>140</v>
      </c>
      <c r="AI14" s="1598" t="s">
        <v>140</v>
      </c>
      <c r="AJ14" s="1597" t="s">
        <v>465</v>
      </c>
      <c r="AK14" s="1598" t="s">
        <v>140</v>
      </c>
      <c r="AL14" s="1598" t="s">
        <v>140</v>
      </c>
      <c r="AM14" s="1650" t="s">
        <v>140</v>
      </c>
      <c r="AN14" s="1598" t="s">
        <v>140</v>
      </c>
      <c r="AO14" s="1597" t="s">
        <v>465</v>
      </c>
      <c r="AP14" s="1650"/>
      <c r="AQ14" s="1650"/>
      <c r="AR14" s="1650"/>
      <c r="AS14" s="1650"/>
      <c r="AT14" s="1650"/>
      <c r="AU14" s="1650"/>
    </row>
    <row r="15" spans="1:47" s="4" customFormat="1" ht="14.25" customHeight="1">
      <c r="C15" s="1692"/>
      <c r="D15" s="1516"/>
      <c r="E15" s="1695"/>
      <c r="F15" s="1633"/>
      <c r="G15" s="1628" t="s">
        <v>179</v>
      </c>
      <c r="H15" s="1642"/>
      <c r="I15" s="1625" t="s">
        <v>151</v>
      </c>
      <c r="J15" s="1628" t="s">
        <v>30</v>
      </c>
      <c r="K15" s="708"/>
      <c r="L15" s="753"/>
      <c r="M15" s="656"/>
      <c r="N15" s="754"/>
      <c r="O15" s="709"/>
      <c r="P15" s="1710" t="s">
        <v>118</v>
      </c>
      <c r="Q15" s="1710" t="s">
        <v>20</v>
      </c>
      <c r="R15" s="1700"/>
      <c r="S15" s="1703"/>
      <c r="T15" s="1636"/>
      <c r="V15" s="307"/>
      <c r="W15" s="1686"/>
      <c r="Z15" s="1650"/>
      <c r="AA15" s="1650"/>
      <c r="AB15" s="1650"/>
      <c r="AC15" s="1650"/>
      <c r="AD15" s="1650"/>
      <c r="AE15" s="1650"/>
      <c r="AF15" s="1650"/>
      <c r="AG15" s="1650"/>
      <c r="AH15" s="1650"/>
      <c r="AI15" s="1598"/>
      <c r="AJ15" s="1598"/>
      <c r="AK15" s="1598"/>
      <c r="AL15" s="1598"/>
      <c r="AM15" s="1650"/>
      <c r="AN15" s="1598"/>
      <c r="AO15" s="1598"/>
      <c r="AP15" s="1650"/>
      <c r="AQ15" s="1650"/>
      <c r="AR15" s="1650"/>
      <c r="AS15" s="1650"/>
      <c r="AT15" s="1650"/>
      <c r="AU15" s="1650"/>
    </row>
    <row r="16" spans="1:47" s="4" customFormat="1" ht="14.25" customHeight="1">
      <c r="C16" s="1692"/>
      <c r="D16" s="1516"/>
      <c r="E16" s="1695"/>
      <c r="F16" s="1633"/>
      <c r="G16" s="1680"/>
      <c r="H16" s="1642"/>
      <c r="I16" s="1626"/>
      <c r="J16" s="1579"/>
      <c r="K16" s="708"/>
      <c r="L16" s="753"/>
      <c r="M16" s="656"/>
      <c r="N16" s="754"/>
      <c r="O16" s="709"/>
      <c r="P16" s="1670"/>
      <c r="Q16" s="1670"/>
      <c r="R16" s="1700"/>
      <c r="S16" s="1703"/>
      <c r="T16" s="711"/>
      <c r="V16" s="307"/>
      <c r="W16" s="1686"/>
      <c r="Z16" s="1650"/>
      <c r="AA16" s="1650"/>
      <c r="AB16" s="1650"/>
      <c r="AC16" s="1650"/>
      <c r="AD16" s="1650"/>
      <c r="AE16" s="1650"/>
      <c r="AF16" s="1650"/>
      <c r="AG16" s="1650"/>
      <c r="AH16" s="1650"/>
      <c r="AI16" s="1598"/>
      <c r="AJ16" s="1598"/>
      <c r="AK16" s="1598"/>
      <c r="AL16" s="1598"/>
      <c r="AM16" s="1650"/>
      <c r="AN16" s="1598"/>
      <c r="AO16" s="1598"/>
      <c r="AP16" s="1650"/>
      <c r="AQ16" s="1650"/>
      <c r="AR16" s="1650"/>
      <c r="AS16" s="1650"/>
      <c r="AT16" s="1650"/>
      <c r="AU16" s="1650"/>
    </row>
    <row r="17" spans="3:47" s="4" customFormat="1" ht="14.25" customHeight="1" thickBot="1">
      <c r="C17" s="1692"/>
      <c r="D17" s="1516"/>
      <c r="E17" s="1695"/>
      <c r="F17" s="1633"/>
      <c r="G17" s="1680"/>
      <c r="H17" s="1642"/>
      <c r="I17" s="1626"/>
      <c r="J17" s="1579"/>
      <c r="K17" s="708"/>
      <c r="L17" s="753"/>
      <c r="M17" s="656"/>
      <c r="N17" s="754"/>
      <c r="O17" s="709"/>
      <c r="P17" s="1683" t="s">
        <v>108</v>
      </c>
      <c r="Q17" s="1683" t="s">
        <v>108</v>
      </c>
      <c r="R17" s="1700"/>
      <c r="S17" s="1704"/>
      <c r="T17" s="711"/>
      <c r="V17" s="307"/>
      <c r="W17" s="1686"/>
      <c r="Z17" s="1688"/>
      <c r="AA17" s="755" t="s">
        <v>310</v>
      </c>
      <c r="AB17" s="755" t="s">
        <v>310</v>
      </c>
      <c r="AC17" s="1688"/>
      <c r="AD17" s="1688"/>
      <c r="AE17" s="1688"/>
      <c r="AF17" s="1688"/>
      <c r="AG17" s="1688"/>
      <c r="AH17" s="1688"/>
      <c r="AI17" s="1599"/>
      <c r="AJ17" s="1599"/>
      <c r="AK17" s="1599"/>
      <c r="AL17" s="1599"/>
      <c r="AM17" s="1688"/>
      <c r="AN17" s="1599"/>
      <c r="AO17" s="1599"/>
      <c r="AP17" s="1650"/>
      <c r="AQ17" s="1688"/>
      <c r="AR17" s="1688"/>
      <c r="AS17" s="1688"/>
      <c r="AT17" s="1716"/>
      <c r="AU17" s="1716"/>
    </row>
    <row r="18" spans="3:47" s="4" customFormat="1" ht="30" customHeight="1" thickTop="1" thickBot="1">
      <c r="C18" s="1693"/>
      <c r="D18" s="1618"/>
      <c r="E18" s="1696"/>
      <c r="F18" s="1634"/>
      <c r="G18" s="1681"/>
      <c r="H18" s="1643"/>
      <c r="I18" s="1627"/>
      <c r="J18" s="1580"/>
      <c r="K18" s="712"/>
      <c r="L18" s="753"/>
      <c r="M18" s="656"/>
      <c r="N18" s="756"/>
      <c r="O18" s="709"/>
      <c r="P18" s="1684"/>
      <c r="Q18" s="1684"/>
      <c r="R18" s="1701"/>
      <c r="S18" s="1704"/>
      <c r="T18" s="757"/>
      <c r="V18" s="307"/>
      <c r="W18" s="1687"/>
      <c r="Z18" s="715"/>
      <c r="AA18" s="715"/>
      <c r="AB18" s="715"/>
      <c r="AC18" s="715"/>
      <c r="AD18" s="715"/>
      <c r="AE18" s="715"/>
      <c r="AF18" s="715"/>
      <c r="AG18" s="715"/>
      <c r="AH18" s="868">
        <f t="shared" ref="AH18:AU18" si="0">SUM(AH19:AH1018)</f>
        <v>0</v>
      </c>
      <c r="AI18" s="868">
        <f t="shared" si="0"/>
        <v>0</v>
      </c>
      <c r="AJ18" s="868">
        <f t="shared" si="0"/>
        <v>0</v>
      </c>
      <c r="AK18" s="868">
        <f t="shared" si="0"/>
        <v>0</v>
      </c>
      <c r="AL18" s="868">
        <f t="shared" si="0"/>
        <v>0</v>
      </c>
      <c r="AM18" s="868">
        <f t="shared" si="0"/>
        <v>0</v>
      </c>
      <c r="AN18" s="868">
        <f t="shared" si="0"/>
        <v>0</v>
      </c>
      <c r="AO18" s="869">
        <f t="shared" si="0"/>
        <v>0</v>
      </c>
      <c r="AP18" s="866">
        <f t="shared" si="0"/>
        <v>0</v>
      </c>
      <c r="AQ18" s="870">
        <f t="shared" si="0"/>
        <v>0</v>
      </c>
      <c r="AR18" s="868">
        <f t="shared" si="0"/>
        <v>0</v>
      </c>
      <c r="AS18" s="868">
        <f t="shared" si="0"/>
        <v>0</v>
      </c>
      <c r="AT18" s="896">
        <f t="shared" si="0"/>
        <v>0</v>
      </c>
      <c r="AU18" s="896">
        <f t="shared" si="0"/>
        <v>0</v>
      </c>
    </row>
    <row r="19" spans="3:47" s="4" customFormat="1" ht="27.75" customHeight="1" thickTop="1">
      <c r="C19" s="716">
        <v>1</v>
      </c>
      <c r="D19" s="762"/>
      <c r="E19" s="763"/>
      <c r="F19" s="673"/>
      <c r="G19" s="737"/>
      <c r="H19" s="197"/>
      <c r="I19" s="197"/>
      <c r="J19" s="333"/>
      <c r="K19" s="196"/>
      <c r="L19" s="196"/>
      <c r="M19" s="196"/>
      <c r="N19" s="196"/>
      <c r="O19" s="196"/>
      <c r="P19" s="196"/>
      <c r="Q19" s="196"/>
      <c r="R19" s="1047"/>
      <c r="S19" s="764"/>
      <c r="T19" s="765"/>
      <c r="U19" s="453"/>
      <c r="V19" s="307"/>
      <c r="W19" s="293"/>
      <c r="Z19" s="717" t="str">
        <f t="shared" ref="Z19:Z82" si="1">IF(AND(E19="",F19=""),"","["&amp;RIGHT(LEFT(E19,3),2)&amp;RIGHT(LEFT(F19,2),1)&amp;"]")</f>
        <v/>
      </c>
      <c r="AA19" s="718" t="str">
        <f>IF(Z19="","",IF(K19+L19&lt;100000,1,0))</f>
        <v/>
      </c>
      <c r="AB19" s="718" t="str">
        <f>IF(Z19="","",IF(AND(AA19=0,K19+L19&lt;200000),1,))</f>
        <v/>
      </c>
      <c r="AC19" s="718" t="str">
        <f>IF(Z19="","",VLOOKUP(Z19,リスト!BN:BO,2,0))</f>
        <v/>
      </c>
      <c r="AD19" s="718" t="str">
        <f t="shared" ref="AD19:AD82" si="2">IF(AB19=1,3,IF(G19="2：中古",MIN(AC19,H19),AC19))</f>
        <v/>
      </c>
      <c r="AE19" s="718" t="str">
        <f>IF(AD19="","",VLOOKUP(AD19,リスト!BW:BX,2,0))</f>
        <v/>
      </c>
      <c r="AF19" s="718" t="str">
        <f>IF(Z19="","",IF(J19&gt;【１】経営概要!$G$27,調査年-1,調査年)-I19)</f>
        <v/>
      </c>
      <c r="AG19" s="758" t="str">
        <f t="shared" ref="AG19:AG82" si="3">IF(OR(Z19="",AA19=1),"",
IF(AND(AD19&gt;0,AF19&lt;AD19,AH19&lt;=ROUND((K19-1)*AE19,0)),ROUND(AH19,0),
IF(AND(AD19&gt;0,AF19&lt;AD19),ROUND((K19-1)*AE19,0),
"")))</f>
        <v/>
      </c>
      <c r="AH19" s="719" t="str">
        <f t="shared" ref="AH19:AH82" si="4">IF(OR(Z19="",AA19=1),"",
IF(AND(AD19&gt;0,AF19&lt;AD19),K19-ROUND((K19-1)*AE19*AF19,0),1
))</f>
        <v/>
      </c>
      <c r="AI19" s="719" t="str">
        <f t="shared" ref="AI19:AI82" si="5">IF(OR(Z19="",AA19=1),"",
IF(S19="",AG19,
IF(S19="2：廃棄等",SUM(AH19,T19),
IF(S19="1：売却",AH19-T19,
IF(AND(T19="",AG19=""),"",SUM(T19,AG19))))))</f>
        <v/>
      </c>
      <c r="AJ19" s="720" t="str">
        <f t="shared" ref="AJ19:AJ82" si="6">IF(AND(AI19="",AG19=""),"",
IF(OR(S19="1：売却",S19="2：廃棄等"),SUM(AI19)-SUM(AG19),""))</f>
        <v/>
      </c>
      <c r="AK19" s="720" t="str">
        <f t="shared" ref="AK19:AK82" si="7">IF(OR(AA19=1,L19=""),"",
IF(AND(AD19&gt;0,L19&gt;0,AF19&lt;AD19),L19-ROUND(L19*AE19*AF19,0),""
))</f>
        <v/>
      </c>
      <c r="AL19" s="720" t="str">
        <f>IF(OR(Z19="",AA19=1),IF(AND(AA19=1,AF19=0),L19,""),
IF(AND(AD19&gt;0,AF19&lt;AD19,SUM(AK19)&gt;0,AK19&lt;=ROUND(L19*AE19,0)),ROUND(AK19,0),
IF(AND(AD19&gt;0,AF19&lt;AD19,SUM(L19)&gt;0),ROUND(L19*AE19,0),"")))</f>
        <v/>
      </c>
      <c r="AM19" s="720" t="str">
        <f>IF(R19="","",IF(OR(I19=IF(J19&gt;【１】経営概要!$G$27,調査年-1,調査年),AH19=""),"",ROUND(AH19*R19%,0)))</f>
        <v/>
      </c>
      <c r="AN19" s="720" t="str">
        <f t="shared" ref="AN19:AN82" si="8">IF(R19="","",IF(AI19="","",ROUND(AI19*R19%,0)))</f>
        <v/>
      </c>
      <c r="AO19" s="720" t="str">
        <f t="shared" ref="AO19:AO82" si="9">IF(R19="","",IF(AJ19="","",ROUND(AJ19*R19%,0)))</f>
        <v/>
      </c>
      <c r="AP19" s="721" t="str">
        <f t="shared" ref="AP19:AP82" si="10">IF(R19="","",IF(AH19="","",ROUND(AH19*R19%,0)))</f>
        <v/>
      </c>
      <c r="AQ19" s="861" t="str">
        <f>IF(OR(R19="",AND(OR(I19&lt;&gt;IF(J19&gt;【１】経営概要!$G$27,調査年-1,調査年),AA19=0),M19="",AL19="")),"",
SUM(
IF(AND(I19=IF(J19&gt;【１】経営概要!$G$27,調査年-1,調査年),AA19=1),ROUND(K19*R19%,0),),
ROUND(M19*R19%,0),
ROUND(SUM(AL19)*R19%,0),
))</f>
        <v/>
      </c>
      <c r="AR19" s="720" t="str">
        <f t="shared" ref="AR19:AR82" si="11">IF(R19="","",IF(N19="","",ROUND(N19*R19%,0)))</f>
        <v/>
      </c>
      <c r="AS19" s="720" t="str">
        <f>IF(R19="","",IF(O19="","",ROUND(O19*R19%,0)))</f>
        <v/>
      </c>
      <c r="AT19" s="897" t="str">
        <f>IF(R19="","",IF(P19="","",ROUND(P19*R19%,0)))</f>
        <v/>
      </c>
      <c r="AU19" s="897" t="str">
        <f>IF(R19="","",IF(Q19="","",ROUND(Q19*R19%,0)))</f>
        <v/>
      </c>
    </row>
    <row r="20" spans="3:47" s="4" customFormat="1" ht="28.15" customHeight="1">
      <c r="C20" s="722">
        <v>2</v>
      </c>
      <c r="D20" s="766"/>
      <c r="E20" s="686"/>
      <c r="F20" s="767"/>
      <c r="G20" s="682"/>
      <c r="H20" s="200"/>
      <c r="I20" s="200"/>
      <c r="J20" s="768"/>
      <c r="K20" s="201"/>
      <c r="L20" s="201"/>
      <c r="M20" s="201"/>
      <c r="N20" s="201"/>
      <c r="O20" s="769"/>
      <c r="P20" s="895"/>
      <c r="Q20" s="960"/>
      <c r="R20" s="1048"/>
      <c r="S20" s="770"/>
      <c r="T20" s="771"/>
      <c r="U20" s="453"/>
      <c r="V20" s="307"/>
      <c r="W20" s="294"/>
      <c r="Z20" s="663" t="str">
        <f t="shared" si="1"/>
        <v/>
      </c>
      <c r="AA20" s="664" t="str">
        <f>IF(Z20="","",IF(K20+L20&lt;100000,1,0))</f>
        <v/>
      </c>
      <c r="AB20" s="664" t="str">
        <f>IF(Z20="","",IF(AND(AA20=0,K20+L20&lt;200000),1,))</f>
        <v/>
      </c>
      <c r="AC20" s="664" t="str">
        <f>IF(Z20="","",VLOOKUP(Z20,リスト!BN:BO,2,0))</f>
        <v/>
      </c>
      <c r="AD20" s="664" t="str">
        <f t="shared" si="2"/>
        <v/>
      </c>
      <c r="AE20" s="664" t="str">
        <f>IF(AD20="","",VLOOKUP(AD20,リスト!BW:BX,2,0))</f>
        <v/>
      </c>
      <c r="AF20" s="664" t="str">
        <f>IF(Z20="","",IF(J20&gt;【１】経営概要!$G$27,調査年-1,調査年)-I20)</f>
        <v/>
      </c>
      <c r="AG20" s="723" t="str">
        <f t="shared" si="3"/>
        <v/>
      </c>
      <c r="AH20" s="665" t="str">
        <f t="shared" si="4"/>
        <v/>
      </c>
      <c r="AI20" s="665" t="str">
        <f t="shared" si="5"/>
        <v/>
      </c>
      <c r="AJ20" s="666" t="str">
        <f t="shared" si="6"/>
        <v/>
      </c>
      <c r="AK20" s="666" t="str">
        <f t="shared" si="7"/>
        <v/>
      </c>
      <c r="AL20" s="666" t="str">
        <f t="shared" ref="AL20:AL83" si="12">IF(OR(Z20="",AA20=1),IF(AND(AA20=1,AF20=0),L20,""),
IF(AND(AD20&gt;0,AF20&lt;AD20,SUM(AK20)&gt;0,AK20&lt;=ROUND(L20*AE20,0)),ROUND(AK20,0),
IF(AND(AD20&gt;0,AF20&lt;AD20,SUM(L20)&gt;0),ROUND(L20*AE20,0),"")))</f>
        <v/>
      </c>
      <c r="AM20" s="666" t="str">
        <f>IF(R20="","",IF(OR(I20=IF(J20&gt;【１】経営概要!$G$27,調査年-1,調査年),AH20=""),"",ROUND(AH20*R20%,0)))</f>
        <v/>
      </c>
      <c r="AN20" s="666" t="str">
        <f t="shared" si="8"/>
        <v/>
      </c>
      <c r="AO20" s="666" t="str">
        <f t="shared" si="9"/>
        <v/>
      </c>
      <c r="AP20" s="666" t="str">
        <f t="shared" si="10"/>
        <v/>
      </c>
      <c r="AQ20" s="862" t="str">
        <f>IF(OR(R20="",AND(OR(I20&lt;&gt;IF(J20&gt;【１】経営概要!$G$27,調査年-1,調査年),AA20=0),M20="",AL20="")),"",
SUM(
IF(AND(I20=IF(J20&gt;【１】経営概要!$G$27,調査年-1,調査年),AA20=1),ROUND(K20*R20%,0),),
ROUND(M20*R20%,0),
ROUND(SUM(AL20)*R20%,0),
))</f>
        <v/>
      </c>
      <c r="AR20" s="666" t="str">
        <f t="shared" si="11"/>
        <v/>
      </c>
      <c r="AS20" s="666" t="str">
        <f t="shared" ref="AS20:AS82" si="13">IF(R20="","",IF(O20="","",ROUND(O20*R20%,0)))</f>
        <v/>
      </c>
      <c r="AT20" s="897" t="str">
        <f t="shared" ref="AT20:AT83" si="14">IF(R20="","",IF(P20="","",ROUND(P20*R20%,0)))</f>
        <v/>
      </c>
      <c r="AU20" s="897" t="str">
        <f t="shared" ref="AU20:AU83" si="15">IF(R20="","",IF(Q20="","",ROUND(Q20*R20%,0)))</f>
        <v/>
      </c>
    </row>
    <row r="21" spans="3:47" s="4" customFormat="1" ht="28.15" customHeight="1">
      <c r="C21" s="722">
        <v>3</v>
      </c>
      <c r="D21" s="772"/>
      <c r="E21" s="773"/>
      <c r="F21" s="767"/>
      <c r="G21" s="744"/>
      <c r="H21" s="193"/>
      <c r="I21" s="193"/>
      <c r="J21" s="768"/>
      <c r="K21" s="192"/>
      <c r="L21" s="192"/>
      <c r="M21" s="774"/>
      <c r="N21" s="192"/>
      <c r="O21" s="769"/>
      <c r="P21" s="895"/>
      <c r="Q21" s="960"/>
      <c r="R21" s="1048"/>
      <c r="S21" s="770"/>
      <c r="T21" s="771"/>
      <c r="U21" s="453"/>
      <c r="V21" s="307"/>
      <c r="W21" s="294"/>
      <c r="Z21" s="663" t="str">
        <f t="shared" si="1"/>
        <v/>
      </c>
      <c r="AA21" s="664" t="str">
        <f t="shared" ref="AA21:AA84" si="16">IF(Z21="","",IF(K21+L21&lt;100000,1,0))</f>
        <v/>
      </c>
      <c r="AB21" s="664" t="str">
        <f t="shared" ref="AB21:AB84" si="17">IF(Z21="","",IF(AND(AA21=0,K21+L21&lt;200000),1,))</f>
        <v/>
      </c>
      <c r="AC21" s="664" t="str">
        <f>IF(Z21="","",VLOOKUP(Z21,リスト!BN:BO,2,0))</f>
        <v/>
      </c>
      <c r="AD21" s="664" t="str">
        <f t="shared" si="2"/>
        <v/>
      </c>
      <c r="AE21" s="664" t="str">
        <f>IF(AD21="","",VLOOKUP(AD21,リスト!BW:BX,2,0))</f>
        <v/>
      </c>
      <c r="AF21" s="664" t="str">
        <f>IF(Z21="","",IF(J21&gt;【１】経営概要!$G$27,調査年-1,調査年)-I21)</f>
        <v/>
      </c>
      <c r="AG21" s="723" t="str">
        <f t="shared" si="3"/>
        <v/>
      </c>
      <c r="AH21" s="665" t="str">
        <f t="shared" si="4"/>
        <v/>
      </c>
      <c r="AI21" s="665" t="str">
        <f t="shared" si="5"/>
        <v/>
      </c>
      <c r="AJ21" s="666" t="str">
        <f t="shared" si="6"/>
        <v/>
      </c>
      <c r="AK21" s="666" t="str">
        <f t="shared" si="7"/>
        <v/>
      </c>
      <c r="AL21" s="666" t="str">
        <f t="shared" si="12"/>
        <v/>
      </c>
      <c r="AM21" s="666" t="str">
        <f>IF(R21="","",IF(OR(I21=IF(J21&gt;【１】経営概要!$G$27,調査年-1,調査年),AH21=""),"",ROUND(AH21*R21%,0)))</f>
        <v/>
      </c>
      <c r="AN21" s="666" t="str">
        <f t="shared" si="8"/>
        <v/>
      </c>
      <c r="AO21" s="666" t="str">
        <f t="shared" si="9"/>
        <v/>
      </c>
      <c r="AP21" s="666" t="str">
        <f t="shared" si="10"/>
        <v/>
      </c>
      <c r="AQ21" s="862" t="str">
        <f>IF(OR(R21="",AND(OR(I21&lt;&gt;IF(J21&gt;【１】経営概要!$G$27,調査年-1,調査年),AA21=0),M21="",AL21="")),"",
SUM(
IF(AND(I21=IF(J21&gt;【１】経営概要!$G$27,調査年-1,調査年),AA21=1),ROUND(K21*R21%,0),),
ROUND(M21*R21%,0),
ROUND(SUM(AL21)*R21%,0),
))</f>
        <v/>
      </c>
      <c r="AR21" s="666" t="str">
        <f t="shared" si="11"/>
        <v/>
      </c>
      <c r="AS21" s="666" t="str">
        <f t="shared" si="13"/>
        <v/>
      </c>
      <c r="AT21" s="897" t="str">
        <f t="shared" si="14"/>
        <v/>
      </c>
      <c r="AU21" s="897" t="str">
        <f t="shared" si="15"/>
        <v/>
      </c>
    </row>
    <row r="22" spans="3:47" s="4" customFormat="1" ht="28.15" customHeight="1">
      <c r="C22" s="722">
        <v>4</v>
      </c>
      <c r="D22" s="766"/>
      <c r="E22" s="686"/>
      <c r="F22" s="767"/>
      <c r="G22" s="744"/>
      <c r="H22" s="191"/>
      <c r="I22" s="191"/>
      <c r="J22" s="768"/>
      <c r="K22" s="192"/>
      <c r="L22" s="192"/>
      <c r="M22" s="774"/>
      <c r="N22" s="192"/>
      <c r="O22" s="769"/>
      <c r="P22" s="895"/>
      <c r="Q22" s="960"/>
      <c r="R22" s="1048"/>
      <c r="S22" s="770"/>
      <c r="T22" s="771"/>
      <c r="U22" s="453"/>
      <c r="V22" s="307"/>
      <c r="W22" s="294"/>
      <c r="Z22" s="663" t="str">
        <f t="shared" si="1"/>
        <v/>
      </c>
      <c r="AA22" s="664" t="str">
        <f t="shared" si="16"/>
        <v/>
      </c>
      <c r="AB22" s="664" t="str">
        <f t="shared" si="17"/>
        <v/>
      </c>
      <c r="AC22" s="664" t="str">
        <f>IF(Z22="","",VLOOKUP(Z22,リスト!BN:BO,2,0))</f>
        <v/>
      </c>
      <c r="AD22" s="664" t="str">
        <f t="shared" si="2"/>
        <v/>
      </c>
      <c r="AE22" s="664" t="str">
        <f>IF(AD22="","",VLOOKUP(AD22,リスト!BW:BX,2,0))</f>
        <v/>
      </c>
      <c r="AF22" s="664" t="str">
        <f>IF(Z22="","",IF(J22&gt;【１】経営概要!$G$27,調査年-1,調査年)-I22)</f>
        <v/>
      </c>
      <c r="AG22" s="723" t="str">
        <f t="shared" si="3"/>
        <v/>
      </c>
      <c r="AH22" s="665" t="str">
        <f t="shared" si="4"/>
        <v/>
      </c>
      <c r="AI22" s="665" t="str">
        <f t="shared" si="5"/>
        <v/>
      </c>
      <c r="AJ22" s="666" t="str">
        <f t="shared" si="6"/>
        <v/>
      </c>
      <c r="AK22" s="666" t="str">
        <f t="shared" si="7"/>
        <v/>
      </c>
      <c r="AL22" s="666" t="str">
        <f t="shared" si="12"/>
        <v/>
      </c>
      <c r="AM22" s="666" t="str">
        <f>IF(R22="","",IF(OR(I22=IF(J22&gt;【１】経営概要!$G$27,調査年-1,調査年),AH22=""),"",ROUND(AH22*R22%,0)))</f>
        <v/>
      </c>
      <c r="AN22" s="666" t="str">
        <f t="shared" si="8"/>
        <v/>
      </c>
      <c r="AO22" s="666" t="str">
        <f t="shared" si="9"/>
        <v/>
      </c>
      <c r="AP22" s="666" t="str">
        <f t="shared" si="10"/>
        <v/>
      </c>
      <c r="AQ22" s="862" t="str">
        <f>IF(OR(R22="",AND(OR(I22&lt;&gt;IF(J22&gt;【１】経営概要!$G$27,調査年-1,調査年),AA22=0),M22="",AL22="")),"",
SUM(
IF(AND(I22=IF(J22&gt;【１】経営概要!$G$27,調査年-1,調査年),AA22=1),ROUND(K22*R22%,0),),
ROUND(M22*R22%,0),
ROUND(SUM(AL22)*R22%,0),
))</f>
        <v/>
      </c>
      <c r="AR22" s="666" t="str">
        <f t="shared" si="11"/>
        <v/>
      </c>
      <c r="AS22" s="666" t="str">
        <f t="shared" si="13"/>
        <v/>
      </c>
      <c r="AT22" s="897" t="str">
        <f t="shared" si="14"/>
        <v/>
      </c>
      <c r="AU22" s="897" t="str">
        <f t="shared" si="15"/>
        <v/>
      </c>
    </row>
    <row r="23" spans="3:47" s="4" customFormat="1" ht="28.15" customHeight="1">
      <c r="C23" s="722">
        <v>5</v>
      </c>
      <c r="D23" s="772"/>
      <c r="E23" s="773"/>
      <c r="F23" s="767"/>
      <c r="G23" s="744"/>
      <c r="H23" s="193"/>
      <c r="I23" s="193"/>
      <c r="J23" s="768"/>
      <c r="K23" s="192"/>
      <c r="L23" s="192"/>
      <c r="M23" s="774"/>
      <c r="N23" s="192"/>
      <c r="O23" s="769"/>
      <c r="P23" s="895"/>
      <c r="Q23" s="960"/>
      <c r="R23" s="1048"/>
      <c r="S23" s="770"/>
      <c r="T23" s="771"/>
      <c r="U23" s="453"/>
      <c r="V23" s="307"/>
      <c r="W23" s="294"/>
      <c r="Z23" s="663" t="str">
        <f t="shared" si="1"/>
        <v/>
      </c>
      <c r="AA23" s="664" t="str">
        <f t="shared" si="16"/>
        <v/>
      </c>
      <c r="AB23" s="664" t="str">
        <f t="shared" si="17"/>
        <v/>
      </c>
      <c r="AC23" s="664" t="str">
        <f>IF(Z23="","",VLOOKUP(Z23,リスト!BN:BO,2,0))</f>
        <v/>
      </c>
      <c r="AD23" s="664" t="str">
        <f t="shared" si="2"/>
        <v/>
      </c>
      <c r="AE23" s="664" t="str">
        <f>IF(AD23="","",VLOOKUP(AD23,リスト!BW:BX,2,0))</f>
        <v/>
      </c>
      <c r="AF23" s="664" t="str">
        <f>IF(Z23="","",IF(J23&gt;【１】経営概要!$G$27,調査年-1,調査年)-I23)</f>
        <v/>
      </c>
      <c r="AG23" s="723" t="str">
        <f t="shared" si="3"/>
        <v/>
      </c>
      <c r="AH23" s="665" t="str">
        <f t="shared" si="4"/>
        <v/>
      </c>
      <c r="AI23" s="665" t="str">
        <f t="shared" si="5"/>
        <v/>
      </c>
      <c r="AJ23" s="666" t="str">
        <f t="shared" si="6"/>
        <v/>
      </c>
      <c r="AK23" s="666" t="str">
        <f t="shared" si="7"/>
        <v/>
      </c>
      <c r="AL23" s="666" t="str">
        <f t="shared" si="12"/>
        <v/>
      </c>
      <c r="AM23" s="666" t="str">
        <f>IF(R23="","",IF(OR(I23=IF(J23&gt;【１】経営概要!$G$27,調査年-1,調査年),AH23=""),"",ROUND(AH23*R23%,0)))</f>
        <v/>
      </c>
      <c r="AN23" s="666" t="str">
        <f t="shared" si="8"/>
        <v/>
      </c>
      <c r="AO23" s="666" t="str">
        <f t="shared" si="9"/>
        <v/>
      </c>
      <c r="AP23" s="666" t="str">
        <f t="shared" si="10"/>
        <v/>
      </c>
      <c r="AQ23" s="862" t="str">
        <f>IF(OR(R23="",AND(OR(I23&lt;&gt;IF(J23&gt;【１】経営概要!$G$27,調査年-1,調査年),AA23=0),M23="",AL23="")),"",
SUM(
IF(AND(I23=IF(J23&gt;【１】経営概要!$G$27,調査年-1,調査年),AA23=1),ROUND(K23*R23%,0),),
ROUND(M23*R23%,0),
ROUND(SUM(AL23)*R23%,0),
))</f>
        <v/>
      </c>
      <c r="AR23" s="666" t="str">
        <f t="shared" si="11"/>
        <v/>
      </c>
      <c r="AS23" s="666" t="str">
        <f t="shared" si="13"/>
        <v/>
      </c>
      <c r="AT23" s="897" t="str">
        <f t="shared" si="14"/>
        <v/>
      </c>
      <c r="AU23" s="897" t="str">
        <f t="shared" si="15"/>
        <v/>
      </c>
    </row>
    <row r="24" spans="3:47" s="4" customFormat="1" ht="28.15" customHeight="1">
      <c r="C24" s="722">
        <v>6</v>
      </c>
      <c r="D24" s="766"/>
      <c r="E24" s="686"/>
      <c r="F24" s="767"/>
      <c r="G24" s="744"/>
      <c r="H24" s="191"/>
      <c r="I24" s="191"/>
      <c r="J24" s="768"/>
      <c r="K24" s="192"/>
      <c r="L24" s="192"/>
      <c r="M24" s="774"/>
      <c r="N24" s="192"/>
      <c r="O24" s="769"/>
      <c r="P24" s="895"/>
      <c r="Q24" s="960"/>
      <c r="R24" s="1048"/>
      <c r="S24" s="770"/>
      <c r="T24" s="771"/>
      <c r="U24" s="453"/>
      <c r="V24" s="307"/>
      <c r="W24" s="294"/>
      <c r="Z24" s="663" t="str">
        <f t="shared" si="1"/>
        <v/>
      </c>
      <c r="AA24" s="664" t="str">
        <f t="shared" si="16"/>
        <v/>
      </c>
      <c r="AB24" s="664" t="str">
        <f t="shared" si="17"/>
        <v/>
      </c>
      <c r="AC24" s="664" t="str">
        <f>IF(Z24="","",VLOOKUP(Z24,リスト!BN:BO,2,0))</f>
        <v/>
      </c>
      <c r="AD24" s="664" t="str">
        <f t="shared" si="2"/>
        <v/>
      </c>
      <c r="AE24" s="664" t="str">
        <f>IF(AD24="","",VLOOKUP(AD24,リスト!BW:BX,2,0))</f>
        <v/>
      </c>
      <c r="AF24" s="664" t="str">
        <f>IF(Z24="","",IF(J24&gt;【１】経営概要!$G$27,調査年-1,調査年)-I24)</f>
        <v/>
      </c>
      <c r="AG24" s="723" t="str">
        <f t="shared" si="3"/>
        <v/>
      </c>
      <c r="AH24" s="665" t="str">
        <f t="shared" si="4"/>
        <v/>
      </c>
      <c r="AI24" s="665" t="str">
        <f t="shared" si="5"/>
        <v/>
      </c>
      <c r="AJ24" s="666" t="str">
        <f t="shared" si="6"/>
        <v/>
      </c>
      <c r="AK24" s="666" t="str">
        <f t="shared" si="7"/>
        <v/>
      </c>
      <c r="AL24" s="666" t="str">
        <f t="shared" si="12"/>
        <v/>
      </c>
      <c r="AM24" s="666" t="str">
        <f>IF(R24="","",IF(OR(I24=IF(J24&gt;【１】経営概要!$G$27,調査年-1,調査年),AH24=""),"",ROUND(AH24*R24%,0)))</f>
        <v/>
      </c>
      <c r="AN24" s="666" t="str">
        <f t="shared" si="8"/>
        <v/>
      </c>
      <c r="AO24" s="666" t="str">
        <f t="shared" si="9"/>
        <v/>
      </c>
      <c r="AP24" s="666" t="str">
        <f t="shared" si="10"/>
        <v/>
      </c>
      <c r="AQ24" s="862" t="str">
        <f>IF(OR(R24="",AND(OR(I24&lt;&gt;IF(J24&gt;【１】経営概要!$G$27,調査年-1,調査年),AA24=0),M24="",AL24="")),"",
SUM(
IF(AND(I24=IF(J24&gt;【１】経営概要!$G$27,調査年-1,調査年),AA24=1),ROUND(K24*R24%,0),),
ROUND(M24*R24%,0),
ROUND(SUM(AL24)*R24%,0),
))</f>
        <v/>
      </c>
      <c r="AR24" s="666" t="str">
        <f t="shared" si="11"/>
        <v/>
      </c>
      <c r="AS24" s="666" t="str">
        <f t="shared" si="13"/>
        <v/>
      </c>
      <c r="AT24" s="897" t="str">
        <f t="shared" si="14"/>
        <v/>
      </c>
      <c r="AU24" s="897" t="str">
        <f t="shared" si="15"/>
        <v/>
      </c>
    </row>
    <row r="25" spans="3:47" s="4" customFormat="1" ht="28.15" customHeight="1">
      <c r="C25" s="722">
        <v>7</v>
      </c>
      <c r="D25" s="772"/>
      <c r="E25" s="773"/>
      <c r="F25" s="767"/>
      <c r="G25" s="744"/>
      <c r="H25" s="193"/>
      <c r="I25" s="193"/>
      <c r="J25" s="768"/>
      <c r="K25" s="192"/>
      <c r="L25" s="192"/>
      <c r="M25" s="774"/>
      <c r="N25" s="192"/>
      <c r="O25" s="769"/>
      <c r="P25" s="895"/>
      <c r="Q25" s="960"/>
      <c r="R25" s="1048"/>
      <c r="S25" s="770"/>
      <c r="T25" s="771"/>
      <c r="U25" s="453"/>
      <c r="V25" s="307"/>
      <c r="W25" s="294"/>
      <c r="Z25" s="663" t="str">
        <f t="shared" si="1"/>
        <v/>
      </c>
      <c r="AA25" s="664" t="str">
        <f t="shared" si="16"/>
        <v/>
      </c>
      <c r="AB25" s="664" t="str">
        <f t="shared" si="17"/>
        <v/>
      </c>
      <c r="AC25" s="664" t="str">
        <f>IF(Z25="","",VLOOKUP(Z25,リスト!BN:BO,2,0))</f>
        <v/>
      </c>
      <c r="AD25" s="664" t="str">
        <f t="shared" si="2"/>
        <v/>
      </c>
      <c r="AE25" s="664" t="str">
        <f>IF(AD25="","",VLOOKUP(AD25,リスト!BW:BX,2,0))</f>
        <v/>
      </c>
      <c r="AF25" s="664" t="str">
        <f>IF(Z25="","",IF(J25&gt;【１】経営概要!$G$27,調査年-1,調査年)-I25)</f>
        <v/>
      </c>
      <c r="AG25" s="723" t="str">
        <f t="shared" si="3"/>
        <v/>
      </c>
      <c r="AH25" s="665" t="str">
        <f t="shared" si="4"/>
        <v/>
      </c>
      <c r="AI25" s="665" t="str">
        <f t="shared" si="5"/>
        <v/>
      </c>
      <c r="AJ25" s="666" t="str">
        <f t="shared" si="6"/>
        <v/>
      </c>
      <c r="AK25" s="666" t="str">
        <f t="shared" si="7"/>
        <v/>
      </c>
      <c r="AL25" s="666" t="str">
        <f t="shared" si="12"/>
        <v/>
      </c>
      <c r="AM25" s="666" t="str">
        <f>IF(R25="","",IF(OR(I25=IF(J25&gt;【１】経営概要!$G$27,調査年-1,調査年),AH25=""),"",ROUND(AH25*R25%,0)))</f>
        <v/>
      </c>
      <c r="AN25" s="666" t="str">
        <f t="shared" si="8"/>
        <v/>
      </c>
      <c r="AO25" s="666" t="str">
        <f t="shared" si="9"/>
        <v/>
      </c>
      <c r="AP25" s="666" t="str">
        <f t="shared" si="10"/>
        <v/>
      </c>
      <c r="AQ25" s="862" t="str">
        <f>IF(OR(R25="",AND(OR(I25&lt;&gt;IF(J25&gt;【１】経営概要!$G$27,調査年-1,調査年),AA25=0),M25="",AL25="")),"",
SUM(
IF(AND(I25=IF(J25&gt;【１】経営概要!$G$27,調査年-1,調査年),AA25=1),ROUND(K25*R25%,0),),
ROUND(M25*R25%,0),
ROUND(SUM(AL25)*R25%,0),
))</f>
        <v/>
      </c>
      <c r="AR25" s="666" t="str">
        <f t="shared" si="11"/>
        <v/>
      </c>
      <c r="AS25" s="666" t="str">
        <f t="shared" si="13"/>
        <v/>
      </c>
      <c r="AT25" s="897" t="str">
        <f t="shared" si="14"/>
        <v/>
      </c>
      <c r="AU25" s="897" t="str">
        <f t="shared" si="15"/>
        <v/>
      </c>
    </row>
    <row r="26" spans="3:47" s="4" customFormat="1" ht="28.15" customHeight="1">
      <c r="C26" s="722">
        <v>8</v>
      </c>
      <c r="D26" s="766"/>
      <c r="E26" s="686"/>
      <c r="F26" s="767"/>
      <c r="G26" s="744"/>
      <c r="H26" s="191"/>
      <c r="I26" s="191"/>
      <c r="J26" s="768"/>
      <c r="K26" s="192"/>
      <c r="L26" s="192"/>
      <c r="M26" s="774"/>
      <c r="N26" s="192"/>
      <c r="O26" s="769"/>
      <c r="P26" s="895"/>
      <c r="Q26" s="960"/>
      <c r="R26" s="1048"/>
      <c r="S26" s="770"/>
      <c r="T26" s="771"/>
      <c r="U26" s="453"/>
      <c r="V26" s="307"/>
      <c r="W26" s="294"/>
      <c r="Z26" s="663" t="str">
        <f t="shared" si="1"/>
        <v/>
      </c>
      <c r="AA26" s="664" t="str">
        <f t="shared" si="16"/>
        <v/>
      </c>
      <c r="AB26" s="664" t="str">
        <f t="shared" si="17"/>
        <v/>
      </c>
      <c r="AC26" s="664" t="str">
        <f>IF(Z26="","",VLOOKUP(Z26,リスト!BN:BO,2,0))</f>
        <v/>
      </c>
      <c r="AD26" s="664" t="str">
        <f t="shared" si="2"/>
        <v/>
      </c>
      <c r="AE26" s="664" t="str">
        <f>IF(AD26="","",VLOOKUP(AD26,リスト!BW:BX,2,0))</f>
        <v/>
      </c>
      <c r="AF26" s="664" t="str">
        <f>IF(Z26="","",IF(J26&gt;【１】経営概要!$G$27,調査年-1,調査年)-I26)</f>
        <v/>
      </c>
      <c r="AG26" s="723" t="str">
        <f t="shared" si="3"/>
        <v/>
      </c>
      <c r="AH26" s="665" t="str">
        <f t="shared" si="4"/>
        <v/>
      </c>
      <c r="AI26" s="665" t="str">
        <f t="shared" si="5"/>
        <v/>
      </c>
      <c r="AJ26" s="666" t="str">
        <f t="shared" si="6"/>
        <v/>
      </c>
      <c r="AK26" s="666" t="str">
        <f t="shared" si="7"/>
        <v/>
      </c>
      <c r="AL26" s="666" t="str">
        <f t="shared" si="12"/>
        <v/>
      </c>
      <c r="AM26" s="666" t="str">
        <f>IF(R26="","",IF(OR(I26=IF(J26&gt;【１】経営概要!$G$27,調査年-1,調査年),AH26=""),"",ROUND(AH26*R26%,0)))</f>
        <v/>
      </c>
      <c r="AN26" s="666" t="str">
        <f t="shared" si="8"/>
        <v/>
      </c>
      <c r="AO26" s="666" t="str">
        <f t="shared" si="9"/>
        <v/>
      </c>
      <c r="AP26" s="666" t="str">
        <f t="shared" si="10"/>
        <v/>
      </c>
      <c r="AQ26" s="862" t="str">
        <f>IF(OR(R26="",AND(OR(I26&lt;&gt;IF(J26&gt;【１】経営概要!$G$27,調査年-1,調査年),AA26=0),M26="",AL26="")),"",
SUM(
IF(AND(I26=IF(J26&gt;【１】経営概要!$G$27,調査年-1,調査年),AA26=1),ROUND(K26*R26%,0),),
ROUND(M26*R26%,0),
ROUND(SUM(AL26)*R26%,0),
))</f>
        <v/>
      </c>
      <c r="AR26" s="666" t="str">
        <f t="shared" si="11"/>
        <v/>
      </c>
      <c r="AS26" s="666" t="str">
        <f t="shared" si="13"/>
        <v/>
      </c>
      <c r="AT26" s="897" t="str">
        <f t="shared" si="14"/>
        <v/>
      </c>
      <c r="AU26" s="897" t="str">
        <f t="shared" si="15"/>
        <v/>
      </c>
    </row>
    <row r="27" spans="3:47" s="4" customFormat="1" ht="28.15" customHeight="1">
      <c r="C27" s="722">
        <v>9</v>
      </c>
      <c r="D27" s="772"/>
      <c r="E27" s="773"/>
      <c r="F27" s="767"/>
      <c r="G27" s="744"/>
      <c r="H27" s="193"/>
      <c r="I27" s="193"/>
      <c r="J27" s="768"/>
      <c r="K27" s="192"/>
      <c r="L27" s="192"/>
      <c r="M27" s="774"/>
      <c r="N27" s="192"/>
      <c r="O27" s="769"/>
      <c r="P27" s="895"/>
      <c r="Q27" s="960"/>
      <c r="R27" s="1048"/>
      <c r="S27" s="770"/>
      <c r="T27" s="771"/>
      <c r="U27" s="453"/>
      <c r="V27" s="307"/>
      <c r="W27" s="294"/>
      <c r="Z27" s="663" t="str">
        <f t="shared" si="1"/>
        <v/>
      </c>
      <c r="AA27" s="664" t="str">
        <f t="shared" si="16"/>
        <v/>
      </c>
      <c r="AB27" s="664" t="str">
        <f t="shared" si="17"/>
        <v/>
      </c>
      <c r="AC27" s="664" t="str">
        <f>IF(Z27="","",VLOOKUP(Z27,リスト!BN:BO,2,0))</f>
        <v/>
      </c>
      <c r="AD27" s="664" t="str">
        <f t="shared" si="2"/>
        <v/>
      </c>
      <c r="AE27" s="664" t="str">
        <f>IF(AD27="","",VLOOKUP(AD27,リスト!BW:BX,2,0))</f>
        <v/>
      </c>
      <c r="AF27" s="664" t="str">
        <f>IF(Z27="","",IF(J27&gt;【１】経営概要!$G$27,調査年-1,調査年)-I27)</f>
        <v/>
      </c>
      <c r="AG27" s="723" t="str">
        <f t="shared" si="3"/>
        <v/>
      </c>
      <c r="AH27" s="665" t="str">
        <f t="shared" si="4"/>
        <v/>
      </c>
      <c r="AI27" s="665" t="str">
        <f t="shared" si="5"/>
        <v/>
      </c>
      <c r="AJ27" s="666" t="str">
        <f t="shared" si="6"/>
        <v/>
      </c>
      <c r="AK27" s="666" t="str">
        <f t="shared" si="7"/>
        <v/>
      </c>
      <c r="AL27" s="666" t="str">
        <f t="shared" si="12"/>
        <v/>
      </c>
      <c r="AM27" s="666" t="str">
        <f>IF(R27="","",IF(OR(I27=IF(J27&gt;【１】経営概要!$G$27,調査年-1,調査年),AH27=""),"",ROUND(AH27*R27%,0)))</f>
        <v/>
      </c>
      <c r="AN27" s="666" t="str">
        <f t="shared" si="8"/>
        <v/>
      </c>
      <c r="AO27" s="666" t="str">
        <f t="shared" si="9"/>
        <v/>
      </c>
      <c r="AP27" s="666" t="str">
        <f t="shared" si="10"/>
        <v/>
      </c>
      <c r="AQ27" s="862" t="str">
        <f>IF(OR(R27="",AND(OR(I27&lt;&gt;IF(J27&gt;【１】経営概要!$G$27,調査年-1,調査年),AA27=0),M27="",AL27="")),"",
SUM(
IF(AND(I27=IF(J27&gt;【１】経営概要!$G$27,調査年-1,調査年),AA27=1),ROUND(K27*R27%,0),),
ROUND(M27*R27%,0),
ROUND(SUM(AL27)*R27%,0),
))</f>
        <v/>
      </c>
      <c r="AR27" s="666" t="str">
        <f t="shared" si="11"/>
        <v/>
      </c>
      <c r="AS27" s="666" t="str">
        <f t="shared" si="13"/>
        <v/>
      </c>
      <c r="AT27" s="897" t="str">
        <f t="shared" si="14"/>
        <v/>
      </c>
      <c r="AU27" s="897" t="str">
        <f t="shared" si="15"/>
        <v/>
      </c>
    </row>
    <row r="28" spans="3:47" s="4" customFormat="1" ht="28.15" customHeight="1">
      <c r="C28" s="722">
        <v>10</v>
      </c>
      <c r="D28" s="766"/>
      <c r="E28" s="686"/>
      <c r="F28" s="767"/>
      <c r="G28" s="744"/>
      <c r="H28" s="191"/>
      <c r="I28" s="191"/>
      <c r="J28" s="768"/>
      <c r="K28" s="192"/>
      <c r="L28" s="192"/>
      <c r="M28" s="774"/>
      <c r="N28" s="192"/>
      <c r="O28" s="769"/>
      <c r="P28" s="895"/>
      <c r="Q28" s="960"/>
      <c r="R28" s="1048"/>
      <c r="S28" s="770"/>
      <c r="T28" s="771"/>
      <c r="U28" s="453"/>
      <c r="V28" s="307"/>
      <c r="W28" s="294"/>
      <c r="Z28" s="663" t="str">
        <f t="shared" si="1"/>
        <v/>
      </c>
      <c r="AA28" s="664" t="str">
        <f t="shared" si="16"/>
        <v/>
      </c>
      <c r="AB28" s="664" t="str">
        <f t="shared" si="17"/>
        <v/>
      </c>
      <c r="AC28" s="664" t="str">
        <f>IF(Z28="","",VLOOKUP(Z28,リスト!BN:BO,2,0))</f>
        <v/>
      </c>
      <c r="AD28" s="664" t="str">
        <f t="shared" si="2"/>
        <v/>
      </c>
      <c r="AE28" s="664" t="str">
        <f>IF(AD28="","",VLOOKUP(AD28,リスト!BW:BX,2,0))</f>
        <v/>
      </c>
      <c r="AF28" s="664" t="str">
        <f>IF(Z28="","",IF(J28&gt;【１】経営概要!$G$27,調査年-1,調査年)-I28)</f>
        <v/>
      </c>
      <c r="AG28" s="723" t="str">
        <f t="shared" si="3"/>
        <v/>
      </c>
      <c r="AH28" s="665" t="str">
        <f t="shared" si="4"/>
        <v/>
      </c>
      <c r="AI28" s="665" t="str">
        <f t="shared" si="5"/>
        <v/>
      </c>
      <c r="AJ28" s="666" t="str">
        <f t="shared" si="6"/>
        <v/>
      </c>
      <c r="AK28" s="666" t="str">
        <f t="shared" si="7"/>
        <v/>
      </c>
      <c r="AL28" s="666" t="str">
        <f t="shared" si="12"/>
        <v/>
      </c>
      <c r="AM28" s="666" t="str">
        <f>IF(R28="","",IF(OR(I28=IF(J28&gt;【１】経営概要!$G$27,調査年-1,調査年),AH28=""),"",ROUND(AH28*R28%,0)))</f>
        <v/>
      </c>
      <c r="AN28" s="666" t="str">
        <f t="shared" si="8"/>
        <v/>
      </c>
      <c r="AO28" s="666" t="str">
        <f t="shared" si="9"/>
        <v/>
      </c>
      <c r="AP28" s="666" t="str">
        <f t="shared" si="10"/>
        <v/>
      </c>
      <c r="AQ28" s="862" t="str">
        <f>IF(OR(R28="",AND(OR(I28&lt;&gt;IF(J28&gt;【１】経営概要!$G$27,調査年-1,調査年),AA28=0),M28="",AL28="")),"",
SUM(
IF(AND(I28=IF(J28&gt;【１】経営概要!$G$27,調査年-1,調査年),AA28=1),ROUND(K28*R28%,0),),
ROUND(M28*R28%,0),
ROUND(SUM(AL28)*R28%,0),
))</f>
        <v/>
      </c>
      <c r="AR28" s="666" t="str">
        <f t="shared" si="11"/>
        <v/>
      </c>
      <c r="AS28" s="666" t="str">
        <f t="shared" si="13"/>
        <v/>
      </c>
      <c r="AT28" s="897" t="str">
        <f t="shared" si="14"/>
        <v/>
      </c>
      <c r="AU28" s="897" t="str">
        <f t="shared" si="15"/>
        <v/>
      </c>
    </row>
    <row r="29" spans="3:47" s="4" customFormat="1" ht="28.15" customHeight="1">
      <c r="C29" s="722">
        <v>11</v>
      </c>
      <c r="D29" s="772"/>
      <c r="E29" s="773"/>
      <c r="F29" s="767"/>
      <c r="G29" s="744"/>
      <c r="H29" s="193"/>
      <c r="I29" s="193"/>
      <c r="J29" s="768"/>
      <c r="K29" s="192"/>
      <c r="L29" s="192"/>
      <c r="M29" s="774"/>
      <c r="N29" s="192"/>
      <c r="O29" s="769"/>
      <c r="P29" s="895"/>
      <c r="Q29" s="960"/>
      <c r="R29" s="1048"/>
      <c r="S29" s="770"/>
      <c r="T29" s="771"/>
      <c r="U29" s="453"/>
      <c r="V29" s="307"/>
      <c r="W29" s="294"/>
      <c r="Z29" s="663" t="str">
        <f t="shared" si="1"/>
        <v/>
      </c>
      <c r="AA29" s="664" t="str">
        <f t="shared" si="16"/>
        <v/>
      </c>
      <c r="AB29" s="664" t="str">
        <f t="shared" si="17"/>
        <v/>
      </c>
      <c r="AC29" s="664" t="str">
        <f>IF(Z29="","",VLOOKUP(Z29,リスト!BN:BO,2,0))</f>
        <v/>
      </c>
      <c r="AD29" s="664" t="str">
        <f t="shared" si="2"/>
        <v/>
      </c>
      <c r="AE29" s="664" t="str">
        <f>IF(AD29="","",VLOOKUP(AD29,リスト!BW:BX,2,0))</f>
        <v/>
      </c>
      <c r="AF29" s="664" t="str">
        <f>IF(Z29="","",IF(J29&gt;【１】経営概要!$G$27,調査年-1,調査年)-I29)</f>
        <v/>
      </c>
      <c r="AG29" s="723" t="str">
        <f t="shared" si="3"/>
        <v/>
      </c>
      <c r="AH29" s="665" t="str">
        <f t="shared" si="4"/>
        <v/>
      </c>
      <c r="AI29" s="665" t="str">
        <f t="shared" si="5"/>
        <v/>
      </c>
      <c r="AJ29" s="666" t="str">
        <f t="shared" si="6"/>
        <v/>
      </c>
      <c r="AK29" s="666" t="str">
        <f t="shared" si="7"/>
        <v/>
      </c>
      <c r="AL29" s="666" t="str">
        <f t="shared" si="12"/>
        <v/>
      </c>
      <c r="AM29" s="666" t="str">
        <f>IF(R29="","",IF(OR(I29=IF(J29&gt;【１】経営概要!$G$27,調査年-1,調査年),AH29=""),"",ROUND(AH29*R29%,0)))</f>
        <v/>
      </c>
      <c r="AN29" s="666" t="str">
        <f t="shared" si="8"/>
        <v/>
      </c>
      <c r="AO29" s="666" t="str">
        <f t="shared" si="9"/>
        <v/>
      </c>
      <c r="AP29" s="666" t="str">
        <f t="shared" si="10"/>
        <v/>
      </c>
      <c r="AQ29" s="862" t="str">
        <f>IF(OR(R29="",AND(OR(I29&lt;&gt;IF(J29&gt;【１】経営概要!$G$27,調査年-1,調査年),AA29=0),M29="",AL29="")),"",
SUM(
IF(AND(I29=IF(J29&gt;【１】経営概要!$G$27,調査年-1,調査年),AA29=1),ROUND(K29*R29%,0),),
ROUND(M29*R29%,0),
ROUND(SUM(AL29)*R29%,0),
))</f>
        <v/>
      </c>
      <c r="AR29" s="666" t="str">
        <f t="shared" si="11"/>
        <v/>
      </c>
      <c r="AS29" s="666" t="str">
        <f t="shared" si="13"/>
        <v/>
      </c>
      <c r="AT29" s="897" t="str">
        <f t="shared" si="14"/>
        <v/>
      </c>
      <c r="AU29" s="897" t="str">
        <f t="shared" si="15"/>
        <v/>
      </c>
    </row>
    <row r="30" spans="3:47" s="4" customFormat="1" ht="28.15" customHeight="1">
      <c r="C30" s="722">
        <v>12</v>
      </c>
      <c r="D30" s="766"/>
      <c r="E30" s="686"/>
      <c r="F30" s="767"/>
      <c r="G30" s="744"/>
      <c r="H30" s="191"/>
      <c r="I30" s="191"/>
      <c r="J30" s="768"/>
      <c r="K30" s="192"/>
      <c r="L30" s="192"/>
      <c r="M30" s="774"/>
      <c r="N30" s="192"/>
      <c r="O30" s="769"/>
      <c r="P30" s="895"/>
      <c r="Q30" s="960"/>
      <c r="R30" s="1048"/>
      <c r="S30" s="770"/>
      <c r="T30" s="771"/>
      <c r="U30" s="453"/>
      <c r="V30" s="307"/>
      <c r="W30" s="294"/>
      <c r="Z30" s="663" t="str">
        <f t="shared" si="1"/>
        <v/>
      </c>
      <c r="AA30" s="664" t="str">
        <f t="shared" si="16"/>
        <v/>
      </c>
      <c r="AB30" s="664" t="str">
        <f t="shared" si="17"/>
        <v/>
      </c>
      <c r="AC30" s="664" t="str">
        <f>IF(Z30="","",VLOOKUP(Z30,リスト!BN:BO,2,0))</f>
        <v/>
      </c>
      <c r="AD30" s="664" t="str">
        <f t="shared" si="2"/>
        <v/>
      </c>
      <c r="AE30" s="664" t="str">
        <f>IF(AD30="","",VLOOKUP(AD30,リスト!BW:BX,2,0))</f>
        <v/>
      </c>
      <c r="AF30" s="664" t="str">
        <f>IF(Z30="","",IF(J30&gt;【１】経営概要!$G$27,調査年-1,調査年)-I30)</f>
        <v/>
      </c>
      <c r="AG30" s="723" t="str">
        <f t="shared" si="3"/>
        <v/>
      </c>
      <c r="AH30" s="665" t="str">
        <f t="shared" si="4"/>
        <v/>
      </c>
      <c r="AI30" s="665" t="str">
        <f t="shared" si="5"/>
        <v/>
      </c>
      <c r="AJ30" s="666" t="str">
        <f t="shared" si="6"/>
        <v/>
      </c>
      <c r="AK30" s="666" t="str">
        <f t="shared" si="7"/>
        <v/>
      </c>
      <c r="AL30" s="666" t="str">
        <f t="shared" si="12"/>
        <v/>
      </c>
      <c r="AM30" s="666" t="str">
        <f>IF(R30="","",IF(OR(I30=IF(J30&gt;【１】経営概要!$G$27,調査年-1,調査年),AH30=""),"",ROUND(AH30*R30%,0)))</f>
        <v/>
      </c>
      <c r="AN30" s="666" t="str">
        <f t="shared" si="8"/>
        <v/>
      </c>
      <c r="AO30" s="666" t="str">
        <f t="shared" si="9"/>
        <v/>
      </c>
      <c r="AP30" s="666" t="str">
        <f t="shared" si="10"/>
        <v/>
      </c>
      <c r="AQ30" s="862" t="str">
        <f>IF(OR(R30="",AND(OR(I30&lt;&gt;IF(J30&gt;【１】経営概要!$G$27,調査年-1,調査年),AA30=0),M30="",AL30="")),"",
SUM(
IF(AND(I30=IF(J30&gt;【１】経営概要!$G$27,調査年-1,調査年),AA30=1),ROUND(K30*R30%,0),),
ROUND(M30*R30%,0),
ROUND(SUM(AL30)*R30%,0),
))</f>
        <v/>
      </c>
      <c r="AR30" s="666" t="str">
        <f t="shared" si="11"/>
        <v/>
      </c>
      <c r="AS30" s="666" t="str">
        <f t="shared" si="13"/>
        <v/>
      </c>
      <c r="AT30" s="897" t="str">
        <f t="shared" si="14"/>
        <v/>
      </c>
      <c r="AU30" s="897" t="str">
        <f t="shared" si="15"/>
        <v/>
      </c>
    </row>
    <row r="31" spans="3:47" s="4" customFormat="1" ht="28.15" customHeight="1">
      <c r="C31" s="722">
        <v>13</v>
      </c>
      <c r="D31" s="772"/>
      <c r="E31" s="773"/>
      <c r="F31" s="767"/>
      <c r="G31" s="744"/>
      <c r="H31" s="193"/>
      <c r="I31" s="193"/>
      <c r="J31" s="775"/>
      <c r="K31" s="192"/>
      <c r="L31" s="192"/>
      <c r="M31" s="774"/>
      <c r="N31" s="192"/>
      <c r="O31" s="769"/>
      <c r="P31" s="895"/>
      <c r="Q31" s="960"/>
      <c r="R31" s="1048"/>
      <c r="S31" s="770"/>
      <c r="T31" s="771"/>
      <c r="U31" s="453"/>
      <c r="V31" s="307"/>
      <c r="W31" s="294"/>
      <c r="Z31" s="663" t="str">
        <f t="shared" si="1"/>
        <v/>
      </c>
      <c r="AA31" s="664" t="str">
        <f t="shared" si="16"/>
        <v/>
      </c>
      <c r="AB31" s="664" t="str">
        <f t="shared" si="17"/>
        <v/>
      </c>
      <c r="AC31" s="664" t="str">
        <f>IF(Z31="","",VLOOKUP(Z31,リスト!BN:BO,2,0))</f>
        <v/>
      </c>
      <c r="AD31" s="664" t="str">
        <f t="shared" si="2"/>
        <v/>
      </c>
      <c r="AE31" s="664" t="str">
        <f>IF(AD31="","",VLOOKUP(AD31,リスト!BW:BX,2,0))</f>
        <v/>
      </c>
      <c r="AF31" s="664" t="str">
        <f>IF(Z31="","",IF(J31&gt;【１】経営概要!$G$27,調査年-1,調査年)-I31)</f>
        <v/>
      </c>
      <c r="AG31" s="723" t="str">
        <f t="shared" si="3"/>
        <v/>
      </c>
      <c r="AH31" s="665" t="str">
        <f t="shared" si="4"/>
        <v/>
      </c>
      <c r="AI31" s="665" t="str">
        <f t="shared" si="5"/>
        <v/>
      </c>
      <c r="AJ31" s="666" t="str">
        <f t="shared" si="6"/>
        <v/>
      </c>
      <c r="AK31" s="666" t="str">
        <f t="shared" si="7"/>
        <v/>
      </c>
      <c r="AL31" s="666" t="str">
        <f t="shared" si="12"/>
        <v/>
      </c>
      <c r="AM31" s="666" t="str">
        <f>IF(R31="","",IF(OR(I31=IF(J31&gt;【１】経営概要!$G$27,調査年-1,調査年),AH31=""),"",ROUND(AH31*R31%,0)))</f>
        <v/>
      </c>
      <c r="AN31" s="666" t="str">
        <f t="shared" si="8"/>
        <v/>
      </c>
      <c r="AO31" s="666" t="str">
        <f t="shared" si="9"/>
        <v/>
      </c>
      <c r="AP31" s="666" t="str">
        <f t="shared" si="10"/>
        <v/>
      </c>
      <c r="AQ31" s="862" t="str">
        <f>IF(OR(R31="",AND(OR(I31&lt;&gt;IF(J31&gt;【１】経営概要!$G$27,調査年-1,調査年),AA31=0),M31="",AL31="")),"",
SUM(
IF(AND(I31=IF(J31&gt;【１】経営概要!$G$27,調査年-1,調査年),AA31=1),ROUND(K31*R31%,0),),
ROUND(M31*R31%,0),
ROUND(SUM(AL31)*R31%,0),
))</f>
        <v/>
      </c>
      <c r="AR31" s="666" t="str">
        <f t="shared" si="11"/>
        <v/>
      </c>
      <c r="AS31" s="666" t="str">
        <f t="shared" si="13"/>
        <v/>
      </c>
      <c r="AT31" s="897" t="str">
        <f t="shared" si="14"/>
        <v/>
      </c>
      <c r="AU31" s="897" t="str">
        <f t="shared" si="15"/>
        <v/>
      </c>
    </row>
    <row r="32" spans="3:47" s="4" customFormat="1" ht="28.15" customHeight="1">
      <c r="C32" s="722">
        <v>14</v>
      </c>
      <c r="D32" s="766"/>
      <c r="E32" s="686"/>
      <c r="F32" s="767"/>
      <c r="G32" s="744"/>
      <c r="H32" s="191"/>
      <c r="I32" s="191"/>
      <c r="J32" s="776"/>
      <c r="K32" s="192"/>
      <c r="L32" s="192"/>
      <c r="M32" s="774"/>
      <c r="N32" s="192"/>
      <c r="O32" s="769"/>
      <c r="P32" s="895"/>
      <c r="Q32" s="960"/>
      <c r="R32" s="1048"/>
      <c r="S32" s="770"/>
      <c r="T32" s="771"/>
      <c r="U32" s="453"/>
      <c r="V32" s="307"/>
      <c r="W32" s="294"/>
      <c r="Z32" s="663" t="str">
        <f t="shared" si="1"/>
        <v/>
      </c>
      <c r="AA32" s="664" t="str">
        <f t="shared" si="16"/>
        <v/>
      </c>
      <c r="AB32" s="664" t="str">
        <f t="shared" si="17"/>
        <v/>
      </c>
      <c r="AC32" s="664" t="str">
        <f>IF(Z32="","",VLOOKUP(Z32,リスト!BN:BO,2,0))</f>
        <v/>
      </c>
      <c r="AD32" s="664" t="str">
        <f t="shared" si="2"/>
        <v/>
      </c>
      <c r="AE32" s="664" t="str">
        <f>IF(AD32="","",VLOOKUP(AD32,リスト!BW:BX,2,0))</f>
        <v/>
      </c>
      <c r="AF32" s="664" t="str">
        <f>IF(Z32="","",IF(J32&gt;【１】経営概要!$G$27,調査年-1,調査年)-I32)</f>
        <v/>
      </c>
      <c r="AG32" s="723" t="str">
        <f t="shared" si="3"/>
        <v/>
      </c>
      <c r="AH32" s="665" t="str">
        <f t="shared" si="4"/>
        <v/>
      </c>
      <c r="AI32" s="665" t="str">
        <f t="shared" si="5"/>
        <v/>
      </c>
      <c r="AJ32" s="666" t="str">
        <f t="shared" si="6"/>
        <v/>
      </c>
      <c r="AK32" s="666" t="str">
        <f t="shared" si="7"/>
        <v/>
      </c>
      <c r="AL32" s="666" t="str">
        <f t="shared" si="12"/>
        <v/>
      </c>
      <c r="AM32" s="666" t="str">
        <f>IF(R32="","",IF(OR(I32=IF(J32&gt;【１】経営概要!$G$27,調査年-1,調査年),AH32=""),"",ROUND(AH32*R32%,0)))</f>
        <v/>
      </c>
      <c r="AN32" s="666" t="str">
        <f t="shared" si="8"/>
        <v/>
      </c>
      <c r="AO32" s="666" t="str">
        <f t="shared" si="9"/>
        <v/>
      </c>
      <c r="AP32" s="666" t="str">
        <f t="shared" si="10"/>
        <v/>
      </c>
      <c r="AQ32" s="862" t="str">
        <f>IF(OR(R32="",AND(OR(I32&lt;&gt;IF(J32&gt;【１】経営概要!$G$27,調査年-1,調査年),AA32=0),M32="",AL32="")),"",
SUM(
IF(AND(I32=IF(J32&gt;【１】経営概要!$G$27,調査年-1,調査年),AA32=1),ROUND(K32*R32%,0),),
ROUND(M32*R32%,0),
ROUND(SUM(AL32)*R32%,0),
))</f>
        <v/>
      </c>
      <c r="AR32" s="666" t="str">
        <f t="shared" si="11"/>
        <v/>
      </c>
      <c r="AS32" s="666" t="str">
        <f t="shared" si="13"/>
        <v/>
      </c>
      <c r="AT32" s="897" t="str">
        <f t="shared" si="14"/>
        <v/>
      </c>
      <c r="AU32" s="897" t="str">
        <f t="shared" si="15"/>
        <v/>
      </c>
    </row>
    <row r="33" spans="3:47" s="4" customFormat="1" ht="28.15" customHeight="1">
      <c r="C33" s="722">
        <v>15</v>
      </c>
      <c r="D33" s="766"/>
      <c r="E33" s="686"/>
      <c r="F33" s="767"/>
      <c r="G33" s="744"/>
      <c r="H33" s="191"/>
      <c r="I33" s="191"/>
      <c r="J33" s="776"/>
      <c r="K33" s="192"/>
      <c r="L33" s="192"/>
      <c r="M33" s="774"/>
      <c r="N33" s="192"/>
      <c r="O33" s="769"/>
      <c r="P33" s="895"/>
      <c r="Q33" s="960"/>
      <c r="R33" s="1048"/>
      <c r="S33" s="770"/>
      <c r="T33" s="771"/>
      <c r="U33" s="453"/>
      <c r="V33" s="307"/>
      <c r="W33" s="294"/>
      <c r="Z33" s="663" t="str">
        <f t="shared" si="1"/>
        <v/>
      </c>
      <c r="AA33" s="664" t="str">
        <f t="shared" si="16"/>
        <v/>
      </c>
      <c r="AB33" s="664" t="str">
        <f t="shared" si="17"/>
        <v/>
      </c>
      <c r="AC33" s="664" t="str">
        <f>IF(Z33="","",VLOOKUP(Z33,リスト!BN:BO,2,0))</f>
        <v/>
      </c>
      <c r="AD33" s="664" t="str">
        <f t="shared" si="2"/>
        <v/>
      </c>
      <c r="AE33" s="664" t="str">
        <f>IF(AD33="","",VLOOKUP(AD33,リスト!BW:BX,2,0))</f>
        <v/>
      </c>
      <c r="AF33" s="664" t="str">
        <f>IF(Z33="","",IF(J33&gt;【１】経営概要!$G$27,調査年-1,調査年)-I33)</f>
        <v/>
      </c>
      <c r="AG33" s="723" t="str">
        <f t="shared" si="3"/>
        <v/>
      </c>
      <c r="AH33" s="665" t="str">
        <f t="shared" si="4"/>
        <v/>
      </c>
      <c r="AI33" s="665" t="str">
        <f t="shared" si="5"/>
        <v/>
      </c>
      <c r="AJ33" s="666" t="str">
        <f t="shared" si="6"/>
        <v/>
      </c>
      <c r="AK33" s="666" t="str">
        <f t="shared" si="7"/>
        <v/>
      </c>
      <c r="AL33" s="666" t="str">
        <f t="shared" si="12"/>
        <v/>
      </c>
      <c r="AM33" s="666" t="str">
        <f>IF(R33="","",IF(OR(I33=IF(J33&gt;【１】経営概要!$G$27,調査年-1,調査年),AH33=""),"",ROUND(AH33*R33%,0)))</f>
        <v/>
      </c>
      <c r="AN33" s="666" t="str">
        <f t="shared" si="8"/>
        <v/>
      </c>
      <c r="AO33" s="666" t="str">
        <f t="shared" si="9"/>
        <v/>
      </c>
      <c r="AP33" s="666" t="str">
        <f t="shared" si="10"/>
        <v/>
      </c>
      <c r="AQ33" s="862" t="str">
        <f>IF(OR(R33="",AND(OR(I33&lt;&gt;IF(J33&gt;【１】経営概要!$G$27,調査年-1,調査年),AA33=0),M33="",AL33="")),"",
SUM(
IF(AND(I33=IF(J33&gt;【１】経営概要!$G$27,調査年-1,調査年),AA33=1),ROUND(K33*R33%,0),),
ROUND(M33*R33%,0),
ROUND(SUM(AL33)*R33%,0),
))</f>
        <v/>
      </c>
      <c r="AR33" s="666" t="str">
        <f t="shared" si="11"/>
        <v/>
      </c>
      <c r="AS33" s="666" t="str">
        <f t="shared" si="13"/>
        <v/>
      </c>
      <c r="AT33" s="897" t="str">
        <f t="shared" si="14"/>
        <v/>
      </c>
      <c r="AU33" s="897" t="str">
        <f t="shared" si="15"/>
        <v/>
      </c>
    </row>
    <row r="34" spans="3:47" s="4" customFormat="1" ht="28.15" customHeight="1">
      <c r="C34" s="722">
        <v>16</v>
      </c>
      <c r="D34" s="766"/>
      <c r="E34" s="686"/>
      <c r="F34" s="767"/>
      <c r="G34" s="744"/>
      <c r="H34" s="191"/>
      <c r="I34" s="191"/>
      <c r="J34" s="776"/>
      <c r="K34" s="192"/>
      <c r="L34" s="192"/>
      <c r="M34" s="774"/>
      <c r="N34" s="192"/>
      <c r="O34" s="769"/>
      <c r="P34" s="895"/>
      <c r="Q34" s="960"/>
      <c r="R34" s="1048"/>
      <c r="S34" s="770"/>
      <c r="T34" s="771"/>
      <c r="U34" s="453"/>
      <c r="V34" s="307"/>
      <c r="W34" s="294"/>
      <c r="Z34" s="663" t="str">
        <f t="shared" si="1"/>
        <v/>
      </c>
      <c r="AA34" s="664" t="str">
        <f t="shared" si="16"/>
        <v/>
      </c>
      <c r="AB34" s="664" t="str">
        <f t="shared" si="17"/>
        <v/>
      </c>
      <c r="AC34" s="664" t="str">
        <f>IF(Z34="","",VLOOKUP(Z34,リスト!BN:BO,2,0))</f>
        <v/>
      </c>
      <c r="AD34" s="664" t="str">
        <f t="shared" si="2"/>
        <v/>
      </c>
      <c r="AE34" s="664" t="str">
        <f>IF(AD34="","",VLOOKUP(AD34,リスト!BW:BX,2,0))</f>
        <v/>
      </c>
      <c r="AF34" s="664" t="str">
        <f>IF(Z34="","",IF(J34&gt;【１】経営概要!$G$27,調査年-1,調査年)-I34)</f>
        <v/>
      </c>
      <c r="AG34" s="723" t="str">
        <f t="shared" si="3"/>
        <v/>
      </c>
      <c r="AH34" s="665" t="str">
        <f t="shared" si="4"/>
        <v/>
      </c>
      <c r="AI34" s="665" t="str">
        <f t="shared" si="5"/>
        <v/>
      </c>
      <c r="AJ34" s="666" t="str">
        <f t="shared" si="6"/>
        <v/>
      </c>
      <c r="AK34" s="666" t="str">
        <f t="shared" si="7"/>
        <v/>
      </c>
      <c r="AL34" s="666" t="str">
        <f t="shared" si="12"/>
        <v/>
      </c>
      <c r="AM34" s="666" t="str">
        <f>IF(R34="","",IF(OR(I34=IF(J34&gt;【１】経営概要!$G$27,調査年-1,調査年),AH34=""),"",ROUND(AH34*R34%,0)))</f>
        <v/>
      </c>
      <c r="AN34" s="666" t="str">
        <f t="shared" si="8"/>
        <v/>
      </c>
      <c r="AO34" s="666" t="str">
        <f t="shared" si="9"/>
        <v/>
      </c>
      <c r="AP34" s="666" t="str">
        <f t="shared" si="10"/>
        <v/>
      </c>
      <c r="AQ34" s="862" t="str">
        <f>IF(OR(R34="",AND(OR(I34&lt;&gt;IF(J34&gt;【１】経営概要!$G$27,調査年-1,調査年),AA34=0),M34="",AL34="")),"",
SUM(
IF(AND(I34=IF(J34&gt;【１】経営概要!$G$27,調査年-1,調査年),AA34=1),ROUND(K34*R34%,0),),
ROUND(M34*R34%,0),
ROUND(SUM(AL34)*R34%,0),
))</f>
        <v/>
      </c>
      <c r="AR34" s="666" t="str">
        <f t="shared" si="11"/>
        <v/>
      </c>
      <c r="AS34" s="666" t="str">
        <f t="shared" si="13"/>
        <v/>
      </c>
      <c r="AT34" s="897" t="str">
        <f t="shared" si="14"/>
        <v/>
      </c>
      <c r="AU34" s="897" t="str">
        <f t="shared" si="15"/>
        <v/>
      </c>
    </row>
    <row r="35" spans="3:47" s="4" customFormat="1" ht="28.15" customHeight="1">
      <c r="C35" s="722">
        <v>17</v>
      </c>
      <c r="D35" s="766"/>
      <c r="E35" s="686"/>
      <c r="F35" s="767"/>
      <c r="G35" s="744"/>
      <c r="H35" s="191"/>
      <c r="I35" s="191"/>
      <c r="J35" s="776"/>
      <c r="K35" s="192"/>
      <c r="L35" s="192"/>
      <c r="M35" s="774"/>
      <c r="N35" s="192"/>
      <c r="O35" s="769"/>
      <c r="P35" s="895"/>
      <c r="Q35" s="960"/>
      <c r="R35" s="1048"/>
      <c r="S35" s="770"/>
      <c r="T35" s="771"/>
      <c r="U35" s="453"/>
      <c r="V35" s="307"/>
      <c r="W35" s="294"/>
      <c r="Z35" s="663" t="str">
        <f t="shared" si="1"/>
        <v/>
      </c>
      <c r="AA35" s="664" t="str">
        <f t="shared" si="16"/>
        <v/>
      </c>
      <c r="AB35" s="664" t="str">
        <f t="shared" si="17"/>
        <v/>
      </c>
      <c r="AC35" s="664" t="str">
        <f>IF(Z35="","",VLOOKUP(Z35,リスト!BN:BO,2,0))</f>
        <v/>
      </c>
      <c r="AD35" s="664" t="str">
        <f t="shared" si="2"/>
        <v/>
      </c>
      <c r="AE35" s="664" t="str">
        <f>IF(AD35="","",VLOOKUP(AD35,リスト!BW:BX,2,0))</f>
        <v/>
      </c>
      <c r="AF35" s="664" t="str">
        <f>IF(Z35="","",IF(J35&gt;【１】経営概要!$G$27,調査年-1,調査年)-I35)</f>
        <v/>
      </c>
      <c r="AG35" s="723" t="str">
        <f t="shared" si="3"/>
        <v/>
      </c>
      <c r="AH35" s="665" t="str">
        <f t="shared" si="4"/>
        <v/>
      </c>
      <c r="AI35" s="665" t="str">
        <f t="shared" si="5"/>
        <v/>
      </c>
      <c r="AJ35" s="666" t="str">
        <f t="shared" si="6"/>
        <v/>
      </c>
      <c r="AK35" s="666" t="str">
        <f t="shared" si="7"/>
        <v/>
      </c>
      <c r="AL35" s="666" t="str">
        <f t="shared" si="12"/>
        <v/>
      </c>
      <c r="AM35" s="666" t="str">
        <f>IF(R35="","",IF(OR(I35=IF(J35&gt;【１】経営概要!$G$27,調査年-1,調査年),AH35=""),"",ROUND(AH35*R35%,0)))</f>
        <v/>
      </c>
      <c r="AN35" s="666" t="str">
        <f t="shared" si="8"/>
        <v/>
      </c>
      <c r="AO35" s="666" t="str">
        <f t="shared" si="9"/>
        <v/>
      </c>
      <c r="AP35" s="666" t="str">
        <f t="shared" si="10"/>
        <v/>
      </c>
      <c r="AQ35" s="862" t="str">
        <f>IF(OR(R35="",AND(OR(I35&lt;&gt;IF(J35&gt;【１】経営概要!$G$27,調査年-1,調査年),AA35=0),M35="",AL35="")),"",
SUM(
IF(AND(I35=IF(J35&gt;【１】経営概要!$G$27,調査年-1,調査年),AA35=1),ROUND(K35*R35%,0),),
ROUND(M35*R35%,0),
ROUND(SUM(AL35)*R35%,0),
))</f>
        <v/>
      </c>
      <c r="AR35" s="666" t="str">
        <f t="shared" si="11"/>
        <v/>
      </c>
      <c r="AS35" s="666" t="str">
        <f t="shared" si="13"/>
        <v/>
      </c>
      <c r="AT35" s="897" t="str">
        <f t="shared" si="14"/>
        <v/>
      </c>
      <c r="AU35" s="897" t="str">
        <f t="shared" si="15"/>
        <v/>
      </c>
    </row>
    <row r="36" spans="3:47" s="4" customFormat="1" ht="28.15" customHeight="1">
      <c r="C36" s="722">
        <v>18</v>
      </c>
      <c r="D36" s="766"/>
      <c r="E36" s="686"/>
      <c r="F36" s="767"/>
      <c r="G36" s="744"/>
      <c r="H36" s="191"/>
      <c r="I36" s="191"/>
      <c r="J36" s="776"/>
      <c r="K36" s="192"/>
      <c r="L36" s="192"/>
      <c r="M36" s="774"/>
      <c r="N36" s="192"/>
      <c r="O36" s="769"/>
      <c r="P36" s="895"/>
      <c r="Q36" s="960"/>
      <c r="R36" s="1048"/>
      <c r="S36" s="770"/>
      <c r="T36" s="771"/>
      <c r="U36" s="453"/>
      <c r="V36" s="307"/>
      <c r="W36" s="294"/>
      <c r="Z36" s="663" t="str">
        <f t="shared" si="1"/>
        <v/>
      </c>
      <c r="AA36" s="664" t="str">
        <f t="shared" si="16"/>
        <v/>
      </c>
      <c r="AB36" s="664" t="str">
        <f t="shared" si="17"/>
        <v/>
      </c>
      <c r="AC36" s="664" t="str">
        <f>IF(Z36="","",VLOOKUP(Z36,リスト!BN:BO,2,0))</f>
        <v/>
      </c>
      <c r="AD36" s="664" t="str">
        <f t="shared" si="2"/>
        <v/>
      </c>
      <c r="AE36" s="664" t="str">
        <f>IF(AD36="","",VLOOKUP(AD36,リスト!BW:BX,2,0))</f>
        <v/>
      </c>
      <c r="AF36" s="664" t="str">
        <f>IF(Z36="","",IF(J36&gt;【１】経営概要!$G$27,調査年-1,調査年)-I36)</f>
        <v/>
      </c>
      <c r="AG36" s="723" t="str">
        <f t="shared" si="3"/>
        <v/>
      </c>
      <c r="AH36" s="665" t="str">
        <f t="shared" si="4"/>
        <v/>
      </c>
      <c r="AI36" s="665" t="str">
        <f t="shared" si="5"/>
        <v/>
      </c>
      <c r="AJ36" s="666" t="str">
        <f t="shared" si="6"/>
        <v/>
      </c>
      <c r="AK36" s="666" t="str">
        <f t="shared" si="7"/>
        <v/>
      </c>
      <c r="AL36" s="666" t="str">
        <f t="shared" si="12"/>
        <v/>
      </c>
      <c r="AM36" s="666" t="str">
        <f>IF(R36="","",IF(OR(I36=IF(J36&gt;【１】経営概要!$G$27,調査年-1,調査年),AH36=""),"",ROUND(AH36*R36%,0)))</f>
        <v/>
      </c>
      <c r="AN36" s="666" t="str">
        <f t="shared" si="8"/>
        <v/>
      </c>
      <c r="AO36" s="666" t="str">
        <f t="shared" si="9"/>
        <v/>
      </c>
      <c r="AP36" s="666" t="str">
        <f t="shared" si="10"/>
        <v/>
      </c>
      <c r="AQ36" s="862" t="str">
        <f>IF(OR(R36="",AND(OR(I36&lt;&gt;IF(J36&gt;【１】経営概要!$G$27,調査年-1,調査年),AA36=0),M36="",AL36="")),"",
SUM(
IF(AND(I36=IF(J36&gt;【１】経営概要!$G$27,調査年-1,調査年),AA36=1),ROUND(K36*R36%,0),),
ROUND(M36*R36%,0),
ROUND(SUM(AL36)*R36%,0),
))</f>
        <v/>
      </c>
      <c r="AR36" s="666" t="str">
        <f t="shared" si="11"/>
        <v/>
      </c>
      <c r="AS36" s="666" t="str">
        <f t="shared" si="13"/>
        <v/>
      </c>
      <c r="AT36" s="897" t="str">
        <f t="shared" si="14"/>
        <v/>
      </c>
      <c r="AU36" s="897" t="str">
        <f t="shared" si="15"/>
        <v/>
      </c>
    </row>
    <row r="37" spans="3:47" s="4" customFormat="1" ht="28.15" customHeight="1">
      <c r="C37" s="722">
        <v>19</v>
      </c>
      <c r="D37" s="766"/>
      <c r="E37" s="686"/>
      <c r="F37" s="767"/>
      <c r="G37" s="744"/>
      <c r="H37" s="191"/>
      <c r="I37" s="191"/>
      <c r="J37" s="776"/>
      <c r="K37" s="192"/>
      <c r="L37" s="192"/>
      <c r="M37" s="774"/>
      <c r="N37" s="192"/>
      <c r="O37" s="769"/>
      <c r="P37" s="895"/>
      <c r="Q37" s="960"/>
      <c r="R37" s="1048"/>
      <c r="S37" s="770"/>
      <c r="T37" s="771"/>
      <c r="U37" s="453"/>
      <c r="V37" s="307"/>
      <c r="W37" s="294"/>
      <c r="Z37" s="663" t="str">
        <f t="shared" si="1"/>
        <v/>
      </c>
      <c r="AA37" s="664" t="str">
        <f t="shared" si="16"/>
        <v/>
      </c>
      <c r="AB37" s="664" t="str">
        <f t="shared" si="17"/>
        <v/>
      </c>
      <c r="AC37" s="664" t="str">
        <f>IF(Z37="","",VLOOKUP(Z37,リスト!BN:BO,2,0))</f>
        <v/>
      </c>
      <c r="AD37" s="664" t="str">
        <f t="shared" si="2"/>
        <v/>
      </c>
      <c r="AE37" s="664" t="str">
        <f>IF(AD37="","",VLOOKUP(AD37,リスト!BW:BX,2,0))</f>
        <v/>
      </c>
      <c r="AF37" s="664" t="str">
        <f>IF(Z37="","",IF(J37&gt;【１】経営概要!$G$27,調査年-1,調査年)-I37)</f>
        <v/>
      </c>
      <c r="AG37" s="723" t="str">
        <f t="shared" si="3"/>
        <v/>
      </c>
      <c r="AH37" s="665" t="str">
        <f t="shared" si="4"/>
        <v/>
      </c>
      <c r="AI37" s="665" t="str">
        <f t="shared" si="5"/>
        <v/>
      </c>
      <c r="AJ37" s="666" t="str">
        <f t="shared" si="6"/>
        <v/>
      </c>
      <c r="AK37" s="666" t="str">
        <f t="shared" si="7"/>
        <v/>
      </c>
      <c r="AL37" s="666" t="str">
        <f t="shared" si="12"/>
        <v/>
      </c>
      <c r="AM37" s="666" t="str">
        <f>IF(R37="","",IF(OR(I37=IF(J37&gt;【１】経営概要!$G$27,調査年-1,調査年),AH37=""),"",ROUND(AH37*R37%,0)))</f>
        <v/>
      </c>
      <c r="AN37" s="666" t="str">
        <f t="shared" si="8"/>
        <v/>
      </c>
      <c r="AO37" s="666" t="str">
        <f t="shared" si="9"/>
        <v/>
      </c>
      <c r="AP37" s="666" t="str">
        <f t="shared" si="10"/>
        <v/>
      </c>
      <c r="AQ37" s="862" t="str">
        <f>IF(OR(R37="",AND(OR(I37&lt;&gt;IF(J37&gt;【１】経営概要!$G$27,調査年-1,調査年),AA37=0),M37="",AL37="")),"",
SUM(
IF(AND(I37=IF(J37&gt;【１】経営概要!$G$27,調査年-1,調査年),AA37=1),ROUND(K37*R37%,0),),
ROUND(M37*R37%,0),
ROUND(SUM(AL37)*R37%,0),
))</f>
        <v/>
      </c>
      <c r="AR37" s="666" t="str">
        <f t="shared" si="11"/>
        <v/>
      </c>
      <c r="AS37" s="666" t="str">
        <f t="shared" si="13"/>
        <v/>
      </c>
      <c r="AT37" s="897" t="str">
        <f t="shared" si="14"/>
        <v/>
      </c>
      <c r="AU37" s="897" t="str">
        <f t="shared" si="15"/>
        <v/>
      </c>
    </row>
    <row r="38" spans="3:47" s="4" customFormat="1" ht="28.15" customHeight="1" collapsed="1" thickBot="1">
      <c r="C38" s="724">
        <v>20</v>
      </c>
      <c r="D38" s="777"/>
      <c r="E38" s="686"/>
      <c r="F38" s="778"/>
      <c r="G38" s="690"/>
      <c r="H38" s="235"/>
      <c r="I38" s="235"/>
      <c r="J38" s="779"/>
      <c r="K38" s="236"/>
      <c r="L38" s="236"/>
      <c r="M38" s="236"/>
      <c r="N38" s="236"/>
      <c r="O38" s="236"/>
      <c r="P38" s="895"/>
      <c r="Q38" s="960"/>
      <c r="R38" s="1049"/>
      <c r="S38" s="780"/>
      <c r="T38" s="781"/>
      <c r="U38" s="453"/>
      <c r="V38" s="307"/>
      <c r="W38" s="294"/>
      <c r="Z38" s="663" t="str">
        <f t="shared" si="1"/>
        <v/>
      </c>
      <c r="AA38" s="664" t="str">
        <f t="shared" si="16"/>
        <v/>
      </c>
      <c r="AB38" s="664" t="str">
        <f t="shared" si="17"/>
        <v/>
      </c>
      <c r="AC38" s="664" t="str">
        <f>IF(Z38="","",VLOOKUP(Z38,リスト!BN:BO,2,0))</f>
        <v/>
      </c>
      <c r="AD38" s="664" t="str">
        <f t="shared" si="2"/>
        <v/>
      </c>
      <c r="AE38" s="664" t="str">
        <f>IF(AD38="","",VLOOKUP(AD38,リスト!BW:BX,2,0))</f>
        <v/>
      </c>
      <c r="AF38" s="664" t="str">
        <f>IF(Z38="","",IF(J38&gt;【１】経営概要!$G$27,調査年-1,調査年)-I38)</f>
        <v/>
      </c>
      <c r="AG38" s="723" t="str">
        <f t="shared" si="3"/>
        <v/>
      </c>
      <c r="AH38" s="665" t="str">
        <f t="shared" si="4"/>
        <v/>
      </c>
      <c r="AI38" s="665" t="str">
        <f t="shared" si="5"/>
        <v/>
      </c>
      <c r="AJ38" s="666" t="str">
        <f t="shared" si="6"/>
        <v/>
      </c>
      <c r="AK38" s="666" t="str">
        <f t="shared" si="7"/>
        <v/>
      </c>
      <c r="AL38" s="666" t="str">
        <f t="shared" si="12"/>
        <v/>
      </c>
      <c r="AM38" s="666" t="str">
        <f>IF(R38="","",IF(OR(I38=IF(J38&gt;【１】経営概要!$G$27,調査年-1,調査年),AH38=""),"",ROUND(AH38*R38%,0)))</f>
        <v/>
      </c>
      <c r="AN38" s="666" t="str">
        <f t="shared" si="8"/>
        <v/>
      </c>
      <c r="AO38" s="666" t="str">
        <f t="shared" si="9"/>
        <v/>
      </c>
      <c r="AP38" s="666" t="str">
        <f t="shared" si="10"/>
        <v/>
      </c>
      <c r="AQ38" s="862" t="str">
        <f>IF(OR(R38="",AND(OR(I38&lt;&gt;IF(J38&gt;【１】経営概要!$G$27,調査年-1,調査年),AA38=0),M38="",AL38="")),"",
SUM(
IF(AND(I38=IF(J38&gt;【１】経営概要!$G$27,調査年-1,調査年),AA38=1),ROUND(K38*R38%,0),),
ROUND(M38*R38%,0),
ROUND(SUM(AL38)*R38%,0),
))</f>
        <v/>
      </c>
      <c r="AR38" s="666" t="str">
        <f t="shared" si="11"/>
        <v/>
      </c>
      <c r="AS38" s="666" t="str">
        <f t="shared" si="13"/>
        <v/>
      </c>
      <c r="AT38" s="897" t="str">
        <f t="shared" si="14"/>
        <v/>
      </c>
      <c r="AU38" s="897" t="str">
        <f t="shared" si="15"/>
        <v/>
      </c>
    </row>
    <row r="39" spans="3:47" s="4" customFormat="1" ht="28.15" hidden="1" customHeight="1" outlineLevel="1">
      <c r="C39" s="722">
        <v>21</v>
      </c>
      <c r="D39" s="772"/>
      <c r="E39" s="773"/>
      <c r="F39" s="767"/>
      <c r="G39" s="744"/>
      <c r="H39" s="193"/>
      <c r="I39" s="193"/>
      <c r="J39" s="768"/>
      <c r="K39" s="192"/>
      <c r="L39" s="192"/>
      <c r="M39" s="774"/>
      <c r="N39" s="192"/>
      <c r="O39" s="769"/>
      <c r="P39" s="895"/>
      <c r="Q39" s="960"/>
      <c r="R39" s="1048"/>
      <c r="S39" s="770"/>
      <c r="T39" s="771"/>
      <c r="U39" s="453"/>
      <c r="V39" s="307"/>
      <c r="W39" s="294"/>
      <c r="Z39" s="663" t="str">
        <f t="shared" si="1"/>
        <v/>
      </c>
      <c r="AA39" s="664" t="str">
        <f t="shared" si="16"/>
        <v/>
      </c>
      <c r="AB39" s="664" t="str">
        <f t="shared" si="17"/>
        <v/>
      </c>
      <c r="AC39" s="664" t="str">
        <f>IF(Z39="","",VLOOKUP(Z39,リスト!BN:BO,2,0))</f>
        <v/>
      </c>
      <c r="AD39" s="664" t="str">
        <f t="shared" si="2"/>
        <v/>
      </c>
      <c r="AE39" s="664" t="str">
        <f>IF(AD39="","",VLOOKUP(AD39,リスト!BW:BX,2,0))</f>
        <v/>
      </c>
      <c r="AF39" s="664" t="str">
        <f>IF(Z39="","",IF(J39&gt;【１】経営概要!$G$27,調査年-1,調査年)-I39)</f>
        <v/>
      </c>
      <c r="AG39" s="723" t="str">
        <f t="shared" si="3"/>
        <v/>
      </c>
      <c r="AH39" s="665" t="str">
        <f t="shared" si="4"/>
        <v/>
      </c>
      <c r="AI39" s="665" t="str">
        <f t="shared" si="5"/>
        <v/>
      </c>
      <c r="AJ39" s="666" t="str">
        <f t="shared" si="6"/>
        <v/>
      </c>
      <c r="AK39" s="666" t="str">
        <f t="shared" si="7"/>
        <v/>
      </c>
      <c r="AL39" s="666" t="str">
        <f t="shared" si="12"/>
        <v/>
      </c>
      <c r="AM39" s="666" t="str">
        <f>IF(R39="","",IF(OR(I39=IF(J39&gt;【１】経営概要!$G$27,調査年-1,調査年),AH39=""),"",ROUND(AH39*R39%,0)))</f>
        <v/>
      </c>
      <c r="AN39" s="666" t="str">
        <f t="shared" si="8"/>
        <v/>
      </c>
      <c r="AO39" s="666" t="str">
        <f t="shared" si="9"/>
        <v/>
      </c>
      <c r="AP39" s="666" t="str">
        <f t="shared" si="10"/>
        <v/>
      </c>
      <c r="AQ39" s="862" t="str">
        <f>IF(OR(R39="",AND(OR(I39&lt;&gt;IF(J39&gt;【１】経営概要!$G$27,調査年-1,調査年),AA39=0),M39="",AL39="")),"",
SUM(
IF(AND(I39=IF(J39&gt;【１】経営概要!$G$27,調査年-1,調査年),AA39=1),ROUND(K39*R39%,0),),
ROUND(M39*R39%,0),
ROUND(SUM(AL39)*R39%,0),
))</f>
        <v/>
      </c>
      <c r="AR39" s="666" t="str">
        <f t="shared" si="11"/>
        <v/>
      </c>
      <c r="AS39" s="666" t="str">
        <f t="shared" si="13"/>
        <v/>
      </c>
      <c r="AT39" s="897" t="str">
        <f t="shared" si="14"/>
        <v/>
      </c>
      <c r="AU39" s="897" t="str">
        <f t="shared" si="15"/>
        <v/>
      </c>
    </row>
    <row r="40" spans="3:47" s="4" customFormat="1" ht="28.15" hidden="1" customHeight="1" outlineLevel="1">
      <c r="C40" s="722">
        <v>22</v>
      </c>
      <c r="D40" s="766"/>
      <c r="E40" s="686"/>
      <c r="F40" s="767"/>
      <c r="G40" s="744"/>
      <c r="H40" s="191"/>
      <c r="I40" s="191"/>
      <c r="J40" s="768"/>
      <c r="K40" s="192"/>
      <c r="L40" s="192"/>
      <c r="M40" s="774"/>
      <c r="N40" s="192"/>
      <c r="O40" s="769"/>
      <c r="P40" s="895"/>
      <c r="Q40" s="960"/>
      <c r="R40" s="1048"/>
      <c r="S40" s="770"/>
      <c r="T40" s="771"/>
      <c r="U40" s="453"/>
      <c r="V40" s="307"/>
      <c r="W40" s="294"/>
      <c r="Z40" s="663" t="str">
        <f t="shared" si="1"/>
        <v/>
      </c>
      <c r="AA40" s="664" t="str">
        <f t="shared" si="16"/>
        <v/>
      </c>
      <c r="AB40" s="664" t="str">
        <f t="shared" si="17"/>
        <v/>
      </c>
      <c r="AC40" s="664" t="str">
        <f>IF(Z40="","",VLOOKUP(Z40,リスト!BN:BO,2,0))</f>
        <v/>
      </c>
      <c r="AD40" s="664" t="str">
        <f t="shared" si="2"/>
        <v/>
      </c>
      <c r="AE40" s="664" t="str">
        <f>IF(AD40="","",VLOOKUP(AD40,リスト!BW:BX,2,0))</f>
        <v/>
      </c>
      <c r="AF40" s="664" t="str">
        <f>IF(Z40="","",IF(J40&gt;【１】経営概要!$G$27,調査年-1,調査年)-I40)</f>
        <v/>
      </c>
      <c r="AG40" s="723" t="str">
        <f t="shared" si="3"/>
        <v/>
      </c>
      <c r="AH40" s="665" t="str">
        <f t="shared" si="4"/>
        <v/>
      </c>
      <c r="AI40" s="665" t="str">
        <f t="shared" si="5"/>
        <v/>
      </c>
      <c r="AJ40" s="666" t="str">
        <f t="shared" si="6"/>
        <v/>
      </c>
      <c r="AK40" s="666" t="str">
        <f t="shared" si="7"/>
        <v/>
      </c>
      <c r="AL40" s="666" t="str">
        <f t="shared" si="12"/>
        <v/>
      </c>
      <c r="AM40" s="666" t="str">
        <f>IF(R40="","",IF(OR(I40=IF(J40&gt;【１】経営概要!$G$27,調査年-1,調査年),AH40=""),"",ROUND(AH40*R40%,0)))</f>
        <v/>
      </c>
      <c r="AN40" s="666" t="str">
        <f t="shared" si="8"/>
        <v/>
      </c>
      <c r="AO40" s="666" t="str">
        <f t="shared" si="9"/>
        <v/>
      </c>
      <c r="AP40" s="666" t="str">
        <f t="shared" si="10"/>
        <v/>
      </c>
      <c r="AQ40" s="862" t="str">
        <f>IF(OR(R40="",AND(OR(I40&lt;&gt;IF(J40&gt;【１】経営概要!$G$27,調査年-1,調査年),AA40=0),M40="",AL40="")),"",
SUM(
IF(AND(I40=IF(J40&gt;【１】経営概要!$G$27,調査年-1,調査年),AA40=1),ROUND(K40*R40%,0),),
ROUND(M40*R40%,0),
ROUND(SUM(AL40)*R40%,0),
))</f>
        <v/>
      </c>
      <c r="AR40" s="666" t="str">
        <f t="shared" si="11"/>
        <v/>
      </c>
      <c r="AS40" s="666" t="str">
        <f t="shared" si="13"/>
        <v/>
      </c>
      <c r="AT40" s="897" t="str">
        <f t="shared" si="14"/>
        <v/>
      </c>
      <c r="AU40" s="897" t="str">
        <f t="shared" si="15"/>
        <v/>
      </c>
    </row>
    <row r="41" spans="3:47" s="4" customFormat="1" ht="28.15" hidden="1" customHeight="1" outlineLevel="1">
      <c r="C41" s="722">
        <v>23</v>
      </c>
      <c r="D41" s="772"/>
      <c r="E41" s="773"/>
      <c r="F41" s="767"/>
      <c r="G41" s="744"/>
      <c r="H41" s="193"/>
      <c r="I41" s="193"/>
      <c r="J41" s="768"/>
      <c r="K41" s="192"/>
      <c r="L41" s="192"/>
      <c r="M41" s="774"/>
      <c r="N41" s="192"/>
      <c r="O41" s="769"/>
      <c r="P41" s="895"/>
      <c r="Q41" s="960"/>
      <c r="R41" s="1048"/>
      <c r="S41" s="770"/>
      <c r="T41" s="771"/>
      <c r="U41" s="453"/>
      <c r="V41" s="307"/>
      <c r="W41" s="294"/>
      <c r="Z41" s="663" t="str">
        <f t="shared" si="1"/>
        <v/>
      </c>
      <c r="AA41" s="664" t="str">
        <f t="shared" si="16"/>
        <v/>
      </c>
      <c r="AB41" s="664" t="str">
        <f t="shared" si="17"/>
        <v/>
      </c>
      <c r="AC41" s="664" t="str">
        <f>IF(Z41="","",VLOOKUP(Z41,リスト!BN:BO,2,0))</f>
        <v/>
      </c>
      <c r="AD41" s="664" t="str">
        <f t="shared" si="2"/>
        <v/>
      </c>
      <c r="AE41" s="664" t="str">
        <f>IF(AD41="","",VLOOKUP(AD41,リスト!BW:BX,2,0))</f>
        <v/>
      </c>
      <c r="AF41" s="664" t="str">
        <f>IF(Z41="","",IF(J41&gt;【１】経営概要!$G$27,調査年-1,調査年)-I41)</f>
        <v/>
      </c>
      <c r="AG41" s="723" t="str">
        <f t="shared" si="3"/>
        <v/>
      </c>
      <c r="AH41" s="665" t="str">
        <f t="shared" si="4"/>
        <v/>
      </c>
      <c r="AI41" s="665" t="str">
        <f t="shared" si="5"/>
        <v/>
      </c>
      <c r="AJ41" s="666" t="str">
        <f t="shared" si="6"/>
        <v/>
      </c>
      <c r="AK41" s="666" t="str">
        <f t="shared" si="7"/>
        <v/>
      </c>
      <c r="AL41" s="666" t="str">
        <f t="shared" si="12"/>
        <v/>
      </c>
      <c r="AM41" s="666" t="str">
        <f>IF(R41="","",IF(OR(I41=IF(J41&gt;【１】経営概要!$G$27,調査年-1,調査年),AH41=""),"",ROUND(AH41*R41%,0)))</f>
        <v/>
      </c>
      <c r="AN41" s="666" t="str">
        <f t="shared" si="8"/>
        <v/>
      </c>
      <c r="AO41" s="666" t="str">
        <f t="shared" si="9"/>
        <v/>
      </c>
      <c r="AP41" s="666" t="str">
        <f t="shared" si="10"/>
        <v/>
      </c>
      <c r="AQ41" s="862" t="str">
        <f>IF(OR(R41="",AND(OR(I41&lt;&gt;IF(J41&gt;【１】経営概要!$G$27,調査年-1,調査年),AA41=0),M41="",AL41="")),"",
SUM(
IF(AND(I41=IF(J41&gt;【１】経営概要!$G$27,調査年-1,調査年),AA41=1),ROUND(K41*R41%,0),),
ROUND(M41*R41%,0),
ROUND(SUM(AL41)*R41%,0),
))</f>
        <v/>
      </c>
      <c r="AR41" s="666" t="str">
        <f t="shared" si="11"/>
        <v/>
      </c>
      <c r="AS41" s="666" t="str">
        <f t="shared" si="13"/>
        <v/>
      </c>
      <c r="AT41" s="897" t="str">
        <f t="shared" si="14"/>
        <v/>
      </c>
      <c r="AU41" s="897" t="str">
        <f t="shared" si="15"/>
        <v/>
      </c>
    </row>
    <row r="42" spans="3:47" s="4" customFormat="1" ht="28.15" hidden="1" customHeight="1" outlineLevel="1">
      <c r="C42" s="722">
        <v>24</v>
      </c>
      <c r="D42" s="766"/>
      <c r="E42" s="686"/>
      <c r="F42" s="767"/>
      <c r="G42" s="744"/>
      <c r="H42" s="191"/>
      <c r="I42" s="191"/>
      <c r="J42" s="768"/>
      <c r="K42" s="192"/>
      <c r="L42" s="192"/>
      <c r="M42" s="774"/>
      <c r="N42" s="192"/>
      <c r="O42" s="769"/>
      <c r="P42" s="895"/>
      <c r="Q42" s="960"/>
      <c r="R42" s="1048"/>
      <c r="S42" s="770"/>
      <c r="T42" s="771"/>
      <c r="U42" s="453"/>
      <c r="V42" s="307"/>
      <c r="W42" s="294"/>
      <c r="Z42" s="663" t="str">
        <f t="shared" si="1"/>
        <v/>
      </c>
      <c r="AA42" s="664" t="str">
        <f t="shared" si="16"/>
        <v/>
      </c>
      <c r="AB42" s="664" t="str">
        <f t="shared" si="17"/>
        <v/>
      </c>
      <c r="AC42" s="664" t="str">
        <f>IF(Z42="","",VLOOKUP(Z42,リスト!BN:BO,2,0))</f>
        <v/>
      </c>
      <c r="AD42" s="664" t="str">
        <f t="shared" si="2"/>
        <v/>
      </c>
      <c r="AE42" s="664" t="str">
        <f>IF(AD42="","",VLOOKUP(AD42,リスト!BW:BX,2,0))</f>
        <v/>
      </c>
      <c r="AF42" s="664" t="str">
        <f>IF(Z42="","",IF(J42&gt;【１】経営概要!$G$27,調査年-1,調査年)-I42)</f>
        <v/>
      </c>
      <c r="AG42" s="723" t="str">
        <f t="shared" si="3"/>
        <v/>
      </c>
      <c r="AH42" s="665" t="str">
        <f t="shared" si="4"/>
        <v/>
      </c>
      <c r="AI42" s="665" t="str">
        <f t="shared" si="5"/>
        <v/>
      </c>
      <c r="AJ42" s="666" t="str">
        <f t="shared" si="6"/>
        <v/>
      </c>
      <c r="AK42" s="666" t="str">
        <f t="shared" si="7"/>
        <v/>
      </c>
      <c r="AL42" s="666" t="str">
        <f t="shared" si="12"/>
        <v/>
      </c>
      <c r="AM42" s="666" t="str">
        <f>IF(R42="","",IF(OR(I42=IF(J42&gt;【１】経営概要!$G$27,調査年-1,調査年),AH42=""),"",ROUND(AH42*R42%,0)))</f>
        <v/>
      </c>
      <c r="AN42" s="666" t="str">
        <f t="shared" si="8"/>
        <v/>
      </c>
      <c r="AO42" s="666" t="str">
        <f t="shared" si="9"/>
        <v/>
      </c>
      <c r="AP42" s="666" t="str">
        <f t="shared" si="10"/>
        <v/>
      </c>
      <c r="AQ42" s="862" t="str">
        <f>IF(OR(R42="",AND(OR(I42&lt;&gt;IF(J42&gt;【１】経営概要!$G$27,調査年-1,調査年),AA42=0),M42="",AL42="")),"",
SUM(
IF(AND(I42=IF(J42&gt;【１】経営概要!$G$27,調査年-1,調査年),AA42=1),ROUND(K42*R42%,0),),
ROUND(M42*R42%,0),
ROUND(SUM(AL42)*R42%,0),
))</f>
        <v/>
      </c>
      <c r="AR42" s="666" t="str">
        <f t="shared" si="11"/>
        <v/>
      </c>
      <c r="AS42" s="666" t="str">
        <f t="shared" si="13"/>
        <v/>
      </c>
      <c r="AT42" s="897" t="str">
        <f t="shared" si="14"/>
        <v/>
      </c>
      <c r="AU42" s="897" t="str">
        <f t="shared" si="15"/>
        <v/>
      </c>
    </row>
    <row r="43" spans="3:47" s="4" customFormat="1" ht="28.15" hidden="1" customHeight="1" outlineLevel="1">
      <c r="C43" s="722">
        <v>25</v>
      </c>
      <c r="D43" s="772"/>
      <c r="E43" s="773"/>
      <c r="F43" s="767"/>
      <c r="G43" s="744"/>
      <c r="H43" s="193"/>
      <c r="I43" s="193"/>
      <c r="J43" s="768"/>
      <c r="K43" s="192"/>
      <c r="L43" s="192"/>
      <c r="M43" s="774"/>
      <c r="N43" s="192"/>
      <c r="O43" s="769"/>
      <c r="P43" s="895"/>
      <c r="Q43" s="960"/>
      <c r="R43" s="1048"/>
      <c r="S43" s="770"/>
      <c r="T43" s="771"/>
      <c r="U43" s="453"/>
      <c r="V43" s="307"/>
      <c r="W43" s="294"/>
      <c r="Z43" s="663" t="str">
        <f t="shared" si="1"/>
        <v/>
      </c>
      <c r="AA43" s="664" t="str">
        <f t="shared" si="16"/>
        <v/>
      </c>
      <c r="AB43" s="664" t="str">
        <f t="shared" si="17"/>
        <v/>
      </c>
      <c r="AC43" s="664" t="str">
        <f>IF(Z43="","",VLOOKUP(Z43,リスト!BN:BO,2,0))</f>
        <v/>
      </c>
      <c r="AD43" s="664" t="str">
        <f t="shared" si="2"/>
        <v/>
      </c>
      <c r="AE43" s="664" t="str">
        <f>IF(AD43="","",VLOOKUP(AD43,リスト!BW:BX,2,0))</f>
        <v/>
      </c>
      <c r="AF43" s="664" t="str">
        <f>IF(Z43="","",IF(J43&gt;【１】経営概要!$G$27,調査年-1,調査年)-I43)</f>
        <v/>
      </c>
      <c r="AG43" s="723" t="str">
        <f t="shared" si="3"/>
        <v/>
      </c>
      <c r="AH43" s="665" t="str">
        <f t="shared" si="4"/>
        <v/>
      </c>
      <c r="AI43" s="665" t="str">
        <f t="shared" si="5"/>
        <v/>
      </c>
      <c r="AJ43" s="666" t="str">
        <f t="shared" si="6"/>
        <v/>
      </c>
      <c r="AK43" s="666" t="str">
        <f t="shared" si="7"/>
        <v/>
      </c>
      <c r="AL43" s="666" t="str">
        <f t="shared" si="12"/>
        <v/>
      </c>
      <c r="AM43" s="666" t="str">
        <f>IF(R43="","",IF(OR(I43=IF(J43&gt;【１】経営概要!$G$27,調査年-1,調査年),AH43=""),"",ROUND(AH43*R43%,0)))</f>
        <v/>
      </c>
      <c r="AN43" s="666" t="str">
        <f t="shared" si="8"/>
        <v/>
      </c>
      <c r="AO43" s="666" t="str">
        <f t="shared" si="9"/>
        <v/>
      </c>
      <c r="AP43" s="666" t="str">
        <f t="shared" si="10"/>
        <v/>
      </c>
      <c r="AQ43" s="862" t="str">
        <f>IF(OR(R43="",AND(OR(I43&lt;&gt;IF(J43&gt;【１】経営概要!$G$27,調査年-1,調査年),AA43=0),M43="",AL43="")),"",
SUM(
IF(AND(I43=IF(J43&gt;【１】経営概要!$G$27,調査年-1,調査年),AA43=1),ROUND(K43*R43%,0),),
ROUND(M43*R43%,0),
ROUND(SUM(AL43)*R43%,0),
))</f>
        <v/>
      </c>
      <c r="AR43" s="666" t="str">
        <f t="shared" si="11"/>
        <v/>
      </c>
      <c r="AS43" s="666" t="str">
        <f t="shared" si="13"/>
        <v/>
      </c>
      <c r="AT43" s="897" t="str">
        <f t="shared" si="14"/>
        <v/>
      </c>
      <c r="AU43" s="897" t="str">
        <f t="shared" si="15"/>
        <v/>
      </c>
    </row>
    <row r="44" spans="3:47" s="4" customFormat="1" ht="28.15" hidden="1" customHeight="1" outlineLevel="1">
      <c r="C44" s="722">
        <v>26</v>
      </c>
      <c r="D44" s="766"/>
      <c r="E44" s="686"/>
      <c r="F44" s="767"/>
      <c r="G44" s="744"/>
      <c r="H44" s="191"/>
      <c r="I44" s="191"/>
      <c r="J44" s="768"/>
      <c r="K44" s="192"/>
      <c r="L44" s="192"/>
      <c r="M44" s="774"/>
      <c r="N44" s="192"/>
      <c r="O44" s="769"/>
      <c r="P44" s="895"/>
      <c r="Q44" s="960"/>
      <c r="R44" s="1048"/>
      <c r="S44" s="770"/>
      <c r="T44" s="771"/>
      <c r="U44" s="453"/>
      <c r="V44" s="307"/>
      <c r="W44" s="294"/>
      <c r="Z44" s="663" t="str">
        <f t="shared" si="1"/>
        <v/>
      </c>
      <c r="AA44" s="664" t="str">
        <f t="shared" si="16"/>
        <v/>
      </c>
      <c r="AB44" s="664" t="str">
        <f t="shared" si="17"/>
        <v/>
      </c>
      <c r="AC44" s="664" t="str">
        <f>IF(Z44="","",VLOOKUP(Z44,リスト!BN:BO,2,0))</f>
        <v/>
      </c>
      <c r="AD44" s="664" t="str">
        <f t="shared" si="2"/>
        <v/>
      </c>
      <c r="AE44" s="664" t="str">
        <f>IF(AD44="","",VLOOKUP(AD44,リスト!BW:BX,2,0))</f>
        <v/>
      </c>
      <c r="AF44" s="664" t="str">
        <f>IF(Z44="","",IF(J44&gt;【１】経営概要!$G$27,調査年-1,調査年)-I44)</f>
        <v/>
      </c>
      <c r="AG44" s="723" t="str">
        <f t="shared" si="3"/>
        <v/>
      </c>
      <c r="AH44" s="665" t="str">
        <f t="shared" si="4"/>
        <v/>
      </c>
      <c r="AI44" s="665" t="str">
        <f t="shared" si="5"/>
        <v/>
      </c>
      <c r="AJ44" s="666" t="str">
        <f t="shared" si="6"/>
        <v/>
      </c>
      <c r="AK44" s="666" t="str">
        <f t="shared" si="7"/>
        <v/>
      </c>
      <c r="AL44" s="666" t="str">
        <f t="shared" si="12"/>
        <v/>
      </c>
      <c r="AM44" s="666" t="str">
        <f>IF(R44="","",IF(OR(I44=IF(J44&gt;【１】経営概要!$G$27,調査年-1,調査年),AH44=""),"",ROUND(AH44*R44%,0)))</f>
        <v/>
      </c>
      <c r="AN44" s="666" t="str">
        <f t="shared" si="8"/>
        <v/>
      </c>
      <c r="AO44" s="666" t="str">
        <f t="shared" si="9"/>
        <v/>
      </c>
      <c r="AP44" s="666" t="str">
        <f t="shared" si="10"/>
        <v/>
      </c>
      <c r="AQ44" s="862" t="str">
        <f>IF(OR(R44="",AND(OR(I44&lt;&gt;IF(J44&gt;【１】経営概要!$G$27,調査年-1,調査年),AA44=0),M44="",AL44="")),"",
SUM(
IF(AND(I44=IF(J44&gt;【１】経営概要!$G$27,調査年-1,調査年),AA44=1),ROUND(K44*R44%,0),),
ROUND(M44*R44%,0),
ROUND(SUM(AL44)*R44%,0),
))</f>
        <v/>
      </c>
      <c r="AR44" s="666" t="str">
        <f t="shared" si="11"/>
        <v/>
      </c>
      <c r="AS44" s="666" t="str">
        <f t="shared" si="13"/>
        <v/>
      </c>
      <c r="AT44" s="897" t="str">
        <f t="shared" si="14"/>
        <v/>
      </c>
      <c r="AU44" s="897" t="str">
        <f t="shared" si="15"/>
        <v/>
      </c>
    </row>
    <row r="45" spans="3:47" s="4" customFormat="1" ht="28.15" hidden="1" customHeight="1" outlineLevel="1">
      <c r="C45" s="722">
        <v>27</v>
      </c>
      <c r="D45" s="772"/>
      <c r="E45" s="773"/>
      <c r="F45" s="767"/>
      <c r="G45" s="744"/>
      <c r="H45" s="193"/>
      <c r="I45" s="193"/>
      <c r="J45" s="768"/>
      <c r="K45" s="192"/>
      <c r="L45" s="192"/>
      <c r="M45" s="774"/>
      <c r="N45" s="192"/>
      <c r="O45" s="769"/>
      <c r="P45" s="895"/>
      <c r="Q45" s="960"/>
      <c r="R45" s="1048"/>
      <c r="S45" s="770"/>
      <c r="T45" s="771"/>
      <c r="U45" s="453"/>
      <c r="V45" s="307"/>
      <c r="W45" s="294"/>
      <c r="Z45" s="663" t="str">
        <f t="shared" si="1"/>
        <v/>
      </c>
      <c r="AA45" s="664" t="str">
        <f t="shared" si="16"/>
        <v/>
      </c>
      <c r="AB45" s="664" t="str">
        <f t="shared" si="17"/>
        <v/>
      </c>
      <c r="AC45" s="664" t="str">
        <f>IF(Z45="","",VLOOKUP(Z45,リスト!BN:BO,2,0))</f>
        <v/>
      </c>
      <c r="AD45" s="664" t="str">
        <f t="shared" si="2"/>
        <v/>
      </c>
      <c r="AE45" s="664" t="str">
        <f>IF(AD45="","",VLOOKUP(AD45,リスト!BW:BX,2,0))</f>
        <v/>
      </c>
      <c r="AF45" s="664" t="str">
        <f>IF(Z45="","",IF(J45&gt;【１】経営概要!$G$27,調査年-1,調査年)-I45)</f>
        <v/>
      </c>
      <c r="AG45" s="723" t="str">
        <f t="shared" si="3"/>
        <v/>
      </c>
      <c r="AH45" s="665" t="str">
        <f t="shared" si="4"/>
        <v/>
      </c>
      <c r="AI45" s="665" t="str">
        <f t="shared" si="5"/>
        <v/>
      </c>
      <c r="AJ45" s="666" t="str">
        <f t="shared" si="6"/>
        <v/>
      </c>
      <c r="AK45" s="666" t="str">
        <f t="shared" si="7"/>
        <v/>
      </c>
      <c r="AL45" s="666" t="str">
        <f t="shared" si="12"/>
        <v/>
      </c>
      <c r="AM45" s="666" t="str">
        <f>IF(R45="","",IF(OR(I45=IF(J45&gt;【１】経営概要!$G$27,調査年-1,調査年),AH45=""),"",ROUND(AH45*R45%,0)))</f>
        <v/>
      </c>
      <c r="AN45" s="666" t="str">
        <f t="shared" si="8"/>
        <v/>
      </c>
      <c r="AO45" s="666" t="str">
        <f t="shared" si="9"/>
        <v/>
      </c>
      <c r="AP45" s="666" t="str">
        <f t="shared" si="10"/>
        <v/>
      </c>
      <c r="AQ45" s="862" t="str">
        <f>IF(OR(R45="",AND(OR(I45&lt;&gt;IF(J45&gt;【１】経営概要!$G$27,調査年-1,調査年),AA45=0),M45="",AL45="")),"",
SUM(
IF(AND(I45=IF(J45&gt;【１】経営概要!$G$27,調査年-1,調査年),AA45=1),ROUND(K45*R45%,0),),
ROUND(M45*R45%,0),
ROUND(SUM(AL45)*R45%,0),
))</f>
        <v/>
      </c>
      <c r="AR45" s="666" t="str">
        <f t="shared" si="11"/>
        <v/>
      </c>
      <c r="AS45" s="666" t="str">
        <f t="shared" si="13"/>
        <v/>
      </c>
      <c r="AT45" s="897" t="str">
        <f t="shared" si="14"/>
        <v/>
      </c>
      <c r="AU45" s="897" t="str">
        <f t="shared" si="15"/>
        <v/>
      </c>
    </row>
    <row r="46" spans="3:47" s="4" customFormat="1" ht="28.15" hidden="1" customHeight="1" outlineLevel="1">
      <c r="C46" s="722">
        <v>28</v>
      </c>
      <c r="D46" s="766"/>
      <c r="E46" s="686"/>
      <c r="F46" s="767"/>
      <c r="G46" s="744"/>
      <c r="H46" s="191"/>
      <c r="I46" s="191"/>
      <c r="J46" s="768"/>
      <c r="K46" s="192"/>
      <c r="L46" s="192"/>
      <c r="M46" s="774"/>
      <c r="N46" s="192"/>
      <c r="O46" s="769"/>
      <c r="P46" s="895"/>
      <c r="Q46" s="960"/>
      <c r="R46" s="1048"/>
      <c r="S46" s="770"/>
      <c r="T46" s="771"/>
      <c r="U46" s="453"/>
      <c r="V46" s="307"/>
      <c r="W46" s="294"/>
      <c r="Z46" s="663" t="str">
        <f t="shared" si="1"/>
        <v/>
      </c>
      <c r="AA46" s="664" t="str">
        <f t="shared" si="16"/>
        <v/>
      </c>
      <c r="AB46" s="664" t="str">
        <f t="shared" si="17"/>
        <v/>
      </c>
      <c r="AC46" s="664" t="str">
        <f>IF(Z46="","",VLOOKUP(Z46,リスト!BN:BO,2,0))</f>
        <v/>
      </c>
      <c r="AD46" s="664" t="str">
        <f t="shared" si="2"/>
        <v/>
      </c>
      <c r="AE46" s="664" t="str">
        <f>IF(AD46="","",VLOOKUP(AD46,リスト!BW:BX,2,0))</f>
        <v/>
      </c>
      <c r="AF46" s="664" t="str">
        <f>IF(Z46="","",IF(J46&gt;【１】経営概要!$G$27,調査年-1,調査年)-I46)</f>
        <v/>
      </c>
      <c r="AG46" s="723" t="str">
        <f t="shared" si="3"/>
        <v/>
      </c>
      <c r="AH46" s="665" t="str">
        <f t="shared" si="4"/>
        <v/>
      </c>
      <c r="AI46" s="665" t="str">
        <f t="shared" si="5"/>
        <v/>
      </c>
      <c r="AJ46" s="666" t="str">
        <f t="shared" si="6"/>
        <v/>
      </c>
      <c r="AK46" s="666" t="str">
        <f t="shared" si="7"/>
        <v/>
      </c>
      <c r="AL46" s="666" t="str">
        <f t="shared" si="12"/>
        <v/>
      </c>
      <c r="AM46" s="666" t="str">
        <f>IF(R46="","",IF(OR(I46=IF(J46&gt;【１】経営概要!$G$27,調査年-1,調査年),AH46=""),"",ROUND(AH46*R46%,0)))</f>
        <v/>
      </c>
      <c r="AN46" s="666" t="str">
        <f t="shared" si="8"/>
        <v/>
      </c>
      <c r="AO46" s="666" t="str">
        <f t="shared" si="9"/>
        <v/>
      </c>
      <c r="AP46" s="666" t="str">
        <f t="shared" si="10"/>
        <v/>
      </c>
      <c r="AQ46" s="862" t="str">
        <f>IF(OR(R46="",AND(OR(I46&lt;&gt;IF(J46&gt;【１】経営概要!$G$27,調査年-1,調査年),AA46=0),M46="",AL46="")),"",
SUM(
IF(AND(I46=IF(J46&gt;【１】経営概要!$G$27,調査年-1,調査年),AA46=1),ROUND(K46*R46%,0),),
ROUND(M46*R46%,0),
ROUND(SUM(AL46)*R46%,0),
))</f>
        <v/>
      </c>
      <c r="AR46" s="666" t="str">
        <f t="shared" si="11"/>
        <v/>
      </c>
      <c r="AS46" s="666" t="str">
        <f t="shared" si="13"/>
        <v/>
      </c>
      <c r="AT46" s="897" t="str">
        <f t="shared" si="14"/>
        <v/>
      </c>
      <c r="AU46" s="897" t="str">
        <f t="shared" si="15"/>
        <v/>
      </c>
    </row>
    <row r="47" spans="3:47" s="4" customFormat="1" ht="28.15" hidden="1" customHeight="1" outlineLevel="1">
      <c r="C47" s="722">
        <v>29</v>
      </c>
      <c r="D47" s="772"/>
      <c r="E47" s="773"/>
      <c r="F47" s="767"/>
      <c r="G47" s="744"/>
      <c r="H47" s="193"/>
      <c r="I47" s="193"/>
      <c r="J47" s="768"/>
      <c r="K47" s="192"/>
      <c r="L47" s="192"/>
      <c r="M47" s="774"/>
      <c r="N47" s="192"/>
      <c r="O47" s="769"/>
      <c r="P47" s="895"/>
      <c r="Q47" s="960"/>
      <c r="R47" s="1048"/>
      <c r="S47" s="770"/>
      <c r="T47" s="771"/>
      <c r="U47" s="453"/>
      <c r="V47" s="307"/>
      <c r="W47" s="294"/>
      <c r="Z47" s="663" t="str">
        <f t="shared" si="1"/>
        <v/>
      </c>
      <c r="AA47" s="664" t="str">
        <f t="shared" si="16"/>
        <v/>
      </c>
      <c r="AB47" s="664" t="str">
        <f t="shared" si="17"/>
        <v/>
      </c>
      <c r="AC47" s="664" t="str">
        <f>IF(Z47="","",VLOOKUP(Z47,リスト!BN:BO,2,0))</f>
        <v/>
      </c>
      <c r="AD47" s="664" t="str">
        <f t="shared" si="2"/>
        <v/>
      </c>
      <c r="AE47" s="664" t="str">
        <f>IF(AD47="","",VLOOKUP(AD47,リスト!BW:BX,2,0))</f>
        <v/>
      </c>
      <c r="AF47" s="664" t="str">
        <f>IF(Z47="","",IF(J47&gt;【１】経営概要!$G$27,調査年-1,調査年)-I47)</f>
        <v/>
      </c>
      <c r="AG47" s="723" t="str">
        <f t="shared" si="3"/>
        <v/>
      </c>
      <c r="AH47" s="665" t="str">
        <f t="shared" si="4"/>
        <v/>
      </c>
      <c r="AI47" s="665" t="str">
        <f t="shared" si="5"/>
        <v/>
      </c>
      <c r="AJ47" s="666" t="str">
        <f t="shared" si="6"/>
        <v/>
      </c>
      <c r="AK47" s="666" t="str">
        <f t="shared" si="7"/>
        <v/>
      </c>
      <c r="AL47" s="666" t="str">
        <f t="shared" si="12"/>
        <v/>
      </c>
      <c r="AM47" s="666" t="str">
        <f>IF(R47="","",IF(OR(I47=IF(J47&gt;【１】経営概要!$G$27,調査年-1,調査年),AH47=""),"",ROUND(AH47*R47%,0)))</f>
        <v/>
      </c>
      <c r="AN47" s="666" t="str">
        <f t="shared" si="8"/>
        <v/>
      </c>
      <c r="AO47" s="666" t="str">
        <f t="shared" si="9"/>
        <v/>
      </c>
      <c r="AP47" s="666" t="str">
        <f t="shared" si="10"/>
        <v/>
      </c>
      <c r="AQ47" s="862" t="str">
        <f>IF(OR(R47="",AND(OR(I47&lt;&gt;IF(J47&gt;【１】経営概要!$G$27,調査年-1,調査年),AA47=0),M47="",AL47="")),"",
SUM(
IF(AND(I47=IF(J47&gt;【１】経営概要!$G$27,調査年-1,調査年),AA47=1),ROUND(K47*R47%,0),),
ROUND(M47*R47%,0),
ROUND(SUM(AL47)*R47%,0),
))</f>
        <v/>
      </c>
      <c r="AR47" s="666" t="str">
        <f t="shared" si="11"/>
        <v/>
      </c>
      <c r="AS47" s="666" t="str">
        <f t="shared" si="13"/>
        <v/>
      </c>
      <c r="AT47" s="897" t="str">
        <f t="shared" si="14"/>
        <v/>
      </c>
      <c r="AU47" s="897" t="str">
        <f t="shared" si="15"/>
        <v/>
      </c>
    </row>
    <row r="48" spans="3:47" s="4" customFormat="1" ht="28.15" hidden="1" customHeight="1" outlineLevel="1">
      <c r="C48" s="722">
        <v>30</v>
      </c>
      <c r="D48" s="766"/>
      <c r="E48" s="686"/>
      <c r="F48" s="767"/>
      <c r="G48" s="744"/>
      <c r="H48" s="191"/>
      <c r="I48" s="191"/>
      <c r="J48" s="768"/>
      <c r="K48" s="192"/>
      <c r="L48" s="192"/>
      <c r="M48" s="774"/>
      <c r="N48" s="192"/>
      <c r="O48" s="769"/>
      <c r="P48" s="895"/>
      <c r="Q48" s="960"/>
      <c r="R48" s="1048"/>
      <c r="S48" s="770"/>
      <c r="T48" s="771"/>
      <c r="U48" s="453"/>
      <c r="V48" s="307"/>
      <c r="W48" s="294"/>
      <c r="Z48" s="663" t="str">
        <f t="shared" si="1"/>
        <v/>
      </c>
      <c r="AA48" s="664" t="str">
        <f t="shared" si="16"/>
        <v/>
      </c>
      <c r="AB48" s="664" t="str">
        <f t="shared" si="17"/>
        <v/>
      </c>
      <c r="AC48" s="664" t="str">
        <f>IF(Z48="","",VLOOKUP(Z48,リスト!BN:BO,2,0))</f>
        <v/>
      </c>
      <c r="AD48" s="664" t="str">
        <f t="shared" si="2"/>
        <v/>
      </c>
      <c r="AE48" s="664" t="str">
        <f>IF(AD48="","",VLOOKUP(AD48,リスト!BW:BX,2,0))</f>
        <v/>
      </c>
      <c r="AF48" s="664" t="str">
        <f>IF(Z48="","",IF(J48&gt;【１】経営概要!$G$27,調査年-1,調査年)-I48)</f>
        <v/>
      </c>
      <c r="AG48" s="723" t="str">
        <f t="shared" si="3"/>
        <v/>
      </c>
      <c r="AH48" s="665" t="str">
        <f t="shared" si="4"/>
        <v/>
      </c>
      <c r="AI48" s="665" t="str">
        <f t="shared" si="5"/>
        <v/>
      </c>
      <c r="AJ48" s="666" t="str">
        <f t="shared" si="6"/>
        <v/>
      </c>
      <c r="AK48" s="666" t="str">
        <f t="shared" si="7"/>
        <v/>
      </c>
      <c r="AL48" s="666" t="str">
        <f t="shared" si="12"/>
        <v/>
      </c>
      <c r="AM48" s="666" t="str">
        <f>IF(R48="","",IF(OR(I48=IF(J48&gt;【１】経営概要!$G$27,調査年-1,調査年),AH48=""),"",ROUND(AH48*R48%,0)))</f>
        <v/>
      </c>
      <c r="AN48" s="666" t="str">
        <f t="shared" si="8"/>
        <v/>
      </c>
      <c r="AO48" s="666" t="str">
        <f t="shared" si="9"/>
        <v/>
      </c>
      <c r="AP48" s="666" t="str">
        <f t="shared" si="10"/>
        <v/>
      </c>
      <c r="AQ48" s="862" t="str">
        <f>IF(OR(R48="",AND(OR(I48&lt;&gt;IF(J48&gt;【１】経営概要!$G$27,調査年-1,調査年),AA48=0),M48="",AL48="")),"",
SUM(
IF(AND(I48=IF(J48&gt;【１】経営概要!$G$27,調査年-1,調査年),AA48=1),ROUND(K48*R48%,0),),
ROUND(M48*R48%,0),
ROUND(SUM(AL48)*R48%,0),
))</f>
        <v/>
      </c>
      <c r="AR48" s="666" t="str">
        <f t="shared" si="11"/>
        <v/>
      </c>
      <c r="AS48" s="666" t="str">
        <f t="shared" si="13"/>
        <v/>
      </c>
      <c r="AT48" s="897" t="str">
        <f t="shared" si="14"/>
        <v/>
      </c>
      <c r="AU48" s="897" t="str">
        <f t="shared" si="15"/>
        <v/>
      </c>
    </row>
    <row r="49" spans="3:47" s="4" customFormat="1" ht="28.15" hidden="1" customHeight="1" outlineLevel="1">
      <c r="C49" s="722">
        <v>31</v>
      </c>
      <c r="D49" s="772"/>
      <c r="E49" s="773"/>
      <c r="F49" s="767"/>
      <c r="G49" s="744"/>
      <c r="H49" s="193"/>
      <c r="I49" s="193"/>
      <c r="J49" s="775"/>
      <c r="K49" s="192"/>
      <c r="L49" s="192"/>
      <c r="M49" s="774"/>
      <c r="N49" s="192"/>
      <c r="O49" s="769"/>
      <c r="P49" s="895"/>
      <c r="Q49" s="960"/>
      <c r="R49" s="1048"/>
      <c r="S49" s="770"/>
      <c r="T49" s="771"/>
      <c r="U49" s="453"/>
      <c r="V49" s="307"/>
      <c r="W49" s="294"/>
      <c r="Z49" s="663" t="str">
        <f t="shared" si="1"/>
        <v/>
      </c>
      <c r="AA49" s="664" t="str">
        <f t="shared" si="16"/>
        <v/>
      </c>
      <c r="AB49" s="664" t="str">
        <f t="shared" si="17"/>
        <v/>
      </c>
      <c r="AC49" s="664" t="str">
        <f>IF(Z49="","",VLOOKUP(Z49,リスト!BN:BO,2,0))</f>
        <v/>
      </c>
      <c r="AD49" s="664" t="str">
        <f t="shared" si="2"/>
        <v/>
      </c>
      <c r="AE49" s="664" t="str">
        <f>IF(AD49="","",VLOOKUP(AD49,リスト!BW:BX,2,0))</f>
        <v/>
      </c>
      <c r="AF49" s="664" t="str">
        <f>IF(Z49="","",IF(J49&gt;【１】経営概要!$G$27,調査年-1,調査年)-I49)</f>
        <v/>
      </c>
      <c r="AG49" s="723" t="str">
        <f t="shared" si="3"/>
        <v/>
      </c>
      <c r="AH49" s="665" t="str">
        <f t="shared" si="4"/>
        <v/>
      </c>
      <c r="AI49" s="665" t="str">
        <f t="shared" si="5"/>
        <v/>
      </c>
      <c r="AJ49" s="666" t="str">
        <f t="shared" si="6"/>
        <v/>
      </c>
      <c r="AK49" s="666" t="str">
        <f t="shared" si="7"/>
        <v/>
      </c>
      <c r="AL49" s="666" t="str">
        <f t="shared" si="12"/>
        <v/>
      </c>
      <c r="AM49" s="666" t="str">
        <f>IF(R49="","",IF(OR(I49=IF(J49&gt;【１】経営概要!$G$27,調査年-1,調査年),AH49=""),"",ROUND(AH49*R49%,0)))</f>
        <v/>
      </c>
      <c r="AN49" s="666" t="str">
        <f t="shared" si="8"/>
        <v/>
      </c>
      <c r="AO49" s="666" t="str">
        <f t="shared" si="9"/>
        <v/>
      </c>
      <c r="AP49" s="666" t="str">
        <f t="shared" si="10"/>
        <v/>
      </c>
      <c r="AQ49" s="862" t="str">
        <f>IF(OR(R49="",AND(OR(I49&lt;&gt;IF(J49&gt;【１】経営概要!$G$27,調査年-1,調査年),AA49=0),M49="",AL49="")),"",
SUM(
IF(AND(I49=IF(J49&gt;【１】経営概要!$G$27,調査年-1,調査年),AA49=1),ROUND(K49*R49%,0),),
ROUND(M49*R49%,0),
ROUND(SUM(AL49)*R49%,0),
))</f>
        <v/>
      </c>
      <c r="AR49" s="666" t="str">
        <f t="shared" si="11"/>
        <v/>
      </c>
      <c r="AS49" s="666" t="str">
        <f t="shared" si="13"/>
        <v/>
      </c>
      <c r="AT49" s="897" t="str">
        <f t="shared" si="14"/>
        <v/>
      </c>
      <c r="AU49" s="897" t="str">
        <f t="shared" si="15"/>
        <v/>
      </c>
    </row>
    <row r="50" spans="3:47" s="4" customFormat="1" ht="28.15" hidden="1" customHeight="1" outlineLevel="1">
      <c r="C50" s="722">
        <v>32</v>
      </c>
      <c r="D50" s="766"/>
      <c r="E50" s="686"/>
      <c r="F50" s="767"/>
      <c r="G50" s="744"/>
      <c r="H50" s="191"/>
      <c r="I50" s="191"/>
      <c r="J50" s="776"/>
      <c r="K50" s="192"/>
      <c r="L50" s="192"/>
      <c r="M50" s="774"/>
      <c r="N50" s="192"/>
      <c r="O50" s="769"/>
      <c r="P50" s="895"/>
      <c r="Q50" s="960"/>
      <c r="R50" s="1048"/>
      <c r="S50" s="770"/>
      <c r="T50" s="771"/>
      <c r="U50" s="453"/>
      <c r="V50" s="307"/>
      <c r="W50" s="294"/>
      <c r="Z50" s="663" t="str">
        <f t="shared" si="1"/>
        <v/>
      </c>
      <c r="AA50" s="664" t="str">
        <f t="shared" si="16"/>
        <v/>
      </c>
      <c r="AB50" s="664" t="str">
        <f t="shared" si="17"/>
        <v/>
      </c>
      <c r="AC50" s="664" t="str">
        <f>IF(Z50="","",VLOOKUP(Z50,リスト!BN:BO,2,0))</f>
        <v/>
      </c>
      <c r="AD50" s="664" t="str">
        <f t="shared" si="2"/>
        <v/>
      </c>
      <c r="AE50" s="664" t="str">
        <f>IF(AD50="","",VLOOKUP(AD50,リスト!BW:BX,2,0))</f>
        <v/>
      </c>
      <c r="AF50" s="664" t="str">
        <f>IF(Z50="","",IF(J50&gt;【１】経営概要!$G$27,調査年-1,調査年)-I50)</f>
        <v/>
      </c>
      <c r="AG50" s="723" t="str">
        <f t="shared" si="3"/>
        <v/>
      </c>
      <c r="AH50" s="665" t="str">
        <f t="shared" si="4"/>
        <v/>
      </c>
      <c r="AI50" s="665" t="str">
        <f t="shared" si="5"/>
        <v/>
      </c>
      <c r="AJ50" s="666" t="str">
        <f t="shared" si="6"/>
        <v/>
      </c>
      <c r="AK50" s="666" t="str">
        <f t="shared" si="7"/>
        <v/>
      </c>
      <c r="AL50" s="666" t="str">
        <f t="shared" si="12"/>
        <v/>
      </c>
      <c r="AM50" s="666" t="str">
        <f>IF(R50="","",IF(OR(I50=IF(J50&gt;【１】経営概要!$G$27,調査年-1,調査年),AH50=""),"",ROUND(AH50*R50%,0)))</f>
        <v/>
      </c>
      <c r="AN50" s="666" t="str">
        <f t="shared" si="8"/>
        <v/>
      </c>
      <c r="AO50" s="666" t="str">
        <f t="shared" si="9"/>
        <v/>
      </c>
      <c r="AP50" s="666" t="str">
        <f t="shared" si="10"/>
        <v/>
      </c>
      <c r="AQ50" s="862" t="str">
        <f>IF(OR(R50="",AND(OR(I50&lt;&gt;IF(J50&gt;【１】経営概要!$G$27,調査年-1,調査年),AA50=0),M50="",AL50="")),"",
SUM(
IF(AND(I50=IF(J50&gt;【１】経営概要!$G$27,調査年-1,調査年),AA50=1),ROUND(K50*R50%,0),),
ROUND(M50*R50%,0),
ROUND(SUM(AL50)*R50%,0),
))</f>
        <v/>
      </c>
      <c r="AR50" s="666" t="str">
        <f t="shared" si="11"/>
        <v/>
      </c>
      <c r="AS50" s="666" t="str">
        <f t="shared" si="13"/>
        <v/>
      </c>
      <c r="AT50" s="897" t="str">
        <f t="shared" si="14"/>
        <v/>
      </c>
      <c r="AU50" s="897" t="str">
        <f t="shared" si="15"/>
        <v/>
      </c>
    </row>
    <row r="51" spans="3:47" s="4" customFormat="1" ht="28.15" hidden="1" customHeight="1" outlineLevel="1">
      <c r="C51" s="722">
        <v>33</v>
      </c>
      <c r="D51" s="766"/>
      <c r="E51" s="686"/>
      <c r="F51" s="767"/>
      <c r="G51" s="744"/>
      <c r="H51" s="191"/>
      <c r="I51" s="191"/>
      <c r="J51" s="776"/>
      <c r="K51" s="192"/>
      <c r="L51" s="192"/>
      <c r="M51" s="774"/>
      <c r="N51" s="192"/>
      <c r="O51" s="769"/>
      <c r="P51" s="895"/>
      <c r="Q51" s="960"/>
      <c r="R51" s="1048"/>
      <c r="S51" s="770"/>
      <c r="T51" s="771"/>
      <c r="U51" s="453"/>
      <c r="V51" s="307"/>
      <c r="W51" s="294"/>
      <c r="Z51" s="663" t="str">
        <f t="shared" si="1"/>
        <v/>
      </c>
      <c r="AA51" s="664" t="str">
        <f t="shared" si="16"/>
        <v/>
      </c>
      <c r="AB51" s="664" t="str">
        <f t="shared" si="17"/>
        <v/>
      </c>
      <c r="AC51" s="664" t="str">
        <f>IF(Z51="","",VLOOKUP(Z51,リスト!BN:BO,2,0))</f>
        <v/>
      </c>
      <c r="AD51" s="664" t="str">
        <f t="shared" si="2"/>
        <v/>
      </c>
      <c r="AE51" s="664" t="str">
        <f>IF(AD51="","",VLOOKUP(AD51,リスト!BW:BX,2,0))</f>
        <v/>
      </c>
      <c r="AF51" s="664" t="str">
        <f>IF(Z51="","",IF(J51&gt;【１】経営概要!$G$27,調査年-1,調査年)-I51)</f>
        <v/>
      </c>
      <c r="AG51" s="723" t="str">
        <f t="shared" si="3"/>
        <v/>
      </c>
      <c r="AH51" s="665" t="str">
        <f t="shared" si="4"/>
        <v/>
      </c>
      <c r="AI51" s="665" t="str">
        <f t="shared" si="5"/>
        <v/>
      </c>
      <c r="AJ51" s="666" t="str">
        <f t="shared" si="6"/>
        <v/>
      </c>
      <c r="AK51" s="666" t="str">
        <f t="shared" si="7"/>
        <v/>
      </c>
      <c r="AL51" s="666" t="str">
        <f t="shared" si="12"/>
        <v/>
      </c>
      <c r="AM51" s="666" t="str">
        <f>IF(R51="","",IF(OR(I51=IF(J51&gt;【１】経営概要!$G$27,調査年-1,調査年),AH51=""),"",ROUND(AH51*R51%,0)))</f>
        <v/>
      </c>
      <c r="AN51" s="666" t="str">
        <f t="shared" si="8"/>
        <v/>
      </c>
      <c r="AO51" s="666" t="str">
        <f t="shared" si="9"/>
        <v/>
      </c>
      <c r="AP51" s="666" t="str">
        <f t="shared" si="10"/>
        <v/>
      </c>
      <c r="AQ51" s="862" t="str">
        <f>IF(OR(R51="",AND(OR(I51&lt;&gt;IF(J51&gt;【１】経営概要!$G$27,調査年-1,調査年),AA51=0),M51="",AL51="")),"",
SUM(
IF(AND(I51=IF(J51&gt;【１】経営概要!$G$27,調査年-1,調査年),AA51=1),ROUND(K51*R51%,0),),
ROUND(M51*R51%,0),
ROUND(SUM(AL51)*R51%,0),
))</f>
        <v/>
      </c>
      <c r="AR51" s="666" t="str">
        <f t="shared" si="11"/>
        <v/>
      </c>
      <c r="AS51" s="666" t="str">
        <f t="shared" si="13"/>
        <v/>
      </c>
      <c r="AT51" s="897" t="str">
        <f t="shared" si="14"/>
        <v/>
      </c>
      <c r="AU51" s="897" t="str">
        <f t="shared" si="15"/>
        <v/>
      </c>
    </row>
    <row r="52" spans="3:47" s="4" customFormat="1" ht="28.15" hidden="1" customHeight="1" outlineLevel="1">
      <c r="C52" s="722">
        <v>34</v>
      </c>
      <c r="D52" s="766"/>
      <c r="E52" s="686"/>
      <c r="F52" s="767"/>
      <c r="G52" s="744"/>
      <c r="H52" s="191"/>
      <c r="I52" s="191"/>
      <c r="J52" s="776"/>
      <c r="K52" s="192"/>
      <c r="L52" s="192"/>
      <c r="M52" s="774"/>
      <c r="N52" s="192"/>
      <c r="O52" s="769"/>
      <c r="P52" s="895"/>
      <c r="Q52" s="960"/>
      <c r="R52" s="1048"/>
      <c r="S52" s="770"/>
      <c r="T52" s="771"/>
      <c r="U52" s="453"/>
      <c r="V52" s="307"/>
      <c r="W52" s="294"/>
      <c r="Z52" s="663" t="str">
        <f t="shared" si="1"/>
        <v/>
      </c>
      <c r="AA52" s="664" t="str">
        <f t="shared" si="16"/>
        <v/>
      </c>
      <c r="AB52" s="664" t="str">
        <f t="shared" si="17"/>
        <v/>
      </c>
      <c r="AC52" s="664" t="str">
        <f>IF(Z52="","",VLOOKUP(Z52,リスト!BN:BO,2,0))</f>
        <v/>
      </c>
      <c r="AD52" s="664" t="str">
        <f t="shared" si="2"/>
        <v/>
      </c>
      <c r="AE52" s="664" t="str">
        <f>IF(AD52="","",VLOOKUP(AD52,リスト!BW:BX,2,0))</f>
        <v/>
      </c>
      <c r="AF52" s="664" t="str">
        <f>IF(Z52="","",IF(J52&gt;【１】経営概要!$G$27,調査年-1,調査年)-I52)</f>
        <v/>
      </c>
      <c r="AG52" s="723" t="str">
        <f t="shared" si="3"/>
        <v/>
      </c>
      <c r="AH52" s="665" t="str">
        <f t="shared" si="4"/>
        <v/>
      </c>
      <c r="AI52" s="665" t="str">
        <f t="shared" si="5"/>
        <v/>
      </c>
      <c r="AJ52" s="666" t="str">
        <f t="shared" si="6"/>
        <v/>
      </c>
      <c r="AK52" s="666" t="str">
        <f t="shared" si="7"/>
        <v/>
      </c>
      <c r="AL52" s="666" t="str">
        <f t="shared" si="12"/>
        <v/>
      </c>
      <c r="AM52" s="666" t="str">
        <f>IF(R52="","",IF(OR(I52=IF(J52&gt;【１】経営概要!$G$27,調査年-1,調査年),AH52=""),"",ROUND(AH52*R52%,0)))</f>
        <v/>
      </c>
      <c r="AN52" s="666" t="str">
        <f t="shared" si="8"/>
        <v/>
      </c>
      <c r="AO52" s="666" t="str">
        <f t="shared" si="9"/>
        <v/>
      </c>
      <c r="AP52" s="666" t="str">
        <f t="shared" si="10"/>
        <v/>
      </c>
      <c r="AQ52" s="862" t="str">
        <f>IF(OR(R52="",AND(OR(I52&lt;&gt;IF(J52&gt;【１】経営概要!$G$27,調査年-1,調査年),AA52=0),M52="",AL52="")),"",
SUM(
IF(AND(I52=IF(J52&gt;【１】経営概要!$G$27,調査年-1,調査年),AA52=1),ROUND(K52*R52%,0),),
ROUND(M52*R52%,0),
ROUND(SUM(AL52)*R52%,0),
))</f>
        <v/>
      </c>
      <c r="AR52" s="666" t="str">
        <f t="shared" si="11"/>
        <v/>
      </c>
      <c r="AS52" s="666" t="str">
        <f t="shared" si="13"/>
        <v/>
      </c>
      <c r="AT52" s="897" t="str">
        <f t="shared" si="14"/>
        <v/>
      </c>
      <c r="AU52" s="897" t="str">
        <f t="shared" si="15"/>
        <v/>
      </c>
    </row>
    <row r="53" spans="3:47" s="4" customFormat="1" ht="28.15" hidden="1" customHeight="1" outlineLevel="1">
      <c r="C53" s="722">
        <v>35</v>
      </c>
      <c r="D53" s="766"/>
      <c r="E53" s="686"/>
      <c r="F53" s="767"/>
      <c r="G53" s="744"/>
      <c r="H53" s="191"/>
      <c r="I53" s="191"/>
      <c r="J53" s="776"/>
      <c r="K53" s="192"/>
      <c r="L53" s="192"/>
      <c r="M53" s="774"/>
      <c r="N53" s="192"/>
      <c r="O53" s="769"/>
      <c r="P53" s="895"/>
      <c r="Q53" s="960"/>
      <c r="R53" s="1048"/>
      <c r="S53" s="770"/>
      <c r="T53" s="771"/>
      <c r="U53" s="453"/>
      <c r="V53" s="307"/>
      <c r="W53" s="294"/>
      <c r="Z53" s="663" t="str">
        <f t="shared" si="1"/>
        <v/>
      </c>
      <c r="AA53" s="664" t="str">
        <f t="shared" si="16"/>
        <v/>
      </c>
      <c r="AB53" s="664" t="str">
        <f t="shared" si="17"/>
        <v/>
      </c>
      <c r="AC53" s="664" t="str">
        <f>IF(Z53="","",VLOOKUP(Z53,リスト!BN:BO,2,0))</f>
        <v/>
      </c>
      <c r="AD53" s="664" t="str">
        <f t="shared" si="2"/>
        <v/>
      </c>
      <c r="AE53" s="664" t="str">
        <f>IF(AD53="","",VLOOKUP(AD53,リスト!BW:BX,2,0))</f>
        <v/>
      </c>
      <c r="AF53" s="664" t="str">
        <f>IF(Z53="","",IF(J53&gt;【１】経営概要!$G$27,調査年-1,調査年)-I53)</f>
        <v/>
      </c>
      <c r="AG53" s="723" t="str">
        <f t="shared" si="3"/>
        <v/>
      </c>
      <c r="AH53" s="665" t="str">
        <f t="shared" si="4"/>
        <v/>
      </c>
      <c r="AI53" s="665" t="str">
        <f t="shared" si="5"/>
        <v/>
      </c>
      <c r="AJ53" s="666" t="str">
        <f t="shared" si="6"/>
        <v/>
      </c>
      <c r="AK53" s="666" t="str">
        <f t="shared" si="7"/>
        <v/>
      </c>
      <c r="AL53" s="666" t="str">
        <f t="shared" si="12"/>
        <v/>
      </c>
      <c r="AM53" s="666" t="str">
        <f>IF(R53="","",IF(OR(I53=IF(J53&gt;【１】経営概要!$G$27,調査年-1,調査年),AH53=""),"",ROUND(AH53*R53%,0)))</f>
        <v/>
      </c>
      <c r="AN53" s="666" t="str">
        <f t="shared" si="8"/>
        <v/>
      </c>
      <c r="AO53" s="666" t="str">
        <f t="shared" si="9"/>
        <v/>
      </c>
      <c r="AP53" s="666" t="str">
        <f t="shared" si="10"/>
        <v/>
      </c>
      <c r="AQ53" s="862" t="str">
        <f>IF(OR(R53="",AND(OR(I53&lt;&gt;IF(J53&gt;【１】経営概要!$G$27,調査年-1,調査年),AA53=0),M53="",AL53="")),"",
SUM(
IF(AND(I53=IF(J53&gt;【１】経営概要!$G$27,調査年-1,調査年),AA53=1),ROUND(K53*R53%,0),),
ROUND(M53*R53%,0),
ROUND(SUM(AL53)*R53%,0),
))</f>
        <v/>
      </c>
      <c r="AR53" s="666" t="str">
        <f t="shared" si="11"/>
        <v/>
      </c>
      <c r="AS53" s="666" t="str">
        <f t="shared" si="13"/>
        <v/>
      </c>
      <c r="AT53" s="897" t="str">
        <f t="shared" si="14"/>
        <v/>
      </c>
      <c r="AU53" s="897" t="str">
        <f t="shared" si="15"/>
        <v/>
      </c>
    </row>
    <row r="54" spans="3:47" s="4" customFormat="1" ht="28.15" hidden="1" customHeight="1" outlineLevel="1">
      <c r="C54" s="722">
        <v>36</v>
      </c>
      <c r="D54" s="766"/>
      <c r="E54" s="686"/>
      <c r="F54" s="767"/>
      <c r="G54" s="744"/>
      <c r="H54" s="191"/>
      <c r="I54" s="191"/>
      <c r="J54" s="776"/>
      <c r="K54" s="192"/>
      <c r="L54" s="192"/>
      <c r="M54" s="774"/>
      <c r="N54" s="192"/>
      <c r="O54" s="769"/>
      <c r="P54" s="895"/>
      <c r="Q54" s="960"/>
      <c r="R54" s="1048"/>
      <c r="S54" s="770"/>
      <c r="T54" s="771"/>
      <c r="U54" s="453"/>
      <c r="V54" s="307"/>
      <c r="W54" s="294"/>
      <c r="Z54" s="663" t="str">
        <f t="shared" si="1"/>
        <v/>
      </c>
      <c r="AA54" s="664" t="str">
        <f t="shared" si="16"/>
        <v/>
      </c>
      <c r="AB54" s="664" t="str">
        <f t="shared" si="17"/>
        <v/>
      </c>
      <c r="AC54" s="664" t="str">
        <f>IF(Z54="","",VLOOKUP(Z54,リスト!BN:BO,2,0))</f>
        <v/>
      </c>
      <c r="AD54" s="664" t="str">
        <f t="shared" si="2"/>
        <v/>
      </c>
      <c r="AE54" s="664" t="str">
        <f>IF(AD54="","",VLOOKUP(AD54,リスト!BW:BX,2,0))</f>
        <v/>
      </c>
      <c r="AF54" s="664" t="str">
        <f>IF(Z54="","",IF(J54&gt;【１】経営概要!$G$27,調査年-1,調査年)-I54)</f>
        <v/>
      </c>
      <c r="AG54" s="723" t="str">
        <f t="shared" si="3"/>
        <v/>
      </c>
      <c r="AH54" s="665" t="str">
        <f t="shared" si="4"/>
        <v/>
      </c>
      <c r="AI54" s="665" t="str">
        <f t="shared" si="5"/>
        <v/>
      </c>
      <c r="AJ54" s="666" t="str">
        <f t="shared" si="6"/>
        <v/>
      </c>
      <c r="AK54" s="666" t="str">
        <f t="shared" si="7"/>
        <v/>
      </c>
      <c r="AL54" s="666" t="str">
        <f t="shared" si="12"/>
        <v/>
      </c>
      <c r="AM54" s="666" t="str">
        <f>IF(R54="","",IF(OR(I54=IF(J54&gt;【１】経営概要!$G$27,調査年-1,調査年),AH54=""),"",ROUND(AH54*R54%,0)))</f>
        <v/>
      </c>
      <c r="AN54" s="666" t="str">
        <f t="shared" si="8"/>
        <v/>
      </c>
      <c r="AO54" s="666" t="str">
        <f t="shared" si="9"/>
        <v/>
      </c>
      <c r="AP54" s="666" t="str">
        <f t="shared" si="10"/>
        <v/>
      </c>
      <c r="AQ54" s="862" t="str">
        <f>IF(OR(R54="",AND(OR(I54&lt;&gt;IF(J54&gt;【１】経営概要!$G$27,調査年-1,調査年),AA54=0),M54="",AL54="")),"",
SUM(
IF(AND(I54=IF(J54&gt;【１】経営概要!$G$27,調査年-1,調査年),AA54=1),ROUND(K54*R54%,0),),
ROUND(M54*R54%,0),
ROUND(SUM(AL54)*R54%,0),
))</f>
        <v/>
      </c>
      <c r="AR54" s="666" t="str">
        <f t="shared" si="11"/>
        <v/>
      </c>
      <c r="AS54" s="666" t="str">
        <f t="shared" si="13"/>
        <v/>
      </c>
      <c r="AT54" s="897" t="str">
        <f t="shared" si="14"/>
        <v/>
      </c>
      <c r="AU54" s="897" t="str">
        <f t="shared" si="15"/>
        <v/>
      </c>
    </row>
    <row r="55" spans="3:47" s="4" customFormat="1" ht="28.15" hidden="1" customHeight="1" outlineLevel="1">
      <c r="C55" s="722">
        <v>37</v>
      </c>
      <c r="D55" s="766"/>
      <c r="E55" s="686"/>
      <c r="F55" s="767"/>
      <c r="G55" s="744"/>
      <c r="H55" s="191"/>
      <c r="I55" s="191"/>
      <c r="J55" s="776"/>
      <c r="K55" s="192"/>
      <c r="L55" s="192"/>
      <c r="M55" s="774"/>
      <c r="N55" s="192"/>
      <c r="O55" s="769"/>
      <c r="P55" s="895"/>
      <c r="Q55" s="960"/>
      <c r="R55" s="1048"/>
      <c r="S55" s="770"/>
      <c r="T55" s="771"/>
      <c r="U55" s="453"/>
      <c r="V55" s="307"/>
      <c r="W55" s="294"/>
      <c r="Z55" s="663" t="str">
        <f t="shared" si="1"/>
        <v/>
      </c>
      <c r="AA55" s="664" t="str">
        <f t="shared" si="16"/>
        <v/>
      </c>
      <c r="AB55" s="664" t="str">
        <f t="shared" si="17"/>
        <v/>
      </c>
      <c r="AC55" s="664" t="str">
        <f>IF(Z55="","",VLOOKUP(Z55,リスト!BN:BO,2,0))</f>
        <v/>
      </c>
      <c r="AD55" s="664" t="str">
        <f t="shared" si="2"/>
        <v/>
      </c>
      <c r="AE55" s="664" t="str">
        <f>IF(AD55="","",VLOOKUP(AD55,リスト!BW:BX,2,0))</f>
        <v/>
      </c>
      <c r="AF55" s="664" t="str">
        <f>IF(Z55="","",IF(J55&gt;【１】経営概要!$G$27,調査年-1,調査年)-I55)</f>
        <v/>
      </c>
      <c r="AG55" s="723" t="str">
        <f t="shared" si="3"/>
        <v/>
      </c>
      <c r="AH55" s="665" t="str">
        <f t="shared" si="4"/>
        <v/>
      </c>
      <c r="AI55" s="665" t="str">
        <f t="shared" si="5"/>
        <v/>
      </c>
      <c r="AJ55" s="666" t="str">
        <f t="shared" si="6"/>
        <v/>
      </c>
      <c r="AK55" s="666" t="str">
        <f t="shared" si="7"/>
        <v/>
      </c>
      <c r="AL55" s="666" t="str">
        <f t="shared" si="12"/>
        <v/>
      </c>
      <c r="AM55" s="666" t="str">
        <f>IF(R55="","",IF(OR(I55=IF(J55&gt;【１】経営概要!$G$27,調査年-1,調査年),AH55=""),"",ROUND(AH55*R55%,0)))</f>
        <v/>
      </c>
      <c r="AN55" s="666" t="str">
        <f t="shared" si="8"/>
        <v/>
      </c>
      <c r="AO55" s="666" t="str">
        <f t="shared" si="9"/>
        <v/>
      </c>
      <c r="AP55" s="666" t="str">
        <f t="shared" si="10"/>
        <v/>
      </c>
      <c r="AQ55" s="862" t="str">
        <f>IF(OR(R55="",AND(OR(I55&lt;&gt;IF(J55&gt;【１】経営概要!$G$27,調査年-1,調査年),AA55=0),M55="",AL55="")),"",
SUM(
IF(AND(I55=IF(J55&gt;【１】経営概要!$G$27,調査年-1,調査年),AA55=1),ROUND(K55*R55%,0),),
ROUND(M55*R55%,0),
ROUND(SUM(AL55)*R55%,0),
))</f>
        <v/>
      </c>
      <c r="AR55" s="666" t="str">
        <f t="shared" si="11"/>
        <v/>
      </c>
      <c r="AS55" s="666" t="str">
        <f t="shared" si="13"/>
        <v/>
      </c>
      <c r="AT55" s="897" t="str">
        <f t="shared" si="14"/>
        <v/>
      </c>
      <c r="AU55" s="897" t="str">
        <f t="shared" si="15"/>
        <v/>
      </c>
    </row>
    <row r="56" spans="3:47" s="4" customFormat="1" ht="28.15" hidden="1" customHeight="1" outlineLevel="1">
      <c r="C56" s="722">
        <v>38</v>
      </c>
      <c r="D56" s="766"/>
      <c r="E56" s="686"/>
      <c r="F56" s="767"/>
      <c r="G56" s="682"/>
      <c r="H56" s="200"/>
      <c r="I56" s="200"/>
      <c r="J56" s="768"/>
      <c r="K56" s="201"/>
      <c r="L56" s="201"/>
      <c r="M56" s="201"/>
      <c r="N56" s="201"/>
      <c r="O56" s="769"/>
      <c r="P56" s="895"/>
      <c r="Q56" s="960"/>
      <c r="R56" s="1048"/>
      <c r="S56" s="770"/>
      <c r="T56" s="771"/>
      <c r="U56" s="453"/>
      <c r="V56" s="307"/>
      <c r="W56" s="294"/>
      <c r="Z56" s="663" t="str">
        <f t="shared" si="1"/>
        <v/>
      </c>
      <c r="AA56" s="664" t="str">
        <f t="shared" si="16"/>
        <v/>
      </c>
      <c r="AB56" s="664" t="str">
        <f t="shared" si="17"/>
        <v/>
      </c>
      <c r="AC56" s="664" t="str">
        <f>IF(Z56="","",VLOOKUP(Z56,リスト!BN:BO,2,0))</f>
        <v/>
      </c>
      <c r="AD56" s="664" t="str">
        <f t="shared" si="2"/>
        <v/>
      </c>
      <c r="AE56" s="664" t="str">
        <f>IF(AD56="","",VLOOKUP(AD56,リスト!BW:BX,2,0))</f>
        <v/>
      </c>
      <c r="AF56" s="664" t="str">
        <f>IF(Z56="","",IF(J56&gt;【１】経営概要!$G$27,調査年-1,調査年)-I56)</f>
        <v/>
      </c>
      <c r="AG56" s="723" t="str">
        <f t="shared" si="3"/>
        <v/>
      </c>
      <c r="AH56" s="665" t="str">
        <f t="shared" si="4"/>
        <v/>
      </c>
      <c r="AI56" s="665" t="str">
        <f t="shared" si="5"/>
        <v/>
      </c>
      <c r="AJ56" s="666" t="str">
        <f t="shared" si="6"/>
        <v/>
      </c>
      <c r="AK56" s="666" t="str">
        <f t="shared" si="7"/>
        <v/>
      </c>
      <c r="AL56" s="666" t="str">
        <f t="shared" si="12"/>
        <v/>
      </c>
      <c r="AM56" s="666" t="str">
        <f>IF(R56="","",IF(OR(I56=IF(J56&gt;【１】経営概要!$G$27,調査年-1,調査年),AH56=""),"",ROUND(AH56*R56%,0)))</f>
        <v/>
      </c>
      <c r="AN56" s="666" t="str">
        <f t="shared" si="8"/>
        <v/>
      </c>
      <c r="AO56" s="666" t="str">
        <f t="shared" si="9"/>
        <v/>
      </c>
      <c r="AP56" s="666" t="str">
        <f t="shared" si="10"/>
        <v/>
      </c>
      <c r="AQ56" s="862" t="str">
        <f>IF(OR(R56="",AND(OR(I56&lt;&gt;IF(J56&gt;【１】経営概要!$G$27,調査年-1,調査年),AA56=0),M56="",AL56="")),"",
SUM(
IF(AND(I56=IF(J56&gt;【１】経営概要!$G$27,調査年-1,調査年),AA56=1),ROUND(K56*R56%,0),),
ROUND(M56*R56%,0),
ROUND(SUM(AL56)*R56%,0),
))</f>
        <v/>
      </c>
      <c r="AR56" s="666" t="str">
        <f t="shared" si="11"/>
        <v/>
      </c>
      <c r="AS56" s="666" t="str">
        <f t="shared" si="13"/>
        <v/>
      </c>
      <c r="AT56" s="897" t="str">
        <f t="shared" si="14"/>
        <v/>
      </c>
      <c r="AU56" s="897" t="str">
        <f t="shared" si="15"/>
        <v/>
      </c>
    </row>
    <row r="57" spans="3:47" s="4" customFormat="1" ht="28.15" hidden="1" customHeight="1" outlineLevel="1">
      <c r="C57" s="722">
        <v>39</v>
      </c>
      <c r="D57" s="772"/>
      <c r="E57" s="773"/>
      <c r="F57" s="767"/>
      <c r="G57" s="744"/>
      <c r="H57" s="193"/>
      <c r="I57" s="193"/>
      <c r="J57" s="768"/>
      <c r="K57" s="192"/>
      <c r="L57" s="192"/>
      <c r="M57" s="774"/>
      <c r="N57" s="192"/>
      <c r="O57" s="769"/>
      <c r="P57" s="895"/>
      <c r="Q57" s="960"/>
      <c r="R57" s="1048"/>
      <c r="S57" s="770"/>
      <c r="T57" s="771"/>
      <c r="U57" s="453"/>
      <c r="V57" s="307"/>
      <c r="W57" s="294"/>
      <c r="Z57" s="663" t="str">
        <f t="shared" si="1"/>
        <v/>
      </c>
      <c r="AA57" s="664" t="str">
        <f t="shared" si="16"/>
        <v/>
      </c>
      <c r="AB57" s="664" t="str">
        <f t="shared" si="17"/>
        <v/>
      </c>
      <c r="AC57" s="664" t="str">
        <f>IF(Z57="","",VLOOKUP(Z57,リスト!BN:BO,2,0))</f>
        <v/>
      </c>
      <c r="AD57" s="664" t="str">
        <f t="shared" si="2"/>
        <v/>
      </c>
      <c r="AE57" s="664" t="str">
        <f>IF(AD57="","",VLOOKUP(AD57,リスト!BW:BX,2,0))</f>
        <v/>
      </c>
      <c r="AF57" s="664" t="str">
        <f>IF(Z57="","",IF(J57&gt;【１】経営概要!$G$27,調査年-1,調査年)-I57)</f>
        <v/>
      </c>
      <c r="AG57" s="723" t="str">
        <f t="shared" si="3"/>
        <v/>
      </c>
      <c r="AH57" s="665" t="str">
        <f t="shared" si="4"/>
        <v/>
      </c>
      <c r="AI57" s="665" t="str">
        <f t="shared" si="5"/>
        <v/>
      </c>
      <c r="AJ57" s="666" t="str">
        <f t="shared" si="6"/>
        <v/>
      </c>
      <c r="AK57" s="666" t="str">
        <f t="shared" si="7"/>
        <v/>
      </c>
      <c r="AL57" s="666" t="str">
        <f t="shared" si="12"/>
        <v/>
      </c>
      <c r="AM57" s="666" t="str">
        <f>IF(R57="","",IF(OR(I57=IF(J57&gt;【１】経営概要!$G$27,調査年-1,調査年),AH57=""),"",ROUND(AH57*R57%,0)))</f>
        <v/>
      </c>
      <c r="AN57" s="666" t="str">
        <f t="shared" si="8"/>
        <v/>
      </c>
      <c r="AO57" s="666" t="str">
        <f t="shared" si="9"/>
        <v/>
      </c>
      <c r="AP57" s="666" t="str">
        <f t="shared" si="10"/>
        <v/>
      </c>
      <c r="AQ57" s="862" t="str">
        <f>IF(OR(R57="",AND(OR(I57&lt;&gt;IF(J57&gt;【１】経営概要!$G$27,調査年-1,調査年),AA57=0),M57="",AL57="")),"",
SUM(
IF(AND(I57=IF(J57&gt;【１】経営概要!$G$27,調査年-1,調査年),AA57=1),ROUND(K57*R57%,0),),
ROUND(M57*R57%,0),
ROUND(SUM(AL57)*R57%,0),
))</f>
        <v/>
      </c>
      <c r="AR57" s="666" t="str">
        <f t="shared" si="11"/>
        <v/>
      </c>
      <c r="AS57" s="666" t="str">
        <f t="shared" si="13"/>
        <v/>
      </c>
      <c r="AT57" s="897" t="str">
        <f t="shared" si="14"/>
        <v/>
      </c>
      <c r="AU57" s="897" t="str">
        <f t="shared" si="15"/>
        <v/>
      </c>
    </row>
    <row r="58" spans="3:47" s="4" customFormat="1" ht="28.15" hidden="1" customHeight="1" outlineLevel="1">
      <c r="C58" s="722">
        <v>40</v>
      </c>
      <c r="D58" s="766"/>
      <c r="E58" s="686"/>
      <c r="F58" s="767"/>
      <c r="G58" s="744"/>
      <c r="H58" s="191"/>
      <c r="I58" s="191"/>
      <c r="J58" s="768"/>
      <c r="K58" s="192"/>
      <c r="L58" s="192"/>
      <c r="M58" s="774"/>
      <c r="N58" s="192"/>
      <c r="O58" s="769"/>
      <c r="P58" s="895"/>
      <c r="Q58" s="960"/>
      <c r="R58" s="1048"/>
      <c r="S58" s="770"/>
      <c r="T58" s="771"/>
      <c r="U58" s="453"/>
      <c r="V58" s="307"/>
      <c r="W58" s="294"/>
      <c r="Z58" s="663" t="str">
        <f t="shared" si="1"/>
        <v/>
      </c>
      <c r="AA58" s="664" t="str">
        <f t="shared" si="16"/>
        <v/>
      </c>
      <c r="AB58" s="664" t="str">
        <f t="shared" si="17"/>
        <v/>
      </c>
      <c r="AC58" s="664" t="str">
        <f>IF(Z58="","",VLOOKUP(Z58,リスト!BN:BO,2,0))</f>
        <v/>
      </c>
      <c r="AD58" s="664" t="str">
        <f t="shared" si="2"/>
        <v/>
      </c>
      <c r="AE58" s="664" t="str">
        <f>IF(AD58="","",VLOOKUP(AD58,リスト!BW:BX,2,0))</f>
        <v/>
      </c>
      <c r="AF58" s="664" t="str">
        <f>IF(Z58="","",IF(J58&gt;【１】経営概要!$G$27,調査年-1,調査年)-I58)</f>
        <v/>
      </c>
      <c r="AG58" s="723" t="str">
        <f t="shared" si="3"/>
        <v/>
      </c>
      <c r="AH58" s="665" t="str">
        <f t="shared" si="4"/>
        <v/>
      </c>
      <c r="AI58" s="665" t="str">
        <f t="shared" si="5"/>
        <v/>
      </c>
      <c r="AJ58" s="666" t="str">
        <f t="shared" si="6"/>
        <v/>
      </c>
      <c r="AK58" s="666" t="str">
        <f t="shared" si="7"/>
        <v/>
      </c>
      <c r="AL58" s="666" t="str">
        <f t="shared" si="12"/>
        <v/>
      </c>
      <c r="AM58" s="666" t="str">
        <f>IF(R58="","",IF(OR(I58=IF(J58&gt;【１】経営概要!$G$27,調査年-1,調査年),AH58=""),"",ROUND(AH58*R58%,0)))</f>
        <v/>
      </c>
      <c r="AN58" s="666" t="str">
        <f t="shared" si="8"/>
        <v/>
      </c>
      <c r="AO58" s="666" t="str">
        <f t="shared" si="9"/>
        <v/>
      </c>
      <c r="AP58" s="666" t="str">
        <f t="shared" si="10"/>
        <v/>
      </c>
      <c r="AQ58" s="862" t="str">
        <f>IF(OR(R58="",AND(OR(I58&lt;&gt;IF(J58&gt;【１】経営概要!$G$27,調査年-1,調査年),AA58=0),M58="",AL58="")),"",
SUM(
IF(AND(I58=IF(J58&gt;【１】経営概要!$G$27,調査年-1,調査年),AA58=1),ROUND(K58*R58%,0),),
ROUND(M58*R58%,0),
ROUND(SUM(AL58)*R58%,0),
))</f>
        <v/>
      </c>
      <c r="AR58" s="666" t="str">
        <f t="shared" si="11"/>
        <v/>
      </c>
      <c r="AS58" s="666" t="str">
        <f t="shared" si="13"/>
        <v/>
      </c>
      <c r="AT58" s="897" t="str">
        <f t="shared" si="14"/>
        <v/>
      </c>
      <c r="AU58" s="897" t="str">
        <f t="shared" si="15"/>
        <v/>
      </c>
    </row>
    <row r="59" spans="3:47" s="4" customFormat="1" ht="28.15" hidden="1" customHeight="1" outlineLevel="1">
      <c r="C59" s="722">
        <v>41</v>
      </c>
      <c r="D59" s="772"/>
      <c r="E59" s="773"/>
      <c r="F59" s="767"/>
      <c r="G59" s="744"/>
      <c r="H59" s="193"/>
      <c r="I59" s="193"/>
      <c r="J59" s="768"/>
      <c r="K59" s="192"/>
      <c r="L59" s="192"/>
      <c r="M59" s="774"/>
      <c r="N59" s="192"/>
      <c r="O59" s="769"/>
      <c r="P59" s="895"/>
      <c r="Q59" s="960"/>
      <c r="R59" s="1048"/>
      <c r="S59" s="770"/>
      <c r="T59" s="771"/>
      <c r="U59" s="453"/>
      <c r="V59" s="307"/>
      <c r="W59" s="294"/>
      <c r="Z59" s="663" t="str">
        <f t="shared" si="1"/>
        <v/>
      </c>
      <c r="AA59" s="664" t="str">
        <f t="shared" si="16"/>
        <v/>
      </c>
      <c r="AB59" s="664" t="str">
        <f t="shared" si="17"/>
        <v/>
      </c>
      <c r="AC59" s="664" t="str">
        <f>IF(Z59="","",VLOOKUP(Z59,リスト!BN:BO,2,0))</f>
        <v/>
      </c>
      <c r="AD59" s="664" t="str">
        <f t="shared" si="2"/>
        <v/>
      </c>
      <c r="AE59" s="664" t="str">
        <f>IF(AD59="","",VLOOKUP(AD59,リスト!BW:BX,2,0))</f>
        <v/>
      </c>
      <c r="AF59" s="664" t="str">
        <f>IF(Z59="","",IF(J59&gt;【１】経営概要!$G$27,調査年-1,調査年)-I59)</f>
        <v/>
      </c>
      <c r="AG59" s="723" t="str">
        <f t="shared" si="3"/>
        <v/>
      </c>
      <c r="AH59" s="665" t="str">
        <f t="shared" si="4"/>
        <v/>
      </c>
      <c r="AI59" s="665" t="str">
        <f t="shared" si="5"/>
        <v/>
      </c>
      <c r="AJ59" s="666" t="str">
        <f t="shared" si="6"/>
        <v/>
      </c>
      <c r="AK59" s="666" t="str">
        <f t="shared" si="7"/>
        <v/>
      </c>
      <c r="AL59" s="666" t="str">
        <f t="shared" si="12"/>
        <v/>
      </c>
      <c r="AM59" s="666" t="str">
        <f>IF(R59="","",IF(OR(I59=IF(J59&gt;【１】経営概要!$G$27,調査年-1,調査年),AH59=""),"",ROUND(AH59*R59%,0)))</f>
        <v/>
      </c>
      <c r="AN59" s="666" t="str">
        <f t="shared" si="8"/>
        <v/>
      </c>
      <c r="AO59" s="666" t="str">
        <f t="shared" si="9"/>
        <v/>
      </c>
      <c r="AP59" s="666" t="str">
        <f t="shared" si="10"/>
        <v/>
      </c>
      <c r="AQ59" s="862" t="str">
        <f>IF(OR(R59="",AND(OR(I59&lt;&gt;IF(J59&gt;【１】経営概要!$G$27,調査年-1,調査年),AA59=0),M59="",AL59="")),"",
SUM(
IF(AND(I59=IF(J59&gt;【１】経営概要!$G$27,調査年-1,調査年),AA59=1),ROUND(K59*R59%,0),),
ROUND(M59*R59%,0),
ROUND(SUM(AL59)*R59%,0),
))</f>
        <v/>
      </c>
      <c r="AR59" s="666" t="str">
        <f t="shared" si="11"/>
        <v/>
      </c>
      <c r="AS59" s="666" t="str">
        <f t="shared" si="13"/>
        <v/>
      </c>
      <c r="AT59" s="897" t="str">
        <f t="shared" si="14"/>
        <v/>
      </c>
      <c r="AU59" s="897" t="str">
        <f t="shared" si="15"/>
        <v/>
      </c>
    </row>
    <row r="60" spans="3:47" s="4" customFormat="1" ht="28.15" hidden="1" customHeight="1" outlineLevel="1">
      <c r="C60" s="722">
        <v>42</v>
      </c>
      <c r="D60" s="766"/>
      <c r="E60" s="686"/>
      <c r="F60" s="767"/>
      <c r="G60" s="744"/>
      <c r="H60" s="191"/>
      <c r="I60" s="191"/>
      <c r="J60" s="768"/>
      <c r="K60" s="192"/>
      <c r="L60" s="192"/>
      <c r="M60" s="774"/>
      <c r="N60" s="192"/>
      <c r="O60" s="769"/>
      <c r="P60" s="895"/>
      <c r="Q60" s="960"/>
      <c r="R60" s="1048"/>
      <c r="S60" s="770"/>
      <c r="T60" s="771"/>
      <c r="U60" s="453"/>
      <c r="V60" s="307"/>
      <c r="W60" s="294"/>
      <c r="Z60" s="663" t="str">
        <f t="shared" si="1"/>
        <v/>
      </c>
      <c r="AA60" s="664" t="str">
        <f t="shared" si="16"/>
        <v/>
      </c>
      <c r="AB60" s="664" t="str">
        <f t="shared" si="17"/>
        <v/>
      </c>
      <c r="AC60" s="664" t="str">
        <f>IF(Z60="","",VLOOKUP(Z60,リスト!BN:BO,2,0))</f>
        <v/>
      </c>
      <c r="AD60" s="664" t="str">
        <f t="shared" si="2"/>
        <v/>
      </c>
      <c r="AE60" s="664" t="str">
        <f>IF(AD60="","",VLOOKUP(AD60,リスト!BW:BX,2,0))</f>
        <v/>
      </c>
      <c r="AF60" s="664" t="str">
        <f>IF(Z60="","",IF(J60&gt;【１】経営概要!$G$27,調査年-1,調査年)-I60)</f>
        <v/>
      </c>
      <c r="AG60" s="723" t="str">
        <f t="shared" si="3"/>
        <v/>
      </c>
      <c r="AH60" s="665" t="str">
        <f t="shared" si="4"/>
        <v/>
      </c>
      <c r="AI60" s="665" t="str">
        <f t="shared" si="5"/>
        <v/>
      </c>
      <c r="AJ60" s="666" t="str">
        <f t="shared" si="6"/>
        <v/>
      </c>
      <c r="AK60" s="666" t="str">
        <f t="shared" si="7"/>
        <v/>
      </c>
      <c r="AL60" s="666" t="str">
        <f t="shared" si="12"/>
        <v/>
      </c>
      <c r="AM60" s="666" t="str">
        <f>IF(R60="","",IF(OR(I60=IF(J60&gt;【１】経営概要!$G$27,調査年-1,調査年),AH60=""),"",ROUND(AH60*R60%,0)))</f>
        <v/>
      </c>
      <c r="AN60" s="666" t="str">
        <f t="shared" si="8"/>
        <v/>
      </c>
      <c r="AO60" s="666" t="str">
        <f t="shared" si="9"/>
        <v/>
      </c>
      <c r="AP60" s="666" t="str">
        <f t="shared" si="10"/>
        <v/>
      </c>
      <c r="AQ60" s="862" t="str">
        <f>IF(OR(R60="",AND(OR(I60&lt;&gt;IF(J60&gt;【１】経営概要!$G$27,調査年-1,調査年),AA60=0),M60="",AL60="")),"",
SUM(
IF(AND(I60=IF(J60&gt;【１】経営概要!$G$27,調査年-1,調査年),AA60=1),ROUND(K60*R60%,0),),
ROUND(M60*R60%,0),
ROUND(SUM(AL60)*R60%,0),
))</f>
        <v/>
      </c>
      <c r="AR60" s="666" t="str">
        <f t="shared" si="11"/>
        <v/>
      </c>
      <c r="AS60" s="666" t="str">
        <f t="shared" si="13"/>
        <v/>
      </c>
      <c r="AT60" s="897" t="str">
        <f t="shared" si="14"/>
        <v/>
      </c>
      <c r="AU60" s="897" t="str">
        <f t="shared" si="15"/>
        <v/>
      </c>
    </row>
    <row r="61" spans="3:47" s="4" customFormat="1" ht="28.15" hidden="1" customHeight="1" outlineLevel="1">
      <c r="C61" s="722">
        <v>43</v>
      </c>
      <c r="D61" s="772"/>
      <c r="E61" s="773"/>
      <c r="F61" s="767"/>
      <c r="G61" s="744"/>
      <c r="H61" s="193"/>
      <c r="I61" s="193"/>
      <c r="J61" s="768"/>
      <c r="K61" s="192"/>
      <c r="L61" s="192"/>
      <c r="M61" s="774"/>
      <c r="N61" s="192"/>
      <c r="O61" s="769"/>
      <c r="P61" s="895"/>
      <c r="Q61" s="960"/>
      <c r="R61" s="1048"/>
      <c r="S61" s="770"/>
      <c r="T61" s="771"/>
      <c r="U61" s="453"/>
      <c r="V61" s="307"/>
      <c r="W61" s="294"/>
      <c r="Z61" s="663" t="str">
        <f t="shared" si="1"/>
        <v/>
      </c>
      <c r="AA61" s="664" t="str">
        <f t="shared" si="16"/>
        <v/>
      </c>
      <c r="AB61" s="664" t="str">
        <f t="shared" si="17"/>
        <v/>
      </c>
      <c r="AC61" s="664" t="str">
        <f>IF(Z61="","",VLOOKUP(Z61,リスト!BN:BO,2,0))</f>
        <v/>
      </c>
      <c r="AD61" s="664" t="str">
        <f t="shared" si="2"/>
        <v/>
      </c>
      <c r="AE61" s="664" t="str">
        <f>IF(AD61="","",VLOOKUP(AD61,リスト!BW:BX,2,0))</f>
        <v/>
      </c>
      <c r="AF61" s="664" t="str">
        <f>IF(Z61="","",IF(J61&gt;【１】経営概要!$G$27,調査年-1,調査年)-I61)</f>
        <v/>
      </c>
      <c r="AG61" s="723" t="str">
        <f t="shared" si="3"/>
        <v/>
      </c>
      <c r="AH61" s="665" t="str">
        <f t="shared" si="4"/>
        <v/>
      </c>
      <c r="AI61" s="665" t="str">
        <f t="shared" si="5"/>
        <v/>
      </c>
      <c r="AJ61" s="666" t="str">
        <f t="shared" si="6"/>
        <v/>
      </c>
      <c r="AK61" s="666" t="str">
        <f t="shared" si="7"/>
        <v/>
      </c>
      <c r="AL61" s="666" t="str">
        <f t="shared" si="12"/>
        <v/>
      </c>
      <c r="AM61" s="666" t="str">
        <f>IF(R61="","",IF(OR(I61=IF(J61&gt;【１】経営概要!$G$27,調査年-1,調査年),AH61=""),"",ROUND(AH61*R61%,0)))</f>
        <v/>
      </c>
      <c r="AN61" s="666" t="str">
        <f t="shared" si="8"/>
        <v/>
      </c>
      <c r="AO61" s="666" t="str">
        <f t="shared" si="9"/>
        <v/>
      </c>
      <c r="AP61" s="666" t="str">
        <f t="shared" si="10"/>
        <v/>
      </c>
      <c r="AQ61" s="862" t="str">
        <f>IF(OR(R61="",AND(OR(I61&lt;&gt;IF(J61&gt;【１】経営概要!$G$27,調査年-1,調査年),AA61=0),M61="",AL61="")),"",
SUM(
IF(AND(I61=IF(J61&gt;【１】経営概要!$G$27,調査年-1,調査年),AA61=1),ROUND(K61*R61%,0),),
ROUND(M61*R61%,0),
ROUND(SUM(AL61)*R61%,0),
))</f>
        <v/>
      </c>
      <c r="AR61" s="666" t="str">
        <f t="shared" si="11"/>
        <v/>
      </c>
      <c r="AS61" s="666" t="str">
        <f t="shared" si="13"/>
        <v/>
      </c>
      <c r="AT61" s="897" t="str">
        <f t="shared" si="14"/>
        <v/>
      </c>
      <c r="AU61" s="897" t="str">
        <f t="shared" si="15"/>
        <v/>
      </c>
    </row>
    <row r="62" spans="3:47" s="4" customFormat="1" ht="28.15" hidden="1" customHeight="1" outlineLevel="1">
      <c r="C62" s="722">
        <v>44</v>
      </c>
      <c r="D62" s="766"/>
      <c r="E62" s="686"/>
      <c r="F62" s="767"/>
      <c r="G62" s="744"/>
      <c r="H62" s="191"/>
      <c r="I62" s="191"/>
      <c r="J62" s="768"/>
      <c r="K62" s="192"/>
      <c r="L62" s="192"/>
      <c r="M62" s="774"/>
      <c r="N62" s="192"/>
      <c r="O62" s="769"/>
      <c r="P62" s="895"/>
      <c r="Q62" s="960"/>
      <c r="R62" s="1048"/>
      <c r="S62" s="770"/>
      <c r="T62" s="771"/>
      <c r="U62" s="453"/>
      <c r="V62" s="307"/>
      <c r="W62" s="294"/>
      <c r="Z62" s="663" t="str">
        <f t="shared" si="1"/>
        <v/>
      </c>
      <c r="AA62" s="664" t="str">
        <f t="shared" si="16"/>
        <v/>
      </c>
      <c r="AB62" s="664" t="str">
        <f t="shared" si="17"/>
        <v/>
      </c>
      <c r="AC62" s="664" t="str">
        <f>IF(Z62="","",VLOOKUP(Z62,リスト!BN:BO,2,0))</f>
        <v/>
      </c>
      <c r="AD62" s="664" t="str">
        <f t="shared" si="2"/>
        <v/>
      </c>
      <c r="AE62" s="664" t="str">
        <f>IF(AD62="","",VLOOKUP(AD62,リスト!BW:BX,2,0))</f>
        <v/>
      </c>
      <c r="AF62" s="664" t="str">
        <f>IF(Z62="","",IF(J62&gt;【１】経営概要!$G$27,調査年-1,調査年)-I62)</f>
        <v/>
      </c>
      <c r="AG62" s="723" t="str">
        <f t="shared" si="3"/>
        <v/>
      </c>
      <c r="AH62" s="665" t="str">
        <f t="shared" si="4"/>
        <v/>
      </c>
      <c r="AI62" s="665" t="str">
        <f t="shared" si="5"/>
        <v/>
      </c>
      <c r="AJ62" s="666" t="str">
        <f t="shared" si="6"/>
        <v/>
      </c>
      <c r="AK62" s="666" t="str">
        <f t="shared" si="7"/>
        <v/>
      </c>
      <c r="AL62" s="666" t="str">
        <f t="shared" si="12"/>
        <v/>
      </c>
      <c r="AM62" s="666" t="str">
        <f>IF(R62="","",IF(OR(I62=IF(J62&gt;【１】経営概要!$G$27,調査年-1,調査年),AH62=""),"",ROUND(AH62*R62%,0)))</f>
        <v/>
      </c>
      <c r="AN62" s="666" t="str">
        <f t="shared" si="8"/>
        <v/>
      </c>
      <c r="AO62" s="666" t="str">
        <f t="shared" si="9"/>
        <v/>
      </c>
      <c r="AP62" s="666" t="str">
        <f t="shared" si="10"/>
        <v/>
      </c>
      <c r="AQ62" s="862" t="str">
        <f>IF(OR(R62="",AND(OR(I62&lt;&gt;IF(J62&gt;【１】経営概要!$G$27,調査年-1,調査年),AA62=0),M62="",AL62="")),"",
SUM(
IF(AND(I62=IF(J62&gt;【１】経営概要!$G$27,調査年-1,調査年),AA62=1),ROUND(K62*R62%,0),),
ROUND(M62*R62%,0),
ROUND(SUM(AL62)*R62%,0),
))</f>
        <v/>
      </c>
      <c r="AR62" s="666" t="str">
        <f t="shared" si="11"/>
        <v/>
      </c>
      <c r="AS62" s="666" t="str">
        <f t="shared" si="13"/>
        <v/>
      </c>
      <c r="AT62" s="897" t="str">
        <f t="shared" si="14"/>
        <v/>
      </c>
      <c r="AU62" s="897" t="str">
        <f t="shared" si="15"/>
        <v/>
      </c>
    </row>
    <row r="63" spans="3:47" s="4" customFormat="1" ht="28.15" hidden="1" customHeight="1" outlineLevel="1">
      <c r="C63" s="722">
        <v>45</v>
      </c>
      <c r="D63" s="772"/>
      <c r="E63" s="773"/>
      <c r="F63" s="767"/>
      <c r="G63" s="744"/>
      <c r="H63" s="193"/>
      <c r="I63" s="193"/>
      <c r="J63" s="768"/>
      <c r="K63" s="192"/>
      <c r="L63" s="192"/>
      <c r="M63" s="774"/>
      <c r="N63" s="192"/>
      <c r="O63" s="769"/>
      <c r="P63" s="895"/>
      <c r="Q63" s="960"/>
      <c r="R63" s="1048"/>
      <c r="S63" s="770"/>
      <c r="T63" s="771"/>
      <c r="U63" s="453"/>
      <c r="V63" s="307"/>
      <c r="W63" s="294"/>
      <c r="Z63" s="663" t="str">
        <f t="shared" si="1"/>
        <v/>
      </c>
      <c r="AA63" s="664" t="str">
        <f t="shared" si="16"/>
        <v/>
      </c>
      <c r="AB63" s="664" t="str">
        <f t="shared" si="17"/>
        <v/>
      </c>
      <c r="AC63" s="664" t="str">
        <f>IF(Z63="","",VLOOKUP(Z63,リスト!BN:BO,2,0))</f>
        <v/>
      </c>
      <c r="AD63" s="664" t="str">
        <f t="shared" si="2"/>
        <v/>
      </c>
      <c r="AE63" s="664" t="str">
        <f>IF(AD63="","",VLOOKUP(AD63,リスト!BW:BX,2,0))</f>
        <v/>
      </c>
      <c r="AF63" s="664" t="str">
        <f>IF(Z63="","",IF(J63&gt;【１】経営概要!$G$27,調査年-1,調査年)-I63)</f>
        <v/>
      </c>
      <c r="AG63" s="723" t="str">
        <f t="shared" si="3"/>
        <v/>
      </c>
      <c r="AH63" s="665" t="str">
        <f t="shared" si="4"/>
        <v/>
      </c>
      <c r="AI63" s="665" t="str">
        <f t="shared" si="5"/>
        <v/>
      </c>
      <c r="AJ63" s="666" t="str">
        <f t="shared" si="6"/>
        <v/>
      </c>
      <c r="AK63" s="666" t="str">
        <f t="shared" si="7"/>
        <v/>
      </c>
      <c r="AL63" s="666" t="str">
        <f t="shared" si="12"/>
        <v/>
      </c>
      <c r="AM63" s="666" t="str">
        <f>IF(R63="","",IF(OR(I63=IF(J63&gt;【１】経営概要!$G$27,調査年-1,調査年),AH63=""),"",ROUND(AH63*R63%,0)))</f>
        <v/>
      </c>
      <c r="AN63" s="666" t="str">
        <f t="shared" si="8"/>
        <v/>
      </c>
      <c r="AO63" s="666" t="str">
        <f t="shared" si="9"/>
        <v/>
      </c>
      <c r="AP63" s="666" t="str">
        <f t="shared" si="10"/>
        <v/>
      </c>
      <c r="AQ63" s="862" t="str">
        <f>IF(OR(R63="",AND(OR(I63&lt;&gt;IF(J63&gt;【１】経営概要!$G$27,調査年-1,調査年),AA63=0),M63="",AL63="")),"",
SUM(
IF(AND(I63=IF(J63&gt;【１】経営概要!$G$27,調査年-1,調査年),AA63=1),ROUND(K63*R63%,0),),
ROUND(M63*R63%,0),
ROUND(SUM(AL63)*R63%,0),
))</f>
        <v/>
      </c>
      <c r="AR63" s="666" t="str">
        <f t="shared" si="11"/>
        <v/>
      </c>
      <c r="AS63" s="666" t="str">
        <f t="shared" si="13"/>
        <v/>
      </c>
      <c r="AT63" s="897" t="str">
        <f t="shared" si="14"/>
        <v/>
      </c>
      <c r="AU63" s="897" t="str">
        <f t="shared" si="15"/>
        <v/>
      </c>
    </row>
    <row r="64" spans="3:47" s="4" customFormat="1" ht="28.15" hidden="1" customHeight="1" outlineLevel="1">
      <c r="C64" s="722">
        <v>46</v>
      </c>
      <c r="D64" s="766"/>
      <c r="E64" s="686"/>
      <c r="F64" s="767"/>
      <c r="G64" s="744"/>
      <c r="H64" s="191"/>
      <c r="I64" s="191"/>
      <c r="J64" s="768"/>
      <c r="K64" s="192"/>
      <c r="L64" s="192"/>
      <c r="M64" s="774"/>
      <c r="N64" s="192"/>
      <c r="O64" s="769"/>
      <c r="P64" s="895"/>
      <c r="Q64" s="960"/>
      <c r="R64" s="1048"/>
      <c r="S64" s="770"/>
      <c r="T64" s="771"/>
      <c r="U64" s="453"/>
      <c r="V64" s="307"/>
      <c r="W64" s="294"/>
      <c r="Z64" s="663" t="str">
        <f t="shared" si="1"/>
        <v/>
      </c>
      <c r="AA64" s="664" t="str">
        <f t="shared" si="16"/>
        <v/>
      </c>
      <c r="AB64" s="664" t="str">
        <f t="shared" si="17"/>
        <v/>
      </c>
      <c r="AC64" s="664" t="str">
        <f>IF(Z64="","",VLOOKUP(Z64,リスト!BN:BO,2,0))</f>
        <v/>
      </c>
      <c r="AD64" s="664" t="str">
        <f t="shared" si="2"/>
        <v/>
      </c>
      <c r="AE64" s="664" t="str">
        <f>IF(AD64="","",VLOOKUP(AD64,リスト!BW:BX,2,0))</f>
        <v/>
      </c>
      <c r="AF64" s="664" t="str">
        <f>IF(Z64="","",IF(J64&gt;【１】経営概要!$G$27,調査年-1,調査年)-I64)</f>
        <v/>
      </c>
      <c r="AG64" s="723" t="str">
        <f t="shared" si="3"/>
        <v/>
      </c>
      <c r="AH64" s="665" t="str">
        <f t="shared" si="4"/>
        <v/>
      </c>
      <c r="AI64" s="665" t="str">
        <f t="shared" si="5"/>
        <v/>
      </c>
      <c r="AJ64" s="666" t="str">
        <f t="shared" si="6"/>
        <v/>
      </c>
      <c r="AK64" s="666" t="str">
        <f t="shared" si="7"/>
        <v/>
      </c>
      <c r="AL64" s="666" t="str">
        <f t="shared" si="12"/>
        <v/>
      </c>
      <c r="AM64" s="666" t="str">
        <f>IF(R64="","",IF(OR(I64=IF(J64&gt;【１】経営概要!$G$27,調査年-1,調査年),AH64=""),"",ROUND(AH64*R64%,0)))</f>
        <v/>
      </c>
      <c r="AN64" s="666" t="str">
        <f t="shared" si="8"/>
        <v/>
      </c>
      <c r="AO64" s="666" t="str">
        <f t="shared" si="9"/>
        <v/>
      </c>
      <c r="AP64" s="666" t="str">
        <f t="shared" si="10"/>
        <v/>
      </c>
      <c r="AQ64" s="862" t="str">
        <f>IF(OR(R64="",AND(OR(I64&lt;&gt;IF(J64&gt;【１】経営概要!$G$27,調査年-1,調査年),AA64=0),M64="",AL64="")),"",
SUM(
IF(AND(I64=IF(J64&gt;【１】経営概要!$G$27,調査年-1,調査年),AA64=1),ROUND(K64*R64%,0),),
ROUND(M64*R64%,0),
ROUND(SUM(AL64)*R64%,0),
))</f>
        <v/>
      </c>
      <c r="AR64" s="666" t="str">
        <f t="shared" si="11"/>
        <v/>
      </c>
      <c r="AS64" s="666" t="str">
        <f t="shared" si="13"/>
        <v/>
      </c>
      <c r="AT64" s="897" t="str">
        <f t="shared" si="14"/>
        <v/>
      </c>
      <c r="AU64" s="897" t="str">
        <f t="shared" si="15"/>
        <v/>
      </c>
    </row>
    <row r="65" spans="3:47" s="4" customFormat="1" ht="28.15" hidden="1" customHeight="1" outlineLevel="1">
      <c r="C65" s="722">
        <v>47</v>
      </c>
      <c r="D65" s="772"/>
      <c r="E65" s="773"/>
      <c r="F65" s="767"/>
      <c r="G65" s="744"/>
      <c r="H65" s="193"/>
      <c r="I65" s="193"/>
      <c r="J65" s="768"/>
      <c r="K65" s="192"/>
      <c r="L65" s="192"/>
      <c r="M65" s="774"/>
      <c r="N65" s="192"/>
      <c r="O65" s="769"/>
      <c r="P65" s="895"/>
      <c r="Q65" s="960"/>
      <c r="R65" s="1048"/>
      <c r="S65" s="770"/>
      <c r="T65" s="771"/>
      <c r="U65" s="453"/>
      <c r="V65" s="307"/>
      <c r="W65" s="294"/>
      <c r="Z65" s="663" t="str">
        <f t="shared" si="1"/>
        <v/>
      </c>
      <c r="AA65" s="664" t="str">
        <f t="shared" si="16"/>
        <v/>
      </c>
      <c r="AB65" s="664" t="str">
        <f t="shared" si="17"/>
        <v/>
      </c>
      <c r="AC65" s="664" t="str">
        <f>IF(Z65="","",VLOOKUP(Z65,リスト!BN:BO,2,0))</f>
        <v/>
      </c>
      <c r="AD65" s="664" t="str">
        <f t="shared" si="2"/>
        <v/>
      </c>
      <c r="AE65" s="664" t="str">
        <f>IF(AD65="","",VLOOKUP(AD65,リスト!BW:BX,2,0))</f>
        <v/>
      </c>
      <c r="AF65" s="664" t="str">
        <f>IF(Z65="","",IF(J65&gt;【１】経営概要!$G$27,調査年-1,調査年)-I65)</f>
        <v/>
      </c>
      <c r="AG65" s="723" t="str">
        <f t="shared" si="3"/>
        <v/>
      </c>
      <c r="AH65" s="665" t="str">
        <f t="shared" si="4"/>
        <v/>
      </c>
      <c r="AI65" s="665" t="str">
        <f t="shared" si="5"/>
        <v/>
      </c>
      <c r="AJ65" s="666" t="str">
        <f t="shared" si="6"/>
        <v/>
      </c>
      <c r="AK65" s="666" t="str">
        <f t="shared" si="7"/>
        <v/>
      </c>
      <c r="AL65" s="666" t="str">
        <f t="shared" si="12"/>
        <v/>
      </c>
      <c r="AM65" s="666" t="str">
        <f>IF(R65="","",IF(OR(I65=IF(J65&gt;【１】経営概要!$G$27,調査年-1,調査年),AH65=""),"",ROUND(AH65*R65%,0)))</f>
        <v/>
      </c>
      <c r="AN65" s="666" t="str">
        <f t="shared" si="8"/>
        <v/>
      </c>
      <c r="AO65" s="666" t="str">
        <f t="shared" si="9"/>
        <v/>
      </c>
      <c r="AP65" s="666" t="str">
        <f t="shared" si="10"/>
        <v/>
      </c>
      <c r="AQ65" s="862" t="str">
        <f>IF(OR(R65="",AND(OR(I65&lt;&gt;IF(J65&gt;【１】経営概要!$G$27,調査年-1,調査年),AA65=0),M65="",AL65="")),"",
SUM(
IF(AND(I65=IF(J65&gt;【１】経営概要!$G$27,調査年-1,調査年),AA65=1),ROUND(K65*R65%,0),),
ROUND(M65*R65%,0),
ROUND(SUM(AL65)*R65%,0),
))</f>
        <v/>
      </c>
      <c r="AR65" s="666" t="str">
        <f t="shared" si="11"/>
        <v/>
      </c>
      <c r="AS65" s="666" t="str">
        <f t="shared" si="13"/>
        <v/>
      </c>
      <c r="AT65" s="897" t="str">
        <f t="shared" si="14"/>
        <v/>
      </c>
      <c r="AU65" s="897" t="str">
        <f t="shared" si="15"/>
        <v/>
      </c>
    </row>
    <row r="66" spans="3:47" s="4" customFormat="1" ht="28.15" hidden="1" customHeight="1" outlineLevel="1">
      <c r="C66" s="722">
        <v>48</v>
      </c>
      <c r="D66" s="766"/>
      <c r="E66" s="686"/>
      <c r="F66" s="767"/>
      <c r="G66" s="744"/>
      <c r="H66" s="191"/>
      <c r="I66" s="191"/>
      <c r="J66" s="768"/>
      <c r="K66" s="192"/>
      <c r="L66" s="192"/>
      <c r="M66" s="774"/>
      <c r="N66" s="192"/>
      <c r="O66" s="769"/>
      <c r="P66" s="895"/>
      <c r="Q66" s="960"/>
      <c r="R66" s="1048"/>
      <c r="S66" s="770"/>
      <c r="T66" s="771"/>
      <c r="U66" s="453"/>
      <c r="V66" s="307"/>
      <c r="W66" s="294"/>
      <c r="Z66" s="663" t="str">
        <f t="shared" si="1"/>
        <v/>
      </c>
      <c r="AA66" s="664" t="str">
        <f t="shared" si="16"/>
        <v/>
      </c>
      <c r="AB66" s="664" t="str">
        <f t="shared" si="17"/>
        <v/>
      </c>
      <c r="AC66" s="664" t="str">
        <f>IF(Z66="","",VLOOKUP(Z66,リスト!BN:BO,2,0))</f>
        <v/>
      </c>
      <c r="AD66" s="664" t="str">
        <f t="shared" si="2"/>
        <v/>
      </c>
      <c r="AE66" s="664" t="str">
        <f>IF(AD66="","",VLOOKUP(AD66,リスト!BW:BX,2,0))</f>
        <v/>
      </c>
      <c r="AF66" s="664" t="str">
        <f>IF(Z66="","",IF(J66&gt;【１】経営概要!$G$27,調査年-1,調査年)-I66)</f>
        <v/>
      </c>
      <c r="AG66" s="723" t="str">
        <f t="shared" si="3"/>
        <v/>
      </c>
      <c r="AH66" s="665" t="str">
        <f t="shared" si="4"/>
        <v/>
      </c>
      <c r="AI66" s="665" t="str">
        <f t="shared" si="5"/>
        <v/>
      </c>
      <c r="AJ66" s="666" t="str">
        <f t="shared" si="6"/>
        <v/>
      </c>
      <c r="AK66" s="666" t="str">
        <f t="shared" si="7"/>
        <v/>
      </c>
      <c r="AL66" s="666" t="str">
        <f t="shared" si="12"/>
        <v/>
      </c>
      <c r="AM66" s="666" t="str">
        <f>IF(R66="","",IF(OR(I66=IF(J66&gt;【１】経営概要!$G$27,調査年-1,調査年),AH66=""),"",ROUND(AH66*R66%,0)))</f>
        <v/>
      </c>
      <c r="AN66" s="666" t="str">
        <f t="shared" si="8"/>
        <v/>
      </c>
      <c r="AO66" s="666" t="str">
        <f t="shared" si="9"/>
        <v/>
      </c>
      <c r="AP66" s="666" t="str">
        <f t="shared" si="10"/>
        <v/>
      </c>
      <c r="AQ66" s="862" t="str">
        <f>IF(OR(R66="",AND(OR(I66&lt;&gt;IF(J66&gt;【１】経営概要!$G$27,調査年-1,調査年),AA66=0),M66="",AL66="")),"",
SUM(
IF(AND(I66=IF(J66&gt;【１】経営概要!$G$27,調査年-1,調査年),AA66=1),ROUND(K66*R66%,0),),
ROUND(M66*R66%,0),
ROUND(SUM(AL66)*R66%,0),
))</f>
        <v/>
      </c>
      <c r="AR66" s="666" t="str">
        <f t="shared" si="11"/>
        <v/>
      </c>
      <c r="AS66" s="666" t="str">
        <f t="shared" si="13"/>
        <v/>
      </c>
      <c r="AT66" s="897" t="str">
        <f t="shared" si="14"/>
        <v/>
      </c>
      <c r="AU66" s="897" t="str">
        <f t="shared" si="15"/>
        <v/>
      </c>
    </row>
    <row r="67" spans="3:47" s="4" customFormat="1" ht="28.15" hidden="1" customHeight="1" outlineLevel="1">
      <c r="C67" s="722">
        <v>49</v>
      </c>
      <c r="D67" s="772"/>
      <c r="E67" s="773"/>
      <c r="F67" s="767"/>
      <c r="G67" s="744"/>
      <c r="H67" s="193"/>
      <c r="I67" s="193"/>
      <c r="J67" s="775"/>
      <c r="K67" s="192"/>
      <c r="L67" s="192"/>
      <c r="M67" s="774"/>
      <c r="N67" s="192"/>
      <c r="O67" s="769"/>
      <c r="P67" s="895"/>
      <c r="Q67" s="960"/>
      <c r="R67" s="1048"/>
      <c r="S67" s="770"/>
      <c r="T67" s="771"/>
      <c r="U67" s="453"/>
      <c r="V67" s="307"/>
      <c r="W67" s="294"/>
      <c r="Z67" s="663" t="str">
        <f t="shared" si="1"/>
        <v/>
      </c>
      <c r="AA67" s="664" t="str">
        <f t="shared" si="16"/>
        <v/>
      </c>
      <c r="AB67" s="664" t="str">
        <f t="shared" si="17"/>
        <v/>
      </c>
      <c r="AC67" s="664" t="str">
        <f>IF(Z67="","",VLOOKUP(Z67,リスト!BN:BO,2,0))</f>
        <v/>
      </c>
      <c r="AD67" s="664" t="str">
        <f t="shared" si="2"/>
        <v/>
      </c>
      <c r="AE67" s="664" t="str">
        <f>IF(AD67="","",VLOOKUP(AD67,リスト!BW:BX,2,0))</f>
        <v/>
      </c>
      <c r="AF67" s="664" t="str">
        <f>IF(Z67="","",IF(J67&gt;【１】経営概要!$G$27,調査年-1,調査年)-I67)</f>
        <v/>
      </c>
      <c r="AG67" s="723" t="str">
        <f t="shared" si="3"/>
        <v/>
      </c>
      <c r="AH67" s="665" t="str">
        <f t="shared" si="4"/>
        <v/>
      </c>
      <c r="AI67" s="665" t="str">
        <f t="shared" si="5"/>
        <v/>
      </c>
      <c r="AJ67" s="666" t="str">
        <f t="shared" si="6"/>
        <v/>
      </c>
      <c r="AK67" s="666" t="str">
        <f t="shared" si="7"/>
        <v/>
      </c>
      <c r="AL67" s="666" t="str">
        <f t="shared" si="12"/>
        <v/>
      </c>
      <c r="AM67" s="666" t="str">
        <f>IF(R67="","",IF(OR(I67=IF(J67&gt;【１】経営概要!$G$27,調査年-1,調査年),AH67=""),"",ROUND(AH67*R67%,0)))</f>
        <v/>
      </c>
      <c r="AN67" s="666" t="str">
        <f t="shared" si="8"/>
        <v/>
      </c>
      <c r="AO67" s="666" t="str">
        <f t="shared" si="9"/>
        <v/>
      </c>
      <c r="AP67" s="666" t="str">
        <f t="shared" si="10"/>
        <v/>
      </c>
      <c r="AQ67" s="862" t="str">
        <f>IF(OR(R67="",AND(OR(I67&lt;&gt;IF(J67&gt;【１】経営概要!$G$27,調査年-1,調査年),AA67=0),M67="",AL67="")),"",
SUM(
IF(AND(I67=IF(J67&gt;【１】経営概要!$G$27,調査年-1,調査年),AA67=1),ROUND(K67*R67%,0),),
ROUND(M67*R67%,0),
ROUND(SUM(AL67)*R67%,0),
))</f>
        <v/>
      </c>
      <c r="AR67" s="666" t="str">
        <f t="shared" si="11"/>
        <v/>
      </c>
      <c r="AS67" s="666" t="str">
        <f t="shared" si="13"/>
        <v/>
      </c>
      <c r="AT67" s="897" t="str">
        <f t="shared" si="14"/>
        <v/>
      </c>
      <c r="AU67" s="897" t="str">
        <f t="shared" si="15"/>
        <v/>
      </c>
    </row>
    <row r="68" spans="3:47" s="4" customFormat="1" ht="28.15" hidden="1" customHeight="1" outlineLevel="1">
      <c r="C68" s="722">
        <v>50</v>
      </c>
      <c r="D68" s="766"/>
      <c r="E68" s="686"/>
      <c r="F68" s="767"/>
      <c r="G68" s="744"/>
      <c r="H68" s="191"/>
      <c r="I68" s="191"/>
      <c r="J68" s="776"/>
      <c r="K68" s="192"/>
      <c r="L68" s="192"/>
      <c r="M68" s="774"/>
      <c r="N68" s="192"/>
      <c r="O68" s="769"/>
      <c r="P68" s="895"/>
      <c r="Q68" s="960"/>
      <c r="R68" s="1048"/>
      <c r="S68" s="770"/>
      <c r="T68" s="771"/>
      <c r="U68" s="453"/>
      <c r="V68" s="307"/>
      <c r="W68" s="294"/>
      <c r="Z68" s="663" t="str">
        <f t="shared" si="1"/>
        <v/>
      </c>
      <c r="AA68" s="664" t="str">
        <f t="shared" si="16"/>
        <v/>
      </c>
      <c r="AB68" s="664" t="str">
        <f t="shared" si="17"/>
        <v/>
      </c>
      <c r="AC68" s="664" t="str">
        <f>IF(Z68="","",VLOOKUP(Z68,リスト!BN:BO,2,0))</f>
        <v/>
      </c>
      <c r="AD68" s="664" t="str">
        <f t="shared" si="2"/>
        <v/>
      </c>
      <c r="AE68" s="664" t="str">
        <f>IF(AD68="","",VLOOKUP(AD68,リスト!BW:BX,2,0))</f>
        <v/>
      </c>
      <c r="AF68" s="664" t="str">
        <f>IF(Z68="","",IF(J68&gt;【１】経営概要!$G$27,調査年-1,調査年)-I68)</f>
        <v/>
      </c>
      <c r="AG68" s="723" t="str">
        <f t="shared" si="3"/>
        <v/>
      </c>
      <c r="AH68" s="665" t="str">
        <f t="shared" si="4"/>
        <v/>
      </c>
      <c r="AI68" s="665" t="str">
        <f t="shared" si="5"/>
        <v/>
      </c>
      <c r="AJ68" s="666" t="str">
        <f t="shared" si="6"/>
        <v/>
      </c>
      <c r="AK68" s="666" t="str">
        <f t="shared" si="7"/>
        <v/>
      </c>
      <c r="AL68" s="666" t="str">
        <f t="shared" si="12"/>
        <v/>
      </c>
      <c r="AM68" s="666" t="str">
        <f>IF(R68="","",IF(OR(I68=IF(J68&gt;【１】経営概要!$G$27,調査年-1,調査年),AH68=""),"",ROUND(AH68*R68%,0)))</f>
        <v/>
      </c>
      <c r="AN68" s="666" t="str">
        <f t="shared" si="8"/>
        <v/>
      </c>
      <c r="AO68" s="666" t="str">
        <f t="shared" si="9"/>
        <v/>
      </c>
      <c r="AP68" s="666" t="str">
        <f t="shared" si="10"/>
        <v/>
      </c>
      <c r="AQ68" s="862" t="str">
        <f>IF(OR(R68="",AND(OR(I68&lt;&gt;IF(J68&gt;【１】経営概要!$G$27,調査年-1,調査年),AA68=0),M68="",AL68="")),"",
SUM(
IF(AND(I68=IF(J68&gt;【１】経営概要!$G$27,調査年-1,調査年),AA68=1),ROUND(K68*R68%,0),),
ROUND(M68*R68%,0),
ROUND(SUM(AL68)*R68%,0),
))</f>
        <v/>
      </c>
      <c r="AR68" s="666" t="str">
        <f t="shared" si="11"/>
        <v/>
      </c>
      <c r="AS68" s="666" t="str">
        <f t="shared" si="13"/>
        <v/>
      </c>
      <c r="AT68" s="897" t="str">
        <f t="shared" si="14"/>
        <v/>
      </c>
      <c r="AU68" s="897" t="str">
        <f t="shared" si="15"/>
        <v/>
      </c>
    </row>
    <row r="69" spans="3:47" s="4" customFormat="1" ht="28.15" hidden="1" customHeight="1" outlineLevel="1">
      <c r="C69" s="722">
        <v>51</v>
      </c>
      <c r="D69" s="766"/>
      <c r="E69" s="686"/>
      <c r="F69" s="767"/>
      <c r="G69" s="744"/>
      <c r="H69" s="191"/>
      <c r="I69" s="191"/>
      <c r="J69" s="776"/>
      <c r="K69" s="192"/>
      <c r="L69" s="192"/>
      <c r="M69" s="774"/>
      <c r="N69" s="192"/>
      <c r="O69" s="769"/>
      <c r="P69" s="895"/>
      <c r="Q69" s="960"/>
      <c r="R69" s="1048"/>
      <c r="S69" s="770"/>
      <c r="T69" s="771"/>
      <c r="U69" s="453"/>
      <c r="V69" s="307"/>
      <c r="W69" s="294"/>
      <c r="Z69" s="663" t="str">
        <f t="shared" si="1"/>
        <v/>
      </c>
      <c r="AA69" s="664" t="str">
        <f t="shared" si="16"/>
        <v/>
      </c>
      <c r="AB69" s="664" t="str">
        <f t="shared" si="17"/>
        <v/>
      </c>
      <c r="AC69" s="664" t="str">
        <f>IF(Z69="","",VLOOKUP(Z69,リスト!BN:BO,2,0))</f>
        <v/>
      </c>
      <c r="AD69" s="664" t="str">
        <f t="shared" si="2"/>
        <v/>
      </c>
      <c r="AE69" s="664" t="str">
        <f>IF(AD69="","",VLOOKUP(AD69,リスト!BW:BX,2,0))</f>
        <v/>
      </c>
      <c r="AF69" s="664" t="str">
        <f>IF(Z69="","",IF(J69&gt;【１】経営概要!$G$27,調査年-1,調査年)-I69)</f>
        <v/>
      </c>
      <c r="AG69" s="723" t="str">
        <f t="shared" si="3"/>
        <v/>
      </c>
      <c r="AH69" s="665" t="str">
        <f t="shared" si="4"/>
        <v/>
      </c>
      <c r="AI69" s="665" t="str">
        <f t="shared" si="5"/>
        <v/>
      </c>
      <c r="AJ69" s="666" t="str">
        <f t="shared" si="6"/>
        <v/>
      </c>
      <c r="AK69" s="666" t="str">
        <f t="shared" si="7"/>
        <v/>
      </c>
      <c r="AL69" s="666" t="str">
        <f t="shared" si="12"/>
        <v/>
      </c>
      <c r="AM69" s="666" t="str">
        <f>IF(R69="","",IF(OR(I69=IF(J69&gt;【１】経営概要!$G$27,調査年-1,調査年),AH69=""),"",ROUND(AH69*R69%,0)))</f>
        <v/>
      </c>
      <c r="AN69" s="666" t="str">
        <f t="shared" si="8"/>
        <v/>
      </c>
      <c r="AO69" s="666" t="str">
        <f t="shared" si="9"/>
        <v/>
      </c>
      <c r="AP69" s="666" t="str">
        <f t="shared" si="10"/>
        <v/>
      </c>
      <c r="AQ69" s="862" t="str">
        <f>IF(OR(R69="",AND(OR(I69&lt;&gt;IF(J69&gt;【１】経営概要!$G$27,調査年-1,調査年),AA69=0),M69="",AL69="")),"",
SUM(
IF(AND(I69=IF(J69&gt;【１】経営概要!$G$27,調査年-1,調査年),AA69=1),ROUND(K69*R69%,0),),
ROUND(M69*R69%,0),
ROUND(SUM(AL69)*R69%,0),
))</f>
        <v/>
      </c>
      <c r="AR69" s="666" t="str">
        <f t="shared" si="11"/>
        <v/>
      </c>
      <c r="AS69" s="666" t="str">
        <f t="shared" si="13"/>
        <v/>
      </c>
      <c r="AT69" s="897" t="str">
        <f t="shared" si="14"/>
        <v/>
      </c>
      <c r="AU69" s="897" t="str">
        <f t="shared" si="15"/>
        <v/>
      </c>
    </row>
    <row r="70" spans="3:47" s="4" customFormat="1" ht="28.15" hidden="1" customHeight="1" outlineLevel="1">
      <c r="C70" s="722">
        <v>52</v>
      </c>
      <c r="D70" s="766"/>
      <c r="E70" s="686"/>
      <c r="F70" s="767"/>
      <c r="G70" s="744"/>
      <c r="H70" s="191"/>
      <c r="I70" s="191"/>
      <c r="J70" s="776"/>
      <c r="K70" s="192"/>
      <c r="L70" s="192"/>
      <c r="M70" s="774"/>
      <c r="N70" s="192"/>
      <c r="O70" s="769"/>
      <c r="P70" s="895"/>
      <c r="Q70" s="960"/>
      <c r="R70" s="1048"/>
      <c r="S70" s="770"/>
      <c r="T70" s="771"/>
      <c r="U70" s="453"/>
      <c r="V70" s="307"/>
      <c r="W70" s="294"/>
      <c r="Z70" s="663" t="str">
        <f t="shared" si="1"/>
        <v/>
      </c>
      <c r="AA70" s="664" t="str">
        <f t="shared" si="16"/>
        <v/>
      </c>
      <c r="AB70" s="664" t="str">
        <f t="shared" si="17"/>
        <v/>
      </c>
      <c r="AC70" s="664" t="str">
        <f>IF(Z70="","",VLOOKUP(Z70,リスト!BN:BO,2,0))</f>
        <v/>
      </c>
      <c r="AD70" s="664" t="str">
        <f t="shared" si="2"/>
        <v/>
      </c>
      <c r="AE70" s="664" t="str">
        <f>IF(AD70="","",VLOOKUP(AD70,リスト!BW:BX,2,0))</f>
        <v/>
      </c>
      <c r="AF70" s="664" t="str">
        <f>IF(Z70="","",IF(J70&gt;【１】経営概要!$G$27,調査年-1,調査年)-I70)</f>
        <v/>
      </c>
      <c r="AG70" s="723" t="str">
        <f t="shared" si="3"/>
        <v/>
      </c>
      <c r="AH70" s="665" t="str">
        <f t="shared" si="4"/>
        <v/>
      </c>
      <c r="AI70" s="665" t="str">
        <f t="shared" si="5"/>
        <v/>
      </c>
      <c r="AJ70" s="666" t="str">
        <f t="shared" si="6"/>
        <v/>
      </c>
      <c r="AK70" s="666" t="str">
        <f t="shared" si="7"/>
        <v/>
      </c>
      <c r="AL70" s="666" t="str">
        <f t="shared" si="12"/>
        <v/>
      </c>
      <c r="AM70" s="666" t="str">
        <f>IF(R70="","",IF(OR(I70=IF(J70&gt;【１】経営概要!$G$27,調査年-1,調査年),AH70=""),"",ROUND(AH70*R70%,0)))</f>
        <v/>
      </c>
      <c r="AN70" s="666" t="str">
        <f t="shared" si="8"/>
        <v/>
      </c>
      <c r="AO70" s="666" t="str">
        <f t="shared" si="9"/>
        <v/>
      </c>
      <c r="AP70" s="666" t="str">
        <f t="shared" si="10"/>
        <v/>
      </c>
      <c r="AQ70" s="862" t="str">
        <f>IF(OR(R70="",AND(OR(I70&lt;&gt;IF(J70&gt;【１】経営概要!$G$27,調査年-1,調査年),AA70=0),M70="",AL70="")),"",
SUM(
IF(AND(I70=IF(J70&gt;【１】経営概要!$G$27,調査年-1,調査年),AA70=1),ROUND(K70*R70%,0),),
ROUND(M70*R70%,0),
ROUND(SUM(AL70)*R70%,0),
))</f>
        <v/>
      </c>
      <c r="AR70" s="666" t="str">
        <f t="shared" si="11"/>
        <v/>
      </c>
      <c r="AS70" s="666" t="str">
        <f t="shared" si="13"/>
        <v/>
      </c>
      <c r="AT70" s="897" t="str">
        <f t="shared" si="14"/>
        <v/>
      </c>
      <c r="AU70" s="897" t="str">
        <f t="shared" si="15"/>
        <v/>
      </c>
    </row>
    <row r="71" spans="3:47" s="4" customFormat="1" ht="28.15" hidden="1" customHeight="1" outlineLevel="1">
      <c r="C71" s="722">
        <v>53</v>
      </c>
      <c r="D71" s="766"/>
      <c r="E71" s="686"/>
      <c r="F71" s="767"/>
      <c r="G71" s="744"/>
      <c r="H71" s="191"/>
      <c r="I71" s="191"/>
      <c r="J71" s="776"/>
      <c r="K71" s="192"/>
      <c r="L71" s="192"/>
      <c r="M71" s="774"/>
      <c r="N71" s="192"/>
      <c r="O71" s="769"/>
      <c r="P71" s="895"/>
      <c r="Q71" s="960"/>
      <c r="R71" s="1048"/>
      <c r="S71" s="770"/>
      <c r="T71" s="771"/>
      <c r="U71" s="453"/>
      <c r="V71" s="307"/>
      <c r="W71" s="294"/>
      <c r="Z71" s="663" t="str">
        <f t="shared" si="1"/>
        <v/>
      </c>
      <c r="AA71" s="664" t="str">
        <f t="shared" si="16"/>
        <v/>
      </c>
      <c r="AB71" s="664" t="str">
        <f t="shared" si="17"/>
        <v/>
      </c>
      <c r="AC71" s="664" t="str">
        <f>IF(Z71="","",VLOOKUP(Z71,リスト!BN:BO,2,0))</f>
        <v/>
      </c>
      <c r="AD71" s="664" t="str">
        <f t="shared" si="2"/>
        <v/>
      </c>
      <c r="AE71" s="664" t="str">
        <f>IF(AD71="","",VLOOKUP(AD71,リスト!BW:BX,2,0))</f>
        <v/>
      </c>
      <c r="AF71" s="664" t="str">
        <f>IF(Z71="","",IF(J71&gt;【１】経営概要!$G$27,調査年-1,調査年)-I71)</f>
        <v/>
      </c>
      <c r="AG71" s="723" t="str">
        <f t="shared" si="3"/>
        <v/>
      </c>
      <c r="AH71" s="665" t="str">
        <f t="shared" si="4"/>
        <v/>
      </c>
      <c r="AI71" s="665" t="str">
        <f t="shared" si="5"/>
        <v/>
      </c>
      <c r="AJ71" s="666" t="str">
        <f t="shared" si="6"/>
        <v/>
      </c>
      <c r="AK71" s="666" t="str">
        <f t="shared" si="7"/>
        <v/>
      </c>
      <c r="AL71" s="666" t="str">
        <f t="shared" si="12"/>
        <v/>
      </c>
      <c r="AM71" s="666" t="str">
        <f>IF(R71="","",IF(OR(I71=IF(J71&gt;【１】経営概要!$G$27,調査年-1,調査年),AH71=""),"",ROUND(AH71*R71%,0)))</f>
        <v/>
      </c>
      <c r="AN71" s="666" t="str">
        <f t="shared" si="8"/>
        <v/>
      </c>
      <c r="AO71" s="666" t="str">
        <f t="shared" si="9"/>
        <v/>
      </c>
      <c r="AP71" s="666" t="str">
        <f t="shared" si="10"/>
        <v/>
      </c>
      <c r="AQ71" s="862" t="str">
        <f>IF(OR(R71="",AND(OR(I71&lt;&gt;IF(J71&gt;【１】経営概要!$G$27,調査年-1,調査年),AA71=0),M71="",AL71="")),"",
SUM(
IF(AND(I71=IF(J71&gt;【１】経営概要!$G$27,調査年-1,調査年),AA71=1),ROUND(K71*R71%,0),),
ROUND(M71*R71%,0),
ROUND(SUM(AL71)*R71%,0),
))</f>
        <v/>
      </c>
      <c r="AR71" s="666" t="str">
        <f t="shared" si="11"/>
        <v/>
      </c>
      <c r="AS71" s="666" t="str">
        <f t="shared" si="13"/>
        <v/>
      </c>
      <c r="AT71" s="897" t="str">
        <f t="shared" si="14"/>
        <v/>
      </c>
      <c r="AU71" s="897" t="str">
        <f t="shared" si="15"/>
        <v/>
      </c>
    </row>
    <row r="72" spans="3:47" s="4" customFormat="1" ht="28.15" hidden="1" customHeight="1" outlineLevel="1">
      <c r="C72" s="722">
        <v>54</v>
      </c>
      <c r="D72" s="766"/>
      <c r="E72" s="686"/>
      <c r="F72" s="767"/>
      <c r="G72" s="744"/>
      <c r="H72" s="191"/>
      <c r="I72" s="191"/>
      <c r="J72" s="776"/>
      <c r="K72" s="192"/>
      <c r="L72" s="192"/>
      <c r="M72" s="774"/>
      <c r="N72" s="192"/>
      <c r="O72" s="769"/>
      <c r="P72" s="895"/>
      <c r="Q72" s="960"/>
      <c r="R72" s="1048"/>
      <c r="S72" s="770"/>
      <c r="T72" s="771"/>
      <c r="U72" s="453"/>
      <c r="V72" s="307"/>
      <c r="W72" s="294"/>
      <c r="Z72" s="663" t="str">
        <f t="shared" si="1"/>
        <v/>
      </c>
      <c r="AA72" s="664" t="str">
        <f t="shared" si="16"/>
        <v/>
      </c>
      <c r="AB72" s="664" t="str">
        <f t="shared" si="17"/>
        <v/>
      </c>
      <c r="AC72" s="664" t="str">
        <f>IF(Z72="","",VLOOKUP(Z72,リスト!BN:BO,2,0))</f>
        <v/>
      </c>
      <c r="AD72" s="664" t="str">
        <f t="shared" si="2"/>
        <v/>
      </c>
      <c r="AE72" s="664" t="str">
        <f>IF(AD72="","",VLOOKUP(AD72,リスト!BW:BX,2,0))</f>
        <v/>
      </c>
      <c r="AF72" s="664" t="str">
        <f>IF(Z72="","",IF(J72&gt;【１】経営概要!$G$27,調査年-1,調査年)-I72)</f>
        <v/>
      </c>
      <c r="AG72" s="723" t="str">
        <f t="shared" si="3"/>
        <v/>
      </c>
      <c r="AH72" s="665" t="str">
        <f t="shared" si="4"/>
        <v/>
      </c>
      <c r="AI72" s="665" t="str">
        <f t="shared" si="5"/>
        <v/>
      </c>
      <c r="AJ72" s="666" t="str">
        <f t="shared" si="6"/>
        <v/>
      </c>
      <c r="AK72" s="666" t="str">
        <f t="shared" si="7"/>
        <v/>
      </c>
      <c r="AL72" s="666" t="str">
        <f t="shared" si="12"/>
        <v/>
      </c>
      <c r="AM72" s="666" t="str">
        <f>IF(R72="","",IF(OR(I72=IF(J72&gt;【１】経営概要!$G$27,調査年-1,調査年),AH72=""),"",ROUND(AH72*R72%,0)))</f>
        <v/>
      </c>
      <c r="AN72" s="666" t="str">
        <f t="shared" si="8"/>
        <v/>
      </c>
      <c r="AO72" s="666" t="str">
        <f t="shared" si="9"/>
        <v/>
      </c>
      <c r="AP72" s="666" t="str">
        <f t="shared" si="10"/>
        <v/>
      </c>
      <c r="AQ72" s="862" t="str">
        <f>IF(OR(R72="",AND(OR(I72&lt;&gt;IF(J72&gt;【１】経営概要!$G$27,調査年-1,調査年),AA72=0),M72="",AL72="")),"",
SUM(
IF(AND(I72=IF(J72&gt;【１】経営概要!$G$27,調査年-1,調査年),AA72=1),ROUND(K72*R72%,0),),
ROUND(M72*R72%,0),
ROUND(SUM(AL72)*R72%,0),
))</f>
        <v/>
      </c>
      <c r="AR72" s="666" t="str">
        <f t="shared" si="11"/>
        <v/>
      </c>
      <c r="AS72" s="666" t="str">
        <f t="shared" si="13"/>
        <v/>
      </c>
      <c r="AT72" s="897" t="str">
        <f t="shared" si="14"/>
        <v/>
      </c>
      <c r="AU72" s="897" t="str">
        <f t="shared" si="15"/>
        <v/>
      </c>
    </row>
    <row r="73" spans="3:47" s="4" customFormat="1" ht="28.15" hidden="1" customHeight="1" outlineLevel="1">
      <c r="C73" s="722">
        <v>55</v>
      </c>
      <c r="D73" s="766"/>
      <c r="E73" s="686"/>
      <c r="F73" s="767"/>
      <c r="G73" s="744"/>
      <c r="H73" s="191"/>
      <c r="I73" s="191"/>
      <c r="J73" s="776"/>
      <c r="K73" s="192"/>
      <c r="L73" s="192"/>
      <c r="M73" s="774"/>
      <c r="N73" s="192"/>
      <c r="O73" s="769"/>
      <c r="P73" s="895"/>
      <c r="Q73" s="960"/>
      <c r="R73" s="1048"/>
      <c r="S73" s="770"/>
      <c r="T73" s="771"/>
      <c r="U73" s="453"/>
      <c r="V73" s="307"/>
      <c r="W73" s="294"/>
      <c r="Z73" s="663" t="str">
        <f t="shared" si="1"/>
        <v/>
      </c>
      <c r="AA73" s="664" t="str">
        <f t="shared" si="16"/>
        <v/>
      </c>
      <c r="AB73" s="664" t="str">
        <f t="shared" si="17"/>
        <v/>
      </c>
      <c r="AC73" s="664" t="str">
        <f>IF(Z73="","",VLOOKUP(Z73,リスト!BN:BO,2,0))</f>
        <v/>
      </c>
      <c r="AD73" s="664" t="str">
        <f t="shared" si="2"/>
        <v/>
      </c>
      <c r="AE73" s="664" t="str">
        <f>IF(AD73="","",VLOOKUP(AD73,リスト!BW:BX,2,0))</f>
        <v/>
      </c>
      <c r="AF73" s="664" t="str">
        <f>IF(Z73="","",IF(J73&gt;【１】経営概要!$G$27,調査年-1,調査年)-I73)</f>
        <v/>
      </c>
      <c r="AG73" s="723" t="str">
        <f t="shared" si="3"/>
        <v/>
      </c>
      <c r="AH73" s="665" t="str">
        <f t="shared" si="4"/>
        <v/>
      </c>
      <c r="AI73" s="665" t="str">
        <f t="shared" si="5"/>
        <v/>
      </c>
      <c r="AJ73" s="666" t="str">
        <f t="shared" si="6"/>
        <v/>
      </c>
      <c r="AK73" s="666" t="str">
        <f t="shared" si="7"/>
        <v/>
      </c>
      <c r="AL73" s="666" t="str">
        <f t="shared" si="12"/>
        <v/>
      </c>
      <c r="AM73" s="666" t="str">
        <f>IF(R73="","",IF(OR(I73=IF(J73&gt;【１】経営概要!$G$27,調査年-1,調査年),AH73=""),"",ROUND(AH73*R73%,0)))</f>
        <v/>
      </c>
      <c r="AN73" s="666" t="str">
        <f t="shared" si="8"/>
        <v/>
      </c>
      <c r="AO73" s="666" t="str">
        <f t="shared" si="9"/>
        <v/>
      </c>
      <c r="AP73" s="666" t="str">
        <f t="shared" si="10"/>
        <v/>
      </c>
      <c r="AQ73" s="862" t="str">
        <f>IF(OR(R73="",AND(OR(I73&lt;&gt;IF(J73&gt;【１】経営概要!$G$27,調査年-1,調査年),AA73=0),M73="",AL73="")),"",
SUM(
IF(AND(I73=IF(J73&gt;【１】経営概要!$G$27,調査年-1,調査年),AA73=1),ROUND(K73*R73%,0),),
ROUND(M73*R73%,0),
ROUND(SUM(AL73)*R73%,0),
))</f>
        <v/>
      </c>
      <c r="AR73" s="666" t="str">
        <f t="shared" si="11"/>
        <v/>
      </c>
      <c r="AS73" s="666" t="str">
        <f t="shared" si="13"/>
        <v/>
      </c>
      <c r="AT73" s="897" t="str">
        <f t="shared" si="14"/>
        <v/>
      </c>
      <c r="AU73" s="897" t="str">
        <f t="shared" si="15"/>
        <v/>
      </c>
    </row>
    <row r="74" spans="3:47" s="4" customFormat="1" ht="28.15" hidden="1" customHeight="1" outlineLevel="1">
      <c r="C74" s="722">
        <v>56</v>
      </c>
      <c r="D74" s="766"/>
      <c r="E74" s="686"/>
      <c r="F74" s="767"/>
      <c r="G74" s="682"/>
      <c r="H74" s="200"/>
      <c r="I74" s="200"/>
      <c r="J74" s="768"/>
      <c r="K74" s="201"/>
      <c r="L74" s="201"/>
      <c r="M74" s="201"/>
      <c r="N74" s="201"/>
      <c r="O74" s="769"/>
      <c r="P74" s="895"/>
      <c r="Q74" s="960"/>
      <c r="R74" s="1048"/>
      <c r="S74" s="770"/>
      <c r="T74" s="771"/>
      <c r="U74" s="453"/>
      <c r="V74" s="307"/>
      <c r="W74" s="294"/>
      <c r="Z74" s="663" t="str">
        <f t="shared" si="1"/>
        <v/>
      </c>
      <c r="AA74" s="664" t="str">
        <f t="shared" si="16"/>
        <v/>
      </c>
      <c r="AB74" s="664" t="str">
        <f t="shared" si="17"/>
        <v/>
      </c>
      <c r="AC74" s="664" t="str">
        <f>IF(Z74="","",VLOOKUP(Z74,リスト!BN:BO,2,0))</f>
        <v/>
      </c>
      <c r="AD74" s="664" t="str">
        <f t="shared" si="2"/>
        <v/>
      </c>
      <c r="AE74" s="664" t="str">
        <f>IF(AD74="","",VLOOKUP(AD74,リスト!BW:BX,2,0))</f>
        <v/>
      </c>
      <c r="AF74" s="664" t="str">
        <f>IF(Z74="","",IF(J74&gt;【１】経営概要!$G$27,調査年-1,調査年)-I74)</f>
        <v/>
      </c>
      <c r="AG74" s="723" t="str">
        <f t="shared" si="3"/>
        <v/>
      </c>
      <c r="AH74" s="665" t="str">
        <f t="shared" si="4"/>
        <v/>
      </c>
      <c r="AI74" s="665" t="str">
        <f t="shared" si="5"/>
        <v/>
      </c>
      <c r="AJ74" s="666" t="str">
        <f t="shared" si="6"/>
        <v/>
      </c>
      <c r="AK74" s="666" t="str">
        <f t="shared" si="7"/>
        <v/>
      </c>
      <c r="AL74" s="666" t="str">
        <f t="shared" si="12"/>
        <v/>
      </c>
      <c r="AM74" s="666" t="str">
        <f>IF(R74="","",IF(OR(I74=IF(J74&gt;【１】経営概要!$G$27,調査年-1,調査年),AH74=""),"",ROUND(AH74*R74%,0)))</f>
        <v/>
      </c>
      <c r="AN74" s="666" t="str">
        <f t="shared" si="8"/>
        <v/>
      </c>
      <c r="AO74" s="666" t="str">
        <f t="shared" si="9"/>
        <v/>
      </c>
      <c r="AP74" s="666" t="str">
        <f t="shared" si="10"/>
        <v/>
      </c>
      <c r="AQ74" s="862" t="str">
        <f>IF(OR(R74="",AND(OR(I74&lt;&gt;IF(J74&gt;【１】経営概要!$G$27,調査年-1,調査年),AA74=0),M74="",AL74="")),"",
SUM(
IF(AND(I74=IF(J74&gt;【１】経営概要!$G$27,調査年-1,調査年),AA74=1),ROUND(K74*R74%,0),),
ROUND(M74*R74%,0),
ROUND(SUM(AL74)*R74%,0),
))</f>
        <v/>
      </c>
      <c r="AR74" s="666" t="str">
        <f t="shared" si="11"/>
        <v/>
      </c>
      <c r="AS74" s="666" t="str">
        <f t="shared" si="13"/>
        <v/>
      </c>
      <c r="AT74" s="897" t="str">
        <f t="shared" si="14"/>
        <v/>
      </c>
      <c r="AU74" s="897" t="str">
        <f t="shared" si="15"/>
        <v/>
      </c>
    </row>
    <row r="75" spans="3:47" s="4" customFormat="1" ht="28.15" hidden="1" customHeight="1" outlineLevel="1">
      <c r="C75" s="722">
        <v>57</v>
      </c>
      <c r="D75" s="772"/>
      <c r="E75" s="773"/>
      <c r="F75" s="767"/>
      <c r="G75" s="744"/>
      <c r="H75" s="193"/>
      <c r="I75" s="193"/>
      <c r="J75" s="768"/>
      <c r="K75" s="192"/>
      <c r="L75" s="192"/>
      <c r="M75" s="774"/>
      <c r="N75" s="192"/>
      <c r="O75" s="769"/>
      <c r="P75" s="895"/>
      <c r="Q75" s="960"/>
      <c r="R75" s="1048"/>
      <c r="S75" s="770"/>
      <c r="T75" s="771"/>
      <c r="U75" s="453"/>
      <c r="V75" s="307"/>
      <c r="W75" s="294"/>
      <c r="Z75" s="663" t="str">
        <f t="shared" si="1"/>
        <v/>
      </c>
      <c r="AA75" s="664" t="str">
        <f t="shared" si="16"/>
        <v/>
      </c>
      <c r="AB75" s="664" t="str">
        <f t="shared" si="17"/>
        <v/>
      </c>
      <c r="AC75" s="664" t="str">
        <f>IF(Z75="","",VLOOKUP(Z75,リスト!BN:BO,2,0))</f>
        <v/>
      </c>
      <c r="AD75" s="664" t="str">
        <f t="shared" si="2"/>
        <v/>
      </c>
      <c r="AE75" s="664" t="str">
        <f>IF(AD75="","",VLOOKUP(AD75,リスト!BW:BX,2,0))</f>
        <v/>
      </c>
      <c r="AF75" s="664" t="str">
        <f>IF(Z75="","",IF(J75&gt;【１】経営概要!$G$27,調査年-1,調査年)-I75)</f>
        <v/>
      </c>
      <c r="AG75" s="723" t="str">
        <f t="shared" si="3"/>
        <v/>
      </c>
      <c r="AH75" s="665" t="str">
        <f t="shared" si="4"/>
        <v/>
      </c>
      <c r="AI75" s="665" t="str">
        <f t="shared" si="5"/>
        <v/>
      </c>
      <c r="AJ75" s="666" t="str">
        <f t="shared" si="6"/>
        <v/>
      </c>
      <c r="AK75" s="666" t="str">
        <f t="shared" si="7"/>
        <v/>
      </c>
      <c r="AL75" s="666" t="str">
        <f t="shared" si="12"/>
        <v/>
      </c>
      <c r="AM75" s="666" t="str">
        <f>IF(R75="","",IF(OR(I75=IF(J75&gt;【１】経営概要!$G$27,調査年-1,調査年),AH75=""),"",ROUND(AH75*R75%,0)))</f>
        <v/>
      </c>
      <c r="AN75" s="666" t="str">
        <f t="shared" si="8"/>
        <v/>
      </c>
      <c r="AO75" s="666" t="str">
        <f t="shared" si="9"/>
        <v/>
      </c>
      <c r="AP75" s="666" t="str">
        <f t="shared" si="10"/>
        <v/>
      </c>
      <c r="AQ75" s="862" t="str">
        <f>IF(OR(R75="",AND(OR(I75&lt;&gt;IF(J75&gt;【１】経営概要!$G$27,調査年-1,調査年),AA75=0),M75="",AL75="")),"",
SUM(
IF(AND(I75=IF(J75&gt;【１】経営概要!$G$27,調査年-1,調査年),AA75=1),ROUND(K75*R75%,0),),
ROUND(M75*R75%,0),
ROUND(SUM(AL75)*R75%,0),
))</f>
        <v/>
      </c>
      <c r="AR75" s="666" t="str">
        <f t="shared" si="11"/>
        <v/>
      </c>
      <c r="AS75" s="666" t="str">
        <f t="shared" si="13"/>
        <v/>
      </c>
      <c r="AT75" s="897" t="str">
        <f t="shared" si="14"/>
        <v/>
      </c>
      <c r="AU75" s="897" t="str">
        <f t="shared" si="15"/>
        <v/>
      </c>
    </row>
    <row r="76" spans="3:47" s="4" customFormat="1" ht="28.15" hidden="1" customHeight="1" outlineLevel="1">
      <c r="C76" s="722">
        <v>58</v>
      </c>
      <c r="D76" s="766"/>
      <c r="E76" s="686"/>
      <c r="F76" s="767"/>
      <c r="G76" s="744"/>
      <c r="H76" s="191"/>
      <c r="I76" s="191"/>
      <c r="J76" s="768"/>
      <c r="K76" s="192"/>
      <c r="L76" s="192"/>
      <c r="M76" s="774"/>
      <c r="N76" s="192"/>
      <c r="O76" s="769"/>
      <c r="P76" s="895"/>
      <c r="Q76" s="960"/>
      <c r="R76" s="1048"/>
      <c r="S76" s="770"/>
      <c r="T76" s="771"/>
      <c r="U76" s="453"/>
      <c r="V76" s="307"/>
      <c r="W76" s="294"/>
      <c r="Z76" s="663" t="str">
        <f t="shared" si="1"/>
        <v/>
      </c>
      <c r="AA76" s="664" t="str">
        <f t="shared" si="16"/>
        <v/>
      </c>
      <c r="AB76" s="664" t="str">
        <f t="shared" si="17"/>
        <v/>
      </c>
      <c r="AC76" s="664" t="str">
        <f>IF(Z76="","",VLOOKUP(Z76,リスト!BN:BO,2,0))</f>
        <v/>
      </c>
      <c r="AD76" s="664" t="str">
        <f t="shared" si="2"/>
        <v/>
      </c>
      <c r="AE76" s="664" t="str">
        <f>IF(AD76="","",VLOOKUP(AD76,リスト!BW:BX,2,0))</f>
        <v/>
      </c>
      <c r="AF76" s="664" t="str">
        <f>IF(Z76="","",IF(J76&gt;【１】経営概要!$G$27,調査年-1,調査年)-I76)</f>
        <v/>
      </c>
      <c r="AG76" s="723" t="str">
        <f t="shared" si="3"/>
        <v/>
      </c>
      <c r="AH76" s="665" t="str">
        <f t="shared" si="4"/>
        <v/>
      </c>
      <c r="AI76" s="665" t="str">
        <f t="shared" si="5"/>
        <v/>
      </c>
      <c r="AJ76" s="666" t="str">
        <f t="shared" si="6"/>
        <v/>
      </c>
      <c r="AK76" s="666" t="str">
        <f t="shared" si="7"/>
        <v/>
      </c>
      <c r="AL76" s="666" t="str">
        <f t="shared" si="12"/>
        <v/>
      </c>
      <c r="AM76" s="666" t="str">
        <f>IF(R76="","",IF(OR(I76=IF(J76&gt;【１】経営概要!$G$27,調査年-1,調査年),AH76=""),"",ROUND(AH76*R76%,0)))</f>
        <v/>
      </c>
      <c r="AN76" s="666" t="str">
        <f t="shared" si="8"/>
        <v/>
      </c>
      <c r="AO76" s="666" t="str">
        <f t="shared" si="9"/>
        <v/>
      </c>
      <c r="AP76" s="666" t="str">
        <f t="shared" si="10"/>
        <v/>
      </c>
      <c r="AQ76" s="862" t="str">
        <f>IF(OR(R76="",AND(OR(I76&lt;&gt;IF(J76&gt;【１】経営概要!$G$27,調査年-1,調査年),AA76=0),M76="",AL76="")),"",
SUM(
IF(AND(I76=IF(J76&gt;【１】経営概要!$G$27,調査年-1,調査年),AA76=1),ROUND(K76*R76%,0),),
ROUND(M76*R76%,0),
ROUND(SUM(AL76)*R76%,0),
))</f>
        <v/>
      </c>
      <c r="AR76" s="666" t="str">
        <f t="shared" si="11"/>
        <v/>
      </c>
      <c r="AS76" s="666" t="str">
        <f t="shared" si="13"/>
        <v/>
      </c>
      <c r="AT76" s="897" t="str">
        <f t="shared" si="14"/>
        <v/>
      </c>
      <c r="AU76" s="897" t="str">
        <f t="shared" si="15"/>
        <v/>
      </c>
    </row>
    <row r="77" spans="3:47" s="4" customFormat="1" ht="28.15" hidden="1" customHeight="1" outlineLevel="1">
      <c r="C77" s="722">
        <v>59</v>
      </c>
      <c r="D77" s="772"/>
      <c r="E77" s="773"/>
      <c r="F77" s="767"/>
      <c r="G77" s="744"/>
      <c r="H77" s="193"/>
      <c r="I77" s="193"/>
      <c r="J77" s="768"/>
      <c r="K77" s="192"/>
      <c r="L77" s="192"/>
      <c r="M77" s="774"/>
      <c r="N77" s="192"/>
      <c r="O77" s="769"/>
      <c r="P77" s="895"/>
      <c r="Q77" s="960"/>
      <c r="R77" s="1048"/>
      <c r="S77" s="770"/>
      <c r="T77" s="771"/>
      <c r="U77" s="453"/>
      <c r="V77" s="307"/>
      <c r="W77" s="294"/>
      <c r="Z77" s="663" t="str">
        <f t="shared" si="1"/>
        <v/>
      </c>
      <c r="AA77" s="664" t="str">
        <f t="shared" si="16"/>
        <v/>
      </c>
      <c r="AB77" s="664" t="str">
        <f t="shared" si="17"/>
        <v/>
      </c>
      <c r="AC77" s="664" t="str">
        <f>IF(Z77="","",VLOOKUP(Z77,リスト!BN:BO,2,0))</f>
        <v/>
      </c>
      <c r="AD77" s="664" t="str">
        <f t="shared" si="2"/>
        <v/>
      </c>
      <c r="AE77" s="664" t="str">
        <f>IF(AD77="","",VLOOKUP(AD77,リスト!BW:BX,2,0))</f>
        <v/>
      </c>
      <c r="AF77" s="664" t="str">
        <f>IF(Z77="","",IF(J77&gt;【１】経営概要!$G$27,調査年-1,調査年)-I77)</f>
        <v/>
      </c>
      <c r="AG77" s="723" t="str">
        <f t="shared" si="3"/>
        <v/>
      </c>
      <c r="AH77" s="665" t="str">
        <f t="shared" si="4"/>
        <v/>
      </c>
      <c r="AI77" s="665" t="str">
        <f t="shared" si="5"/>
        <v/>
      </c>
      <c r="AJ77" s="666" t="str">
        <f t="shared" si="6"/>
        <v/>
      </c>
      <c r="AK77" s="666" t="str">
        <f t="shared" si="7"/>
        <v/>
      </c>
      <c r="AL77" s="666" t="str">
        <f t="shared" si="12"/>
        <v/>
      </c>
      <c r="AM77" s="666" t="str">
        <f>IF(R77="","",IF(OR(I77=IF(J77&gt;【１】経営概要!$G$27,調査年-1,調査年),AH77=""),"",ROUND(AH77*R77%,0)))</f>
        <v/>
      </c>
      <c r="AN77" s="666" t="str">
        <f t="shared" si="8"/>
        <v/>
      </c>
      <c r="AO77" s="666" t="str">
        <f t="shared" si="9"/>
        <v/>
      </c>
      <c r="AP77" s="666" t="str">
        <f t="shared" si="10"/>
        <v/>
      </c>
      <c r="AQ77" s="862" t="str">
        <f>IF(OR(R77="",AND(OR(I77&lt;&gt;IF(J77&gt;【１】経営概要!$G$27,調査年-1,調査年),AA77=0),M77="",AL77="")),"",
SUM(
IF(AND(I77=IF(J77&gt;【１】経営概要!$G$27,調査年-1,調査年),AA77=1),ROUND(K77*R77%,0),),
ROUND(M77*R77%,0),
ROUND(SUM(AL77)*R77%,0),
))</f>
        <v/>
      </c>
      <c r="AR77" s="666" t="str">
        <f t="shared" si="11"/>
        <v/>
      </c>
      <c r="AS77" s="666" t="str">
        <f t="shared" si="13"/>
        <v/>
      </c>
      <c r="AT77" s="897" t="str">
        <f t="shared" si="14"/>
        <v/>
      </c>
      <c r="AU77" s="897" t="str">
        <f t="shared" si="15"/>
        <v/>
      </c>
    </row>
    <row r="78" spans="3:47" s="4" customFormat="1" ht="28.15" hidden="1" customHeight="1" outlineLevel="1">
      <c r="C78" s="722">
        <v>60</v>
      </c>
      <c r="D78" s="766"/>
      <c r="E78" s="686"/>
      <c r="F78" s="767"/>
      <c r="G78" s="744"/>
      <c r="H78" s="191"/>
      <c r="I78" s="191"/>
      <c r="J78" s="768"/>
      <c r="K78" s="192"/>
      <c r="L78" s="192"/>
      <c r="M78" s="774"/>
      <c r="N78" s="192"/>
      <c r="O78" s="769"/>
      <c r="P78" s="895"/>
      <c r="Q78" s="960"/>
      <c r="R78" s="1048"/>
      <c r="S78" s="770"/>
      <c r="T78" s="771"/>
      <c r="U78" s="453"/>
      <c r="V78" s="307"/>
      <c r="W78" s="294"/>
      <c r="Z78" s="663" t="str">
        <f t="shared" si="1"/>
        <v/>
      </c>
      <c r="AA78" s="664" t="str">
        <f t="shared" si="16"/>
        <v/>
      </c>
      <c r="AB78" s="664" t="str">
        <f t="shared" si="17"/>
        <v/>
      </c>
      <c r="AC78" s="664" t="str">
        <f>IF(Z78="","",VLOOKUP(Z78,リスト!BN:BO,2,0))</f>
        <v/>
      </c>
      <c r="AD78" s="664" t="str">
        <f t="shared" si="2"/>
        <v/>
      </c>
      <c r="AE78" s="664" t="str">
        <f>IF(AD78="","",VLOOKUP(AD78,リスト!BW:BX,2,0))</f>
        <v/>
      </c>
      <c r="AF78" s="664" t="str">
        <f>IF(Z78="","",IF(J78&gt;【１】経営概要!$G$27,調査年-1,調査年)-I78)</f>
        <v/>
      </c>
      <c r="AG78" s="723" t="str">
        <f t="shared" si="3"/>
        <v/>
      </c>
      <c r="AH78" s="665" t="str">
        <f t="shared" si="4"/>
        <v/>
      </c>
      <c r="AI78" s="665" t="str">
        <f t="shared" si="5"/>
        <v/>
      </c>
      <c r="AJ78" s="666" t="str">
        <f t="shared" si="6"/>
        <v/>
      </c>
      <c r="AK78" s="666" t="str">
        <f t="shared" si="7"/>
        <v/>
      </c>
      <c r="AL78" s="666" t="str">
        <f t="shared" si="12"/>
        <v/>
      </c>
      <c r="AM78" s="666" t="str">
        <f>IF(R78="","",IF(OR(I78=IF(J78&gt;【１】経営概要!$G$27,調査年-1,調査年),AH78=""),"",ROUND(AH78*R78%,0)))</f>
        <v/>
      </c>
      <c r="AN78" s="666" t="str">
        <f t="shared" si="8"/>
        <v/>
      </c>
      <c r="AO78" s="666" t="str">
        <f t="shared" si="9"/>
        <v/>
      </c>
      <c r="AP78" s="666" t="str">
        <f t="shared" si="10"/>
        <v/>
      </c>
      <c r="AQ78" s="862" t="str">
        <f>IF(OR(R78="",AND(OR(I78&lt;&gt;IF(J78&gt;【１】経営概要!$G$27,調査年-1,調査年),AA78=0),M78="",AL78="")),"",
SUM(
IF(AND(I78=IF(J78&gt;【１】経営概要!$G$27,調査年-1,調査年),AA78=1),ROUND(K78*R78%,0),),
ROUND(M78*R78%,0),
ROUND(SUM(AL78)*R78%,0),
))</f>
        <v/>
      </c>
      <c r="AR78" s="666" t="str">
        <f t="shared" si="11"/>
        <v/>
      </c>
      <c r="AS78" s="666" t="str">
        <f t="shared" si="13"/>
        <v/>
      </c>
      <c r="AT78" s="897" t="str">
        <f t="shared" si="14"/>
        <v/>
      </c>
      <c r="AU78" s="897" t="str">
        <f t="shared" si="15"/>
        <v/>
      </c>
    </row>
    <row r="79" spans="3:47" s="4" customFormat="1" ht="28.15" hidden="1" customHeight="1" outlineLevel="1">
      <c r="C79" s="722">
        <v>61</v>
      </c>
      <c r="D79" s="772"/>
      <c r="E79" s="773"/>
      <c r="F79" s="767"/>
      <c r="G79" s="744"/>
      <c r="H79" s="193"/>
      <c r="I79" s="193"/>
      <c r="J79" s="768"/>
      <c r="K79" s="192"/>
      <c r="L79" s="192"/>
      <c r="M79" s="774"/>
      <c r="N79" s="192"/>
      <c r="O79" s="769"/>
      <c r="P79" s="895"/>
      <c r="Q79" s="960"/>
      <c r="R79" s="1048"/>
      <c r="S79" s="770"/>
      <c r="T79" s="771"/>
      <c r="U79" s="453"/>
      <c r="V79" s="307"/>
      <c r="W79" s="294"/>
      <c r="Z79" s="663" t="str">
        <f t="shared" si="1"/>
        <v/>
      </c>
      <c r="AA79" s="664" t="str">
        <f t="shared" si="16"/>
        <v/>
      </c>
      <c r="AB79" s="664" t="str">
        <f t="shared" si="17"/>
        <v/>
      </c>
      <c r="AC79" s="664" t="str">
        <f>IF(Z79="","",VLOOKUP(Z79,リスト!BN:BO,2,0))</f>
        <v/>
      </c>
      <c r="AD79" s="664" t="str">
        <f t="shared" si="2"/>
        <v/>
      </c>
      <c r="AE79" s="664" t="str">
        <f>IF(AD79="","",VLOOKUP(AD79,リスト!BW:BX,2,0))</f>
        <v/>
      </c>
      <c r="AF79" s="664" t="str">
        <f>IF(Z79="","",IF(J79&gt;【１】経営概要!$G$27,調査年-1,調査年)-I79)</f>
        <v/>
      </c>
      <c r="AG79" s="723" t="str">
        <f t="shared" si="3"/>
        <v/>
      </c>
      <c r="AH79" s="665" t="str">
        <f t="shared" si="4"/>
        <v/>
      </c>
      <c r="AI79" s="665" t="str">
        <f t="shared" si="5"/>
        <v/>
      </c>
      <c r="AJ79" s="666" t="str">
        <f t="shared" si="6"/>
        <v/>
      </c>
      <c r="AK79" s="666" t="str">
        <f t="shared" si="7"/>
        <v/>
      </c>
      <c r="AL79" s="666" t="str">
        <f t="shared" si="12"/>
        <v/>
      </c>
      <c r="AM79" s="666" t="str">
        <f>IF(R79="","",IF(OR(I79=IF(J79&gt;【１】経営概要!$G$27,調査年-1,調査年),AH79=""),"",ROUND(AH79*R79%,0)))</f>
        <v/>
      </c>
      <c r="AN79" s="666" t="str">
        <f t="shared" si="8"/>
        <v/>
      </c>
      <c r="AO79" s="666" t="str">
        <f t="shared" si="9"/>
        <v/>
      </c>
      <c r="AP79" s="666" t="str">
        <f t="shared" si="10"/>
        <v/>
      </c>
      <c r="AQ79" s="862" t="str">
        <f>IF(OR(R79="",AND(OR(I79&lt;&gt;IF(J79&gt;【１】経営概要!$G$27,調査年-1,調査年),AA79=0),M79="",AL79="")),"",
SUM(
IF(AND(I79=IF(J79&gt;【１】経営概要!$G$27,調査年-1,調査年),AA79=1),ROUND(K79*R79%,0),),
ROUND(M79*R79%,0),
ROUND(SUM(AL79)*R79%,0),
))</f>
        <v/>
      </c>
      <c r="AR79" s="666" t="str">
        <f t="shared" si="11"/>
        <v/>
      </c>
      <c r="AS79" s="666" t="str">
        <f t="shared" si="13"/>
        <v/>
      </c>
      <c r="AT79" s="897" t="str">
        <f t="shared" si="14"/>
        <v/>
      </c>
      <c r="AU79" s="897" t="str">
        <f t="shared" si="15"/>
        <v/>
      </c>
    </row>
    <row r="80" spans="3:47" s="4" customFormat="1" ht="28.15" hidden="1" customHeight="1" outlineLevel="1">
      <c r="C80" s="722">
        <v>62</v>
      </c>
      <c r="D80" s="766"/>
      <c r="E80" s="686"/>
      <c r="F80" s="767"/>
      <c r="G80" s="744"/>
      <c r="H80" s="191"/>
      <c r="I80" s="191"/>
      <c r="J80" s="768"/>
      <c r="K80" s="192"/>
      <c r="L80" s="192"/>
      <c r="M80" s="774"/>
      <c r="N80" s="192"/>
      <c r="O80" s="769"/>
      <c r="P80" s="895"/>
      <c r="Q80" s="960"/>
      <c r="R80" s="1048"/>
      <c r="S80" s="770"/>
      <c r="T80" s="771"/>
      <c r="U80" s="453"/>
      <c r="V80" s="307"/>
      <c r="W80" s="294"/>
      <c r="Z80" s="663" t="str">
        <f t="shared" si="1"/>
        <v/>
      </c>
      <c r="AA80" s="664" t="str">
        <f t="shared" si="16"/>
        <v/>
      </c>
      <c r="AB80" s="664" t="str">
        <f t="shared" si="17"/>
        <v/>
      </c>
      <c r="AC80" s="664" t="str">
        <f>IF(Z80="","",VLOOKUP(Z80,リスト!BN:BO,2,0))</f>
        <v/>
      </c>
      <c r="AD80" s="664" t="str">
        <f t="shared" si="2"/>
        <v/>
      </c>
      <c r="AE80" s="664" t="str">
        <f>IF(AD80="","",VLOOKUP(AD80,リスト!BW:BX,2,0))</f>
        <v/>
      </c>
      <c r="AF80" s="664" t="str">
        <f>IF(Z80="","",IF(J80&gt;【１】経営概要!$G$27,調査年-1,調査年)-I80)</f>
        <v/>
      </c>
      <c r="AG80" s="723" t="str">
        <f t="shared" si="3"/>
        <v/>
      </c>
      <c r="AH80" s="665" t="str">
        <f t="shared" si="4"/>
        <v/>
      </c>
      <c r="AI80" s="665" t="str">
        <f t="shared" si="5"/>
        <v/>
      </c>
      <c r="AJ80" s="666" t="str">
        <f t="shared" si="6"/>
        <v/>
      </c>
      <c r="AK80" s="666" t="str">
        <f t="shared" si="7"/>
        <v/>
      </c>
      <c r="AL80" s="666" t="str">
        <f t="shared" si="12"/>
        <v/>
      </c>
      <c r="AM80" s="666" t="str">
        <f>IF(R80="","",IF(OR(I80=IF(J80&gt;【１】経営概要!$G$27,調査年-1,調査年),AH80=""),"",ROUND(AH80*R80%,0)))</f>
        <v/>
      </c>
      <c r="AN80" s="666" t="str">
        <f t="shared" si="8"/>
        <v/>
      </c>
      <c r="AO80" s="666" t="str">
        <f t="shared" si="9"/>
        <v/>
      </c>
      <c r="AP80" s="666" t="str">
        <f t="shared" si="10"/>
        <v/>
      </c>
      <c r="AQ80" s="862" t="str">
        <f>IF(OR(R80="",AND(OR(I80&lt;&gt;IF(J80&gt;【１】経営概要!$G$27,調査年-1,調査年),AA80=0),M80="",AL80="")),"",
SUM(
IF(AND(I80=IF(J80&gt;【１】経営概要!$G$27,調査年-1,調査年),AA80=1),ROUND(K80*R80%,0),),
ROUND(M80*R80%,0),
ROUND(SUM(AL80)*R80%,0),
))</f>
        <v/>
      </c>
      <c r="AR80" s="666" t="str">
        <f t="shared" si="11"/>
        <v/>
      </c>
      <c r="AS80" s="666" t="str">
        <f t="shared" si="13"/>
        <v/>
      </c>
      <c r="AT80" s="897" t="str">
        <f t="shared" si="14"/>
        <v/>
      </c>
      <c r="AU80" s="897" t="str">
        <f t="shared" si="15"/>
        <v/>
      </c>
    </row>
    <row r="81" spans="3:47" s="4" customFormat="1" ht="28.15" hidden="1" customHeight="1" outlineLevel="1">
      <c r="C81" s="722">
        <v>63</v>
      </c>
      <c r="D81" s="772"/>
      <c r="E81" s="773"/>
      <c r="F81" s="767"/>
      <c r="G81" s="744"/>
      <c r="H81" s="193"/>
      <c r="I81" s="193"/>
      <c r="J81" s="768"/>
      <c r="K81" s="192"/>
      <c r="L81" s="192"/>
      <c r="M81" s="774"/>
      <c r="N81" s="192"/>
      <c r="O81" s="769"/>
      <c r="P81" s="895"/>
      <c r="Q81" s="960"/>
      <c r="R81" s="1048"/>
      <c r="S81" s="770"/>
      <c r="T81" s="771"/>
      <c r="U81" s="453"/>
      <c r="V81" s="307"/>
      <c r="W81" s="294"/>
      <c r="Z81" s="663" t="str">
        <f t="shared" si="1"/>
        <v/>
      </c>
      <c r="AA81" s="664" t="str">
        <f t="shared" si="16"/>
        <v/>
      </c>
      <c r="AB81" s="664" t="str">
        <f t="shared" si="17"/>
        <v/>
      </c>
      <c r="AC81" s="664" t="str">
        <f>IF(Z81="","",VLOOKUP(Z81,リスト!BN:BO,2,0))</f>
        <v/>
      </c>
      <c r="AD81" s="664" t="str">
        <f t="shared" si="2"/>
        <v/>
      </c>
      <c r="AE81" s="664" t="str">
        <f>IF(AD81="","",VLOOKUP(AD81,リスト!BW:BX,2,0))</f>
        <v/>
      </c>
      <c r="AF81" s="664" t="str">
        <f>IF(Z81="","",IF(J81&gt;【１】経営概要!$G$27,調査年-1,調査年)-I81)</f>
        <v/>
      </c>
      <c r="AG81" s="723" t="str">
        <f t="shared" si="3"/>
        <v/>
      </c>
      <c r="AH81" s="665" t="str">
        <f t="shared" si="4"/>
        <v/>
      </c>
      <c r="AI81" s="665" t="str">
        <f t="shared" si="5"/>
        <v/>
      </c>
      <c r="AJ81" s="666" t="str">
        <f t="shared" si="6"/>
        <v/>
      </c>
      <c r="AK81" s="666" t="str">
        <f t="shared" si="7"/>
        <v/>
      </c>
      <c r="AL81" s="666" t="str">
        <f t="shared" si="12"/>
        <v/>
      </c>
      <c r="AM81" s="666" t="str">
        <f>IF(R81="","",IF(OR(I81=IF(J81&gt;【１】経営概要!$G$27,調査年-1,調査年),AH81=""),"",ROUND(AH81*R81%,0)))</f>
        <v/>
      </c>
      <c r="AN81" s="666" t="str">
        <f t="shared" si="8"/>
        <v/>
      </c>
      <c r="AO81" s="666" t="str">
        <f t="shared" si="9"/>
        <v/>
      </c>
      <c r="AP81" s="666" t="str">
        <f t="shared" si="10"/>
        <v/>
      </c>
      <c r="AQ81" s="862" t="str">
        <f>IF(OR(R81="",AND(OR(I81&lt;&gt;IF(J81&gt;【１】経営概要!$G$27,調査年-1,調査年),AA81=0),M81="",AL81="")),"",
SUM(
IF(AND(I81=IF(J81&gt;【１】経営概要!$G$27,調査年-1,調査年),AA81=1),ROUND(K81*R81%,0),),
ROUND(M81*R81%,0),
ROUND(SUM(AL81)*R81%,0),
))</f>
        <v/>
      </c>
      <c r="AR81" s="666" t="str">
        <f t="shared" si="11"/>
        <v/>
      </c>
      <c r="AS81" s="666" t="str">
        <f t="shared" si="13"/>
        <v/>
      </c>
      <c r="AT81" s="897" t="str">
        <f t="shared" si="14"/>
        <v/>
      </c>
      <c r="AU81" s="897" t="str">
        <f t="shared" si="15"/>
        <v/>
      </c>
    </row>
    <row r="82" spans="3:47" s="4" customFormat="1" ht="28.15" hidden="1" customHeight="1" outlineLevel="1">
      <c r="C82" s="722">
        <v>64</v>
      </c>
      <c r="D82" s="766"/>
      <c r="E82" s="686"/>
      <c r="F82" s="767"/>
      <c r="G82" s="744"/>
      <c r="H82" s="191"/>
      <c r="I82" s="191"/>
      <c r="J82" s="768"/>
      <c r="K82" s="192"/>
      <c r="L82" s="192"/>
      <c r="M82" s="774"/>
      <c r="N82" s="192"/>
      <c r="O82" s="769"/>
      <c r="P82" s="895"/>
      <c r="Q82" s="960"/>
      <c r="R82" s="1048"/>
      <c r="S82" s="770"/>
      <c r="T82" s="771"/>
      <c r="U82" s="453"/>
      <c r="V82" s="307"/>
      <c r="W82" s="294"/>
      <c r="Z82" s="663" t="str">
        <f t="shared" si="1"/>
        <v/>
      </c>
      <c r="AA82" s="664" t="str">
        <f t="shared" si="16"/>
        <v/>
      </c>
      <c r="AB82" s="664" t="str">
        <f t="shared" si="17"/>
        <v/>
      </c>
      <c r="AC82" s="664" t="str">
        <f>IF(Z82="","",VLOOKUP(Z82,リスト!BN:BO,2,0))</f>
        <v/>
      </c>
      <c r="AD82" s="664" t="str">
        <f t="shared" si="2"/>
        <v/>
      </c>
      <c r="AE82" s="664" t="str">
        <f>IF(AD82="","",VLOOKUP(AD82,リスト!BW:BX,2,0))</f>
        <v/>
      </c>
      <c r="AF82" s="664" t="str">
        <f>IF(Z82="","",IF(J82&gt;【１】経営概要!$G$27,調査年-1,調査年)-I82)</f>
        <v/>
      </c>
      <c r="AG82" s="723" t="str">
        <f t="shared" si="3"/>
        <v/>
      </c>
      <c r="AH82" s="665" t="str">
        <f t="shared" si="4"/>
        <v/>
      </c>
      <c r="AI82" s="665" t="str">
        <f t="shared" si="5"/>
        <v/>
      </c>
      <c r="AJ82" s="666" t="str">
        <f t="shared" si="6"/>
        <v/>
      </c>
      <c r="AK82" s="666" t="str">
        <f t="shared" si="7"/>
        <v/>
      </c>
      <c r="AL82" s="666" t="str">
        <f t="shared" si="12"/>
        <v/>
      </c>
      <c r="AM82" s="666" t="str">
        <f>IF(R82="","",IF(OR(I82=IF(J82&gt;【１】経営概要!$G$27,調査年-1,調査年),AH82=""),"",ROUND(AH82*R82%,0)))</f>
        <v/>
      </c>
      <c r="AN82" s="666" t="str">
        <f t="shared" si="8"/>
        <v/>
      </c>
      <c r="AO82" s="666" t="str">
        <f t="shared" si="9"/>
        <v/>
      </c>
      <c r="AP82" s="666" t="str">
        <f t="shared" si="10"/>
        <v/>
      </c>
      <c r="AQ82" s="862" t="str">
        <f>IF(OR(R82="",AND(OR(I82&lt;&gt;IF(J82&gt;【１】経営概要!$G$27,調査年-1,調査年),AA82=0),M82="",AL82="")),"",
SUM(
IF(AND(I82=IF(J82&gt;【１】経営概要!$G$27,調査年-1,調査年),AA82=1),ROUND(K82*R82%,0),),
ROUND(M82*R82%,0),
ROUND(SUM(AL82)*R82%,0),
))</f>
        <v/>
      </c>
      <c r="AR82" s="666" t="str">
        <f t="shared" si="11"/>
        <v/>
      </c>
      <c r="AS82" s="666" t="str">
        <f t="shared" si="13"/>
        <v/>
      </c>
      <c r="AT82" s="897" t="str">
        <f t="shared" si="14"/>
        <v/>
      </c>
      <c r="AU82" s="897" t="str">
        <f t="shared" si="15"/>
        <v/>
      </c>
    </row>
    <row r="83" spans="3:47" s="4" customFormat="1" ht="28.15" hidden="1" customHeight="1" outlineLevel="1">
      <c r="C83" s="722">
        <v>65</v>
      </c>
      <c r="D83" s="772"/>
      <c r="E83" s="773"/>
      <c r="F83" s="767"/>
      <c r="G83" s="744"/>
      <c r="H83" s="193"/>
      <c r="I83" s="193"/>
      <c r="J83" s="768"/>
      <c r="K83" s="192"/>
      <c r="L83" s="192"/>
      <c r="M83" s="774"/>
      <c r="N83" s="192"/>
      <c r="O83" s="769"/>
      <c r="P83" s="895"/>
      <c r="Q83" s="960"/>
      <c r="R83" s="1048"/>
      <c r="S83" s="770"/>
      <c r="T83" s="771"/>
      <c r="U83" s="453"/>
      <c r="V83" s="307"/>
      <c r="W83" s="294"/>
      <c r="Z83" s="663" t="str">
        <f t="shared" ref="Z83:Z146" si="18">IF(AND(E83="",F83=""),"","["&amp;RIGHT(LEFT(E83,3),2)&amp;RIGHT(LEFT(F83,2),1)&amp;"]")</f>
        <v/>
      </c>
      <c r="AA83" s="664" t="str">
        <f t="shared" si="16"/>
        <v/>
      </c>
      <c r="AB83" s="664" t="str">
        <f t="shared" si="17"/>
        <v/>
      </c>
      <c r="AC83" s="664" t="str">
        <f>IF(Z83="","",VLOOKUP(Z83,リスト!BN:BO,2,0))</f>
        <v/>
      </c>
      <c r="AD83" s="664" t="str">
        <f t="shared" ref="AD83:AD146" si="19">IF(AB83=1,3,IF(G83="2：中古",MIN(AC83,H83),AC83))</f>
        <v/>
      </c>
      <c r="AE83" s="664" t="str">
        <f>IF(AD83="","",VLOOKUP(AD83,リスト!BW:BX,2,0))</f>
        <v/>
      </c>
      <c r="AF83" s="664" t="str">
        <f>IF(Z83="","",IF(J83&gt;【１】経営概要!$G$27,調査年-1,調査年)-I83)</f>
        <v/>
      </c>
      <c r="AG83" s="723" t="str">
        <f t="shared" ref="AG83:AG146" si="20">IF(OR(Z83="",AA83=1),"",
IF(AND(AD83&gt;0,AF83&lt;AD83,AH83&lt;=ROUND((K83-1)*AE83,0)),ROUND(AH83,0),
IF(AND(AD83&gt;0,AF83&lt;AD83),ROUND((K83-1)*AE83,0),
"")))</f>
        <v/>
      </c>
      <c r="AH83" s="665" t="str">
        <f t="shared" ref="AH83:AH146" si="21">IF(OR(Z83="",AA83=1),"",
IF(AND(AD83&gt;0,AF83&lt;AD83),K83-ROUND((K83-1)*AE83*AF83,0),1
))</f>
        <v/>
      </c>
      <c r="AI83" s="665" t="str">
        <f t="shared" ref="AI83:AI146" si="22">IF(OR(Z83="",AA83=1),"",
IF(S83="",AG83,
IF(S83="2：廃棄等",SUM(AH83,T83),
IF(S83="1：売却",AH83-T83,
IF(AND(T83="",AG83=""),"",SUM(T83,AG83))))))</f>
        <v/>
      </c>
      <c r="AJ83" s="666" t="str">
        <f t="shared" ref="AJ83:AJ146" si="23">IF(AND(AI83="",AG83=""),"",
IF(OR(S83="1：売却",S83="2：廃棄等"),SUM(AI83)-SUM(AG83),""))</f>
        <v/>
      </c>
      <c r="AK83" s="666" t="str">
        <f t="shared" ref="AK83:AK146" si="24">IF(OR(AA83=1,L83=""),"",
IF(AND(AD83&gt;0,L83&gt;0,AF83&lt;AD83),L83-ROUND(L83*AE83*AF83,0),""
))</f>
        <v/>
      </c>
      <c r="AL83" s="666" t="str">
        <f t="shared" si="12"/>
        <v/>
      </c>
      <c r="AM83" s="666" t="str">
        <f>IF(R83="","",IF(OR(I83=IF(J83&gt;【１】経営概要!$G$27,調査年-1,調査年),AH83=""),"",ROUND(AH83*R83%,0)))</f>
        <v/>
      </c>
      <c r="AN83" s="666" t="str">
        <f t="shared" ref="AN83:AN146" si="25">IF(R83="","",IF(AI83="","",ROUND(AI83*R83%,0)))</f>
        <v/>
      </c>
      <c r="AO83" s="666" t="str">
        <f t="shared" ref="AO83:AO146" si="26">IF(R83="","",IF(AJ83="","",ROUND(AJ83*R83%,0)))</f>
        <v/>
      </c>
      <c r="AP83" s="666" t="str">
        <f t="shared" ref="AP83:AP146" si="27">IF(R83="","",IF(AH83="","",ROUND(AH83*R83%,0)))</f>
        <v/>
      </c>
      <c r="AQ83" s="862" t="str">
        <f>IF(OR(R83="",AND(OR(I83&lt;&gt;IF(J83&gt;【１】経営概要!$G$27,調査年-1,調査年),AA83=0),M83="",AL83="")),"",
SUM(
IF(AND(I83=IF(J83&gt;【１】経営概要!$G$27,調査年-1,調査年),AA83=1),ROUND(K83*R83%,0),),
ROUND(M83*R83%,0),
ROUND(SUM(AL83)*R83%,0),
))</f>
        <v/>
      </c>
      <c r="AR83" s="666" t="str">
        <f t="shared" ref="AR83:AR146" si="28">IF(R83="","",IF(N83="","",ROUND(N83*R83%,0)))</f>
        <v/>
      </c>
      <c r="AS83" s="666" t="str">
        <f t="shared" ref="AS83:AS146" si="29">IF(R83="","",IF(O83="","",ROUND(O83*R83%,0)))</f>
        <v/>
      </c>
      <c r="AT83" s="897" t="str">
        <f t="shared" si="14"/>
        <v/>
      </c>
      <c r="AU83" s="897" t="str">
        <f t="shared" si="15"/>
        <v/>
      </c>
    </row>
    <row r="84" spans="3:47" s="4" customFormat="1" ht="28.15" hidden="1" customHeight="1" outlineLevel="1">
      <c r="C84" s="722">
        <v>66</v>
      </c>
      <c r="D84" s="766"/>
      <c r="E84" s="686"/>
      <c r="F84" s="767"/>
      <c r="G84" s="744"/>
      <c r="H84" s="191"/>
      <c r="I84" s="191"/>
      <c r="J84" s="768"/>
      <c r="K84" s="192"/>
      <c r="L84" s="192"/>
      <c r="M84" s="774"/>
      <c r="N84" s="192"/>
      <c r="O84" s="769"/>
      <c r="P84" s="895"/>
      <c r="Q84" s="960"/>
      <c r="R84" s="1048"/>
      <c r="S84" s="770"/>
      <c r="T84" s="771"/>
      <c r="U84" s="453"/>
      <c r="V84" s="307"/>
      <c r="W84" s="294"/>
      <c r="Z84" s="663" t="str">
        <f t="shared" si="18"/>
        <v/>
      </c>
      <c r="AA84" s="664" t="str">
        <f t="shared" si="16"/>
        <v/>
      </c>
      <c r="AB84" s="664" t="str">
        <f t="shared" si="17"/>
        <v/>
      </c>
      <c r="AC84" s="664" t="str">
        <f>IF(Z84="","",VLOOKUP(Z84,リスト!BN:BO,2,0))</f>
        <v/>
      </c>
      <c r="AD84" s="664" t="str">
        <f t="shared" si="19"/>
        <v/>
      </c>
      <c r="AE84" s="664" t="str">
        <f>IF(AD84="","",VLOOKUP(AD84,リスト!BW:BX,2,0))</f>
        <v/>
      </c>
      <c r="AF84" s="664" t="str">
        <f>IF(Z84="","",IF(J84&gt;【１】経営概要!$G$27,調査年-1,調査年)-I84)</f>
        <v/>
      </c>
      <c r="AG84" s="723" t="str">
        <f t="shared" si="20"/>
        <v/>
      </c>
      <c r="AH84" s="665" t="str">
        <f t="shared" si="21"/>
        <v/>
      </c>
      <c r="AI84" s="665" t="str">
        <f t="shared" si="22"/>
        <v/>
      </c>
      <c r="AJ84" s="666" t="str">
        <f t="shared" si="23"/>
        <v/>
      </c>
      <c r="AK84" s="666" t="str">
        <f t="shared" si="24"/>
        <v/>
      </c>
      <c r="AL84" s="666" t="str">
        <f t="shared" ref="AL84:AL147" si="30">IF(OR(Z84="",AA84=1),IF(AND(AA84=1,AF84=0),L84,""),
IF(AND(AD84&gt;0,AF84&lt;AD84,SUM(AK84)&gt;0,AK84&lt;=ROUND(L84*AE84,0)),ROUND(AK84,0),
IF(AND(AD84&gt;0,AF84&lt;AD84,SUM(L84)&gt;0),ROUND(L84*AE84,0),"")))</f>
        <v/>
      </c>
      <c r="AM84" s="666" t="str">
        <f>IF(R84="","",IF(OR(I84=IF(J84&gt;【１】経営概要!$G$27,調査年-1,調査年),AH84=""),"",ROUND(AH84*R84%,0)))</f>
        <v/>
      </c>
      <c r="AN84" s="666" t="str">
        <f t="shared" si="25"/>
        <v/>
      </c>
      <c r="AO84" s="666" t="str">
        <f t="shared" si="26"/>
        <v/>
      </c>
      <c r="AP84" s="666" t="str">
        <f t="shared" si="27"/>
        <v/>
      </c>
      <c r="AQ84" s="862" t="str">
        <f>IF(OR(R84="",AND(OR(I84&lt;&gt;IF(J84&gt;【１】経営概要!$G$27,調査年-1,調査年),AA84=0),M84="",AL84="")),"",
SUM(
IF(AND(I84=IF(J84&gt;【１】経営概要!$G$27,調査年-1,調査年),AA84=1),ROUND(K84*R84%,0),),
ROUND(M84*R84%,0),
ROUND(SUM(AL84)*R84%,0),
))</f>
        <v/>
      </c>
      <c r="AR84" s="666" t="str">
        <f t="shared" si="28"/>
        <v/>
      </c>
      <c r="AS84" s="666" t="str">
        <f t="shared" si="29"/>
        <v/>
      </c>
      <c r="AT84" s="897" t="str">
        <f t="shared" ref="AT84:AT147" si="31">IF(R84="","",IF(P84="","",ROUND(P84*R84%,0)))</f>
        <v/>
      </c>
      <c r="AU84" s="897" t="str">
        <f t="shared" ref="AU84:AU147" si="32">IF(R84="","",IF(Q84="","",ROUND(Q84*R84%,0)))</f>
        <v/>
      </c>
    </row>
    <row r="85" spans="3:47" s="4" customFormat="1" ht="28.15" hidden="1" customHeight="1" outlineLevel="1">
      <c r="C85" s="722">
        <v>67</v>
      </c>
      <c r="D85" s="772"/>
      <c r="E85" s="773"/>
      <c r="F85" s="767"/>
      <c r="G85" s="744"/>
      <c r="H85" s="193"/>
      <c r="I85" s="193"/>
      <c r="J85" s="775"/>
      <c r="K85" s="192"/>
      <c r="L85" s="192"/>
      <c r="M85" s="774"/>
      <c r="N85" s="192"/>
      <c r="O85" s="769"/>
      <c r="P85" s="895"/>
      <c r="Q85" s="960"/>
      <c r="R85" s="1048"/>
      <c r="S85" s="770"/>
      <c r="T85" s="771"/>
      <c r="U85" s="453"/>
      <c r="V85" s="307"/>
      <c r="W85" s="294"/>
      <c r="Z85" s="663" t="str">
        <f t="shared" si="18"/>
        <v/>
      </c>
      <c r="AA85" s="664" t="str">
        <f t="shared" ref="AA85:AA148" si="33">IF(Z85="","",IF(K85+L85&lt;100000,1,0))</f>
        <v/>
      </c>
      <c r="AB85" s="664" t="str">
        <f t="shared" ref="AB85:AB148" si="34">IF(Z85="","",IF(AND(AA85=0,K85+L85&lt;200000),1,))</f>
        <v/>
      </c>
      <c r="AC85" s="664" t="str">
        <f>IF(Z85="","",VLOOKUP(Z85,リスト!BN:BO,2,0))</f>
        <v/>
      </c>
      <c r="AD85" s="664" t="str">
        <f t="shared" si="19"/>
        <v/>
      </c>
      <c r="AE85" s="664" t="str">
        <f>IF(AD85="","",VLOOKUP(AD85,リスト!BW:BX,2,0))</f>
        <v/>
      </c>
      <c r="AF85" s="664" t="str">
        <f>IF(Z85="","",IF(J85&gt;【１】経営概要!$G$27,調査年-1,調査年)-I85)</f>
        <v/>
      </c>
      <c r="AG85" s="723" t="str">
        <f t="shared" si="20"/>
        <v/>
      </c>
      <c r="AH85" s="665" t="str">
        <f t="shared" si="21"/>
        <v/>
      </c>
      <c r="AI85" s="665" t="str">
        <f t="shared" si="22"/>
        <v/>
      </c>
      <c r="AJ85" s="666" t="str">
        <f t="shared" si="23"/>
        <v/>
      </c>
      <c r="AK85" s="666" t="str">
        <f t="shared" si="24"/>
        <v/>
      </c>
      <c r="AL85" s="666" t="str">
        <f t="shared" si="30"/>
        <v/>
      </c>
      <c r="AM85" s="666" t="str">
        <f>IF(R85="","",IF(OR(I85=IF(J85&gt;【１】経営概要!$G$27,調査年-1,調査年),AH85=""),"",ROUND(AH85*R85%,0)))</f>
        <v/>
      </c>
      <c r="AN85" s="666" t="str">
        <f t="shared" si="25"/>
        <v/>
      </c>
      <c r="AO85" s="666" t="str">
        <f t="shared" si="26"/>
        <v/>
      </c>
      <c r="AP85" s="666" t="str">
        <f t="shared" si="27"/>
        <v/>
      </c>
      <c r="AQ85" s="862" t="str">
        <f>IF(OR(R85="",AND(OR(I85&lt;&gt;IF(J85&gt;【１】経営概要!$G$27,調査年-1,調査年),AA85=0),M85="",AL85="")),"",
SUM(
IF(AND(I85=IF(J85&gt;【１】経営概要!$G$27,調査年-1,調査年),AA85=1),ROUND(K85*R85%,0),),
ROUND(M85*R85%,0),
ROUND(SUM(AL85)*R85%,0),
))</f>
        <v/>
      </c>
      <c r="AR85" s="666" t="str">
        <f t="shared" si="28"/>
        <v/>
      </c>
      <c r="AS85" s="666" t="str">
        <f t="shared" si="29"/>
        <v/>
      </c>
      <c r="AT85" s="897" t="str">
        <f t="shared" si="31"/>
        <v/>
      </c>
      <c r="AU85" s="897" t="str">
        <f t="shared" si="32"/>
        <v/>
      </c>
    </row>
    <row r="86" spans="3:47" s="4" customFormat="1" ht="28.15" hidden="1" customHeight="1" outlineLevel="1">
      <c r="C86" s="722">
        <v>68</v>
      </c>
      <c r="D86" s="766"/>
      <c r="E86" s="686"/>
      <c r="F86" s="767"/>
      <c r="G86" s="744"/>
      <c r="H86" s="191"/>
      <c r="I86" s="191"/>
      <c r="J86" s="776"/>
      <c r="K86" s="192"/>
      <c r="L86" s="192"/>
      <c r="M86" s="774"/>
      <c r="N86" s="192"/>
      <c r="O86" s="769"/>
      <c r="P86" s="895"/>
      <c r="Q86" s="960"/>
      <c r="R86" s="1048"/>
      <c r="S86" s="770"/>
      <c r="T86" s="771"/>
      <c r="U86" s="453"/>
      <c r="V86" s="307"/>
      <c r="W86" s="294"/>
      <c r="Z86" s="663" t="str">
        <f t="shared" si="18"/>
        <v/>
      </c>
      <c r="AA86" s="664" t="str">
        <f t="shared" si="33"/>
        <v/>
      </c>
      <c r="AB86" s="664" t="str">
        <f t="shared" si="34"/>
        <v/>
      </c>
      <c r="AC86" s="664" t="str">
        <f>IF(Z86="","",VLOOKUP(Z86,リスト!BN:BO,2,0))</f>
        <v/>
      </c>
      <c r="AD86" s="664" t="str">
        <f t="shared" si="19"/>
        <v/>
      </c>
      <c r="AE86" s="664" t="str">
        <f>IF(AD86="","",VLOOKUP(AD86,リスト!BW:BX,2,0))</f>
        <v/>
      </c>
      <c r="AF86" s="664" t="str">
        <f>IF(Z86="","",IF(J86&gt;【１】経営概要!$G$27,調査年-1,調査年)-I86)</f>
        <v/>
      </c>
      <c r="AG86" s="723" t="str">
        <f t="shared" si="20"/>
        <v/>
      </c>
      <c r="AH86" s="665" t="str">
        <f t="shared" si="21"/>
        <v/>
      </c>
      <c r="AI86" s="665" t="str">
        <f t="shared" si="22"/>
        <v/>
      </c>
      <c r="AJ86" s="666" t="str">
        <f t="shared" si="23"/>
        <v/>
      </c>
      <c r="AK86" s="666" t="str">
        <f t="shared" si="24"/>
        <v/>
      </c>
      <c r="AL86" s="666" t="str">
        <f t="shared" si="30"/>
        <v/>
      </c>
      <c r="AM86" s="666" t="str">
        <f>IF(R86="","",IF(OR(I86=IF(J86&gt;【１】経営概要!$G$27,調査年-1,調査年),AH86=""),"",ROUND(AH86*R86%,0)))</f>
        <v/>
      </c>
      <c r="AN86" s="666" t="str">
        <f t="shared" si="25"/>
        <v/>
      </c>
      <c r="AO86" s="666" t="str">
        <f t="shared" si="26"/>
        <v/>
      </c>
      <c r="AP86" s="666" t="str">
        <f t="shared" si="27"/>
        <v/>
      </c>
      <c r="AQ86" s="862" t="str">
        <f>IF(OR(R86="",AND(OR(I86&lt;&gt;IF(J86&gt;【１】経営概要!$G$27,調査年-1,調査年),AA86=0),M86="",AL86="")),"",
SUM(
IF(AND(I86=IF(J86&gt;【１】経営概要!$G$27,調査年-1,調査年),AA86=1),ROUND(K86*R86%,0),),
ROUND(M86*R86%,0),
ROUND(SUM(AL86)*R86%,0),
))</f>
        <v/>
      </c>
      <c r="AR86" s="666" t="str">
        <f t="shared" si="28"/>
        <v/>
      </c>
      <c r="AS86" s="666" t="str">
        <f t="shared" si="29"/>
        <v/>
      </c>
      <c r="AT86" s="897" t="str">
        <f t="shared" si="31"/>
        <v/>
      </c>
      <c r="AU86" s="897" t="str">
        <f t="shared" si="32"/>
        <v/>
      </c>
    </row>
    <row r="87" spans="3:47" s="4" customFormat="1" ht="28.15" hidden="1" customHeight="1" outlineLevel="1">
      <c r="C87" s="722">
        <v>69</v>
      </c>
      <c r="D87" s="766"/>
      <c r="E87" s="686"/>
      <c r="F87" s="767"/>
      <c r="G87" s="744"/>
      <c r="H87" s="191"/>
      <c r="I87" s="191"/>
      <c r="J87" s="776"/>
      <c r="K87" s="192"/>
      <c r="L87" s="192"/>
      <c r="M87" s="774"/>
      <c r="N87" s="192"/>
      <c r="O87" s="769"/>
      <c r="P87" s="895"/>
      <c r="Q87" s="960"/>
      <c r="R87" s="1048"/>
      <c r="S87" s="770"/>
      <c r="T87" s="771"/>
      <c r="U87" s="453"/>
      <c r="V87" s="307"/>
      <c r="W87" s="294"/>
      <c r="Z87" s="663" t="str">
        <f t="shared" si="18"/>
        <v/>
      </c>
      <c r="AA87" s="664" t="str">
        <f t="shared" si="33"/>
        <v/>
      </c>
      <c r="AB87" s="664" t="str">
        <f t="shared" si="34"/>
        <v/>
      </c>
      <c r="AC87" s="664" t="str">
        <f>IF(Z87="","",VLOOKUP(Z87,リスト!BN:BO,2,0))</f>
        <v/>
      </c>
      <c r="AD87" s="664" t="str">
        <f t="shared" si="19"/>
        <v/>
      </c>
      <c r="AE87" s="664" t="str">
        <f>IF(AD87="","",VLOOKUP(AD87,リスト!BW:BX,2,0))</f>
        <v/>
      </c>
      <c r="AF87" s="664" t="str">
        <f>IF(Z87="","",IF(J87&gt;【１】経営概要!$G$27,調査年-1,調査年)-I87)</f>
        <v/>
      </c>
      <c r="AG87" s="723" t="str">
        <f t="shared" si="20"/>
        <v/>
      </c>
      <c r="AH87" s="665" t="str">
        <f t="shared" si="21"/>
        <v/>
      </c>
      <c r="AI87" s="665" t="str">
        <f t="shared" si="22"/>
        <v/>
      </c>
      <c r="AJ87" s="666" t="str">
        <f t="shared" si="23"/>
        <v/>
      </c>
      <c r="AK87" s="666" t="str">
        <f t="shared" si="24"/>
        <v/>
      </c>
      <c r="AL87" s="666" t="str">
        <f t="shared" si="30"/>
        <v/>
      </c>
      <c r="AM87" s="666" t="str">
        <f>IF(R87="","",IF(OR(I87=IF(J87&gt;【１】経営概要!$G$27,調査年-1,調査年),AH87=""),"",ROUND(AH87*R87%,0)))</f>
        <v/>
      </c>
      <c r="AN87" s="666" t="str">
        <f t="shared" si="25"/>
        <v/>
      </c>
      <c r="AO87" s="666" t="str">
        <f t="shared" si="26"/>
        <v/>
      </c>
      <c r="AP87" s="666" t="str">
        <f t="shared" si="27"/>
        <v/>
      </c>
      <c r="AQ87" s="862" t="str">
        <f>IF(OR(R87="",AND(OR(I87&lt;&gt;IF(J87&gt;【１】経営概要!$G$27,調査年-1,調査年),AA87=0),M87="",AL87="")),"",
SUM(
IF(AND(I87=IF(J87&gt;【１】経営概要!$G$27,調査年-1,調査年),AA87=1),ROUND(K87*R87%,0),),
ROUND(M87*R87%,0),
ROUND(SUM(AL87)*R87%,0),
))</f>
        <v/>
      </c>
      <c r="AR87" s="666" t="str">
        <f t="shared" si="28"/>
        <v/>
      </c>
      <c r="AS87" s="666" t="str">
        <f t="shared" si="29"/>
        <v/>
      </c>
      <c r="AT87" s="897" t="str">
        <f t="shared" si="31"/>
        <v/>
      </c>
      <c r="AU87" s="897" t="str">
        <f t="shared" si="32"/>
        <v/>
      </c>
    </row>
    <row r="88" spans="3:47" s="4" customFormat="1" ht="28.15" hidden="1" customHeight="1" outlineLevel="1">
      <c r="C88" s="722">
        <v>70</v>
      </c>
      <c r="D88" s="766"/>
      <c r="E88" s="686"/>
      <c r="F88" s="767"/>
      <c r="G88" s="744"/>
      <c r="H88" s="191"/>
      <c r="I88" s="191"/>
      <c r="J88" s="776"/>
      <c r="K88" s="192"/>
      <c r="L88" s="192"/>
      <c r="M88" s="774"/>
      <c r="N88" s="192"/>
      <c r="O88" s="769"/>
      <c r="P88" s="895"/>
      <c r="Q88" s="960"/>
      <c r="R88" s="1048"/>
      <c r="S88" s="770"/>
      <c r="T88" s="771"/>
      <c r="U88" s="453"/>
      <c r="V88" s="307"/>
      <c r="W88" s="294"/>
      <c r="Z88" s="663" t="str">
        <f t="shared" si="18"/>
        <v/>
      </c>
      <c r="AA88" s="664" t="str">
        <f t="shared" si="33"/>
        <v/>
      </c>
      <c r="AB88" s="664" t="str">
        <f t="shared" si="34"/>
        <v/>
      </c>
      <c r="AC88" s="664" t="str">
        <f>IF(Z88="","",VLOOKUP(Z88,リスト!BN:BO,2,0))</f>
        <v/>
      </c>
      <c r="AD88" s="664" t="str">
        <f t="shared" si="19"/>
        <v/>
      </c>
      <c r="AE88" s="664" t="str">
        <f>IF(AD88="","",VLOOKUP(AD88,リスト!BW:BX,2,0))</f>
        <v/>
      </c>
      <c r="AF88" s="664" t="str">
        <f>IF(Z88="","",IF(J88&gt;【１】経営概要!$G$27,調査年-1,調査年)-I88)</f>
        <v/>
      </c>
      <c r="AG88" s="723" t="str">
        <f t="shared" si="20"/>
        <v/>
      </c>
      <c r="AH88" s="665" t="str">
        <f t="shared" si="21"/>
        <v/>
      </c>
      <c r="AI88" s="665" t="str">
        <f t="shared" si="22"/>
        <v/>
      </c>
      <c r="AJ88" s="666" t="str">
        <f t="shared" si="23"/>
        <v/>
      </c>
      <c r="AK88" s="666" t="str">
        <f t="shared" si="24"/>
        <v/>
      </c>
      <c r="AL88" s="666" t="str">
        <f t="shared" si="30"/>
        <v/>
      </c>
      <c r="AM88" s="666" t="str">
        <f>IF(R88="","",IF(OR(I88=IF(J88&gt;【１】経営概要!$G$27,調査年-1,調査年),AH88=""),"",ROUND(AH88*R88%,0)))</f>
        <v/>
      </c>
      <c r="AN88" s="666" t="str">
        <f t="shared" si="25"/>
        <v/>
      </c>
      <c r="AO88" s="666" t="str">
        <f t="shared" si="26"/>
        <v/>
      </c>
      <c r="AP88" s="666" t="str">
        <f t="shared" si="27"/>
        <v/>
      </c>
      <c r="AQ88" s="862" t="str">
        <f>IF(OR(R88="",AND(OR(I88&lt;&gt;IF(J88&gt;【１】経営概要!$G$27,調査年-1,調査年),AA88=0),M88="",AL88="")),"",
SUM(
IF(AND(I88=IF(J88&gt;【１】経営概要!$G$27,調査年-1,調査年),AA88=1),ROUND(K88*R88%,0),),
ROUND(M88*R88%,0),
ROUND(SUM(AL88)*R88%,0),
))</f>
        <v/>
      </c>
      <c r="AR88" s="666" t="str">
        <f t="shared" si="28"/>
        <v/>
      </c>
      <c r="AS88" s="666" t="str">
        <f t="shared" si="29"/>
        <v/>
      </c>
      <c r="AT88" s="897" t="str">
        <f t="shared" si="31"/>
        <v/>
      </c>
      <c r="AU88" s="897" t="str">
        <f t="shared" si="32"/>
        <v/>
      </c>
    </row>
    <row r="89" spans="3:47" s="4" customFormat="1" ht="28.15" hidden="1" customHeight="1" outlineLevel="1">
      <c r="C89" s="722">
        <v>71</v>
      </c>
      <c r="D89" s="766"/>
      <c r="E89" s="686"/>
      <c r="F89" s="767"/>
      <c r="G89" s="744"/>
      <c r="H89" s="191"/>
      <c r="I89" s="191"/>
      <c r="J89" s="776"/>
      <c r="K89" s="192"/>
      <c r="L89" s="192"/>
      <c r="M89" s="774"/>
      <c r="N89" s="192"/>
      <c r="O89" s="769"/>
      <c r="P89" s="895"/>
      <c r="Q89" s="960"/>
      <c r="R89" s="1048"/>
      <c r="S89" s="770"/>
      <c r="T89" s="771"/>
      <c r="U89" s="453"/>
      <c r="V89" s="307"/>
      <c r="W89" s="294"/>
      <c r="Z89" s="663" t="str">
        <f t="shared" si="18"/>
        <v/>
      </c>
      <c r="AA89" s="664" t="str">
        <f t="shared" si="33"/>
        <v/>
      </c>
      <c r="AB89" s="664" t="str">
        <f t="shared" si="34"/>
        <v/>
      </c>
      <c r="AC89" s="664" t="str">
        <f>IF(Z89="","",VLOOKUP(Z89,リスト!BN:BO,2,0))</f>
        <v/>
      </c>
      <c r="AD89" s="664" t="str">
        <f t="shared" si="19"/>
        <v/>
      </c>
      <c r="AE89" s="664" t="str">
        <f>IF(AD89="","",VLOOKUP(AD89,リスト!BW:BX,2,0))</f>
        <v/>
      </c>
      <c r="AF89" s="664" t="str">
        <f>IF(Z89="","",IF(J89&gt;【１】経営概要!$G$27,調査年-1,調査年)-I89)</f>
        <v/>
      </c>
      <c r="AG89" s="723" t="str">
        <f t="shared" si="20"/>
        <v/>
      </c>
      <c r="AH89" s="665" t="str">
        <f t="shared" si="21"/>
        <v/>
      </c>
      <c r="AI89" s="665" t="str">
        <f t="shared" si="22"/>
        <v/>
      </c>
      <c r="AJ89" s="666" t="str">
        <f t="shared" si="23"/>
        <v/>
      </c>
      <c r="AK89" s="666" t="str">
        <f t="shared" si="24"/>
        <v/>
      </c>
      <c r="AL89" s="666" t="str">
        <f t="shared" si="30"/>
        <v/>
      </c>
      <c r="AM89" s="666" t="str">
        <f>IF(R89="","",IF(OR(I89=IF(J89&gt;【１】経営概要!$G$27,調査年-1,調査年),AH89=""),"",ROUND(AH89*R89%,0)))</f>
        <v/>
      </c>
      <c r="AN89" s="666" t="str">
        <f t="shared" si="25"/>
        <v/>
      </c>
      <c r="AO89" s="666" t="str">
        <f t="shared" si="26"/>
        <v/>
      </c>
      <c r="AP89" s="666" t="str">
        <f t="shared" si="27"/>
        <v/>
      </c>
      <c r="AQ89" s="862" t="str">
        <f>IF(OR(R89="",AND(OR(I89&lt;&gt;IF(J89&gt;【１】経営概要!$G$27,調査年-1,調査年),AA89=0),M89="",AL89="")),"",
SUM(
IF(AND(I89=IF(J89&gt;【１】経営概要!$G$27,調査年-1,調査年),AA89=1),ROUND(K89*R89%,0),),
ROUND(M89*R89%,0),
ROUND(SUM(AL89)*R89%,0),
))</f>
        <v/>
      </c>
      <c r="AR89" s="666" t="str">
        <f t="shared" si="28"/>
        <v/>
      </c>
      <c r="AS89" s="666" t="str">
        <f t="shared" si="29"/>
        <v/>
      </c>
      <c r="AT89" s="897" t="str">
        <f t="shared" si="31"/>
        <v/>
      </c>
      <c r="AU89" s="897" t="str">
        <f t="shared" si="32"/>
        <v/>
      </c>
    </row>
    <row r="90" spans="3:47" s="4" customFormat="1" ht="28.15" hidden="1" customHeight="1" outlineLevel="1">
      <c r="C90" s="722">
        <v>72</v>
      </c>
      <c r="D90" s="766"/>
      <c r="E90" s="686"/>
      <c r="F90" s="767"/>
      <c r="G90" s="744"/>
      <c r="H90" s="191"/>
      <c r="I90" s="191"/>
      <c r="J90" s="776"/>
      <c r="K90" s="192"/>
      <c r="L90" s="192"/>
      <c r="M90" s="774"/>
      <c r="N90" s="192"/>
      <c r="O90" s="769"/>
      <c r="P90" s="895"/>
      <c r="Q90" s="960"/>
      <c r="R90" s="1048"/>
      <c r="S90" s="770"/>
      <c r="T90" s="771"/>
      <c r="U90" s="453"/>
      <c r="V90" s="307"/>
      <c r="W90" s="294"/>
      <c r="Z90" s="663" t="str">
        <f t="shared" si="18"/>
        <v/>
      </c>
      <c r="AA90" s="664" t="str">
        <f t="shared" si="33"/>
        <v/>
      </c>
      <c r="AB90" s="664" t="str">
        <f t="shared" si="34"/>
        <v/>
      </c>
      <c r="AC90" s="664" t="str">
        <f>IF(Z90="","",VLOOKUP(Z90,リスト!BN:BO,2,0))</f>
        <v/>
      </c>
      <c r="AD90" s="664" t="str">
        <f t="shared" si="19"/>
        <v/>
      </c>
      <c r="AE90" s="664" t="str">
        <f>IF(AD90="","",VLOOKUP(AD90,リスト!BW:BX,2,0))</f>
        <v/>
      </c>
      <c r="AF90" s="664" t="str">
        <f>IF(Z90="","",IF(J90&gt;【１】経営概要!$G$27,調査年-1,調査年)-I90)</f>
        <v/>
      </c>
      <c r="AG90" s="723" t="str">
        <f t="shared" si="20"/>
        <v/>
      </c>
      <c r="AH90" s="665" t="str">
        <f t="shared" si="21"/>
        <v/>
      </c>
      <c r="AI90" s="665" t="str">
        <f t="shared" si="22"/>
        <v/>
      </c>
      <c r="AJ90" s="666" t="str">
        <f t="shared" si="23"/>
        <v/>
      </c>
      <c r="AK90" s="666" t="str">
        <f t="shared" si="24"/>
        <v/>
      </c>
      <c r="AL90" s="666" t="str">
        <f t="shared" si="30"/>
        <v/>
      </c>
      <c r="AM90" s="666" t="str">
        <f>IF(R90="","",IF(OR(I90=IF(J90&gt;【１】経営概要!$G$27,調査年-1,調査年),AH90=""),"",ROUND(AH90*R90%,0)))</f>
        <v/>
      </c>
      <c r="AN90" s="666" t="str">
        <f t="shared" si="25"/>
        <v/>
      </c>
      <c r="AO90" s="666" t="str">
        <f t="shared" si="26"/>
        <v/>
      </c>
      <c r="AP90" s="666" t="str">
        <f t="shared" si="27"/>
        <v/>
      </c>
      <c r="AQ90" s="862" t="str">
        <f>IF(OR(R90="",AND(OR(I90&lt;&gt;IF(J90&gt;【１】経営概要!$G$27,調査年-1,調査年),AA90=0),M90="",AL90="")),"",
SUM(
IF(AND(I90=IF(J90&gt;【１】経営概要!$G$27,調査年-1,調査年),AA90=1),ROUND(K90*R90%,0),),
ROUND(M90*R90%,0),
ROUND(SUM(AL90)*R90%,0),
))</f>
        <v/>
      </c>
      <c r="AR90" s="666" t="str">
        <f t="shared" si="28"/>
        <v/>
      </c>
      <c r="AS90" s="666" t="str">
        <f t="shared" si="29"/>
        <v/>
      </c>
      <c r="AT90" s="897" t="str">
        <f t="shared" si="31"/>
        <v/>
      </c>
      <c r="AU90" s="897" t="str">
        <f t="shared" si="32"/>
        <v/>
      </c>
    </row>
    <row r="91" spans="3:47" s="4" customFormat="1" ht="28.15" hidden="1" customHeight="1" outlineLevel="1">
      <c r="C91" s="722">
        <v>73</v>
      </c>
      <c r="D91" s="766"/>
      <c r="E91" s="686"/>
      <c r="F91" s="767"/>
      <c r="G91" s="744"/>
      <c r="H91" s="191"/>
      <c r="I91" s="191"/>
      <c r="J91" s="776"/>
      <c r="K91" s="192"/>
      <c r="L91" s="192"/>
      <c r="M91" s="774"/>
      <c r="N91" s="192"/>
      <c r="O91" s="769"/>
      <c r="P91" s="895"/>
      <c r="Q91" s="960"/>
      <c r="R91" s="1048"/>
      <c r="S91" s="770"/>
      <c r="T91" s="771"/>
      <c r="U91" s="453"/>
      <c r="V91" s="307"/>
      <c r="W91" s="294"/>
      <c r="Z91" s="663" t="str">
        <f t="shared" si="18"/>
        <v/>
      </c>
      <c r="AA91" s="664" t="str">
        <f t="shared" si="33"/>
        <v/>
      </c>
      <c r="AB91" s="664" t="str">
        <f t="shared" si="34"/>
        <v/>
      </c>
      <c r="AC91" s="664" t="str">
        <f>IF(Z91="","",VLOOKUP(Z91,リスト!BN:BO,2,0))</f>
        <v/>
      </c>
      <c r="AD91" s="664" t="str">
        <f t="shared" si="19"/>
        <v/>
      </c>
      <c r="AE91" s="664" t="str">
        <f>IF(AD91="","",VLOOKUP(AD91,リスト!BW:BX,2,0))</f>
        <v/>
      </c>
      <c r="AF91" s="664" t="str">
        <f>IF(Z91="","",IF(J91&gt;【１】経営概要!$G$27,調査年-1,調査年)-I91)</f>
        <v/>
      </c>
      <c r="AG91" s="723" t="str">
        <f t="shared" si="20"/>
        <v/>
      </c>
      <c r="AH91" s="665" t="str">
        <f t="shared" si="21"/>
        <v/>
      </c>
      <c r="AI91" s="665" t="str">
        <f t="shared" si="22"/>
        <v/>
      </c>
      <c r="AJ91" s="666" t="str">
        <f t="shared" si="23"/>
        <v/>
      </c>
      <c r="AK91" s="666" t="str">
        <f t="shared" si="24"/>
        <v/>
      </c>
      <c r="AL91" s="666" t="str">
        <f t="shared" si="30"/>
        <v/>
      </c>
      <c r="AM91" s="666" t="str">
        <f>IF(R91="","",IF(OR(I91=IF(J91&gt;【１】経営概要!$G$27,調査年-1,調査年),AH91=""),"",ROUND(AH91*R91%,0)))</f>
        <v/>
      </c>
      <c r="AN91" s="666" t="str">
        <f t="shared" si="25"/>
        <v/>
      </c>
      <c r="AO91" s="666" t="str">
        <f t="shared" si="26"/>
        <v/>
      </c>
      <c r="AP91" s="666" t="str">
        <f t="shared" si="27"/>
        <v/>
      </c>
      <c r="AQ91" s="862" t="str">
        <f>IF(OR(R91="",AND(OR(I91&lt;&gt;IF(J91&gt;【１】経営概要!$G$27,調査年-1,調査年),AA91=0),M91="",AL91="")),"",
SUM(
IF(AND(I91=IF(J91&gt;【１】経営概要!$G$27,調査年-1,調査年),AA91=1),ROUND(K91*R91%,0),),
ROUND(M91*R91%,0),
ROUND(SUM(AL91)*R91%,0),
))</f>
        <v/>
      </c>
      <c r="AR91" s="666" t="str">
        <f t="shared" si="28"/>
        <v/>
      </c>
      <c r="AS91" s="666" t="str">
        <f t="shared" si="29"/>
        <v/>
      </c>
      <c r="AT91" s="897" t="str">
        <f t="shared" si="31"/>
        <v/>
      </c>
      <c r="AU91" s="897" t="str">
        <f t="shared" si="32"/>
        <v/>
      </c>
    </row>
    <row r="92" spans="3:47" s="4" customFormat="1" ht="28.15" hidden="1" customHeight="1" outlineLevel="1">
      <c r="C92" s="722">
        <v>74</v>
      </c>
      <c r="D92" s="766"/>
      <c r="E92" s="686"/>
      <c r="F92" s="767"/>
      <c r="G92" s="682"/>
      <c r="H92" s="200"/>
      <c r="I92" s="200"/>
      <c r="J92" s="768"/>
      <c r="K92" s="201"/>
      <c r="L92" s="201"/>
      <c r="M92" s="201"/>
      <c r="N92" s="201"/>
      <c r="O92" s="769"/>
      <c r="P92" s="895"/>
      <c r="Q92" s="960"/>
      <c r="R92" s="1048"/>
      <c r="S92" s="770"/>
      <c r="T92" s="771"/>
      <c r="U92" s="453"/>
      <c r="V92" s="307"/>
      <c r="W92" s="294"/>
      <c r="Z92" s="663" t="str">
        <f t="shared" si="18"/>
        <v/>
      </c>
      <c r="AA92" s="664" t="str">
        <f t="shared" si="33"/>
        <v/>
      </c>
      <c r="AB92" s="664" t="str">
        <f t="shared" si="34"/>
        <v/>
      </c>
      <c r="AC92" s="664" t="str">
        <f>IF(Z92="","",VLOOKUP(Z92,リスト!BN:BO,2,0))</f>
        <v/>
      </c>
      <c r="AD92" s="664" t="str">
        <f t="shared" si="19"/>
        <v/>
      </c>
      <c r="AE92" s="664" t="str">
        <f>IF(AD92="","",VLOOKUP(AD92,リスト!BW:BX,2,0))</f>
        <v/>
      </c>
      <c r="AF92" s="664" t="str">
        <f>IF(Z92="","",IF(J92&gt;【１】経営概要!$G$27,調査年-1,調査年)-I92)</f>
        <v/>
      </c>
      <c r="AG92" s="723" t="str">
        <f t="shared" si="20"/>
        <v/>
      </c>
      <c r="AH92" s="665" t="str">
        <f t="shared" si="21"/>
        <v/>
      </c>
      <c r="AI92" s="665" t="str">
        <f t="shared" si="22"/>
        <v/>
      </c>
      <c r="AJ92" s="666" t="str">
        <f t="shared" si="23"/>
        <v/>
      </c>
      <c r="AK92" s="666" t="str">
        <f t="shared" si="24"/>
        <v/>
      </c>
      <c r="AL92" s="666" t="str">
        <f t="shared" si="30"/>
        <v/>
      </c>
      <c r="AM92" s="666" t="str">
        <f>IF(R92="","",IF(OR(I92=IF(J92&gt;【１】経営概要!$G$27,調査年-1,調査年),AH92=""),"",ROUND(AH92*R92%,0)))</f>
        <v/>
      </c>
      <c r="AN92" s="666" t="str">
        <f t="shared" si="25"/>
        <v/>
      </c>
      <c r="AO92" s="666" t="str">
        <f t="shared" si="26"/>
        <v/>
      </c>
      <c r="AP92" s="666" t="str">
        <f t="shared" si="27"/>
        <v/>
      </c>
      <c r="AQ92" s="862" t="str">
        <f>IF(OR(R92="",AND(OR(I92&lt;&gt;IF(J92&gt;【１】経営概要!$G$27,調査年-1,調査年),AA92=0),M92="",AL92="")),"",
SUM(
IF(AND(I92=IF(J92&gt;【１】経営概要!$G$27,調査年-1,調査年),AA92=1),ROUND(K92*R92%,0),),
ROUND(M92*R92%,0),
ROUND(SUM(AL92)*R92%,0),
))</f>
        <v/>
      </c>
      <c r="AR92" s="666" t="str">
        <f t="shared" si="28"/>
        <v/>
      </c>
      <c r="AS92" s="666" t="str">
        <f t="shared" si="29"/>
        <v/>
      </c>
      <c r="AT92" s="897" t="str">
        <f t="shared" si="31"/>
        <v/>
      </c>
      <c r="AU92" s="897" t="str">
        <f t="shared" si="32"/>
        <v/>
      </c>
    </row>
    <row r="93" spans="3:47" s="4" customFormat="1" ht="28.15" hidden="1" customHeight="1" outlineLevel="1">
      <c r="C93" s="722">
        <v>75</v>
      </c>
      <c r="D93" s="772"/>
      <c r="E93" s="773"/>
      <c r="F93" s="767"/>
      <c r="G93" s="744"/>
      <c r="H93" s="193"/>
      <c r="I93" s="193"/>
      <c r="J93" s="768"/>
      <c r="K93" s="192"/>
      <c r="L93" s="192"/>
      <c r="M93" s="774"/>
      <c r="N93" s="192"/>
      <c r="O93" s="769"/>
      <c r="P93" s="895"/>
      <c r="Q93" s="960"/>
      <c r="R93" s="1048"/>
      <c r="S93" s="770"/>
      <c r="T93" s="771"/>
      <c r="U93" s="453"/>
      <c r="V93" s="307"/>
      <c r="W93" s="294"/>
      <c r="Z93" s="663" t="str">
        <f t="shared" si="18"/>
        <v/>
      </c>
      <c r="AA93" s="664" t="str">
        <f t="shared" si="33"/>
        <v/>
      </c>
      <c r="AB93" s="664" t="str">
        <f t="shared" si="34"/>
        <v/>
      </c>
      <c r="AC93" s="664" t="str">
        <f>IF(Z93="","",VLOOKUP(Z93,リスト!BN:BO,2,0))</f>
        <v/>
      </c>
      <c r="AD93" s="664" t="str">
        <f t="shared" si="19"/>
        <v/>
      </c>
      <c r="AE93" s="664" t="str">
        <f>IF(AD93="","",VLOOKUP(AD93,リスト!BW:BX,2,0))</f>
        <v/>
      </c>
      <c r="AF93" s="664" t="str">
        <f>IF(Z93="","",IF(J93&gt;【１】経営概要!$G$27,調査年-1,調査年)-I93)</f>
        <v/>
      </c>
      <c r="AG93" s="723" t="str">
        <f t="shared" si="20"/>
        <v/>
      </c>
      <c r="AH93" s="665" t="str">
        <f t="shared" si="21"/>
        <v/>
      </c>
      <c r="AI93" s="665" t="str">
        <f t="shared" si="22"/>
        <v/>
      </c>
      <c r="AJ93" s="666" t="str">
        <f t="shared" si="23"/>
        <v/>
      </c>
      <c r="AK93" s="666" t="str">
        <f t="shared" si="24"/>
        <v/>
      </c>
      <c r="AL93" s="666" t="str">
        <f t="shared" si="30"/>
        <v/>
      </c>
      <c r="AM93" s="666" t="str">
        <f>IF(R93="","",IF(OR(I93=IF(J93&gt;【１】経営概要!$G$27,調査年-1,調査年),AH93=""),"",ROUND(AH93*R93%,0)))</f>
        <v/>
      </c>
      <c r="AN93" s="666" t="str">
        <f t="shared" si="25"/>
        <v/>
      </c>
      <c r="AO93" s="666" t="str">
        <f t="shared" si="26"/>
        <v/>
      </c>
      <c r="AP93" s="666" t="str">
        <f t="shared" si="27"/>
        <v/>
      </c>
      <c r="AQ93" s="862" t="str">
        <f>IF(OR(R93="",AND(OR(I93&lt;&gt;IF(J93&gt;【１】経営概要!$G$27,調査年-1,調査年),AA93=0),M93="",AL93="")),"",
SUM(
IF(AND(I93=IF(J93&gt;【１】経営概要!$G$27,調査年-1,調査年),AA93=1),ROUND(K93*R93%,0),),
ROUND(M93*R93%,0),
ROUND(SUM(AL93)*R93%,0),
))</f>
        <v/>
      </c>
      <c r="AR93" s="666" t="str">
        <f t="shared" si="28"/>
        <v/>
      </c>
      <c r="AS93" s="666" t="str">
        <f t="shared" si="29"/>
        <v/>
      </c>
      <c r="AT93" s="897" t="str">
        <f t="shared" si="31"/>
        <v/>
      </c>
      <c r="AU93" s="897" t="str">
        <f t="shared" si="32"/>
        <v/>
      </c>
    </row>
    <row r="94" spans="3:47" s="4" customFormat="1" ht="28.15" hidden="1" customHeight="1" outlineLevel="1">
      <c r="C94" s="722">
        <v>76</v>
      </c>
      <c r="D94" s="766"/>
      <c r="E94" s="686"/>
      <c r="F94" s="767"/>
      <c r="G94" s="744"/>
      <c r="H94" s="191"/>
      <c r="I94" s="191"/>
      <c r="J94" s="768"/>
      <c r="K94" s="192"/>
      <c r="L94" s="192"/>
      <c r="M94" s="774"/>
      <c r="N94" s="192"/>
      <c r="O94" s="769"/>
      <c r="P94" s="895"/>
      <c r="Q94" s="960"/>
      <c r="R94" s="1048"/>
      <c r="S94" s="770"/>
      <c r="T94" s="771"/>
      <c r="U94" s="453"/>
      <c r="V94" s="307"/>
      <c r="W94" s="294"/>
      <c r="Z94" s="663" t="str">
        <f t="shared" si="18"/>
        <v/>
      </c>
      <c r="AA94" s="664" t="str">
        <f t="shared" si="33"/>
        <v/>
      </c>
      <c r="AB94" s="664" t="str">
        <f t="shared" si="34"/>
        <v/>
      </c>
      <c r="AC94" s="664" t="str">
        <f>IF(Z94="","",VLOOKUP(Z94,リスト!BN:BO,2,0))</f>
        <v/>
      </c>
      <c r="AD94" s="664" t="str">
        <f t="shared" si="19"/>
        <v/>
      </c>
      <c r="AE94" s="664" t="str">
        <f>IF(AD94="","",VLOOKUP(AD94,リスト!BW:BX,2,0))</f>
        <v/>
      </c>
      <c r="AF94" s="664" t="str">
        <f>IF(Z94="","",IF(J94&gt;【１】経営概要!$G$27,調査年-1,調査年)-I94)</f>
        <v/>
      </c>
      <c r="AG94" s="723" t="str">
        <f t="shared" si="20"/>
        <v/>
      </c>
      <c r="AH94" s="665" t="str">
        <f t="shared" si="21"/>
        <v/>
      </c>
      <c r="AI94" s="665" t="str">
        <f t="shared" si="22"/>
        <v/>
      </c>
      <c r="AJ94" s="666" t="str">
        <f t="shared" si="23"/>
        <v/>
      </c>
      <c r="AK94" s="666" t="str">
        <f t="shared" si="24"/>
        <v/>
      </c>
      <c r="AL94" s="666" t="str">
        <f t="shared" si="30"/>
        <v/>
      </c>
      <c r="AM94" s="666" t="str">
        <f>IF(R94="","",IF(OR(I94=IF(J94&gt;【１】経営概要!$G$27,調査年-1,調査年),AH94=""),"",ROUND(AH94*R94%,0)))</f>
        <v/>
      </c>
      <c r="AN94" s="666" t="str">
        <f t="shared" si="25"/>
        <v/>
      </c>
      <c r="AO94" s="666" t="str">
        <f t="shared" si="26"/>
        <v/>
      </c>
      <c r="AP94" s="666" t="str">
        <f t="shared" si="27"/>
        <v/>
      </c>
      <c r="AQ94" s="862" t="str">
        <f>IF(OR(R94="",AND(OR(I94&lt;&gt;IF(J94&gt;【１】経営概要!$G$27,調査年-1,調査年),AA94=0),M94="",AL94="")),"",
SUM(
IF(AND(I94=IF(J94&gt;【１】経営概要!$G$27,調査年-1,調査年),AA94=1),ROUND(K94*R94%,0),),
ROUND(M94*R94%,0),
ROUND(SUM(AL94)*R94%,0),
))</f>
        <v/>
      </c>
      <c r="AR94" s="666" t="str">
        <f t="shared" si="28"/>
        <v/>
      </c>
      <c r="AS94" s="666" t="str">
        <f t="shared" si="29"/>
        <v/>
      </c>
      <c r="AT94" s="897" t="str">
        <f t="shared" si="31"/>
        <v/>
      </c>
      <c r="AU94" s="897" t="str">
        <f t="shared" si="32"/>
        <v/>
      </c>
    </row>
    <row r="95" spans="3:47" s="4" customFormat="1" ht="28.15" hidden="1" customHeight="1" outlineLevel="1">
      <c r="C95" s="722">
        <v>77</v>
      </c>
      <c r="D95" s="772"/>
      <c r="E95" s="773"/>
      <c r="F95" s="767"/>
      <c r="G95" s="744"/>
      <c r="H95" s="193"/>
      <c r="I95" s="193"/>
      <c r="J95" s="768"/>
      <c r="K95" s="192"/>
      <c r="L95" s="192"/>
      <c r="M95" s="774"/>
      <c r="N95" s="192"/>
      <c r="O95" s="769"/>
      <c r="P95" s="895"/>
      <c r="Q95" s="960"/>
      <c r="R95" s="1048"/>
      <c r="S95" s="770"/>
      <c r="T95" s="771"/>
      <c r="U95" s="453"/>
      <c r="V95" s="307"/>
      <c r="W95" s="294"/>
      <c r="Z95" s="663" t="str">
        <f t="shared" si="18"/>
        <v/>
      </c>
      <c r="AA95" s="664" t="str">
        <f t="shared" si="33"/>
        <v/>
      </c>
      <c r="AB95" s="664" t="str">
        <f t="shared" si="34"/>
        <v/>
      </c>
      <c r="AC95" s="664" t="str">
        <f>IF(Z95="","",VLOOKUP(Z95,リスト!BN:BO,2,0))</f>
        <v/>
      </c>
      <c r="AD95" s="664" t="str">
        <f t="shared" si="19"/>
        <v/>
      </c>
      <c r="AE95" s="664" t="str">
        <f>IF(AD95="","",VLOOKUP(AD95,リスト!BW:BX,2,0))</f>
        <v/>
      </c>
      <c r="AF95" s="664" t="str">
        <f>IF(Z95="","",IF(J95&gt;【１】経営概要!$G$27,調査年-1,調査年)-I95)</f>
        <v/>
      </c>
      <c r="AG95" s="723" t="str">
        <f t="shared" si="20"/>
        <v/>
      </c>
      <c r="AH95" s="665" t="str">
        <f t="shared" si="21"/>
        <v/>
      </c>
      <c r="AI95" s="665" t="str">
        <f t="shared" si="22"/>
        <v/>
      </c>
      <c r="AJ95" s="666" t="str">
        <f t="shared" si="23"/>
        <v/>
      </c>
      <c r="AK95" s="666" t="str">
        <f t="shared" si="24"/>
        <v/>
      </c>
      <c r="AL95" s="666" t="str">
        <f t="shared" si="30"/>
        <v/>
      </c>
      <c r="AM95" s="666" t="str">
        <f>IF(R95="","",IF(OR(I95=IF(J95&gt;【１】経営概要!$G$27,調査年-1,調査年),AH95=""),"",ROUND(AH95*R95%,0)))</f>
        <v/>
      </c>
      <c r="AN95" s="666" t="str">
        <f t="shared" si="25"/>
        <v/>
      </c>
      <c r="AO95" s="666" t="str">
        <f t="shared" si="26"/>
        <v/>
      </c>
      <c r="AP95" s="666" t="str">
        <f t="shared" si="27"/>
        <v/>
      </c>
      <c r="AQ95" s="862" t="str">
        <f>IF(OR(R95="",AND(OR(I95&lt;&gt;IF(J95&gt;【１】経営概要!$G$27,調査年-1,調査年),AA95=0),M95="",AL95="")),"",
SUM(
IF(AND(I95=IF(J95&gt;【１】経営概要!$G$27,調査年-1,調査年),AA95=1),ROUND(K95*R95%,0),),
ROUND(M95*R95%,0),
ROUND(SUM(AL95)*R95%,0),
))</f>
        <v/>
      </c>
      <c r="AR95" s="666" t="str">
        <f t="shared" si="28"/>
        <v/>
      </c>
      <c r="AS95" s="666" t="str">
        <f t="shared" si="29"/>
        <v/>
      </c>
      <c r="AT95" s="897" t="str">
        <f t="shared" si="31"/>
        <v/>
      </c>
      <c r="AU95" s="897" t="str">
        <f t="shared" si="32"/>
        <v/>
      </c>
    </row>
    <row r="96" spans="3:47" s="4" customFormat="1" ht="28.15" hidden="1" customHeight="1" outlineLevel="1">
      <c r="C96" s="722">
        <v>78</v>
      </c>
      <c r="D96" s="766"/>
      <c r="E96" s="686"/>
      <c r="F96" s="767"/>
      <c r="G96" s="744"/>
      <c r="H96" s="191"/>
      <c r="I96" s="191"/>
      <c r="J96" s="768"/>
      <c r="K96" s="192"/>
      <c r="L96" s="192"/>
      <c r="M96" s="774"/>
      <c r="N96" s="192"/>
      <c r="O96" s="769"/>
      <c r="P96" s="895"/>
      <c r="Q96" s="960"/>
      <c r="R96" s="1048"/>
      <c r="S96" s="770"/>
      <c r="T96" s="771"/>
      <c r="U96" s="453"/>
      <c r="V96" s="307"/>
      <c r="W96" s="294"/>
      <c r="Z96" s="663" t="str">
        <f t="shared" si="18"/>
        <v/>
      </c>
      <c r="AA96" s="664" t="str">
        <f t="shared" si="33"/>
        <v/>
      </c>
      <c r="AB96" s="664" t="str">
        <f t="shared" si="34"/>
        <v/>
      </c>
      <c r="AC96" s="664" t="str">
        <f>IF(Z96="","",VLOOKUP(Z96,リスト!BN:BO,2,0))</f>
        <v/>
      </c>
      <c r="AD96" s="664" t="str">
        <f t="shared" si="19"/>
        <v/>
      </c>
      <c r="AE96" s="664" t="str">
        <f>IF(AD96="","",VLOOKUP(AD96,リスト!BW:BX,2,0))</f>
        <v/>
      </c>
      <c r="AF96" s="664" t="str">
        <f>IF(Z96="","",IF(J96&gt;【１】経営概要!$G$27,調査年-1,調査年)-I96)</f>
        <v/>
      </c>
      <c r="AG96" s="723" t="str">
        <f t="shared" si="20"/>
        <v/>
      </c>
      <c r="AH96" s="665" t="str">
        <f t="shared" si="21"/>
        <v/>
      </c>
      <c r="AI96" s="665" t="str">
        <f t="shared" si="22"/>
        <v/>
      </c>
      <c r="AJ96" s="666" t="str">
        <f t="shared" si="23"/>
        <v/>
      </c>
      <c r="AK96" s="666" t="str">
        <f t="shared" si="24"/>
        <v/>
      </c>
      <c r="AL96" s="666" t="str">
        <f t="shared" si="30"/>
        <v/>
      </c>
      <c r="AM96" s="666" t="str">
        <f>IF(R96="","",IF(OR(I96=IF(J96&gt;【１】経営概要!$G$27,調査年-1,調査年),AH96=""),"",ROUND(AH96*R96%,0)))</f>
        <v/>
      </c>
      <c r="AN96" s="666" t="str">
        <f t="shared" si="25"/>
        <v/>
      </c>
      <c r="AO96" s="666" t="str">
        <f t="shared" si="26"/>
        <v/>
      </c>
      <c r="AP96" s="666" t="str">
        <f t="shared" si="27"/>
        <v/>
      </c>
      <c r="AQ96" s="862" t="str">
        <f>IF(OR(R96="",AND(OR(I96&lt;&gt;IF(J96&gt;【１】経営概要!$G$27,調査年-1,調査年),AA96=0),M96="",AL96="")),"",
SUM(
IF(AND(I96=IF(J96&gt;【１】経営概要!$G$27,調査年-1,調査年),AA96=1),ROUND(K96*R96%,0),),
ROUND(M96*R96%,0),
ROUND(SUM(AL96)*R96%,0),
))</f>
        <v/>
      </c>
      <c r="AR96" s="666" t="str">
        <f t="shared" si="28"/>
        <v/>
      </c>
      <c r="AS96" s="666" t="str">
        <f t="shared" si="29"/>
        <v/>
      </c>
      <c r="AT96" s="897" t="str">
        <f t="shared" si="31"/>
        <v/>
      </c>
      <c r="AU96" s="897" t="str">
        <f t="shared" si="32"/>
        <v/>
      </c>
    </row>
    <row r="97" spans="3:47" s="4" customFormat="1" ht="28.15" hidden="1" customHeight="1" outlineLevel="1">
      <c r="C97" s="722">
        <v>79</v>
      </c>
      <c r="D97" s="772"/>
      <c r="E97" s="773"/>
      <c r="F97" s="767"/>
      <c r="G97" s="744"/>
      <c r="H97" s="193"/>
      <c r="I97" s="193"/>
      <c r="J97" s="768"/>
      <c r="K97" s="192"/>
      <c r="L97" s="192"/>
      <c r="M97" s="774"/>
      <c r="N97" s="192"/>
      <c r="O97" s="769"/>
      <c r="P97" s="895"/>
      <c r="Q97" s="960"/>
      <c r="R97" s="1048"/>
      <c r="S97" s="770"/>
      <c r="T97" s="771"/>
      <c r="U97" s="453"/>
      <c r="V97" s="307"/>
      <c r="W97" s="294"/>
      <c r="Z97" s="663" t="str">
        <f t="shared" si="18"/>
        <v/>
      </c>
      <c r="AA97" s="664" t="str">
        <f t="shared" si="33"/>
        <v/>
      </c>
      <c r="AB97" s="664" t="str">
        <f t="shared" si="34"/>
        <v/>
      </c>
      <c r="AC97" s="664" t="str">
        <f>IF(Z97="","",VLOOKUP(Z97,リスト!BN:BO,2,0))</f>
        <v/>
      </c>
      <c r="AD97" s="664" t="str">
        <f t="shared" si="19"/>
        <v/>
      </c>
      <c r="AE97" s="664" t="str">
        <f>IF(AD97="","",VLOOKUP(AD97,リスト!BW:BX,2,0))</f>
        <v/>
      </c>
      <c r="AF97" s="664" t="str">
        <f>IF(Z97="","",IF(J97&gt;【１】経営概要!$G$27,調査年-1,調査年)-I97)</f>
        <v/>
      </c>
      <c r="AG97" s="723" t="str">
        <f t="shared" si="20"/>
        <v/>
      </c>
      <c r="AH97" s="665" t="str">
        <f t="shared" si="21"/>
        <v/>
      </c>
      <c r="AI97" s="665" t="str">
        <f t="shared" si="22"/>
        <v/>
      </c>
      <c r="AJ97" s="666" t="str">
        <f t="shared" si="23"/>
        <v/>
      </c>
      <c r="AK97" s="666" t="str">
        <f t="shared" si="24"/>
        <v/>
      </c>
      <c r="AL97" s="666" t="str">
        <f t="shared" si="30"/>
        <v/>
      </c>
      <c r="AM97" s="666" t="str">
        <f>IF(R97="","",IF(OR(I97=IF(J97&gt;【１】経営概要!$G$27,調査年-1,調査年),AH97=""),"",ROUND(AH97*R97%,0)))</f>
        <v/>
      </c>
      <c r="AN97" s="666" t="str">
        <f t="shared" si="25"/>
        <v/>
      </c>
      <c r="AO97" s="666" t="str">
        <f t="shared" si="26"/>
        <v/>
      </c>
      <c r="AP97" s="666" t="str">
        <f t="shared" si="27"/>
        <v/>
      </c>
      <c r="AQ97" s="862" t="str">
        <f>IF(OR(R97="",AND(OR(I97&lt;&gt;IF(J97&gt;【１】経営概要!$G$27,調査年-1,調査年),AA97=0),M97="",AL97="")),"",
SUM(
IF(AND(I97=IF(J97&gt;【１】経営概要!$G$27,調査年-1,調査年),AA97=1),ROUND(K97*R97%,0),),
ROUND(M97*R97%,0),
ROUND(SUM(AL97)*R97%,0),
))</f>
        <v/>
      </c>
      <c r="AR97" s="666" t="str">
        <f t="shared" si="28"/>
        <v/>
      </c>
      <c r="AS97" s="666" t="str">
        <f t="shared" si="29"/>
        <v/>
      </c>
      <c r="AT97" s="897" t="str">
        <f t="shared" si="31"/>
        <v/>
      </c>
      <c r="AU97" s="897" t="str">
        <f t="shared" si="32"/>
        <v/>
      </c>
    </row>
    <row r="98" spans="3:47" s="4" customFormat="1" ht="28.15" hidden="1" customHeight="1" outlineLevel="1">
      <c r="C98" s="722">
        <v>80</v>
      </c>
      <c r="D98" s="766"/>
      <c r="E98" s="686"/>
      <c r="F98" s="767"/>
      <c r="G98" s="744"/>
      <c r="H98" s="191"/>
      <c r="I98" s="191"/>
      <c r="J98" s="768"/>
      <c r="K98" s="192"/>
      <c r="L98" s="192"/>
      <c r="M98" s="774"/>
      <c r="N98" s="192"/>
      <c r="O98" s="769"/>
      <c r="P98" s="895"/>
      <c r="Q98" s="960"/>
      <c r="R98" s="1048"/>
      <c r="S98" s="770"/>
      <c r="T98" s="771"/>
      <c r="U98" s="453"/>
      <c r="V98" s="307"/>
      <c r="W98" s="294"/>
      <c r="Z98" s="663" t="str">
        <f t="shared" si="18"/>
        <v/>
      </c>
      <c r="AA98" s="664" t="str">
        <f t="shared" si="33"/>
        <v/>
      </c>
      <c r="AB98" s="664" t="str">
        <f t="shared" si="34"/>
        <v/>
      </c>
      <c r="AC98" s="664" t="str">
        <f>IF(Z98="","",VLOOKUP(Z98,リスト!BN:BO,2,0))</f>
        <v/>
      </c>
      <c r="AD98" s="664" t="str">
        <f t="shared" si="19"/>
        <v/>
      </c>
      <c r="AE98" s="664" t="str">
        <f>IF(AD98="","",VLOOKUP(AD98,リスト!BW:BX,2,0))</f>
        <v/>
      </c>
      <c r="AF98" s="664" t="str">
        <f>IF(Z98="","",IF(J98&gt;【１】経営概要!$G$27,調査年-1,調査年)-I98)</f>
        <v/>
      </c>
      <c r="AG98" s="723" t="str">
        <f t="shared" si="20"/>
        <v/>
      </c>
      <c r="AH98" s="665" t="str">
        <f t="shared" si="21"/>
        <v/>
      </c>
      <c r="AI98" s="665" t="str">
        <f t="shared" si="22"/>
        <v/>
      </c>
      <c r="AJ98" s="666" t="str">
        <f t="shared" si="23"/>
        <v/>
      </c>
      <c r="AK98" s="666" t="str">
        <f t="shared" si="24"/>
        <v/>
      </c>
      <c r="AL98" s="666" t="str">
        <f t="shared" si="30"/>
        <v/>
      </c>
      <c r="AM98" s="666" t="str">
        <f>IF(R98="","",IF(OR(I98=IF(J98&gt;【１】経営概要!$G$27,調査年-1,調査年),AH98=""),"",ROUND(AH98*R98%,0)))</f>
        <v/>
      </c>
      <c r="AN98" s="666" t="str">
        <f t="shared" si="25"/>
        <v/>
      </c>
      <c r="AO98" s="666" t="str">
        <f t="shared" si="26"/>
        <v/>
      </c>
      <c r="AP98" s="666" t="str">
        <f t="shared" si="27"/>
        <v/>
      </c>
      <c r="AQ98" s="862" t="str">
        <f>IF(OR(R98="",AND(OR(I98&lt;&gt;IF(J98&gt;【１】経営概要!$G$27,調査年-1,調査年),AA98=0),M98="",AL98="")),"",
SUM(
IF(AND(I98=IF(J98&gt;【１】経営概要!$G$27,調査年-1,調査年),AA98=1),ROUND(K98*R98%,0),),
ROUND(M98*R98%,0),
ROUND(SUM(AL98)*R98%,0),
))</f>
        <v/>
      </c>
      <c r="AR98" s="666" t="str">
        <f t="shared" si="28"/>
        <v/>
      </c>
      <c r="AS98" s="666" t="str">
        <f t="shared" si="29"/>
        <v/>
      </c>
      <c r="AT98" s="897" t="str">
        <f t="shared" si="31"/>
        <v/>
      </c>
      <c r="AU98" s="897" t="str">
        <f t="shared" si="32"/>
        <v/>
      </c>
    </row>
    <row r="99" spans="3:47" s="4" customFormat="1" ht="28.15" hidden="1" customHeight="1" outlineLevel="1">
      <c r="C99" s="722">
        <v>81</v>
      </c>
      <c r="D99" s="772"/>
      <c r="E99" s="773"/>
      <c r="F99" s="767"/>
      <c r="G99" s="744"/>
      <c r="H99" s="193"/>
      <c r="I99" s="193"/>
      <c r="J99" s="768"/>
      <c r="K99" s="192"/>
      <c r="L99" s="192"/>
      <c r="M99" s="774"/>
      <c r="N99" s="192"/>
      <c r="O99" s="769"/>
      <c r="P99" s="895"/>
      <c r="Q99" s="960"/>
      <c r="R99" s="1048"/>
      <c r="S99" s="770"/>
      <c r="T99" s="771"/>
      <c r="U99" s="453"/>
      <c r="V99" s="307"/>
      <c r="W99" s="294"/>
      <c r="Z99" s="663" t="str">
        <f t="shared" si="18"/>
        <v/>
      </c>
      <c r="AA99" s="664" t="str">
        <f t="shared" si="33"/>
        <v/>
      </c>
      <c r="AB99" s="664" t="str">
        <f t="shared" si="34"/>
        <v/>
      </c>
      <c r="AC99" s="664" t="str">
        <f>IF(Z99="","",VLOOKUP(Z99,リスト!BN:BO,2,0))</f>
        <v/>
      </c>
      <c r="AD99" s="664" t="str">
        <f t="shared" si="19"/>
        <v/>
      </c>
      <c r="AE99" s="664" t="str">
        <f>IF(AD99="","",VLOOKUP(AD99,リスト!BW:BX,2,0))</f>
        <v/>
      </c>
      <c r="AF99" s="664" t="str">
        <f>IF(Z99="","",IF(J99&gt;【１】経営概要!$G$27,調査年-1,調査年)-I99)</f>
        <v/>
      </c>
      <c r="AG99" s="723" t="str">
        <f t="shared" si="20"/>
        <v/>
      </c>
      <c r="AH99" s="665" t="str">
        <f t="shared" si="21"/>
        <v/>
      </c>
      <c r="AI99" s="665" t="str">
        <f t="shared" si="22"/>
        <v/>
      </c>
      <c r="AJ99" s="666" t="str">
        <f t="shared" si="23"/>
        <v/>
      </c>
      <c r="AK99" s="666" t="str">
        <f t="shared" si="24"/>
        <v/>
      </c>
      <c r="AL99" s="666" t="str">
        <f t="shared" si="30"/>
        <v/>
      </c>
      <c r="AM99" s="666" t="str">
        <f>IF(R99="","",IF(OR(I99=IF(J99&gt;【１】経営概要!$G$27,調査年-1,調査年),AH99=""),"",ROUND(AH99*R99%,0)))</f>
        <v/>
      </c>
      <c r="AN99" s="666" t="str">
        <f t="shared" si="25"/>
        <v/>
      </c>
      <c r="AO99" s="666" t="str">
        <f t="shared" si="26"/>
        <v/>
      </c>
      <c r="AP99" s="666" t="str">
        <f t="shared" si="27"/>
        <v/>
      </c>
      <c r="AQ99" s="862" t="str">
        <f>IF(OR(R99="",AND(OR(I99&lt;&gt;IF(J99&gt;【１】経営概要!$G$27,調査年-1,調査年),AA99=0),M99="",AL99="")),"",
SUM(
IF(AND(I99=IF(J99&gt;【１】経営概要!$G$27,調査年-1,調査年),AA99=1),ROUND(K99*R99%,0),),
ROUND(M99*R99%,0),
ROUND(SUM(AL99)*R99%,0),
))</f>
        <v/>
      </c>
      <c r="AR99" s="666" t="str">
        <f t="shared" si="28"/>
        <v/>
      </c>
      <c r="AS99" s="666" t="str">
        <f t="shared" si="29"/>
        <v/>
      </c>
      <c r="AT99" s="897" t="str">
        <f t="shared" si="31"/>
        <v/>
      </c>
      <c r="AU99" s="897" t="str">
        <f t="shared" si="32"/>
        <v/>
      </c>
    </row>
    <row r="100" spans="3:47" s="4" customFormat="1" ht="28.15" hidden="1" customHeight="1" outlineLevel="1">
      <c r="C100" s="722">
        <v>82</v>
      </c>
      <c r="D100" s="766"/>
      <c r="E100" s="686"/>
      <c r="F100" s="767"/>
      <c r="G100" s="744"/>
      <c r="H100" s="191"/>
      <c r="I100" s="191"/>
      <c r="J100" s="768"/>
      <c r="K100" s="192"/>
      <c r="L100" s="192"/>
      <c r="M100" s="774"/>
      <c r="N100" s="192"/>
      <c r="O100" s="769"/>
      <c r="P100" s="895"/>
      <c r="Q100" s="960"/>
      <c r="R100" s="1048"/>
      <c r="S100" s="770"/>
      <c r="T100" s="771"/>
      <c r="U100" s="453"/>
      <c r="V100" s="307"/>
      <c r="W100" s="294"/>
      <c r="Z100" s="663" t="str">
        <f t="shared" si="18"/>
        <v/>
      </c>
      <c r="AA100" s="664" t="str">
        <f t="shared" si="33"/>
        <v/>
      </c>
      <c r="AB100" s="664" t="str">
        <f t="shared" si="34"/>
        <v/>
      </c>
      <c r="AC100" s="664" t="str">
        <f>IF(Z100="","",VLOOKUP(Z100,リスト!BN:BO,2,0))</f>
        <v/>
      </c>
      <c r="AD100" s="664" t="str">
        <f t="shared" si="19"/>
        <v/>
      </c>
      <c r="AE100" s="664" t="str">
        <f>IF(AD100="","",VLOOKUP(AD100,リスト!BW:BX,2,0))</f>
        <v/>
      </c>
      <c r="AF100" s="664" t="str">
        <f>IF(Z100="","",IF(J100&gt;【１】経営概要!$G$27,調査年-1,調査年)-I100)</f>
        <v/>
      </c>
      <c r="AG100" s="723" t="str">
        <f t="shared" si="20"/>
        <v/>
      </c>
      <c r="AH100" s="665" t="str">
        <f t="shared" si="21"/>
        <v/>
      </c>
      <c r="AI100" s="665" t="str">
        <f t="shared" si="22"/>
        <v/>
      </c>
      <c r="AJ100" s="666" t="str">
        <f t="shared" si="23"/>
        <v/>
      </c>
      <c r="AK100" s="666" t="str">
        <f t="shared" si="24"/>
        <v/>
      </c>
      <c r="AL100" s="666" t="str">
        <f t="shared" si="30"/>
        <v/>
      </c>
      <c r="AM100" s="666" t="str">
        <f>IF(R100="","",IF(OR(I100=IF(J100&gt;【１】経営概要!$G$27,調査年-1,調査年),AH100=""),"",ROUND(AH100*R100%,0)))</f>
        <v/>
      </c>
      <c r="AN100" s="666" t="str">
        <f t="shared" si="25"/>
        <v/>
      </c>
      <c r="AO100" s="666" t="str">
        <f t="shared" si="26"/>
        <v/>
      </c>
      <c r="AP100" s="666" t="str">
        <f t="shared" si="27"/>
        <v/>
      </c>
      <c r="AQ100" s="862" t="str">
        <f>IF(OR(R100="",AND(OR(I100&lt;&gt;IF(J100&gt;【１】経営概要!$G$27,調査年-1,調査年),AA100=0),M100="",AL100="")),"",
SUM(
IF(AND(I100=IF(J100&gt;【１】経営概要!$G$27,調査年-1,調査年),AA100=1),ROUND(K100*R100%,0),),
ROUND(M100*R100%,0),
ROUND(SUM(AL100)*R100%,0),
))</f>
        <v/>
      </c>
      <c r="AR100" s="666" t="str">
        <f t="shared" si="28"/>
        <v/>
      </c>
      <c r="AS100" s="666" t="str">
        <f t="shared" si="29"/>
        <v/>
      </c>
      <c r="AT100" s="897" t="str">
        <f t="shared" si="31"/>
        <v/>
      </c>
      <c r="AU100" s="897" t="str">
        <f t="shared" si="32"/>
        <v/>
      </c>
    </row>
    <row r="101" spans="3:47" s="4" customFormat="1" ht="28.15" hidden="1" customHeight="1" outlineLevel="1">
      <c r="C101" s="722">
        <v>83</v>
      </c>
      <c r="D101" s="772"/>
      <c r="E101" s="773"/>
      <c r="F101" s="767"/>
      <c r="G101" s="744"/>
      <c r="H101" s="193"/>
      <c r="I101" s="193"/>
      <c r="J101" s="768"/>
      <c r="K101" s="192"/>
      <c r="L101" s="192"/>
      <c r="M101" s="774"/>
      <c r="N101" s="192"/>
      <c r="O101" s="769"/>
      <c r="P101" s="895"/>
      <c r="Q101" s="960"/>
      <c r="R101" s="1048"/>
      <c r="S101" s="770"/>
      <c r="T101" s="771"/>
      <c r="U101" s="453"/>
      <c r="V101" s="307"/>
      <c r="W101" s="294"/>
      <c r="Z101" s="663" t="str">
        <f t="shared" si="18"/>
        <v/>
      </c>
      <c r="AA101" s="664" t="str">
        <f t="shared" si="33"/>
        <v/>
      </c>
      <c r="AB101" s="664" t="str">
        <f t="shared" si="34"/>
        <v/>
      </c>
      <c r="AC101" s="664" t="str">
        <f>IF(Z101="","",VLOOKUP(Z101,リスト!BN:BO,2,0))</f>
        <v/>
      </c>
      <c r="AD101" s="664" t="str">
        <f t="shared" si="19"/>
        <v/>
      </c>
      <c r="AE101" s="664" t="str">
        <f>IF(AD101="","",VLOOKUP(AD101,リスト!BW:BX,2,0))</f>
        <v/>
      </c>
      <c r="AF101" s="664" t="str">
        <f>IF(Z101="","",IF(J101&gt;【１】経営概要!$G$27,調査年-1,調査年)-I101)</f>
        <v/>
      </c>
      <c r="AG101" s="723" t="str">
        <f t="shared" si="20"/>
        <v/>
      </c>
      <c r="AH101" s="665" t="str">
        <f t="shared" si="21"/>
        <v/>
      </c>
      <c r="AI101" s="665" t="str">
        <f t="shared" si="22"/>
        <v/>
      </c>
      <c r="AJ101" s="666" t="str">
        <f t="shared" si="23"/>
        <v/>
      </c>
      <c r="AK101" s="666" t="str">
        <f t="shared" si="24"/>
        <v/>
      </c>
      <c r="AL101" s="666" t="str">
        <f t="shared" si="30"/>
        <v/>
      </c>
      <c r="AM101" s="666" t="str">
        <f>IF(R101="","",IF(OR(I101=IF(J101&gt;【１】経営概要!$G$27,調査年-1,調査年),AH101=""),"",ROUND(AH101*R101%,0)))</f>
        <v/>
      </c>
      <c r="AN101" s="666" t="str">
        <f t="shared" si="25"/>
        <v/>
      </c>
      <c r="AO101" s="666" t="str">
        <f t="shared" si="26"/>
        <v/>
      </c>
      <c r="AP101" s="666" t="str">
        <f t="shared" si="27"/>
        <v/>
      </c>
      <c r="AQ101" s="862" t="str">
        <f>IF(OR(R101="",AND(OR(I101&lt;&gt;IF(J101&gt;【１】経営概要!$G$27,調査年-1,調査年),AA101=0),M101="",AL101="")),"",
SUM(
IF(AND(I101=IF(J101&gt;【１】経営概要!$G$27,調査年-1,調査年),AA101=1),ROUND(K101*R101%,0),),
ROUND(M101*R101%,0),
ROUND(SUM(AL101)*R101%,0),
))</f>
        <v/>
      </c>
      <c r="AR101" s="666" t="str">
        <f t="shared" si="28"/>
        <v/>
      </c>
      <c r="AS101" s="666" t="str">
        <f t="shared" si="29"/>
        <v/>
      </c>
      <c r="AT101" s="897" t="str">
        <f t="shared" si="31"/>
        <v/>
      </c>
      <c r="AU101" s="897" t="str">
        <f t="shared" si="32"/>
        <v/>
      </c>
    </row>
    <row r="102" spans="3:47" s="4" customFormat="1" ht="28.15" hidden="1" customHeight="1" outlineLevel="1">
      <c r="C102" s="722">
        <v>84</v>
      </c>
      <c r="D102" s="766"/>
      <c r="E102" s="686"/>
      <c r="F102" s="767"/>
      <c r="G102" s="744"/>
      <c r="H102" s="191"/>
      <c r="I102" s="191"/>
      <c r="J102" s="768"/>
      <c r="K102" s="192"/>
      <c r="L102" s="192"/>
      <c r="M102" s="774"/>
      <c r="N102" s="192"/>
      <c r="O102" s="769"/>
      <c r="P102" s="895"/>
      <c r="Q102" s="960"/>
      <c r="R102" s="1048"/>
      <c r="S102" s="770"/>
      <c r="T102" s="771"/>
      <c r="U102" s="453"/>
      <c r="V102" s="307"/>
      <c r="W102" s="294"/>
      <c r="Z102" s="663" t="str">
        <f t="shared" si="18"/>
        <v/>
      </c>
      <c r="AA102" s="664" t="str">
        <f t="shared" si="33"/>
        <v/>
      </c>
      <c r="AB102" s="664" t="str">
        <f t="shared" si="34"/>
        <v/>
      </c>
      <c r="AC102" s="664" t="str">
        <f>IF(Z102="","",VLOOKUP(Z102,リスト!BN:BO,2,0))</f>
        <v/>
      </c>
      <c r="AD102" s="664" t="str">
        <f t="shared" si="19"/>
        <v/>
      </c>
      <c r="AE102" s="664" t="str">
        <f>IF(AD102="","",VLOOKUP(AD102,リスト!BW:BX,2,0))</f>
        <v/>
      </c>
      <c r="AF102" s="664" t="str">
        <f>IF(Z102="","",IF(J102&gt;【１】経営概要!$G$27,調査年-1,調査年)-I102)</f>
        <v/>
      </c>
      <c r="AG102" s="723" t="str">
        <f t="shared" si="20"/>
        <v/>
      </c>
      <c r="AH102" s="665" t="str">
        <f t="shared" si="21"/>
        <v/>
      </c>
      <c r="AI102" s="665" t="str">
        <f t="shared" si="22"/>
        <v/>
      </c>
      <c r="AJ102" s="666" t="str">
        <f t="shared" si="23"/>
        <v/>
      </c>
      <c r="AK102" s="666" t="str">
        <f t="shared" si="24"/>
        <v/>
      </c>
      <c r="AL102" s="666" t="str">
        <f t="shared" si="30"/>
        <v/>
      </c>
      <c r="AM102" s="666" t="str">
        <f>IF(R102="","",IF(OR(I102=IF(J102&gt;【１】経営概要!$G$27,調査年-1,調査年),AH102=""),"",ROUND(AH102*R102%,0)))</f>
        <v/>
      </c>
      <c r="AN102" s="666" t="str">
        <f t="shared" si="25"/>
        <v/>
      </c>
      <c r="AO102" s="666" t="str">
        <f t="shared" si="26"/>
        <v/>
      </c>
      <c r="AP102" s="666" t="str">
        <f t="shared" si="27"/>
        <v/>
      </c>
      <c r="AQ102" s="862" t="str">
        <f>IF(OR(R102="",AND(OR(I102&lt;&gt;IF(J102&gt;【１】経営概要!$G$27,調査年-1,調査年),AA102=0),M102="",AL102="")),"",
SUM(
IF(AND(I102=IF(J102&gt;【１】経営概要!$G$27,調査年-1,調査年),AA102=1),ROUND(K102*R102%,0),),
ROUND(M102*R102%,0),
ROUND(SUM(AL102)*R102%,0),
))</f>
        <v/>
      </c>
      <c r="AR102" s="666" t="str">
        <f t="shared" si="28"/>
        <v/>
      </c>
      <c r="AS102" s="666" t="str">
        <f t="shared" si="29"/>
        <v/>
      </c>
      <c r="AT102" s="897" t="str">
        <f t="shared" si="31"/>
        <v/>
      </c>
      <c r="AU102" s="897" t="str">
        <f t="shared" si="32"/>
        <v/>
      </c>
    </row>
    <row r="103" spans="3:47" s="4" customFormat="1" ht="28.15" hidden="1" customHeight="1" outlineLevel="1">
      <c r="C103" s="722">
        <v>85</v>
      </c>
      <c r="D103" s="772"/>
      <c r="E103" s="773"/>
      <c r="F103" s="767"/>
      <c r="G103" s="744"/>
      <c r="H103" s="193"/>
      <c r="I103" s="193"/>
      <c r="J103" s="775"/>
      <c r="K103" s="192"/>
      <c r="L103" s="192"/>
      <c r="M103" s="774"/>
      <c r="N103" s="192"/>
      <c r="O103" s="769"/>
      <c r="P103" s="895"/>
      <c r="Q103" s="960"/>
      <c r="R103" s="1048"/>
      <c r="S103" s="770"/>
      <c r="T103" s="771"/>
      <c r="U103" s="453"/>
      <c r="V103" s="307"/>
      <c r="W103" s="294"/>
      <c r="Z103" s="663" t="str">
        <f t="shared" si="18"/>
        <v/>
      </c>
      <c r="AA103" s="664" t="str">
        <f t="shared" si="33"/>
        <v/>
      </c>
      <c r="AB103" s="664" t="str">
        <f t="shared" si="34"/>
        <v/>
      </c>
      <c r="AC103" s="664" t="str">
        <f>IF(Z103="","",VLOOKUP(Z103,リスト!BN:BO,2,0))</f>
        <v/>
      </c>
      <c r="AD103" s="664" t="str">
        <f t="shared" si="19"/>
        <v/>
      </c>
      <c r="AE103" s="664" t="str">
        <f>IF(AD103="","",VLOOKUP(AD103,リスト!BW:BX,2,0))</f>
        <v/>
      </c>
      <c r="AF103" s="664" t="str">
        <f>IF(Z103="","",IF(J103&gt;【１】経営概要!$G$27,調査年-1,調査年)-I103)</f>
        <v/>
      </c>
      <c r="AG103" s="723" t="str">
        <f t="shared" si="20"/>
        <v/>
      </c>
      <c r="AH103" s="665" t="str">
        <f t="shared" si="21"/>
        <v/>
      </c>
      <c r="AI103" s="665" t="str">
        <f t="shared" si="22"/>
        <v/>
      </c>
      <c r="AJ103" s="666" t="str">
        <f t="shared" si="23"/>
        <v/>
      </c>
      <c r="AK103" s="666" t="str">
        <f t="shared" si="24"/>
        <v/>
      </c>
      <c r="AL103" s="666" t="str">
        <f t="shared" si="30"/>
        <v/>
      </c>
      <c r="AM103" s="666" t="str">
        <f>IF(R103="","",IF(OR(I103=IF(J103&gt;【１】経営概要!$G$27,調査年-1,調査年),AH103=""),"",ROUND(AH103*R103%,0)))</f>
        <v/>
      </c>
      <c r="AN103" s="666" t="str">
        <f t="shared" si="25"/>
        <v/>
      </c>
      <c r="AO103" s="666" t="str">
        <f t="shared" si="26"/>
        <v/>
      </c>
      <c r="AP103" s="666" t="str">
        <f t="shared" si="27"/>
        <v/>
      </c>
      <c r="AQ103" s="862" t="str">
        <f>IF(OR(R103="",AND(OR(I103&lt;&gt;IF(J103&gt;【１】経営概要!$G$27,調査年-1,調査年),AA103=0),M103="",AL103="")),"",
SUM(
IF(AND(I103=IF(J103&gt;【１】経営概要!$G$27,調査年-1,調査年),AA103=1),ROUND(K103*R103%,0),),
ROUND(M103*R103%,0),
ROUND(SUM(AL103)*R103%,0),
))</f>
        <v/>
      </c>
      <c r="AR103" s="666" t="str">
        <f t="shared" si="28"/>
        <v/>
      </c>
      <c r="AS103" s="666" t="str">
        <f t="shared" si="29"/>
        <v/>
      </c>
      <c r="AT103" s="897" t="str">
        <f t="shared" si="31"/>
        <v/>
      </c>
      <c r="AU103" s="897" t="str">
        <f t="shared" si="32"/>
        <v/>
      </c>
    </row>
    <row r="104" spans="3:47" s="4" customFormat="1" ht="28.15" hidden="1" customHeight="1" outlineLevel="1">
      <c r="C104" s="722">
        <v>86</v>
      </c>
      <c r="D104" s="766"/>
      <c r="E104" s="686"/>
      <c r="F104" s="767"/>
      <c r="G104" s="744"/>
      <c r="H104" s="191"/>
      <c r="I104" s="191"/>
      <c r="J104" s="776"/>
      <c r="K104" s="192"/>
      <c r="L104" s="192"/>
      <c r="M104" s="774"/>
      <c r="N104" s="192"/>
      <c r="O104" s="769"/>
      <c r="P104" s="895"/>
      <c r="Q104" s="960"/>
      <c r="R104" s="1048"/>
      <c r="S104" s="770"/>
      <c r="T104" s="771"/>
      <c r="U104" s="453"/>
      <c r="V104" s="307"/>
      <c r="W104" s="294"/>
      <c r="Z104" s="663" t="str">
        <f t="shared" si="18"/>
        <v/>
      </c>
      <c r="AA104" s="664" t="str">
        <f t="shared" si="33"/>
        <v/>
      </c>
      <c r="AB104" s="664" t="str">
        <f t="shared" si="34"/>
        <v/>
      </c>
      <c r="AC104" s="664" t="str">
        <f>IF(Z104="","",VLOOKUP(Z104,リスト!BN:BO,2,0))</f>
        <v/>
      </c>
      <c r="AD104" s="664" t="str">
        <f t="shared" si="19"/>
        <v/>
      </c>
      <c r="AE104" s="664" t="str">
        <f>IF(AD104="","",VLOOKUP(AD104,リスト!BW:BX,2,0))</f>
        <v/>
      </c>
      <c r="AF104" s="664" t="str">
        <f>IF(Z104="","",IF(J104&gt;【１】経営概要!$G$27,調査年-1,調査年)-I104)</f>
        <v/>
      </c>
      <c r="AG104" s="723" t="str">
        <f t="shared" si="20"/>
        <v/>
      </c>
      <c r="AH104" s="665" t="str">
        <f t="shared" si="21"/>
        <v/>
      </c>
      <c r="AI104" s="665" t="str">
        <f t="shared" si="22"/>
        <v/>
      </c>
      <c r="AJ104" s="666" t="str">
        <f t="shared" si="23"/>
        <v/>
      </c>
      <c r="AK104" s="666" t="str">
        <f t="shared" si="24"/>
        <v/>
      </c>
      <c r="AL104" s="666" t="str">
        <f t="shared" si="30"/>
        <v/>
      </c>
      <c r="AM104" s="666" t="str">
        <f>IF(R104="","",IF(OR(I104=IF(J104&gt;【１】経営概要!$G$27,調査年-1,調査年),AH104=""),"",ROUND(AH104*R104%,0)))</f>
        <v/>
      </c>
      <c r="AN104" s="666" t="str">
        <f t="shared" si="25"/>
        <v/>
      </c>
      <c r="AO104" s="666" t="str">
        <f t="shared" si="26"/>
        <v/>
      </c>
      <c r="AP104" s="666" t="str">
        <f t="shared" si="27"/>
        <v/>
      </c>
      <c r="AQ104" s="862" t="str">
        <f>IF(OR(R104="",AND(OR(I104&lt;&gt;IF(J104&gt;【１】経営概要!$G$27,調査年-1,調査年),AA104=0),M104="",AL104="")),"",
SUM(
IF(AND(I104=IF(J104&gt;【１】経営概要!$G$27,調査年-1,調査年),AA104=1),ROUND(K104*R104%,0),),
ROUND(M104*R104%,0),
ROUND(SUM(AL104)*R104%,0),
))</f>
        <v/>
      </c>
      <c r="AR104" s="666" t="str">
        <f t="shared" si="28"/>
        <v/>
      </c>
      <c r="AS104" s="666" t="str">
        <f t="shared" si="29"/>
        <v/>
      </c>
      <c r="AT104" s="897" t="str">
        <f t="shared" si="31"/>
        <v/>
      </c>
      <c r="AU104" s="897" t="str">
        <f t="shared" si="32"/>
        <v/>
      </c>
    </row>
    <row r="105" spans="3:47" s="4" customFormat="1" ht="28.15" hidden="1" customHeight="1" outlineLevel="1">
      <c r="C105" s="722">
        <v>87</v>
      </c>
      <c r="D105" s="766"/>
      <c r="E105" s="686"/>
      <c r="F105" s="767"/>
      <c r="G105" s="744"/>
      <c r="H105" s="191"/>
      <c r="I105" s="191"/>
      <c r="J105" s="776"/>
      <c r="K105" s="192"/>
      <c r="L105" s="192"/>
      <c r="M105" s="774"/>
      <c r="N105" s="192"/>
      <c r="O105" s="769"/>
      <c r="P105" s="895"/>
      <c r="Q105" s="960"/>
      <c r="R105" s="1048"/>
      <c r="S105" s="770"/>
      <c r="T105" s="771"/>
      <c r="U105" s="453"/>
      <c r="V105" s="307"/>
      <c r="W105" s="294"/>
      <c r="Z105" s="663" t="str">
        <f t="shared" si="18"/>
        <v/>
      </c>
      <c r="AA105" s="664" t="str">
        <f t="shared" si="33"/>
        <v/>
      </c>
      <c r="AB105" s="664" t="str">
        <f t="shared" si="34"/>
        <v/>
      </c>
      <c r="AC105" s="664" t="str">
        <f>IF(Z105="","",VLOOKUP(Z105,リスト!BN:BO,2,0))</f>
        <v/>
      </c>
      <c r="AD105" s="664" t="str">
        <f t="shared" si="19"/>
        <v/>
      </c>
      <c r="AE105" s="664" t="str">
        <f>IF(AD105="","",VLOOKUP(AD105,リスト!BW:BX,2,0))</f>
        <v/>
      </c>
      <c r="AF105" s="664" t="str">
        <f>IF(Z105="","",IF(J105&gt;【１】経営概要!$G$27,調査年-1,調査年)-I105)</f>
        <v/>
      </c>
      <c r="AG105" s="723" t="str">
        <f t="shared" si="20"/>
        <v/>
      </c>
      <c r="AH105" s="665" t="str">
        <f t="shared" si="21"/>
        <v/>
      </c>
      <c r="AI105" s="665" t="str">
        <f t="shared" si="22"/>
        <v/>
      </c>
      <c r="AJ105" s="666" t="str">
        <f t="shared" si="23"/>
        <v/>
      </c>
      <c r="AK105" s="666" t="str">
        <f t="shared" si="24"/>
        <v/>
      </c>
      <c r="AL105" s="666" t="str">
        <f t="shared" si="30"/>
        <v/>
      </c>
      <c r="AM105" s="666" t="str">
        <f>IF(R105="","",IF(OR(I105=IF(J105&gt;【１】経営概要!$G$27,調査年-1,調査年),AH105=""),"",ROUND(AH105*R105%,0)))</f>
        <v/>
      </c>
      <c r="AN105" s="666" t="str">
        <f t="shared" si="25"/>
        <v/>
      </c>
      <c r="AO105" s="666" t="str">
        <f t="shared" si="26"/>
        <v/>
      </c>
      <c r="AP105" s="666" t="str">
        <f t="shared" si="27"/>
        <v/>
      </c>
      <c r="AQ105" s="862" t="str">
        <f>IF(OR(R105="",AND(OR(I105&lt;&gt;IF(J105&gt;【１】経営概要!$G$27,調査年-1,調査年),AA105=0),M105="",AL105="")),"",
SUM(
IF(AND(I105=IF(J105&gt;【１】経営概要!$G$27,調査年-1,調査年),AA105=1),ROUND(K105*R105%,0),),
ROUND(M105*R105%,0),
ROUND(SUM(AL105)*R105%,0),
))</f>
        <v/>
      </c>
      <c r="AR105" s="666" t="str">
        <f t="shared" si="28"/>
        <v/>
      </c>
      <c r="AS105" s="666" t="str">
        <f t="shared" si="29"/>
        <v/>
      </c>
      <c r="AT105" s="897" t="str">
        <f t="shared" si="31"/>
        <v/>
      </c>
      <c r="AU105" s="897" t="str">
        <f t="shared" si="32"/>
        <v/>
      </c>
    </row>
    <row r="106" spans="3:47" s="4" customFormat="1" ht="28.15" hidden="1" customHeight="1" outlineLevel="1">
      <c r="C106" s="722">
        <v>88</v>
      </c>
      <c r="D106" s="766"/>
      <c r="E106" s="686"/>
      <c r="F106" s="767"/>
      <c r="G106" s="744"/>
      <c r="H106" s="191"/>
      <c r="I106" s="191"/>
      <c r="J106" s="776"/>
      <c r="K106" s="192"/>
      <c r="L106" s="192"/>
      <c r="M106" s="774"/>
      <c r="N106" s="192"/>
      <c r="O106" s="769"/>
      <c r="P106" s="895"/>
      <c r="Q106" s="960"/>
      <c r="R106" s="1048"/>
      <c r="S106" s="770"/>
      <c r="T106" s="771"/>
      <c r="U106" s="453"/>
      <c r="V106" s="307"/>
      <c r="W106" s="294"/>
      <c r="Z106" s="663" t="str">
        <f t="shared" si="18"/>
        <v/>
      </c>
      <c r="AA106" s="664" t="str">
        <f t="shared" si="33"/>
        <v/>
      </c>
      <c r="AB106" s="664" t="str">
        <f t="shared" si="34"/>
        <v/>
      </c>
      <c r="AC106" s="664" t="str">
        <f>IF(Z106="","",VLOOKUP(Z106,リスト!BN:BO,2,0))</f>
        <v/>
      </c>
      <c r="AD106" s="664" t="str">
        <f t="shared" si="19"/>
        <v/>
      </c>
      <c r="AE106" s="664" t="str">
        <f>IF(AD106="","",VLOOKUP(AD106,リスト!BW:BX,2,0))</f>
        <v/>
      </c>
      <c r="AF106" s="664" t="str">
        <f>IF(Z106="","",IF(J106&gt;【１】経営概要!$G$27,調査年-1,調査年)-I106)</f>
        <v/>
      </c>
      <c r="AG106" s="723" t="str">
        <f t="shared" si="20"/>
        <v/>
      </c>
      <c r="AH106" s="665" t="str">
        <f t="shared" si="21"/>
        <v/>
      </c>
      <c r="AI106" s="665" t="str">
        <f t="shared" si="22"/>
        <v/>
      </c>
      <c r="AJ106" s="666" t="str">
        <f t="shared" si="23"/>
        <v/>
      </c>
      <c r="AK106" s="666" t="str">
        <f t="shared" si="24"/>
        <v/>
      </c>
      <c r="AL106" s="666" t="str">
        <f t="shared" si="30"/>
        <v/>
      </c>
      <c r="AM106" s="666" t="str">
        <f>IF(R106="","",IF(OR(I106=IF(J106&gt;【１】経営概要!$G$27,調査年-1,調査年),AH106=""),"",ROUND(AH106*R106%,0)))</f>
        <v/>
      </c>
      <c r="AN106" s="666" t="str">
        <f t="shared" si="25"/>
        <v/>
      </c>
      <c r="AO106" s="666" t="str">
        <f t="shared" si="26"/>
        <v/>
      </c>
      <c r="AP106" s="666" t="str">
        <f t="shared" si="27"/>
        <v/>
      </c>
      <c r="AQ106" s="862" t="str">
        <f>IF(OR(R106="",AND(OR(I106&lt;&gt;IF(J106&gt;【１】経営概要!$G$27,調査年-1,調査年),AA106=0),M106="",AL106="")),"",
SUM(
IF(AND(I106=IF(J106&gt;【１】経営概要!$G$27,調査年-1,調査年),AA106=1),ROUND(K106*R106%,0),),
ROUND(M106*R106%,0),
ROUND(SUM(AL106)*R106%,0),
))</f>
        <v/>
      </c>
      <c r="AR106" s="666" t="str">
        <f t="shared" si="28"/>
        <v/>
      </c>
      <c r="AS106" s="666" t="str">
        <f t="shared" si="29"/>
        <v/>
      </c>
      <c r="AT106" s="897" t="str">
        <f t="shared" si="31"/>
        <v/>
      </c>
      <c r="AU106" s="897" t="str">
        <f t="shared" si="32"/>
        <v/>
      </c>
    </row>
    <row r="107" spans="3:47" s="4" customFormat="1" ht="28.15" hidden="1" customHeight="1" outlineLevel="1">
      <c r="C107" s="722">
        <v>89</v>
      </c>
      <c r="D107" s="766"/>
      <c r="E107" s="686"/>
      <c r="F107" s="767"/>
      <c r="G107" s="744"/>
      <c r="H107" s="191"/>
      <c r="I107" s="191"/>
      <c r="J107" s="776"/>
      <c r="K107" s="192"/>
      <c r="L107" s="192"/>
      <c r="M107" s="774"/>
      <c r="N107" s="192"/>
      <c r="O107" s="769"/>
      <c r="P107" s="895"/>
      <c r="Q107" s="960"/>
      <c r="R107" s="1048"/>
      <c r="S107" s="770"/>
      <c r="T107" s="771"/>
      <c r="U107" s="453"/>
      <c r="V107" s="307"/>
      <c r="W107" s="294"/>
      <c r="Z107" s="663" t="str">
        <f t="shared" si="18"/>
        <v/>
      </c>
      <c r="AA107" s="664" t="str">
        <f t="shared" si="33"/>
        <v/>
      </c>
      <c r="AB107" s="664" t="str">
        <f t="shared" si="34"/>
        <v/>
      </c>
      <c r="AC107" s="664" t="str">
        <f>IF(Z107="","",VLOOKUP(Z107,リスト!BN:BO,2,0))</f>
        <v/>
      </c>
      <c r="AD107" s="664" t="str">
        <f t="shared" si="19"/>
        <v/>
      </c>
      <c r="AE107" s="664" t="str">
        <f>IF(AD107="","",VLOOKUP(AD107,リスト!BW:BX,2,0))</f>
        <v/>
      </c>
      <c r="AF107" s="664" t="str">
        <f>IF(Z107="","",IF(J107&gt;【１】経営概要!$G$27,調査年-1,調査年)-I107)</f>
        <v/>
      </c>
      <c r="AG107" s="723" t="str">
        <f t="shared" si="20"/>
        <v/>
      </c>
      <c r="AH107" s="665" t="str">
        <f t="shared" si="21"/>
        <v/>
      </c>
      <c r="AI107" s="665" t="str">
        <f t="shared" si="22"/>
        <v/>
      </c>
      <c r="AJ107" s="666" t="str">
        <f t="shared" si="23"/>
        <v/>
      </c>
      <c r="AK107" s="666" t="str">
        <f t="shared" si="24"/>
        <v/>
      </c>
      <c r="AL107" s="666" t="str">
        <f t="shared" si="30"/>
        <v/>
      </c>
      <c r="AM107" s="666" t="str">
        <f>IF(R107="","",IF(OR(I107=IF(J107&gt;【１】経営概要!$G$27,調査年-1,調査年),AH107=""),"",ROUND(AH107*R107%,0)))</f>
        <v/>
      </c>
      <c r="AN107" s="666" t="str">
        <f t="shared" si="25"/>
        <v/>
      </c>
      <c r="AO107" s="666" t="str">
        <f t="shared" si="26"/>
        <v/>
      </c>
      <c r="AP107" s="666" t="str">
        <f t="shared" si="27"/>
        <v/>
      </c>
      <c r="AQ107" s="862" t="str">
        <f>IF(OR(R107="",AND(OR(I107&lt;&gt;IF(J107&gt;【１】経営概要!$G$27,調査年-1,調査年),AA107=0),M107="",AL107="")),"",
SUM(
IF(AND(I107=IF(J107&gt;【１】経営概要!$G$27,調査年-1,調査年),AA107=1),ROUND(K107*R107%,0),),
ROUND(M107*R107%,0),
ROUND(SUM(AL107)*R107%,0),
))</f>
        <v/>
      </c>
      <c r="AR107" s="666" t="str">
        <f t="shared" si="28"/>
        <v/>
      </c>
      <c r="AS107" s="666" t="str">
        <f t="shared" si="29"/>
        <v/>
      </c>
      <c r="AT107" s="897" t="str">
        <f t="shared" si="31"/>
        <v/>
      </c>
      <c r="AU107" s="897" t="str">
        <f t="shared" si="32"/>
        <v/>
      </c>
    </row>
    <row r="108" spans="3:47" s="4" customFormat="1" ht="28.15" hidden="1" customHeight="1" outlineLevel="1">
      <c r="C108" s="722">
        <v>90</v>
      </c>
      <c r="D108" s="766"/>
      <c r="E108" s="686"/>
      <c r="F108" s="767"/>
      <c r="G108" s="744"/>
      <c r="H108" s="191"/>
      <c r="I108" s="191"/>
      <c r="J108" s="776"/>
      <c r="K108" s="192"/>
      <c r="L108" s="192"/>
      <c r="M108" s="774"/>
      <c r="N108" s="192"/>
      <c r="O108" s="769"/>
      <c r="P108" s="895"/>
      <c r="Q108" s="960"/>
      <c r="R108" s="1048"/>
      <c r="S108" s="770"/>
      <c r="T108" s="771"/>
      <c r="U108" s="453"/>
      <c r="V108" s="307"/>
      <c r="W108" s="294"/>
      <c r="Z108" s="663" t="str">
        <f t="shared" si="18"/>
        <v/>
      </c>
      <c r="AA108" s="664" t="str">
        <f t="shared" si="33"/>
        <v/>
      </c>
      <c r="AB108" s="664" t="str">
        <f t="shared" si="34"/>
        <v/>
      </c>
      <c r="AC108" s="664" t="str">
        <f>IF(Z108="","",VLOOKUP(Z108,リスト!BN:BO,2,0))</f>
        <v/>
      </c>
      <c r="AD108" s="664" t="str">
        <f t="shared" si="19"/>
        <v/>
      </c>
      <c r="AE108" s="664" t="str">
        <f>IF(AD108="","",VLOOKUP(AD108,リスト!BW:BX,2,0))</f>
        <v/>
      </c>
      <c r="AF108" s="664" t="str">
        <f>IF(Z108="","",IF(J108&gt;【１】経営概要!$G$27,調査年-1,調査年)-I108)</f>
        <v/>
      </c>
      <c r="AG108" s="723" t="str">
        <f t="shared" si="20"/>
        <v/>
      </c>
      <c r="AH108" s="665" t="str">
        <f t="shared" si="21"/>
        <v/>
      </c>
      <c r="AI108" s="665" t="str">
        <f t="shared" si="22"/>
        <v/>
      </c>
      <c r="AJ108" s="666" t="str">
        <f t="shared" si="23"/>
        <v/>
      </c>
      <c r="AK108" s="666" t="str">
        <f t="shared" si="24"/>
        <v/>
      </c>
      <c r="AL108" s="666" t="str">
        <f t="shared" si="30"/>
        <v/>
      </c>
      <c r="AM108" s="666" t="str">
        <f>IF(R108="","",IF(OR(I108=IF(J108&gt;【１】経営概要!$G$27,調査年-1,調査年),AH108=""),"",ROUND(AH108*R108%,0)))</f>
        <v/>
      </c>
      <c r="AN108" s="666" t="str">
        <f t="shared" si="25"/>
        <v/>
      </c>
      <c r="AO108" s="666" t="str">
        <f t="shared" si="26"/>
        <v/>
      </c>
      <c r="AP108" s="666" t="str">
        <f t="shared" si="27"/>
        <v/>
      </c>
      <c r="AQ108" s="862" t="str">
        <f>IF(OR(R108="",AND(OR(I108&lt;&gt;IF(J108&gt;【１】経営概要!$G$27,調査年-1,調査年),AA108=0),M108="",AL108="")),"",
SUM(
IF(AND(I108=IF(J108&gt;【１】経営概要!$G$27,調査年-1,調査年),AA108=1),ROUND(K108*R108%,0),),
ROUND(M108*R108%,0),
ROUND(SUM(AL108)*R108%,0),
))</f>
        <v/>
      </c>
      <c r="AR108" s="666" t="str">
        <f t="shared" si="28"/>
        <v/>
      </c>
      <c r="AS108" s="666" t="str">
        <f t="shared" si="29"/>
        <v/>
      </c>
      <c r="AT108" s="897" t="str">
        <f t="shared" si="31"/>
        <v/>
      </c>
      <c r="AU108" s="897" t="str">
        <f t="shared" si="32"/>
        <v/>
      </c>
    </row>
    <row r="109" spans="3:47" s="4" customFormat="1" ht="28.15" hidden="1" customHeight="1" outlineLevel="1">
      <c r="C109" s="722">
        <v>91</v>
      </c>
      <c r="D109" s="766"/>
      <c r="E109" s="686"/>
      <c r="F109" s="767"/>
      <c r="G109" s="744"/>
      <c r="H109" s="191"/>
      <c r="I109" s="191"/>
      <c r="J109" s="776"/>
      <c r="K109" s="192"/>
      <c r="L109" s="192"/>
      <c r="M109" s="774"/>
      <c r="N109" s="192"/>
      <c r="O109" s="769"/>
      <c r="P109" s="895"/>
      <c r="Q109" s="960"/>
      <c r="R109" s="1048"/>
      <c r="S109" s="770"/>
      <c r="T109" s="771"/>
      <c r="U109" s="453"/>
      <c r="V109" s="307"/>
      <c r="W109" s="294"/>
      <c r="Z109" s="663" t="str">
        <f t="shared" si="18"/>
        <v/>
      </c>
      <c r="AA109" s="664" t="str">
        <f t="shared" si="33"/>
        <v/>
      </c>
      <c r="AB109" s="664" t="str">
        <f t="shared" si="34"/>
        <v/>
      </c>
      <c r="AC109" s="664" t="str">
        <f>IF(Z109="","",VLOOKUP(Z109,リスト!BN:BO,2,0))</f>
        <v/>
      </c>
      <c r="AD109" s="664" t="str">
        <f t="shared" si="19"/>
        <v/>
      </c>
      <c r="AE109" s="664" t="str">
        <f>IF(AD109="","",VLOOKUP(AD109,リスト!BW:BX,2,0))</f>
        <v/>
      </c>
      <c r="AF109" s="664" t="str">
        <f>IF(Z109="","",IF(J109&gt;【１】経営概要!$G$27,調査年-1,調査年)-I109)</f>
        <v/>
      </c>
      <c r="AG109" s="723" t="str">
        <f t="shared" si="20"/>
        <v/>
      </c>
      <c r="AH109" s="665" t="str">
        <f t="shared" si="21"/>
        <v/>
      </c>
      <c r="AI109" s="665" t="str">
        <f t="shared" si="22"/>
        <v/>
      </c>
      <c r="AJ109" s="666" t="str">
        <f t="shared" si="23"/>
        <v/>
      </c>
      <c r="AK109" s="666" t="str">
        <f t="shared" si="24"/>
        <v/>
      </c>
      <c r="AL109" s="666" t="str">
        <f t="shared" si="30"/>
        <v/>
      </c>
      <c r="AM109" s="666" t="str">
        <f>IF(R109="","",IF(OR(I109=IF(J109&gt;【１】経営概要!$G$27,調査年-1,調査年),AH109=""),"",ROUND(AH109*R109%,0)))</f>
        <v/>
      </c>
      <c r="AN109" s="666" t="str">
        <f t="shared" si="25"/>
        <v/>
      </c>
      <c r="AO109" s="666" t="str">
        <f t="shared" si="26"/>
        <v/>
      </c>
      <c r="AP109" s="666" t="str">
        <f t="shared" si="27"/>
        <v/>
      </c>
      <c r="AQ109" s="862" t="str">
        <f>IF(OR(R109="",AND(OR(I109&lt;&gt;IF(J109&gt;【１】経営概要!$G$27,調査年-1,調査年),AA109=0),M109="",AL109="")),"",
SUM(
IF(AND(I109=IF(J109&gt;【１】経営概要!$G$27,調査年-1,調査年),AA109=1),ROUND(K109*R109%,0),),
ROUND(M109*R109%,0),
ROUND(SUM(AL109)*R109%,0),
))</f>
        <v/>
      </c>
      <c r="AR109" s="666" t="str">
        <f t="shared" si="28"/>
        <v/>
      </c>
      <c r="AS109" s="666" t="str">
        <f t="shared" si="29"/>
        <v/>
      </c>
      <c r="AT109" s="897" t="str">
        <f t="shared" si="31"/>
        <v/>
      </c>
      <c r="AU109" s="897" t="str">
        <f t="shared" si="32"/>
        <v/>
      </c>
    </row>
    <row r="110" spans="3:47" s="4" customFormat="1" ht="28.15" hidden="1" customHeight="1" outlineLevel="1">
      <c r="C110" s="722">
        <v>92</v>
      </c>
      <c r="D110" s="766"/>
      <c r="E110" s="686"/>
      <c r="F110" s="767"/>
      <c r="G110" s="682"/>
      <c r="H110" s="200"/>
      <c r="I110" s="200"/>
      <c r="J110" s="768"/>
      <c r="K110" s="201"/>
      <c r="L110" s="201"/>
      <c r="M110" s="201"/>
      <c r="N110" s="201"/>
      <c r="O110" s="769"/>
      <c r="P110" s="895"/>
      <c r="Q110" s="960"/>
      <c r="R110" s="1048"/>
      <c r="S110" s="770"/>
      <c r="T110" s="771"/>
      <c r="U110" s="453"/>
      <c r="V110" s="307"/>
      <c r="W110" s="294"/>
      <c r="Z110" s="663" t="str">
        <f t="shared" si="18"/>
        <v/>
      </c>
      <c r="AA110" s="664" t="str">
        <f t="shared" si="33"/>
        <v/>
      </c>
      <c r="AB110" s="664" t="str">
        <f t="shared" si="34"/>
        <v/>
      </c>
      <c r="AC110" s="664" t="str">
        <f>IF(Z110="","",VLOOKUP(Z110,リスト!BN:BO,2,0))</f>
        <v/>
      </c>
      <c r="AD110" s="664" t="str">
        <f t="shared" si="19"/>
        <v/>
      </c>
      <c r="AE110" s="664" t="str">
        <f>IF(AD110="","",VLOOKUP(AD110,リスト!BW:BX,2,0))</f>
        <v/>
      </c>
      <c r="AF110" s="664" t="str">
        <f>IF(Z110="","",IF(J110&gt;【１】経営概要!$G$27,調査年-1,調査年)-I110)</f>
        <v/>
      </c>
      <c r="AG110" s="723" t="str">
        <f t="shared" si="20"/>
        <v/>
      </c>
      <c r="AH110" s="665" t="str">
        <f t="shared" si="21"/>
        <v/>
      </c>
      <c r="AI110" s="665" t="str">
        <f t="shared" si="22"/>
        <v/>
      </c>
      <c r="AJ110" s="666" t="str">
        <f t="shared" si="23"/>
        <v/>
      </c>
      <c r="AK110" s="666" t="str">
        <f t="shared" si="24"/>
        <v/>
      </c>
      <c r="AL110" s="666" t="str">
        <f t="shared" si="30"/>
        <v/>
      </c>
      <c r="AM110" s="666" t="str">
        <f>IF(R110="","",IF(OR(I110=IF(J110&gt;【１】経営概要!$G$27,調査年-1,調査年),AH110=""),"",ROUND(AH110*R110%,0)))</f>
        <v/>
      </c>
      <c r="AN110" s="666" t="str">
        <f t="shared" si="25"/>
        <v/>
      </c>
      <c r="AO110" s="666" t="str">
        <f t="shared" si="26"/>
        <v/>
      </c>
      <c r="AP110" s="666" t="str">
        <f t="shared" si="27"/>
        <v/>
      </c>
      <c r="AQ110" s="862" t="str">
        <f>IF(OR(R110="",AND(OR(I110&lt;&gt;IF(J110&gt;【１】経営概要!$G$27,調査年-1,調査年),AA110=0),M110="",AL110="")),"",
SUM(
IF(AND(I110=IF(J110&gt;【１】経営概要!$G$27,調査年-1,調査年),AA110=1),ROUND(K110*R110%,0),),
ROUND(M110*R110%,0),
ROUND(SUM(AL110)*R110%,0),
))</f>
        <v/>
      </c>
      <c r="AR110" s="666" t="str">
        <f t="shared" si="28"/>
        <v/>
      </c>
      <c r="AS110" s="666" t="str">
        <f t="shared" si="29"/>
        <v/>
      </c>
      <c r="AT110" s="897" t="str">
        <f t="shared" si="31"/>
        <v/>
      </c>
      <c r="AU110" s="897" t="str">
        <f t="shared" si="32"/>
        <v/>
      </c>
    </row>
    <row r="111" spans="3:47" s="4" customFormat="1" ht="28.15" hidden="1" customHeight="1" outlineLevel="1">
      <c r="C111" s="722">
        <v>93</v>
      </c>
      <c r="D111" s="772"/>
      <c r="E111" s="773"/>
      <c r="F111" s="767"/>
      <c r="G111" s="744"/>
      <c r="H111" s="193"/>
      <c r="I111" s="193"/>
      <c r="J111" s="768"/>
      <c r="K111" s="192"/>
      <c r="L111" s="192"/>
      <c r="M111" s="774"/>
      <c r="N111" s="192"/>
      <c r="O111" s="769"/>
      <c r="P111" s="895"/>
      <c r="Q111" s="960"/>
      <c r="R111" s="1048"/>
      <c r="S111" s="770"/>
      <c r="T111" s="771"/>
      <c r="U111" s="453"/>
      <c r="V111" s="307"/>
      <c r="W111" s="294"/>
      <c r="Z111" s="663" t="str">
        <f t="shared" si="18"/>
        <v/>
      </c>
      <c r="AA111" s="664" t="str">
        <f t="shared" si="33"/>
        <v/>
      </c>
      <c r="AB111" s="664" t="str">
        <f t="shared" si="34"/>
        <v/>
      </c>
      <c r="AC111" s="664" t="str">
        <f>IF(Z111="","",VLOOKUP(Z111,リスト!BN:BO,2,0))</f>
        <v/>
      </c>
      <c r="AD111" s="664" t="str">
        <f t="shared" si="19"/>
        <v/>
      </c>
      <c r="AE111" s="664" t="str">
        <f>IF(AD111="","",VLOOKUP(AD111,リスト!BW:BX,2,0))</f>
        <v/>
      </c>
      <c r="AF111" s="664" t="str">
        <f>IF(Z111="","",IF(J111&gt;【１】経営概要!$G$27,調査年-1,調査年)-I111)</f>
        <v/>
      </c>
      <c r="AG111" s="723" t="str">
        <f t="shared" si="20"/>
        <v/>
      </c>
      <c r="AH111" s="665" t="str">
        <f t="shared" si="21"/>
        <v/>
      </c>
      <c r="AI111" s="665" t="str">
        <f t="shared" si="22"/>
        <v/>
      </c>
      <c r="AJ111" s="666" t="str">
        <f t="shared" si="23"/>
        <v/>
      </c>
      <c r="AK111" s="666" t="str">
        <f t="shared" si="24"/>
        <v/>
      </c>
      <c r="AL111" s="666" t="str">
        <f t="shared" si="30"/>
        <v/>
      </c>
      <c r="AM111" s="666" t="str">
        <f>IF(R111="","",IF(OR(I111=IF(J111&gt;【１】経営概要!$G$27,調査年-1,調査年),AH111=""),"",ROUND(AH111*R111%,0)))</f>
        <v/>
      </c>
      <c r="AN111" s="666" t="str">
        <f t="shared" si="25"/>
        <v/>
      </c>
      <c r="AO111" s="666" t="str">
        <f t="shared" si="26"/>
        <v/>
      </c>
      <c r="AP111" s="666" t="str">
        <f t="shared" si="27"/>
        <v/>
      </c>
      <c r="AQ111" s="862" t="str">
        <f>IF(OR(R111="",AND(OR(I111&lt;&gt;IF(J111&gt;【１】経営概要!$G$27,調査年-1,調査年),AA111=0),M111="",AL111="")),"",
SUM(
IF(AND(I111=IF(J111&gt;【１】経営概要!$G$27,調査年-1,調査年),AA111=1),ROUND(K111*R111%,0),),
ROUND(M111*R111%,0),
ROUND(SUM(AL111)*R111%,0),
))</f>
        <v/>
      </c>
      <c r="AR111" s="666" t="str">
        <f t="shared" si="28"/>
        <v/>
      </c>
      <c r="AS111" s="666" t="str">
        <f t="shared" si="29"/>
        <v/>
      </c>
      <c r="AT111" s="897" t="str">
        <f t="shared" si="31"/>
        <v/>
      </c>
      <c r="AU111" s="897" t="str">
        <f t="shared" si="32"/>
        <v/>
      </c>
    </row>
    <row r="112" spans="3:47" s="4" customFormat="1" ht="28.15" hidden="1" customHeight="1" outlineLevel="1">
      <c r="C112" s="722">
        <v>94</v>
      </c>
      <c r="D112" s="766"/>
      <c r="E112" s="686"/>
      <c r="F112" s="767"/>
      <c r="G112" s="744"/>
      <c r="H112" s="191"/>
      <c r="I112" s="191"/>
      <c r="J112" s="768"/>
      <c r="K112" s="192"/>
      <c r="L112" s="192"/>
      <c r="M112" s="774"/>
      <c r="N112" s="192"/>
      <c r="O112" s="769"/>
      <c r="P112" s="895"/>
      <c r="Q112" s="960"/>
      <c r="R112" s="1048"/>
      <c r="S112" s="770"/>
      <c r="T112" s="771"/>
      <c r="U112" s="453"/>
      <c r="V112" s="307"/>
      <c r="W112" s="294"/>
      <c r="Z112" s="663" t="str">
        <f t="shared" si="18"/>
        <v/>
      </c>
      <c r="AA112" s="664" t="str">
        <f t="shared" si="33"/>
        <v/>
      </c>
      <c r="AB112" s="664" t="str">
        <f t="shared" si="34"/>
        <v/>
      </c>
      <c r="AC112" s="664" t="str">
        <f>IF(Z112="","",VLOOKUP(Z112,リスト!BN:BO,2,0))</f>
        <v/>
      </c>
      <c r="AD112" s="664" t="str">
        <f t="shared" si="19"/>
        <v/>
      </c>
      <c r="AE112" s="664" t="str">
        <f>IF(AD112="","",VLOOKUP(AD112,リスト!BW:BX,2,0))</f>
        <v/>
      </c>
      <c r="AF112" s="664" t="str">
        <f>IF(Z112="","",IF(J112&gt;【１】経営概要!$G$27,調査年-1,調査年)-I112)</f>
        <v/>
      </c>
      <c r="AG112" s="723" t="str">
        <f t="shared" si="20"/>
        <v/>
      </c>
      <c r="AH112" s="665" t="str">
        <f t="shared" si="21"/>
        <v/>
      </c>
      <c r="AI112" s="665" t="str">
        <f t="shared" si="22"/>
        <v/>
      </c>
      <c r="AJ112" s="666" t="str">
        <f t="shared" si="23"/>
        <v/>
      </c>
      <c r="AK112" s="666" t="str">
        <f t="shared" si="24"/>
        <v/>
      </c>
      <c r="AL112" s="666" t="str">
        <f t="shared" si="30"/>
        <v/>
      </c>
      <c r="AM112" s="666" t="str">
        <f>IF(R112="","",IF(OR(I112=IF(J112&gt;【１】経営概要!$G$27,調査年-1,調査年),AH112=""),"",ROUND(AH112*R112%,0)))</f>
        <v/>
      </c>
      <c r="AN112" s="666" t="str">
        <f t="shared" si="25"/>
        <v/>
      </c>
      <c r="AO112" s="666" t="str">
        <f t="shared" si="26"/>
        <v/>
      </c>
      <c r="AP112" s="666" t="str">
        <f t="shared" si="27"/>
        <v/>
      </c>
      <c r="AQ112" s="862" t="str">
        <f>IF(OR(R112="",AND(OR(I112&lt;&gt;IF(J112&gt;【１】経営概要!$G$27,調査年-1,調査年),AA112=0),M112="",AL112="")),"",
SUM(
IF(AND(I112=IF(J112&gt;【１】経営概要!$G$27,調査年-1,調査年),AA112=1),ROUND(K112*R112%,0),),
ROUND(M112*R112%,0),
ROUND(SUM(AL112)*R112%,0),
))</f>
        <v/>
      </c>
      <c r="AR112" s="666" t="str">
        <f t="shared" si="28"/>
        <v/>
      </c>
      <c r="AS112" s="666" t="str">
        <f t="shared" si="29"/>
        <v/>
      </c>
      <c r="AT112" s="897" t="str">
        <f t="shared" si="31"/>
        <v/>
      </c>
      <c r="AU112" s="897" t="str">
        <f t="shared" si="32"/>
        <v/>
      </c>
    </row>
    <row r="113" spans="3:47" s="4" customFormat="1" ht="28.15" hidden="1" customHeight="1" outlineLevel="1">
      <c r="C113" s="722">
        <v>95</v>
      </c>
      <c r="D113" s="772"/>
      <c r="E113" s="773"/>
      <c r="F113" s="767"/>
      <c r="G113" s="744"/>
      <c r="H113" s="193"/>
      <c r="I113" s="193"/>
      <c r="J113" s="768"/>
      <c r="K113" s="192"/>
      <c r="L113" s="192"/>
      <c r="M113" s="774"/>
      <c r="N113" s="192"/>
      <c r="O113" s="769"/>
      <c r="P113" s="895"/>
      <c r="Q113" s="960"/>
      <c r="R113" s="1048"/>
      <c r="S113" s="770"/>
      <c r="T113" s="771"/>
      <c r="U113" s="453"/>
      <c r="V113" s="307"/>
      <c r="W113" s="294"/>
      <c r="Z113" s="663" t="str">
        <f t="shared" si="18"/>
        <v/>
      </c>
      <c r="AA113" s="664" t="str">
        <f t="shared" si="33"/>
        <v/>
      </c>
      <c r="AB113" s="664" t="str">
        <f t="shared" si="34"/>
        <v/>
      </c>
      <c r="AC113" s="664" t="str">
        <f>IF(Z113="","",VLOOKUP(Z113,リスト!BN:BO,2,0))</f>
        <v/>
      </c>
      <c r="AD113" s="664" t="str">
        <f t="shared" si="19"/>
        <v/>
      </c>
      <c r="AE113" s="664" t="str">
        <f>IF(AD113="","",VLOOKUP(AD113,リスト!BW:BX,2,0))</f>
        <v/>
      </c>
      <c r="AF113" s="664" t="str">
        <f>IF(Z113="","",IF(J113&gt;【１】経営概要!$G$27,調査年-1,調査年)-I113)</f>
        <v/>
      </c>
      <c r="AG113" s="723" t="str">
        <f t="shared" si="20"/>
        <v/>
      </c>
      <c r="AH113" s="665" t="str">
        <f t="shared" si="21"/>
        <v/>
      </c>
      <c r="AI113" s="665" t="str">
        <f t="shared" si="22"/>
        <v/>
      </c>
      <c r="AJ113" s="666" t="str">
        <f t="shared" si="23"/>
        <v/>
      </c>
      <c r="AK113" s="666" t="str">
        <f t="shared" si="24"/>
        <v/>
      </c>
      <c r="AL113" s="666" t="str">
        <f t="shared" si="30"/>
        <v/>
      </c>
      <c r="AM113" s="666" t="str">
        <f>IF(R113="","",IF(OR(I113=IF(J113&gt;【１】経営概要!$G$27,調査年-1,調査年),AH113=""),"",ROUND(AH113*R113%,0)))</f>
        <v/>
      </c>
      <c r="AN113" s="666" t="str">
        <f t="shared" si="25"/>
        <v/>
      </c>
      <c r="AO113" s="666" t="str">
        <f t="shared" si="26"/>
        <v/>
      </c>
      <c r="AP113" s="666" t="str">
        <f t="shared" si="27"/>
        <v/>
      </c>
      <c r="AQ113" s="862" t="str">
        <f>IF(OR(R113="",AND(OR(I113&lt;&gt;IF(J113&gt;【１】経営概要!$G$27,調査年-1,調査年),AA113=0),M113="",AL113="")),"",
SUM(
IF(AND(I113=IF(J113&gt;【１】経営概要!$G$27,調査年-1,調査年),AA113=1),ROUND(K113*R113%,0),),
ROUND(M113*R113%,0),
ROUND(SUM(AL113)*R113%,0),
))</f>
        <v/>
      </c>
      <c r="AR113" s="666" t="str">
        <f t="shared" si="28"/>
        <v/>
      </c>
      <c r="AS113" s="666" t="str">
        <f t="shared" si="29"/>
        <v/>
      </c>
      <c r="AT113" s="897" t="str">
        <f t="shared" si="31"/>
        <v/>
      </c>
      <c r="AU113" s="897" t="str">
        <f t="shared" si="32"/>
        <v/>
      </c>
    </row>
    <row r="114" spans="3:47" s="4" customFormat="1" ht="28.15" hidden="1" customHeight="1" outlineLevel="1">
      <c r="C114" s="722">
        <v>96</v>
      </c>
      <c r="D114" s="766"/>
      <c r="E114" s="686"/>
      <c r="F114" s="767"/>
      <c r="G114" s="744"/>
      <c r="H114" s="191"/>
      <c r="I114" s="191"/>
      <c r="J114" s="768"/>
      <c r="K114" s="192"/>
      <c r="L114" s="192"/>
      <c r="M114" s="774"/>
      <c r="N114" s="192"/>
      <c r="O114" s="769"/>
      <c r="P114" s="895"/>
      <c r="Q114" s="960"/>
      <c r="R114" s="1048"/>
      <c r="S114" s="770"/>
      <c r="T114" s="771"/>
      <c r="U114" s="453"/>
      <c r="V114" s="307"/>
      <c r="W114" s="294"/>
      <c r="Z114" s="663" t="str">
        <f t="shared" si="18"/>
        <v/>
      </c>
      <c r="AA114" s="664" t="str">
        <f t="shared" si="33"/>
        <v/>
      </c>
      <c r="AB114" s="664" t="str">
        <f t="shared" si="34"/>
        <v/>
      </c>
      <c r="AC114" s="664" t="str">
        <f>IF(Z114="","",VLOOKUP(Z114,リスト!BN:BO,2,0))</f>
        <v/>
      </c>
      <c r="AD114" s="664" t="str">
        <f t="shared" si="19"/>
        <v/>
      </c>
      <c r="AE114" s="664" t="str">
        <f>IF(AD114="","",VLOOKUP(AD114,リスト!BW:BX,2,0))</f>
        <v/>
      </c>
      <c r="AF114" s="664" t="str">
        <f>IF(Z114="","",IF(J114&gt;【１】経営概要!$G$27,調査年-1,調査年)-I114)</f>
        <v/>
      </c>
      <c r="AG114" s="723" t="str">
        <f t="shared" si="20"/>
        <v/>
      </c>
      <c r="AH114" s="665" t="str">
        <f t="shared" si="21"/>
        <v/>
      </c>
      <c r="AI114" s="665" t="str">
        <f t="shared" si="22"/>
        <v/>
      </c>
      <c r="AJ114" s="666" t="str">
        <f t="shared" si="23"/>
        <v/>
      </c>
      <c r="AK114" s="666" t="str">
        <f t="shared" si="24"/>
        <v/>
      </c>
      <c r="AL114" s="666" t="str">
        <f t="shared" si="30"/>
        <v/>
      </c>
      <c r="AM114" s="666" t="str">
        <f>IF(R114="","",IF(OR(I114=IF(J114&gt;【１】経営概要!$G$27,調査年-1,調査年),AH114=""),"",ROUND(AH114*R114%,0)))</f>
        <v/>
      </c>
      <c r="AN114" s="666" t="str">
        <f t="shared" si="25"/>
        <v/>
      </c>
      <c r="AO114" s="666" t="str">
        <f t="shared" si="26"/>
        <v/>
      </c>
      <c r="AP114" s="666" t="str">
        <f t="shared" si="27"/>
        <v/>
      </c>
      <c r="AQ114" s="862" t="str">
        <f>IF(OR(R114="",AND(OR(I114&lt;&gt;IF(J114&gt;【１】経営概要!$G$27,調査年-1,調査年),AA114=0),M114="",AL114="")),"",
SUM(
IF(AND(I114=IF(J114&gt;【１】経営概要!$G$27,調査年-1,調査年),AA114=1),ROUND(K114*R114%,0),),
ROUND(M114*R114%,0),
ROUND(SUM(AL114)*R114%,0),
))</f>
        <v/>
      </c>
      <c r="AR114" s="666" t="str">
        <f t="shared" si="28"/>
        <v/>
      </c>
      <c r="AS114" s="666" t="str">
        <f t="shared" si="29"/>
        <v/>
      </c>
      <c r="AT114" s="897" t="str">
        <f t="shared" si="31"/>
        <v/>
      </c>
      <c r="AU114" s="897" t="str">
        <f t="shared" si="32"/>
        <v/>
      </c>
    </row>
    <row r="115" spans="3:47" s="4" customFormat="1" ht="28.15" hidden="1" customHeight="1" outlineLevel="1">
      <c r="C115" s="722">
        <v>97</v>
      </c>
      <c r="D115" s="772"/>
      <c r="E115" s="773"/>
      <c r="F115" s="767"/>
      <c r="G115" s="744"/>
      <c r="H115" s="193"/>
      <c r="I115" s="193"/>
      <c r="J115" s="768"/>
      <c r="K115" s="192"/>
      <c r="L115" s="192"/>
      <c r="M115" s="774"/>
      <c r="N115" s="192"/>
      <c r="O115" s="769"/>
      <c r="P115" s="895"/>
      <c r="Q115" s="960"/>
      <c r="R115" s="1048"/>
      <c r="S115" s="770"/>
      <c r="T115" s="771"/>
      <c r="U115" s="453"/>
      <c r="V115" s="307"/>
      <c r="W115" s="294"/>
      <c r="Z115" s="663" t="str">
        <f t="shared" si="18"/>
        <v/>
      </c>
      <c r="AA115" s="664" t="str">
        <f t="shared" si="33"/>
        <v/>
      </c>
      <c r="AB115" s="664" t="str">
        <f t="shared" si="34"/>
        <v/>
      </c>
      <c r="AC115" s="664" t="str">
        <f>IF(Z115="","",VLOOKUP(Z115,リスト!BN:BO,2,0))</f>
        <v/>
      </c>
      <c r="AD115" s="664" t="str">
        <f t="shared" si="19"/>
        <v/>
      </c>
      <c r="AE115" s="664" t="str">
        <f>IF(AD115="","",VLOOKUP(AD115,リスト!BW:BX,2,0))</f>
        <v/>
      </c>
      <c r="AF115" s="664" t="str">
        <f>IF(Z115="","",IF(J115&gt;【１】経営概要!$G$27,調査年-1,調査年)-I115)</f>
        <v/>
      </c>
      <c r="AG115" s="723" t="str">
        <f t="shared" si="20"/>
        <v/>
      </c>
      <c r="AH115" s="665" t="str">
        <f t="shared" si="21"/>
        <v/>
      </c>
      <c r="AI115" s="665" t="str">
        <f t="shared" si="22"/>
        <v/>
      </c>
      <c r="AJ115" s="666" t="str">
        <f t="shared" si="23"/>
        <v/>
      </c>
      <c r="AK115" s="666" t="str">
        <f t="shared" si="24"/>
        <v/>
      </c>
      <c r="AL115" s="666" t="str">
        <f t="shared" si="30"/>
        <v/>
      </c>
      <c r="AM115" s="666" t="str">
        <f>IF(R115="","",IF(OR(I115=IF(J115&gt;【１】経営概要!$G$27,調査年-1,調査年),AH115=""),"",ROUND(AH115*R115%,0)))</f>
        <v/>
      </c>
      <c r="AN115" s="666" t="str">
        <f t="shared" si="25"/>
        <v/>
      </c>
      <c r="AO115" s="666" t="str">
        <f t="shared" si="26"/>
        <v/>
      </c>
      <c r="AP115" s="666" t="str">
        <f t="shared" si="27"/>
        <v/>
      </c>
      <c r="AQ115" s="862" t="str">
        <f>IF(OR(R115="",AND(OR(I115&lt;&gt;IF(J115&gt;【１】経営概要!$G$27,調査年-1,調査年),AA115=0),M115="",AL115="")),"",
SUM(
IF(AND(I115=IF(J115&gt;【１】経営概要!$G$27,調査年-1,調査年),AA115=1),ROUND(K115*R115%,0),),
ROUND(M115*R115%,0),
ROUND(SUM(AL115)*R115%,0),
))</f>
        <v/>
      </c>
      <c r="AR115" s="666" t="str">
        <f t="shared" si="28"/>
        <v/>
      </c>
      <c r="AS115" s="666" t="str">
        <f t="shared" si="29"/>
        <v/>
      </c>
      <c r="AT115" s="897" t="str">
        <f t="shared" si="31"/>
        <v/>
      </c>
      <c r="AU115" s="897" t="str">
        <f t="shared" si="32"/>
        <v/>
      </c>
    </row>
    <row r="116" spans="3:47" s="4" customFormat="1" ht="28.15" hidden="1" customHeight="1" outlineLevel="1">
      <c r="C116" s="722">
        <v>98</v>
      </c>
      <c r="D116" s="766"/>
      <c r="E116" s="686"/>
      <c r="F116" s="767"/>
      <c r="G116" s="744"/>
      <c r="H116" s="191"/>
      <c r="I116" s="191"/>
      <c r="J116" s="768"/>
      <c r="K116" s="192"/>
      <c r="L116" s="192"/>
      <c r="M116" s="774"/>
      <c r="N116" s="192"/>
      <c r="O116" s="769"/>
      <c r="P116" s="895"/>
      <c r="Q116" s="960"/>
      <c r="R116" s="1048"/>
      <c r="S116" s="770"/>
      <c r="T116" s="771"/>
      <c r="U116" s="453"/>
      <c r="V116" s="307"/>
      <c r="W116" s="294"/>
      <c r="Z116" s="663" t="str">
        <f t="shared" si="18"/>
        <v/>
      </c>
      <c r="AA116" s="664" t="str">
        <f t="shared" si="33"/>
        <v/>
      </c>
      <c r="AB116" s="664" t="str">
        <f t="shared" si="34"/>
        <v/>
      </c>
      <c r="AC116" s="664" t="str">
        <f>IF(Z116="","",VLOOKUP(Z116,リスト!BN:BO,2,0))</f>
        <v/>
      </c>
      <c r="AD116" s="664" t="str">
        <f t="shared" si="19"/>
        <v/>
      </c>
      <c r="AE116" s="664" t="str">
        <f>IF(AD116="","",VLOOKUP(AD116,リスト!BW:BX,2,0))</f>
        <v/>
      </c>
      <c r="AF116" s="664" t="str">
        <f>IF(Z116="","",IF(J116&gt;【１】経営概要!$G$27,調査年-1,調査年)-I116)</f>
        <v/>
      </c>
      <c r="AG116" s="723" t="str">
        <f t="shared" si="20"/>
        <v/>
      </c>
      <c r="AH116" s="665" t="str">
        <f t="shared" si="21"/>
        <v/>
      </c>
      <c r="AI116" s="665" t="str">
        <f t="shared" si="22"/>
        <v/>
      </c>
      <c r="AJ116" s="666" t="str">
        <f t="shared" si="23"/>
        <v/>
      </c>
      <c r="AK116" s="666" t="str">
        <f t="shared" si="24"/>
        <v/>
      </c>
      <c r="AL116" s="666" t="str">
        <f t="shared" si="30"/>
        <v/>
      </c>
      <c r="AM116" s="666" t="str">
        <f>IF(R116="","",IF(OR(I116=IF(J116&gt;【１】経営概要!$G$27,調査年-1,調査年),AH116=""),"",ROUND(AH116*R116%,0)))</f>
        <v/>
      </c>
      <c r="AN116" s="666" t="str">
        <f t="shared" si="25"/>
        <v/>
      </c>
      <c r="AO116" s="666" t="str">
        <f t="shared" si="26"/>
        <v/>
      </c>
      <c r="AP116" s="666" t="str">
        <f t="shared" si="27"/>
        <v/>
      </c>
      <c r="AQ116" s="862" t="str">
        <f>IF(OR(R116="",AND(OR(I116&lt;&gt;IF(J116&gt;【１】経営概要!$G$27,調査年-1,調査年),AA116=0),M116="",AL116="")),"",
SUM(
IF(AND(I116=IF(J116&gt;【１】経営概要!$G$27,調査年-1,調査年),AA116=1),ROUND(K116*R116%,0),),
ROUND(M116*R116%,0),
ROUND(SUM(AL116)*R116%,0),
))</f>
        <v/>
      </c>
      <c r="AR116" s="666" t="str">
        <f t="shared" si="28"/>
        <v/>
      </c>
      <c r="AS116" s="666" t="str">
        <f t="shared" si="29"/>
        <v/>
      </c>
      <c r="AT116" s="897" t="str">
        <f t="shared" si="31"/>
        <v/>
      </c>
      <c r="AU116" s="897" t="str">
        <f t="shared" si="32"/>
        <v/>
      </c>
    </row>
    <row r="117" spans="3:47" s="4" customFormat="1" ht="28.15" hidden="1" customHeight="1" outlineLevel="1">
      <c r="C117" s="722">
        <v>99</v>
      </c>
      <c r="D117" s="772"/>
      <c r="E117" s="773"/>
      <c r="F117" s="767"/>
      <c r="G117" s="744"/>
      <c r="H117" s="193"/>
      <c r="I117" s="193"/>
      <c r="J117" s="768"/>
      <c r="K117" s="192"/>
      <c r="L117" s="192"/>
      <c r="M117" s="774"/>
      <c r="N117" s="192"/>
      <c r="O117" s="769"/>
      <c r="P117" s="895"/>
      <c r="Q117" s="960"/>
      <c r="R117" s="1048"/>
      <c r="S117" s="770"/>
      <c r="T117" s="771"/>
      <c r="U117" s="453"/>
      <c r="V117" s="307"/>
      <c r="W117" s="294"/>
      <c r="Z117" s="663" t="str">
        <f t="shared" si="18"/>
        <v/>
      </c>
      <c r="AA117" s="664" t="str">
        <f t="shared" si="33"/>
        <v/>
      </c>
      <c r="AB117" s="664" t="str">
        <f t="shared" si="34"/>
        <v/>
      </c>
      <c r="AC117" s="664" t="str">
        <f>IF(Z117="","",VLOOKUP(Z117,リスト!BN:BO,2,0))</f>
        <v/>
      </c>
      <c r="AD117" s="664" t="str">
        <f t="shared" si="19"/>
        <v/>
      </c>
      <c r="AE117" s="664" t="str">
        <f>IF(AD117="","",VLOOKUP(AD117,リスト!BW:BX,2,0))</f>
        <v/>
      </c>
      <c r="AF117" s="664" t="str">
        <f>IF(Z117="","",IF(J117&gt;【１】経営概要!$G$27,調査年-1,調査年)-I117)</f>
        <v/>
      </c>
      <c r="AG117" s="723" t="str">
        <f t="shared" si="20"/>
        <v/>
      </c>
      <c r="AH117" s="665" t="str">
        <f t="shared" si="21"/>
        <v/>
      </c>
      <c r="AI117" s="665" t="str">
        <f t="shared" si="22"/>
        <v/>
      </c>
      <c r="AJ117" s="666" t="str">
        <f t="shared" si="23"/>
        <v/>
      </c>
      <c r="AK117" s="666" t="str">
        <f t="shared" si="24"/>
        <v/>
      </c>
      <c r="AL117" s="666" t="str">
        <f t="shared" si="30"/>
        <v/>
      </c>
      <c r="AM117" s="666" t="str">
        <f>IF(R117="","",IF(OR(I117=IF(J117&gt;【１】経営概要!$G$27,調査年-1,調査年),AH117=""),"",ROUND(AH117*R117%,0)))</f>
        <v/>
      </c>
      <c r="AN117" s="666" t="str">
        <f t="shared" si="25"/>
        <v/>
      </c>
      <c r="AO117" s="666" t="str">
        <f t="shared" si="26"/>
        <v/>
      </c>
      <c r="AP117" s="666" t="str">
        <f t="shared" si="27"/>
        <v/>
      </c>
      <c r="AQ117" s="862" t="str">
        <f>IF(OR(R117="",AND(OR(I117&lt;&gt;IF(J117&gt;【１】経営概要!$G$27,調査年-1,調査年),AA117=0),M117="",AL117="")),"",
SUM(
IF(AND(I117=IF(J117&gt;【１】経営概要!$G$27,調査年-1,調査年),AA117=1),ROUND(K117*R117%,0),),
ROUND(M117*R117%,0),
ROUND(SUM(AL117)*R117%,0),
))</f>
        <v/>
      </c>
      <c r="AR117" s="666" t="str">
        <f t="shared" si="28"/>
        <v/>
      </c>
      <c r="AS117" s="666" t="str">
        <f t="shared" si="29"/>
        <v/>
      </c>
      <c r="AT117" s="897" t="str">
        <f t="shared" si="31"/>
        <v/>
      </c>
      <c r="AU117" s="897" t="str">
        <f t="shared" si="32"/>
        <v/>
      </c>
    </row>
    <row r="118" spans="3:47" s="4" customFormat="1" ht="28.15" hidden="1" customHeight="1" outlineLevel="1">
      <c r="C118" s="722">
        <v>100</v>
      </c>
      <c r="D118" s="766"/>
      <c r="E118" s="686"/>
      <c r="F118" s="767"/>
      <c r="G118" s="744"/>
      <c r="H118" s="191"/>
      <c r="I118" s="191"/>
      <c r="J118" s="768"/>
      <c r="K118" s="192"/>
      <c r="L118" s="192"/>
      <c r="M118" s="774"/>
      <c r="N118" s="192"/>
      <c r="O118" s="769"/>
      <c r="P118" s="895"/>
      <c r="Q118" s="960"/>
      <c r="R118" s="1048"/>
      <c r="S118" s="770"/>
      <c r="T118" s="771"/>
      <c r="U118" s="453"/>
      <c r="V118" s="307"/>
      <c r="W118" s="294"/>
      <c r="Z118" s="663" t="str">
        <f t="shared" si="18"/>
        <v/>
      </c>
      <c r="AA118" s="664" t="str">
        <f t="shared" si="33"/>
        <v/>
      </c>
      <c r="AB118" s="664" t="str">
        <f t="shared" si="34"/>
        <v/>
      </c>
      <c r="AC118" s="664" t="str">
        <f>IF(Z118="","",VLOOKUP(Z118,リスト!BN:BO,2,0))</f>
        <v/>
      </c>
      <c r="AD118" s="664" t="str">
        <f t="shared" si="19"/>
        <v/>
      </c>
      <c r="AE118" s="664" t="str">
        <f>IF(AD118="","",VLOOKUP(AD118,リスト!BW:BX,2,0))</f>
        <v/>
      </c>
      <c r="AF118" s="664" t="str">
        <f>IF(Z118="","",IF(J118&gt;【１】経営概要!$G$27,調査年-1,調査年)-I118)</f>
        <v/>
      </c>
      <c r="AG118" s="723" t="str">
        <f t="shared" si="20"/>
        <v/>
      </c>
      <c r="AH118" s="665" t="str">
        <f t="shared" si="21"/>
        <v/>
      </c>
      <c r="AI118" s="665" t="str">
        <f t="shared" si="22"/>
        <v/>
      </c>
      <c r="AJ118" s="666" t="str">
        <f t="shared" si="23"/>
        <v/>
      </c>
      <c r="AK118" s="666" t="str">
        <f t="shared" si="24"/>
        <v/>
      </c>
      <c r="AL118" s="666" t="str">
        <f t="shared" si="30"/>
        <v/>
      </c>
      <c r="AM118" s="666" t="str">
        <f>IF(R118="","",IF(OR(I118=IF(J118&gt;【１】経営概要!$G$27,調査年-1,調査年),AH118=""),"",ROUND(AH118*R118%,0)))</f>
        <v/>
      </c>
      <c r="AN118" s="666" t="str">
        <f t="shared" si="25"/>
        <v/>
      </c>
      <c r="AO118" s="666" t="str">
        <f t="shared" si="26"/>
        <v/>
      </c>
      <c r="AP118" s="666" t="str">
        <f t="shared" si="27"/>
        <v/>
      </c>
      <c r="AQ118" s="862" t="str">
        <f>IF(OR(R118="",AND(OR(I118&lt;&gt;IF(J118&gt;【１】経営概要!$G$27,調査年-1,調査年),AA118=0),M118="",AL118="")),"",
SUM(
IF(AND(I118=IF(J118&gt;【１】経営概要!$G$27,調査年-1,調査年),AA118=1),ROUND(K118*R118%,0),),
ROUND(M118*R118%,0),
ROUND(SUM(AL118)*R118%,0),
))</f>
        <v/>
      </c>
      <c r="AR118" s="666" t="str">
        <f t="shared" si="28"/>
        <v/>
      </c>
      <c r="AS118" s="666" t="str">
        <f t="shared" si="29"/>
        <v/>
      </c>
      <c r="AT118" s="897" t="str">
        <f t="shared" si="31"/>
        <v/>
      </c>
      <c r="AU118" s="897" t="str">
        <f t="shared" si="32"/>
        <v/>
      </c>
    </row>
    <row r="119" spans="3:47" s="4" customFormat="1" ht="28.15" hidden="1" customHeight="1" outlineLevel="1">
      <c r="C119" s="722">
        <v>101</v>
      </c>
      <c r="D119" s="772"/>
      <c r="E119" s="773"/>
      <c r="F119" s="767"/>
      <c r="G119" s="744"/>
      <c r="H119" s="193"/>
      <c r="I119" s="193"/>
      <c r="J119" s="768"/>
      <c r="K119" s="192"/>
      <c r="L119" s="192"/>
      <c r="M119" s="774"/>
      <c r="N119" s="192"/>
      <c r="O119" s="769"/>
      <c r="P119" s="895"/>
      <c r="Q119" s="960"/>
      <c r="R119" s="1048"/>
      <c r="S119" s="770"/>
      <c r="T119" s="771"/>
      <c r="U119" s="453"/>
      <c r="V119" s="307"/>
      <c r="W119" s="294"/>
      <c r="Z119" s="663" t="str">
        <f t="shared" si="18"/>
        <v/>
      </c>
      <c r="AA119" s="664" t="str">
        <f t="shared" si="33"/>
        <v/>
      </c>
      <c r="AB119" s="664" t="str">
        <f t="shared" si="34"/>
        <v/>
      </c>
      <c r="AC119" s="664" t="str">
        <f>IF(Z119="","",VLOOKUP(Z119,リスト!BN:BO,2,0))</f>
        <v/>
      </c>
      <c r="AD119" s="664" t="str">
        <f t="shared" si="19"/>
        <v/>
      </c>
      <c r="AE119" s="664" t="str">
        <f>IF(AD119="","",VLOOKUP(AD119,リスト!BW:BX,2,0))</f>
        <v/>
      </c>
      <c r="AF119" s="664" t="str">
        <f>IF(Z119="","",IF(J119&gt;【１】経営概要!$G$27,調査年-1,調査年)-I119)</f>
        <v/>
      </c>
      <c r="AG119" s="723" t="str">
        <f t="shared" si="20"/>
        <v/>
      </c>
      <c r="AH119" s="665" t="str">
        <f t="shared" si="21"/>
        <v/>
      </c>
      <c r="AI119" s="665" t="str">
        <f t="shared" si="22"/>
        <v/>
      </c>
      <c r="AJ119" s="666" t="str">
        <f t="shared" si="23"/>
        <v/>
      </c>
      <c r="AK119" s="666" t="str">
        <f t="shared" si="24"/>
        <v/>
      </c>
      <c r="AL119" s="666" t="str">
        <f t="shared" si="30"/>
        <v/>
      </c>
      <c r="AM119" s="666" t="str">
        <f>IF(R119="","",IF(OR(I119=IF(J119&gt;【１】経営概要!$G$27,調査年-1,調査年),AH119=""),"",ROUND(AH119*R119%,0)))</f>
        <v/>
      </c>
      <c r="AN119" s="666" t="str">
        <f t="shared" si="25"/>
        <v/>
      </c>
      <c r="AO119" s="666" t="str">
        <f t="shared" si="26"/>
        <v/>
      </c>
      <c r="AP119" s="666" t="str">
        <f t="shared" si="27"/>
        <v/>
      </c>
      <c r="AQ119" s="862" t="str">
        <f>IF(OR(R119="",AND(OR(I119&lt;&gt;IF(J119&gt;【１】経営概要!$G$27,調査年-1,調査年),AA119=0),M119="",AL119="")),"",
SUM(
IF(AND(I119=IF(J119&gt;【１】経営概要!$G$27,調査年-1,調査年),AA119=1),ROUND(K119*R119%,0),),
ROUND(M119*R119%,0),
ROUND(SUM(AL119)*R119%,0),
))</f>
        <v/>
      </c>
      <c r="AR119" s="666" t="str">
        <f t="shared" si="28"/>
        <v/>
      </c>
      <c r="AS119" s="666" t="str">
        <f t="shared" si="29"/>
        <v/>
      </c>
      <c r="AT119" s="897" t="str">
        <f t="shared" si="31"/>
        <v/>
      </c>
      <c r="AU119" s="897" t="str">
        <f t="shared" si="32"/>
        <v/>
      </c>
    </row>
    <row r="120" spans="3:47" s="4" customFormat="1" ht="28.15" hidden="1" customHeight="1" outlineLevel="1">
      <c r="C120" s="722">
        <v>102</v>
      </c>
      <c r="D120" s="766"/>
      <c r="E120" s="686"/>
      <c r="F120" s="767"/>
      <c r="G120" s="744"/>
      <c r="H120" s="191"/>
      <c r="I120" s="191"/>
      <c r="J120" s="768"/>
      <c r="K120" s="192"/>
      <c r="L120" s="192"/>
      <c r="M120" s="774"/>
      <c r="N120" s="192"/>
      <c r="O120" s="769"/>
      <c r="P120" s="895"/>
      <c r="Q120" s="960"/>
      <c r="R120" s="1048"/>
      <c r="S120" s="770"/>
      <c r="T120" s="771"/>
      <c r="U120" s="453"/>
      <c r="V120" s="307"/>
      <c r="W120" s="294"/>
      <c r="Z120" s="663" t="str">
        <f t="shared" si="18"/>
        <v/>
      </c>
      <c r="AA120" s="664" t="str">
        <f t="shared" si="33"/>
        <v/>
      </c>
      <c r="AB120" s="664" t="str">
        <f t="shared" si="34"/>
        <v/>
      </c>
      <c r="AC120" s="664" t="str">
        <f>IF(Z120="","",VLOOKUP(Z120,リスト!BN:BO,2,0))</f>
        <v/>
      </c>
      <c r="AD120" s="664" t="str">
        <f t="shared" si="19"/>
        <v/>
      </c>
      <c r="AE120" s="664" t="str">
        <f>IF(AD120="","",VLOOKUP(AD120,リスト!BW:BX,2,0))</f>
        <v/>
      </c>
      <c r="AF120" s="664" t="str">
        <f>IF(Z120="","",IF(J120&gt;【１】経営概要!$G$27,調査年-1,調査年)-I120)</f>
        <v/>
      </c>
      <c r="AG120" s="723" t="str">
        <f t="shared" si="20"/>
        <v/>
      </c>
      <c r="AH120" s="665" t="str">
        <f t="shared" si="21"/>
        <v/>
      </c>
      <c r="AI120" s="665" t="str">
        <f t="shared" si="22"/>
        <v/>
      </c>
      <c r="AJ120" s="666" t="str">
        <f t="shared" si="23"/>
        <v/>
      </c>
      <c r="AK120" s="666" t="str">
        <f t="shared" si="24"/>
        <v/>
      </c>
      <c r="AL120" s="666" t="str">
        <f t="shared" si="30"/>
        <v/>
      </c>
      <c r="AM120" s="666" t="str">
        <f>IF(R120="","",IF(OR(I120=IF(J120&gt;【１】経営概要!$G$27,調査年-1,調査年),AH120=""),"",ROUND(AH120*R120%,0)))</f>
        <v/>
      </c>
      <c r="AN120" s="666" t="str">
        <f t="shared" si="25"/>
        <v/>
      </c>
      <c r="AO120" s="666" t="str">
        <f t="shared" si="26"/>
        <v/>
      </c>
      <c r="AP120" s="666" t="str">
        <f t="shared" si="27"/>
        <v/>
      </c>
      <c r="AQ120" s="862" t="str">
        <f>IF(OR(R120="",AND(OR(I120&lt;&gt;IF(J120&gt;【１】経営概要!$G$27,調査年-1,調査年),AA120=0),M120="",AL120="")),"",
SUM(
IF(AND(I120=IF(J120&gt;【１】経営概要!$G$27,調査年-1,調査年),AA120=1),ROUND(K120*R120%,0),),
ROUND(M120*R120%,0),
ROUND(SUM(AL120)*R120%,0),
))</f>
        <v/>
      </c>
      <c r="AR120" s="666" t="str">
        <f t="shared" si="28"/>
        <v/>
      </c>
      <c r="AS120" s="666" t="str">
        <f t="shared" si="29"/>
        <v/>
      </c>
      <c r="AT120" s="897" t="str">
        <f t="shared" si="31"/>
        <v/>
      </c>
      <c r="AU120" s="897" t="str">
        <f t="shared" si="32"/>
        <v/>
      </c>
    </row>
    <row r="121" spans="3:47" s="4" customFormat="1" ht="28.15" hidden="1" customHeight="1" outlineLevel="1">
      <c r="C121" s="722">
        <v>103</v>
      </c>
      <c r="D121" s="772"/>
      <c r="E121" s="773"/>
      <c r="F121" s="767"/>
      <c r="G121" s="744"/>
      <c r="H121" s="193"/>
      <c r="I121" s="193"/>
      <c r="J121" s="775"/>
      <c r="K121" s="192"/>
      <c r="L121" s="192"/>
      <c r="M121" s="774"/>
      <c r="N121" s="192"/>
      <c r="O121" s="769"/>
      <c r="P121" s="895"/>
      <c r="Q121" s="960"/>
      <c r="R121" s="1048"/>
      <c r="S121" s="770"/>
      <c r="T121" s="771"/>
      <c r="U121" s="453"/>
      <c r="V121" s="307"/>
      <c r="W121" s="294"/>
      <c r="Z121" s="663" t="str">
        <f t="shared" si="18"/>
        <v/>
      </c>
      <c r="AA121" s="664" t="str">
        <f t="shared" si="33"/>
        <v/>
      </c>
      <c r="AB121" s="664" t="str">
        <f t="shared" si="34"/>
        <v/>
      </c>
      <c r="AC121" s="664" t="str">
        <f>IF(Z121="","",VLOOKUP(Z121,リスト!BN:BO,2,0))</f>
        <v/>
      </c>
      <c r="AD121" s="664" t="str">
        <f t="shared" si="19"/>
        <v/>
      </c>
      <c r="AE121" s="664" t="str">
        <f>IF(AD121="","",VLOOKUP(AD121,リスト!BW:BX,2,0))</f>
        <v/>
      </c>
      <c r="AF121" s="664" t="str">
        <f>IF(Z121="","",IF(J121&gt;【１】経営概要!$G$27,調査年-1,調査年)-I121)</f>
        <v/>
      </c>
      <c r="AG121" s="723" t="str">
        <f t="shared" si="20"/>
        <v/>
      </c>
      <c r="AH121" s="665" t="str">
        <f t="shared" si="21"/>
        <v/>
      </c>
      <c r="AI121" s="665" t="str">
        <f t="shared" si="22"/>
        <v/>
      </c>
      <c r="AJ121" s="666" t="str">
        <f t="shared" si="23"/>
        <v/>
      </c>
      <c r="AK121" s="666" t="str">
        <f t="shared" si="24"/>
        <v/>
      </c>
      <c r="AL121" s="666" t="str">
        <f t="shared" si="30"/>
        <v/>
      </c>
      <c r="AM121" s="666" t="str">
        <f>IF(R121="","",IF(OR(I121=IF(J121&gt;【１】経営概要!$G$27,調査年-1,調査年),AH121=""),"",ROUND(AH121*R121%,0)))</f>
        <v/>
      </c>
      <c r="AN121" s="666" t="str">
        <f t="shared" si="25"/>
        <v/>
      </c>
      <c r="AO121" s="666" t="str">
        <f t="shared" si="26"/>
        <v/>
      </c>
      <c r="AP121" s="666" t="str">
        <f t="shared" si="27"/>
        <v/>
      </c>
      <c r="AQ121" s="862" t="str">
        <f>IF(OR(R121="",AND(OR(I121&lt;&gt;IF(J121&gt;【１】経営概要!$G$27,調査年-1,調査年),AA121=0),M121="",AL121="")),"",
SUM(
IF(AND(I121=IF(J121&gt;【１】経営概要!$G$27,調査年-1,調査年),AA121=1),ROUND(K121*R121%,0),),
ROUND(M121*R121%,0),
ROUND(SUM(AL121)*R121%,0),
))</f>
        <v/>
      </c>
      <c r="AR121" s="666" t="str">
        <f t="shared" si="28"/>
        <v/>
      </c>
      <c r="AS121" s="666" t="str">
        <f t="shared" si="29"/>
        <v/>
      </c>
      <c r="AT121" s="897" t="str">
        <f t="shared" si="31"/>
        <v/>
      </c>
      <c r="AU121" s="897" t="str">
        <f t="shared" si="32"/>
        <v/>
      </c>
    </row>
    <row r="122" spans="3:47" s="4" customFormat="1" ht="28.15" hidden="1" customHeight="1" outlineLevel="1">
      <c r="C122" s="722">
        <v>104</v>
      </c>
      <c r="D122" s="766"/>
      <c r="E122" s="686"/>
      <c r="F122" s="767"/>
      <c r="G122" s="744"/>
      <c r="H122" s="191"/>
      <c r="I122" s="191"/>
      <c r="J122" s="776"/>
      <c r="K122" s="192"/>
      <c r="L122" s="192"/>
      <c r="M122" s="774"/>
      <c r="N122" s="192"/>
      <c r="O122" s="769"/>
      <c r="P122" s="895"/>
      <c r="Q122" s="960"/>
      <c r="R122" s="1048"/>
      <c r="S122" s="770"/>
      <c r="T122" s="771"/>
      <c r="U122" s="453"/>
      <c r="V122" s="307"/>
      <c r="W122" s="294"/>
      <c r="Z122" s="663" t="str">
        <f t="shared" si="18"/>
        <v/>
      </c>
      <c r="AA122" s="664" t="str">
        <f t="shared" si="33"/>
        <v/>
      </c>
      <c r="AB122" s="664" t="str">
        <f t="shared" si="34"/>
        <v/>
      </c>
      <c r="AC122" s="664" t="str">
        <f>IF(Z122="","",VLOOKUP(Z122,リスト!BN:BO,2,0))</f>
        <v/>
      </c>
      <c r="AD122" s="664" t="str">
        <f t="shared" si="19"/>
        <v/>
      </c>
      <c r="AE122" s="664" t="str">
        <f>IF(AD122="","",VLOOKUP(AD122,リスト!BW:BX,2,0))</f>
        <v/>
      </c>
      <c r="AF122" s="664" t="str">
        <f>IF(Z122="","",IF(J122&gt;【１】経営概要!$G$27,調査年-1,調査年)-I122)</f>
        <v/>
      </c>
      <c r="AG122" s="723" t="str">
        <f t="shared" si="20"/>
        <v/>
      </c>
      <c r="AH122" s="665" t="str">
        <f t="shared" si="21"/>
        <v/>
      </c>
      <c r="AI122" s="665" t="str">
        <f t="shared" si="22"/>
        <v/>
      </c>
      <c r="AJ122" s="666" t="str">
        <f t="shared" si="23"/>
        <v/>
      </c>
      <c r="AK122" s="666" t="str">
        <f t="shared" si="24"/>
        <v/>
      </c>
      <c r="AL122" s="666" t="str">
        <f t="shared" si="30"/>
        <v/>
      </c>
      <c r="AM122" s="666" t="str">
        <f>IF(R122="","",IF(OR(I122=IF(J122&gt;【１】経営概要!$G$27,調査年-1,調査年),AH122=""),"",ROUND(AH122*R122%,0)))</f>
        <v/>
      </c>
      <c r="AN122" s="666" t="str">
        <f t="shared" si="25"/>
        <v/>
      </c>
      <c r="AO122" s="666" t="str">
        <f t="shared" si="26"/>
        <v/>
      </c>
      <c r="AP122" s="666" t="str">
        <f t="shared" si="27"/>
        <v/>
      </c>
      <c r="AQ122" s="862" t="str">
        <f>IF(OR(R122="",AND(OR(I122&lt;&gt;IF(J122&gt;【１】経営概要!$G$27,調査年-1,調査年),AA122=0),M122="",AL122="")),"",
SUM(
IF(AND(I122=IF(J122&gt;【１】経営概要!$G$27,調査年-1,調査年),AA122=1),ROUND(K122*R122%,0),),
ROUND(M122*R122%,0),
ROUND(SUM(AL122)*R122%,0),
))</f>
        <v/>
      </c>
      <c r="AR122" s="666" t="str">
        <f t="shared" si="28"/>
        <v/>
      </c>
      <c r="AS122" s="666" t="str">
        <f t="shared" si="29"/>
        <v/>
      </c>
      <c r="AT122" s="897" t="str">
        <f t="shared" si="31"/>
        <v/>
      </c>
      <c r="AU122" s="897" t="str">
        <f t="shared" si="32"/>
        <v/>
      </c>
    </row>
    <row r="123" spans="3:47" s="4" customFormat="1" ht="28.15" hidden="1" customHeight="1" outlineLevel="1">
      <c r="C123" s="722">
        <v>105</v>
      </c>
      <c r="D123" s="766"/>
      <c r="E123" s="686"/>
      <c r="F123" s="767"/>
      <c r="G123" s="744"/>
      <c r="H123" s="191"/>
      <c r="I123" s="191"/>
      <c r="J123" s="776"/>
      <c r="K123" s="192"/>
      <c r="L123" s="192"/>
      <c r="M123" s="774"/>
      <c r="N123" s="192"/>
      <c r="O123" s="769"/>
      <c r="P123" s="895"/>
      <c r="Q123" s="960"/>
      <c r="R123" s="1048"/>
      <c r="S123" s="770"/>
      <c r="T123" s="771"/>
      <c r="U123" s="453"/>
      <c r="V123" s="307"/>
      <c r="W123" s="294"/>
      <c r="Z123" s="663" t="str">
        <f t="shared" si="18"/>
        <v/>
      </c>
      <c r="AA123" s="664" t="str">
        <f t="shared" si="33"/>
        <v/>
      </c>
      <c r="AB123" s="664" t="str">
        <f t="shared" si="34"/>
        <v/>
      </c>
      <c r="AC123" s="664" t="str">
        <f>IF(Z123="","",VLOOKUP(Z123,リスト!BN:BO,2,0))</f>
        <v/>
      </c>
      <c r="AD123" s="664" t="str">
        <f t="shared" si="19"/>
        <v/>
      </c>
      <c r="AE123" s="664" t="str">
        <f>IF(AD123="","",VLOOKUP(AD123,リスト!BW:BX,2,0))</f>
        <v/>
      </c>
      <c r="AF123" s="664" t="str">
        <f>IF(Z123="","",IF(J123&gt;【１】経営概要!$G$27,調査年-1,調査年)-I123)</f>
        <v/>
      </c>
      <c r="AG123" s="723" t="str">
        <f t="shared" si="20"/>
        <v/>
      </c>
      <c r="AH123" s="665" t="str">
        <f t="shared" si="21"/>
        <v/>
      </c>
      <c r="AI123" s="665" t="str">
        <f t="shared" si="22"/>
        <v/>
      </c>
      <c r="AJ123" s="666" t="str">
        <f t="shared" si="23"/>
        <v/>
      </c>
      <c r="AK123" s="666" t="str">
        <f t="shared" si="24"/>
        <v/>
      </c>
      <c r="AL123" s="666" t="str">
        <f t="shared" si="30"/>
        <v/>
      </c>
      <c r="AM123" s="666" t="str">
        <f>IF(R123="","",IF(OR(I123=IF(J123&gt;【１】経営概要!$G$27,調査年-1,調査年),AH123=""),"",ROUND(AH123*R123%,0)))</f>
        <v/>
      </c>
      <c r="AN123" s="666" t="str">
        <f t="shared" si="25"/>
        <v/>
      </c>
      <c r="AO123" s="666" t="str">
        <f t="shared" si="26"/>
        <v/>
      </c>
      <c r="AP123" s="666" t="str">
        <f t="shared" si="27"/>
        <v/>
      </c>
      <c r="AQ123" s="862" t="str">
        <f>IF(OR(R123="",AND(OR(I123&lt;&gt;IF(J123&gt;【１】経営概要!$G$27,調査年-1,調査年),AA123=0),M123="",AL123="")),"",
SUM(
IF(AND(I123=IF(J123&gt;【１】経営概要!$G$27,調査年-1,調査年),AA123=1),ROUND(K123*R123%,0),),
ROUND(M123*R123%,0),
ROUND(SUM(AL123)*R123%,0),
))</f>
        <v/>
      </c>
      <c r="AR123" s="666" t="str">
        <f t="shared" si="28"/>
        <v/>
      </c>
      <c r="AS123" s="666" t="str">
        <f t="shared" si="29"/>
        <v/>
      </c>
      <c r="AT123" s="897" t="str">
        <f t="shared" si="31"/>
        <v/>
      </c>
      <c r="AU123" s="897" t="str">
        <f t="shared" si="32"/>
        <v/>
      </c>
    </row>
    <row r="124" spans="3:47" s="4" customFormat="1" ht="28.15" hidden="1" customHeight="1" outlineLevel="1">
      <c r="C124" s="722">
        <v>106</v>
      </c>
      <c r="D124" s="766"/>
      <c r="E124" s="686"/>
      <c r="F124" s="767"/>
      <c r="G124" s="744"/>
      <c r="H124" s="191"/>
      <c r="I124" s="191"/>
      <c r="J124" s="776"/>
      <c r="K124" s="192"/>
      <c r="L124" s="192"/>
      <c r="M124" s="774"/>
      <c r="N124" s="192"/>
      <c r="O124" s="769"/>
      <c r="P124" s="895"/>
      <c r="Q124" s="960"/>
      <c r="R124" s="1048"/>
      <c r="S124" s="770"/>
      <c r="T124" s="771"/>
      <c r="U124" s="453"/>
      <c r="V124" s="307"/>
      <c r="W124" s="294"/>
      <c r="Z124" s="663" t="str">
        <f t="shared" si="18"/>
        <v/>
      </c>
      <c r="AA124" s="664" t="str">
        <f t="shared" si="33"/>
        <v/>
      </c>
      <c r="AB124" s="664" t="str">
        <f t="shared" si="34"/>
        <v/>
      </c>
      <c r="AC124" s="664" t="str">
        <f>IF(Z124="","",VLOOKUP(Z124,リスト!BN:BO,2,0))</f>
        <v/>
      </c>
      <c r="AD124" s="664" t="str">
        <f t="shared" si="19"/>
        <v/>
      </c>
      <c r="AE124" s="664" t="str">
        <f>IF(AD124="","",VLOOKUP(AD124,リスト!BW:BX,2,0))</f>
        <v/>
      </c>
      <c r="AF124" s="664" t="str">
        <f>IF(Z124="","",IF(J124&gt;【１】経営概要!$G$27,調査年-1,調査年)-I124)</f>
        <v/>
      </c>
      <c r="AG124" s="723" t="str">
        <f t="shared" si="20"/>
        <v/>
      </c>
      <c r="AH124" s="665" t="str">
        <f t="shared" si="21"/>
        <v/>
      </c>
      <c r="AI124" s="665" t="str">
        <f t="shared" si="22"/>
        <v/>
      </c>
      <c r="AJ124" s="666" t="str">
        <f t="shared" si="23"/>
        <v/>
      </c>
      <c r="AK124" s="666" t="str">
        <f t="shared" si="24"/>
        <v/>
      </c>
      <c r="AL124" s="666" t="str">
        <f t="shared" si="30"/>
        <v/>
      </c>
      <c r="AM124" s="666" t="str">
        <f>IF(R124="","",IF(OR(I124=IF(J124&gt;【１】経営概要!$G$27,調査年-1,調査年),AH124=""),"",ROUND(AH124*R124%,0)))</f>
        <v/>
      </c>
      <c r="AN124" s="666" t="str">
        <f t="shared" si="25"/>
        <v/>
      </c>
      <c r="AO124" s="666" t="str">
        <f t="shared" si="26"/>
        <v/>
      </c>
      <c r="AP124" s="666" t="str">
        <f t="shared" si="27"/>
        <v/>
      </c>
      <c r="AQ124" s="862" t="str">
        <f>IF(OR(R124="",AND(OR(I124&lt;&gt;IF(J124&gt;【１】経営概要!$G$27,調査年-1,調査年),AA124=0),M124="",AL124="")),"",
SUM(
IF(AND(I124=IF(J124&gt;【１】経営概要!$G$27,調査年-1,調査年),AA124=1),ROUND(K124*R124%,0),),
ROUND(M124*R124%,0),
ROUND(SUM(AL124)*R124%,0),
))</f>
        <v/>
      </c>
      <c r="AR124" s="666" t="str">
        <f t="shared" si="28"/>
        <v/>
      </c>
      <c r="AS124" s="666" t="str">
        <f t="shared" si="29"/>
        <v/>
      </c>
      <c r="AT124" s="897" t="str">
        <f t="shared" si="31"/>
        <v/>
      </c>
      <c r="AU124" s="897" t="str">
        <f t="shared" si="32"/>
        <v/>
      </c>
    </row>
    <row r="125" spans="3:47" s="4" customFormat="1" ht="28.15" hidden="1" customHeight="1" outlineLevel="1">
      <c r="C125" s="722">
        <v>107</v>
      </c>
      <c r="D125" s="766"/>
      <c r="E125" s="686"/>
      <c r="F125" s="767"/>
      <c r="G125" s="744"/>
      <c r="H125" s="191"/>
      <c r="I125" s="191"/>
      <c r="J125" s="776"/>
      <c r="K125" s="192"/>
      <c r="L125" s="192"/>
      <c r="M125" s="774"/>
      <c r="N125" s="192"/>
      <c r="O125" s="769"/>
      <c r="P125" s="895"/>
      <c r="Q125" s="960"/>
      <c r="R125" s="1048"/>
      <c r="S125" s="770"/>
      <c r="T125" s="771"/>
      <c r="U125" s="453"/>
      <c r="V125" s="307"/>
      <c r="W125" s="294"/>
      <c r="Z125" s="663" t="str">
        <f t="shared" si="18"/>
        <v/>
      </c>
      <c r="AA125" s="664" t="str">
        <f t="shared" si="33"/>
        <v/>
      </c>
      <c r="AB125" s="664" t="str">
        <f t="shared" si="34"/>
        <v/>
      </c>
      <c r="AC125" s="664" t="str">
        <f>IF(Z125="","",VLOOKUP(Z125,リスト!BN:BO,2,0))</f>
        <v/>
      </c>
      <c r="AD125" s="664" t="str">
        <f t="shared" si="19"/>
        <v/>
      </c>
      <c r="AE125" s="664" t="str">
        <f>IF(AD125="","",VLOOKUP(AD125,リスト!BW:BX,2,0))</f>
        <v/>
      </c>
      <c r="AF125" s="664" t="str">
        <f>IF(Z125="","",IF(J125&gt;【１】経営概要!$G$27,調査年-1,調査年)-I125)</f>
        <v/>
      </c>
      <c r="AG125" s="723" t="str">
        <f t="shared" si="20"/>
        <v/>
      </c>
      <c r="AH125" s="665" t="str">
        <f t="shared" si="21"/>
        <v/>
      </c>
      <c r="AI125" s="665" t="str">
        <f t="shared" si="22"/>
        <v/>
      </c>
      <c r="AJ125" s="666" t="str">
        <f t="shared" si="23"/>
        <v/>
      </c>
      <c r="AK125" s="666" t="str">
        <f t="shared" si="24"/>
        <v/>
      </c>
      <c r="AL125" s="666" t="str">
        <f t="shared" si="30"/>
        <v/>
      </c>
      <c r="AM125" s="666" t="str">
        <f>IF(R125="","",IF(OR(I125=IF(J125&gt;【１】経営概要!$G$27,調査年-1,調査年),AH125=""),"",ROUND(AH125*R125%,0)))</f>
        <v/>
      </c>
      <c r="AN125" s="666" t="str">
        <f t="shared" si="25"/>
        <v/>
      </c>
      <c r="AO125" s="666" t="str">
        <f t="shared" si="26"/>
        <v/>
      </c>
      <c r="AP125" s="666" t="str">
        <f t="shared" si="27"/>
        <v/>
      </c>
      <c r="AQ125" s="862" t="str">
        <f>IF(OR(R125="",AND(OR(I125&lt;&gt;IF(J125&gt;【１】経営概要!$G$27,調査年-1,調査年),AA125=0),M125="",AL125="")),"",
SUM(
IF(AND(I125=IF(J125&gt;【１】経営概要!$G$27,調査年-1,調査年),AA125=1),ROUND(K125*R125%,0),),
ROUND(M125*R125%,0),
ROUND(SUM(AL125)*R125%,0),
))</f>
        <v/>
      </c>
      <c r="AR125" s="666" t="str">
        <f t="shared" si="28"/>
        <v/>
      </c>
      <c r="AS125" s="666" t="str">
        <f t="shared" si="29"/>
        <v/>
      </c>
      <c r="AT125" s="897" t="str">
        <f t="shared" si="31"/>
        <v/>
      </c>
      <c r="AU125" s="897" t="str">
        <f t="shared" si="32"/>
        <v/>
      </c>
    </row>
    <row r="126" spans="3:47" s="4" customFormat="1" ht="28.15" hidden="1" customHeight="1" outlineLevel="1">
      <c r="C126" s="722">
        <v>108</v>
      </c>
      <c r="D126" s="766"/>
      <c r="E126" s="686"/>
      <c r="F126" s="767"/>
      <c r="G126" s="744"/>
      <c r="H126" s="191"/>
      <c r="I126" s="191"/>
      <c r="J126" s="776"/>
      <c r="K126" s="192"/>
      <c r="L126" s="192"/>
      <c r="M126" s="774"/>
      <c r="N126" s="192"/>
      <c r="O126" s="769"/>
      <c r="P126" s="895"/>
      <c r="Q126" s="960"/>
      <c r="R126" s="1048"/>
      <c r="S126" s="770"/>
      <c r="T126" s="771"/>
      <c r="U126" s="453"/>
      <c r="V126" s="307"/>
      <c r="W126" s="294"/>
      <c r="Z126" s="663" t="str">
        <f t="shared" si="18"/>
        <v/>
      </c>
      <c r="AA126" s="664" t="str">
        <f t="shared" si="33"/>
        <v/>
      </c>
      <c r="AB126" s="664" t="str">
        <f t="shared" si="34"/>
        <v/>
      </c>
      <c r="AC126" s="664" t="str">
        <f>IF(Z126="","",VLOOKUP(Z126,リスト!BN:BO,2,0))</f>
        <v/>
      </c>
      <c r="AD126" s="664" t="str">
        <f t="shared" si="19"/>
        <v/>
      </c>
      <c r="AE126" s="664" t="str">
        <f>IF(AD126="","",VLOOKUP(AD126,リスト!BW:BX,2,0))</f>
        <v/>
      </c>
      <c r="AF126" s="664" t="str">
        <f>IF(Z126="","",IF(J126&gt;【１】経営概要!$G$27,調査年-1,調査年)-I126)</f>
        <v/>
      </c>
      <c r="AG126" s="723" t="str">
        <f t="shared" si="20"/>
        <v/>
      </c>
      <c r="AH126" s="665" t="str">
        <f t="shared" si="21"/>
        <v/>
      </c>
      <c r="AI126" s="665" t="str">
        <f t="shared" si="22"/>
        <v/>
      </c>
      <c r="AJ126" s="666" t="str">
        <f t="shared" si="23"/>
        <v/>
      </c>
      <c r="AK126" s="666" t="str">
        <f t="shared" si="24"/>
        <v/>
      </c>
      <c r="AL126" s="666" t="str">
        <f t="shared" si="30"/>
        <v/>
      </c>
      <c r="AM126" s="666" t="str">
        <f>IF(R126="","",IF(OR(I126=IF(J126&gt;【１】経営概要!$G$27,調査年-1,調査年),AH126=""),"",ROUND(AH126*R126%,0)))</f>
        <v/>
      </c>
      <c r="AN126" s="666" t="str">
        <f t="shared" si="25"/>
        <v/>
      </c>
      <c r="AO126" s="666" t="str">
        <f t="shared" si="26"/>
        <v/>
      </c>
      <c r="AP126" s="666" t="str">
        <f t="shared" si="27"/>
        <v/>
      </c>
      <c r="AQ126" s="862" t="str">
        <f>IF(OR(R126="",AND(OR(I126&lt;&gt;IF(J126&gt;【１】経営概要!$G$27,調査年-1,調査年),AA126=0),M126="",AL126="")),"",
SUM(
IF(AND(I126=IF(J126&gt;【１】経営概要!$G$27,調査年-1,調査年),AA126=1),ROUND(K126*R126%,0),),
ROUND(M126*R126%,0),
ROUND(SUM(AL126)*R126%,0),
))</f>
        <v/>
      </c>
      <c r="AR126" s="666" t="str">
        <f t="shared" si="28"/>
        <v/>
      </c>
      <c r="AS126" s="666" t="str">
        <f t="shared" si="29"/>
        <v/>
      </c>
      <c r="AT126" s="897" t="str">
        <f t="shared" si="31"/>
        <v/>
      </c>
      <c r="AU126" s="897" t="str">
        <f t="shared" si="32"/>
        <v/>
      </c>
    </row>
    <row r="127" spans="3:47" s="4" customFormat="1" ht="28.15" hidden="1" customHeight="1" outlineLevel="1">
      <c r="C127" s="722">
        <v>109</v>
      </c>
      <c r="D127" s="766"/>
      <c r="E127" s="686"/>
      <c r="F127" s="767"/>
      <c r="G127" s="744"/>
      <c r="H127" s="191"/>
      <c r="I127" s="191"/>
      <c r="J127" s="776"/>
      <c r="K127" s="192"/>
      <c r="L127" s="192"/>
      <c r="M127" s="774"/>
      <c r="N127" s="192"/>
      <c r="O127" s="769"/>
      <c r="P127" s="895"/>
      <c r="Q127" s="960"/>
      <c r="R127" s="1048"/>
      <c r="S127" s="770"/>
      <c r="T127" s="771"/>
      <c r="U127" s="453"/>
      <c r="V127" s="307"/>
      <c r="W127" s="294"/>
      <c r="Z127" s="663" t="str">
        <f t="shared" si="18"/>
        <v/>
      </c>
      <c r="AA127" s="664" t="str">
        <f t="shared" si="33"/>
        <v/>
      </c>
      <c r="AB127" s="664" t="str">
        <f t="shared" si="34"/>
        <v/>
      </c>
      <c r="AC127" s="664" t="str">
        <f>IF(Z127="","",VLOOKUP(Z127,リスト!BN:BO,2,0))</f>
        <v/>
      </c>
      <c r="AD127" s="664" t="str">
        <f t="shared" si="19"/>
        <v/>
      </c>
      <c r="AE127" s="664" t="str">
        <f>IF(AD127="","",VLOOKUP(AD127,リスト!BW:BX,2,0))</f>
        <v/>
      </c>
      <c r="AF127" s="664" t="str">
        <f>IF(Z127="","",IF(J127&gt;【１】経営概要!$G$27,調査年-1,調査年)-I127)</f>
        <v/>
      </c>
      <c r="AG127" s="723" t="str">
        <f t="shared" si="20"/>
        <v/>
      </c>
      <c r="AH127" s="665" t="str">
        <f t="shared" si="21"/>
        <v/>
      </c>
      <c r="AI127" s="665" t="str">
        <f t="shared" si="22"/>
        <v/>
      </c>
      <c r="AJ127" s="666" t="str">
        <f t="shared" si="23"/>
        <v/>
      </c>
      <c r="AK127" s="666" t="str">
        <f t="shared" si="24"/>
        <v/>
      </c>
      <c r="AL127" s="666" t="str">
        <f t="shared" si="30"/>
        <v/>
      </c>
      <c r="AM127" s="666" t="str">
        <f>IF(R127="","",IF(OR(I127=IF(J127&gt;【１】経営概要!$G$27,調査年-1,調査年),AH127=""),"",ROUND(AH127*R127%,0)))</f>
        <v/>
      </c>
      <c r="AN127" s="666" t="str">
        <f t="shared" si="25"/>
        <v/>
      </c>
      <c r="AO127" s="666" t="str">
        <f t="shared" si="26"/>
        <v/>
      </c>
      <c r="AP127" s="666" t="str">
        <f t="shared" si="27"/>
        <v/>
      </c>
      <c r="AQ127" s="862" t="str">
        <f>IF(OR(R127="",AND(OR(I127&lt;&gt;IF(J127&gt;【１】経営概要!$G$27,調査年-1,調査年),AA127=0),M127="",AL127="")),"",
SUM(
IF(AND(I127=IF(J127&gt;【１】経営概要!$G$27,調査年-1,調査年),AA127=1),ROUND(K127*R127%,0),),
ROUND(M127*R127%,0),
ROUND(SUM(AL127)*R127%,0),
))</f>
        <v/>
      </c>
      <c r="AR127" s="666" t="str">
        <f t="shared" si="28"/>
        <v/>
      </c>
      <c r="AS127" s="666" t="str">
        <f t="shared" si="29"/>
        <v/>
      </c>
      <c r="AT127" s="897" t="str">
        <f t="shared" si="31"/>
        <v/>
      </c>
      <c r="AU127" s="897" t="str">
        <f t="shared" si="32"/>
        <v/>
      </c>
    </row>
    <row r="128" spans="3:47" s="4" customFormat="1" ht="28.15" hidden="1" customHeight="1" outlineLevel="1">
      <c r="C128" s="722">
        <v>110</v>
      </c>
      <c r="D128" s="766"/>
      <c r="E128" s="686"/>
      <c r="F128" s="767"/>
      <c r="G128" s="682"/>
      <c r="H128" s="200"/>
      <c r="I128" s="200"/>
      <c r="J128" s="768"/>
      <c r="K128" s="201"/>
      <c r="L128" s="201"/>
      <c r="M128" s="201"/>
      <c r="N128" s="201"/>
      <c r="O128" s="769"/>
      <c r="P128" s="895"/>
      <c r="Q128" s="960"/>
      <c r="R128" s="1048"/>
      <c r="S128" s="770"/>
      <c r="T128" s="771"/>
      <c r="U128" s="453"/>
      <c r="V128" s="307"/>
      <c r="W128" s="294"/>
      <c r="Z128" s="663" t="str">
        <f t="shared" si="18"/>
        <v/>
      </c>
      <c r="AA128" s="664" t="str">
        <f t="shared" si="33"/>
        <v/>
      </c>
      <c r="AB128" s="664" t="str">
        <f t="shared" si="34"/>
        <v/>
      </c>
      <c r="AC128" s="664" t="str">
        <f>IF(Z128="","",VLOOKUP(Z128,リスト!BN:BO,2,0))</f>
        <v/>
      </c>
      <c r="AD128" s="664" t="str">
        <f t="shared" si="19"/>
        <v/>
      </c>
      <c r="AE128" s="664" t="str">
        <f>IF(AD128="","",VLOOKUP(AD128,リスト!BW:BX,2,0))</f>
        <v/>
      </c>
      <c r="AF128" s="664" t="str">
        <f>IF(Z128="","",IF(J128&gt;【１】経営概要!$G$27,調査年-1,調査年)-I128)</f>
        <v/>
      </c>
      <c r="AG128" s="723" t="str">
        <f t="shared" si="20"/>
        <v/>
      </c>
      <c r="AH128" s="665" t="str">
        <f t="shared" si="21"/>
        <v/>
      </c>
      <c r="AI128" s="665" t="str">
        <f t="shared" si="22"/>
        <v/>
      </c>
      <c r="AJ128" s="666" t="str">
        <f t="shared" si="23"/>
        <v/>
      </c>
      <c r="AK128" s="666" t="str">
        <f t="shared" si="24"/>
        <v/>
      </c>
      <c r="AL128" s="666" t="str">
        <f t="shared" si="30"/>
        <v/>
      </c>
      <c r="AM128" s="666" t="str">
        <f>IF(R128="","",IF(OR(I128=IF(J128&gt;【１】経営概要!$G$27,調査年-1,調査年),AH128=""),"",ROUND(AH128*R128%,0)))</f>
        <v/>
      </c>
      <c r="AN128" s="666" t="str">
        <f t="shared" si="25"/>
        <v/>
      </c>
      <c r="AO128" s="666" t="str">
        <f t="shared" si="26"/>
        <v/>
      </c>
      <c r="AP128" s="666" t="str">
        <f t="shared" si="27"/>
        <v/>
      </c>
      <c r="AQ128" s="862" t="str">
        <f>IF(OR(R128="",AND(OR(I128&lt;&gt;IF(J128&gt;【１】経営概要!$G$27,調査年-1,調査年),AA128=0),M128="",AL128="")),"",
SUM(
IF(AND(I128=IF(J128&gt;【１】経営概要!$G$27,調査年-1,調査年),AA128=1),ROUND(K128*R128%,0),),
ROUND(M128*R128%,0),
ROUND(SUM(AL128)*R128%,0),
))</f>
        <v/>
      </c>
      <c r="AR128" s="666" t="str">
        <f t="shared" si="28"/>
        <v/>
      </c>
      <c r="AS128" s="666" t="str">
        <f t="shared" si="29"/>
        <v/>
      </c>
      <c r="AT128" s="897" t="str">
        <f t="shared" si="31"/>
        <v/>
      </c>
      <c r="AU128" s="897" t="str">
        <f t="shared" si="32"/>
        <v/>
      </c>
    </row>
    <row r="129" spans="3:47" s="4" customFormat="1" ht="28.15" hidden="1" customHeight="1" outlineLevel="1">
      <c r="C129" s="722">
        <v>111</v>
      </c>
      <c r="D129" s="772"/>
      <c r="E129" s="773"/>
      <c r="F129" s="767"/>
      <c r="G129" s="744"/>
      <c r="H129" s="193"/>
      <c r="I129" s="193"/>
      <c r="J129" s="768"/>
      <c r="K129" s="192"/>
      <c r="L129" s="192"/>
      <c r="M129" s="774"/>
      <c r="N129" s="192"/>
      <c r="O129" s="769"/>
      <c r="P129" s="895"/>
      <c r="Q129" s="960"/>
      <c r="R129" s="1048"/>
      <c r="S129" s="770"/>
      <c r="T129" s="771"/>
      <c r="U129" s="453"/>
      <c r="V129" s="307"/>
      <c r="W129" s="294"/>
      <c r="Z129" s="663" t="str">
        <f t="shared" si="18"/>
        <v/>
      </c>
      <c r="AA129" s="664" t="str">
        <f t="shared" si="33"/>
        <v/>
      </c>
      <c r="AB129" s="664" t="str">
        <f t="shared" si="34"/>
        <v/>
      </c>
      <c r="AC129" s="664" t="str">
        <f>IF(Z129="","",VLOOKUP(Z129,リスト!BN:BO,2,0))</f>
        <v/>
      </c>
      <c r="AD129" s="664" t="str">
        <f t="shared" si="19"/>
        <v/>
      </c>
      <c r="AE129" s="664" t="str">
        <f>IF(AD129="","",VLOOKUP(AD129,リスト!BW:BX,2,0))</f>
        <v/>
      </c>
      <c r="AF129" s="664" t="str">
        <f>IF(Z129="","",IF(J129&gt;【１】経営概要!$G$27,調査年-1,調査年)-I129)</f>
        <v/>
      </c>
      <c r="AG129" s="723" t="str">
        <f t="shared" si="20"/>
        <v/>
      </c>
      <c r="AH129" s="665" t="str">
        <f t="shared" si="21"/>
        <v/>
      </c>
      <c r="AI129" s="665" t="str">
        <f t="shared" si="22"/>
        <v/>
      </c>
      <c r="AJ129" s="666" t="str">
        <f t="shared" si="23"/>
        <v/>
      </c>
      <c r="AK129" s="666" t="str">
        <f t="shared" si="24"/>
        <v/>
      </c>
      <c r="AL129" s="666" t="str">
        <f t="shared" si="30"/>
        <v/>
      </c>
      <c r="AM129" s="666" t="str">
        <f>IF(R129="","",IF(OR(I129=IF(J129&gt;【１】経営概要!$G$27,調査年-1,調査年),AH129=""),"",ROUND(AH129*R129%,0)))</f>
        <v/>
      </c>
      <c r="AN129" s="666" t="str">
        <f t="shared" si="25"/>
        <v/>
      </c>
      <c r="AO129" s="666" t="str">
        <f t="shared" si="26"/>
        <v/>
      </c>
      <c r="AP129" s="666" t="str">
        <f t="shared" si="27"/>
        <v/>
      </c>
      <c r="AQ129" s="862" t="str">
        <f>IF(OR(R129="",AND(OR(I129&lt;&gt;IF(J129&gt;【１】経営概要!$G$27,調査年-1,調査年),AA129=0),M129="",AL129="")),"",
SUM(
IF(AND(I129=IF(J129&gt;【１】経営概要!$G$27,調査年-1,調査年),AA129=1),ROUND(K129*R129%,0),),
ROUND(M129*R129%,0),
ROUND(SUM(AL129)*R129%,0),
))</f>
        <v/>
      </c>
      <c r="AR129" s="666" t="str">
        <f t="shared" si="28"/>
        <v/>
      </c>
      <c r="AS129" s="666" t="str">
        <f t="shared" si="29"/>
        <v/>
      </c>
      <c r="AT129" s="897" t="str">
        <f t="shared" si="31"/>
        <v/>
      </c>
      <c r="AU129" s="897" t="str">
        <f t="shared" si="32"/>
        <v/>
      </c>
    </row>
    <row r="130" spans="3:47" s="4" customFormat="1" ht="28.15" hidden="1" customHeight="1" outlineLevel="1">
      <c r="C130" s="722">
        <v>112</v>
      </c>
      <c r="D130" s="766"/>
      <c r="E130" s="686"/>
      <c r="F130" s="767"/>
      <c r="G130" s="744"/>
      <c r="H130" s="191"/>
      <c r="I130" s="191"/>
      <c r="J130" s="768"/>
      <c r="K130" s="192"/>
      <c r="L130" s="192"/>
      <c r="M130" s="774"/>
      <c r="N130" s="192"/>
      <c r="O130" s="769"/>
      <c r="P130" s="895"/>
      <c r="Q130" s="960"/>
      <c r="R130" s="1048"/>
      <c r="S130" s="770"/>
      <c r="T130" s="771"/>
      <c r="U130" s="453"/>
      <c r="V130" s="307"/>
      <c r="W130" s="294"/>
      <c r="Z130" s="663" t="str">
        <f t="shared" si="18"/>
        <v/>
      </c>
      <c r="AA130" s="664" t="str">
        <f t="shared" si="33"/>
        <v/>
      </c>
      <c r="AB130" s="664" t="str">
        <f t="shared" si="34"/>
        <v/>
      </c>
      <c r="AC130" s="664" t="str">
        <f>IF(Z130="","",VLOOKUP(Z130,リスト!BN:BO,2,0))</f>
        <v/>
      </c>
      <c r="AD130" s="664" t="str">
        <f t="shared" si="19"/>
        <v/>
      </c>
      <c r="AE130" s="664" t="str">
        <f>IF(AD130="","",VLOOKUP(AD130,リスト!BW:BX,2,0))</f>
        <v/>
      </c>
      <c r="AF130" s="664" t="str">
        <f>IF(Z130="","",IF(J130&gt;【１】経営概要!$G$27,調査年-1,調査年)-I130)</f>
        <v/>
      </c>
      <c r="AG130" s="723" t="str">
        <f t="shared" si="20"/>
        <v/>
      </c>
      <c r="AH130" s="665" t="str">
        <f t="shared" si="21"/>
        <v/>
      </c>
      <c r="AI130" s="665" t="str">
        <f t="shared" si="22"/>
        <v/>
      </c>
      <c r="AJ130" s="666" t="str">
        <f t="shared" si="23"/>
        <v/>
      </c>
      <c r="AK130" s="666" t="str">
        <f t="shared" si="24"/>
        <v/>
      </c>
      <c r="AL130" s="666" t="str">
        <f t="shared" si="30"/>
        <v/>
      </c>
      <c r="AM130" s="666" t="str">
        <f>IF(R130="","",IF(OR(I130=IF(J130&gt;【１】経営概要!$G$27,調査年-1,調査年),AH130=""),"",ROUND(AH130*R130%,0)))</f>
        <v/>
      </c>
      <c r="AN130" s="666" t="str">
        <f t="shared" si="25"/>
        <v/>
      </c>
      <c r="AO130" s="666" t="str">
        <f t="shared" si="26"/>
        <v/>
      </c>
      <c r="AP130" s="666" t="str">
        <f t="shared" si="27"/>
        <v/>
      </c>
      <c r="AQ130" s="862" t="str">
        <f>IF(OR(R130="",AND(OR(I130&lt;&gt;IF(J130&gt;【１】経営概要!$G$27,調査年-1,調査年),AA130=0),M130="",AL130="")),"",
SUM(
IF(AND(I130=IF(J130&gt;【１】経営概要!$G$27,調査年-1,調査年),AA130=1),ROUND(K130*R130%,0),),
ROUND(M130*R130%,0),
ROUND(SUM(AL130)*R130%,0),
))</f>
        <v/>
      </c>
      <c r="AR130" s="666" t="str">
        <f t="shared" si="28"/>
        <v/>
      </c>
      <c r="AS130" s="666" t="str">
        <f t="shared" si="29"/>
        <v/>
      </c>
      <c r="AT130" s="897" t="str">
        <f t="shared" si="31"/>
        <v/>
      </c>
      <c r="AU130" s="897" t="str">
        <f t="shared" si="32"/>
        <v/>
      </c>
    </row>
    <row r="131" spans="3:47" s="4" customFormat="1" ht="28.15" hidden="1" customHeight="1" outlineLevel="1">
      <c r="C131" s="722">
        <v>113</v>
      </c>
      <c r="D131" s="772"/>
      <c r="E131" s="773"/>
      <c r="F131" s="767"/>
      <c r="G131" s="744"/>
      <c r="H131" s="193"/>
      <c r="I131" s="193"/>
      <c r="J131" s="768"/>
      <c r="K131" s="192"/>
      <c r="L131" s="192"/>
      <c r="M131" s="774"/>
      <c r="N131" s="192"/>
      <c r="O131" s="769"/>
      <c r="P131" s="895"/>
      <c r="Q131" s="960"/>
      <c r="R131" s="1048"/>
      <c r="S131" s="770"/>
      <c r="T131" s="771"/>
      <c r="U131" s="453"/>
      <c r="V131" s="307"/>
      <c r="W131" s="294"/>
      <c r="Z131" s="663" t="str">
        <f t="shared" si="18"/>
        <v/>
      </c>
      <c r="AA131" s="664" t="str">
        <f t="shared" si="33"/>
        <v/>
      </c>
      <c r="AB131" s="664" t="str">
        <f t="shared" si="34"/>
        <v/>
      </c>
      <c r="AC131" s="664" t="str">
        <f>IF(Z131="","",VLOOKUP(Z131,リスト!BN:BO,2,0))</f>
        <v/>
      </c>
      <c r="AD131" s="664" t="str">
        <f t="shared" si="19"/>
        <v/>
      </c>
      <c r="AE131" s="664" t="str">
        <f>IF(AD131="","",VLOOKUP(AD131,リスト!BW:BX,2,0))</f>
        <v/>
      </c>
      <c r="AF131" s="664" t="str">
        <f>IF(Z131="","",IF(J131&gt;【１】経営概要!$G$27,調査年-1,調査年)-I131)</f>
        <v/>
      </c>
      <c r="AG131" s="723" t="str">
        <f t="shared" si="20"/>
        <v/>
      </c>
      <c r="AH131" s="665" t="str">
        <f t="shared" si="21"/>
        <v/>
      </c>
      <c r="AI131" s="665" t="str">
        <f t="shared" si="22"/>
        <v/>
      </c>
      <c r="AJ131" s="666" t="str">
        <f t="shared" si="23"/>
        <v/>
      </c>
      <c r="AK131" s="666" t="str">
        <f t="shared" si="24"/>
        <v/>
      </c>
      <c r="AL131" s="666" t="str">
        <f t="shared" si="30"/>
        <v/>
      </c>
      <c r="AM131" s="666" t="str">
        <f>IF(R131="","",IF(OR(I131=IF(J131&gt;【１】経営概要!$G$27,調査年-1,調査年),AH131=""),"",ROUND(AH131*R131%,0)))</f>
        <v/>
      </c>
      <c r="AN131" s="666" t="str">
        <f t="shared" si="25"/>
        <v/>
      </c>
      <c r="AO131" s="666" t="str">
        <f t="shared" si="26"/>
        <v/>
      </c>
      <c r="AP131" s="666" t="str">
        <f t="shared" si="27"/>
        <v/>
      </c>
      <c r="AQ131" s="862" t="str">
        <f>IF(OR(R131="",AND(OR(I131&lt;&gt;IF(J131&gt;【１】経営概要!$G$27,調査年-1,調査年),AA131=0),M131="",AL131="")),"",
SUM(
IF(AND(I131=IF(J131&gt;【１】経営概要!$G$27,調査年-1,調査年),AA131=1),ROUND(K131*R131%,0),),
ROUND(M131*R131%,0),
ROUND(SUM(AL131)*R131%,0),
))</f>
        <v/>
      </c>
      <c r="AR131" s="666" t="str">
        <f t="shared" si="28"/>
        <v/>
      </c>
      <c r="AS131" s="666" t="str">
        <f t="shared" si="29"/>
        <v/>
      </c>
      <c r="AT131" s="897" t="str">
        <f t="shared" si="31"/>
        <v/>
      </c>
      <c r="AU131" s="897" t="str">
        <f t="shared" si="32"/>
        <v/>
      </c>
    </row>
    <row r="132" spans="3:47" s="4" customFormat="1" ht="28.15" hidden="1" customHeight="1" outlineLevel="1">
      <c r="C132" s="722">
        <v>114</v>
      </c>
      <c r="D132" s="766"/>
      <c r="E132" s="686"/>
      <c r="F132" s="767"/>
      <c r="G132" s="744"/>
      <c r="H132" s="191"/>
      <c r="I132" s="191"/>
      <c r="J132" s="768"/>
      <c r="K132" s="192"/>
      <c r="L132" s="192"/>
      <c r="M132" s="774"/>
      <c r="N132" s="192"/>
      <c r="O132" s="769"/>
      <c r="P132" s="895"/>
      <c r="Q132" s="960"/>
      <c r="R132" s="1048"/>
      <c r="S132" s="770"/>
      <c r="T132" s="771"/>
      <c r="U132" s="453"/>
      <c r="V132" s="307"/>
      <c r="W132" s="294"/>
      <c r="Z132" s="663" t="str">
        <f t="shared" si="18"/>
        <v/>
      </c>
      <c r="AA132" s="664" t="str">
        <f t="shared" si="33"/>
        <v/>
      </c>
      <c r="AB132" s="664" t="str">
        <f t="shared" si="34"/>
        <v/>
      </c>
      <c r="AC132" s="664" t="str">
        <f>IF(Z132="","",VLOOKUP(Z132,リスト!BN:BO,2,0))</f>
        <v/>
      </c>
      <c r="AD132" s="664" t="str">
        <f t="shared" si="19"/>
        <v/>
      </c>
      <c r="AE132" s="664" t="str">
        <f>IF(AD132="","",VLOOKUP(AD132,リスト!BW:BX,2,0))</f>
        <v/>
      </c>
      <c r="AF132" s="664" t="str">
        <f>IF(Z132="","",IF(J132&gt;【１】経営概要!$G$27,調査年-1,調査年)-I132)</f>
        <v/>
      </c>
      <c r="AG132" s="723" t="str">
        <f t="shared" si="20"/>
        <v/>
      </c>
      <c r="AH132" s="665" t="str">
        <f t="shared" si="21"/>
        <v/>
      </c>
      <c r="AI132" s="665" t="str">
        <f t="shared" si="22"/>
        <v/>
      </c>
      <c r="AJ132" s="666" t="str">
        <f t="shared" si="23"/>
        <v/>
      </c>
      <c r="AK132" s="666" t="str">
        <f t="shared" si="24"/>
        <v/>
      </c>
      <c r="AL132" s="666" t="str">
        <f t="shared" si="30"/>
        <v/>
      </c>
      <c r="AM132" s="666" t="str">
        <f>IF(R132="","",IF(OR(I132=IF(J132&gt;【１】経営概要!$G$27,調査年-1,調査年),AH132=""),"",ROUND(AH132*R132%,0)))</f>
        <v/>
      </c>
      <c r="AN132" s="666" t="str">
        <f t="shared" si="25"/>
        <v/>
      </c>
      <c r="AO132" s="666" t="str">
        <f t="shared" si="26"/>
        <v/>
      </c>
      <c r="AP132" s="666" t="str">
        <f t="shared" si="27"/>
        <v/>
      </c>
      <c r="AQ132" s="862" t="str">
        <f>IF(OR(R132="",AND(OR(I132&lt;&gt;IF(J132&gt;【１】経営概要!$G$27,調査年-1,調査年),AA132=0),M132="",AL132="")),"",
SUM(
IF(AND(I132=IF(J132&gt;【１】経営概要!$G$27,調査年-1,調査年),AA132=1),ROUND(K132*R132%,0),),
ROUND(M132*R132%,0),
ROUND(SUM(AL132)*R132%,0),
))</f>
        <v/>
      </c>
      <c r="AR132" s="666" t="str">
        <f t="shared" si="28"/>
        <v/>
      </c>
      <c r="AS132" s="666" t="str">
        <f t="shared" si="29"/>
        <v/>
      </c>
      <c r="AT132" s="897" t="str">
        <f t="shared" si="31"/>
        <v/>
      </c>
      <c r="AU132" s="897" t="str">
        <f t="shared" si="32"/>
        <v/>
      </c>
    </row>
    <row r="133" spans="3:47" s="4" customFormat="1" ht="28.15" hidden="1" customHeight="1" outlineLevel="1">
      <c r="C133" s="722">
        <v>115</v>
      </c>
      <c r="D133" s="772"/>
      <c r="E133" s="773"/>
      <c r="F133" s="767"/>
      <c r="G133" s="744"/>
      <c r="H133" s="193"/>
      <c r="I133" s="193"/>
      <c r="J133" s="768"/>
      <c r="K133" s="192"/>
      <c r="L133" s="192"/>
      <c r="M133" s="774"/>
      <c r="N133" s="192"/>
      <c r="O133" s="769"/>
      <c r="P133" s="895"/>
      <c r="Q133" s="960"/>
      <c r="R133" s="1048"/>
      <c r="S133" s="770"/>
      <c r="T133" s="771"/>
      <c r="U133" s="453"/>
      <c r="V133" s="307"/>
      <c r="W133" s="294"/>
      <c r="Z133" s="663" t="str">
        <f t="shared" si="18"/>
        <v/>
      </c>
      <c r="AA133" s="664" t="str">
        <f t="shared" si="33"/>
        <v/>
      </c>
      <c r="AB133" s="664" t="str">
        <f t="shared" si="34"/>
        <v/>
      </c>
      <c r="AC133" s="664" t="str">
        <f>IF(Z133="","",VLOOKUP(Z133,リスト!BN:BO,2,0))</f>
        <v/>
      </c>
      <c r="AD133" s="664" t="str">
        <f t="shared" si="19"/>
        <v/>
      </c>
      <c r="AE133" s="664" t="str">
        <f>IF(AD133="","",VLOOKUP(AD133,リスト!BW:BX,2,0))</f>
        <v/>
      </c>
      <c r="AF133" s="664" t="str">
        <f>IF(Z133="","",IF(J133&gt;【１】経営概要!$G$27,調査年-1,調査年)-I133)</f>
        <v/>
      </c>
      <c r="AG133" s="723" t="str">
        <f t="shared" si="20"/>
        <v/>
      </c>
      <c r="AH133" s="665" t="str">
        <f t="shared" si="21"/>
        <v/>
      </c>
      <c r="AI133" s="665" t="str">
        <f t="shared" si="22"/>
        <v/>
      </c>
      <c r="AJ133" s="666" t="str">
        <f t="shared" si="23"/>
        <v/>
      </c>
      <c r="AK133" s="666" t="str">
        <f t="shared" si="24"/>
        <v/>
      </c>
      <c r="AL133" s="666" t="str">
        <f t="shared" si="30"/>
        <v/>
      </c>
      <c r="AM133" s="666" t="str">
        <f>IF(R133="","",IF(OR(I133=IF(J133&gt;【１】経営概要!$G$27,調査年-1,調査年),AH133=""),"",ROUND(AH133*R133%,0)))</f>
        <v/>
      </c>
      <c r="AN133" s="666" t="str">
        <f t="shared" si="25"/>
        <v/>
      </c>
      <c r="AO133" s="666" t="str">
        <f t="shared" si="26"/>
        <v/>
      </c>
      <c r="AP133" s="666" t="str">
        <f t="shared" si="27"/>
        <v/>
      </c>
      <c r="AQ133" s="862" t="str">
        <f>IF(OR(R133="",AND(OR(I133&lt;&gt;IF(J133&gt;【１】経営概要!$G$27,調査年-1,調査年),AA133=0),M133="",AL133="")),"",
SUM(
IF(AND(I133=IF(J133&gt;【１】経営概要!$G$27,調査年-1,調査年),AA133=1),ROUND(K133*R133%,0),),
ROUND(M133*R133%,0),
ROUND(SUM(AL133)*R133%,0),
))</f>
        <v/>
      </c>
      <c r="AR133" s="666" t="str">
        <f t="shared" si="28"/>
        <v/>
      </c>
      <c r="AS133" s="666" t="str">
        <f t="shared" si="29"/>
        <v/>
      </c>
      <c r="AT133" s="897" t="str">
        <f t="shared" si="31"/>
        <v/>
      </c>
      <c r="AU133" s="897" t="str">
        <f t="shared" si="32"/>
        <v/>
      </c>
    </row>
    <row r="134" spans="3:47" s="4" customFormat="1" ht="28.15" hidden="1" customHeight="1" outlineLevel="1">
      <c r="C134" s="722">
        <v>116</v>
      </c>
      <c r="D134" s="766"/>
      <c r="E134" s="686"/>
      <c r="F134" s="767"/>
      <c r="G134" s="744"/>
      <c r="H134" s="191"/>
      <c r="I134" s="191"/>
      <c r="J134" s="768"/>
      <c r="K134" s="192"/>
      <c r="L134" s="192"/>
      <c r="M134" s="774"/>
      <c r="N134" s="192"/>
      <c r="O134" s="769"/>
      <c r="P134" s="895"/>
      <c r="Q134" s="960"/>
      <c r="R134" s="1048"/>
      <c r="S134" s="770"/>
      <c r="T134" s="771"/>
      <c r="U134" s="453"/>
      <c r="V134" s="307"/>
      <c r="W134" s="294"/>
      <c r="Z134" s="663" t="str">
        <f t="shared" si="18"/>
        <v/>
      </c>
      <c r="AA134" s="664" t="str">
        <f t="shared" si="33"/>
        <v/>
      </c>
      <c r="AB134" s="664" t="str">
        <f t="shared" si="34"/>
        <v/>
      </c>
      <c r="AC134" s="664" t="str">
        <f>IF(Z134="","",VLOOKUP(Z134,リスト!BN:BO,2,0))</f>
        <v/>
      </c>
      <c r="AD134" s="664" t="str">
        <f t="shared" si="19"/>
        <v/>
      </c>
      <c r="AE134" s="664" t="str">
        <f>IF(AD134="","",VLOOKUP(AD134,リスト!BW:BX,2,0))</f>
        <v/>
      </c>
      <c r="AF134" s="664" t="str">
        <f>IF(Z134="","",IF(J134&gt;【１】経営概要!$G$27,調査年-1,調査年)-I134)</f>
        <v/>
      </c>
      <c r="AG134" s="723" t="str">
        <f t="shared" si="20"/>
        <v/>
      </c>
      <c r="AH134" s="665" t="str">
        <f t="shared" si="21"/>
        <v/>
      </c>
      <c r="AI134" s="665" t="str">
        <f t="shared" si="22"/>
        <v/>
      </c>
      <c r="AJ134" s="666" t="str">
        <f t="shared" si="23"/>
        <v/>
      </c>
      <c r="AK134" s="666" t="str">
        <f t="shared" si="24"/>
        <v/>
      </c>
      <c r="AL134" s="666" t="str">
        <f t="shared" si="30"/>
        <v/>
      </c>
      <c r="AM134" s="666" t="str">
        <f>IF(R134="","",IF(OR(I134=IF(J134&gt;【１】経営概要!$G$27,調査年-1,調査年),AH134=""),"",ROUND(AH134*R134%,0)))</f>
        <v/>
      </c>
      <c r="AN134" s="666" t="str">
        <f t="shared" si="25"/>
        <v/>
      </c>
      <c r="AO134" s="666" t="str">
        <f t="shared" si="26"/>
        <v/>
      </c>
      <c r="AP134" s="666" t="str">
        <f t="shared" si="27"/>
        <v/>
      </c>
      <c r="AQ134" s="862" t="str">
        <f>IF(OR(R134="",AND(OR(I134&lt;&gt;IF(J134&gt;【１】経営概要!$G$27,調査年-1,調査年),AA134=0),M134="",AL134="")),"",
SUM(
IF(AND(I134=IF(J134&gt;【１】経営概要!$G$27,調査年-1,調査年),AA134=1),ROUND(K134*R134%,0),),
ROUND(M134*R134%,0),
ROUND(SUM(AL134)*R134%,0),
))</f>
        <v/>
      </c>
      <c r="AR134" s="666" t="str">
        <f t="shared" si="28"/>
        <v/>
      </c>
      <c r="AS134" s="666" t="str">
        <f t="shared" si="29"/>
        <v/>
      </c>
      <c r="AT134" s="897" t="str">
        <f t="shared" si="31"/>
        <v/>
      </c>
      <c r="AU134" s="897" t="str">
        <f t="shared" si="32"/>
        <v/>
      </c>
    </row>
    <row r="135" spans="3:47" s="4" customFormat="1" ht="28.15" hidden="1" customHeight="1" outlineLevel="1">
      <c r="C135" s="722">
        <v>117</v>
      </c>
      <c r="D135" s="772"/>
      <c r="E135" s="773"/>
      <c r="F135" s="767"/>
      <c r="G135" s="744"/>
      <c r="H135" s="193"/>
      <c r="I135" s="193"/>
      <c r="J135" s="768"/>
      <c r="K135" s="192"/>
      <c r="L135" s="192"/>
      <c r="M135" s="774"/>
      <c r="N135" s="192"/>
      <c r="O135" s="769"/>
      <c r="P135" s="895"/>
      <c r="Q135" s="960"/>
      <c r="R135" s="1048"/>
      <c r="S135" s="770"/>
      <c r="T135" s="771"/>
      <c r="U135" s="453"/>
      <c r="V135" s="307"/>
      <c r="W135" s="294"/>
      <c r="Z135" s="663" t="str">
        <f t="shared" si="18"/>
        <v/>
      </c>
      <c r="AA135" s="664" t="str">
        <f t="shared" si="33"/>
        <v/>
      </c>
      <c r="AB135" s="664" t="str">
        <f t="shared" si="34"/>
        <v/>
      </c>
      <c r="AC135" s="664" t="str">
        <f>IF(Z135="","",VLOOKUP(Z135,リスト!BN:BO,2,0))</f>
        <v/>
      </c>
      <c r="AD135" s="664" t="str">
        <f t="shared" si="19"/>
        <v/>
      </c>
      <c r="AE135" s="664" t="str">
        <f>IF(AD135="","",VLOOKUP(AD135,リスト!BW:BX,2,0))</f>
        <v/>
      </c>
      <c r="AF135" s="664" t="str">
        <f>IF(Z135="","",IF(J135&gt;【１】経営概要!$G$27,調査年-1,調査年)-I135)</f>
        <v/>
      </c>
      <c r="AG135" s="723" t="str">
        <f t="shared" si="20"/>
        <v/>
      </c>
      <c r="AH135" s="665" t="str">
        <f t="shared" si="21"/>
        <v/>
      </c>
      <c r="AI135" s="665" t="str">
        <f t="shared" si="22"/>
        <v/>
      </c>
      <c r="AJ135" s="666" t="str">
        <f t="shared" si="23"/>
        <v/>
      </c>
      <c r="AK135" s="666" t="str">
        <f t="shared" si="24"/>
        <v/>
      </c>
      <c r="AL135" s="666" t="str">
        <f t="shared" si="30"/>
        <v/>
      </c>
      <c r="AM135" s="666" t="str">
        <f>IF(R135="","",IF(OR(I135=IF(J135&gt;【１】経営概要!$G$27,調査年-1,調査年),AH135=""),"",ROUND(AH135*R135%,0)))</f>
        <v/>
      </c>
      <c r="AN135" s="666" t="str">
        <f t="shared" si="25"/>
        <v/>
      </c>
      <c r="AO135" s="666" t="str">
        <f t="shared" si="26"/>
        <v/>
      </c>
      <c r="AP135" s="666" t="str">
        <f t="shared" si="27"/>
        <v/>
      </c>
      <c r="AQ135" s="862" t="str">
        <f>IF(OR(R135="",AND(OR(I135&lt;&gt;IF(J135&gt;【１】経営概要!$G$27,調査年-1,調査年),AA135=0),M135="",AL135="")),"",
SUM(
IF(AND(I135=IF(J135&gt;【１】経営概要!$G$27,調査年-1,調査年),AA135=1),ROUND(K135*R135%,0),),
ROUND(M135*R135%,0),
ROUND(SUM(AL135)*R135%,0),
))</f>
        <v/>
      </c>
      <c r="AR135" s="666" t="str">
        <f t="shared" si="28"/>
        <v/>
      </c>
      <c r="AS135" s="666" t="str">
        <f t="shared" si="29"/>
        <v/>
      </c>
      <c r="AT135" s="897" t="str">
        <f t="shared" si="31"/>
        <v/>
      </c>
      <c r="AU135" s="897" t="str">
        <f t="shared" si="32"/>
        <v/>
      </c>
    </row>
    <row r="136" spans="3:47" s="4" customFormat="1" ht="28.15" hidden="1" customHeight="1" outlineLevel="1">
      <c r="C136" s="722">
        <v>118</v>
      </c>
      <c r="D136" s="766"/>
      <c r="E136" s="686"/>
      <c r="F136" s="767"/>
      <c r="G136" s="744"/>
      <c r="H136" s="191"/>
      <c r="I136" s="191"/>
      <c r="J136" s="768"/>
      <c r="K136" s="192"/>
      <c r="L136" s="192"/>
      <c r="M136" s="774"/>
      <c r="N136" s="192"/>
      <c r="O136" s="769"/>
      <c r="P136" s="895"/>
      <c r="Q136" s="960"/>
      <c r="R136" s="1048"/>
      <c r="S136" s="770"/>
      <c r="T136" s="771"/>
      <c r="U136" s="453"/>
      <c r="V136" s="307"/>
      <c r="W136" s="294"/>
      <c r="Z136" s="663" t="str">
        <f t="shared" si="18"/>
        <v/>
      </c>
      <c r="AA136" s="664" t="str">
        <f t="shared" si="33"/>
        <v/>
      </c>
      <c r="AB136" s="664" t="str">
        <f t="shared" si="34"/>
        <v/>
      </c>
      <c r="AC136" s="664" t="str">
        <f>IF(Z136="","",VLOOKUP(Z136,リスト!BN:BO,2,0))</f>
        <v/>
      </c>
      <c r="AD136" s="664" t="str">
        <f t="shared" si="19"/>
        <v/>
      </c>
      <c r="AE136" s="664" t="str">
        <f>IF(AD136="","",VLOOKUP(AD136,リスト!BW:BX,2,0))</f>
        <v/>
      </c>
      <c r="AF136" s="664" t="str">
        <f>IF(Z136="","",IF(J136&gt;【１】経営概要!$G$27,調査年-1,調査年)-I136)</f>
        <v/>
      </c>
      <c r="AG136" s="723" t="str">
        <f t="shared" si="20"/>
        <v/>
      </c>
      <c r="AH136" s="665" t="str">
        <f t="shared" si="21"/>
        <v/>
      </c>
      <c r="AI136" s="665" t="str">
        <f t="shared" si="22"/>
        <v/>
      </c>
      <c r="AJ136" s="666" t="str">
        <f t="shared" si="23"/>
        <v/>
      </c>
      <c r="AK136" s="666" t="str">
        <f t="shared" si="24"/>
        <v/>
      </c>
      <c r="AL136" s="666" t="str">
        <f t="shared" si="30"/>
        <v/>
      </c>
      <c r="AM136" s="666" t="str">
        <f>IF(R136="","",IF(OR(I136=IF(J136&gt;【１】経営概要!$G$27,調査年-1,調査年),AH136=""),"",ROUND(AH136*R136%,0)))</f>
        <v/>
      </c>
      <c r="AN136" s="666" t="str">
        <f t="shared" si="25"/>
        <v/>
      </c>
      <c r="AO136" s="666" t="str">
        <f t="shared" si="26"/>
        <v/>
      </c>
      <c r="AP136" s="666" t="str">
        <f t="shared" si="27"/>
        <v/>
      </c>
      <c r="AQ136" s="862" t="str">
        <f>IF(OR(R136="",AND(OR(I136&lt;&gt;IF(J136&gt;【１】経営概要!$G$27,調査年-1,調査年),AA136=0),M136="",AL136="")),"",
SUM(
IF(AND(I136=IF(J136&gt;【１】経営概要!$G$27,調査年-1,調査年),AA136=1),ROUND(K136*R136%,0),),
ROUND(M136*R136%,0),
ROUND(SUM(AL136)*R136%,0),
))</f>
        <v/>
      </c>
      <c r="AR136" s="666" t="str">
        <f t="shared" si="28"/>
        <v/>
      </c>
      <c r="AS136" s="666" t="str">
        <f t="shared" si="29"/>
        <v/>
      </c>
      <c r="AT136" s="897" t="str">
        <f t="shared" si="31"/>
        <v/>
      </c>
      <c r="AU136" s="897" t="str">
        <f t="shared" si="32"/>
        <v/>
      </c>
    </row>
    <row r="137" spans="3:47" s="4" customFormat="1" ht="28.15" hidden="1" customHeight="1" outlineLevel="1">
      <c r="C137" s="722">
        <v>119</v>
      </c>
      <c r="D137" s="772"/>
      <c r="E137" s="773"/>
      <c r="F137" s="767"/>
      <c r="G137" s="744"/>
      <c r="H137" s="193"/>
      <c r="I137" s="193"/>
      <c r="J137" s="768"/>
      <c r="K137" s="192"/>
      <c r="L137" s="192"/>
      <c r="M137" s="774"/>
      <c r="N137" s="192"/>
      <c r="O137" s="769"/>
      <c r="P137" s="895"/>
      <c r="Q137" s="960"/>
      <c r="R137" s="1048"/>
      <c r="S137" s="770"/>
      <c r="T137" s="771"/>
      <c r="U137" s="453"/>
      <c r="V137" s="307"/>
      <c r="W137" s="294"/>
      <c r="Z137" s="663" t="str">
        <f t="shared" si="18"/>
        <v/>
      </c>
      <c r="AA137" s="664" t="str">
        <f t="shared" si="33"/>
        <v/>
      </c>
      <c r="AB137" s="664" t="str">
        <f t="shared" si="34"/>
        <v/>
      </c>
      <c r="AC137" s="664" t="str">
        <f>IF(Z137="","",VLOOKUP(Z137,リスト!BN:BO,2,0))</f>
        <v/>
      </c>
      <c r="AD137" s="664" t="str">
        <f t="shared" si="19"/>
        <v/>
      </c>
      <c r="AE137" s="664" t="str">
        <f>IF(AD137="","",VLOOKUP(AD137,リスト!BW:BX,2,0))</f>
        <v/>
      </c>
      <c r="AF137" s="664" t="str">
        <f>IF(Z137="","",IF(J137&gt;【１】経営概要!$G$27,調査年-1,調査年)-I137)</f>
        <v/>
      </c>
      <c r="AG137" s="723" t="str">
        <f t="shared" si="20"/>
        <v/>
      </c>
      <c r="AH137" s="665" t="str">
        <f t="shared" si="21"/>
        <v/>
      </c>
      <c r="AI137" s="665" t="str">
        <f t="shared" si="22"/>
        <v/>
      </c>
      <c r="AJ137" s="666" t="str">
        <f t="shared" si="23"/>
        <v/>
      </c>
      <c r="AK137" s="666" t="str">
        <f t="shared" si="24"/>
        <v/>
      </c>
      <c r="AL137" s="666" t="str">
        <f t="shared" si="30"/>
        <v/>
      </c>
      <c r="AM137" s="666" t="str">
        <f>IF(R137="","",IF(OR(I137=IF(J137&gt;【１】経営概要!$G$27,調査年-1,調査年),AH137=""),"",ROUND(AH137*R137%,0)))</f>
        <v/>
      </c>
      <c r="AN137" s="666" t="str">
        <f t="shared" si="25"/>
        <v/>
      </c>
      <c r="AO137" s="666" t="str">
        <f t="shared" si="26"/>
        <v/>
      </c>
      <c r="AP137" s="666" t="str">
        <f t="shared" si="27"/>
        <v/>
      </c>
      <c r="AQ137" s="862" t="str">
        <f>IF(OR(R137="",AND(OR(I137&lt;&gt;IF(J137&gt;【１】経営概要!$G$27,調査年-1,調査年),AA137=0),M137="",AL137="")),"",
SUM(
IF(AND(I137=IF(J137&gt;【１】経営概要!$G$27,調査年-1,調査年),AA137=1),ROUND(K137*R137%,0),),
ROUND(M137*R137%,0),
ROUND(SUM(AL137)*R137%,0),
))</f>
        <v/>
      </c>
      <c r="AR137" s="666" t="str">
        <f t="shared" si="28"/>
        <v/>
      </c>
      <c r="AS137" s="666" t="str">
        <f t="shared" si="29"/>
        <v/>
      </c>
      <c r="AT137" s="897" t="str">
        <f t="shared" si="31"/>
        <v/>
      </c>
      <c r="AU137" s="897" t="str">
        <f t="shared" si="32"/>
        <v/>
      </c>
    </row>
    <row r="138" spans="3:47" s="4" customFormat="1" ht="28.15" hidden="1" customHeight="1" outlineLevel="1">
      <c r="C138" s="722">
        <v>120</v>
      </c>
      <c r="D138" s="766"/>
      <c r="E138" s="686"/>
      <c r="F138" s="767"/>
      <c r="G138" s="744"/>
      <c r="H138" s="191"/>
      <c r="I138" s="191"/>
      <c r="J138" s="768"/>
      <c r="K138" s="192"/>
      <c r="L138" s="192"/>
      <c r="M138" s="774"/>
      <c r="N138" s="192"/>
      <c r="O138" s="769"/>
      <c r="P138" s="895"/>
      <c r="Q138" s="960"/>
      <c r="R138" s="1048"/>
      <c r="S138" s="770"/>
      <c r="T138" s="771"/>
      <c r="U138" s="453"/>
      <c r="V138" s="307"/>
      <c r="W138" s="294"/>
      <c r="Z138" s="663" t="str">
        <f t="shared" si="18"/>
        <v/>
      </c>
      <c r="AA138" s="664" t="str">
        <f t="shared" si="33"/>
        <v/>
      </c>
      <c r="AB138" s="664" t="str">
        <f t="shared" si="34"/>
        <v/>
      </c>
      <c r="AC138" s="664" t="str">
        <f>IF(Z138="","",VLOOKUP(Z138,リスト!BN:BO,2,0))</f>
        <v/>
      </c>
      <c r="AD138" s="664" t="str">
        <f t="shared" si="19"/>
        <v/>
      </c>
      <c r="AE138" s="664" t="str">
        <f>IF(AD138="","",VLOOKUP(AD138,リスト!BW:BX,2,0))</f>
        <v/>
      </c>
      <c r="AF138" s="664" t="str">
        <f>IF(Z138="","",IF(J138&gt;【１】経営概要!$G$27,調査年-1,調査年)-I138)</f>
        <v/>
      </c>
      <c r="AG138" s="723" t="str">
        <f t="shared" si="20"/>
        <v/>
      </c>
      <c r="AH138" s="665" t="str">
        <f t="shared" si="21"/>
        <v/>
      </c>
      <c r="AI138" s="665" t="str">
        <f t="shared" si="22"/>
        <v/>
      </c>
      <c r="AJ138" s="666" t="str">
        <f t="shared" si="23"/>
        <v/>
      </c>
      <c r="AK138" s="666" t="str">
        <f t="shared" si="24"/>
        <v/>
      </c>
      <c r="AL138" s="666" t="str">
        <f t="shared" si="30"/>
        <v/>
      </c>
      <c r="AM138" s="666" t="str">
        <f>IF(R138="","",IF(OR(I138=IF(J138&gt;【１】経営概要!$G$27,調査年-1,調査年),AH138=""),"",ROUND(AH138*R138%,0)))</f>
        <v/>
      </c>
      <c r="AN138" s="666" t="str">
        <f t="shared" si="25"/>
        <v/>
      </c>
      <c r="AO138" s="666" t="str">
        <f t="shared" si="26"/>
        <v/>
      </c>
      <c r="AP138" s="666" t="str">
        <f t="shared" si="27"/>
        <v/>
      </c>
      <c r="AQ138" s="862" t="str">
        <f>IF(OR(R138="",AND(OR(I138&lt;&gt;IF(J138&gt;【１】経営概要!$G$27,調査年-1,調査年),AA138=0),M138="",AL138="")),"",
SUM(
IF(AND(I138=IF(J138&gt;【１】経営概要!$G$27,調査年-1,調査年),AA138=1),ROUND(K138*R138%,0),),
ROUND(M138*R138%,0),
ROUND(SUM(AL138)*R138%,0),
))</f>
        <v/>
      </c>
      <c r="AR138" s="666" t="str">
        <f t="shared" si="28"/>
        <v/>
      </c>
      <c r="AS138" s="666" t="str">
        <f t="shared" si="29"/>
        <v/>
      </c>
      <c r="AT138" s="897" t="str">
        <f t="shared" si="31"/>
        <v/>
      </c>
      <c r="AU138" s="897" t="str">
        <f t="shared" si="32"/>
        <v/>
      </c>
    </row>
    <row r="139" spans="3:47" s="4" customFormat="1" ht="28.15" hidden="1" customHeight="1" outlineLevel="1">
      <c r="C139" s="722">
        <v>121</v>
      </c>
      <c r="D139" s="772"/>
      <c r="E139" s="773"/>
      <c r="F139" s="767"/>
      <c r="G139" s="744"/>
      <c r="H139" s="193"/>
      <c r="I139" s="193"/>
      <c r="J139" s="775"/>
      <c r="K139" s="192"/>
      <c r="L139" s="192"/>
      <c r="M139" s="774"/>
      <c r="N139" s="192"/>
      <c r="O139" s="769"/>
      <c r="P139" s="895"/>
      <c r="Q139" s="960"/>
      <c r="R139" s="1048"/>
      <c r="S139" s="770"/>
      <c r="T139" s="771"/>
      <c r="U139" s="453"/>
      <c r="V139" s="307"/>
      <c r="W139" s="294"/>
      <c r="Z139" s="663" t="str">
        <f t="shared" si="18"/>
        <v/>
      </c>
      <c r="AA139" s="664" t="str">
        <f t="shared" si="33"/>
        <v/>
      </c>
      <c r="AB139" s="664" t="str">
        <f t="shared" si="34"/>
        <v/>
      </c>
      <c r="AC139" s="664" t="str">
        <f>IF(Z139="","",VLOOKUP(Z139,リスト!BN:BO,2,0))</f>
        <v/>
      </c>
      <c r="AD139" s="664" t="str">
        <f t="shared" si="19"/>
        <v/>
      </c>
      <c r="AE139" s="664" t="str">
        <f>IF(AD139="","",VLOOKUP(AD139,リスト!BW:BX,2,0))</f>
        <v/>
      </c>
      <c r="AF139" s="664" t="str">
        <f>IF(Z139="","",IF(J139&gt;【１】経営概要!$G$27,調査年-1,調査年)-I139)</f>
        <v/>
      </c>
      <c r="AG139" s="723" t="str">
        <f t="shared" si="20"/>
        <v/>
      </c>
      <c r="AH139" s="665" t="str">
        <f t="shared" si="21"/>
        <v/>
      </c>
      <c r="AI139" s="665" t="str">
        <f t="shared" si="22"/>
        <v/>
      </c>
      <c r="AJ139" s="666" t="str">
        <f t="shared" si="23"/>
        <v/>
      </c>
      <c r="AK139" s="666" t="str">
        <f t="shared" si="24"/>
        <v/>
      </c>
      <c r="AL139" s="666" t="str">
        <f t="shared" si="30"/>
        <v/>
      </c>
      <c r="AM139" s="666" t="str">
        <f>IF(R139="","",IF(OR(I139=IF(J139&gt;【１】経営概要!$G$27,調査年-1,調査年),AH139=""),"",ROUND(AH139*R139%,0)))</f>
        <v/>
      </c>
      <c r="AN139" s="666" t="str">
        <f t="shared" si="25"/>
        <v/>
      </c>
      <c r="AO139" s="666" t="str">
        <f t="shared" si="26"/>
        <v/>
      </c>
      <c r="AP139" s="666" t="str">
        <f t="shared" si="27"/>
        <v/>
      </c>
      <c r="AQ139" s="862" t="str">
        <f>IF(OR(R139="",AND(OR(I139&lt;&gt;IF(J139&gt;【１】経営概要!$G$27,調査年-1,調査年),AA139=0),M139="",AL139="")),"",
SUM(
IF(AND(I139=IF(J139&gt;【１】経営概要!$G$27,調査年-1,調査年),AA139=1),ROUND(K139*R139%,0),),
ROUND(M139*R139%,0),
ROUND(SUM(AL139)*R139%,0),
))</f>
        <v/>
      </c>
      <c r="AR139" s="666" t="str">
        <f t="shared" si="28"/>
        <v/>
      </c>
      <c r="AS139" s="666" t="str">
        <f t="shared" si="29"/>
        <v/>
      </c>
      <c r="AT139" s="897" t="str">
        <f t="shared" si="31"/>
        <v/>
      </c>
      <c r="AU139" s="897" t="str">
        <f t="shared" si="32"/>
        <v/>
      </c>
    </row>
    <row r="140" spans="3:47" s="4" customFormat="1" ht="28.15" hidden="1" customHeight="1" outlineLevel="1">
      <c r="C140" s="722">
        <v>122</v>
      </c>
      <c r="D140" s="766"/>
      <c r="E140" s="686"/>
      <c r="F140" s="767"/>
      <c r="G140" s="744"/>
      <c r="H140" s="191"/>
      <c r="I140" s="191"/>
      <c r="J140" s="776"/>
      <c r="K140" s="192"/>
      <c r="L140" s="192"/>
      <c r="M140" s="774"/>
      <c r="N140" s="192"/>
      <c r="O140" s="769"/>
      <c r="P140" s="895"/>
      <c r="Q140" s="960"/>
      <c r="R140" s="1048"/>
      <c r="S140" s="770"/>
      <c r="T140" s="771"/>
      <c r="U140" s="453"/>
      <c r="V140" s="307"/>
      <c r="W140" s="294"/>
      <c r="Z140" s="663" t="str">
        <f t="shared" si="18"/>
        <v/>
      </c>
      <c r="AA140" s="664" t="str">
        <f t="shared" si="33"/>
        <v/>
      </c>
      <c r="AB140" s="664" t="str">
        <f t="shared" si="34"/>
        <v/>
      </c>
      <c r="AC140" s="664" t="str">
        <f>IF(Z140="","",VLOOKUP(Z140,リスト!BN:BO,2,0))</f>
        <v/>
      </c>
      <c r="AD140" s="664" t="str">
        <f t="shared" si="19"/>
        <v/>
      </c>
      <c r="AE140" s="664" t="str">
        <f>IF(AD140="","",VLOOKUP(AD140,リスト!BW:BX,2,0))</f>
        <v/>
      </c>
      <c r="AF140" s="664" t="str">
        <f>IF(Z140="","",IF(J140&gt;【１】経営概要!$G$27,調査年-1,調査年)-I140)</f>
        <v/>
      </c>
      <c r="AG140" s="723" t="str">
        <f t="shared" si="20"/>
        <v/>
      </c>
      <c r="AH140" s="665" t="str">
        <f t="shared" si="21"/>
        <v/>
      </c>
      <c r="AI140" s="665" t="str">
        <f t="shared" si="22"/>
        <v/>
      </c>
      <c r="AJ140" s="666" t="str">
        <f t="shared" si="23"/>
        <v/>
      </c>
      <c r="AK140" s="666" t="str">
        <f t="shared" si="24"/>
        <v/>
      </c>
      <c r="AL140" s="666" t="str">
        <f t="shared" si="30"/>
        <v/>
      </c>
      <c r="AM140" s="666" t="str">
        <f>IF(R140="","",IF(OR(I140=IF(J140&gt;【１】経営概要!$G$27,調査年-1,調査年),AH140=""),"",ROUND(AH140*R140%,0)))</f>
        <v/>
      </c>
      <c r="AN140" s="666" t="str">
        <f t="shared" si="25"/>
        <v/>
      </c>
      <c r="AO140" s="666" t="str">
        <f t="shared" si="26"/>
        <v/>
      </c>
      <c r="AP140" s="666" t="str">
        <f t="shared" si="27"/>
        <v/>
      </c>
      <c r="AQ140" s="862" t="str">
        <f>IF(OR(R140="",AND(OR(I140&lt;&gt;IF(J140&gt;【１】経営概要!$G$27,調査年-1,調査年),AA140=0),M140="",AL140="")),"",
SUM(
IF(AND(I140=IF(J140&gt;【１】経営概要!$G$27,調査年-1,調査年),AA140=1),ROUND(K140*R140%,0),),
ROUND(M140*R140%,0),
ROUND(SUM(AL140)*R140%,0),
))</f>
        <v/>
      </c>
      <c r="AR140" s="666" t="str">
        <f t="shared" si="28"/>
        <v/>
      </c>
      <c r="AS140" s="666" t="str">
        <f t="shared" si="29"/>
        <v/>
      </c>
      <c r="AT140" s="897" t="str">
        <f t="shared" si="31"/>
        <v/>
      </c>
      <c r="AU140" s="897" t="str">
        <f t="shared" si="32"/>
        <v/>
      </c>
    </row>
    <row r="141" spans="3:47" s="4" customFormat="1" ht="28.15" hidden="1" customHeight="1" outlineLevel="1">
      <c r="C141" s="722">
        <v>123</v>
      </c>
      <c r="D141" s="766"/>
      <c r="E141" s="686"/>
      <c r="F141" s="767"/>
      <c r="G141" s="744"/>
      <c r="H141" s="191"/>
      <c r="I141" s="191"/>
      <c r="J141" s="776"/>
      <c r="K141" s="192"/>
      <c r="L141" s="192"/>
      <c r="M141" s="774"/>
      <c r="N141" s="192"/>
      <c r="O141" s="769"/>
      <c r="P141" s="895"/>
      <c r="Q141" s="960"/>
      <c r="R141" s="1048"/>
      <c r="S141" s="770"/>
      <c r="T141" s="771"/>
      <c r="U141" s="453"/>
      <c r="V141" s="307"/>
      <c r="W141" s="294"/>
      <c r="Z141" s="663" t="str">
        <f t="shared" si="18"/>
        <v/>
      </c>
      <c r="AA141" s="664" t="str">
        <f t="shared" si="33"/>
        <v/>
      </c>
      <c r="AB141" s="664" t="str">
        <f t="shared" si="34"/>
        <v/>
      </c>
      <c r="AC141" s="664" t="str">
        <f>IF(Z141="","",VLOOKUP(Z141,リスト!BN:BO,2,0))</f>
        <v/>
      </c>
      <c r="AD141" s="664" t="str">
        <f t="shared" si="19"/>
        <v/>
      </c>
      <c r="AE141" s="664" t="str">
        <f>IF(AD141="","",VLOOKUP(AD141,リスト!BW:BX,2,0))</f>
        <v/>
      </c>
      <c r="AF141" s="664" t="str">
        <f>IF(Z141="","",IF(J141&gt;【１】経営概要!$G$27,調査年-1,調査年)-I141)</f>
        <v/>
      </c>
      <c r="AG141" s="723" t="str">
        <f t="shared" si="20"/>
        <v/>
      </c>
      <c r="AH141" s="665" t="str">
        <f t="shared" si="21"/>
        <v/>
      </c>
      <c r="AI141" s="665" t="str">
        <f t="shared" si="22"/>
        <v/>
      </c>
      <c r="AJ141" s="666" t="str">
        <f t="shared" si="23"/>
        <v/>
      </c>
      <c r="AK141" s="666" t="str">
        <f t="shared" si="24"/>
        <v/>
      </c>
      <c r="AL141" s="666" t="str">
        <f t="shared" si="30"/>
        <v/>
      </c>
      <c r="AM141" s="666" t="str">
        <f>IF(R141="","",IF(OR(I141=IF(J141&gt;【１】経営概要!$G$27,調査年-1,調査年),AH141=""),"",ROUND(AH141*R141%,0)))</f>
        <v/>
      </c>
      <c r="AN141" s="666" t="str">
        <f t="shared" si="25"/>
        <v/>
      </c>
      <c r="AO141" s="666" t="str">
        <f t="shared" si="26"/>
        <v/>
      </c>
      <c r="AP141" s="666" t="str">
        <f t="shared" si="27"/>
        <v/>
      </c>
      <c r="AQ141" s="862" t="str">
        <f>IF(OR(R141="",AND(OR(I141&lt;&gt;IF(J141&gt;【１】経営概要!$G$27,調査年-1,調査年),AA141=0),M141="",AL141="")),"",
SUM(
IF(AND(I141=IF(J141&gt;【１】経営概要!$G$27,調査年-1,調査年),AA141=1),ROUND(K141*R141%,0),),
ROUND(M141*R141%,0),
ROUND(SUM(AL141)*R141%,0),
))</f>
        <v/>
      </c>
      <c r="AR141" s="666" t="str">
        <f t="shared" si="28"/>
        <v/>
      </c>
      <c r="AS141" s="666" t="str">
        <f t="shared" si="29"/>
        <v/>
      </c>
      <c r="AT141" s="897" t="str">
        <f t="shared" si="31"/>
        <v/>
      </c>
      <c r="AU141" s="897" t="str">
        <f t="shared" si="32"/>
        <v/>
      </c>
    </row>
    <row r="142" spans="3:47" s="4" customFormat="1" ht="28.15" hidden="1" customHeight="1" outlineLevel="1">
      <c r="C142" s="722">
        <v>124</v>
      </c>
      <c r="D142" s="766"/>
      <c r="E142" s="686"/>
      <c r="F142" s="767"/>
      <c r="G142" s="744"/>
      <c r="H142" s="191"/>
      <c r="I142" s="191"/>
      <c r="J142" s="776"/>
      <c r="K142" s="192"/>
      <c r="L142" s="192"/>
      <c r="M142" s="774"/>
      <c r="N142" s="192"/>
      <c r="O142" s="769"/>
      <c r="P142" s="895"/>
      <c r="Q142" s="960"/>
      <c r="R142" s="1048"/>
      <c r="S142" s="770"/>
      <c r="T142" s="771"/>
      <c r="U142" s="453"/>
      <c r="V142" s="307"/>
      <c r="W142" s="294"/>
      <c r="Z142" s="663" t="str">
        <f t="shared" si="18"/>
        <v/>
      </c>
      <c r="AA142" s="664" t="str">
        <f t="shared" si="33"/>
        <v/>
      </c>
      <c r="AB142" s="664" t="str">
        <f t="shared" si="34"/>
        <v/>
      </c>
      <c r="AC142" s="664" t="str">
        <f>IF(Z142="","",VLOOKUP(Z142,リスト!BN:BO,2,0))</f>
        <v/>
      </c>
      <c r="AD142" s="664" t="str">
        <f t="shared" si="19"/>
        <v/>
      </c>
      <c r="AE142" s="664" t="str">
        <f>IF(AD142="","",VLOOKUP(AD142,リスト!BW:BX,2,0))</f>
        <v/>
      </c>
      <c r="AF142" s="664" t="str">
        <f>IF(Z142="","",IF(J142&gt;【１】経営概要!$G$27,調査年-1,調査年)-I142)</f>
        <v/>
      </c>
      <c r="AG142" s="723" t="str">
        <f t="shared" si="20"/>
        <v/>
      </c>
      <c r="AH142" s="665" t="str">
        <f t="shared" si="21"/>
        <v/>
      </c>
      <c r="AI142" s="665" t="str">
        <f t="shared" si="22"/>
        <v/>
      </c>
      <c r="AJ142" s="666" t="str">
        <f t="shared" si="23"/>
        <v/>
      </c>
      <c r="AK142" s="666" t="str">
        <f t="shared" si="24"/>
        <v/>
      </c>
      <c r="AL142" s="666" t="str">
        <f t="shared" si="30"/>
        <v/>
      </c>
      <c r="AM142" s="666" t="str">
        <f>IF(R142="","",IF(OR(I142=IF(J142&gt;【１】経営概要!$G$27,調査年-1,調査年),AH142=""),"",ROUND(AH142*R142%,0)))</f>
        <v/>
      </c>
      <c r="AN142" s="666" t="str">
        <f t="shared" si="25"/>
        <v/>
      </c>
      <c r="AO142" s="666" t="str">
        <f t="shared" si="26"/>
        <v/>
      </c>
      <c r="AP142" s="666" t="str">
        <f t="shared" si="27"/>
        <v/>
      </c>
      <c r="AQ142" s="862" t="str">
        <f>IF(OR(R142="",AND(OR(I142&lt;&gt;IF(J142&gt;【１】経営概要!$G$27,調査年-1,調査年),AA142=0),M142="",AL142="")),"",
SUM(
IF(AND(I142=IF(J142&gt;【１】経営概要!$G$27,調査年-1,調査年),AA142=1),ROUND(K142*R142%,0),),
ROUND(M142*R142%,0),
ROUND(SUM(AL142)*R142%,0),
))</f>
        <v/>
      </c>
      <c r="AR142" s="666" t="str">
        <f t="shared" si="28"/>
        <v/>
      </c>
      <c r="AS142" s="666" t="str">
        <f t="shared" si="29"/>
        <v/>
      </c>
      <c r="AT142" s="897" t="str">
        <f t="shared" si="31"/>
        <v/>
      </c>
      <c r="AU142" s="897" t="str">
        <f t="shared" si="32"/>
        <v/>
      </c>
    </row>
    <row r="143" spans="3:47" s="4" customFormat="1" ht="28.15" hidden="1" customHeight="1" outlineLevel="1">
      <c r="C143" s="722">
        <v>125</v>
      </c>
      <c r="D143" s="766"/>
      <c r="E143" s="686"/>
      <c r="F143" s="767"/>
      <c r="G143" s="744"/>
      <c r="H143" s="191"/>
      <c r="I143" s="191"/>
      <c r="J143" s="776"/>
      <c r="K143" s="192"/>
      <c r="L143" s="192"/>
      <c r="M143" s="774"/>
      <c r="N143" s="192"/>
      <c r="O143" s="769"/>
      <c r="P143" s="895"/>
      <c r="Q143" s="960"/>
      <c r="R143" s="1048"/>
      <c r="S143" s="770"/>
      <c r="T143" s="771"/>
      <c r="U143" s="453"/>
      <c r="V143" s="307"/>
      <c r="W143" s="294"/>
      <c r="Z143" s="663" t="str">
        <f t="shared" si="18"/>
        <v/>
      </c>
      <c r="AA143" s="664" t="str">
        <f t="shared" si="33"/>
        <v/>
      </c>
      <c r="AB143" s="664" t="str">
        <f t="shared" si="34"/>
        <v/>
      </c>
      <c r="AC143" s="664" t="str">
        <f>IF(Z143="","",VLOOKUP(Z143,リスト!BN:BO,2,0))</f>
        <v/>
      </c>
      <c r="AD143" s="664" t="str">
        <f t="shared" si="19"/>
        <v/>
      </c>
      <c r="AE143" s="664" t="str">
        <f>IF(AD143="","",VLOOKUP(AD143,リスト!BW:BX,2,0))</f>
        <v/>
      </c>
      <c r="AF143" s="664" t="str">
        <f>IF(Z143="","",IF(J143&gt;【１】経営概要!$G$27,調査年-1,調査年)-I143)</f>
        <v/>
      </c>
      <c r="AG143" s="723" t="str">
        <f t="shared" si="20"/>
        <v/>
      </c>
      <c r="AH143" s="665" t="str">
        <f t="shared" si="21"/>
        <v/>
      </c>
      <c r="AI143" s="665" t="str">
        <f t="shared" si="22"/>
        <v/>
      </c>
      <c r="AJ143" s="666" t="str">
        <f t="shared" si="23"/>
        <v/>
      </c>
      <c r="AK143" s="666" t="str">
        <f t="shared" si="24"/>
        <v/>
      </c>
      <c r="AL143" s="666" t="str">
        <f t="shared" si="30"/>
        <v/>
      </c>
      <c r="AM143" s="666" t="str">
        <f>IF(R143="","",IF(OR(I143=IF(J143&gt;【１】経営概要!$G$27,調査年-1,調査年),AH143=""),"",ROUND(AH143*R143%,0)))</f>
        <v/>
      </c>
      <c r="AN143" s="666" t="str">
        <f t="shared" si="25"/>
        <v/>
      </c>
      <c r="AO143" s="666" t="str">
        <f t="shared" si="26"/>
        <v/>
      </c>
      <c r="AP143" s="666" t="str">
        <f t="shared" si="27"/>
        <v/>
      </c>
      <c r="AQ143" s="862" t="str">
        <f>IF(OR(R143="",AND(OR(I143&lt;&gt;IF(J143&gt;【１】経営概要!$G$27,調査年-1,調査年),AA143=0),M143="",AL143="")),"",
SUM(
IF(AND(I143=IF(J143&gt;【１】経営概要!$G$27,調査年-1,調査年),AA143=1),ROUND(K143*R143%,0),),
ROUND(M143*R143%,0),
ROUND(SUM(AL143)*R143%,0),
))</f>
        <v/>
      </c>
      <c r="AR143" s="666" t="str">
        <f t="shared" si="28"/>
        <v/>
      </c>
      <c r="AS143" s="666" t="str">
        <f t="shared" si="29"/>
        <v/>
      </c>
      <c r="AT143" s="897" t="str">
        <f t="shared" si="31"/>
        <v/>
      </c>
      <c r="AU143" s="897" t="str">
        <f t="shared" si="32"/>
        <v/>
      </c>
    </row>
    <row r="144" spans="3:47" s="4" customFormat="1" ht="28.15" hidden="1" customHeight="1" outlineLevel="1">
      <c r="C144" s="722">
        <v>126</v>
      </c>
      <c r="D144" s="766"/>
      <c r="E144" s="686"/>
      <c r="F144" s="767"/>
      <c r="G144" s="744"/>
      <c r="H144" s="191"/>
      <c r="I144" s="191"/>
      <c r="J144" s="776"/>
      <c r="K144" s="192"/>
      <c r="L144" s="192"/>
      <c r="M144" s="774"/>
      <c r="N144" s="192"/>
      <c r="O144" s="769"/>
      <c r="P144" s="895"/>
      <c r="Q144" s="960"/>
      <c r="R144" s="1048"/>
      <c r="S144" s="770"/>
      <c r="T144" s="771"/>
      <c r="U144" s="453"/>
      <c r="V144" s="307"/>
      <c r="W144" s="294"/>
      <c r="Z144" s="663" t="str">
        <f t="shared" si="18"/>
        <v/>
      </c>
      <c r="AA144" s="664" t="str">
        <f t="shared" si="33"/>
        <v/>
      </c>
      <c r="AB144" s="664" t="str">
        <f t="shared" si="34"/>
        <v/>
      </c>
      <c r="AC144" s="664" t="str">
        <f>IF(Z144="","",VLOOKUP(Z144,リスト!BN:BO,2,0))</f>
        <v/>
      </c>
      <c r="AD144" s="664" t="str">
        <f t="shared" si="19"/>
        <v/>
      </c>
      <c r="AE144" s="664" t="str">
        <f>IF(AD144="","",VLOOKUP(AD144,リスト!BW:BX,2,0))</f>
        <v/>
      </c>
      <c r="AF144" s="664" t="str">
        <f>IF(Z144="","",IF(J144&gt;【１】経営概要!$G$27,調査年-1,調査年)-I144)</f>
        <v/>
      </c>
      <c r="AG144" s="723" t="str">
        <f t="shared" si="20"/>
        <v/>
      </c>
      <c r="AH144" s="665" t="str">
        <f t="shared" si="21"/>
        <v/>
      </c>
      <c r="AI144" s="665" t="str">
        <f t="shared" si="22"/>
        <v/>
      </c>
      <c r="AJ144" s="666" t="str">
        <f t="shared" si="23"/>
        <v/>
      </c>
      <c r="AK144" s="666" t="str">
        <f t="shared" si="24"/>
        <v/>
      </c>
      <c r="AL144" s="666" t="str">
        <f t="shared" si="30"/>
        <v/>
      </c>
      <c r="AM144" s="666" t="str">
        <f>IF(R144="","",IF(OR(I144=IF(J144&gt;【１】経営概要!$G$27,調査年-1,調査年),AH144=""),"",ROUND(AH144*R144%,0)))</f>
        <v/>
      </c>
      <c r="AN144" s="666" t="str">
        <f t="shared" si="25"/>
        <v/>
      </c>
      <c r="AO144" s="666" t="str">
        <f t="shared" si="26"/>
        <v/>
      </c>
      <c r="AP144" s="666" t="str">
        <f t="shared" si="27"/>
        <v/>
      </c>
      <c r="AQ144" s="862" t="str">
        <f>IF(OR(R144="",AND(OR(I144&lt;&gt;IF(J144&gt;【１】経営概要!$G$27,調査年-1,調査年),AA144=0),M144="",AL144="")),"",
SUM(
IF(AND(I144=IF(J144&gt;【１】経営概要!$G$27,調査年-1,調査年),AA144=1),ROUND(K144*R144%,0),),
ROUND(M144*R144%,0),
ROUND(SUM(AL144)*R144%,0),
))</f>
        <v/>
      </c>
      <c r="AR144" s="666" t="str">
        <f t="shared" si="28"/>
        <v/>
      </c>
      <c r="AS144" s="666" t="str">
        <f t="shared" si="29"/>
        <v/>
      </c>
      <c r="AT144" s="897" t="str">
        <f t="shared" si="31"/>
        <v/>
      </c>
      <c r="AU144" s="897" t="str">
        <f t="shared" si="32"/>
        <v/>
      </c>
    </row>
    <row r="145" spans="3:47" s="4" customFormat="1" ht="28.15" hidden="1" customHeight="1" outlineLevel="1">
      <c r="C145" s="722">
        <v>127</v>
      </c>
      <c r="D145" s="766"/>
      <c r="E145" s="686"/>
      <c r="F145" s="767"/>
      <c r="G145" s="744"/>
      <c r="H145" s="191"/>
      <c r="I145" s="191"/>
      <c r="J145" s="776"/>
      <c r="K145" s="192"/>
      <c r="L145" s="192"/>
      <c r="M145" s="774"/>
      <c r="N145" s="192"/>
      <c r="O145" s="769"/>
      <c r="P145" s="895"/>
      <c r="Q145" s="960"/>
      <c r="R145" s="1048"/>
      <c r="S145" s="770"/>
      <c r="T145" s="771"/>
      <c r="U145" s="453"/>
      <c r="V145" s="307"/>
      <c r="W145" s="294"/>
      <c r="Z145" s="663" t="str">
        <f t="shared" si="18"/>
        <v/>
      </c>
      <c r="AA145" s="664" t="str">
        <f t="shared" si="33"/>
        <v/>
      </c>
      <c r="AB145" s="664" t="str">
        <f t="shared" si="34"/>
        <v/>
      </c>
      <c r="AC145" s="664" t="str">
        <f>IF(Z145="","",VLOOKUP(Z145,リスト!BN:BO,2,0))</f>
        <v/>
      </c>
      <c r="AD145" s="664" t="str">
        <f t="shared" si="19"/>
        <v/>
      </c>
      <c r="AE145" s="664" t="str">
        <f>IF(AD145="","",VLOOKUP(AD145,リスト!BW:BX,2,0))</f>
        <v/>
      </c>
      <c r="AF145" s="664" t="str">
        <f>IF(Z145="","",IF(J145&gt;【１】経営概要!$G$27,調査年-1,調査年)-I145)</f>
        <v/>
      </c>
      <c r="AG145" s="723" t="str">
        <f t="shared" si="20"/>
        <v/>
      </c>
      <c r="AH145" s="665" t="str">
        <f t="shared" si="21"/>
        <v/>
      </c>
      <c r="AI145" s="665" t="str">
        <f t="shared" si="22"/>
        <v/>
      </c>
      <c r="AJ145" s="666" t="str">
        <f t="shared" si="23"/>
        <v/>
      </c>
      <c r="AK145" s="666" t="str">
        <f t="shared" si="24"/>
        <v/>
      </c>
      <c r="AL145" s="666" t="str">
        <f t="shared" si="30"/>
        <v/>
      </c>
      <c r="AM145" s="666" t="str">
        <f>IF(R145="","",IF(OR(I145=IF(J145&gt;【１】経営概要!$G$27,調査年-1,調査年),AH145=""),"",ROUND(AH145*R145%,0)))</f>
        <v/>
      </c>
      <c r="AN145" s="666" t="str">
        <f t="shared" si="25"/>
        <v/>
      </c>
      <c r="AO145" s="666" t="str">
        <f t="shared" si="26"/>
        <v/>
      </c>
      <c r="AP145" s="666" t="str">
        <f t="shared" si="27"/>
        <v/>
      </c>
      <c r="AQ145" s="862" t="str">
        <f>IF(OR(R145="",AND(OR(I145&lt;&gt;IF(J145&gt;【１】経営概要!$G$27,調査年-1,調査年),AA145=0),M145="",AL145="")),"",
SUM(
IF(AND(I145=IF(J145&gt;【１】経営概要!$G$27,調査年-1,調査年),AA145=1),ROUND(K145*R145%,0),),
ROUND(M145*R145%,0),
ROUND(SUM(AL145)*R145%,0),
))</f>
        <v/>
      </c>
      <c r="AR145" s="666" t="str">
        <f t="shared" si="28"/>
        <v/>
      </c>
      <c r="AS145" s="666" t="str">
        <f t="shared" si="29"/>
        <v/>
      </c>
      <c r="AT145" s="897" t="str">
        <f t="shared" si="31"/>
        <v/>
      </c>
      <c r="AU145" s="897" t="str">
        <f t="shared" si="32"/>
        <v/>
      </c>
    </row>
    <row r="146" spans="3:47" s="4" customFormat="1" ht="28.15" hidden="1" customHeight="1" outlineLevel="1">
      <c r="C146" s="722">
        <v>128</v>
      </c>
      <c r="D146" s="766"/>
      <c r="E146" s="686"/>
      <c r="F146" s="767"/>
      <c r="G146" s="682"/>
      <c r="H146" s="200"/>
      <c r="I146" s="200"/>
      <c r="J146" s="768"/>
      <c r="K146" s="201"/>
      <c r="L146" s="201"/>
      <c r="M146" s="201"/>
      <c r="N146" s="201"/>
      <c r="O146" s="769"/>
      <c r="P146" s="895"/>
      <c r="Q146" s="960"/>
      <c r="R146" s="1048"/>
      <c r="S146" s="770"/>
      <c r="T146" s="771"/>
      <c r="U146" s="453"/>
      <c r="V146" s="307"/>
      <c r="W146" s="294"/>
      <c r="Z146" s="663" t="str">
        <f t="shared" si="18"/>
        <v/>
      </c>
      <c r="AA146" s="664" t="str">
        <f t="shared" si="33"/>
        <v/>
      </c>
      <c r="AB146" s="664" t="str">
        <f t="shared" si="34"/>
        <v/>
      </c>
      <c r="AC146" s="664" t="str">
        <f>IF(Z146="","",VLOOKUP(Z146,リスト!BN:BO,2,0))</f>
        <v/>
      </c>
      <c r="AD146" s="664" t="str">
        <f t="shared" si="19"/>
        <v/>
      </c>
      <c r="AE146" s="664" t="str">
        <f>IF(AD146="","",VLOOKUP(AD146,リスト!BW:BX,2,0))</f>
        <v/>
      </c>
      <c r="AF146" s="664" t="str">
        <f>IF(Z146="","",IF(J146&gt;【１】経営概要!$G$27,調査年-1,調査年)-I146)</f>
        <v/>
      </c>
      <c r="AG146" s="723" t="str">
        <f t="shared" si="20"/>
        <v/>
      </c>
      <c r="AH146" s="665" t="str">
        <f t="shared" si="21"/>
        <v/>
      </c>
      <c r="AI146" s="665" t="str">
        <f t="shared" si="22"/>
        <v/>
      </c>
      <c r="AJ146" s="666" t="str">
        <f t="shared" si="23"/>
        <v/>
      </c>
      <c r="AK146" s="666" t="str">
        <f t="shared" si="24"/>
        <v/>
      </c>
      <c r="AL146" s="666" t="str">
        <f t="shared" si="30"/>
        <v/>
      </c>
      <c r="AM146" s="666" t="str">
        <f>IF(R146="","",IF(OR(I146=IF(J146&gt;【１】経営概要!$G$27,調査年-1,調査年),AH146=""),"",ROUND(AH146*R146%,0)))</f>
        <v/>
      </c>
      <c r="AN146" s="666" t="str">
        <f t="shared" si="25"/>
        <v/>
      </c>
      <c r="AO146" s="666" t="str">
        <f t="shared" si="26"/>
        <v/>
      </c>
      <c r="AP146" s="666" t="str">
        <f t="shared" si="27"/>
        <v/>
      </c>
      <c r="AQ146" s="862" t="str">
        <f>IF(OR(R146="",AND(OR(I146&lt;&gt;IF(J146&gt;【１】経営概要!$G$27,調査年-1,調査年),AA146=0),M146="",AL146="")),"",
SUM(
IF(AND(I146=IF(J146&gt;【１】経営概要!$G$27,調査年-1,調査年),AA146=1),ROUND(K146*R146%,0),),
ROUND(M146*R146%,0),
ROUND(SUM(AL146)*R146%,0),
))</f>
        <v/>
      </c>
      <c r="AR146" s="666" t="str">
        <f t="shared" si="28"/>
        <v/>
      </c>
      <c r="AS146" s="666" t="str">
        <f t="shared" si="29"/>
        <v/>
      </c>
      <c r="AT146" s="897" t="str">
        <f t="shared" si="31"/>
        <v/>
      </c>
      <c r="AU146" s="897" t="str">
        <f t="shared" si="32"/>
        <v/>
      </c>
    </row>
    <row r="147" spans="3:47" s="4" customFormat="1" ht="28.15" hidden="1" customHeight="1" outlineLevel="1">
      <c r="C147" s="722">
        <v>129</v>
      </c>
      <c r="D147" s="772"/>
      <c r="E147" s="773"/>
      <c r="F147" s="767"/>
      <c r="G147" s="744"/>
      <c r="H147" s="193"/>
      <c r="I147" s="193"/>
      <c r="J147" s="768"/>
      <c r="K147" s="192"/>
      <c r="L147" s="192"/>
      <c r="M147" s="774"/>
      <c r="N147" s="192"/>
      <c r="O147" s="769"/>
      <c r="P147" s="895"/>
      <c r="Q147" s="960"/>
      <c r="R147" s="1048"/>
      <c r="S147" s="770"/>
      <c r="T147" s="771"/>
      <c r="U147" s="453"/>
      <c r="V147" s="307"/>
      <c r="W147" s="294"/>
      <c r="Z147" s="663" t="str">
        <f t="shared" ref="Z147:Z210" si="35">IF(AND(E147="",F147=""),"","["&amp;RIGHT(LEFT(E147,3),2)&amp;RIGHT(LEFT(F147,2),1)&amp;"]")</f>
        <v/>
      </c>
      <c r="AA147" s="664" t="str">
        <f t="shared" si="33"/>
        <v/>
      </c>
      <c r="AB147" s="664" t="str">
        <f t="shared" si="34"/>
        <v/>
      </c>
      <c r="AC147" s="664" t="str">
        <f>IF(Z147="","",VLOOKUP(Z147,リスト!BN:BO,2,0))</f>
        <v/>
      </c>
      <c r="AD147" s="664" t="str">
        <f t="shared" ref="AD147:AD210" si="36">IF(AB147=1,3,IF(G147="2：中古",MIN(AC147,H147),AC147))</f>
        <v/>
      </c>
      <c r="AE147" s="664" t="str">
        <f>IF(AD147="","",VLOOKUP(AD147,リスト!BW:BX,2,0))</f>
        <v/>
      </c>
      <c r="AF147" s="664" t="str">
        <f>IF(Z147="","",IF(J147&gt;【１】経営概要!$G$27,調査年-1,調査年)-I147)</f>
        <v/>
      </c>
      <c r="AG147" s="723" t="str">
        <f t="shared" ref="AG147:AG210" si="37">IF(OR(Z147="",AA147=1),"",
IF(AND(AD147&gt;0,AF147&lt;AD147,AH147&lt;=ROUND((K147-1)*AE147,0)),ROUND(AH147,0),
IF(AND(AD147&gt;0,AF147&lt;AD147),ROUND((K147-1)*AE147,0),
"")))</f>
        <v/>
      </c>
      <c r="AH147" s="665" t="str">
        <f t="shared" ref="AH147:AH210" si="38">IF(OR(Z147="",AA147=1),"",
IF(AND(AD147&gt;0,AF147&lt;AD147),K147-ROUND((K147-1)*AE147*AF147,0),1
))</f>
        <v/>
      </c>
      <c r="AI147" s="665" t="str">
        <f t="shared" ref="AI147:AI210" si="39">IF(OR(Z147="",AA147=1),"",
IF(S147="",AG147,
IF(S147="2：廃棄等",SUM(AH147,T147),
IF(S147="1：売却",AH147-T147,
IF(AND(T147="",AG147=""),"",SUM(T147,AG147))))))</f>
        <v/>
      </c>
      <c r="AJ147" s="666" t="str">
        <f t="shared" ref="AJ147:AJ210" si="40">IF(AND(AI147="",AG147=""),"",
IF(OR(S147="1：売却",S147="2：廃棄等"),SUM(AI147)-SUM(AG147),""))</f>
        <v/>
      </c>
      <c r="AK147" s="666" t="str">
        <f t="shared" ref="AK147:AK210" si="41">IF(OR(AA147=1,L147=""),"",
IF(AND(AD147&gt;0,L147&gt;0,AF147&lt;AD147),L147-ROUND(L147*AE147*AF147,0),""
))</f>
        <v/>
      </c>
      <c r="AL147" s="666" t="str">
        <f t="shared" si="30"/>
        <v/>
      </c>
      <c r="AM147" s="666" t="str">
        <f>IF(R147="","",IF(OR(I147=IF(J147&gt;【１】経営概要!$G$27,調査年-1,調査年),AH147=""),"",ROUND(AH147*R147%,0)))</f>
        <v/>
      </c>
      <c r="AN147" s="666" t="str">
        <f t="shared" ref="AN147:AN210" si="42">IF(R147="","",IF(AI147="","",ROUND(AI147*R147%,0)))</f>
        <v/>
      </c>
      <c r="AO147" s="666" t="str">
        <f t="shared" ref="AO147:AO210" si="43">IF(R147="","",IF(AJ147="","",ROUND(AJ147*R147%,0)))</f>
        <v/>
      </c>
      <c r="AP147" s="666" t="str">
        <f t="shared" ref="AP147:AP210" si="44">IF(R147="","",IF(AH147="","",ROUND(AH147*R147%,0)))</f>
        <v/>
      </c>
      <c r="AQ147" s="862" t="str">
        <f>IF(OR(R147="",AND(OR(I147&lt;&gt;IF(J147&gt;【１】経営概要!$G$27,調査年-1,調査年),AA147=0),M147="",AL147="")),"",
SUM(
IF(AND(I147=IF(J147&gt;【１】経営概要!$G$27,調査年-1,調査年),AA147=1),ROUND(K147*R147%,0),),
ROUND(M147*R147%,0),
ROUND(SUM(AL147)*R147%,0),
))</f>
        <v/>
      </c>
      <c r="AR147" s="666" t="str">
        <f t="shared" ref="AR147:AR210" si="45">IF(R147="","",IF(N147="","",ROUND(N147*R147%,0)))</f>
        <v/>
      </c>
      <c r="AS147" s="666" t="str">
        <f t="shared" ref="AS147:AS210" si="46">IF(R147="","",IF(O147="","",ROUND(O147*R147%,0)))</f>
        <v/>
      </c>
      <c r="AT147" s="897" t="str">
        <f t="shared" si="31"/>
        <v/>
      </c>
      <c r="AU147" s="897" t="str">
        <f t="shared" si="32"/>
        <v/>
      </c>
    </row>
    <row r="148" spans="3:47" s="4" customFormat="1" ht="28.15" hidden="1" customHeight="1" outlineLevel="1">
      <c r="C148" s="722">
        <v>130</v>
      </c>
      <c r="D148" s="766"/>
      <c r="E148" s="686"/>
      <c r="F148" s="767"/>
      <c r="G148" s="744"/>
      <c r="H148" s="191"/>
      <c r="I148" s="191"/>
      <c r="J148" s="768"/>
      <c r="K148" s="192"/>
      <c r="L148" s="192"/>
      <c r="M148" s="774"/>
      <c r="N148" s="192"/>
      <c r="O148" s="769"/>
      <c r="P148" s="895"/>
      <c r="Q148" s="960"/>
      <c r="R148" s="1048"/>
      <c r="S148" s="770"/>
      <c r="T148" s="771"/>
      <c r="U148" s="453"/>
      <c r="V148" s="307"/>
      <c r="W148" s="294"/>
      <c r="Z148" s="663" t="str">
        <f t="shared" si="35"/>
        <v/>
      </c>
      <c r="AA148" s="664" t="str">
        <f t="shared" si="33"/>
        <v/>
      </c>
      <c r="AB148" s="664" t="str">
        <f t="shared" si="34"/>
        <v/>
      </c>
      <c r="AC148" s="664" t="str">
        <f>IF(Z148="","",VLOOKUP(Z148,リスト!BN:BO,2,0))</f>
        <v/>
      </c>
      <c r="AD148" s="664" t="str">
        <f t="shared" si="36"/>
        <v/>
      </c>
      <c r="AE148" s="664" t="str">
        <f>IF(AD148="","",VLOOKUP(AD148,リスト!BW:BX,2,0))</f>
        <v/>
      </c>
      <c r="AF148" s="664" t="str">
        <f>IF(Z148="","",IF(J148&gt;【１】経営概要!$G$27,調査年-1,調査年)-I148)</f>
        <v/>
      </c>
      <c r="AG148" s="723" t="str">
        <f t="shared" si="37"/>
        <v/>
      </c>
      <c r="AH148" s="665" t="str">
        <f t="shared" si="38"/>
        <v/>
      </c>
      <c r="AI148" s="665" t="str">
        <f t="shared" si="39"/>
        <v/>
      </c>
      <c r="AJ148" s="666" t="str">
        <f t="shared" si="40"/>
        <v/>
      </c>
      <c r="AK148" s="666" t="str">
        <f t="shared" si="41"/>
        <v/>
      </c>
      <c r="AL148" s="666" t="str">
        <f t="shared" ref="AL148:AL211" si="47">IF(OR(Z148="",AA148=1),IF(AND(AA148=1,AF148=0),L148,""),
IF(AND(AD148&gt;0,AF148&lt;AD148,SUM(AK148)&gt;0,AK148&lt;=ROUND(L148*AE148,0)),ROUND(AK148,0),
IF(AND(AD148&gt;0,AF148&lt;AD148,SUM(L148)&gt;0),ROUND(L148*AE148,0),"")))</f>
        <v/>
      </c>
      <c r="AM148" s="666" t="str">
        <f>IF(R148="","",IF(OR(I148=IF(J148&gt;【１】経営概要!$G$27,調査年-1,調査年),AH148=""),"",ROUND(AH148*R148%,0)))</f>
        <v/>
      </c>
      <c r="AN148" s="666" t="str">
        <f t="shared" si="42"/>
        <v/>
      </c>
      <c r="AO148" s="666" t="str">
        <f t="shared" si="43"/>
        <v/>
      </c>
      <c r="AP148" s="666" t="str">
        <f t="shared" si="44"/>
        <v/>
      </c>
      <c r="AQ148" s="862" t="str">
        <f>IF(OR(R148="",AND(OR(I148&lt;&gt;IF(J148&gt;【１】経営概要!$G$27,調査年-1,調査年),AA148=0),M148="",AL148="")),"",
SUM(
IF(AND(I148=IF(J148&gt;【１】経営概要!$G$27,調査年-1,調査年),AA148=1),ROUND(K148*R148%,0),),
ROUND(M148*R148%,0),
ROUND(SUM(AL148)*R148%,0),
))</f>
        <v/>
      </c>
      <c r="AR148" s="666" t="str">
        <f t="shared" si="45"/>
        <v/>
      </c>
      <c r="AS148" s="666" t="str">
        <f t="shared" si="46"/>
        <v/>
      </c>
      <c r="AT148" s="897" t="str">
        <f t="shared" ref="AT148:AT211" si="48">IF(R148="","",IF(P148="","",ROUND(P148*R148%,0)))</f>
        <v/>
      </c>
      <c r="AU148" s="897" t="str">
        <f t="shared" ref="AU148:AU211" si="49">IF(R148="","",IF(Q148="","",ROUND(Q148*R148%,0)))</f>
        <v/>
      </c>
    </row>
    <row r="149" spans="3:47" s="4" customFormat="1" ht="28.15" hidden="1" customHeight="1" outlineLevel="1">
      <c r="C149" s="722">
        <v>131</v>
      </c>
      <c r="D149" s="772"/>
      <c r="E149" s="773"/>
      <c r="F149" s="767"/>
      <c r="G149" s="744"/>
      <c r="H149" s="193"/>
      <c r="I149" s="193"/>
      <c r="J149" s="768"/>
      <c r="K149" s="192"/>
      <c r="L149" s="192"/>
      <c r="M149" s="774"/>
      <c r="N149" s="192"/>
      <c r="O149" s="769"/>
      <c r="P149" s="895"/>
      <c r="Q149" s="960"/>
      <c r="R149" s="1048"/>
      <c r="S149" s="770"/>
      <c r="T149" s="771"/>
      <c r="U149" s="453"/>
      <c r="V149" s="307"/>
      <c r="W149" s="294"/>
      <c r="Z149" s="663" t="str">
        <f t="shared" si="35"/>
        <v/>
      </c>
      <c r="AA149" s="664" t="str">
        <f t="shared" ref="AA149:AA212" si="50">IF(Z149="","",IF(K149+L149&lt;100000,1,0))</f>
        <v/>
      </c>
      <c r="AB149" s="664" t="str">
        <f t="shared" ref="AB149:AB212" si="51">IF(Z149="","",IF(AND(AA149=0,K149+L149&lt;200000),1,))</f>
        <v/>
      </c>
      <c r="AC149" s="664" t="str">
        <f>IF(Z149="","",VLOOKUP(Z149,リスト!BN:BO,2,0))</f>
        <v/>
      </c>
      <c r="AD149" s="664" t="str">
        <f t="shared" si="36"/>
        <v/>
      </c>
      <c r="AE149" s="664" t="str">
        <f>IF(AD149="","",VLOOKUP(AD149,リスト!BW:BX,2,0))</f>
        <v/>
      </c>
      <c r="AF149" s="664" t="str">
        <f>IF(Z149="","",IF(J149&gt;【１】経営概要!$G$27,調査年-1,調査年)-I149)</f>
        <v/>
      </c>
      <c r="AG149" s="723" t="str">
        <f t="shared" si="37"/>
        <v/>
      </c>
      <c r="AH149" s="665" t="str">
        <f t="shared" si="38"/>
        <v/>
      </c>
      <c r="AI149" s="665" t="str">
        <f t="shared" si="39"/>
        <v/>
      </c>
      <c r="AJ149" s="666" t="str">
        <f t="shared" si="40"/>
        <v/>
      </c>
      <c r="AK149" s="666" t="str">
        <f t="shared" si="41"/>
        <v/>
      </c>
      <c r="AL149" s="666" t="str">
        <f t="shared" si="47"/>
        <v/>
      </c>
      <c r="AM149" s="666" t="str">
        <f>IF(R149="","",IF(OR(I149=IF(J149&gt;【１】経営概要!$G$27,調査年-1,調査年),AH149=""),"",ROUND(AH149*R149%,0)))</f>
        <v/>
      </c>
      <c r="AN149" s="666" t="str">
        <f t="shared" si="42"/>
        <v/>
      </c>
      <c r="AO149" s="666" t="str">
        <f t="shared" si="43"/>
        <v/>
      </c>
      <c r="AP149" s="666" t="str">
        <f t="shared" si="44"/>
        <v/>
      </c>
      <c r="AQ149" s="862" t="str">
        <f>IF(OR(R149="",AND(OR(I149&lt;&gt;IF(J149&gt;【１】経営概要!$G$27,調査年-1,調査年),AA149=0),M149="",AL149="")),"",
SUM(
IF(AND(I149=IF(J149&gt;【１】経営概要!$G$27,調査年-1,調査年),AA149=1),ROUND(K149*R149%,0),),
ROUND(M149*R149%,0),
ROUND(SUM(AL149)*R149%,0),
))</f>
        <v/>
      </c>
      <c r="AR149" s="666" t="str">
        <f t="shared" si="45"/>
        <v/>
      </c>
      <c r="AS149" s="666" t="str">
        <f t="shared" si="46"/>
        <v/>
      </c>
      <c r="AT149" s="897" t="str">
        <f t="shared" si="48"/>
        <v/>
      </c>
      <c r="AU149" s="897" t="str">
        <f t="shared" si="49"/>
        <v/>
      </c>
    </row>
    <row r="150" spans="3:47" s="4" customFormat="1" ht="28.15" hidden="1" customHeight="1" outlineLevel="1">
      <c r="C150" s="722">
        <v>132</v>
      </c>
      <c r="D150" s="766"/>
      <c r="E150" s="686"/>
      <c r="F150" s="767"/>
      <c r="G150" s="744"/>
      <c r="H150" s="191"/>
      <c r="I150" s="191"/>
      <c r="J150" s="768"/>
      <c r="K150" s="192"/>
      <c r="L150" s="192"/>
      <c r="M150" s="774"/>
      <c r="N150" s="192"/>
      <c r="O150" s="769"/>
      <c r="P150" s="895"/>
      <c r="Q150" s="960"/>
      <c r="R150" s="1048"/>
      <c r="S150" s="770"/>
      <c r="T150" s="771"/>
      <c r="U150" s="453"/>
      <c r="V150" s="307"/>
      <c r="W150" s="294"/>
      <c r="Z150" s="663" t="str">
        <f t="shared" si="35"/>
        <v/>
      </c>
      <c r="AA150" s="664" t="str">
        <f t="shared" si="50"/>
        <v/>
      </c>
      <c r="AB150" s="664" t="str">
        <f t="shared" si="51"/>
        <v/>
      </c>
      <c r="AC150" s="664" t="str">
        <f>IF(Z150="","",VLOOKUP(Z150,リスト!BN:BO,2,0))</f>
        <v/>
      </c>
      <c r="AD150" s="664" t="str">
        <f t="shared" si="36"/>
        <v/>
      </c>
      <c r="AE150" s="664" t="str">
        <f>IF(AD150="","",VLOOKUP(AD150,リスト!BW:BX,2,0))</f>
        <v/>
      </c>
      <c r="AF150" s="664" t="str">
        <f>IF(Z150="","",IF(J150&gt;【１】経営概要!$G$27,調査年-1,調査年)-I150)</f>
        <v/>
      </c>
      <c r="AG150" s="723" t="str">
        <f t="shared" si="37"/>
        <v/>
      </c>
      <c r="AH150" s="665" t="str">
        <f t="shared" si="38"/>
        <v/>
      </c>
      <c r="AI150" s="665" t="str">
        <f t="shared" si="39"/>
        <v/>
      </c>
      <c r="AJ150" s="666" t="str">
        <f t="shared" si="40"/>
        <v/>
      </c>
      <c r="AK150" s="666" t="str">
        <f t="shared" si="41"/>
        <v/>
      </c>
      <c r="AL150" s="666" t="str">
        <f t="shared" si="47"/>
        <v/>
      </c>
      <c r="AM150" s="666" t="str">
        <f>IF(R150="","",IF(OR(I150=IF(J150&gt;【１】経営概要!$G$27,調査年-1,調査年),AH150=""),"",ROUND(AH150*R150%,0)))</f>
        <v/>
      </c>
      <c r="AN150" s="666" t="str">
        <f t="shared" si="42"/>
        <v/>
      </c>
      <c r="AO150" s="666" t="str">
        <f t="shared" si="43"/>
        <v/>
      </c>
      <c r="AP150" s="666" t="str">
        <f t="shared" si="44"/>
        <v/>
      </c>
      <c r="AQ150" s="862" t="str">
        <f>IF(OR(R150="",AND(OR(I150&lt;&gt;IF(J150&gt;【１】経営概要!$G$27,調査年-1,調査年),AA150=0),M150="",AL150="")),"",
SUM(
IF(AND(I150=IF(J150&gt;【１】経営概要!$G$27,調査年-1,調査年),AA150=1),ROUND(K150*R150%,0),),
ROUND(M150*R150%,0),
ROUND(SUM(AL150)*R150%,0),
))</f>
        <v/>
      </c>
      <c r="AR150" s="666" t="str">
        <f t="shared" si="45"/>
        <v/>
      </c>
      <c r="AS150" s="666" t="str">
        <f t="shared" si="46"/>
        <v/>
      </c>
      <c r="AT150" s="897" t="str">
        <f t="shared" si="48"/>
        <v/>
      </c>
      <c r="AU150" s="897" t="str">
        <f t="shared" si="49"/>
        <v/>
      </c>
    </row>
    <row r="151" spans="3:47" s="4" customFormat="1" ht="28.15" hidden="1" customHeight="1" outlineLevel="1">
      <c r="C151" s="722">
        <v>133</v>
      </c>
      <c r="D151" s="772"/>
      <c r="E151" s="773"/>
      <c r="F151" s="767"/>
      <c r="G151" s="744"/>
      <c r="H151" s="193"/>
      <c r="I151" s="193"/>
      <c r="J151" s="768"/>
      <c r="K151" s="192"/>
      <c r="L151" s="192"/>
      <c r="M151" s="774"/>
      <c r="N151" s="192"/>
      <c r="O151" s="769"/>
      <c r="P151" s="895"/>
      <c r="Q151" s="960"/>
      <c r="R151" s="1048"/>
      <c r="S151" s="770"/>
      <c r="T151" s="771"/>
      <c r="U151" s="453"/>
      <c r="V151" s="307"/>
      <c r="W151" s="294"/>
      <c r="Z151" s="663" t="str">
        <f t="shared" si="35"/>
        <v/>
      </c>
      <c r="AA151" s="664" t="str">
        <f t="shared" si="50"/>
        <v/>
      </c>
      <c r="AB151" s="664" t="str">
        <f t="shared" si="51"/>
        <v/>
      </c>
      <c r="AC151" s="664" t="str">
        <f>IF(Z151="","",VLOOKUP(Z151,リスト!BN:BO,2,0))</f>
        <v/>
      </c>
      <c r="AD151" s="664" t="str">
        <f t="shared" si="36"/>
        <v/>
      </c>
      <c r="AE151" s="664" t="str">
        <f>IF(AD151="","",VLOOKUP(AD151,リスト!BW:BX,2,0))</f>
        <v/>
      </c>
      <c r="AF151" s="664" t="str">
        <f>IF(Z151="","",IF(J151&gt;【１】経営概要!$G$27,調査年-1,調査年)-I151)</f>
        <v/>
      </c>
      <c r="AG151" s="723" t="str">
        <f t="shared" si="37"/>
        <v/>
      </c>
      <c r="AH151" s="665" t="str">
        <f t="shared" si="38"/>
        <v/>
      </c>
      <c r="AI151" s="665" t="str">
        <f t="shared" si="39"/>
        <v/>
      </c>
      <c r="AJ151" s="666" t="str">
        <f t="shared" si="40"/>
        <v/>
      </c>
      <c r="AK151" s="666" t="str">
        <f t="shared" si="41"/>
        <v/>
      </c>
      <c r="AL151" s="666" t="str">
        <f t="shared" si="47"/>
        <v/>
      </c>
      <c r="AM151" s="666" t="str">
        <f>IF(R151="","",IF(OR(I151=IF(J151&gt;【１】経営概要!$G$27,調査年-1,調査年),AH151=""),"",ROUND(AH151*R151%,0)))</f>
        <v/>
      </c>
      <c r="AN151" s="666" t="str">
        <f t="shared" si="42"/>
        <v/>
      </c>
      <c r="AO151" s="666" t="str">
        <f t="shared" si="43"/>
        <v/>
      </c>
      <c r="AP151" s="666" t="str">
        <f t="shared" si="44"/>
        <v/>
      </c>
      <c r="AQ151" s="862" t="str">
        <f>IF(OR(R151="",AND(OR(I151&lt;&gt;IF(J151&gt;【１】経営概要!$G$27,調査年-1,調査年),AA151=0),M151="",AL151="")),"",
SUM(
IF(AND(I151=IF(J151&gt;【１】経営概要!$G$27,調査年-1,調査年),AA151=1),ROUND(K151*R151%,0),),
ROUND(M151*R151%,0),
ROUND(SUM(AL151)*R151%,0),
))</f>
        <v/>
      </c>
      <c r="AR151" s="666" t="str">
        <f t="shared" si="45"/>
        <v/>
      </c>
      <c r="AS151" s="666" t="str">
        <f t="shared" si="46"/>
        <v/>
      </c>
      <c r="AT151" s="897" t="str">
        <f t="shared" si="48"/>
        <v/>
      </c>
      <c r="AU151" s="897" t="str">
        <f t="shared" si="49"/>
        <v/>
      </c>
    </row>
    <row r="152" spans="3:47" s="4" customFormat="1" ht="28.15" hidden="1" customHeight="1" outlineLevel="1">
      <c r="C152" s="722">
        <v>134</v>
      </c>
      <c r="D152" s="766"/>
      <c r="E152" s="686"/>
      <c r="F152" s="767"/>
      <c r="G152" s="744"/>
      <c r="H152" s="191"/>
      <c r="I152" s="191"/>
      <c r="J152" s="768"/>
      <c r="K152" s="192"/>
      <c r="L152" s="192"/>
      <c r="M152" s="774"/>
      <c r="N152" s="192"/>
      <c r="O152" s="769"/>
      <c r="P152" s="895"/>
      <c r="Q152" s="960"/>
      <c r="R152" s="1048"/>
      <c r="S152" s="770"/>
      <c r="T152" s="771"/>
      <c r="U152" s="453"/>
      <c r="V152" s="307"/>
      <c r="W152" s="294"/>
      <c r="Z152" s="663" t="str">
        <f t="shared" si="35"/>
        <v/>
      </c>
      <c r="AA152" s="664" t="str">
        <f t="shared" si="50"/>
        <v/>
      </c>
      <c r="AB152" s="664" t="str">
        <f t="shared" si="51"/>
        <v/>
      </c>
      <c r="AC152" s="664" t="str">
        <f>IF(Z152="","",VLOOKUP(Z152,リスト!BN:BO,2,0))</f>
        <v/>
      </c>
      <c r="AD152" s="664" t="str">
        <f t="shared" si="36"/>
        <v/>
      </c>
      <c r="AE152" s="664" t="str">
        <f>IF(AD152="","",VLOOKUP(AD152,リスト!BW:BX,2,0))</f>
        <v/>
      </c>
      <c r="AF152" s="664" t="str">
        <f>IF(Z152="","",IF(J152&gt;【１】経営概要!$G$27,調査年-1,調査年)-I152)</f>
        <v/>
      </c>
      <c r="AG152" s="723" t="str">
        <f t="shared" si="37"/>
        <v/>
      </c>
      <c r="AH152" s="665" t="str">
        <f t="shared" si="38"/>
        <v/>
      </c>
      <c r="AI152" s="665" t="str">
        <f t="shared" si="39"/>
        <v/>
      </c>
      <c r="AJ152" s="666" t="str">
        <f t="shared" si="40"/>
        <v/>
      </c>
      <c r="AK152" s="666" t="str">
        <f t="shared" si="41"/>
        <v/>
      </c>
      <c r="AL152" s="666" t="str">
        <f t="shared" si="47"/>
        <v/>
      </c>
      <c r="AM152" s="666" t="str">
        <f>IF(R152="","",IF(OR(I152=IF(J152&gt;【１】経営概要!$G$27,調査年-1,調査年),AH152=""),"",ROUND(AH152*R152%,0)))</f>
        <v/>
      </c>
      <c r="AN152" s="666" t="str">
        <f t="shared" si="42"/>
        <v/>
      </c>
      <c r="AO152" s="666" t="str">
        <f t="shared" si="43"/>
        <v/>
      </c>
      <c r="AP152" s="666" t="str">
        <f t="shared" si="44"/>
        <v/>
      </c>
      <c r="AQ152" s="862" t="str">
        <f>IF(OR(R152="",AND(OR(I152&lt;&gt;IF(J152&gt;【１】経営概要!$G$27,調査年-1,調査年),AA152=0),M152="",AL152="")),"",
SUM(
IF(AND(I152=IF(J152&gt;【１】経営概要!$G$27,調査年-1,調査年),AA152=1),ROUND(K152*R152%,0),),
ROUND(M152*R152%,0),
ROUND(SUM(AL152)*R152%,0),
))</f>
        <v/>
      </c>
      <c r="AR152" s="666" t="str">
        <f t="shared" si="45"/>
        <v/>
      </c>
      <c r="AS152" s="666" t="str">
        <f t="shared" si="46"/>
        <v/>
      </c>
      <c r="AT152" s="897" t="str">
        <f t="shared" si="48"/>
        <v/>
      </c>
      <c r="AU152" s="897" t="str">
        <f t="shared" si="49"/>
        <v/>
      </c>
    </row>
    <row r="153" spans="3:47" s="4" customFormat="1" ht="28.15" hidden="1" customHeight="1" outlineLevel="1">
      <c r="C153" s="722">
        <v>135</v>
      </c>
      <c r="D153" s="772"/>
      <c r="E153" s="773"/>
      <c r="F153" s="767"/>
      <c r="G153" s="744"/>
      <c r="H153" s="193"/>
      <c r="I153" s="193"/>
      <c r="J153" s="768"/>
      <c r="K153" s="192"/>
      <c r="L153" s="192"/>
      <c r="M153" s="774"/>
      <c r="N153" s="192"/>
      <c r="O153" s="769"/>
      <c r="P153" s="895"/>
      <c r="Q153" s="960"/>
      <c r="R153" s="1048"/>
      <c r="S153" s="770"/>
      <c r="T153" s="771"/>
      <c r="U153" s="453"/>
      <c r="V153" s="307"/>
      <c r="W153" s="294"/>
      <c r="Z153" s="663" t="str">
        <f t="shared" si="35"/>
        <v/>
      </c>
      <c r="AA153" s="664" t="str">
        <f t="shared" si="50"/>
        <v/>
      </c>
      <c r="AB153" s="664" t="str">
        <f t="shared" si="51"/>
        <v/>
      </c>
      <c r="AC153" s="664" t="str">
        <f>IF(Z153="","",VLOOKUP(Z153,リスト!BN:BO,2,0))</f>
        <v/>
      </c>
      <c r="AD153" s="664" t="str">
        <f t="shared" si="36"/>
        <v/>
      </c>
      <c r="AE153" s="664" t="str">
        <f>IF(AD153="","",VLOOKUP(AD153,リスト!BW:BX,2,0))</f>
        <v/>
      </c>
      <c r="AF153" s="664" t="str">
        <f>IF(Z153="","",IF(J153&gt;【１】経営概要!$G$27,調査年-1,調査年)-I153)</f>
        <v/>
      </c>
      <c r="AG153" s="723" t="str">
        <f t="shared" si="37"/>
        <v/>
      </c>
      <c r="AH153" s="665" t="str">
        <f t="shared" si="38"/>
        <v/>
      </c>
      <c r="AI153" s="665" t="str">
        <f t="shared" si="39"/>
        <v/>
      </c>
      <c r="AJ153" s="666" t="str">
        <f t="shared" si="40"/>
        <v/>
      </c>
      <c r="AK153" s="666" t="str">
        <f t="shared" si="41"/>
        <v/>
      </c>
      <c r="AL153" s="666" t="str">
        <f t="shared" si="47"/>
        <v/>
      </c>
      <c r="AM153" s="666" t="str">
        <f>IF(R153="","",IF(OR(I153=IF(J153&gt;【１】経営概要!$G$27,調査年-1,調査年),AH153=""),"",ROUND(AH153*R153%,0)))</f>
        <v/>
      </c>
      <c r="AN153" s="666" t="str">
        <f t="shared" si="42"/>
        <v/>
      </c>
      <c r="AO153" s="666" t="str">
        <f t="shared" si="43"/>
        <v/>
      </c>
      <c r="AP153" s="666" t="str">
        <f t="shared" si="44"/>
        <v/>
      </c>
      <c r="AQ153" s="862" t="str">
        <f>IF(OR(R153="",AND(OR(I153&lt;&gt;IF(J153&gt;【１】経営概要!$G$27,調査年-1,調査年),AA153=0),M153="",AL153="")),"",
SUM(
IF(AND(I153=IF(J153&gt;【１】経営概要!$G$27,調査年-1,調査年),AA153=1),ROUND(K153*R153%,0),),
ROUND(M153*R153%,0),
ROUND(SUM(AL153)*R153%,0),
))</f>
        <v/>
      </c>
      <c r="AR153" s="666" t="str">
        <f t="shared" si="45"/>
        <v/>
      </c>
      <c r="AS153" s="666" t="str">
        <f t="shared" si="46"/>
        <v/>
      </c>
      <c r="AT153" s="897" t="str">
        <f t="shared" si="48"/>
        <v/>
      </c>
      <c r="AU153" s="897" t="str">
        <f t="shared" si="49"/>
        <v/>
      </c>
    </row>
    <row r="154" spans="3:47" s="4" customFormat="1" ht="28.15" hidden="1" customHeight="1" outlineLevel="1">
      <c r="C154" s="722">
        <v>136</v>
      </c>
      <c r="D154" s="766"/>
      <c r="E154" s="686"/>
      <c r="F154" s="767"/>
      <c r="G154" s="744"/>
      <c r="H154" s="191"/>
      <c r="I154" s="191"/>
      <c r="J154" s="768"/>
      <c r="K154" s="192"/>
      <c r="L154" s="192"/>
      <c r="M154" s="774"/>
      <c r="N154" s="192"/>
      <c r="O154" s="769"/>
      <c r="P154" s="895"/>
      <c r="Q154" s="960"/>
      <c r="R154" s="1048"/>
      <c r="S154" s="770"/>
      <c r="T154" s="771"/>
      <c r="U154" s="453"/>
      <c r="V154" s="307"/>
      <c r="W154" s="294"/>
      <c r="Z154" s="663" t="str">
        <f t="shared" si="35"/>
        <v/>
      </c>
      <c r="AA154" s="664" t="str">
        <f t="shared" si="50"/>
        <v/>
      </c>
      <c r="AB154" s="664" t="str">
        <f t="shared" si="51"/>
        <v/>
      </c>
      <c r="AC154" s="664" t="str">
        <f>IF(Z154="","",VLOOKUP(Z154,リスト!BN:BO,2,0))</f>
        <v/>
      </c>
      <c r="AD154" s="664" t="str">
        <f t="shared" si="36"/>
        <v/>
      </c>
      <c r="AE154" s="664" t="str">
        <f>IF(AD154="","",VLOOKUP(AD154,リスト!BW:BX,2,0))</f>
        <v/>
      </c>
      <c r="AF154" s="664" t="str">
        <f>IF(Z154="","",IF(J154&gt;【１】経営概要!$G$27,調査年-1,調査年)-I154)</f>
        <v/>
      </c>
      <c r="AG154" s="723" t="str">
        <f t="shared" si="37"/>
        <v/>
      </c>
      <c r="AH154" s="665" t="str">
        <f t="shared" si="38"/>
        <v/>
      </c>
      <c r="AI154" s="665" t="str">
        <f t="shared" si="39"/>
        <v/>
      </c>
      <c r="AJ154" s="666" t="str">
        <f t="shared" si="40"/>
        <v/>
      </c>
      <c r="AK154" s="666" t="str">
        <f t="shared" si="41"/>
        <v/>
      </c>
      <c r="AL154" s="666" t="str">
        <f t="shared" si="47"/>
        <v/>
      </c>
      <c r="AM154" s="666" t="str">
        <f>IF(R154="","",IF(OR(I154=IF(J154&gt;【１】経営概要!$G$27,調査年-1,調査年),AH154=""),"",ROUND(AH154*R154%,0)))</f>
        <v/>
      </c>
      <c r="AN154" s="666" t="str">
        <f t="shared" si="42"/>
        <v/>
      </c>
      <c r="AO154" s="666" t="str">
        <f t="shared" si="43"/>
        <v/>
      </c>
      <c r="AP154" s="666" t="str">
        <f t="shared" si="44"/>
        <v/>
      </c>
      <c r="AQ154" s="862" t="str">
        <f>IF(OR(R154="",AND(OR(I154&lt;&gt;IF(J154&gt;【１】経営概要!$G$27,調査年-1,調査年),AA154=0),M154="",AL154="")),"",
SUM(
IF(AND(I154=IF(J154&gt;【１】経営概要!$G$27,調査年-1,調査年),AA154=1),ROUND(K154*R154%,0),),
ROUND(M154*R154%,0),
ROUND(SUM(AL154)*R154%,0),
))</f>
        <v/>
      </c>
      <c r="AR154" s="666" t="str">
        <f t="shared" si="45"/>
        <v/>
      </c>
      <c r="AS154" s="666" t="str">
        <f t="shared" si="46"/>
        <v/>
      </c>
      <c r="AT154" s="897" t="str">
        <f t="shared" si="48"/>
        <v/>
      </c>
      <c r="AU154" s="897" t="str">
        <f t="shared" si="49"/>
        <v/>
      </c>
    </row>
    <row r="155" spans="3:47" s="4" customFormat="1" ht="28.15" hidden="1" customHeight="1" outlineLevel="1">
      <c r="C155" s="722">
        <v>137</v>
      </c>
      <c r="D155" s="772"/>
      <c r="E155" s="773"/>
      <c r="F155" s="767"/>
      <c r="G155" s="744"/>
      <c r="H155" s="193"/>
      <c r="I155" s="193"/>
      <c r="J155" s="768"/>
      <c r="K155" s="192"/>
      <c r="L155" s="192"/>
      <c r="M155" s="774"/>
      <c r="N155" s="192"/>
      <c r="O155" s="769"/>
      <c r="P155" s="895"/>
      <c r="Q155" s="960"/>
      <c r="R155" s="1048"/>
      <c r="S155" s="770"/>
      <c r="T155" s="771"/>
      <c r="U155" s="453"/>
      <c r="V155" s="307"/>
      <c r="W155" s="294"/>
      <c r="Z155" s="663" t="str">
        <f t="shared" si="35"/>
        <v/>
      </c>
      <c r="AA155" s="664" t="str">
        <f t="shared" si="50"/>
        <v/>
      </c>
      <c r="AB155" s="664" t="str">
        <f t="shared" si="51"/>
        <v/>
      </c>
      <c r="AC155" s="664" t="str">
        <f>IF(Z155="","",VLOOKUP(Z155,リスト!BN:BO,2,0))</f>
        <v/>
      </c>
      <c r="AD155" s="664" t="str">
        <f t="shared" si="36"/>
        <v/>
      </c>
      <c r="AE155" s="664" t="str">
        <f>IF(AD155="","",VLOOKUP(AD155,リスト!BW:BX,2,0))</f>
        <v/>
      </c>
      <c r="AF155" s="664" t="str">
        <f>IF(Z155="","",IF(J155&gt;【１】経営概要!$G$27,調査年-1,調査年)-I155)</f>
        <v/>
      </c>
      <c r="AG155" s="723" t="str">
        <f t="shared" si="37"/>
        <v/>
      </c>
      <c r="AH155" s="665" t="str">
        <f t="shared" si="38"/>
        <v/>
      </c>
      <c r="AI155" s="665" t="str">
        <f t="shared" si="39"/>
        <v/>
      </c>
      <c r="AJ155" s="666" t="str">
        <f t="shared" si="40"/>
        <v/>
      </c>
      <c r="AK155" s="666" t="str">
        <f t="shared" si="41"/>
        <v/>
      </c>
      <c r="AL155" s="666" t="str">
        <f t="shared" si="47"/>
        <v/>
      </c>
      <c r="AM155" s="666" t="str">
        <f>IF(R155="","",IF(OR(I155=IF(J155&gt;【１】経営概要!$G$27,調査年-1,調査年),AH155=""),"",ROUND(AH155*R155%,0)))</f>
        <v/>
      </c>
      <c r="AN155" s="666" t="str">
        <f t="shared" si="42"/>
        <v/>
      </c>
      <c r="AO155" s="666" t="str">
        <f t="shared" si="43"/>
        <v/>
      </c>
      <c r="AP155" s="666" t="str">
        <f t="shared" si="44"/>
        <v/>
      </c>
      <c r="AQ155" s="862" t="str">
        <f>IF(OR(R155="",AND(OR(I155&lt;&gt;IF(J155&gt;【１】経営概要!$G$27,調査年-1,調査年),AA155=0),M155="",AL155="")),"",
SUM(
IF(AND(I155=IF(J155&gt;【１】経営概要!$G$27,調査年-1,調査年),AA155=1),ROUND(K155*R155%,0),),
ROUND(M155*R155%,0),
ROUND(SUM(AL155)*R155%,0),
))</f>
        <v/>
      </c>
      <c r="AR155" s="666" t="str">
        <f t="shared" si="45"/>
        <v/>
      </c>
      <c r="AS155" s="666" t="str">
        <f t="shared" si="46"/>
        <v/>
      </c>
      <c r="AT155" s="897" t="str">
        <f t="shared" si="48"/>
        <v/>
      </c>
      <c r="AU155" s="897" t="str">
        <f t="shared" si="49"/>
        <v/>
      </c>
    </row>
    <row r="156" spans="3:47" s="4" customFormat="1" ht="28.15" hidden="1" customHeight="1" outlineLevel="1">
      <c r="C156" s="722">
        <v>138</v>
      </c>
      <c r="D156" s="766"/>
      <c r="E156" s="686"/>
      <c r="F156" s="767"/>
      <c r="G156" s="744"/>
      <c r="H156" s="191"/>
      <c r="I156" s="191"/>
      <c r="J156" s="768"/>
      <c r="K156" s="192"/>
      <c r="L156" s="192"/>
      <c r="M156" s="774"/>
      <c r="N156" s="192"/>
      <c r="O156" s="769"/>
      <c r="P156" s="895"/>
      <c r="Q156" s="960"/>
      <c r="R156" s="1048"/>
      <c r="S156" s="770"/>
      <c r="T156" s="771"/>
      <c r="U156" s="453"/>
      <c r="V156" s="307"/>
      <c r="W156" s="294"/>
      <c r="Z156" s="663" t="str">
        <f t="shared" si="35"/>
        <v/>
      </c>
      <c r="AA156" s="664" t="str">
        <f t="shared" si="50"/>
        <v/>
      </c>
      <c r="AB156" s="664" t="str">
        <f t="shared" si="51"/>
        <v/>
      </c>
      <c r="AC156" s="664" t="str">
        <f>IF(Z156="","",VLOOKUP(Z156,リスト!BN:BO,2,0))</f>
        <v/>
      </c>
      <c r="AD156" s="664" t="str">
        <f t="shared" si="36"/>
        <v/>
      </c>
      <c r="AE156" s="664" t="str">
        <f>IF(AD156="","",VLOOKUP(AD156,リスト!BW:BX,2,0))</f>
        <v/>
      </c>
      <c r="AF156" s="664" t="str">
        <f>IF(Z156="","",IF(J156&gt;【１】経営概要!$G$27,調査年-1,調査年)-I156)</f>
        <v/>
      </c>
      <c r="AG156" s="723" t="str">
        <f t="shared" si="37"/>
        <v/>
      </c>
      <c r="AH156" s="665" t="str">
        <f t="shared" si="38"/>
        <v/>
      </c>
      <c r="AI156" s="665" t="str">
        <f t="shared" si="39"/>
        <v/>
      </c>
      <c r="AJ156" s="666" t="str">
        <f t="shared" si="40"/>
        <v/>
      </c>
      <c r="AK156" s="666" t="str">
        <f t="shared" si="41"/>
        <v/>
      </c>
      <c r="AL156" s="666" t="str">
        <f t="shared" si="47"/>
        <v/>
      </c>
      <c r="AM156" s="666" t="str">
        <f>IF(R156="","",IF(OR(I156=IF(J156&gt;【１】経営概要!$G$27,調査年-1,調査年),AH156=""),"",ROUND(AH156*R156%,0)))</f>
        <v/>
      </c>
      <c r="AN156" s="666" t="str">
        <f t="shared" si="42"/>
        <v/>
      </c>
      <c r="AO156" s="666" t="str">
        <f t="shared" si="43"/>
        <v/>
      </c>
      <c r="AP156" s="666" t="str">
        <f t="shared" si="44"/>
        <v/>
      </c>
      <c r="AQ156" s="862" t="str">
        <f>IF(OR(R156="",AND(OR(I156&lt;&gt;IF(J156&gt;【１】経営概要!$G$27,調査年-1,調査年),AA156=0),M156="",AL156="")),"",
SUM(
IF(AND(I156=IF(J156&gt;【１】経営概要!$G$27,調査年-1,調査年),AA156=1),ROUND(K156*R156%,0),),
ROUND(M156*R156%,0),
ROUND(SUM(AL156)*R156%,0),
))</f>
        <v/>
      </c>
      <c r="AR156" s="666" t="str">
        <f t="shared" si="45"/>
        <v/>
      </c>
      <c r="AS156" s="666" t="str">
        <f t="shared" si="46"/>
        <v/>
      </c>
      <c r="AT156" s="897" t="str">
        <f t="shared" si="48"/>
        <v/>
      </c>
      <c r="AU156" s="897" t="str">
        <f t="shared" si="49"/>
        <v/>
      </c>
    </row>
    <row r="157" spans="3:47" s="4" customFormat="1" ht="28.15" hidden="1" customHeight="1" outlineLevel="1">
      <c r="C157" s="722">
        <v>139</v>
      </c>
      <c r="D157" s="772"/>
      <c r="E157" s="773"/>
      <c r="F157" s="767"/>
      <c r="G157" s="744"/>
      <c r="H157" s="193"/>
      <c r="I157" s="193"/>
      <c r="J157" s="775"/>
      <c r="K157" s="192"/>
      <c r="L157" s="192"/>
      <c r="M157" s="774"/>
      <c r="N157" s="192"/>
      <c r="O157" s="769"/>
      <c r="P157" s="895"/>
      <c r="Q157" s="960"/>
      <c r="R157" s="1048"/>
      <c r="S157" s="770"/>
      <c r="T157" s="771"/>
      <c r="U157" s="453"/>
      <c r="V157" s="307"/>
      <c r="W157" s="294"/>
      <c r="Z157" s="663" t="str">
        <f t="shared" si="35"/>
        <v/>
      </c>
      <c r="AA157" s="664" t="str">
        <f t="shared" si="50"/>
        <v/>
      </c>
      <c r="AB157" s="664" t="str">
        <f t="shared" si="51"/>
        <v/>
      </c>
      <c r="AC157" s="664" t="str">
        <f>IF(Z157="","",VLOOKUP(Z157,リスト!BN:BO,2,0))</f>
        <v/>
      </c>
      <c r="AD157" s="664" t="str">
        <f t="shared" si="36"/>
        <v/>
      </c>
      <c r="AE157" s="664" t="str">
        <f>IF(AD157="","",VLOOKUP(AD157,リスト!BW:BX,2,0))</f>
        <v/>
      </c>
      <c r="AF157" s="664" t="str">
        <f>IF(Z157="","",IF(J157&gt;【１】経営概要!$G$27,調査年-1,調査年)-I157)</f>
        <v/>
      </c>
      <c r="AG157" s="723" t="str">
        <f t="shared" si="37"/>
        <v/>
      </c>
      <c r="AH157" s="665" t="str">
        <f t="shared" si="38"/>
        <v/>
      </c>
      <c r="AI157" s="665" t="str">
        <f t="shared" si="39"/>
        <v/>
      </c>
      <c r="AJ157" s="666" t="str">
        <f t="shared" si="40"/>
        <v/>
      </c>
      <c r="AK157" s="666" t="str">
        <f t="shared" si="41"/>
        <v/>
      </c>
      <c r="AL157" s="666" t="str">
        <f t="shared" si="47"/>
        <v/>
      </c>
      <c r="AM157" s="666" t="str">
        <f>IF(R157="","",IF(OR(I157=IF(J157&gt;【１】経営概要!$G$27,調査年-1,調査年),AH157=""),"",ROUND(AH157*R157%,0)))</f>
        <v/>
      </c>
      <c r="AN157" s="666" t="str">
        <f t="shared" si="42"/>
        <v/>
      </c>
      <c r="AO157" s="666" t="str">
        <f t="shared" si="43"/>
        <v/>
      </c>
      <c r="AP157" s="666" t="str">
        <f t="shared" si="44"/>
        <v/>
      </c>
      <c r="AQ157" s="862" t="str">
        <f>IF(OR(R157="",AND(OR(I157&lt;&gt;IF(J157&gt;【１】経営概要!$G$27,調査年-1,調査年),AA157=0),M157="",AL157="")),"",
SUM(
IF(AND(I157=IF(J157&gt;【１】経営概要!$G$27,調査年-1,調査年),AA157=1),ROUND(K157*R157%,0),),
ROUND(M157*R157%,0),
ROUND(SUM(AL157)*R157%,0),
))</f>
        <v/>
      </c>
      <c r="AR157" s="666" t="str">
        <f t="shared" si="45"/>
        <v/>
      </c>
      <c r="AS157" s="666" t="str">
        <f t="shared" si="46"/>
        <v/>
      </c>
      <c r="AT157" s="897" t="str">
        <f t="shared" si="48"/>
        <v/>
      </c>
      <c r="AU157" s="897" t="str">
        <f t="shared" si="49"/>
        <v/>
      </c>
    </row>
    <row r="158" spans="3:47" s="4" customFormat="1" ht="28.15" hidden="1" customHeight="1" outlineLevel="1">
      <c r="C158" s="722">
        <v>140</v>
      </c>
      <c r="D158" s="766"/>
      <c r="E158" s="686"/>
      <c r="F158" s="767"/>
      <c r="G158" s="744"/>
      <c r="H158" s="191"/>
      <c r="I158" s="191"/>
      <c r="J158" s="776"/>
      <c r="K158" s="192"/>
      <c r="L158" s="192"/>
      <c r="M158" s="774"/>
      <c r="N158" s="192"/>
      <c r="O158" s="769"/>
      <c r="P158" s="895"/>
      <c r="Q158" s="960"/>
      <c r="R158" s="1048"/>
      <c r="S158" s="770"/>
      <c r="T158" s="771"/>
      <c r="U158" s="453"/>
      <c r="V158" s="307"/>
      <c r="W158" s="294"/>
      <c r="Z158" s="663" t="str">
        <f t="shared" si="35"/>
        <v/>
      </c>
      <c r="AA158" s="664" t="str">
        <f t="shared" si="50"/>
        <v/>
      </c>
      <c r="AB158" s="664" t="str">
        <f t="shared" si="51"/>
        <v/>
      </c>
      <c r="AC158" s="664" t="str">
        <f>IF(Z158="","",VLOOKUP(Z158,リスト!BN:BO,2,0))</f>
        <v/>
      </c>
      <c r="AD158" s="664" t="str">
        <f t="shared" si="36"/>
        <v/>
      </c>
      <c r="AE158" s="664" t="str">
        <f>IF(AD158="","",VLOOKUP(AD158,リスト!BW:BX,2,0))</f>
        <v/>
      </c>
      <c r="AF158" s="664" t="str">
        <f>IF(Z158="","",IF(J158&gt;【１】経営概要!$G$27,調査年-1,調査年)-I158)</f>
        <v/>
      </c>
      <c r="AG158" s="723" t="str">
        <f t="shared" si="37"/>
        <v/>
      </c>
      <c r="AH158" s="665" t="str">
        <f t="shared" si="38"/>
        <v/>
      </c>
      <c r="AI158" s="665" t="str">
        <f t="shared" si="39"/>
        <v/>
      </c>
      <c r="AJ158" s="666" t="str">
        <f t="shared" si="40"/>
        <v/>
      </c>
      <c r="AK158" s="666" t="str">
        <f t="shared" si="41"/>
        <v/>
      </c>
      <c r="AL158" s="666" t="str">
        <f t="shared" si="47"/>
        <v/>
      </c>
      <c r="AM158" s="666" t="str">
        <f>IF(R158="","",IF(OR(I158=IF(J158&gt;【１】経営概要!$G$27,調査年-1,調査年),AH158=""),"",ROUND(AH158*R158%,0)))</f>
        <v/>
      </c>
      <c r="AN158" s="666" t="str">
        <f t="shared" si="42"/>
        <v/>
      </c>
      <c r="AO158" s="666" t="str">
        <f t="shared" si="43"/>
        <v/>
      </c>
      <c r="AP158" s="666" t="str">
        <f t="shared" si="44"/>
        <v/>
      </c>
      <c r="AQ158" s="862" t="str">
        <f>IF(OR(R158="",AND(OR(I158&lt;&gt;IF(J158&gt;【１】経営概要!$G$27,調査年-1,調査年),AA158=0),M158="",AL158="")),"",
SUM(
IF(AND(I158=IF(J158&gt;【１】経営概要!$G$27,調査年-1,調査年),AA158=1),ROUND(K158*R158%,0),),
ROUND(M158*R158%,0),
ROUND(SUM(AL158)*R158%,0),
))</f>
        <v/>
      </c>
      <c r="AR158" s="666" t="str">
        <f t="shared" si="45"/>
        <v/>
      </c>
      <c r="AS158" s="666" t="str">
        <f t="shared" si="46"/>
        <v/>
      </c>
      <c r="AT158" s="897" t="str">
        <f t="shared" si="48"/>
        <v/>
      </c>
      <c r="AU158" s="897" t="str">
        <f t="shared" si="49"/>
        <v/>
      </c>
    </row>
    <row r="159" spans="3:47" s="4" customFormat="1" ht="28.15" hidden="1" customHeight="1" outlineLevel="1">
      <c r="C159" s="722">
        <v>141</v>
      </c>
      <c r="D159" s="766"/>
      <c r="E159" s="686"/>
      <c r="F159" s="767"/>
      <c r="G159" s="744"/>
      <c r="H159" s="191"/>
      <c r="I159" s="191"/>
      <c r="J159" s="776"/>
      <c r="K159" s="192"/>
      <c r="L159" s="192"/>
      <c r="M159" s="774"/>
      <c r="N159" s="192"/>
      <c r="O159" s="769"/>
      <c r="P159" s="895"/>
      <c r="Q159" s="960"/>
      <c r="R159" s="1048"/>
      <c r="S159" s="770"/>
      <c r="T159" s="771"/>
      <c r="U159" s="453"/>
      <c r="V159" s="307"/>
      <c r="W159" s="294"/>
      <c r="Z159" s="663" t="str">
        <f t="shared" si="35"/>
        <v/>
      </c>
      <c r="AA159" s="664" t="str">
        <f t="shared" si="50"/>
        <v/>
      </c>
      <c r="AB159" s="664" t="str">
        <f t="shared" si="51"/>
        <v/>
      </c>
      <c r="AC159" s="664" t="str">
        <f>IF(Z159="","",VLOOKUP(Z159,リスト!BN:BO,2,0))</f>
        <v/>
      </c>
      <c r="AD159" s="664" t="str">
        <f t="shared" si="36"/>
        <v/>
      </c>
      <c r="AE159" s="664" t="str">
        <f>IF(AD159="","",VLOOKUP(AD159,リスト!BW:BX,2,0))</f>
        <v/>
      </c>
      <c r="AF159" s="664" t="str">
        <f>IF(Z159="","",IF(J159&gt;【１】経営概要!$G$27,調査年-1,調査年)-I159)</f>
        <v/>
      </c>
      <c r="AG159" s="723" t="str">
        <f t="shared" si="37"/>
        <v/>
      </c>
      <c r="AH159" s="665" t="str">
        <f t="shared" si="38"/>
        <v/>
      </c>
      <c r="AI159" s="665" t="str">
        <f t="shared" si="39"/>
        <v/>
      </c>
      <c r="AJ159" s="666" t="str">
        <f t="shared" si="40"/>
        <v/>
      </c>
      <c r="AK159" s="666" t="str">
        <f t="shared" si="41"/>
        <v/>
      </c>
      <c r="AL159" s="666" t="str">
        <f t="shared" si="47"/>
        <v/>
      </c>
      <c r="AM159" s="666" t="str">
        <f>IF(R159="","",IF(OR(I159=IF(J159&gt;【１】経営概要!$G$27,調査年-1,調査年),AH159=""),"",ROUND(AH159*R159%,0)))</f>
        <v/>
      </c>
      <c r="AN159" s="666" t="str">
        <f t="shared" si="42"/>
        <v/>
      </c>
      <c r="AO159" s="666" t="str">
        <f t="shared" si="43"/>
        <v/>
      </c>
      <c r="AP159" s="666" t="str">
        <f t="shared" si="44"/>
        <v/>
      </c>
      <c r="AQ159" s="862" t="str">
        <f>IF(OR(R159="",AND(OR(I159&lt;&gt;IF(J159&gt;【１】経営概要!$G$27,調査年-1,調査年),AA159=0),M159="",AL159="")),"",
SUM(
IF(AND(I159=IF(J159&gt;【１】経営概要!$G$27,調査年-1,調査年),AA159=1),ROUND(K159*R159%,0),),
ROUND(M159*R159%,0),
ROUND(SUM(AL159)*R159%,0),
))</f>
        <v/>
      </c>
      <c r="AR159" s="666" t="str">
        <f t="shared" si="45"/>
        <v/>
      </c>
      <c r="AS159" s="666" t="str">
        <f t="shared" si="46"/>
        <v/>
      </c>
      <c r="AT159" s="897" t="str">
        <f t="shared" si="48"/>
        <v/>
      </c>
      <c r="AU159" s="897" t="str">
        <f t="shared" si="49"/>
        <v/>
      </c>
    </row>
    <row r="160" spans="3:47" s="4" customFormat="1" ht="28.15" hidden="1" customHeight="1" outlineLevel="1">
      <c r="C160" s="722">
        <v>142</v>
      </c>
      <c r="D160" s="766"/>
      <c r="E160" s="686"/>
      <c r="F160" s="767"/>
      <c r="G160" s="744"/>
      <c r="H160" s="191"/>
      <c r="I160" s="191"/>
      <c r="J160" s="776"/>
      <c r="K160" s="192"/>
      <c r="L160" s="192"/>
      <c r="M160" s="774"/>
      <c r="N160" s="192"/>
      <c r="O160" s="769"/>
      <c r="P160" s="895"/>
      <c r="Q160" s="960"/>
      <c r="R160" s="1048"/>
      <c r="S160" s="770"/>
      <c r="T160" s="771"/>
      <c r="U160" s="453"/>
      <c r="V160" s="307"/>
      <c r="W160" s="294"/>
      <c r="Z160" s="663" t="str">
        <f t="shared" si="35"/>
        <v/>
      </c>
      <c r="AA160" s="664" t="str">
        <f t="shared" si="50"/>
        <v/>
      </c>
      <c r="AB160" s="664" t="str">
        <f t="shared" si="51"/>
        <v/>
      </c>
      <c r="AC160" s="664" t="str">
        <f>IF(Z160="","",VLOOKUP(Z160,リスト!BN:BO,2,0))</f>
        <v/>
      </c>
      <c r="AD160" s="664" t="str">
        <f t="shared" si="36"/>
        <v/>
      </c>
      <c r="AE160" s="664" t="str">
        <f>IF(AD160="","",VLOOKUP(AD160,リスト!BW:BX,2,0))</f>
        <v/>
      </c>
      <c r="AF160" s="664" t="str">
        <f>IF(Z160="","",IF(J160&gt;【１】経営概要!$G$27,調査年-1,調査年)-I160)</f>
        <v/>
      </c>
      <c r="AG160" s="723" t="str">
        <f t="shared" si="37"/>
        <v/>
      </c>
      <c r="AH160" s="665" t="str">
        <f t="shared" si="38"/>
        <v/>
      </c>
      <c r="AI160" s="665" t="str">
        <f t="shared" si="39"/>
        <v/>
      </c>
      <c r="AJ160" s="666" t="str">
        <f t="shared" si="40"/>
        <v/>
      </c>
      <c r="AK160" s="666" t="str">
        <f t="shared" si="41"/>
        <v/>
      </c>
      <c r="AL160" s="666" t="str">
        <f t="shared" si="47"/>
        <v/>
      </c>
      <c r="AM160" s="666" t="str">
        <f>IF(R160="","",IF(OR(I160=IF(J160&gt;【１】経営概要!$G$27,調査年-1,調査年),AH160=""),"",ROUND(AH160*R160%,0)))</f>
        <v/>
      </c>
      <c r="AN160" s="666" t="str">
        <f t="shared" si="42"/>
        <v/>
      </c>
      <c r="AO160" s="666" t="str">
        <f t="shared" si="43"/>
        <v/>
      </c>
      <c r="AP160" s="666" t="str">
        <f t="shared" si="44"/>
        <v/>
      </c>
      <c r="AQ160" s="862" t="str">
        <f>IF(OR(R160="",AND(OR(I160&lt;&gt;IF(J160&gt;【１】経営概要!$G$27,調査年-1,調査年),AA160=0),M160="",AL160="")),"",
SUM(
IF(AND(I160=IF(J160&gt;【１】経営概要!$G$27,調査年-1,調査年),AA160=1),ROUND(K160*R160%,0),),
ROUND(M160*R160%,0),
ROUND(SUM(AL160)*R160%,0),
))</f>
        <v/>
      </c>
      <c r="AR160" s="666" t="str">
        <f t="shared" si="45"/>
        <v/>
      </c>
      <c r="AS160" s="666" t="str">
        <f t="shared" si="46"/>
        <v/>
      </c>
      <c r="AT160" s="897" t="str">
        <f t="shared" si="48"/>
        <v/>
      </c>
      <c r="AU160" s="897" t="str">
        <f t="shared" si="49"/>
        <v/>
      </c>
    </row>
    <row r="161" spans="3:47" s="4" customFormat="1" ht="28.15" hidden="1" customHeight="1" outlineLevel="1">
      <c r="C161" s="722">
        <v>143</v>
      </c>
      <c r="D161" s="766"/>
      <c r="E161" s="686"/>
      <c r="F161" s="767"/>
      <c r="G161" s="744"/>
      <c r="H161" s="191"/>
      <c r="I161" s="191"/>
      <c r="J161" s="776"/>
      <c r="K161" s="192"/>
      <c r="L161" s="192"/>
      <c r="M161" s="774"/>
      <c r="N161" s="192"/>
      <c r="O161" s="769"/>
      <c r="P161" s="895"/>
      <c r="Q161" s="960"/>
      <c r="R161" s="1048"/>
      <c r="S161" s="770"/>
      <c r="T161" s="771"/>
      <c r="U161" s="453"/>
      <c r="V161" s="307"/>
      <c r="W161" s="294"/>
      <c r="Z161" s="663" t="str">
        <f t="shared" si="35"/>
        <v/>
      </c>
      <c r="AA161" s="664" t="str">
        <f t="shared" si="50"/>
        <v/>
      </c>
      <c r="AB161" s="664" t="str">
        <f t="shared" si="51"/>
        <v/>
      </c>
      <c r="AC161" s="664" t="str">
        <f>IF(Z161="","",VLOOKUP(Z161,リスト!BN:BO,2,0))</f>
        <v/>
      </c>
      <c r="AD161" s="664" t="str">
        <f t="shared" si="36"/>
        <v/>
      </c>
      <c r="AE161" s="664" t="str">
        <f>IF(AD161="","",VLOOKUP(AD161,リスト!BW:BX,2,0))</f>
        <v/>
      </c>
      <c r="AF161" s="664" t="str">
        <f>IF(Z161="","",IF(J161&gt;【１】経営概要!$G$27,調査年-1,調査年)-I161)</f>
        <v/>
      </c>
      <c r="AG161" s="723" t="str">
        <f t="shared" si="37"/>
        <v/>
      </c>
      <c r="AH161" s="665" t="str">
        <f t="shared" si="38"/>
        <v/>
      </c>
      <c r="AI161" s="665" t="str">
        <f t="shared" si="39"/>
        <v/>
      </c>
      <c r="AJ161" s="666" t="str">
        <f t="shared" si="40"/>
        <v/>
      </c>
      <c r="AK161" s="666" t="str">
        <f t="shared" si="41"/>
        <v/>
      </c>
      <c r="AL161" s="666" t="str">
        <f t="shared" si="47"/>
        <v/>
      </c>
      <c r="AM161" s="666" t="str">
        <f>IF(R161="","",IF(OR(I161=IF(J161&gt;【１】経営概要!$G$27,調査年-1,調査年),AH161=""),"",ROUND(AH161*R161%,0)))</f>
        <v/>
      </c>
      <c r="AN161" s="666" t="str">
        <f t="shared" si="42"/>
        <v/>
      </c>
      <c r="AO161" s="666" t="str">
        <f t="shared" si="43"/>
        <v/>
      </c>
      <c r="AP161" s="666" t="str">
        <f t="shared" si="44"/>
        <v/>
      </c>
      <c r="AQ161" s="862" t="str">
        <f>IF(OR(R161="",AND(OR(I161&lt;&gt;IF(J161&gt;【１】経営概要!$G$27,調査年-1,調査年),AA161=0),M161="",AL161="")),"",
SUM(
IF(AND(I161=IF(J161&gt;【１】経営概要!$G$27,調査年-1,調査年),AA161=1),ROUND(K161*R161%,0),),
ROUND(M161*R161%,0),
ROUND(SUM(AL161)*R161%,0),
))</f>
        <v/>
      </c>
      <c r="AR161" s="666" t="str">
        <f t="shared" si="45"/>
        <v/>
      </c>
      <c r="AS161" s="666" t="str">
        <f t="shared" si="46"/>
        <v/>
      </c>
      <c r="AT161" s="897" t="str">
        <f t="shared" si="48"/>
        <v/>
      </c>
      <c r="AU161" s="897" t="str">
        <f t="shared" si="49"/>
        <v/>
      </c>
    </row>
    <row r="162" spans="3:47" s="4" customFormat="1" ht="28.15" hidden="1" customHeight="1" outlineLevel="1">
      <c r="C162" s="722">
        <v>144</v>
      </c>
      <c r="D162" s="766"/>
      <c r="E162" s="686"/>
      <c r="F162" s="767"/>
      <c r="G162" s="744"/>
      <c r="H162" s="191"/>
      <c r="I162" s="191"/>
      <c r="J162" s="776"/>
      <c r="K162" s="192"/>
      <c r="L162" s="192"/>
      <c r="M162" s="774"/>
      <c r="N162" s="192"/>
      <c r="O162" s="769"/>
      <c r="P162" s="895"/>
      <c r="Q162" s="960"/>
      <c r="R162" s="1048"/>
      <c r="S162" s="770"/>
      <c r="T162" s="771"/>
      <c r="U162" s="453"/>
      <c r="V162" s="307"/>
      <c r="W162" s="294"/>
      <c r="Z162" s="663" t="str">
        <f t="shared" si="35"/>
        <v/>
      </c>
      <c r="AA162" s="664" t="str">
        <f t="shared" si="50"/>
        <v/>
      </c>
      <c r="AB162" s="664" t="str">
        <f t="shared" si="51"/>
        <v/>
      </c>
      <c r="AC162" s="664" t="str">
        <f>IF(Z162="","",VLOOKUP(Z162,リスト!BN:BO,2,0))</f>
        <v/>
      </c>
      <c r="AD162" s="664" t="str">
        <f t="shared" si="36"/>
        <v/>
      </c>
      <c r="AE162" s="664" t="str">
        <f>IF(AD162="","",VLOOKUP(AD162,リスト!BW:BX,2,0))</f>
        <v/>
      </c>
      <c r="AF162" s="664" t="str">
        <f>IF(Z162="","",IF(J162&gt;【１】経営概要!$G$27,調査年-1,調査年)-I162)</f>
        <v/>
      </c>
      <c r="AG162" s="723" t="str">
        <f t="shared" si="37"/>
        <v/>
      </c>
      <c r="AH162" s="665" t="str">
        <f t="shared" si="38"/>
        <v/>
      </c>
      <c r="AI162" s="665" t="str">
        <f t="shared" si="39"/>
        <v/>
      </c>
      <c r="AJ162" s="666" t="str">
        <f t="shared" si="40"/>
        <v/>
      </c>
      <c r="AK162" s="666" t="str">
        <f t="shared" si="41"/>
        <v/>
      </c>
      <c r="AL162" s="666" t="str">
        <f t="shared" si="47"/>
        <v/>
      </c>
      <c r="AM162" s="666" t="str">
        <f>IF(R162="","",IF(OR(I162=IF(J162&gt;【１】経営概要!$G$27,調査年-1,調査年),AH162=""),"",ROUND(AH162*R162%,0)))</f>
        <v/>
      </c>
      <c r="AN162" s="666" t="str">
        <f t="shared" si="42"/>
        <v/>
      </c>
      <c r="AO162" s="666" t="str">
        <f t="shared" si="43"/>
        <v/>
      </c>
      <c r="AP162" s="666" t="str">
        <f t="shared" si="44"/>
        <v/>
      </c>
      <c r="AQ162" s="862" t="str">
        <f>IF(OR(R162="",AND(OR(I162&lt;&gt;IF(J162&gt;【１】経営概要!$G$27,調査年-1,調査年),AA162=0),M162="",AL162="")),"",
SUM(
IF(AND(I162=IF(J162&gt;【１】経営概要!$G$27,調査年-1,調査年),AA162=1),ROUND(K162*R162%,0),),
ROUND(M162*R162%,0),
ROUND(SUM(AL162)*R162%,0),
))</f>
        <v/>
      </c>
      <c r="AR162" s="666" t="str">
        <f t="shared" si="45"/>
        <v/>
      </c>
      <c r="AS162" s="666" t="str">
        <f t="shared" si="46"/>
        <v/>
      </c>
      <c r="AT162" s="897" t="str">
        <f t="shared" si="48"/>
        <v/>
      </c>
      <c r="AU162" s="897" t="str">
        <f t="shared" si="49"/>
        <v/>
      </c>
    </row>
    <row r="163" spans="3:47" s="4" customFormat="1" ht="28.15" hidden="1" customHeight="1" outlineLevel="1">
      <c r="C163" s="722">
        <v>145</v>
      </c>
      <c r="D163" s="766"/>
      <c r="E163" s="686"/>
      <c r="F163" s="767"/>
      <c r="G163" s="744"/>
      <c r="H163" s="191"/>
      <c r="I163" s="191"/>
      <c r="J163" s="776"/>
      <c r="K163" s="192"/>
      <c r="L163" s="192"/>
      <c r="M163" s="774"/>
      <c r="N163" s="192"/>
      <c r="O163" s="769"/>
      <c r="P163" s="895"/>
      <c r="Q163" s="960"/>
      <c r="R163" s="1048"/>
      <c r="S163" s="770"/>
      <c r="T163" s="771"/>
      <c r="U163" s="453"/>
      <c r="V163" s="307"/>
      <c r="W163" s="294"/>
      <c r="Z163" s="663" t="str">
        <f t="shared" si="35"/>
        <v/>
      </c>
      <c r="AA163" s="664" t="str">
        <f t="shared" si="50"/>
        <v/>
      </c>
      <c r="AB163" s="664" t="str">
        <f t="shared" si="51"/>
        <v/>
      </c>
      <c r="AC163" s="664" t="str">
        <f>IF(Z163="","",VLOOKUP(Z163,リスト!BN:BO,2,0))</f>
        <v/>
      </c>
      <c r="AD163" s="664" t="str">
        <f t="shared" si="36"/>
        <v/>
      </c>
      <c r="AE163" s="664" t="str">
        <f>IF(AD163="","",VLOOKUP(AD163,リスト!BW:BX,2,0))</f>
        <v/>
      </c>
      <c r="AF163" s="664" t="str">
        <f>IF(Z163="","",IF(J163&gt;【１】経営概要!$G$27,調査年-1,調査年)-I163)</f>
        <v/>
      </c>
      <c r="AG163" s="723" t="str">
        <f t="shared" si="37"/>
        <v/>
      </c>
      <c r="AH163" s="665" t="str">
        <f t="shared" si="38"/>
        <v/>
      </c>
      <c r="AI163" s="665" t="str">
        <f t="shared" si="39"/>
        <v/>
      </c>
      <c r="AJ163" s="666" t="str">
        <f t="shared" si="40"/>
        <v/>
      </c>
      <c r="AK163" s="666" t="str">
        <f t="shared" si="41"/>
        <v/>
      </c>
      <c r="AL163" s="666" t="str">
        <f t="shared" si="47"/>
        <v/>
      </c>
      <c r="AM163" s="666" t="str">
        <f>IF(R163="","",IF(OR(I163=IF(J163&gt;【１】経営概要!$G$27,調査年-1,調査年),AH163=""),"",ROUND(AH163*R163%,0)))</f>
        <v/>
      </c>
      <c r="AN163" s="666" t="str">
        <f t="shared" si="42"/>
        <v/>
      </c>
      <c r="AO163" s="666" t="str">
        <f t="shared" si="43"/>
        <v/>
      </c>
      <c r="AP163" s="666" t="str">
        <f t="shared" si="44"/>
        <v/>
      </c>
      <c r="AQ163" s="862" t="str">
        <f>IF(OR(R163="",AND(OR(I163&lt;&gt;IF(J163&gt;【１】経営概要!$G$27,調査年-1,調査年),AA163=0),M163="",AL163="")),"",
SUM(
IF(AND(I163=IF(J163&gt;【１】経営概要!$G$27,調査年-1,調査年),AA163=1),ROUND(K163*R163%,0),),
ROUND(M163*R163%,0),
ROUND(SUM(AL163)*R163%,0),
))</f>
        <v/>
      </c>
      <c r="AR163" s="666" t="str">
        <f t="shared" si="45"/>
        <v/>
      </c>
      <c r="AS163" s="666" t="str">
        <f t="shared" si="46"/>
        <v/>
      </c>
      <c r="AT163" s="897" t="str">
        <f t="shared" si="48"/>
        <v/>
      </c>
      <c r="AU163" s="897" t="str">
        <f t="shared" si="49"/>
        <v/>
      </c>
    </row>
    <row r="164" spans="3:47" s="4" customFormat="1" ht="28.15" hidden="1" customHeight="1" outlineLevel="1">
      <c r="C164" s="722">
        <v>146</v>
      </c>
      <c r="D164" s="766"/>
      <c r="E164" s="686"/>
      <c r="F164" s="767"/>
      <c r="G164" s="682"/>
      <c r="H164" s="200"/>
      <c r="I164" s="200"/>
      <c r="J164" s="768"/>
      <c r="K164" s="201"/>
      <c r="L164" s="201"/>
      <c r="M164" s="201"/>
      <c r="N164" s="201"/>
      <c r="O164" s="769"/>
      <c r="P164" s="895"/>
      <c r="Q164" s="960"/>
      <c r="R164" s="1048"/>
      <c r="S164" s="770"/>
      <c r="T164" s="771"/>
      <c r="U164" s="453"/>
      <c r="V164" s="307"/>
      <c r="W164" s="294"/>
      <c r="Z164" s="663" t="str">
        <f t="shared" si="35"/>
        <v/>
      </c>
      <c r="AA164" s="664" t="str">
        <f t="shared" si="50"/>
        <v/>
      </c>
      <c r="AB164" s="664" t="str">
        <f t="shared" si="51"/>
        <v/>
      </c>
      <c r="AC164" s="664" t="str">
        <f>IF(Z164="","",VLOOKUP(Z164,リスト!BN:BO,2,0))</f>
        <v/>
      </c>
      <c r="AD164" s="664" t="str">
        <f t="shared" si="36"/>
        <v/>
      </c>
      <c r="AE164" s="664" t="str">
        <f>IF(AD164="","",VLOOKUP(AD164,リスト!BW:BX,2,0))</f>
        <v/>
      </c>
      <c r="AF164" s="664" t="str">
        <f>IF(Z164="","",IF(J164&gt;【１】経営概要!$G$27,調査年-1,調査年)-I164)</f>
        <v/>
      </c>
      <c r="AG164" s="723" t="str">
        <f t="shared" si="37"/>
        <v/>
      </c>
      <c r="AH164" s="665" t="str">
        <f t="shared" si="38"/>
        <v/>
      </c>
      <c r="AI164" s="665" t="str">
        <f t="shared" si="39"/>
        <v/>
      </c>
      <c r="AJ164" s="666" t="str">
        <f t="shared" si="40"/>
        <v/>
      </c>
      <c r="AK164" s="666" t="str">
        <f t="shared" si="41"/>
        <v/>
      </c>
      <c r="AL164" s="666" t="str">
        <f t="shared" si="47"/>
        <v/>
      </c>
      <c r="AM164" s="666" t="str">
        <f>IF(R164="","",IF(OR(I164=IF(J164&gt;【１】経営概要!$G$27,調査年-1,調査年),AH164=""),"",ROUND(AH164*R164%,0)))</f>
        <v/>
      </c>
      <c r="AN164" s="666" t="str">
        <f t="shared" si="42"/>
        <v/>
      </c>
      <c r="AO164" s="666" t="str">
        <f t="shared" si="43"/>
        <v/>
      </c>
      <c r="AP164" s="666" t="str">
        <f t="shared" si="44"/>
        <v/>
      </c>
      <c r="AQ164" s="862" t="str">
        <f>IF(OR(R164="",AND(OR(I164&lt;&gt;IF(J164&gt;【１】経営概要!$G$27,調査年-1,調査年),AA164=0),M164="",AL164="")),"",
SUM(
IF(AND(I164=IF(J164&gt;【１】経営概要!$G$27,調査年-1,調査年),AA164=1),ROUND(K164*R164%,0),),
ROUND(M164*R164%,0),
ROUND(SUM(AL164)*R164%,0),
))</f>
        <v/>
      </c>
      <c r="AR164" s="666" t="str">
        <f t="shared" si="45"/>
        <v/>
      </c>
      <c r="AS164" s="666" t="str">
        <f t="shared" si="46"/>
        <v/>
      </c>
      <c r="AT164" s="897" t="str">
        <f t="shared" si="48"/>
        <v/>
      </c>
      <c r="AU164" s="897" t="str">
        <f t="shared" si="49"/>
        <v/>
      </c>
    </row>
    <row r="165" spans="3:47" s="4" customFormat="1" ht="28.15" hidden="1" customHeight="1" outlineLevel="1">
      <c r="C165" s="722">
        <v>147</v>
      </c>
      <c r="D165" s="772"/>
      <c r="E165" s="773"/>
      <c r="F165" s="767"/>
      <c r="G165" s="744"/>
      <c r="H165" s="193"/>
      <c r="I165" s="193"/>
      <c r="J165" s="768"/>
      <c r="K165" s="192"/>
      <c r="L165" s="192"/>
      <c r="M165" s="774"/>
      <c r="N165" s="192"/>
      <c r="O165" s="769"/>
      <c r="P165" s="895"/>
      <c r="Q165" s="960"/>
      <c r="R165" s="1048"/>
      <c r="S165" s="770"/>
      <c r="T165" s="771"/>
      <c r="U165" s="453"/>
      <c r="V165" s="307"/>
      <c r="W165" s="294"/>
      <c r="Z165" s="663" t="str">
        <f t="shared" si="35"/>
        <v/>
      </c>
      <c r="AA165" s="664" t="str">
        <f t="shared" si="50"/>
        <v/>
      </c>
      <c r="AB165" s="664" t="str">
        <f t="shared" si="51"/>
        <v/>
      </c>
      <c r="AC165" s="664" t="str">
        <f>IF(Z165="","",VLOOKUP(Z165,リスト!BN:BO,2,0))</f>
        <v/>
      </c>
      <c r="AD165" s="664" t="str">
        <f t="shared" si="36"/>
        <v/>
      </c>
      <c r="AE165" s="664" t="str">
        <f>IF(AD165="","",VLOOKUP(AD165,リスト!BW:BX,2,0))</f>
        <v/>
      </c>
      <c r="AF165" s="664" t="str">
        <f>IF(Z165="","",IF(J165&gt;【１】経営概要!$G$27,調査年-1,調査年)-I165)</f>
        <v/>
      </c>
      <c r="AG165" s="723" t="str">
        <f t="shared" si="37"/>
        <v/>
      </c>
      <c r="AH165" s="665" t="str">
        <f t="shared" si="38"/>
        <v/>
      </c>
      <c r="AI165" s="665" t="str">
        <f t="shared" si="39"/>
        <v/>
      </c>
      <c r="AJ165" s="666" t="str">
        <f t="shared" si="40"/>
        <v/>
      </c>
      <c r="AK165" s="666" t="str">
        <f t="shared" si="41"/>
        <v/>
      </c>
      <c r="AL165" s="666" t="str">
        <f t="shared" si="47"/>
        <v/>
      </c>
      <c r="AM165" s="666" t="str">
        <f>IF(R165="","",IF(OR(I165=IF(J165&gt;【１】経営概要!$G$27,調査年-1,調査年),AH165=""),"",ROUND(AH165*R165%,0)))</f>
        <v/>
      </c>
      <c r="AN165" s="666" t="str">
        <f t="shared" si="42"/>
        <v/>
      </c>
      <c r="AO165" s="666" t="str">
        <f t="shared" si="43"/>
        <v/>
      </c>
      <c r="AP165" s="666" t="str">
        <f t="shared" si="44"/>
        <v/>
      </c>
      <c r="AQ165" s="862" t="str">
        <f>IF(OR(R165="",AND(OR(I165&lt;&gt;IF(J165&gt;【１】経営概要!$G$27,調査年-1,調査年),AA165=0),M165="",AL165="")),"",
SUM(
IF(AND(I165=IF(J165&gt;【１】経営概要!$G$27,調査年-1,調査年),AA165=1),ROUND(K165*R165%,0),),
ROUND(M165*R165%,0),
ROUND(SUM(AL165)*R165%,0),
))</f>
        <v/>
      </c>
      <c r="AR165" s="666" t="str">
        <f t="shared" si="45"/>
        <v/>
      </c>
      <c r="AS165" s="666" t="str">
        <f t="shared" si="46"/>
        <v/>
      </c>
      <c r="AT165" s="897" t="str">
        <f t="shared" si="48"/>
        <v/>
      </c>
      <c r="AU165" s="897" t="str">
        <f t="shared" si="49"/>
        <v/>
      </c>
    </row>
    <row r="166" spans="3:47" s="4" customFormat="1" ht="28.15" hidden="1" customHeight="1" outlineLevel="1">
      <c r="C166" s="722">
        <v>148</v>
      </c>
      <c r="D166" s="766"/>
      <c r="E166" s="686"/>
      <c r="F166" s="767"/>
      <c r="G166" s="744"/>
      <c r="H166" s="191"/>
      <c r="I166" s="191"/>
      <c r="J166" s="768"/>
      <c r="K166" s="192"/>
      <c r="L166" s="192"/>
      <c r="M166" s="774"/>
      <c r="N166" s="192"/>
      <c r="O166" s="769"/>
      <c r="P166" s="895"/>
      <c r="Q166" s="960"/>
      <c r="R166" s="1048"/>
      <c r="S166" s="770"/>
      <c r="T166" s="771"/>
      <c r="U166" s="453"/>
      <c r="V166" s="307"/>
      <c r="W166" s="294"/>
      <c r="Z166" s="663" t="str">
        <f t="shared" si="35"/>
        <v/>
      </c>
      <c r="AA166" s="664" t="str">
        <f t="shared" si="50"/>
        <v/>
      </c>
      <c r="AB166" s="664" t="str">
        <f t="shared" si="51"/>
        <v/>
      </c>
      <c r="AC166" s="664" t="str">
        <f>IF(Z166="","",VLOOKUP(Z166,リスト!BN:BO,2,0))</f>
        <v/>
      </c>
      <c r="AD166" s="664" t="str">
        <f t="shared" si="36"/>
        <v/>
      </c>
      <c r="AE166" s="664" t="str">
        <f>IF(AD166="","",VLOOKUP(AD166,リスト!BW:BX,2,0))</f>
        <v/>
      </c>
      <c r="AF166" s="664" t="str">
        <f>IF(Z166="","",IF(J166&gt;【１】経営概要!$G$27,調査年-1,調査年)-I166)</f>
        <v/>
      </c>
      <c r="AG166" s="723" t="str">
        <f t="shared" si="37"/>
        <v/>
      </c>
      <c r="AH166" s="665" t="str">
        <f t="shared" si="38"/>
        <v/>
      </c>
      <c r="AI166" s="665" t="str">
        <f t="shared" si="39"/>
        <v/>
      </c>
      <c r="AJ166" s="666" t="str">
        <f t="shared" si="40"/>
        <v/>
      </c>
      <c r="AK166" s="666" t="str">
        <f t="shared" si="41"/>
        <v/>
      </c>
      <c r="AL166" s="666" t="str">
        <f t="shared" si="47"/>
        <v/>
      </c>
      <c r="AM166" s="666" t="str">
        <f>IF(R166="","",IF(OR(I166=IF(J166&gt;【１】経営概要!$G$27,調査年-1,調査年),AH166=""),"",ROUND(AH166*R166%,0)))</f>
        <v/>
      </c>
      <c r="AN166" s="666" t="str">
        <f t="shared" si="42"/>
        <v/>
      </c>
      <c r="AO166" s="666" t="str">
        <f t="shared" si="43"/>
        <v/>
      </c>
      <c r="AP166" s="666" t="str">
        <f t="shared" si="44"/>
        <v/>
      </c>
      <c r="AQ166" s="862" t="str">
        <f>IF(OR(R166="",AND(OR(I166&lt;&gt;IF(J166&gt;【１】経営概要!$G$27,調査年-1,調査年),AA166=0),M166="",AL166="")),"",
SUM(
IF(AND(I166=IF(J166&gt;【１】経営概要!$G$27,調査年-1,調査年),AA166=1),ROUND(K166*R166%,0),),
ROUND(M166*R166%,0),
ROUND(SUM(AL166)*R166%,0),
))</f>
        <v/>
      </c>
      <c r="AR166" s="666" t="str">
        <f t="shared" si="45"/>
        <v/>
      </c>
      <c r="AS166" s="666" t="str">
        <f t="shared" si="46"/>
        <v/>
      </c>
      <c r="AT166" s="897" t="str">
        <f t="shared" si="48"/>
        <v/>
      </c>
      <c r="AU166" s="897" t="str">
        <f t="shared" si="49"/>
        <v/>
      </c>
    </row>
    <row r="167" spans="3:47" s="4" customFormat="1" ht="28.15" hidden="1" customHeight="1" outlineLevel="1">
      <c r="C167" s="722">
        <v>149</v>
      </c>
      <c r="D167" s="772"/>
      <c r="E167" s="773"/>
      <c r="F167" s="767"/>
      <c r="G167" s="744"/>
      <c r="H167" s="193"/>
      <c r="I167" s="193"/>
      <c r="J167" s="768"/>
      <c r="K167" s="192"/>
      <c r="L167" s="192"/>
      <c r="M167" s="774"/>
      <c r="N167" s="192"/>
      <c r="O167" s="769"/>
      <c r="P167" s="895"/>
      <c r="Q167" s="960"/>
      <c r="R167" s="1048"/>
      <c r="S167" s="770"/>
      <c r="T167" s="771"/>
      <c r="U167" s="453"/>
      <c r="V167" s="307"/>
      <c r="W167" s="294"/>
      <c r="Z167" s="663" t="str">
        <f t="shared" si="35"/>
        <v/>
      </c>
      <c r="AA167" s="664" t="str">
        <f t="shared" si="50"/>
        <v/>
      </c>
      <c r="AB167" s="664" t="str">
        <f t="shared" si="51"/>
        <v/>
      </c>
      <c r="AC167" s="664" t="str">
        <f>IF(Z167="","",VLOOKUP(Z167,リスト!BN:BO,2,0))</f>
        <v/>
      </c>
      <c r="AD167" s="664" t="str">
        <f t="shared" si="36"/>
        <v/>
      </c>
      <c r="AE167" s="664" t="str">
        <f>IF(AD167="","",VLOOKUP(AD167,リスト!BW:BX,2,0))</f>
        <v/>
      </c>
      <c r="AF167" s="664" t="str">
        <f>IF(Z167="","",IF(J167&gt;【１】経営概要!$G$27,調査年-1,調査年)-I167)</f>
        <v/>
      </c>
      <c r="AG167" s="723" t="str">
        <f t="shared" si="37"/>
        <v/>
      </c>
      <c r="AH167" s="665" t="str">
        <f t="shared" si="38"/>
        <v/>
      </c>
      <c r="AI167" s="665" t="str">
        <f t="shared" si="39"/>
        <v/>
      </c>
      <c r="AJ167" s="666" t="str">
        <f t="shared" si="40"/>
        <v/>
      </c>
      <c r="AK167" s="666" t="str">
        <f t="shared" si="41"/>
        <v/>
      </c>
      <c r="AL167" s="666" t="str">
        <f t="shared" si="47"/>
        <v/>
      </c>
      <c r="AM167" s="666" t="str">
        <f>IF(R167="","",IF(OR(I167=IF(J167&gt;【１】経営概要!$G$27,調査年-1,調査年),AH167=""),"",ROUND(AH167*R167%,0)))</f>
        <v/>
      </c>
      <c r="AN167" s="666" t="str">
        <f t="shared" si="42"/>
        <v/>
      </c>
      <c r="AO167" s="666" t="str">
        <f t="shared" si="43"/>
        <v/>
      </c>
      <c r="AP167" s="666" t="str">
        <f t="shared" si="44"/>
        <v/>
      </c>
      <c r="AQ167" s="862" t="str">
        <f>IF(OR(R167="",AND(OR(I167&lt;&gt;IF(J167&gt;【１】経営概要!$G$27,調査年-1,調査年),AA167=0),M167="",AL167="")),"",
SUM(
IF(AND(I167=IF(J167&gt;【１】経営概要!$G$27,調査年-1,調査年),AA167=1),ROUND(K167*R167%,0),),
ROUND(M167*R167%,0),
ROUND(SUM(AL167)*R167%,0),
))</f>
        <v/>
      </c>
      <c r="AR167" s="666" t="str">
        <f t="shared" si="45"/>
        <v/>
      </c>
      <c r="AS167" s="666" t="str">
        <f t="shared" si="46"/>
        <v/>
      </c>
      <c r="AT167" s="897" t="str">
        <f t="shared" si="48"/>
        <v/>
      </c>
      <c r="AU167" s="897" t="str">
        <f t="shared" si="49"/>
        <v/>
      </c>
    </row>
    <row r="168" spans="3:47" s="4" customFormat="1" ht="28.15" hidden="1" customHeight="1" outlineLevel="1">
      <c r="C168" s="722">
        <v>150</v>
      </c>
      <c r="D168" s="766"/>
      <c r="E168" s="686"/>
      <c r="F168" s="767"/>
      <c r="G168" s="744"/>
      <c r="H168" s="191"/>
      <c r="I168" s="191"/>
      <c r="J168" s="768"/>
      <c r="K168" s="192"/>
      <c r="L168" s="192"/>
      <c r="M168" s="774"/>
      <c r="N168" s="192"/>
      <c r="O168" s="769"/>
      <c r="P168" s="895"/>
      <c r="Q168" s="960"/>
      <c r="R168" s="1048"/>
      <c r="S168" s="770"/>
      <c r="T168" s="771"/>
      <c r="U168" s="453"/>
      <c r="V168" s="307"/>
      <c r="W168" s="294"/>
      <c r="Z168" s="663" t="str">
        <f t="shared" si="35"/>
        <v/>
      </c>
      <c r="AA168" s="664" t="str">
        <f t="shared" si="50"/>
        <v/>
      </c>
      <c r="AB168" s="664" t="str">
        <f t="shared" si="51"/>
        <v/>
      </c>
      <c r="AC168" s="664" t="str">
        <f>IF(Z168="","",VLOOKUP(Z168,リスト!BN:BO,2,0))</f>
        <v/>
      </c>
      <c r="AD168" s="664" t="str">
        <f t="shared" si="36"/>
        <v/>
      </c>
      <c r="AE168" s="664" t="str">
        <f>IF(AD168="","",VLOOKUP(AD168,リスト!BW:BX,2,0))</f>
        <v/>
      </c>
      <c r="AF168" s="664" t="str">
        <f>IF(Z168="","",IF(J168&gt;【１】経営概要!$G$27,調査年-1,調査年)-I168)</f>
        <v/>
      </c>
      <c r="AG168" s="723" t="str">
        <f t="shared" si="37"/>
        <v/>
      </c>
      <c r="AH168" s="665" t="str">
        <f t="shared" si="38"/>
        <v/>
      </c>
      <c r="AI168" s="665" t="str">
        <f t="shared" si="39"/>
        <v/>
      </c>
      <c r="AJ168" s="666" t="str">
        <f t="shared" si="40"/>
        <v/>
      </c>
      <c r="AK168" s="666" t="str">
        <f t="shared" si="41"/>
        <v/>
      </c>
      <c r="AL168" s="666" t="str">
        <f t="shared" si="47"/>
        <v/>
      </c>
      <c r="AM168" s="666" t="str">
        <f>IF(R168="","",IF(OR(I168=IF(J168&gt;【１】経営概要!$G$27,調査年-1,調査年),AH168=""),"",ROUND(AH168*R168%,0)))</f>
        <v/>
      </c>
      <c r="AN168" s="666" t="str">
        <f t="shared" si="42"/>
        <v/>
      </c>
      <c r="AO168" s="666" t="str">
        <f t="shared" si="43"/>
        <v/>
      </c>
      <c r="AP168" s="666" t="str">
        <f t="shared" si="44"/>
        <v/>
      </c>
      <c r="AQ168" s="862" t="str">
        <f>IF(OR(R168="",AND(OR(I168&lt;&gt;IF(J168&gt;【１】経営概要!$G$27,調査年-1,調査年),AA168=0),M168="",AL168="")),"",
SUM(
IF(AND(I168=IF(J168&gt;【１】経営概要!$G$27,調査年-1,調査年),AA168=1),ROUND(K168*R168%,0),),
ROUND(M168*R168%,0),
ROUND(SUM(AL168)*R168%,0),
))</f>
        <v/>
      </c>
      <c r="AR168" s="666" t="str">
        <f t="shared" si="45"/>
        <v/>
      </c>
      <c r="AS168" s="666" t="str">
        <f t="shared" si="46"/>
        <v/>
      </c>
      <c r="AT168" s="897" t="str">
        <f t="shared" si="48"/>
        <v/>
      </c>
      <c r="AU168" s="897" t="str">
        <f t="shared" si="49"/>
        <v/>
      </c>
    </row>
    <row r="169" spans="3:47" s="4" customFormat="1" ht="28.15" hidden="1" customHeight="1" outlineLevel="1">
      <c r="C169" s="722">
        <v>151</v>
      </c>
      <c r="D169" s="772"/>
      <c r="E169" s="773"/>
      <c r="F169" s="767"/>
      <c r="G169" s="744"/>
      <c r="H169" s="193"/>
      <c r="I169" s="193"/>
      <c r="J169" s="768"/>
      <c r="K169" s="192"/>
      <c r="L169" s="192"/>
      <c r="M169" s="774"/>
      <c r="N169" s="192"/>
      <c r="O169" s="769"/>
      <c r="P169" s="895"/>
      <c r="Q169" s="960"/>
      <c r="R169" s="1048"/>
      <c r="S169" s="770"/>
      <c r="T169" s="771"/>
      <c r="U169" s="453"/>
      <c r="V169" s="307"/>
      <c r="W169" s="294"/>
      <c r="Z169" s="663" t="str">
        <f t="shared" si="35"/>
        <v/>
      </c>
      <c r="AA169" s="664" t="str">
        <f t="shared" si="50"/>
        <v/>
      </c>
      <c r="AB169" s="664" t="str">
        <f t="shared" si="51"/>
        <v/>
      </c>
      <c r="AC169" s="664" t="str">
        <f>IF(Z169="","",VLOOKUP(Z169,リスト!BN:BO,2,0))</f>
        <v/>
      </c>
      <c r="AD169" s="664" t="str">
        <f t="shared" si="36"/>
        <v/>
      </c>
      <c r="AE169" s="664" t="str">
        <f>IF(AD169="","",VLOOKUP(AD169,リスト!BW:BX,2,0))</f>
        <v/>
      </c>
      <c r="AF169" s="664" t="str">
        <f>IF(Z169="","",IF(J169&gt;【１】経営概要!$G$27,調査年-1,調査年)-I169)</f>
        <v/>
      </c>
      <c r="AG169" s="723" t="str">
        <f t="shared" si="37"/>
        <v/>
      </c>
      <c r="AH169" s="665" t="str">
        <f t="shared" si="38"/>
        <v/>
      </c>
      <c r="AI169" s="665" t="str">
        <f t="shared" si="39"/>
        <v/>
      </c>
      <c r="AJ169" s="666" t="str">
        <f t="shared" si="40"/>
        <v/>
      </c>
      <c r="AK169" s="666" t="str">
        <f t="shared" si="41"/>
        <v/>
      </c>
      <c r="AL169" s="666" t="str">
        <f t="shared" si="47"/>
        <v/>
      </c>
      <c r="AM169" s="666" t="str">
        <f>IF(R169="","",IF(OR(I169=IF(J169&gt;【１】経営概要!$G$27,調査年-1,調査年),AH169=""),"",ROUND(AH169*R169%,0)))</f>
        <v/>
      </c>
      <c r="AN169" s="666" t="str">
        <f t="shared" si="42"/>
        <v/>
      </c>
      <c r="AO169" s="666" t="str">
        <f t="shared" si="43"/>
        <v/>
      </c>
      <c r="AP169" s="666" t="str">
        <f t="shared" si="44"/>
        <v/>
      </c>
      <c r="AQ169" s="862" t="str">
        <f>IF(OR(R169="",AND(OR(I169&lt;&gt;IF(J169&gt;【１】経営概要!$G$27,調査年-1,調査年),AA169=0),M169="",AL169="")),"",
SUM(
IF(AND(I169=IF(J169&gt;【１】経営概要!$G$27,調査年-1,調査年),AA169=1),ROUND(K169*R169%,0),),
ROUND(M169*R169%,0),
ROUND(SUM(AL169)*R169%,0),
))</f>
        <v/>
      </c>
      <c r="AR169" s="666" t="str">
        <f t="shared" si="45"/>
        <v/>
      </c>
      <c r="AS169" s="666" t="str">
        <f t="shared" si="46"/>
        <v/>
      </c>
      <c r="AT169" s="897" t="str">
        <f t="shared" si="48"/>
        <v/>
      </c>
      <c r="AU169" s="897" t="str">
        <f t="shared" si="49"/>
        <v/>
      </c>
    </row>
    <row r="170" spans="3:47" s="4" customFormat="1" ht="28.15" hidden="1" customHeight="1" outlineLevel="1">
      <c r="C170" s="722">
        <v>152</v>
      </c>
      <c r="D170" s="766"/>
      <c r="E170" s="686"/>
      <c r="F170" s="767"/>
      <c r="G170" s="744"/>
      <c r="H170" s="191"/>
      <c r="I170" s="191"/>
      <c r="J170" s="768"/>
      <c r="K170" s="192"/>
      <c r="L170" s="192"/>
      <c r="M170" s="774"/>
      <c r="N170" s="192"/>
      <c r="O170" s="769"/>
      <c r="P170" s="895"/>
      <c r="Q170" s="960"/>
      <c r="R170" s="1048"/>
      <c r="S170" s="770"/>
      <c r="T170" s="771"/>
      <c r="U170" s="453"/>
      <c r="V170" s="307"/>
      <c r="W170" s="294"/>
      <c r="Z170" s="663" t="str">
        <f t="shared" si="35"/>
        <v/>
      </c>
      <c r="AA170" s="664" t="str">
        <f t="shared" si="50"/>
        <v/>
      </c>
      <c r="AB170" s="664" t="str">
        <f t="shared" si="51"/>
        <v/>
      </c>
      <c r="AC170" s="664" t="str">
        <f>IF(Z170="","",VLOOKUP(Z170,リスト!BN:BO,2,0))</f>
        <v/>
      </c>
      <c r="AD170" s="664" t="str">
        <f t="shared" si="36"/>
        <v/>
      </c>
      <c r="AE170" s="664" t="str">
        <f>IF(AD170="","",VLOOKUP(AD170,リスト!BW:BX,2,0))</f>
        <v/>
      </c>
      <c r="AF170" s="664" t="str">
        <f>IF(Z170="","",IF(J170&gt;【１】経営概要!$G$27,調査年-1,調査年)-I170)</f>
        <v/>
      </c>
      <c r="AG170" s="723" t="str">
        <f t="shared" si="37"/>
        <v/>
      </c>
      <c r="AH170" s="665" t="str">
        <f t="shared" si="38"/>
        <v/>
      </c>
      <c r="AI170" s="665" t="str">
        <f t="shared" si="39"/>
        <v/>
      </c>
      <c r="AJ170" s="666" t="str">
        <f t="shared" si="40"/>
        <v/>
      </c>
      <c r="AK170" s="666" t="str">
        <f t="shared" si="41"/>
        <v/>
      </c>
      <c r="AL170" s="666" t="str">
        <f t="shared" si="47"/>
        <v/>
      </c>
      <c r="AM170" s="666" t="str">
        <f>IF(R170="","",IF(OR(I170=IF(J170&gt;【１】経営概要!$G$27,調査年-1,調査年),AH170=""),"",ROUND(AH170*R170%,0)))</f>
        <v/>
      </c>
      <c r="AN170" s="666" t="str">
        <f t="shared" si="42"/>
        <v/>
      </c>
      <c r="AO170" s="666" t="str">
        <f t="shared" si="43"/>
        <v/>
      </c>
      <c r="AP170" s="666" t="str">
        <f t="shared" si="44"/>
        <v/>
      </c>
      <c r="AQ170" s="862" t="str">
        <f>IF(OR(R170="",AND(OR(I170&lt;&gt;IF(J170&gt;【１】経営概要!$G$27,調査年-1,調査年),AA170=0),M170="",AL170="")),"",
SUM(
IF(AND(I170=IF(J170&gt;【１】経営概要!$G$27,調査年-1,調査年),AA170=1),ROUND(K170*R170%,0),),
ROUND(M170*R170%,0),
ROUND(SUM(AL170)*R170%,0),
))</f>
        <v/>
      </c>
      <c r="AR170" s="666" t="str">
        <f t="shared" si="45"/>
        <v/>
      </c>
      <c r="AS170" s="666" t="str">
        <f t="shared" si="46"/>
        <v/>
      </c>
      <c r="AT170" s="897" t="str">
        <f t="shared" si="48"/>
        <v/>
      </c>
      <c r="AU170" s="897" t="str">
        <f t="shared" si="49"/>
        <v/>
      </c>
    </row>
    <row r="171" spans="3:47" s="4" customFormat="1" ht="28.15" hidden="1" customHeight="1" outlineLevel="1">
      <c r="C171" s="722">
        <v>153</v>
      </c>
      <c r="D171" s="772"/>
      <c r="E171" s="773"/>
      <c r="F171" s="767"/>
      <c r="G171" s="744"/>
      <c r="H171" s="193"/>
      <c r="I171" s="193"/>
      <c r="J171" s="768"/>
      <c r="K171" s="192"/>
      <c r="L171" s="192"/>
      <c r="M171" s="774"/>
      <c r="N171" s="192"/>
      <c r="O171" s="769"/>
      <c r="P171" s="895"/>
      <c r="Q171" s="960"/>
      <c r="R171" s="1048"/>
      <c r="S171" s="770"/>
      <c r="T171" s="771"/>
      <c r="U171" s="453"/>
      <c r="V171" s="307"/>
      <c r="W171" s="294"/>
      <c r="Z171" s="663" t="str">
        <f t="shared" si="35"/>
        <v/>
      </c>
      <c r="AA171" s="664" t="str">
        <f t="shared" si="50"/>
        <v/>
      </c>
      <c r="AB171" s="664" t="str">
        <f t="shared" si="51"/>
        <v/>
      </c>
      <c r="AC171" s="664" t="str">
        <f>IF(Z171="","",VLOOKUP(Z171,リスト!BN:BO,2,0))</f>
        <v/>
      </c>
      <c r="AD171" s="664" t="str">
        <f t="shared" si="36"/>
        <v/>
      </c>
      <c r="AE171" s="664" t="str">
        <f>IF(AD171="","",VLOOKUP(AD171,リスト!BW:BX,2,0))</f>
        <v/>
      </c>
      <c r="AF171" s="664" t="str">
        <f>IF(Z171="","",IF(J171&gt;【１】経営概要!$G$27,調査年-1,調査年)-I171)</f>
        <v/>
      </c>
      <c r="AG171" s="723" t="str">
        <f t="shared" si="37"/>
        <v/>
      </c>
      <c r="AH171" s="665" t="str">
        <f t="shared" si="38"/>
        <v/>
      </c>
      <c r="AI171" s="665" t="str">
        <f t="shared" si="39"/>
        <v/>
      </c>
      <c r="AJ171" s="666" t="str">
        <f t="shared" si="40"/>
        <v/>
      </c>
      <c r="AK171" s="666" t="str">
        <f t="shared" si="41"/>
        <v/>
      </c>
      <c r="AL171" s="666" t="str">
        <f t="shared" si="47"/>
        <v/>
      </c>
      <c r="AM171" s="666" t="str">
        <f>IF(R171="","",IF(OR(I171=IF(J171&gt;【１】経営概要!$G$27,調査年-1,調査年),AH171=""),"",ROUND(AH171*R171%,0)))</f>
        <v/>
      </c>
      <c r="AN171" s="666" t="str">
        <f t="shared" si="42"/>
        <v/>
      </c>
      <c r="AO171" s="666" t="str">
        <f t="shared" si="43"/>
        <v/>
      </c>
      <c r="AP171" s="666" t="str">
        <f t="shared" si="44"/>
        <v/>
      </c>
      <c r="AQ171" s="862" t="str">
        <f>IF(OR(R171="",AND(OR(I171&lt;&gt;IF(J171&gt;【１】経営概要!$G$27,調査年-1,調査年),AA171=0),M171="",AL171="")),"",
SUM(
IF(AND(I171=IF(J171&gt;【１】経営概要!$G$27,調査年-1,調査年),AA171=1),ROUND(K171*R171%,0),),
ROUND(M171*R171%,0),
ROUND(SUM(AL171)*R171%,0),
))</f>
        <v/>
      </c>
      <c r="AR171" s="666" t="str">
        <f t="shared" si="45"/>
        <v/>
      </c>
      <c r="AS171" s="666" t="str">
        <f t="shared" si="46"/>
        <v/>
      </c>
      <c r="AT171" s="897" t="str">
        <f t="shared" si="48"/>
        <v/>
      </c>
      <c r="AU171" s="897" t="str">
        <f t="shared" si="49"/>
        <v/>
      </c>
    </row>
    <row r="172" spans="3:47" s="4" customFormat="1" ht="28.15" hidden="1" customHeight="1" outlineLevel="1">
      <c r="C172" s="722">
        <v>154</v>
      </c>
      <c r="D172" s="766"/>
      <c r="E172" s="686"/>
      <c r="F172" s="767"/>
      <c r="G172" s="744"/>
      <c r="H172" s="191"/>
      <c r="I172" s="191"/>
      <c r="J172" s="768"/>
      <c r="K172" s="192"/>
      <c r="L172" s="192"/>
      <c r="M172" s="774"/>
      <c r="N172" s="192"/>
      <c r="O172" s="769"/>
      <c r="P172" s="895"/>
      <c r="Q172" s="960"/>
      <c r="R172" s="1048"/>
      <c r="S172" s="770"/>
      <c r="T172" s="771"/>
      <c r="U172" s="453"/>
      <c r="V172" s="307"/>
      <c r="W172" s="294"/>
      <c r="Z172" s="663" t="str">
        <f t="shared" si="35"/>
        <v/>
      </c>
      <c r="AA172" s="664" t="str">
        <f t="shared" si="50"/>
        <v/>
      </c>
      <c r="AB172" s="664" t="str">
        <f t="shared" si="51"/>
        <v/>
      </c>
      <c r="AC172" s="664" t="str">
        <f>IF(Z172="","",VLOOKUP(Z172,リスト!BN:BO,2,0))</f>
        <v/>
      </c>
      <c r="AD172" s="664" t="str">
        <f t="shared" si="36"/>
        <v/>
      </c>
      <c r="AE172" s="664" t="str">
        <f>IF(AD172="","",VLOOKUP(AD172,リスト!BW:BX,2,0))</f>
        <v/>
      </c>
      <c r="AF172" s="664" t="str">
        <f>IF(Z172="","",IF(J172&gt;【１】経営概要!$G$27,調査年-1,調査年)-I172)</f>
        <v/>
      </c>
      <c r="AG172" s="723" t="str">
        <f t="shared" si="37"/>
        <v/>
      </c>
      <c r="AH172" s="665" t="str">
        <f t="shared" si="38"/>
        <v/>
      </c>
      <c r="AI172" s="665" t="str">
        <f t="shared" si="39"/>
        <v/>
      </c>
      <c r="AJ172" s="666" t="str">
        <f t="shared" si="40"/>
        <v/>
      </c>
      <c r="AK172" s="666" t="str">
        <f t="shared" si="41"/>
        <v/>
      </c>
      <c r="AL172" s="666" t="str">
        <f t="shared" si="47"/>
        <v/>
      </c>
      <c r="AM172" s="666" t="str">
        <f>IF(R172="","",IF(OR(I172=IF(J172&gt;【１】経営概要!$G$27,調査年-1,調査年),AH172=""),"",ROUND(AH172*R172%,0)))</f>
        <v/>
      </c>
      <c r="AN172" s="666" t="str">
        <f t="shared" si="42"/>
        <v/>
      </c>
      <c r="AO172" s="666" t="str">
        <f t="shared" si="43"/>
        <v/>
      </c>
      <c r="AP172" s="666" t="str">
        <f t="shared" si="44"/>
        <v/>
      </c>
      <c r="AQ172" s="862" t="str">
        <f>IF(OR(R172="",AND(OR(I172&lt;&gt;IF(J172&gt;【１】経営概要!$G$27,調査年-1,調査年),AA172=0),M172="",AL172="")),"",
SUM(
IF(AND(I172=IF(J172&gt;【１】経営概要!$G$27,調査年-1,調査年),AA172=1),ROUND(K172*R172%,0),),
ROUND(M172*R172%,0),
ROUND(SUM(AL172)*R172%,0),
))</f>
        <v/>
      </c>
      <c r="AR172" s="666" t="str">
        <f t="shared" si="45"/>
        <v/>
      </c>
      <c r="AS172" s="666" t="str">
        <f t="shared" si="46"/>
        <v/>
      </c>
      <c r="AT172" s="897" t="str">
        <f t="shared" si="48"/>
        <v/>
      </c>
      <c r="AU172" s="897" t="str">
        <f t="shared" si="49"/>
        <v/>
      </c>
    </row>
    <row r="173" spans="3:47" s="4" customFormat="1" ht="28.15" hidden="1" customHeight="1" outlineLevel="1">
      <c r="C173" s="722">
        <v>155</v>
      </c>
      <c r="D173" s="772"/>
      <c r="E173" s="773"/>
      <c r="F173" s="767"/>
      <c r="G173" s="744"/>
      <c r="H173" s="193"/>
      <c r="I173" s="193"/>
      <c r="J173" s="768"/>
      <c r="K173" s="192"/>
      <c r="L173" s="192"/>
      <c r="M173" s="774"/>
      <c r="N173" s="192"/>
      <c r="O173" s="769"/>
      <c r="P173" s="895"/>
      <c r="Q173" s="960"/>
      <c r="R173" s="1048"/>
      <c r="S173" s="770"/>
      <c r="T173" s="771"/>
      <c r="U173" s="453"/>
      <c r="V173" s="307"/>
      <c r="W173" s="294"/>
      <c r="Z173" s="663" t="str">
        <f t="shared" si="35"/>
        <v/>
      </c>
      <c r="AA173" s="664" t="str">
        <f t="shared" si="50"/>
        <v/>
      </c>
      <c r="AB173" s="664" t="str">
        <f t="shared" si="51"/>
        <v/>
      </c>
      <c r="AC173" s="664" t="str">
        <f>IF(Z173="","",VLOOKUP(Z173,リスト!BN:BO,2,0))</f>
        <v/>
      </c>
      <c r="AD173" s="664" t="str">
        <f t="shared" si="36"/>
        <v/>
      </c>
      <c r="AE173" s="664" t="str">
        <f>IF(AD173="","",VLOOKUP(AD173,リスト!BW:BX,2,0))</f>
        <v/>
      </c>
      <c r="AF173" s="664" t="str">
        <f>IF(Z173="","",IF(J173&gt;【１】経営概要!$G$27,調査年-1,調査年)-I173)</f>
        <v/>
      </c>
      <c r="AG173" s="723" t="str">
        <f t="shared" si="37"/>
        <v/>
      </c>
      <c r="AH173" s="665" t="str">
        <f t="shared" si="38"/>
        <v/>
      </c>
      <c r="AI173" s="665" t="str">
        <f t="shared" si="39"/>
        <v/>
      </c>
      <c r="AJ173" s="666" t="str">
        <f t="shared" si="40"/>
        <v/>
      </c>
      <c r="AK173" s="666" t="str">
        <f t="shared" si="41"/>
        <v/>
      </c>
      <c r="AL173" s="666" t="str">
        <f t="shared" si="47"/>
        <v/>
      </c>
      <c r="AM173" s="666" t="str">
        <f>IF(R173="","",IF(OR(I173=IF(J173&gt;【１】経営概要!$G$27,調査年-1,調査年),AH173=""),"",ROUND(AH173*R173%,0)))</f>
        <v/>
      </c>
      <c r="AN173" s="666" t="str">
        <f t="shared" si="42"/>
        <v/>
      </c>
      <c r="AO173" s="666" t="str">
        <f t="shared" si="43"/>
        <v/>
      </c>
      <c r="AP173" s="666" t="str">
        <f t="shared" si="44"/>
        <v/>
      </c>
      <c r="AQ173" s="862" t="str">
        <f>IF(OR(R173="",AND(OR(I173&lt;&gt;IF(J173&gt;【１】経営概要!$G$27,調査年-1,調査年),AA173=0),M173="",AL173="")),"",
SUM(
IF(AND(I173=IF(J173&gt;【１】経営概要!$G$27,調査年-1,調査年),AA173=1),ROUND(K173*R173%,0),),
ROUND(M173*R173%,0),
ROUND(SUM(AL173)*R173%,0),
))</f>
        <v/>
      </c>
      <c r="AR173" s="666" t="str">
        <f t="shared" si="45"/>
        <v/>
      </c>
      <c r="AS173" s="666" t="str">
        <f t="shared" si="46"/>
        <v/>
      </c>
      <c r="AT173" s="897" t="str">
        <f t="shared" si="48"/>
        <v/>
      </c>
      <c r="AU173" s="897" t="str">
        <f t="shared" si="49"/>
        <v/>
      </c>
    </row>
    <row r="174" spans="3:47" s="4" customFormat="1" ht="28.15" hidden="1" customHeight="1" outlineLevel="1">
      <c r="C174" s="722">
        <v>156</v>
      </c>
      <c r="D174" s="766"/>
      <c r="E174" s="686"/>
      <c r="F174" s="767"/>
      <c r="G174" s="744"/>
      <c r="H174" s="191"/>
      <c r="I174" s="191"/>
      <c r="J174" s="768"/>
      <c r="K174" s="192"/>
      <c r="L174" s="192"/>
      <c r="M174" s="774"/>
      <c r="N174" s="192"/>
      <c r="O174" s="769"/>
      <c r="P174" s="895"/>
      <c r="Q174" s="960"/>
      <c r="R174" s="1048"/>
      <c r="S174" s="770"/>
      <c r="T174" s="771"/>
      <c r="U174" s="453"/>
      <c r="V174" s="307"/>
      <c r="W174" s="294"/>
      <c r="Z174" s="663" t="str">
        <f t="shared" si="35"/>
        <v/>
      </c>
      <c r="AA174" s="664" t="str">
        <f t="shared" si="50"/>
        <v/>
      </c>
      <c r="AB174" s="664" t="str">
        <f t="shared" si="51"/>
        <v/>
      </c>
      <c r="AC174" s="664" t="str">
        <f>IF(Z174="","",VLOOKUP(Z174,リスト!BN:BO,2,0))</f>
        <v/>
      </c>
      <c r="AD174" s="664" t="str">
        <f t="shared" si="36"/>
        <v/>
      </c>
      <c r="AE174" s="664" t="str">
        <f>IF(AD174="","",VLOOKUP(AD174,リスト!BW:BX,2,0))</f>
        <v/>
      </c>
      <c r="AF174" s="664" t="str">
        <f>IF(Z174="","",IF(J174&gt;【１】経営概要!$G$27,調査年-1,調査年)-I174)</f>
        <v/>
      </c>
      <c r="AG174" s="723" t="str">
        <f t="shared" si="37"/>
        <v/>
      </c>
      <c r="AH174" s="665" t="str">
        <f t="shared" si="38"/>
        <v/>
      </c>
      <c r="AI174" s="665" t="str">
        <f t="shared" si="39"/>
        <v/>
      </c>
      <c r="AJ174" s="666" t="str">
        <f t="shared" si="40"/>
        <v/>
      </c>
      <c r="AK174" s="666" t="str">
        <f t="shared" si="41"/>
        <v/>
      </c>
      <c r="AL174" s="666" t="str">
        <f t="shared" si="47"/>
        <v/>
      </c>
      <c r="AM174" s="666" t="str">
        <f>IF(R174="","",IF(OR(I174=IF(J174&gt;【１】経営概要!$G$27,調査年-1,調査年),AH174=""),"",ROUND(AH174*R174%,0)))</f>
        <v/>
      </c>
      <c r="AN174" s="666" t="str">
        <f t="shared" si="42"/>
        <v/>
      </c>
      <c r="AO174" s="666" t="str">
        <f t="shared" si="43"/>
        <v/>
      </c>
      <c r="AP174" s="666" t="str">
        <f t="shared" si="44"/>
        <v/>
      </c>
      <c r="AQ174" s="862" t="str">
        <f>IF(OR(R174="",AND(OR(I174&lt;&gt;IF(J174&gt;【１】経営概要!$G$27,調査年-1,調査年),AA174=0),M174="",AL174="")),"",
SUM(
IF(AND(I174=IF(J174&gt;【１】経営概要!$G$27,調査年-1,調査年),AA174=1),ROUND(K174*R174%,0),),
ROUND(M174*R174%,0),
ROUND(SUM(AL174)*R174%,0),
))</f>
        <v/>
      </c>
      <c r="AR174" s="666" t="str">
        <f t="shared" si="45"/>
        <v/>
      </c>
      <c r="AS174" s="666" t="str">
        <f t="shared" si="46"/>
        <v/>
      </c>
      <c r="AT174" s="897" t="str">
        <f t="shared" si="48"/>
        <v/>
      </c>
      <c r="AU174" s="897" t="str">
        <f t="shared" si="49"/>
        <v/>
      </c>
    </row>
    <row r="175" spans="3:47" s="4" customFormat="1" ht="28.15" hidden="1" customHeight="1" outlineLevel="1">
      <c r="C175" s="722">
        <v>157</v>
      </c>
      <c r="D175" s="772"/>
      <c r="E175" s="773"/>
      <c r="F175" s="767"/>
      <c r="G175" s="744"/>
      <c r="H175" s="193"/>
      <c r="I175" s="193"/>
      <c r="J175" s="775"/>
      <c r="K175" s="192"/>
      <c r="L175" s="192"/>
      <c r="M175" s="774"/>
      <c r="N175" s="192"/>
      <c r="O175" s="769"/>
      <c r="P175" s="895"/>
      <c r="Q175" s="960"/>
      <c r="R175" s="1048"/>
      <c r="S175" s="770"/>
      <c r="T175" s="771"/>
      <c r="U175" s="453"/>
      <c r="V175" s="307"/>
      <c r="W175" s="294"/>
      <c r="Z175" s="663" t="str">
        <f t="shared" si="35"/>
        <v/>
      </c>
      <c r="AA175" s="664" t="str">
        <f t="shared" si="50"/>
        <v/>
      </c>
      <c r="AB175" s="664" t="str">
        <f t="shared" si="51"/>
        <v/>
      </c>
      <c r="AC175" s="664" t="str">
        <f>IF(Z175="","",VLOOKUP(Z175,リスト!BN:BO,2,0))</f>
        <v/>
      </c>
      <c r="AD175" s="664" t="str">
        <f t="shared" si="36"/>
        <v/>
      </c>
      <c r="AE175" s="664" t="str">
        <f>IF(AD175="","",VLOOKUP(AD175,リスト!BW:BX,2,0))</f>
        <v/>
      </c>
      <c r="AF175" s="664" t="str">
        <f>IF(Z175="","",IF(J175&gt;【１】経営概要!$G$27,調査年-1,調査年)-I175)</f>
        <v/>
      </c>
      <c r="AG175" s="723" t="str">
        <f t="shared" si="37"/>
        <v/>
      </c>
      <c r="AH175" s="665" t="str">
        <f t="shared" si="38"/>
        <v/>
      </c>
      <c r="AI175" s="665" t="str">
        <f t="shared" si="39"/>
        <v/>
      </c>
      <c r="AJ175" s="666" t="str">
        <f t="shared" si="40"/>
        <v/>
      </c>
      <c r="AK175" s="666" t="str">
        <f t="shared" si="41"/>
        <v/>
      </c>
      <c r="AL175" s="666" t="str">
        <f t="shared" si="47"/>
        <v/>
      </c>
      <c r="AM175" s="666" t="str">
        <f>IF(R175="","",IF(OR(I175=IF(J175&gt;【１】経営概要!$G$27,調査年-1,調査年),AH175=""),"",ROUND(AH175*R175%,0)))</f>
        <v/>
      </c>
      <c r="AN175" s="666" t="str">
        <f t="shared" si="42"/>
        <v/>
      </c>
      <c r="AO175" s="666" t="str">
        <f t="shared" si="43"/>
        <v/>
      </c>
      <c r="AP175" s="666" t="str">
        <f t="shared" si="44"/>
        <v/>
      </c>
      <c r="AQ175" s="862" t="str">
        <f>IF(OR(R175="",AND(OR(I175&lt;&gt;IF(J175&gt;【１】経営概要!$G$27,調査年-1,調査年),AA175=0),M175="",AL175="")),"",
SUM(
IF(AND(I175=IF(J175&gt;【１】経営概要!$G$27,調査年-1,調査年),AA175=1),ROUND(K175*R175%,0),),
ROUND(M175*R175%,0),
ROUND(SUM(AL175)*R175%,0),
))</f>
        <v/>
      </c>
      <c r="AR175" s="666" t="str">
        <f t="shared" si="45"/>
        <v/>
      </c>
      <c r="AS175" s="666" t="str">
        <f t="shared" si="46"/>
        <v/>
      </c>
      <c r="AT175" s="897" t="str">
        <f t="shared" si="48"/>
        <v/>
      </c>
      <c r="AU175" s="897" t="str">
        <f t="shared" si="49"/>
        <v/>
      </c>
    </row>
    <row r="176" spans="3:47" s="4" customFormat="1" ht="28.15" hidden="1" customHeight="1" outlineLevel="1">
      <c r="C176" s="722">
        <v>158</v>
      </c>
      <c r="D176" s="766"/>
      <c r="E176" s="686"/>
      <c r="F176" s="767"/>
      <c r="G176" s="744"/>
      <c r="H176" s="191"/>
      <c r="I176" s="191"/>
      <c r="J176" s="776"/>
      <c r="K176" s="192"/>
      <c r="L176" s="192"/>
      <c r="M176" s="774"/>
      <c r="N176" s="192"/>
      <c r="O176" s="769"/>
      <c r="P176" s="895"/>
      <c r="Q176" s="960"/>
      <c r="R176" s="1048"/>
      <c r="S176" s="770"/>
      <c r="T176" s="771"/>
      <c r="U176" s="453"/>
      <c r="V176" s="307"/>
      <c r="W176" s="294"/>
      <c r="Z176" s="663" t="str">
        <f t="shared" si="35"/>
        <v/>
      </c>
      <c r="AA176" s="664" t="str">
        <f t="shared" si="50"/>
        <v/>
      </c>
      <c r="AB176" s="664" t="str">
        <f t="shared" si="51"/>
        <v/>
      </c>
      <c r="AC176" s="664" t="str">
        <f>IF(Z176="","",VLOOKUP(Z176,リスト!BN:BO,2,0))</f>
        <v/>
      </c>
      <c r="AD176" s="664" t="str">
        <f t="shared" si="36"/>
        <v/>
      </c>
      <c r="AE176" s="664" t="str">
        <f>IF(AD176="","",VLOOKUP(AD176,リスト!BW:BX,2,0))</f>
        <v/>
      </c>
      <c r="AF176" s="664" t="str">
        <f>IF(Z176="","",IF(J176&gt;【１】経営概要!$G$27,調査年-1,調査年)-I176)</f>
        <v/>
      </c>
      <c r="AG176" s="723" t="str">
        <f t="shared" si="37"/>
        <v/>
      </c>
      <c r="AH176" s="665" t="str">
        <f t="shared" si="38"/>
        <v/>
      </c>
      <c r="AI176" s="665" t="str">
        <f t="shared" si="39"/>
        <v/>
      </c>
      <c r="AJ176" s="666" t="str">
        <f t="shared" si="40"/>
        <v/>
      </c>
      <c r="AK176" s="666" t="str">
        <f t="shared" si="41"/>
        <v/>
      </c>
      <c r="AL176" s="666" t="str">
        <f t="shared" si="47"/>
        <v/>
      </c>
      <c r="AM176" s="666" t="str">
        <f>IF(R176="","",IF(OR(I176=IF(J176&gt;【１】経営概要!$G$27,調査年-1,調査年),AH176=""),"",ROUND(AH176*R176%,0)))</f>
        <v/>
      </c>
      <c r="AN176" s="666" t="str">
        <f t="shared" si="42"/>
        <v/>
      </c>
      <c r="AO176" s="666" t="str">
        <f t="shared" si="43"/>
        <v/>
      </c>
      <c r="AP176" s="666" t="str">
        <f t="shared" si="44"/>
        <v/>
      </c>
      <c r="AQ176" s="862" t="str">
        <f>IF(OR(R176="",AND(OR(I176&lt;&gt;IF(J176&gt;【１】経営概要!$G$27,調査年-1,調査年),AA176=0),M176="",AL176="")),"",
SUM(
IF(AND(I176=IF(J176&gt;【１】経営概要!$G$27,調査年-1,調査年),AA176=1),ROUND(K176*R176%,0),),
ROUND(M176*R176%,0),
ROUND(SUM(AL176)*R176%,0),
))</f>
        <v/>
      </c>
      <c r="AR176" s="666" t="str">
        <f t="shared" si="45"/>
        <v/>
      </c>
      <c r="AS176" s="666" t="str">
        <f t="shared" si="46"/>
        <v/>
      </c>
      <c r="AT176" s="897" t="str">
        <f t="shared" si="48"/>
        <v/>
      </c>
      <c r="AU176" s="897" t="str">
        <f t="shared" si="49"/>
        <v/>
      </c>
    </row>
    <row r="177" spans="3:47" s="4" customFormat="1" ht="28.15" hidden="1" customHeight="1" outlineLevel="1">
      <c r="C177" s="722">
        <v>159</v>
      </c>
      <c r="D177" s="766"/>
      <c r="E177" s="686"/>
      <c r="F177" s="767"/>
      <c r="G177" s="744"/>
      <c r="H177" s="191"/>
      <c r="I177" s="191"/>
      <c r="J177" s="776"/>
      <c r="K177" s="192"/>
      <c r="L177" s="192"/>
      <c r="M177" s="774"/>
      <c r="N177" s="192"/>
      <c r="O177" s="769"/>
      <c r="P177" s="895"/>
      <c r="Q177" s="960"/>
      <c r="R177" s="1048"/>
      <c r="S177" s="770"/>
      <c r="T177" s="771"/>
      <c r="U177" s="453"/>
      <c r="V177" s="307"/>
      <c r="W177" s="294"/>
      <c r="Z177" s="663" t="str">
        <f t="shared" si="35"/>
        <v/>
      </c>
      <c r="AA177" s="664" t="str">
        <f t="shared" si="50"/>
        <v/>
      </c>
      <c r="AB177" s="664" t="str">
        <f t="shared" si="51"/>
        <v/>
      </c>
      <c r="AC177" s="664" t="str">
        <f>IF(Z177="","",VLOOKUP(Z177,リスト!BN:BO,2,0))</f>
        <v/>
      </c>
      <c r="AD177" s="664" t="str">
        <f t="shared" si="36"/>
        <v/>
      </c>
      <c r="AE177" s="664" t="str">
        <f>IF(AD177="","",VLOOKUP(AD177,リスト!BW:BX,2,0))</f>
        <v/>
      </c>
      <c r="AF177" s="664" t="str">
        <f>IF(Z177="","",IF(J177&gt;【１】経営概要!$G$27,調査年-1,調査年)-I177)</f>
        <v/>
      </c>
      <c r="AG177" s="723" t="str">
        <f t="shared" si="37"/>
        <v/>
      </c>
      <c r="AH177" s="665" t="str">
        <f t="shared" si="38"/>
        <v/>
      </c>
      <c r="AI177" s="665" t="str">
        <f t="shared" si="39"/>
        <v/>
      </c>
      <c r="AJ177" s="666" t="str">
        <f t="shared" si="40"/>
        <v/>
      </c>
      <c r="AK177" s="666" t="str">
        <f t="shared" si="41"/>
        <v/>
      </c>
      <c r="AL177" s="666" t="str">
        <f t="shared" si="47"/>
        <v/>
      </c>
      <c r="AM177" s="666" t="str">
        <f>IF(R177="","",IF(OR(I177=IF(J177&gt;【１】経営概要!$G$27,調査年-1,調査年),AH177=""),"",ROUND(AH177*R177%,0)))</f>
        <v/>
      </c>
      <c r="AN177" s="666" t="str">
        <f t="shared" si="42"/>
        <v/>
      </c>
      <c r="AO177" s="666" t="str">
        <f t="shared" si="43"/>
        <v/>
      </c>
      <c r="AP177" s="666" t="str">
        <f t="shared" si="44"/>
        <v/>
      </c>
      <c r="AQ177" s="862" t="str">
        <f>IF(OR(R177="",AND(OR(I177&lt;&gt;IF(J177&gt;【１】経営概要!$G$27,調査年-1,調査年),AA177=0),M177="",AL177="")),"",
SUM(
IF(AND(I177=IF(J177&gt;【１】経営概要!$G$27,調査年-1,調査年),AA177=1),ROUND(K177*R177%,0),),
ROUND(M177*R177%,0),
ROUND(SUM(AL177)*R177%,0),
))</f>
        <v/>
      </c>
      <c r="AR177" s="666" t="str">
        <f t="shared" si="45"/>
        <v/>
      </c>
      <c r="AS177" s="666" t="str">
        <f t="shared" si="46"/>
        <v/>
      </c>
      <c r="AT177" s="897" t="str">
        <f t="shared" si="48"/>
        <v/>
      </c>
      <c r="AU177" s="897" t="str">
        <f t="shared" si="49"/>
        <v/>
      </c>
    </row>
    <row r="178" spans="3:47" s="4" customFormat="1" ht="28.15" hidden="1" customHeight="1" outlineLevel="1">
      <c r="C178" s="722">
        <v>160</v>
      </c>
      <c r="D178" s="766"/>
      <c r="E178" s="686"/>
      <c r="F178" s="767"/>
      <c r="G178" s="744"/>
      <c r="H178" s="191"/>
      <c r="I178" s="191"/>
      <c r="J178" s="776"/>
      <c r="K178" s="192"/>
      <c r="L178" s="192"/>
      <c r="M178" s="774"/>
      <c r="N178" s="192"/>
      <c r="O178" s="769"/>
      <c r="P178" s="895"/>
      <c r="Q178" s="960"/>
      <c r="R178" s="1048"/>
      <c r="S178" s="770"/>
      <c r="T178" s="771"/>
      <c r="U178" s="453"/>
      <c r="V178" s="307"/>
      <c r="W178" s="294"/>
      <c r="Z178" s="663" t="str">
        <f t="shared" si="35"/>
        <v/>
      </c>
      <c r="AA178" s="664" t="str">
        <f t="shared" si="50"/>
        <v/>
      </c>
      <c r="AB178" s="664" t="str">
        <f t="shared" si="51"/>
        <v/>
      </c>
      <c r="AC178" s="664" t="str">
        <f>IF(Z178="","",VLOOKUP(Z178,リスト!BN:BO,2,0))</f>
        <v/>
      </c>
      <c r="AD178" s="664" t="str">
        <f t="shared" si="36"/>
        <v/>
      </c>
      <c r="AE178" s="664" t="str">
        <f>IF(AD178="","",VLOOKUP(AD178,リスト!BW:BX,2,0))</f>
        <v/>
      </c>
      <c r="AF178" s="664" t="str">
        <f>IF(Z178="","",IF(J178&gt;【１】経営概要!$G$27,調査年-1,調査年)-I178)</f>
        <v/>
      </c>
      <c r="AG178" s="723" t="str">
        <f t="shared" si="37"/>
        <v/>
      </c>
      <c r="AH178" s="665" t="str">
        <f t="shared" si="38"/>
        <v/>
      </c>
      <c r="AI178" s="665" t="str">
        <f t="shared" si="39"/>
        <v/>
      </c>
      <c r="AJ178" s="666" t="str">
        <f t="shared" si="40"/>
        <v/>
      </c>
      <c r="AK178" s="666" t="str">
        <f t="shared" si="41"/>
        <v/>
      </c>
      <c r="AL178" s="666" t="str">
        <f t="shared" si="47"/>
        <v/>
      </c>
      <c r="AM178" s="666" t="str">
        <f>IF(R178="","",IF(OR(I178=IF(J178&gt;【１】経営概要!$G$27,調査年-1,調査年),AH178=""),"",ROUND(AH178*R178%,0)))</f>
        <v/>
      </c>
      <c r="AN178" s="666" t="str">
        <f t="shared" si="42"/>
        <v/>
      </c>
      <c r="AO178" s="666" t="str">
        <f t="shared" si="43"/>
        <v/>
      </c>
      <c r="AP178" s="666" t="str">
        <f t="shared" si="44"/>
        <v/>
      </c>
      <c r="AQ178" s="862" t="str">
        <f>IF(OR(R178="",AND(OR(I178&lt;&gt;IF(J178&gt;【１】経営概要!$G$27,調査年-1,調査年),AA178=0),M178="",AL178="")),"",
SUM(
IF(AND(I178=IF(J178&gt;【１】経営概要!$G$27,調査年-1,調査年),AA178=1),ROUND(K178*R178%,0),),
ROUND(M178*R178%,0),
ROUND(SUM(AL178)*R178%,0),
))</f>
        <v/>
      </c>
      <c r="AR178" s="666" t="str">
        <f t="shared" si="45"/>
        <v/>
      </c>
      <c r="AS178" s="666" t="str">
        <f t="shared" si="46"/>
        <v/>
      </c>
      <c r="AT178" s="897" t="str">
        <f t="shared" si="48"/>
        <v/>
      </c>
      <c r="AU178" s="897" t="str">
        <f t="shared" si="49"/>
        <v/>
      </c>
    </row>
    <row r="179" spans="3:47" s="4" customFormat="1" ht="28.15" hidden="1" customHeight="1" outlineLevel="1">
      <c r="C179" s="722">
        <v>161</v>
      </c>
      <c r="D179" s="766"/>
      <c r="E179" s="686"/>
      <c r="F179" s="767"/>
      <c r="G179" s="744"/>
      <c r="H179" s="191"/>
      <c r="I179" s="191"/>
      <c r="J179" s="776"/>
      <c r="K179" s="192"/>
      <c r="L179" s="192"/>
      <c r="M179" s="774"/>
      <c r="N179" s="192"/>
      <c r="O179" s="769"/>
      <c r="P179" s="895"/>
      <c r="Q179" s="960"/>
      <c r="R179" s="1048"/>
      <c r="S179" s="770"/>
      <c r="T179" s="771"/>
      <c r="U179" s="453"/>
      <c r="V179" s="307"/>
      <c r="W179" s="294"/>
      <c r="Z179" s="663" t="str">
        <f t="shared" si="35"/>
        <v/>
      </c>
      <c r="AA179" s="664" t="str">
        <f t="shared" si="50"/>
        <v/>
      </c>
      <c r="AB179" s="664" t="str">
        <f t="shared" si="51"/>
        <v/>
      </c>
      <c r="AC179" s="664" t="str">
        <f>IF(Z179="","",VLOOKUP(Z179,リスト!BN:BO,2,0))</f>
        <v/>
      </c>
      <c r="AD179" s="664" t="str">
        <f t="shared" si="36"/>
        <v/>
      </c>
      <c r="AE179" s="664" t="str">
        <f>IF(AD179="","",VLOOKUP(AD179,リスト!BW:BX,2,0))</f>
        <v/>
      </c>
      <c r="AF179" s="664" t="str">
        <f>IF(Z179="","",IF(J179&gt;【１】経営概要!$G$27,調査年-1,調査年)-I179)</f>
        <v/>
      </c>
      <c r="AG179" s="723" t="str">
        <f t="shared" si="37"/>
        <v/>
      </c>
      <c r="AH179" s="665" t="str">
        <f t="shared" si="38"/>
        <v/>
      </c>
      <c r="AI179" s="665" t="str">
        <f t="shared" si="39"/>
        <v/>
      </c>
      <c r="AJ179" s="666" t="str">
        <f t="shared" si="40"/>
        <v/>
      </c>
      <c r="AK179" s="666" t="str">
        <f t="shared" si="41"/>
        <v/>
      </c>
      <c r="AL179" s="666" t="str">
        <f t="shared" si="47"/>
        <v/>
      </c>
      <c r="AM179" s="666" t="str">
        <f>IF(R179="","",IF(OR(I179=IF(J179&gt;【１】経営概要!$G$27,調査年-1,調査年),AH179=""),"",ROUND(AH179*R179%,0)))</f>
        <v/>
      </c>
      <c r="AN179" s="666" t="str">
        <f t="shared" si="42"/>
        <v/>
      </c>
      <c r="AO179" s="666" t="str">
        <f t="shared" si="43"/>
        <v/>
      </c>
      <c r="AP179" s="666" t="str">
        <f t="shared" si="44"/>
        <v/>
      </c>
      <c r="AQ179" s="862" t="str">
        <f>IF(OR(R179="",AND(OR(I179&lt;&gt;IF(J179&gt;【１】経営概要!$G$27,調査年-1,調査年),AA179=0),M179="",AL179="")),"",
SUM(
IF(AND(I179=IF(J179&gt;【１】経営概要!$G$27,調査年-1,調査年),AA179=1),ROUND(K179*R179%,0),),
ROUND(M179*R179%,0),
ROUND(SUM(AL179)*R179%,0),
))</f>
        <v/>
      </c>
      <c r="AR179" s="666" t="str">
        <f t="shared" si="45"/>
        <v/>
      </c>
      <c r="AS179" s="666" t="str">
        <f t="shared" si="46"/>
        <v/>
      </c>
      <c r="AT179" s="897" t="str">
        <f t="shared" si="48"/>
        <v/>
      </c>
      <c r="AU179" s="897" t="str">
        <f t="shared" si="49"/>
        <v/>
      </c>
    </row>
    <row r="180" spans="3:47" s="4" customFormat="1" ht="28.15" hidden="1" customHeight="1" outlineLevel="1">
      <c r="C180" s="722">
        <v>162</v>
      </c>
      <c r="D180" s="766"/>
      <c r="E180" s="686"/>
      <c r="F180" s="767"/>
      <c r="G180" s="744"/>
      <c r="H180" s="191"/>
      <c r="I180" s="191"/>
      <c r="J180" s="776"/>
      <c r="K180" s="192"/>
      <c r="L180" s="192"/>
      <c r="M180" s="774"/>
      <c r="N180" s="192"/>
      <c r="O180" s="769"/>
      <c r="P180" s="895"/>
      <c r="Q180" s="960"/>
      <c r="R180" s="1048"/>
      <c r="S180" s="770"/>
      <c r="T180" s="771"/>
      <c r="U180" s="453"/>
      <c r="V180" s="307"/>
      <c r="W180" s="294"/>
      <c r="Z180" s="663" t="str">
        <f t="shared" si="35"/>
        <v/>
      </c>
      <c r="AA180" s="664" t="str">
        <f t="shared" si="50"/>
        <v/>
      </c>
      <c r="AB180" s="664" t="str">
        <f t="shared" si="51"/>
        <v/>
      </c>
      <c r="AC180" s="664" t="str">
        <f>IF(Z180="","",VLOOKUP(Z180,リスト!BN:BO,2,0))</f>
        <v/>
      </c>
      <c r="AD180" s="664" t="str">
        <f t="shared" si="36"/>
        <v/>
      </c>
      <c r="AE180" s="664" t="str">
        <f>IF(AD180="","",VLOOKUP(AD180,リスト!BW:BX,2,0))</f>
        <v/>
      </c>
      <c r="AF180" s="664" t="str">
        <f>IF(Z180="","",IF(J180&gt;【１】経営概要!$G$27,調査年-1,調査年)-I180)</f>
        <v/>
      </c>
      <c r="AG180" s="723" t="str">
        <f t="shared" si="37"/>
        <v/>
      </c>
      <c r="AH180" s="665" t="str">
        <f t="shared" si="38"/>
        <v/>
      </c>
      <c r="AI180" s="665" t="str">
        <f t="shared" si="39"/>
        <v/>
      </c>
      <c r="AJ180" s="666" t="str">
        <f t="shared" si="40"/>
        <v/>
      </c>
      <c r="AK180" s="666" t="str">
        <f t="shared" si="41"/>
        <v/>
      </c>
      <c r="AL180" s="666" t="str">
        <f t="shared" si="47"/>
        <v/>
      </c>
      <c r="AM180" s="666" t="str">
        <f>IF(R180="","",IF(OR(I180=IF(J180&gt;【１】経営概要!$G$27,調査年-1,調査年),AH180=""),"",ROUND(AH180*R180%,0)))</f>
        <v/>
      </c>
      <c r="AN180" s="666" t="str">
        <f t="shared" si="42"/>
        <v/>
      </c>
      <c r="AO180" s="666" t="str">
        <f t="shared" si="43"/>
        <v/>
      </c>
      <c r="AP180" s="666" t="str">
        <f t="shared" si="44"/>
        <v/>
      </c>
      <c r="AQ180" s="862" t="str">
        <f>IF(OR(R180="",AND(OR(I180&lt;&gt;IF(J180&gt;【１】経営概要!$G$27,調査年-1,調査年),AA180=0),M180="",AL180="")),"",
SUM(
IF(AND(I180=IF(J180&gt;【１】経営概要!$G$27,調査年-1,調査年),AA180=1),ROUND(K180*R180%,0),),
ROUND(M180*R180%,0),
ROUND(SUM(AL180)*R180%,0),
))</f>
        <v/>
      </c>
      <c r="AR180" s="666" t="str">
        <f t="shared" si="45"/>
        <v/>
      </c>
      <c r="AS180" s="666" t="str">
        <f t="shared" si="46"/>
        <v/>
      </c>
      <c r="AT180" s="897" t="str">
        <f t="shared" si="48"/>
        <v/>
      </c>
      <c r="AU180" s="897" t="str">
        <f t="shared" si="49"/>
        <v/>
      </c>
    </row>
    <row r="181" spans="3:47" s="4" customFormat="1" ht="28.15" hidden="1" customHeight="1" outlineLevel="1">
      <c r="C181" s="722">
        <v>163</v>
      </c>
      <c r="D181" s="766"/>
      <c r="E181" s="686"/>
      <c r="F181" s="767"/>
      <c r="G181" s="744"/>
      <c r="H181" s="191"/>
      <c r="I181" s="191"/>
      <c r="J181" s="776"/>
      <c r="K181" s="192"/>
      <c r="L181" s="192"/>
      <c r="M181" s="774"/>
      <c r="N181" s="192"/>
      <c r="O181" s="769"/>
      <c r="P181" s="895"/>
      <c r="Q181" s="960"/>
      <c r="R181" s="1048"/>
      <c r="S181" s="770"/>
      <c r="T181" s="771"/>
      <c r="U181" s="453"/>
      <c r="V181" s="307"/>
      <c r="W181" s="294"/>
      <c r="Z181" s="663" t="str">
        <f t="shared" si="35"/>
        <v/>
      </c>
      <c r="AA181" s="664" t="str">
        <f t="shared" si="50"/>
        <v/>
      </c>
      <c r="AB181" s="664" t="str">
        <f t="shared" si="51"/>
        <v/>
      </c>
      <c r="AC181" s="664" t="str">
        <f>IF(Z181="","",VLOOKUP(Z181,リスト!BN:BO,2,0))</f>
        <v/>
      </c>
      <c r="AD181" s="664" t="str">
        <f t="shared" si="36"/>
        <v/>
      </c>
      <c r="AE181" s="664" t="str">
        <f>IF(AD181="","",VLOOKUP(AD181,リスト!BW:BX,2,0))</f>
        <v/>
      </c>
      <c r="AF181" s="664" t="str">
        <f>IF(Z181="","",IF(J181&gt;【１】経営概要!$G$27,調査年-1,調査年)-I181)</f>
        <v/>
      </c>
      <c r="AG181" s="723" t="str">
        <f t="shared" si="37"/>
        <v/>
      </c>
      <c r="AH181" s="665" t="str">
        <f t="shared" si="38"/>
        <v/>
      </c>
      <c r="AI181" s="665" t="str">
        <f t="shared" si="39"/>
        <v/>
      </c>
      <c r="AJ181" s="666" t="str">
        <f t="shared" si="40"/>
        <v/>
      </c>
      <c r="AK181" s="666" t="str">
        <f t="shared" si="41"/>
        <v/>
      </c>
      <c r="AL181" s="666" t="str">
        <f t="shared" si="47"/>
        <v/>
      </c>
      <c r="AM181" s="666" t="str">
        <f>IF(R181="","",IF(OR(I181=IF(J181&gt;【１】経営概要!$G$27,調査年-1,調査年),AH181=""),"",ROUND(AH181*R181%,0)))</f>
        <v/>
      </c>
      <c r="AN181" s="666" t="str">
        <f t="shared" si="42"/>
        <v/>
      </c>
      <c r="AO181" s="666" t="str">
        <f t="shared" si="43"/>
        <v/>
      </c>
      <c r="AP181" s="666" t="str">
        <f t="shared" si="44"/>
        <v/>
      </c>
      <c r="AQ181" s="862" t="str">
        <f>IF(OR(R181="",AND(OR(I181&lt;&gt;IF(J181&gt;【１】経営概要!$G$27,調査年-1,調査年),AA181=0),M181="",AL181="")),"",
SUM(
IF(AND(I181=IF(J181&gt;【１】経営概要!$G$27,調査年-1,調査年),AA181=1),ROUND(K181*R181%,0),),
ROUND(M181*R181%,0),
ROUND(SUM(AL181)*R181%,0),
))</f>
        <v/>
      </c>
      <c r="AR181" s="666" t="str">
        <f t="shared" si="45"/>
        <v/>
      </c>
      <c r="AS181" s="666" t="str">
        <f t="shared" si="46"/>
        <v/>
      </c>
      <c r="AT181" s="897" t="str">
        <f t="shared" si="48"/>
        <v/>
      </c>
      <c r="AU181" s="897" t="str">
        <f t="shared" si="49"/>
        <v/>
      </c>
    </row>
    <row r="182" spans="3:47" s="4" customFormat="1" ht="28.15" hidden="1" customHeight="1" outlineLevel="1">
      <c r="C182" s="722">
        <v>164</v>
      </c>
      <c r="D182" s="766"/>
      <c r="E182" s="686"/>
      <c r="F182" s="767"/>
      <c r="G182" s="682"/>
      <c r="H182" s="200"/>
      <c r="I182" s="200"/>
      <c r="J182" s="768"/>
      <c r="K182" s="201"/>
      <c r="L182" s="201"/>
      <c r="M182" s="201"/>
      <c r="N182" s="201"/>
      <c r="O182" s="769"/>
      <c r="P182" s="895"/>
      <c r="Q182" s="960"/>
      <c r="R182" s="1048"/>
      <c r="S182" s="770"/>
      <c r="T182" s="771"/>
      <c r="U182" s="453"/>
      <c r="V182" s="307"/>
      <c r="W182" s="294"/>
      <c r="Z182" s="663" t="str">
        <f t="shared" si="35"/>
        <v/>
      </c>
      <c r="AA182" s="664" t="str">
        <f t="shared" si="50"/>
        <v/>
      </c>
      <c r="AB182" s="664" t="str">
        <f t="shared" si="51"/>
        <v/>
      </c>
      <c r="AC182" s="664" t="str">
        <f>IF(Z182="","",VLOOKUP(Z182,リスト!BN:BO,2,0))</f>
        <v/>
      </c>
      <c r="AD182" s="664" t="str">
        <f t="shared" si="36"/>
        <v/>
      </c>
      <c r="AE182" s="664" t="str">
        <f>IF(AD182="","",VLOOKUP(AD182,リスト!BW:BX,2,0))</f>
        <v/>
      </c>
      <c r="AF182" s="664" t="str">
        <f>IF(Z182="","",IF(J182&gt;【１】経営概要!$G$27,調査年-1,調査年)-I182)</f>
        <v/>
      </c>
      <c r="AG182" s="723" t="str">
        <f t="shared" si="37"/>
        <v/>
      </c>
      <c r="AH182" s="665" t="str">
        <f t="shared" si="38"/>
        <v/>
      </c>
      <c r="AI182" s="665" t="str">
        <f t="shared" si="39"/>
        <v/>
      </c>
      <c r="AJ182" s="666" t="str">
        <f t="shared" si="40"/>
        <v/>
      </c>
      <c r="AK182" s="666" t="str">
        <f t="shared" si="41"/>
        <v/>
      </c>
      <c r="AL182" s="666" t="str">
        <f t="shared" si="47"/>
        <v/>
      </c>
      <c r="AM182" s="666" t="str">
        <f>IF(R182="","",IF(OR(I182=IF(J182&gt;【１】経営概要!$G$27,調査年-1,調査年),AH182=""),"",ROUND(AH182*R182%,0)))</f>
        <v/>
      </c>
      <c r="AN182" s="666" t="str">
        <f t="shared" si="42"/>
        <v/>
      </c>
      <c r="AO182" s="666" t="str">
        <f t="shared" si="43"/>
        <v/>
      </c>
      <c r="AP182" s="666" t="str">
        <f t="shared" si="44"/>
        <v/>
      </c>
      <c r="AQ182" s="862" t="str">
        <f>IF(OR(R182="",AND(OR(I182&lt;&gt;IF(J182&gt;【１】経営概要!$G$27,調査年-1,調査年),AA182=0),M182="",AL182="")),"",
SUM(
IF(AND(I182=IF(J182&gt;【１】経営概要!$G$27,調査年-1,調査年),AA182=1),ROUND(K182*R182%,0),),
ROUND(M182*R182%,0),
ROUND(SUM(AL182)*R182%,0),
))</f>
        <v/>
      </c>
      <c r="AR182" s="666" t="str">
        <f t="shared" si="45"/>
        <v/>
      </c>
      <c r="AS182" s="666" t="str">
        <f t="shared" si="46"/>
        <v/>
      </c>
      <c r="AT182" s="897" t="str">
        <f t="shared" si="48"/>
        <v/>
      </c>
      <c r="AU182" s="897" t="str">
        <f t="shared" si="49"/>
        <v/>
      </c>
    </row>
    <row r="183" spans="3:47" s="4" customFormat="1" ht="28.15" hidden="1" customHeight="1" outlineLevel="1">
      <c r="C183" s="722">
        <v>165</v>
      </c>
      <c r="D183" s="772"/>
      <c r="E183" s="773"/>
      <c r="F183" s="767"/>
      <c r="G183" s="744"/>
      <c r="H183" s="193"/>
      <c r="I183" s="193"/>
      <c r="J183" s="768"/>
      <c r="K183" s="192"/>
      <c r="L183" s="192"/>
      <c r="M183" s="774"/>
      <c r="N183" s="192"/>
      <c r="O183" s="769"/>
      <c r="P183" s="895"/>
      <c r="Q183" s="960"/>
      <c r="R183" s="1048"/>
      <c r="S183" s="770"/>
      <c r="T183" s="771"/>
      <c r="U183" s="453"/>
      <c r="V183" s="307"/>
      <c r="W183" s="294"/>
      <c r="Z183" s="663" t="str">
        <f t="shared" si="35"/>
        <v/>
      </c>
      <c r="AA183" s="664" t="str">
        <f t="shared" si="50"/>
        <v/>
      </c>
      <c r="AB183" s="664" t="str">
        <f t="shared" si="51"/>
        <v/>
      </c>
      <c r="AC183" s="664" t="str">
        <f>IF(Z183="","",VLOOKUP(Z183,リスト!BN:BO,2,0))</f>
        <v/>
      </c>
      <c r="AD183" s="664" t="str">
        <f t="shared" si="36"/>
        <v/>
      </c>
      <c r="AE183" s="664" t="str">
        <f>IF(AD183="","",VLOOKUP(AD183,リスト!BW:BX,2,0))</f>
        <v/>
      </c>
      <c r="AF183" s="664" t="str">
        <f>IF(Z183="","",IF(J183&gt;【１】経営概要!$G$27,調査年-1,調査年)-I183)</f>
        <v/>
      </c>
      <c r="AG183" s="723" t="str">
        <f t="shared" si="37"/>
        <v/>
      </c>
      <c r="AH183" s="665" t="str">
        <f t="shared" si="38"/>
        <v/>
      </c>
      <c r="AI183" s="665" t="str">
        <f t="shared" si="39"/>
        <v/>
      </c>
      <c r="AJ183" s="666" t="str">
        <f t="shared" si="40"/>
        <v/>
      </c>
      <c r="AK183" s="666" t="str">
        <f t="shared" si="41"/>
        <v/>
      </c>
      <c r="AL183" s="666" t="str">
        <f t="shared" si="47"/>
        <v/>
      </c>
      <c r="AM183" s="666" t="str">
        <f>IF(R183="","",IF(OR(I183=IF(J183&gt;【１】経営概要!$G$27,調査年-1,調査年),AH183=""),"",ROUND(AH183*R183%,0)))</f>
        <v/>
      </c>
      <c r="AN183" s="666" t="str">
        <f t="shared" si="42"/>
        <v/>
      </c>
      <c r="AO183" s="666" t="str">
        <f t="shared" si="43"/>
        <v/>
      </c>
      <c r="AP183" s="666" t="str">
        <f t="shared" si="44"/>
        <v/>
      </c>
      <c r="AQ183" s="862" t="str">
        <f>IF(OR(R183="",AND(OR(I183&lt;&gt;IF(J183&gt;【１】経営概要!$G$27,調査年-1,調査年),AA183=0),M183="",AL183="")),"",
SUM(
IF(AND(I183=IF(J183&gt;【１】経営概要!$G$27,調査年-1,調査年),AA183=1),ROUND(K183*R183%,0),),
ROUND(M183*R183%,0),
ROUND(SUM(AL183)*R183%,0),
))</f>
        <v/>
      </c>
      <c r="AR183" s="666" t="str">
        <f t="shared" si="45"/>
        <v/>
      </c>
      <c r="AS183" s="666" t="str">
        <f t="shared" si="46"/>
        <v/>
      </c>
      <c r="AT183" s="897" t="str">
        <f t="shared" si="48"/>
        <v/>
      </c>
      <c r="AU183" s="897" t="str">
        <f t="shared" si="49"/>
        <v/>
      </c>
    </row>
    <row r="184" spans="3:47" s="4" customFormat="1" ht="28.15" hidden="1" customHeight="1" outlineLevel="1">
      <c r="C184" s="722">
        <v>166</v>
      </c>
      <c r="D184" s="766"/>
      <c r="E184" s="686"/>
      <c r="F184" s="767"/>
      <c r="G184" s="744"/>
      <c r="H184" s="191"/>
      <c r="I184" s="191"/>
      <c r="J184" s="768"/>
      <c r="K184" s="192"/>
      <c r="L184" s="192"/>
      <c r="M184" s="774"/>
      <c r="N184" s="192"/>
      <c r="O184" s="769"/>
      <c r="P184" s="895"/>
      <c r="Q184" s="960"/>
      <c r="R184" s="1048"/>
      <c r="S184" s="770"/>
      <c r="T184" s="771"/>
      <c r="U184" s="453"/>
      <c r="V184" s="307"/>
      <c r="W184" s="294"/>
      <c r="Z184" s="663" t="str">
        <f t="shared" si="35"/>
        <v/>
      </c>
      <c r="AA184" s="664" t="str">
        <f t="shared" si="50"/>
        <v/>
      </c>
      <c r="AB184" s="664" t="str">
        <f t="shared" si="51"/>
        <v/>
      </c>
      <c r="AC184" s="664" t="str">
        <f>IF(Z184="","",VLOOKUP(Z184,リスト!BN:BO,2,0))</f>
        <v/>
      </c>
      <c r="AD184" s="664" t="str">
        <f t="shared" si="36"/>
        <v/>
      </c>
      <c r="AE184" s="664" t="str">
        <f>IF(AD184="","",VLOOKUP(AD184,リスト!BW:BX,2,0))</f>
        <v/>
      </c>
      <c r="AF184" s="664" t="str">
        <f>IF(Z184="","",IF(J184&gt;【１】経営概要!$G$27,調査年-1,調査年)-I184)</f>
        <v/>
      </c>
      <c r="AG184" s="723" t="str">
        <f t="shared" si="37"/>
        <v/>
      </c>
      <c r="AH184" s="665" t="str">
        <f t="shared" si="38"/>
        <v/>
      </c>
      <c r="AI184" s="665" t="str">
        <f t="shared" si="39"/>
        <v/>
      </c>
      <c r="AJ184" s="666" t="str">
        <f t="shared" si="40"/>
        <v/>
      </c>
      <c r="AK184" s="666" t="str">
        <f t="shared" si="41"/>
        <v/>
      </c>
      <c r="AL184" s="666" t="str">
        <f t="shared" si="47"/>
        <v/>
      </c>
      <c r="AM184" s="666" t="str">
        <f>IF(R184="","",IF(OR(I184=IF(J184&gt;【１】経営概要!$G$27,調査年-1,調査年),AH184=""),"",ROUND(AH184*R184%,0)))</f>
        <v/>
      </c>
      <c r="AN184" s="666" t="str">
        <f t="shared" si="42"/>
        <v/>
      </c>
      <c r="AO184" s="666" t="str">
        <f t="shared" si="43"/>
        <v/>
      </c>
      <c r="AP184" s="666" t="str">
        <f t="shared" si="44"/>
        <v/>
      </c>
      <c r="AQ184" s="862" t="str">
        <f>IF(OR(R184="",AND(OR(I184&lt;&gt;IF(J184&gt;【１】経営概要!$G$27,調査年-1,調査年),AA184=0),M184="",AL184="")),"",
SUM(
IF(AND(I184=IF(J184&gt;【１】経営概要!$G$27,調査年-1,調査年),AA184=1),ROUND(K184*R184%,0),),
ROUND(M184*R184%,0),
ROUND(SUM(AL184)*R184%,0),
))</f>
        <v/>
      </c>
      <c r="AR184" s="666" t="str">
        <f t="shared" si="45"/>
        <v/>
      </c>
      <c r="AS184" s="666" t="str">
        <f t="shared" si="46"/>
        <v/>
      </c>
      <c r="AT184" s="897" t="str">
        <f t="shared" si="48"/>
        <v/>
      </c>
      <c r="AU184" s="897" t="str">
        <f t="shared" si="49"/>
        <v/>
      </c>
    </row>
    <row r="185" spans="3:47" s="4" customFormat="1" ht="28.15" hidden="1" customHeight="1" outlineLevel="1">
      <c r="C185" s="722">
        <v>167</v>
      </c>
      <c r="D185" s="772"/>
      <c r="E185" s="773"/>
      <c r="F185" s="767"/>
      <c r="G185" s="744"/>
      <c r="H185" s="193"/>
      <c r="I185" s="193"/>
      <c r="J185" s="768"/>
      <c r="K185" s="192"/>
      <c r="L185" s="192"/>
      <c r="M185" s="774"/>
      <c r="N185" s="192"/>
      <c r="O185" s="769"/>
      <c r="P185" s="895"/>
      <c r="Q185" s="960"/>
      <c r="R185" s="1048"/>
      <c r="S185" s="770"/>
      <c r="T185" s="771"/>
      <c r="U185" s="453"/>
      <c r="V185" s="307"/>
      <c r="W185" s="294"/>
      <c r="Z185" s="663" t="str">
        <f t="shared" si="35"/>
        <v/>
      </c>
      <c r="AA185" s="664" t="str">
        <f t="shared" si="50"/>
        <v/>
      </c>
      <c r="AB185" s="664" t="str">
        <f t="shared" si="51"/>
        <v/>
      </c>
      <c r="AC185" s="664" t="str">
        <f>IF(Z185="","",VLOOKUP(Z185,リスト!BN:BO,2,0))</f>
        <v/>
      </c>
      <c r="AD185" s="664" t="str">
        <f t="shared" si="36"/>
        <v/>
      </c>
      <c r="AE185" s="664" t="str">
        <f>IF(AD185="","",VLOOKUP(AD185,リスト!BW:BX,2,0))</f>
        <v/>
      </c>
      <c r="AF185" s="664" t="str">
        <f>IF(Z185="","",IF(J185&gt;【１】経営概要!$G$27,調査年-1,調査年)-I185)</f>
        <v/>
      </c>
      <c r="AG185" s="723" t="str">
        <f t="shared" si="37"/>
        <v/>
      </c>
      <c r="AH185" s="665" t="str">
        <f t="shared" si="38"/>
        <v/>
      </c>
      <c r="AI185" s="665" t="str">
        <f t="shared" si="39"/>
        <v/>
      </c>
      <c r="AJ185" s="666" t="str">
        <f t="shared" si="40"/>
        <v/>
      </c>
      <c r="AK185" s="666" t="str">
        <f t="shared" si="41"/>
        <v/>
      </c>
      <c r="AL185" s="666" t="str">
        <f t="shared" si="47"/>
        <v/>
      </c>
      <c r="AM185" s="666" t="str">
        <f>IF(R185="","",IF(OR(I185=IF(J185&gt;【１】経営概要!$G$27,調査年-1,調査年),AH185=""),"",ROUND(AH185*R185%,0)))</f>
        <v/>
      </c>
      <c r="AN185" s="666" t="str">
        <f t="shared" si="42"/>
        <v/>
      </c>
      <c r="AO185" s="666" t="str">
        <f t="shared" si="43"/>
        <v/>
      </c>
      <c r="AP185" s="666" t="str">
        <f t="shared" si="44"/>
        <v/>
      </c>
      <c r="AQ185" s="862" t="str">
        <f>IF(OR(R185="",AND(OR(I185&lt;&gt;IF(J185&gt;【１】経営概要!$G$27,調査年-1,調査年),AA185=0),M185="",AL185="")),"",
SUM(
IF(AND(I185=IF(J185&gt;【１】経営概要!$G$27,調査年-1,調査年),AA185=1),ROUND(K185*R185%,0),),
ROUND(M185*R185%,0),
ROUND(SUM(AL185)*R185%,0),
))</f>
        <v/>
      </c>
      <c r="AR185" s="666" t="str">
        <f t="shared" si="45"/>
        <v/>
      </c>
      <c r="AS185" s="666" t="str">
        <f t="shared" si="46"/>
        <v/>
      </c>
      <c r="AT185" s="897" t="str">
        <f t="shared" si="48"/>
        <v/>
      </c>
      <c r="AU185" s="897" t="str">
        <f t="shared" si="49"/>
        <v/>
      </c>
    </row>
    <row r="186" spans="3:47" s="4" customFormat="1" ht="28.15" hidden="1" customHeight="1" outlineLevel="1">
      <c r="C186" s="722">
        <v>168</v>
      </c>
      <c r="D186" s="766"/>
      <c r="E186" s="686"/>
      <c r="F186" s="767"/>
      <c r="G186" s="744"/>
      <c r="H186" s="191"/>
      <c r="I186" s="191"/>
      <c r="J186" s="768"/>
      <c r="K186" s="192"/>
      <c r="L186" s="192"/>
      <c r="M186" s="774"/>
      <c r="N186" s="192"/>
      <c r="O186" s="769"/>
      <c r="P186" s="895"/>
      <c r="Q186" s="960"/>
      <c r="R186" s="1048"/>
      <c r="S186" s="770"/>
      <c r="T186" s="771"/>
      <c r="U186" s="453"/>
      <c r="V186" s="307"/>
      <c r="W186" s="294"/>
      <c r="Z186" s="663" t="str">
        <f t="shared" si="35"/>
        <v/>
      </c>
      <c r="AA186" s="664" t="str">
        <f t="shared" si="50"/>
        <v/>
      </c>
      <c r="AB186" s="664" t="str">
        <f t="shared" si="51"/>
        <v/>
      </c>
      <c r="AC186" s="664" t="str">
        <f>IF(Z186="","",VLOOKUP(Z186,リスト!BN:BO,2,0))</f>
        <v/>
      </c>
      <c r="AD186" s="664" t="str">
        <f t="shared" si="36"/>
        <v/>
      </c>
      <c r="AE186" s="664" t="str">
        <f>IF(AD186="","",VLOOKUP(AD186,リスト!BW:BX,2,0))</f>
        <v/>
      </c>
      <c r="AF186" s="664" t="str">
        <f>IF(Z186="","",IF(J186&gt;【１】経営概要!$G$27,調査年-1,調査年)-I186)</f>
        <v/>
      </c>
      <c r="AG186" s="723" t="str">
        <f t="shared" si="37"/>
        <v/>
      </c>
      <c r="AH186" s="665" t="str">
        <f t="shared" si="38"/>
        <v/>
      </c>
      <c r="AI186" s="665" t="str">
        <f t="shared" si="39"/>
        <v/>
      </c>
      <c r="AJ186" s="666" t="str">
        <f t="shared" si="40"/>
        <v/>
      </c>
      <c r="AK186" s="666" t="str">
        <f t="shared" si="41"/>
        <v/>
      </c>
      <c r="AL186" s="666" t="str">
        <f t="shared" si="47"/>
        <v/>
      </c>
      <c r="AM186" s="666" t="str">
        <f>IF(R186="","",IF(OR(I186=IF(J186&gt;【１】経営概要!$G$27,調査年-1,調査年),AH186=""),"",ROUND(AH186*R186%,0)))</f>
        <v/>
      </c>
      <c r="AN186" s="666" t="str">
        <f t="shared" si="42"/>
        <v/>
      </c>
      <c r="AO186" s="666" t="str">
        <f t="shared" si="43"/>
        <v/>
      </c>
      <c r="AP186" s="666" t="str">
        <f t="shared" si="44"/>
        <v/>
      </c>
      <c r="AQ186" s="862" t="str">
        <f>IF(OR(R186="",AND(OR(I186&lt;&gt;IF(J186&gt;【１】経営概要!$G$27,調査年-1,調査年),AA186=0),M186="",AL186="")),"",
SUM(
IF(AND(I186=IF(J186&gt;【１】経営概要!$G$27,調査年-1,調査年),AA186=1),ROUND(K186*R186%,0),),
ROUND(M186*R186%,0),
ROUND(SUM(AL186)*R186%,0),
))</f>
        <v/>
      </c>
      <c r="AR186" s="666" t="str">
        <f t="shared" si="45"/>
        <v/>
      </c>
      <c r="AS186" s="666" t="str">
        <f t="shared" si="46"/>
        <v/>
      </c>
      <c r="AT186" s="897" t="str">
        <f t="shared" si="48"/>
        <v/>
      </c>
      <c r="AU186" s="897" t="str">
        <f t="shared" si="49"/>
        <v/>
      </c>
    </row>
    <row r="187" spans="3:47" s="4" customFormat="1" ht="28.15" hidden="1" customHeight="1" outlineLevel="1">
      <c r="C187" s="722">
        <v>169</v>
      </c>
      <c r="D187" s="772"/>
      <c r="E187" s="773"/>
      <c r="F187" s="767"/>
      <c r="G187" s="744"/>
      <c r="H187" s="193"/>
      <c r="I187" s="193"/>
      <c r="J187" s="768"/>
      <c r="K187" s="192"/>
      <c r="L187" s="192"/>
      <c r="M187" s="774"/>
      <c r="N187" s="192"/>
      <c r="O187" s="769"/>
      <c r="P187" s="895"/>
      <c r="Q187" s="960"/>
      <c r="R187" s="1048"/>
      <c r="S187" s="770"/>
      <c r="T187" s="771"/>
      <c r="U187" s="453"/>
      <c r="V187" s="307"/>
      <c r="W187" s="294"/>
      <c r="Z187" s="663" t="str">
        <f t="shared" si="35"/>
        <v/>
      </c>
      <c r="AA187" s="664" t="str">
        <f t="shared" si="50"/>
        <v/>
      </c>
      <c r="AB187" s="664" t="str">
        <f t="shared" si="51"/>
        <v/>
      </c>
      <c r="AC187" s="664" t="str">
        <f>IF(Z187="","",VLOOKUP(Z187,リスト!BN:BO,2,0))</f>
        <v/>
      </c>
      <c r="AD187" s="664" t="str">
        <f t="shared" si="36"/>
        <v/>
      </c>
      <c r="AE187" s="664" t="str">
        <f>IF(AD187="","",VLOOKUP(AD187,リスト!BW:BX,2,0))</f>
        <v/>
      </c>
      <c r="AF187" s="664" t="str">
        <f>IF(Z187="","",IF(J187&gt;【１】経営概要!$G$27,調査年-1,調査年)-I187)</f>
        <v/>
      </c>
      <c r="AG187" s="723" t="str">
        <f t="shared" si="37"/>
        <v/>
      </c>
      <c r="AH187" s="665" t="str">
        <f t="shared" si="38"/>
        <v/>
      </c>
      <c r="AI187" s="665" t="str">
        <f t="shared" si="39"/>
        <v/>
      </c>
      <c r="AJ187" s="666" t="str">
        <f t="shared" si="40"/>
        <v/>
      </c>
      <c r="AK187" s="666" t="str">
        <f t="shared" si="41"/>
        <v/>
      </c>
      <c r="AL187" s="666" t="str">
        <f t="shared" si="47"/>
        <v/>
      </c>
      <c r="AM187" s="666" t="str">
        <f>IF(R187="","",IF(OR(I187=IF(J187&gt;【１】経営概要!$G$27,調査年-1,調査年),AH187=""),"",ROUND(AH187*R187%,0)))</f>
        <v/>
      </c>
      <c r="AN187" s="666" t="str">
        <f t="shared" si="42"/>
        <v/>
      </c>
      <c r="AO187" s="666" t="str">
        <f t="shared" si="43"/>
        <v/>
      </c>
      <c r="AP187" s="666" t="str">
        <f t="shared" si="44"/>
        <v/>
      </c>
      <c r="AQ187" s="862" t="str">
        <f>IF(OR(R187="",AND(OR(I187&lt;&gt;IF(J187&gt;【１】経営概要!$G$27,調査年-1,調査年),AA187=0),M187="",AL187="")),"",
SUM(
IF(AND(I187=IF(J187&gt;【１】経営概要!$G$27,調査年-1,調査年),AA187=1),ROUND(K187*R187%,0),),
ROUND(M187*R187%,0),
ROUND(SUM(AL187)*R187%,0),
))</f>
        <v/>
      </c>
      <c r="AR187" s="666" t="str">
        <f t="shared" si="45"/>
        <v/>
      </c>
      <c r="AS187" s="666" t="str">
        <f t="shared" si="46"/>
        <v/>
      </c>
      <c r="AT187" s="897" t="str">
        <f t="shared" si="48"/>
        <v/>
      </c>
      <c r="AU187" s="897" t="str">
        <f t="shared" si="49"/>
        <v/>
      </c>
    </row>
    <row r="188" spans="3:47" s="4" customFormat="1" ht="28.15" hidden="1" customHeight="1" outlineLevel="1">
      <c r="C188" s="722">
        <v>170</v>
      </c>
      <c r="D188" s="766"/>
      <c r="E188" s="686"/>
      <c r="F188" s="767"/>
      <c r="G188" s="744"/>
      <c r="H188" s="191"/>
      <c r="I188" s="191"/>
      <c r="J188" s="768"/>
      <c r="K188" s="192"/>
      <c r="L188" s="192"/>
      <c r="M188" s="774"/>
      <c r="N188" s="192"/>
      <c r="O188" s="769"/>
      <c r="P188" s="895"/>
      <c r="Q188" s="960"/>
      <c r="R188" s="1048"/>
      <c r="S188" s="770"/>
      <c r="T188" s="771"/>
      <c r="U188" s="453"/>
      <c r="V188" s="307"/>
      <c r="W188" s="294"/>
      <c r="Z188" s="663" t="str">
        <f t="shared" si="35"/>
        <v/>
      </c>
      <c r="AA188" s="664" t="str">
        <f t="shared" si="50"/>
        <v/>
      </c>
      <c r="AB188" s="664" t="str">
        <f t="shared" si="51"/>
        <v/>
      </c>
      <c r="AC188" s="664" t="str">
        <f>IF(Z188="","",VLOOKUP(Z188,リスト!BN:BO,2,0))</f>
        <v/>
      </c>
      <c r="AD188" s="664" t="str">
        <f t="shared" si="36"/>
        <v/>
      </c>
      <c r="AE188" s="664" t="str">
        <f>IF(AD188="","",VLOOKUP(AD188,リスト!BW:BX,2,0))</f>
        <v/>
      </c>
      <c r="AF188" s="664" t="str">
        <f>IF(Z188="","",IF(J188&gt;【１】経営概要!$G$27,調査年-1,調査年)-I188)</f>
        <v/>
      </c>
      <c r="AG188" s="723" t="str">
        <f t="shared" si="37"/>
        <v/>
      </c>
      <c r="AH188" s="665" t="str">
        <f t="shared" si="38"/>
        <v/>
      </c>
      <c r="AI188" s="665" t="str">
        <f t="shared" si="39"/>
        <v/>
      </c>
      <c r="AJ188" s="666" t="str">
        <f t="shared" si="40"/>
        <v/>
      </c>
      <c r="AK188" s="666" t="str">
        <f t="shared" si="41"/>
        <v/>
      </c>
      <c r="AL188" s="666" t="str">
        <f t="shared" si="47"/>
        <v/>
      </c>
      <c r="AM188" s="666" t="str">
        <f>IF(R188="","",IF(OR(I188=IF(J188&gt;【１】経営概要!$G$27,調査年-1,調査年),AH188=""),"",ROUND(AH188*R188%,0)))</f>
        <v/>
      </c>
      <c r="AN188" s="666" t="str">
        <f t="shared" si="42"/>
        <v/>
      </c>
      <c r="AO188" s="666" t="str">
        <f t="shared" si="43"/>
        <v/>
      </c>
      <c r="AP188" s="666" t="str">
        <f t="shared" si="44"/>
        <v/>
      </c>
      <c r="AQ188" s="862" t="str">
        <f>IF(OR(R188="",AND(OR(I188&lt;&gt;IF(J188&gt;【１】経営概要!$G$27,調査年-1,調査年),AA188=0),M188="",AL188="")),"",
SUM(
IF(AND(I188=IF(J188&gt;【１】経営概要!$G$27,調査年-1,調査年),AA188=1),ROUND(K188*R188%,0),),
ROUND(M188*R188%,0),
ROUND(SUM(AL188)*R188%,0),
))</f>
        <v/>
      </c>
      <c r="AR188" s="666" t="str">
        <f t="shared" si="45"/>
        <v/>
      </c>
      <c r="AS188" s="666" t="str">
        <f t="shared" si="46"/>
        <v/>
      </c>
      <c r="AT188" s="897" t="str">
        <f t="shared" si="48"/>
        <v/>
      </c>
      <c r="AU188" s="897" t="str">
        <f t="shared" si="49"/>
        <v/>
      </c>
    </row>
    <row r="189" spans="3:47" s="4" customFormat="1" ht="28.15" hidden="1" customHeight="1" outlineLevel="1">
      <c r="C189" s="722">
        <v>171</v>
      </c>
      <c r="D189" s="772"/>
      <c r="E189" s="773"/>
      <c r="F189" s="767"/>
      <c r="G189" s="744"/>
      <c r="H189" s="193"/>
      <c r="I189" s="193"/>
      <c r="J189" s="768"/>
      <c r="K189" s="192"/>
      <c r="L189" s="192"/>
      <c r="M189" s="774"/>
      <c r="N189" s="192"/>
      <c r="O189" s="769"/>
      <c r="P189" s="895"/>
      <c r="Q189" s="960"/>
      <c r="R189" s="1048"/>
      <c r="S189" s="770"/>
      <c r="T189" s="771"/>
      <c r="U189" s="453"/>
      <c r="V189" s="307"/>
      <c r="W189" s="294"/>
      <c r="Z189" s="663" t="str">
        <f t="shared" si="35"/>
        <v/>
      </c>
      <c r="AA189" s="664" t="str">
        <f t="shared" si="50"/>
        <v/>
      </c>
      <c r="AB189" s="664" t="str">
        <f t="shared" si="51"/>
        <v/>
      </c>
      <c r="AC189" s="664" t="str">
        <f>IF(Z189="","",VLOOKUP(Z189,リスト!BN:BO,2,0))</f>
        <v/>
      </c>
      <c r="AD189" s="664" t="str">
        <f t="shared" si="36"/>
        <v/>
      </c>
      <c r="AE189" s="664" t="str">
        <f>IF(AD189="","",VLOOKUP(AD189,リスト!BW:BX,2,0))</f>
        <v/>
      </c>
      <c r="AF189" s="664" t="str">
        <f>IF(Z189="","",IF(J189&gt;【１】経営概要!$G$27,調査年-1,調査年)-I189)</f>
        <v/>
      </c>
      <c r="AG189" s="723" t="str">
        <f t="shared" si="37"/>
        <v/>
      </c>
      <c r="AH189" s="665" t="str">
        <f t="shared" si="38"/>
        <v/>
      </c>
      <c r="AI189" s="665" t="str">
        <f t="shared" si="39"/>
        <v/>
      </c>
      <c r="AJ189" s="666" t="str">
        <f t="shared" si="40"/>
        <v/>
      </c>
      <c r="AK189" s="666" t="str">
        <f t="shared" si="41"/>
        <v/>
      </c>
      <c r="AL189" s="666" t="str">
        <f t="shared" si="47"/>
        <v/>
      </c>
      <c r="AM189" s="666" t="str">
        <f>IF(R189="","",IF(OR(I189=IF(J189&gt;【１】経営概要!$G$27,調査年-1,調査年),AH189=""),"",ROUND(AH189*R189%,0)))</f>
        <v/>
      </c>
      <c r="AN189" s="666" t="str">
        <f t="shared" si="42"/>
        <v/>
      </c>
      <c r="AO189" s="666" t="str">
        <f t="shared" si="43"/>
        <v/>
      </c>
      <c r="AP189" s="666" t="str">
        <f t="shared" si="44"/>
        <v/>
      </c>
      <c r="AQ189" s="862" t="str">
        <f>IF(OR(R189="",AND(OR(I189&lt;&gt;IF(J189&gt;【１】経営概要!$G$27,調査年-1,調査年),AA189=0),M189="",AL189="")),"",
SUM(
IF(AND(I189=IF(J189&gt;【１】経営概要!$G$27,調査年-1,調査年),AA189=1),ROUND(K189*R189%,0),),
ROUND(M189*R189%,0),
ROUND(SUM(AL189)*R189%,0),
))</f>
        <v/>
      </c>
      <c r="AR189" s="666" t="str">
        <f t="shared" si="45"/>
        <v/>
      </c>
      <c r="AS189" s="666" t="str">
        <f t="shared" si="46"/>
        <v/>
      </c>
      <c r="AT189" s="897" t="str">
        <f t="shared" si="48"/>
        <v/>
      </c>
      <c r="AU189" s="897" t="str">
        <f t="shared" si="49"/>
        <v/>
      </c>
    </row>
    <row r="190" spans="3:47" s="4" customFormat="1" ht="28.15" hidden="1" customHeight="1" outlineLevel="1">
      <c r="C190" s="722">
        <v>172</v>
      </c>
      <c r="D190" s="766"/>
      <c r="E190" s="686"/>
      <c r="F190" s="767"/>
      <c r="G190" s="744"/>
      <c r="H190" s="191"/>
      <c r="I190" s="191"/>
      <c r="J190" s="768"/>
      <c r="K190" s="192"/>
      <c r="L190" s="192"/>
      <c r="M190" s="774"/>
      <c r="N190" s="192"/>
      <c r="O190" s="769"/>
      <c r="P190" s="895"/>
      <c r="Q190" s="960"/>
      <c r="R190" s="1048"/>
      <c r="S190" s="770"/>
      <c r="T190" s="771"/>
      <c r="U190" s="453"/>
      <c r="V190" s="307"/>
      <c r="W190" s="294"/>
      <c r="Z190" s="663" t="str">
        <f t="shared" si="35"/>
        <v/>
      </c>
      <c r="AA190" s="664" t="str">
        <f t="shared" si="50"/>
        <v/>
      </c>
      <c r="AB190" s="664" t="str">
        <f t="shared" si="51"/>
        <v/>
      </c>
      <c r="AC190" s="664" t="str">
        <f>IF(Z190="","",VLOOKUP(Z190,リスト!BN:BO,2,0))</f>
        <v/>
      </c>
      <c r="AD190" s="664" t="str">
        <f t="shared" si="36"/>
        <v/>
      </c>
      <c r="AE190" s="664" t="str">
        <f>IF(AD190="","",VLOOKUP(AD190,リスト!BW:BX,2,0))</f>
        <v/>
      </c>
      <c r="AF190" s="664" t="str">
        <f>IF(Z190="","",IF(J190&gt;【１】経営概要!$G$27,調査年-1,調査年)-I190)</f>
        <v/>
      </c>
      <c r="AG190" s="723" t="str">
        <f t="shared" si="37"/>
        <v/>
      </c>
      <c r="AH190" s="665" t="str">
        <f t="shared" si="38"/>
        <v/>
      </c>
      <c r="AI190" s="665" t="str">
        <f t="shared" si="39"/>
        <v/>
      </c>
      <c r="AJ190" s="666" t="str">
        <f t="shared" si="40"/>
        <v/>
      </c>
      <c r="AK190" s="666" t="str">
        <f t="shared" si="41"/>
        <v/>
      </c>
      <c r="AL190" s="666" t="str">
        <f t="shared" si="47"/>
        <v/>
      </c>
      <c r="AM190" s="666" t="str">
        <f>IF(R190="","",IF(OR(I190=IF(J190&gt;【１】経営概要!$G$27,調査年-1,調査年),AH190=""),"",ROUND(AH190*R190%,0)))</f>
        <v/>
      </c>
      <c r="AN190" s="666" t="str">
        <f t="shared" si="42"/>
        <v/>
      </c>
      <c r="AO190" s="666" t="str">
        <f t="shared" si="43"/>
        <v/>
      </c>
      <c r="AP190" s="666" t="str">
        <f t="shared" si="44"/>
        <v/>
      </c>
      <c r="AQ190" s="862" t="str">
        <f>IF(OR(R190="",AND(OR(I190&lt;&gt;IF(J190&gt;【１】経営概要!$G$27,調査年-1,調査年),AA190=0),M190="",AL190="")),"",
SUM(
IF(AND(I190=IF(J190&gt;【１】経営概要!$G$27,調査年-1,調査年),AA190=1),ROUND(K190*R190%,0),),
ROUND(M190*R190%,0),
ROUND(SUM(AL190)*R190%,0),
))</f>
        <v/>
      </c>
      <c r="AR190" s="666" t="str">
        <f t="shared" si="45"/>
        <v/>
      </c>
      <c r="AS190" s="666" t="str">
        <f t="shared" si="46"/>
        <v/>
      </c>
      <c r="AT190" s="897" t="str">
        <f t="shared" si="48"/>
        <v/>
      </c>
      <c r="AU190" s="897" t="str">
        <f t="shared" si="49"/>
        <v/>
      </c>
    </row>
    <row r="191" spans="3:47" s="4" customFormat="1" ht="28.15" hidden="1" customHeight="1" outlineLevel="1">
      <c r="C191" s="722">
        <v>173</v>
      </c>
      <c r="D191" s="772"/>
      <c r="E191" s="773"/>
      <c r="F191" s="767"/>
      <c r="G191" s="744"/>
      <c r="H191" s="193"/>
      <c r="I191" s="193"/>
      <c r="J191" s="768"/>
      <c r="K191" s="192"/>
      <c r="L191" s="192"/>
      <c r="M191" s="774"/>
      <c r="N191" s="192"/>
      <c r="O191" s="769"/>
      <c r="P191" s="895"/>
      <c r="Q191" s="960"/>
      <c r="R191" s="1048"/>
      <c r="S191" s="770"/>
      <c r="T191" s="771"/>
      <c r="U191" s="453"/>
      <c r="V191" s="307"/>
      <c r="W191" s="294"/>
      <c r="Z191" s="663" t="str">
        <f t="shared" si="35"/>
        <v/>
      </c>
      <c r="AA191" s="664" t="str">
        <f t="shared" si="50"/>
        <v/>
      </c>
      <c r="AB191" s="664" t="str">
        <f t="shared" si="51"/>
        <v/>
      </c>
      <c r="AC191" s="664" t="str">
        <f>IF(Z191="","",VLOOKUP(Z191,リスト!BN:BO,2,0))</f>
        <v/>
      </c>
      <c r="AD191" s="664" t="str">
        <f t="shared" si="36"/>
        <v/>
      </c>
      <c r="AE191" s="664" t="str">
        <f>IF(AD191="","",VLOOKUP(AD191,リスト!BW:BX,2,0))</f>
        <v/>
      </c>
      <c r="AF191" s="664" t="str">
        <f>IF(Z191="","",IF(J191&gt;【１】経営概要!$G$27,調査年-1,調査年)-I191)</f>
        <v/>
      </c>
      <c r="AG191" s="723" t="str">
        <f t="shared" si="37"/>
        <v/>
      </c>
      <c r="AH191" s="665" t="str">
        <f t="shared" si="38"/>
        <v/>
      </c>
      <c r="AI191" s="665" t="str">
        <f t="shared" si="39"/>
        <v/>
      </c>
      <c r="AJ191" s="666" t="str">
        <f t="shared" si="40"/>
        <v/>
      </c>
      <c r="AK191" s="666" t="str">
        <f t="shared" si="41"/>
        <v/>
      </c>
      <c r="AL191" s="666" t="str">
        <f t="shared" si="47"/>
        <v/>
      </c>
      <c r="AM191" s="666" t="str">
        <f>IF(R191="","",IF(OR(I191=IF(J191&gt;【１】経営概要!$G$27,調査年-1,調査年),AH191=""),"",ROUND(AH191*R191%,0)))</f>
        <v/>
      </c>
      <c r="AN191" s="666" t="str">
        <f t="shared" si="42"/>
        <v/>
      </c>
      <c r="AO191" s="666" t="str">
        <f t="shared" si="43"/>
        <v/>
      </c>
      <c r="AP191" s="666" t="str">
        <f t="shared" si="44"/>
        <v/>
      </c>
      <c r="AQ191" s="862" t="str">
        <f>IF(OR(R191="",AND(OR(I191&lt;&gt;IF(J191&gt;【１】経営概要!$G$27,調査年-1,調査年),AA191=0),M191="",AL191="")),"",
SUM(
IF(AND(I191=IF(J191&gt;【１】経営概要!$G$27,調査年-1,調査年),AA191=1),ROUND(K191*R191%,0),),
ROUND(M191*R191%,0),
ROUND(SUM(AL191)*R191%,0),
))</f>
        <v/>
      </c>
      <c r="AR191" s="666" t="str">
        <f t="shared" si="45"/>
        <v/>
      </c>
      <c r="AS191" s="666" t="str">
        <f t="shared" si="46"/>
        <v/>
      </c>
      <c r="AT191" s="897" t="str">
        <f t="shared" si="48"/>
        <v/>
      </c>
      <c r="AU191" s="897" t="str">
        <f t="shared" si="49"/>
        <v/>
      </c>
    </row>
    <row r="192" spans="3:47" s="4" customFormat="1" ht="28.15" hidden="1" customHeight="1" outlineLevel="1">
      <c r="C192" s="722">
        <v>174</v>
      </c>
      <c r="D192" s="766"/>
      <c r="E192" s="686"/>
      <c r="F192" s="767"/>
      <c r="G192" s="744"/>
      <c r="H192" s="191"/>
      <c r="I192" s="191"/>
      <c r="J192" s="768"/>
      <c r="K192" s="192"/>
      <c r="L192" s="192"/>
      <c r="M192" s="774"/>
      <c r="N192" s="192"/>
      <c r="O192" s="769"/>
      <c r="P192" s="895"/>
      <c r="Q192" s="960"/>
      <c r="R192" s="1048"/>
      <c r="S192" s="770"/>
      <c r="T192" s="771"/>
      <c r="U192" s="453"/>
      <c r="V192" s="307"/>
      <c r="W192" s="294"/>
      <c r="Z192" s="663" t="str">
        <f t="shared" si="35"/>
        <v/>
      </c>
      <c r="AA192" s="664" t="str">
        <f t="shared" si="50"/>
        <v/>
      </c>
      <c r="AB192" s="664" t="str">
        <f t="shared" si="51"/>
        <v/>
      </c>
      <c r="AC192" s="664" t="str">
        <f>IF(Z192="","",VLOOKUP(Z192,リスト!BN:BO,2,0))</f>
        <v/>
      </c>
      <c r="AD192" s="664" t="str">
        <f t="shared" si="36"/>
        <v/>
      </c>
      <c r="AE192" s="664" t="str">
        <f>IF(AD192="","",VLOOKUP(AD192,リスト!BW:BX,2,0))</f>
        <v/>
      </c>
      <c r="AF192" s="664" t="str">
        <f>IF(Z192="","",IF(J192&gt;【１】経営概要!$G$27,調査年-1,調査年)-I192)</f>
        <v/>
      </c>
      <c r="AG192" s="723" t="str">
        <f t="shared" si="37"/>
        <v/>
      </c>
      <c r="AH192" s="665" t="str">
        <f t="shared" si="38"/>
        <v/>
      </c>
      <c r="AI192" s="665" t="str">
        <f t="shared" si="39"/>
        <v/>
      </c>
      <c r="AJ192" s="666" t="str">
        <f t="shared" si="40"/>
        <v/>
      </c>
      <c r="AK192" s="666" t="str">
        <f t="shared" si="41"/>
        <v/>
      </c>
      <c r="AL192" s="666" t="str">
        <f t="shared" si="47"/>
        <v/>
      </c>
      <c r="AM192" s="666" t="str">
        <f>IF(R192="","",IF(OR(I192=IF(J192&gt;【１】経営概要!$G$27,調査年-1,調査年),AH192=""),"",ROUND(AH192*R192%,0)))</f>
        <v/>
      </c>
      <c r="AN192" s="666" t="str">
        <f t="shared" si="42"/>
        <v/>
      </c>
      <c r="AO192" s="666" t="str">
        <f t="shared" si="43"/>
        <v/>
      </c>
      <c r="AP192" s="666" t="str">
        <f t="shared" si="44"/>
        <v/>
      </c>
      <c r="AQ192" s="862" t="str">
        <f>IF(OR(R192="",AND(OR(I192&lt;&gt;IF(J192&gt;【１】経営概要!$G$27,調査年-1,調査年),AA192=0),M192="",AL192="")),"",
SUM(
IF(AND(I192=IF(J192&gt;【１】経営概要!$G$27,調査年-1,調査年),AA192=1),ROUND(K192*R192%,0),),
ROUND(M192*R192%,0),
ROUND(SUM(AL192)*R192%,0),
))</f>
        <v/>
      </c>
      <c r="AR192" s="666" t="str">
        <f t="shared" si="45"/>
        <v/>
      </c>
      <c r="AS192" s="666" t="str">
        <f t="shared" si="46"/>
        <v/>
      </c>
      <c r="AT192" s="897" t="str">
        <f t="shared" si="48"/>
        <v/>
      </c>
      <c r="AU192" s="897" t="str">
        <f t="shared" si="49"/>
        <v/>
      </c>
    </row>
    <row r="193" spans="3:47" s="4" customFormat="1" ht="28.15" hidden="1" customHeight="1" outlineLevel="1">
      <c r="C193" s="722">
        <v>175</v>
      </c>
      <c r="D193" s="772"/>
      <c r="E193" s="773"/>
      <c r="F193" s="767"/>
      <c r="G193" s="744"/>
      <c r="H193" s="193"/>
      <c r="I193" s="193"/>
      <c r="J193" s="775"/>
      <c r="K193" s="192"/>
      <c r="L193" s="192"/>
      <c r="M193" s="774"/>
      <c r="N193" s="192"/>
      <c r="O193" s="769"/>
      <c r="P193" s="895"/>
      <c r="Q193" s="960"/>
      <c r="R193" s="1048"/>
      <c r="S193" s="770"/>
      <c r="T193" s="771"/>
      <c r="U193" s="453"/>
      <c r="V193" s="307"/>
      <c r="W193" s="294"/>
      <c r="Z193" s="663" t="str">
        <f t="shared" si="35"/>
        <v/>
      </c>
      <c r="AA193" s="664" t="str">
        <f t="shared" si="50"/>
        <v/>
      </c>
      <c r="AB193" s="664" t="str">
        <f t="shared" si="51"/>
        <v/>
      </c>
      <c r="AC193" s="664" t="str">
        <f>IF(Z193="","",VLOOKUP(Z193,リスト!BN:BO,2,0))</f>
        <v/>
      </c>
      <c r="AD193" s="664" t="str">
        <f t="shared" si="36"/>
        <v/>
      </c>
      <c r="AE193" s="664" t="str">
        <f>IF(AD193="","",VLOOKUP(AD193,リスト!BW:BX,2,0))</f>
        <v/>
      </c>
      <c r="AF193" s="664" t="str">
        <f>IF(Z193="","",IF(J193&gt;【１】経営概要!$G$27,調査年-1,調査年)-I193)</f>
        <v/>
      </c>
      <c r="AG193" s="723" t="str">
        <f t="shared" si="37"/>
        <v/>
      </c>
      <c r="AH193" s="665" t="str">
        <f t="shared" si="38"/>
        <v/>
      </c>
      <c r="AI193" s="665" t="str">
        <f t="shared" si="39"/>
        <v/>
      </c>
      <c r="AJ193" s="666" t="str">
        <f t="shared" si="40"/>
        <v/>
      </c>
      <c r="AK193" s="666" t="str">
        <f t="shared" si="41"/>
        <v/>
      </c>
      <c r="AL193" s="666" t="str">
        <f t="shared" si="47"/>
        <v/>
      </c>
      <c r="AM193" s="666" t="str">
        <f>IF(R193="","",IF(OR(I193=IF(J193&gt;【１】経営概要!$G$27,調査年-1,調査年),AH193=""),"",ROUND(AH193*R193%,0)))</f>
        <v/>
      </c>
      <c r="AN193" s="666" t="str">
        <f t="shared" si="42"/>
        <v/>
      </c>
      <c r="AO193" s="666" t="str">
        <f t="shared" si="43"/>
        <v/>
      </c>
      <c r="AP193" s="666" t="str">
        <f t="shared" si="44"/>
        <v/>
      </c>
      <c r="AQ193" s="862" t="str">
        <f>IF(OR(R193="",AND(OR(I193&lt;&gt;IF(J193&gt;【１】経営概要!$G$27,調査年-1,調査年),AA193=0),M193="",AL193="")),"",
SUM(
IF(AND(I193=IF(J193&gt;【１】経営概要!$G$27,調査年-1,調査年),AA193=1),ROUND(K193*R193%,0),),
ROUND(M193*R193%,0),
ROUND(SUM(AL193)*R193%,0),
))</f>
        <v/>
      </c>
      <c r="AR193" s="666" t="str">
        <f t="shared" si="45"/>
        <v/>
      </c>
      <c r="AS193" s="666" t="str">
        <f t="shared" si="46"/>
        <v/>
      </c>
      <c r="AT193" s="897" t="str">
        <f t="shared" si="48"/>
        <v/>
      </c>
      <c r="AU193" s="897" t="str">
        <f t="shared" si="49"/>
        <v/>
      </c>
    </row>
    <row r="194" spans="3:47" s="4" customFormat="1" ht="28.15" hidden="1" customHeight="1" outlineLevel="1">
      <c r="C194" s="722">
        <v>176</v>
      </c>
      <c r="D194" s="766"/>
      <c r="E194" s="686"/>
      <c r="F194" s="767"/>
      <c r="G194" s="744"/>
      <c r="H194" s="191"/>
      <c r="I194" s="191"/>
      <c r="J194" s="776"/>
      <c r="K194" s="192"/>
      <c r="L194" s="192"/>
      <c r="M194" s="774"/>
      <c r="N194" s="192"/>
      <c r="O194" s="769"/>
      <c r="P194" s="895"/>
      <c r="Q194" s="960"/>
      <c r="R194" s="1048"/>
      <c r="S194" s="770"/>
      <c r="T194" s="771"/>
      <c r="U194" s="453"/>
      <c r="V194" s="307"/>
      <c r="W194" s="294"/>
      <c r="Z194" s="663" t="str">
        <f t="shared" si="35"/>
        <v/>
      </c>
      <c r="AA194" s="664" t="str">
        <f t="shared" si="50"/>
        <v/>
      </c>
      <c r="AB194" s="664" t="str">
        <f t="shared" si="51"/>
        <v/>
      </c>
      <c r="AC194" s="664" t="str">
        <f>IF(Z194="","",VLOOKUP(Z194,リスト!BN:BO,2,0))</f>
        <v/>
      </c>
      <c r="AD194" s="664" t="str">
        <f t="shared" si="36"/>
        <v/>
      </c>
      <c r="AE194" s="664" t="str">
        <f>IF(AD194="","",VLOOKUP(AD194,リスト!BW:BX,2,0))</f>
        <v/>
      </c>
      <c r="AF194" s="664" t="str">
        <f>IF(Z194="","",IF(J194&gt;【１】経営概要!$G$27,調査年-1,調査年)-I194)</f>
        <v/>
      </c>
      <c r="AG194" s="723" t="str">
        <f t="shared" si="37"/>
        <v/>
      </c>
      <c r="AH194" s="665" t="str">
        <f t="shared" si="38"/>
        <v/>
      </c>
      <c r="AI194" s="665" t="str">
        <f t="shared" si="39"/>
        <v/>
      </c>
      <c r="AJ194" s="666" t="str">
        <f t="shared" si="40"/>
        <v/>
      </c>
      <c r="AK194" s="666" t="str">
        <f t="shared" si="41"/>
        <v/>
      </c>
      <c r="AL194" s="666" t="str">
        <f t="shared" si="47"/>
        <v/>
      </c>
      <c r="AM194" s="666" t="str">
        <f>IF(R194="","",IF(OR(I194=IF(J194&gt;【１】経営概要!$G$27,調査年-1,調査年),AH194=""),"",ROUND(AH194*R194%,0)))</f>
        <v/>
      </c>
      <c r="AN194" s="666" t="str">
        <f t="shared" si="42"/>
        <v/>
      </c>
      <c r="AO194" s="666" t="str">
        <f t="shared" si="43"/>
        <v/>
      </c>
      <c r="AP194" s="666" t="str">
        <f t="shared" si="44"/>
        <v/>
      </c>
      <c r="AQ194" s="862" t="str">
        <f>IF(OR(R194="",AND(OR(I194&lt;&gt;IF(J194&gt;【１】経営概要!$G$27,調査年-1,調査年),AA194=0),M194="",AL194="")),"",
SUM(
IF(AND(I194=IF(J194&gt;【１】経営概要!$G$27,調査年-1,調査年),AA194=1),ROUND(K194*R194%,0),),
ROUND(M194*R194%,0),
ROUND(SUM(AL194)*R194%,0),
))</f>
        <v/>
      </c>
      <c r="AR194" s="666" t="str">
        <f t="shared" si="45"/>
        <v/>
      </c>
      <c r="AS194" s="666" t="str">
        <f t="shared" si="46"/>
        <v/>
      </c>
      <c r="AT194" s="897" t="str">
        <f t="shared" si="48"/>
        <v/>
      </c>
      <c r="AU194" s="897" t="str">
        <f t="shared" si="49"/>
        <v/>
      </c>
    </row>
    <row r="195" spans="3:47" s="4" customFormat="1" ht="28.15" hidden="1" customHeight="1" outlineLevel="1">
      <c r="C195" s="722">
        <v>177</v>
      </c>
      <c r="D195" s="766"/>
      <c r="E195" s="686"/>
      <c r="F195" s="767"/>
      <c r="G195" s="744"/>
      <c r="H195" s="191"/>
      <c r="I195" s="191"/>
      <c r="J195" s="776"/>
      <c r="K195" s="192"/>
      <c r="L195" s="192"/>
      <c r="M195" s="774"/>
      <c r="N195" s="192"/>
      <c r="O195" s="769"/>
      <c r="P195" s="895"/>
      <c r="Q195" s="960"/>
      <c r="R195" s="1048"/>
      <c r="S195" s="770"/>
      <c r="T195" s="771"/>
      <c r="U195" s="453"/>
      <c r="V195" s="307"/>
      <c r="W195" s="294"/>
      <c r="Z195" s="663" t="str">
        <f t="shared" si="35"/>
        <v/>
      </c>
      <c r="AA195" s="664" t="str">
        <f t="shared" si="50"/>
        <v/>
      </c>
      <c r="AB195" s="664" t="str">
        <f t="shared" si="51"/>
        <v/>
      </c>
      <c r="AC195" s="664" t="str">
        <f>IF(Z195="","",VLOOKUP(Z195,リスト!BN:BO,2,0))</f>
        <v/>
      </c>
      <c r="AD195" s="664" t="str">
        <f t="shared" si="36"/>
        <v/>
      </c>
      <c r="AE195" s="664" t="str">
        <f>IF(AD195="","",VLOOKUP(AD195,リスト!BW:BX,2,0))</f>
        <v/>
      </c>
      <c r="AF195" s="664" t="str">
        <f>IF(Z195="","",IF(J195&gt;【１】経営概要!$G$27,調査年-1,調査年)-I195)</f>
        <v/>
      </c>
      <c r="AG195" s="723" t="str">
        <f t="shared" si="37"/>
        <v/>
      </c>
      <c r="AH195" s="665" t="str">
        <f t="shared" si="38"/>
        <v/>
      </c>
      <c r="AI195" s="665" t="str">
        <f t="shared" si="39"/>
        <v/>
      </c>
      <c r="AJ195" s="666" t="str">
        <f t="shared" si="40"/>
        <v/>
      </c>
      <c r="AK195" s="666" t="str">
        <f t="shared" si="41"/>
        <v/>
      </c>
      <c r="AL195" s="666" t="str">
        <f t="shared" si="47"/>
        <v/>
      </c>
      <c r="AM195" s="666" t="str">
        <f>IF(R195="","",IF(OR(I195=IF(J195&gt;【１】経営概要!$G$27,調査年-1,調査年),AH195=""),"",ROUND(AH195*R195%,0)))</f>
        <v/>
      </c>
      <c r="AN195" s="666" t="str">
        <f t="shared" si="42"/>
        <v/>
      </c>
      <c r="AO195" s="666" t="str">
        <f t="shared" si="43"/>
        <v/>
      </c>
      <c r="AP195" s="666" t="str">
        <f t="shared" si="44"/>
        <v/>
      </c>
      <c r="AQ195" s="862" t="str">
        <f>IF(OR(R195="",AND(OR(I195&lt;&gt;IF(J195&gt;【１】経営概要!$G$27,調査年-1,調査年),AA195=0),M195="",AL195="")),"",
SUM(
IF(AND(I195=IF(J195&gt;【１】経営概要!$G$27,調査年-1,調査年),AA195=1),ROUND(K195*R195%,0),),
ROUND(M195*R195%,0),
ROUND(SUM(AL195)*R195%,0),
))</f>
        <v/>
      </c>
      <c r="AR195" s="666" t="str">
        <f t="shared" si="45"/>
        <v/>
      </c>
      <c r="AS195" s="666" t="str">
        <f t="shared" si="46"/>
        <v/>
      </c>
      <c r="AT195" s="897" t="str">
        <f t="shared" si="48"/>
        <v/>
      </c>
      <c r="AU195" s="897" t="str">
        <f t="shared" si="49"/>
        <v/>
      </c>
    </row>
    <row r="196" spans="3:47" s="4" customFormat="1" ht="28.15" hidden="1" customHeight="1" outlineLevel="1">
      <c r="C196" s="722">
        <v>178</v>
      </c>
      <c r="D196" s="766"/>
      <c r="E196" s="686"/>
      <c r="F196" s="767"/>
      <c r="G196" s="744"/>
      <c r="H196" s="191"/>
      <c r="I196" s="191"/>
      <c r="J196" s="776"/>
      <c r="K196" s="192"/>
      <c r="L196" s="192"/>
      <c r="M196" s="774"/>
      <c r="N196" s="192"/>
      <c r="O196" s="769"/>
      <c r="P196" s="895"/>
      <c r="Q196" s="960"/>
      <c r="R196" s="1048"/>
      <c r="S196" s="770"/>
      <c r="T196" s="771"/>
      <c r="U196" s="453"/>
      <c r="V196" s="307"/>
      <c r="W196" s="294"/>
      <c r="Z196" s="663" t="str">
        <f t="shared" si="35"/>
        <v/>
      </c>
      <c r="AA196" s="664" t="str">
        <f t="shared" si="50"/>
        <v/>
      </c>
      <c r="AB196" s="664" t="str">
        <f t="shared" si="51"/>
        <v/>
      </c>
      <c r="AC196" s="664" t="str">
        <f>IF(Z196="","",VLOOKUP(Z196,リスト!BN:BO,2,0))</f>
        <v/>
      </c>
      <c r="AD196" s="664" t="str">
        <f t="shared" si="36"/>
        <v/>
      </c>
      <c r="AE196" s="664" t="str">
        <f>IF(AD196="","",VLOOKUP(AD196,リスト!BW:BX,2,0))</f>
        <v/>
      </c>
      <c r="AF196" s="664" t="str">
        <f>IF(Z196="","",IF(J196&gt;【１】経営概要!$G$27,調査年-1,調査年)-I196)</f>
        <v/>
      </c>
      <c r="AG196" s="723" t="str">
        <f t="shared" si="37"/>
        <v/>
      </c>
      <c r="AH196" s="665" t="str">
        <f t="shared" si="38"/>
        <v/>
      </c>
      <c r="AI196" s="665" t="str">
        <f t="shared" si="39"/>
        <v/>
      </c>
      <c r="AJ196" s="666" t="str">
        <f t="shared" si="40"/>
        <v/>
      </c>
      <c r="AK196" s="666" t="str">
        <f t="shared" si="41"/>
        <v/>
      </c>
      <c r="AL196" s="666" t="str">
        <f t="shared" si="47"/>
        <v/>
      </c>
      <c r="AM196" s="666" t="str">
        <f>IF(R196="","",IF(OR(I196=IF(J196&gt;【１】経営概要!$G$27,調査年-1,調査年),AH196=""),"",ROUND(AH196*R196%,0)))</f>
        <v/>
      </c>
      <c r="AN196" s="666" t="str">
        <f t="shared" si="42"/>
        <v/>
      </c>
      <c r="AO196" s="666" t="str">
        <f t="shared" si="43"/>
        <v/>
      </c>
      <c r="AP196" s="666" t="str">
        <f t="shared" si="44"/>
        <v/>
      </c>
      <c r="AQ196" s="862" t="str">
        <f>IF(OR(R196="",AND(OR(I196&lt;&gt;IF(J196&gt;【１】経営概要!$G$27,調査年-1,調査年),AA196=0),M196="",AL196="")),"",
SUM(
IF(AND(I196=IF(J196&gt;【１】経営概要!$G$27,調査年-1,調査年),AA196=1),ROUND(K196*R196%,0),),
ROUND(M196*R196%,0),
ROUND(SUM(AL196)*R196%,0),
))</f>
        <v/>
      </c>
      <c r="AR196" s="666" t="str">
        <f t="shared" si="45"/>
        <v/>
      </c>
      <c r="AS196" s="666" t="str">
        <f t="shared" si="46"/>
        <v/>
      </c>
      <c r="AT196" s="897" t="str">
        <f t="shared" si="48"/>
        <v/>
      </c>
      <c r="AU196" s="897" t="str">
        <f t="shared" si="49"/>
        <v/>
      </c>
    </row>
    <row r="197" spans="3:47" s="4" customFormat="1" ht="28.15" hidden="1" customHeight="1" outlineLevel="1">
      <c r="C197" s="722">
        <v>179</v>
      </c>
      <c r="D197" s="766"/>
      <c r="E197" s="686"/>
      <c r="F197" s="767"/>
      <c r="G197" s="744"/>
      <c r="H197" s="191"/>
      <c r="I197" s="191"/>
      <c r="J197" s="776"/>
      <c r="K197" s="192"/>
      <c r="L197" s="192"/>
      <c r="M197" s="774"/>
      <c r="N197" s="192"/>
      <c r="O197" s="769"/>
      <c r="P197" s="895"/>
      <c r="Q197" s="960"/>
      <c r="R197" s="1048"/>
      <c r="S197" s="770"/>
      <c r="T197" s="771"/>
      <c r="U197" s="453"/>
      <c r="V197" s="307"/>
      <c r="W197" s="294"/>
      <c r="Z197" s="663" t="str">
        <f t="shared" si="35"/>
        <v/>
      </c>
      <c r="AA197" s="664" t="str">
        <f t="shared" si="50"/>
        <v/>
      </c>
      <c r="AB197" s="664" t="str">
        <f t="shared" si="51"/>
        <v/>
      </c>
      <c r="AC197" s="664" t="str">
        <f>IF(Z197="","",VLOOKUP(Z197,リスト!BN:BO,2,0))</f>
        <v/>
      </c>
      <c r="AD197" s="664" t="str">
        <f t="shared" si="36"/>
        <v/>
      </c>
      <c r="AE197" s="664" t="str">
        <f>IF(AD197="","",VLOOKUP(AD197,リスト!BW:BX,2,0))</f>
        <v/>
      </c>
      <c r="AF197" s="664" t="str">
        <f>IF(Z197="","",IF(J197&gt;【１】経営概要!$G$27,調査年-1,調査年)-I197)</f>
        <v/>
      </c>
      <c r="AG197" s="723" t="str">
        <f t="shared" si="37"/>
        <v/>
      </c>
      <c r="AH197" s="665" t="str">
        <f t="shared" si="38"/>
        <v/>
      </c>
      <c r="AI197" s="665" t="str">
        <f t="shared" si="39"/>
        <v/>
      </c>
      <c r="AJ197" s="666" t="str">
        <f t="shared" si="40"/>
        <v/>
      </c>
      <c r="AK197" s="666" t="str">
        <f t="shared" si="41"/>
        <v/>
      </c>
      <c r="AL197" s="666" t="str">
        <f t="shared" si="47"/>
        <v/>
      </c>
      <c r="AM197" s="666" t="str">
        <f>IF(R197="","",IF(OR(I197=IF(J197&gt;【１】経営概要!$G$27,調査年-1,調査年),AH197=""),"",ROUND(AH197*R197%,0)))</f>
        <v/>
      </c>
      <c r="AN197" s="666" t="str">
        <f t="shared" si="42"/>
        <v/>
      </c>
      <c r="AO197" s="666" t="str">
        <f t="shared" si="43"/>
        <v/>
      </c>
      <c r="AP197" s="666" t="str">
        <f t="shared" si="44"/>
        <v/>
      </c>
      <c r="AQ197" s="862" t="str">
        <f>IF(OR(R197="",AND(OR(I197&lt;&gt;IF(J197&gt;【１】経営概要!$G$27,調査年-1,調査年),AA197=0),M197="",AL197="")),"",
SUM(
IF(AND(I197=IF(J197&gt;【１】経営概要!$G$27,調査年-1,調査年),AA197=1),ROUND(K197*R197%,0),),
ROUND(M197*R197%,0),
ROUND(SUM(AL197)*R197%,0),
))</f>
        <v/>
      </c>
      <c r="AR197" s="666" t="str">
        <f t="shared" si="45"/>
        <v/>
      </c>
      <c r="AS197" s="666" t="str">
        <f t="shared" si="46"/>
        <v/>
      </c>
      <c r="AT197" s="897" t="str">
        <f t="shared" si="48"/>
        <v/>
      </c>
      <c r="AU197" s="897" t="str">
        <f t="shared" si="49"/>
        <v/>
      </c>
    </row>
    <row r="198" spans="3:47" s="4" customFormat="1" ht="28.15" hidden="1" customHeight="1" outlineLevel="1">
      <c r="C198" s="722">
        <v>180</v>
      </c>
      <c r="D198" s="766"/>
      <c r="E198" s="686"/>
      <c r="F198" s="767"/>
      <c r="G198" s="744"/>
      <c r="H198" s="191"/>
      <c r="I198" s="191"/>
      <c r="J198" s="776"/>
      <c r="K198" s="192"/>
      <c r="L198" s="192"/>
      <c r="M198" s="774"/>
      <c r="N198" s="192"/>
      <c r="O198" s="769"/>
      <c r="P198" s="895"/>
      <c r="Q198" s="960"/>
      <c r="R198" s="1048"/>
      <c r="S198" s="770"/>
      <c r="T198" s="771"/>
      <c r="U198" s="453"/>
      <c r="V198" s="307"/>
      <c r="W198" s="294"/>
      <c r="Z198" s="663" t="str">
        <f t="shared" si="35"/>
        <v/>
      </c>
      <c r="AA198" s="664" t="str">
        <f t="shared" si="50"/>
        <v/>
      </c>
      <c r="AB198" s="664" t="str">
        <f t="shared" si="51"/>
        <v/>
      </c>
      <c r="AC198" s="664" t="str">
        <f>IF(Z198="","",VLOOKUP(Z198,リスト!BN:BO,2,0))</f>
        <v/>
      </c>
      <c r="AD198" s="664" t="str">
        <f t="shared" si="36"/>
        <v/>
      </c>
      <c r="AE198" s="664" t="str">
        <f>IF(AD198="","",VLOOKUP(AD198,リスト!BW:BX,2,0))</f>
        <v/>
      </c>
      <c r="AF198" s="664" t="str">
        <f>IF(Z198="","",IF(J198&gt;【１】経営概要!$G$27,調査年-1,調査年)-I198)</f>
        <v/>
      </c>
      <c r="AG198" s="723" t="str">
        <f t="shared" si="37"/>
        <v/>
      </c>
      <c r="AH198" s="665" t="str">
        <f t="shared" si="38"/>
        <v/>
      </c>
      <c r="AI198" s="665" t="str">
        <f t="shared" si="39"/>
        <v/>
      </c>
      <c r="AJ198" s="666" t="str">
        <f t="shared" si="40"/>
        <v/>
      </c>
      <c r="AK198" s="666" t="str">
        <f t="shared" si="41"/>
        <v/>
      </c>
      <c r="AL198" s="666" t="str">
        <f t="shared" si="47"/>
        <v/>
      </c>
      <c r="AM198" s="666" t="str">
        <f>IF(R198="","",IF(OR(I198=IF(J198&gt;【１】経営概要!$G$27,調査年-1,調査年),AH198=""),"",ROUND(AH198*R198%,0)))</f>
        <v/>
      </c>
      <c r="AN198" s="666" t="str">
        <f t="shared" si="42"/>
        <v/>
      </c>
      <c r="AO198" s="666" t="str">
        <f t="shared" si="43"/>
        <v/>
      </c>
      <c r="AP198" s="666" t="str">
        <f t="shared" si="44"/>
        <v/>
      </c>
      <c r="AQ198" s="862" t="str">
        <f>IF(OR(R198="",AND(OR(I198&lt;&gt;IF(J198&gt;【１】経営概要!$G$27,調査年-1,調査年),AA198=0),M198="",AL198="")),"",
SUM(
IF(AND(I198=IF(J198&gt;【１】経営概要!$G$27,調査年-1,調査年),AA198=1),ROUND(K198*R198%,0),),
ROUND(M198*R198%,0),
ROUND(SUM(AL198)*R198%,0),
))</f>
        <v/>
      </c>
      <c r="AR198" s="666" t="str">
        <f t="shared" si="45"/>
        <v/>
      </c>
      <c r="AS198" s="666" t="str">
        <f t="shared" si="46"/>
        <v/>
      </c>
      <c r="AT198" s="897" t="str">
        <f t="shared" si="48"/>
        <v/>
      </c>
      <c r="AU198" s="897" t="str">
        <f t="shared" si="49"/>
        <v/>
      </c>
    </row>
    <row r="199" spans="3:47" s="4" customFormat="1" ht="28.15" hidden="1" customHeight="1" outlineLevel="1">
      <c r="C199" s="722">
        <v>181</v>
      </c>
      <c r="D199" s="766"/>
      <c r="E199" s="686"/>
      <c r="F199" s="767"/>
      <c r="G199" s="744"/>
      <c r="H199" s="191"/>
      <c r="I199" s="191"/>
      <c r="J199" s="776"/>
      <c r="K199" s="192"/>
      <c r="L199" s="192"/>
      <c r="M199" s="774"/>
      <c r="N199" s="192"/>
      <c r="O199" s="769"/>
      <c r="P199" s="895"/>
      <c r="Q199" s="960"/>
      <c r="R199" s="1048"/>
      <c r="S199" s="770"/>
      <c r="T199" s="771"/>
      <c r="U199" s="453"/>
      <c r="V199" s="307"/>
      <c r="W199" s="294"/>
      <c r="Z199" s="663" t="str">
        <f t="shared" si="35"/>
        <v/>
      </c>
      <c r="AA199" s="664" t="str">
        <f t="shared" si="50"/>
        <v/>
      </c>
      <c r="AB199" s="664" t="str">
        <f t="shared" si="51"/>
        <v/>
      </c>
      <c r="AC199" s="664" t="str">
        <f>IF(Z199="","",VLOOKUP(Z199,リスト!BN:BO,2,0))</f>
        <v/>
      </c>
      <c r="AD199" s="664" t="str">
        <f t="shared" si="36"/>
        <v/>
      </c>
      <c r="AE199" s="664" t="str">
        <f>IF(AD199="","",VLOOKUP(AD199,リスト!BW:BX,2,0))</f>
        <v/>
      </c>
      <c r="AF199" s="664" t="str">
        <f>IF(Z199="","",IF(J199&gt;【１】経営概要!$G$27,調査年-1,調査年)-I199)</f>
        <v/>
      </c>
      <c r="AG199" s="723" t="str">
        <f t="shared" si="37"/>
        <v/>
      </c>
      <c r="AH199" s="665" t="str">
        <f t="shared" si="38"/>
        <v/>
      </c>
      <c r="AI199" s="665" t="str">
        <f t="shared" si="39"/>
        <v/>
      </c>
      <c r="AJ199" s="666" t="str">
        <f t="shared" si="40"/>
        <v/>
      </c>
      <c r="AK199" s="666" t="str">
        <f t="shared" si="41"/>
        <v/>
      </c>
      <c r="AL199" s="666" t="str">
        <f t="shared" si="47"/>
        <v/>
      </c>
      <c r="AM199" s="666" t="str">
        <f>IF(R199="","",IF(OR(I199=IF(J199&gt;【１】経営概要!$G$27,調査年-1,調査年),AH199=""),"",ROUND(AH199*R199%,0)))</f>
        <v/>
      </c>
      <c r="AN199" s="666" t="str">
        <f t="shared" si="42"/>
        <v/>
      </c>
      <c r="AO199" s="666" t="str">
        <f t="shared" si="43"/>
        <v/>
      </c>
      <c r="AP199" s="666" t="str">
        <f t="shared" si="44"/>
        <v/>
      </c>
      <c r="AQ199" s="862" t="str">
        <f>IF(OR(R199="",AND(OR(I199&lt;&gt;IF(J199&gt;【１】経営概要!$G$27,調査年-1,調査年),AA199=0),M199="",AL199="")),"",
SUM(
IF(AND(I199=IF(J199&gt;【１】経営概要!$G$27,調査年-1,調査年),AA199=1),ROUND(K199*R199%,0),),
ROUND(M199*R199%,0),
ROUND(SUM(AL199)*R199%,0),
))</f>
        <v/>
      </c>
      <c r="AR199" s="666" t="str">
        <f t="shared" si="45"/>
        <v/>
      </c>
      <c r="AS199" s="666" t="str">
        <f t="shared" si="46"/>
        <v/>
      </c>
      <c r="AT199" s="897" t="str">
        <f t="shared" si="48"/>
        <v/>
      </c>
      <c r="AU199" s="897" t="str">
        <f t="shared" si="49"/>
        <v/>
      </c>
    </row>
    <row r="200" spans="3:47" s="4" customFormat="1" ht="28.15" hidden="1" customHeight="1" outlineLevel="1">
      <c r="C200" s="722">
        <v>182</v>
      </c>
      <c r="D200" s="766"/>
      <c r="E200" s="686"/>
      <c r="F200" s="767"/>
      <c r="G200" s="682"/>
      <c r="H200" s="200"/>
      <c r="I200" s="200"/>
      <c r="J200" s="768"/>
      <c r="K200" s="201"/>
      <c r="L200" s="201"/>
      <c r="M200" s="201"/>
      <c r="N200" s="201"/>
      <c r="O200" s="769"/>
      <c r="P200" s="895"/>
      <c r="Q200" s="960"/>
      <c r="R200" s="1048"/>
      <c r="S200" s="770"/>
      <c r="T200" s="771"/>
      <c r="U200" s="453"/>
      <c r="V200" s="307"/>
      <c r="W200" s="294"/>
      <c r="Z200" s="663" t="str">
        <f t="shared" si="35"/>
        <v/>
      </c>
      <c r="AA200" s="664" t="str">
        <f t="shared" si="50"/>
        <v/>
      </c>
      <c r="AB200" s="664" t="str">
        <f t="shared" si="51"/>
        <v/>
      </c>
      <c r="AC200" s="664" t="str">
        <f>IF(Z200="","",VLOOKUP(Z200,リスト!BN:BO,2,0))</f>
        <v/>
      </c>
      <c r="AD200" s="664" t="str">
        <f t="shared" si="36"/>
        <v/>
      </c>
      <c r="AE200" s="664" t="str">
        <f>IF(AD200="","",VLOOKUP(AD200,リスト!BW:BX,2,0))</f>
        <v/>
      </c>
      <c r="AF200" s="664" t="str">
        <f>IF(Z200="","",IF(J200&gt;【１】経営概要!$G$27,調査年-1,調査年)-I200)</f>
        <v/>
      </c>
      <c r="AG200" s="723" t="str">
        <f t="shared" si="37"/>
        <v/>
      </c>
      <c r="AH200" s="665" t="str">
        <f t="shared" si="38"/>
        <v/>
      </c>
      <c r="AI200" s="665" t="str">
        <f t="shared" si="39"/>
        <v/>
      </c>
      <c r="AJ200" s="666" t="str">
        <f t="shared" si="40"/>
        <v/>
      </c>
      <c r="AK200" s="666" t="str">
        <f t="shared" si="41"/>
        <v/>
      </c>
      <c r="AL200" s="666" t="str">
        <f t="shared" si="47"/>
        <v/>
      </c>
      <c r="AM200" s="666" t="str">
        <f>IF(R200="","",IF(OR(I200=IF(J200&gt;【１】経営概要!$G$27,調査年-1,調査年),AH200=""),"",ROUND(AH200*R200%,0)))</f>
        <v/>
      </c>
      <c r="AN200" s="666" t="str">
        <f t="shared" si="42"/>
        <v/>
      </c>
      <c r="AO200" s="666" t="str">
        <f t="shared" si="43"/>
        <v/>
      </c>
      <c r="AP200" s="666" t="str">
        <f t="shared" si="44"/>
        <v/>
      </c>
      <c r="AQ200" s="862" t="str">
        <f>IF(OR(R200="",AND(OR(I200&lt;&gt;IF(J200&gt;【１】経営概要!$G$27,調査年-1,調査年),AA200=0),M200="",AL200="")),"",
SUM(
IF(AND(I200=IF(J200&gt;【１】経営概要!$G$27,調査年-1,調査年),AA200=1),ROUND(K200*R200%,0),),
ROUND(M200*R200%,0),
ROUND(SUM(AL200)*R200%,0),
))</f>
        <v/>
      </c>
      <c r="AR200" s="666" t="str">
        <f t="shared" si="45"/>
        <v/>
      </c>
      <c r="AS200" s="666" t="str">
        <f t="shared" si="46"/>
        <v/>
      </c>
      <c r="AT200" s="897" t="str">
        <f t="shared" si="48"/>
        <v/>
      </c>
      <c r="AU200" s="897" t="str">
        <f t="shared" si="49"/>
        <v/>
      </c>
    </row>
    <row r="201" spans="3:47" s="4" customFormat="1" ht="28.15" hidden="1" customHeight="1" outlineLevel="1">
      <c r="C201" s="722">
        <v>183</v>
      </c>
      <c r="D201" s="772"/>
      <c r="E201" s="773"/>
      <c r="F201" s="767"/>
      <c r="G201" s="744"/>
      <c r="H201" s="193"/>
      <c r="I201" s="193"/>
      <c r="J201" s="768"/>
      <c r="K201" s="192"/>
      <c r="L201" s="192"/>
      <c r="M201" s="774"/>
      <c r="N201" s="192"/>
      <c r="O201" s="769"/>
      <c r="P201" s="895"/>
      <c r="Q201" s="960"/>
      <c r="R201" s="1048"/>
      <c r="S201" s="770"/>
      <c r="T201" s="771"/>
      <c r="U201" s="453"/>
      <c r="V201" s="307"/>
      <c r="W201" s="294"/>
      <c r="Z201" s="663" t="str">
        <f t="shared" si="35"/>
        <v/>
      </c>
      <c r="AA201" s="664" t="str">
        <f t="shared" si="50"/>
        <v/>
      </c>
      <c r="AB201" s="664" t="str">
        <f t="shared" si="51"/>
        <v/>
      </c>
      <c r="AC201" s="664" t="str">
        <f>IF(Z201="","",VLOOKUP(Z201,リスト!BN:BO,2,0))</f>
        <v/>
      </c>
      <c r="AD201" s="664" t="str">
        <f t="shared" si="36"/>
        <v/>
      </c>
      <c r="AE201" s="664" t="str">
        <f>IF(AD201="","",VLOOKUP(AD201,リスト!BW:BX,2,0))</f>
        <v/>
      </c>
      <c r="AF201" s="664" t="str">
        <f>IF(Z201="","",IF(J201&gt;【１】経営概要!$G$27,調査年-1,調査年)-I201)</f>
        <v/>
      </c>
      <c r="AG201" s="723" t="str">
        <f t="shared" si="37"/>
        <v/>
      </c>
      <c r="AH201" s="665" t="str">
        <f t="shared" si="38"/>
        <v/>
      </c>
      <c r="AI201" s="665" t="str">
        <f t="shared" si="39"/>
        <v/>
      </c>
      <c r="AJ201" s="666" t="str">
        <f t="shared" si="40"/>
        <v/>
      </c>
      <c r="AK201" s="666" t="str">
        <f t="shared" si="41"/>
        <v/>
      </c>
      <c r="AL201" s="666" t="str">
        <f t="shared" si="47"/>
        <v/>
      </c>
      <c r="AM201" s="666" t="str">
        <f>IF(R201="","",IF(OR(I201=IF(J201&gt;【１】経営概要!$G$27,調査年-1,調査年),AH201=""),"",ROUND(AH201*R201%,0)))</f>
        <v/>
      </c>
      <c r="AN201" s="666" t="str">
        <f t="shared" si="42"/>
        <v/>
      </c>
      <c r="AO201" s="666" t="str">
        <f t="shared" si="43"/>
        <v/>
      </c>
      <c r="AP201" s="666" t="str">
        <f t="shared" si="44"/>
        <v/>
      </c>
      <c r="AQ201" s="862" t="str">
        <f>IF(OR(R201="",AND(OR(I201&lt;&gt;IF(J201&gt;【１】経営概要!$G$27,調査年-1,調査年),AA201=0),M201="",AL201="")),"",
SUM(
IF(AND(I201=IF(J201&gt;【１】経営概要!$G$27,調査年-1,調査年),AA201=1),ROUND(K201*R201%,0),),
ROUND(M201*R201%,0),
ROUND(SUM(AL201)*R201%,0),
))</f>
        <v/>
      </c>
      <c r="AR201" s="666" t="str">
        <f t="shared" si="45"/>
        <v/>
      </c>
      <c r="AS201" s="666" t="str">
        <f t="shared" si="46"/>
        <v/>
      </c>
      <c r="AT201" s="897" t="str">
        <f t="shared" si="48"/>
        <v/>
      </c>
      <c r="AU201" s="897" t="str">
        <f t="shared" si="49"/>
        <v/>
      </c>
    </row>
    <row r="202" spans="3:47" s="4" customFormat="1" ht="28.15" hidden="1" customHeight="1" outlineLevel="1">
      <c r="C202" s="722">
        <v>184</v>
      </c>
      <c r="D202" s="766"/>
      <c r="E202" s="686"/>
      <c r="F202" s="767"/>
      <c r="G202" s="744"/>
      <c r="H202" s="191"/>
      <c r="I202" s="191"/>
      <c r="J202" s="768"/>
      <c r="K202" s="192"/>
      <c r="L202" s="192"/>
      <c r="M202" s="774"/>
      <c r="N202" s="192"/>
      <c r="O202" s="769"/>
      <c r="P202" s="895"/>
      <c r="Q202" s="960"/>
      <c r="R202" s="1048"/>
      <c r="S202" s="770"/>
      <c r="T202" s="771"/>
      <c r="U202" s="453"/>
      <c r="V202" s="307"/>
      <c r="W202" s="294"/>
      <c r="Z202" s="663" t="str">
        <f t="shared" si="35"/>
        <v/>
      </c>
      <c r="AA202" s="664" t="str">
        <f t="shared" si="50"/>
        <v/>
      </c>
      <c r="AB202" s="664" t="str">
        <f t="shared" si="51"/>
        <v/>
      </c>
      <c r="AC202" s="664" t="str">
        <f>IF(Z202="","",VLOOKUP(Z202,リスト!BN:BO,2,0))</f>
        <v/>
      </c>
      <c r="AD202" s="664" t="str">
        <f t="shared" si="36"/>
        <v/>
      </c>
      <c r="AE202" s="664" t="str">
        <f>IF(AD202="","",VLOOKUP(AD202,リスト!BW:BX,2,0))</f>
        <v/>
      </c>
      <c r="AF202" s="664" t="str">
        <f>IF(Z202="","",IF(J202&gt;【１】経営概要!$G$27,調査年-1,調査年)-I202)</f>
        <v/>
      </c>
      <c r="AG202" s="723" t="str">
        <f t="shared" si="37"/>
        <v/>
      </c>
      <c r="AH202" s="665" t="str">
        <f t="shared" si="38"/>
        <v/>
      </c>
      <c r="AI202" s="665" t="str">
        <f t="shared" si="39"/>
        <v/>
      </c>
      <c r="AJ202" s="666" t="str">
        <f t="shared" si="40"/>
        <v/>
      </c>
      <c r="AK202" s="666" t="str">
        <f t="shared" si="41"/>
        <v/>
      </c>
      <c r="AL202" s="666" t="str">
        <f t="shared" si="47"/>
        <v/>
      </c>
      <c r="AM202" s="666" t="str">
        <f>IF(R202="","",IF(OR(I202=IF(J202&gt;【１】経営概要!$G$27,調査年-1,調査年),AH202=""),"",ROUND(AH202*R202%,0)))</f>
        <v/>
      </c>
      <c r="AN202" s="666" t="str">
        <f t="shared" si="42"/>
        <v/>
      </c>
      <c r="AO202" s="666" t="str">
        <f t="shared" si="43"/>
        <v/>
      </c>
      <c r="AP202" s="666" t="str">
        <f t="shared" si="44"/>
        <v/>
      </c>
      <c r="AQ202" s="862" t="str">
        <f>IF(OR(R202="",AND(OR(I202&lt;&gt;IF(J202&gt;【１】経営概要!$G$27,調査年-1,調査年),AA202=0),M202="",AL202="")),"",
SUM(
IF(AND(I202=IF(J202&gt;【１】経営概要!$G$27,調査年-1,調査年),AA202=1),ROUND(K202*R202%,0),),
ROUND(M202*R202%,0),
ROUND(SUM(AL202)*R202%,0),
))</f>
        <v/>
      </c>
      <c r="AR202" s="666" t="str">
        <f t="shared" si="45"/>
        <v/>
      </c>
      <c r="AS202" s="666" t="str">
        <f t="shared" si="46"/>
        <v/>
      </c>
      <c r="AT202" s="897" t="str">
        <f t="shared" si="48"/>
        <v/>
      </c>
      <c r="AU202" s="897" t="str">
        <f t="shared" si="49"/>
        <v/>
      </c>
    </row>
    <row r="203" spans="3:47" s="4" customFormat="1" ht="28.15" hidden="1" customHeight="1" outlineLevel="1">
      <c r="C203" s="722">
        <v>185</v>
      </c>
      <c r="D203" s="772"/>
      <c r="E203" s="773"/>
      <c r="F203" s="767"/>
      <c r="G203" s="744"/>
      <c r="H203" s="193"/>
      <c r="I203" s="193"/>
      <c r="J203" s="768"/>
      <c r="K203" s="192"/>
      <c r="L203" s="192"/>
      <c r="M203" s="774"/>
      <c r="N203" s="192"/>
      <c r="O203" s="769"/>
      <c r="P203" s="895"/>
      <c r="Q203" s="960"/>
      <c r="R203" s="1048"/>
      <c r="S203" s="770"/>
      <c r="T203" s="771"/>
      <c r="U203" s="453"/>
      <c r="V203" s="307"/>
      <c r="W203" s="294"/>
      <c r="Z203" s="663" t="str">
        <f t="shared" si="35"/>
        <v/>
      </c>
      <c r="AA203" s="664" t="str">
        <f t="shared" si="50"/>
        <v/>
      </c>
      <c r="AB203" s="664" t="str">
        <f t="shared" si="51"/>
        <v/>
      </c>
      <c r="AC203" s="664" t="str">
        <f>IF(Z203="","",VLOOKUP(Z203,リスト!BN:BO,2,0))</f>
        <v/>
      </c>
      <c r="AD203" s="664" t="str">
        <f t="shared" si="36"/>
        <v/>
      </c>
      <c r="AE203" s="664" t="str">
        <f>IF(AD203="","",VLOOKUP(AD203,リスト!BW:BX,2,0))</f>
        <v/>
      </c>
      <c r="AF203" s="664" t="str">
        <f>IF(Z203="","",IF(J203&gt;【１】経営概要!$G$27,調査年-1,調査年)-I203)</f>
        <v/>
      </c>
      <c r="AG203" s="723" t="str">
        <f t="shared" si="37"/>
        <v/>
      </c>
      <c r="AH203" s="665" t="str">
        <f t="shared" si="38"/>
        <v/>
      </c>
      <c r="AI203" s="665" t="str">
        <f t="shared" si="39"/>
        <v/>
      </c>
      <c r="AJ203" s="666" t="str">
        <f t="shared" si="40"/>
        <v/>
      </c>
      <c r="AK203" s="666" t="str">
        <f t="shared" si="41"/>
        <v/>
      </c>
      <c r="AL203" s="666" t="str">
        <f t="shared" si="47"/>
        <v/>
      </c>
      <c r="AM203" s="666" t="str">
        <f>IF(R203="","",IF(OR(I203=IF(J203&gt;【１】経営概要!$G$27,調査年-1,調査年),AH203=""),"",ROUND(AH203*R203%,0)))</f>
        <v/>
      </c>
      <c r="AN203" s="666" t="str">
        <f t="shared" si="42"/>
        <v/>
      </c>
      <c r="AO203" s="666" t="str">
        <f t="shared" si="43"/>
        <v/>
      </c>
      <c r="AP203" s="666" t="str">
        <f t="shared" si="44"/>
        <v/>
      </c>
      <c r="AQ203" s="862" t="str">
        <f>IF(OR(R203="",AND(OR(I203&lt;&gt;IF(J203&gt;【１】経営概要!$G$27,調査年-1,調査年),AA203=0),M203="",AL203="")),"",
SUM(
IF(AND(I203=IF(J203&gt;【１】経営概要!$G$27,調査年-1,調査年),AA203=1),ROUND(K203*R203%,0),),
ROUND(M203*R203%,0),
ROUND(SUM(AL203)*R203%,0),
))</f>
        <v/>
      </c>
      <c r="AR203" s="666" t="str">
        <f t="shared" si="45"/>
        <v/>
      </c>
      <c r="AS203" s="666" t="str">
        <f t="shared" si="46"/>
        <v/>
      </c>
      <c r="AT203" s="897" t="str">
        <f t="shared" si="48"/>
        <v/>
      </c>
      <c r="AU203" s="897" t="str">
        <f t="shared" si="49"/>
        <v/>
      </c>
    </row>
    <row r="204" spans="3:47" s="4" customFormat="1" ht="28.15" hidden="1" customHeight="1" outlineLevel="1">
      <c r="C204" s="722">
        <v>186</v>
      </c>
      <c r="D204" s="766"/>
      <c r="E204" s="686"/>
      <c r="F204" s="767"/>
      <c r="G204" s="744"/>
      <c r="H204" s="191"/>
      <c r="I204" s="191"/>
      <c r="J204" s="768"/>
      <c r="K204" s="192"/>
      <c r="L204" s="192"/>
      <c r="M204" s="774"/>
      <c r="N204" s="192"/>
      <c r="O204" s="769"/>
      <c r="P204" s="895"/>
      <c r="Q204" s="960"/>
      <c r="R204" s="1048"/>
      <c r="S204" s="770"/>
      <c r="T204" s="771"/>
      <c r="U204" s="453"/>
      <c r="V204" s="307"/>
      <c r="W204" s="294"/>
      <c r="Z204" s="663" t="str">
        <f t="shared" si="35"/>
        <v/>
      </c>
      <c r="AA204" s="664" t="str">
        <f t="shared" si="50"/>
        <v/>
      </c>
      <c r="AB204" s="664" t="str">
        <f t="shared" si="51"/>
        <v/>
      </c>
      <c r="AC204" s="664" t="str">
        <f>IF(Z204="","",VLOOKUP(Z204,リスト!BN:BO,2,0))</f>
        <v/>
      </c>
      <c r="AD204" s="664" t="str">
        <f t="shared" si="36"/>
        <v/>
      </c>
      <c r="AE204" s="664" t="str">
        <f>IF(AD204="","",VLOOKUP(AD204,リスト!BW:BX,2,0))</f>
        <v/>
      </c>
      <c r="AF204" s="664" t="str">
        <f>IF(Z204="","",IF(J204&gt;【１】経営概要!$G$27,調査年-1,調査年)-I204)</f>
        <v/>
      </c>
      <c r="AG204" s="723" t="str">
        <f t="shared" si="37"/>
        <v/>
      </c>
      <c r="AH204" s="665" t="str">
        <f t="shared" si="38"/>
        <v/>
      </c>
      <c r="AI204" s="665" t="str">
        <f t="shared" si="39"/>
        <v/>
      </c>
      <c r="AJ204" s="666" t="str">
        <f t="shared" si="40"/>
        <v/>
      </c>
      <c r="AK204" s="666" t="str">
        <f t="shared" si="41"/>
        <v/>
      </c>
      <c r="AL204" s="666" t="str">
        <f t="shared" si="47"/>
        <v/>
      </c>
      <c r="AM204" s="666" t="str">
        <f>IF(R204="","",IF(OR(I204=IF(J204&gt;【１】経営概要!$G$27,調査年-1,調査年),AH204=""),"",ROUND(AH204*R204%,0)))</f>
        <v/>
      </c>
      <c r="AN204" s="666" t="str">
        <f t="shared" si="42"/>
        <v/>
      </c>
      <c r="AO204" s="666" t="str">
        <f t="shared" si="43"/>
        <v/>
      </c>
      <c r="AP204" s="666" t="str">
        <f t="shared" si="44"/>
        <v/>
      </c>
      <c r="AQ204" s="862" t="str">
        <f>IF(OR(R204="",AND(OR(I204&lt;&gt;IF(J204&gt;【１】経営概要!$G$27,調査年-1,調査年),AA204=0),M204="",AL204="")),"",
SUM(
IF(AND(I204=IF(J204&gt;【１】経営概要!$G$27,調査年-1,調査年),AA204=1),ROUND(K204*R204%,0),),
ROUND(M204*R204%,0),
ROUND(SUM(AL204)*R204%,0),
))</f>
        <v/>
      </c>
      <c r="AR204" s="666" t="str">
        <f t="shared" si="45"/>
        <v/>
      </c>
      <c r="AS204" s="666" t="str">
        <f t="shared" si="46"/>
        <v/>
      </c>
      <c r="AT204" s="897" t="str">
        <f t="shared" si="48"/>
        <v/>
      </c>
      <c r="AU204" s="897" t="str">
        <f t="shared" si="49"/>
        <v/>
      </c>
    </row>
    <row r="205" spans="3:47" s="4" customFormat="1" ht="28.15" hidden="1" customHeight="1" outlineLevel="1">
      <c r="C205" s="722">
        <v>187</v>
      </c>
      <c r="D205" s="772"/>
      <c r="E205" s="773"/>
      <c r="F205" s="767"/>
      <c r="G205" s="744"/>
      <c r="H205" s="193"/>
      <c r="I205" s="193"/>
      <c r="J205" s="768"/>
      <c r="K205" s="192"/>
      <c r="L205" s="192"/>
      <c r="M205" s="774"/>
      <c r="N205" s="192"/>
      <c r="O205" s="769"/>
      <c r="P205" s="895"/>
      <c r="Q205" s="960"/>
      <c r="R205" s="1048"/>
      <c r="S205" s="770"/>
      <c r="T205" s="771"/>
      <c r="U205" s="453"/>
      <c r="V205" s="307"/>
      <c r="W205" s="294"/>
      <c r="Z205" s="663" t="str">
        <f t="shared" si="35"/>
        <v/>
      </c>
      <c r="AA205" s="664" t="str">
        <f t="shared" si="50"/>
        <v/>
      </c>
      <c r="AB205" s="664" t="str">
        <f t="shared" si="51"/>
        <v/>
      </c>
      <c r="AC205" s="664" t="str">
        <f>IF(Z205="","",VLOOKUP(Z205,リスト!BN:BO,2,0))</f>
        <v/>
      </c>
      <c r="AD205" s="664" t="str">
        <f t="shared" si="36"/>
        <v/>
      </c>
      <c r="AE205" s="664" t="str">
        <f>IF(AD205="","",VLOOKUP(AD205,リスト!BW:BX,2,0))</f>
        <v/>
      </c>
      <c r="AF205" s="664" t="str">
        <f>IF(Z205="","",IF(J205&gt;【１】経営概要!$G$27,調査年-1,調査年)-I205)</f>
        <v/>
      </c>
      <c r="AG205" s="723" t="str">
        <f t="shared" si="37"/>
        <v/>
      </c>
      <c r="AH205" s="665" t="str">
        <f t="shared" si="38"/>
        <v/>
      </c>
      <c r="AI205" s="665" t="str">
        <f t="shared" si="39"/>
        <v/>
      </c>
      <c r="AJ205" s="666" t="str">
        <f t="shared" si="40"/>
        <v/>
      </c>
      <c r="AK205" s="666" t="str">
        <f t="shared" si="41"/>
        <v/>
      </c>
      <c r="AL205" s="666" t="str">
        <f t="shared" si="47"/>
        <v/>
      </c>
      <c r="AM205" s="666" t="str">
        <f>IF(R205="","",IF(OR(I205=IF(J205&gt;【１】経営概要!$G$27,調査年-1,調査年),AH205=""),"",ROUND(AH205*R205%,0)))</f>
        <v/>
      </c>
      <c r="AN205" s="666" t="str">
        <f t="shared" si="42"/>
        <v/>
      </c>
      <c r="AO205" s="666" t="str">
        <f t="shared" si="43"/>
        <v/>
      </c>
      <c r="AP205" s="666" t="str">
        <f t="shared" si="44"/>
        <v/>
      </c>
      <c r="AQ205" s="862" t="str">
        <f>IF(OR(R205="",AND(OR(I205&lt;&gt;IF(J205&gt;【１】経営概要!$G$27,調査年-1,調査年),AA205=0),M205="",AL205="")),"",
SUM(
IF(AND(I205=IF(J205&gt;【１】経営概要!$G$27,調査年-1,調査年),AA205=1),ROUND(K205*R205%,0),),
ROUND(M205*R205%,0),
ROUND(SUM(AL205)*R205%,0),
))</f>
        <v/>
      </c>
      <c r="AR205" s="666" t="str">
        <f t="shared" si="45"/>
        <v/>
      </c>
      <c r="AS205" s="666" t="str">
        <f t="shared" si="46"/>
        <v/>
      </c>
      <c r="AT205" s="897" t="str">
        <f t="shared" si="48"/>
        <v/>
      </c>
      <c r="AU205" s="897" t="str">
        <f t="shared" si="49"/>
        <v/>
      </c>
    </row>
    <row r="206" spans="3:47" s="4" customFormat="1" ht="28.15" hidden="1" customHeight="1" outlineLevel="1">
      <c r="C206" s="722">
        <v>188</v>
      </c>
      <c r="D206" s="766"/>
      <c r="E206" s="686"/>
      <c r="F206" s="767"/>
      <c r="G206" s="744"/>
      <c r="H206" s="191"/>
      <c r="I206" s="191"/>
      <c r="J206" s="768"/>
      <c r="K206" s="192"/>
      <c r="L206" s="192"/>
      <c r="M206" s="774"/>
      <c r="N206" s="192"/>
      <c r="O206" s="769"/>
      <c r="P206" s="895"/>
      <c r="Q206" s="960"/>
      <c r="R206" s="1048"/>
      <c r="S206" s="770"/>
      <c r="T206" s="771"/>
      <c r="U206" s="453"/>
      <c r="V206" s="307"/>
      <c r="W206" s="294"/>
      <c r="Z206" s="663" t="str">
        <f t="shared" si="35"/>
        <v/>
      </c>
      <c r="AA206" s="664" t="str">
        <f t="shared" si="50"/>
        <v/>
      </c>
      <c r="AB206" s="664" t="str">
        <f t="shared" si="51"/>
        <v/>
      </c>
      <c r="AC206" s="664" t="str">
        <f>IF(Z206="","",VLOOKUP(Z206,リスト!BN:BO,2,0))</f>
        <v/>
      </c>
      <c r="AD206" s="664" t="str">
        <f t="shared" si="36"/>
        <v/>
      </c>
      <c r="AE206" s="664" t="str">
        <f>IF(AD206="","",VLOOKUP(AD206,リスト!BW:BX,2,0))</f>
        <v/>
      </c>
      <c r="AF206" s="664" t="str">
        <f>IF(Z206="","",IF(J206&gt;【１】経営概要!$G$27,調査年-1,調査年)-I206)</f>
        <v/>
      </c>
      <c r="AG206" s="723" t="str">
        <f t="shared" si="37"/>
        <v/>
      </c>
      <c r="AH206" s="665" t="str">
        <f t="shared" si="38"/>
        <v/>
      </c>
      <c r="AI206" s="665" t="str">
        <f t="shared" si="39"/>
        <v/>
      </c>
      <c r="AJ206" s="666" t="str">
        <f t="shared" si="40"/>
        <v/>
      </c>
      <c r="AK206" s="666" t="str">
        <f t="shared" si="41"/>
        <v/>
      </c>
      <c r="AL206" s="666" t="str">
        <f t="shared" si="47"/>
        <v/>
      </c>
      <c r="AM206" s="666" t="str">
        <f>IF(R206="","",IF(OR(I206=IF(J206&gt;【１】経営概要!$G$27,調査年-1,調査年),AH206=""),"",ROUND(AH206*R206%,0)))</f>
        <v/>
      </c>
      <c r="AN206" s="666" t="str">
        <f t="shared" si="42"/>
        <v/>
      </c>
      <c r="AO206" s="666" t="str">
        <f t="shared" si="43"/>
        <v/>
      </c>
      <c r="AP206" s="666" t="str">
        <f t="shared" si="44"/>
        <v/>
      </c>
      <c r="AQ206" s="862" t="str">
        <f>IF(OR(R206="",AND(OR(I206&lt;&gt;IF(J206&gt;【１】経営概要!$G$27,調査年-1,調査年),AA206=0),M206="",AL206="")),"",
SUM(
IF(AND(I206=IF(J206&gt;【１】経営概要!$G$27,調査年-1,調査年),AA206=1),ROUND(K206*R206%,0),),
ROUND(M206*R206%,0),
ROUND(SUM(AL206)*R206%,0),
))</f>
        <v/>
      </c>
      <c r="AR206" s="666" t="str">
        <f t="shared" si="45"/>
        <v/>
      </c>
      <c r="AS206" s="666" t="str">
        <f t="shared" si="46"/>
        <v/>
      </c>
      <c r="AT206" s="897" t="str">
        <f t="shared" si="48"/>
        <v/>
      </c>
      <c r="AU206" s="897" t="str">
        <f t="shared" si="49"/>
        <v/>
      </c>
    </row>
    <row r="207" spans="3:47" s="4" customFormat="1" ht="28.15" hidden="1" customHeight="1" outlineLevel="1">
      <c r="C207" s="722">
        <v>189</v>
      </c>
      <c r="D207" s="772"/>
      <c r="E207" s="773"/>
      <c r="F207" s="767"/>
      <c r="G207" s="744"/>
      <c r="H207" s="193"/>
      <c r="I207" s="193"/>
      <c r="J207" s="768"/>
      <c r="K207" s="192"/>
      <c r="L207" s="192"/>
      <c r="M207" s="774"/>
      <c r="N207" s="192"/>
      <c r="O207" s="769"/>
      <c r="P207" s="895"/>
      <c r="Q207" s="960"/>
      <c r="R207" s="1048"/>
      <c r="S207" s="770"/>
      <c r="T207" s="771"/>
      <c r="U207" s="453"/>
      <c r="V207" s="307"/>
      <c r="W207" s="294"/>
      <c r="Z207" s="663" t="str">
        <f t="shared" si="35"/>
        <v/>
      </c>
      <c r="AA207" s="664" t="str">
        <f t="shared" si="50"/>
        <v/>
      </c>
      <c r="AB207" s="664" t="str">
        <f t="shared" si="51"/>
        <v/>
      </c>
      <c r="AC207" s="664" t="str">
        <f>IF(Z207="","",VLOOKUP(Z207,リスト!BN:BO,2,0))</f>
        <v/>
      </c>
      <c r="AD207" s="664" t="str">
        <f t="shared" si="36"/>
        <v/>
      </c>
      <c r="AE207" s="664" t="str">
        <f>IF(AD207="","",VLOOKUP(AD207,リスト!BW:BX,2,0))</f>
        <v/>
      </c>
      <c r="AF207" s="664" t="str">
        <f>IF(Z207="","",IF(J207&gt;【１】経営概要!$G$27,調査年-1,調査年)-I207)</f>
        <v/>
      </c>
      <c r="AG207" s="723" t="str">
        <f t="shared" si="37"/>
        <v/>
      </c>
      <c r="AH207" s="665" t="str">
        <f t="shared" si="38"/>
        <v/>
      </c>
      <c r="AI207" s="665" t="str">
        <f t="shared" si="39"/>
        <v/>
      </c>
      <c r="AJ207" s="666" t="str">
        <f t="shared" si="40"/>
        <v/>
      </c>
      <c r="AK207" s="666" t="str">
        <f t="shared" si="41"/>
        <v/>
      </c>
      <c r="AL207" s="666" t="str">
        <f t="shared" si="47"/>
        <v/>
      </c>
      <c r="AM207" s="666" t="str">
        <f>IF(R207="","",IF(OR(I207=IF(J207&gt;【１】経営概要!$G$27,調査年-1,調査年),AH207=""),"",ROUND(AH207*R207%,0)))</f>
        <v/>
      </c>
      <c r="AN207" s="666" t="str">
        <f t="shared" si="42"/>
        <v/>
      </c>
      <c r="AO207" s="666" t="str">
        <f t="shared" si="43"/>
        <v/>
      </c>
      <c r="AP207" s="666" t="str">
        <f t="shared" si="44"/>
        <v/>
      </c>
      <c r="AQ207" s="862" t="str">
        <f>IF(OR(R207="",AND(OR(I207&lt;&gt;IF(J207&gt;【１】経営概要!$G$27,調査年-1,調査年),AA207=0),M207="",AL207="")),"",
SUM(
IF(AND(I207=IF(J207&gt;【１】経営概要!$G$27,調査年-1,調査年),AA207=1),ROUND(K207*R207%,0),),
ROUND(M207*R207%,0),
ROUND(SUM(AL207)*R207%,0),
))</f>
        <v/>
      </c>
      <c r="AR207" s="666" t="str">
        <f t="shared" si="45"/>
        <v/>
      </c>
      <c r="AS207" s="666" t="str">
        <f t="shared" si="46"/>
        <v/>
      </c>
      <c r="AT207" s="897" t="str">
        <f t="shared" si="48"/>
        <v/>
      </c>
      <c r="AU207" s="897" t="str">
        <f t="shared" si="49"/>
        <v/>
      </c>
    </row>
    <row r="208" spans="3:47" s="4" customFormat="1" ht="28.15" hidden="1" customHeight="1" outlineLevel="1">
      <c r="C208" s="722">
        <v>190</v>
      </c>
      <c r="D208" s="766"/>
      <c r="E208" s="686"/>
      <c r="F208" s="767"/>
      <c r="G208" s="744"/>
      <c r="H208" s="191"/>
      <c r="I208" s="191"/>
      <c r="J208" s="768"/>
      <c r="K208" s="192"/>
      <c r="L208" s="192"/>
      <c r="M208" s="774"/>
      <c r="N208" s="192"/>
      <c r="O208" s="769"/>
      <c r="P208" s="895"/>
      <c r="Q208" s="960"/>
      <c r="R208" s="1048"/>
      <c r="S208" s="770"/>
      <c r="T208" s="771"/>
      <c r="U208" s="453"/>
      <c r="V208" s="307"/>
      <c r="W208" s="294"/>
      <c r="Z208" s="663" t="str">
        <f t="shared" si="35"/>
        <v/>
      </c>
      <c r="AA208" s="664" t="str">
        <f t="shared" si="50"/>
        <v/>
      </c>
      <c r="AB208" s="664" t="str">
        <f t="shared" si="51"/>
        <v/>
      </c>
      <c r="AC208" s="664" t="str">
        <f>IF(Z208="","",VLOOKUP(Z208,リスト!BN:BO,2,0))</f>
        <v/>
      </c>
      <c r="AD208" s="664" t="str">
        <f t="shared" si="36"/>
        <v/>
      </c>
      <c r="AE208" s="664" t="str">
        <f>IF(AD208="","",VLOOKUP(AD208,リスト!BW:BX,2,0))</f>
        <v/>
      </c>
      <c r="AF208" s="664" t="str">
        <f>IF(Z208="","",IF(J208&gt;【１】経営概要!$G$27,調査年-1,調査年)-I208)</f>
        <v/>
      </c>
      <c r="AG208" s="723" t="str">
        <f t="shared" si="37"/>
        <v/>
      </c>
      <c r="AH208" s="665" t="str">
        <f t="shared" si="38"/>
        <v/>
      </c>
      <c r="AI208" s="665" t="str">
        <f t="shared" si="39"/>
        <v/>
      </c>
      <c r="AJ208" s="666" t="str">
        <f t="shared" si="40"/>
        <v/>
      </c>
      <c r="AK208" s="666" t="str">
        <f t="shared" si="41"/>
        <v/>
      </c>
      <c r="AL208" s="666" t="str">
        <f t="shared" si="47"/>
        <v/>
      </c>
      <c r="AM208" s="666" t="str">
        <f>IF(R208="","",IF(OR(I208=IF(J208&gt;【１】経営概要!$G$27,調査年-1,調査年),AH208=""),"",ROUND(AH208*R208%,0)))</f>
        <v/>
      </c>
      <c r="AN208" s="666" t="str">
        <f t="shared" si="42"/>
        <v/>
      </c>
      <c r="AO208" s="666" t="str">
        <f t="shared" si="43"/>
        <v/>
      </c>
      <c r="AP208" s="666" t="str">
        <f t="shared" si="44"/>
        <v/>
      </c>
      <c r="AQ208" s="862" t="str">
        <f>IF(OR(R208="",AND(OR(I208&lt;&gt;IF(J208&gt;【１】経営概要!$G$27,調査年-1,調査年),AA208=0),M208="",AL208="")),"",
SUM(
IF(AND(I208=IF(J208&gt;【１】経営概要!$G$27,調査年-1,調査年),AA208=1),ROUND(K208*R208%,0),),
ROUND(M208*R208%,0),
ROUND(SUM(AL208)*R208%,0),
))</f>
        <v/>
      </c>
      <c r="AR208" s="666" t="str">
        <f t="shared" si="45"/>
        <v/>
      </c>
      <c r="AS208" s="666" t="str">
        <f t="shared" si="46"/>
        <v/>
      </c>
      <c r="AT208" s="897" t="str">
        <f t="shared" si="48"/>
        <v/>
      </c>
      <c r="AU208" s="897" t="str">
        <f t="shared" si="49"/>
        <v/>
      </c>
    </row>
    <row r="209" spans="3:47" s="4" customFormat="1" ht="28.15" hidden="1" customHeight="1" outlineLevel="1">
      <c r="C209" s="722">
        <v>191</v>
      </c>
      <c r="D209" s="772"/>
      <c r="E209" s="773"/>
      <c r="F209" s="767"/>
      <c r="G209" s="744"/>
      <c r="H209" s="193"/>
      <c r="I209" s="193"/>
      <c r="J209" s="768"/>
      <c r="K209" s="192"/>
      <c r="L209" s="192"/>
      <c r="M209" s="774"/>
      <c r="N209" s="192"/>
      <c r="O209" s="769"/>
      <c r="P209" s="895"/>
      <c r="Q209" s="960"/>
      <c r="R209" s="1048"/>
      <c r="S209" s="770"/>
      <c r="T209" s="771"/>
      <c r="U209" s="453"/>
      <c r="V209" s="307"/>
      <c r="W209" s="294"/>
      <c r="Z209" s="663" t="str">
        <f t="shared" si="35"/>
        <v/>
      </c>
      <c r="AA209" s="664" t="str">
        <f t="shared" si="50"/>
        <v/>
      </c>
      <c r="AB209" s="664" t="str">
        <f t="shared" si="51"/>
        <v/>
      </c>
      <c r="AC209" s="664" t="str">
        <f>IF(Z209="","",VLOOKUP(Z209,リスト!BN:BO,2,0))</f>
        <v/>
      </c>
      <c r="AD209" s="664" t="str">
        <f t="shared" si="36"/>
        <v/>
      </c>
      <c r="AE209" s="664" t="str">
        <f>IF(AD209="","",VLOOKUP(AD209,リスト!BW:BX,2,0))</f>
        <v/>
      </c>
      <c r="AF209" s="664" t="str">
        <f>IF(Z209="","",IF(J209&gt;【１】経営概要!$G$27,調査年-1,調査年)-I209)</f>
        <v/>
      </c>
      <c r="AG209" s="723" t="str">
        <f t="shared" si="37"/>
        <v/>
      </c>
      <c r="AH209" s="665" t="str">
        <f t="shared" si="38"/>
        <v/>
      </c>
      <c r="AI209" s="665" t="str">
        <f t="shared" si="39"/>
        <v/>
      </c>
      <c r="AJ209" s="666" t="str">
        <f t="shared" si="40"/>
        <v/>
      </c>
      <c r="AK209" s="666" t="str">
        <f t="shared" si="41"/>
        <v/>
      </c>
      <c r="AL209" s="666" t="str">
        <f t="shared" si="47"/>
        <v/>
      </c>
      <c r="AM209" s="666" t="str">
        <f>IF(R209="","",IF(OR(I209=IF(J209&gt;【１】経営概要!$G$27,調査年-1,調査年),AH209=""),"",ROUND(AH209*R209%,0)))</f>
        <v/>
      </c>
      <c r="AN209" s="666" t="str">
        <f t="shared" si="42"/>
        <v/>
      </c>
      <c r="AO209" s="666" t="str">
        <f t="shared" si="43"/>
        <v/>
      </c>
      <c r="AP209" s="666" t="str">
        <f t="shared" si="44"/>
        <v/>
      </c>
      <c r="AQ209" s="862" t="str">
        <f>IF(OR(R209="",AND(OR(I209&lt;&gt;IF(J209&gt;【１】経営概要!$G$27,調査年-1,調査年),AA209=0),M209="",AL209="")),"",
SUM(
IF(AND(I209=IF(J209&gt;【１】経営概要!$G$27,調査年-1,調査年),AA209=1),ROUND(K209*R209%,0),),
ROUND(M209*R209%,0),
ROUND(SUM(AL209)*R209%,0),
))</f>
        <v/>
      </c>
      <c r="AR209" s="666" t="str">
        <f t="shared" si="45"/>
        <v/>
      </c>
      <c r="AS209" s="666" t="str">
        <f t="shared" si="46"/>
        <v/>
      </c>
      <c r="AT209" s="897" t="str">
        <f t="shared" si="48"/>
        <v/>
      </c>
      <c r="AU209" s="897" t="str">
        <f t="shared" si="49"/>
        <v/>
      </c>
    </row>
    <row r="210" spans="3:47" s="4" customFormat="1" ht="28.15" hidden="1" customHeight="1" outlineLevel="1">
      <c r="C210" s="722">
        <v>192</v>
      </c>
      <c r="D210" s="766"/>
      <c r="E210" s="686"/>
      <c r="F210" s="767"/>
      <c r="G210" s="744"/>
      <c r="H210" s="191"/>
      <c r="I210" s="191"/>
      <c r="J210" s="768"/>
      <c r="K210" s="192"/>
      <c r="L210" s="192"/>
      <c r="M210" s="774"/>
      <c r="N210" s="192"/>
      <c r="O210" s="769"/>
      <c r="P210" s="895"/>
      <c r="Q210" s="960"/>
      <c r="R210" s="1048"/>
      <c r="S210" s="770"/>
      <c r="T210" s="771"/>
      <c r="U210" s="453"/>
      <c r="V210" s="307"/>
      <c r="W210" s="294"/>
      <c r="Z210" s="663" t="str">
        <f t="shared" si="35"/>
        <v/>
      </c>
      <c r="AA210" s="664" t="str">
        <f t="shared" si="50"/>
        <v/>
      </c>
      <c r="AB210" s="664" t="str">
        <f t="shared" si="51"/>
        <v/>
      </c>
      <c r="AC210" s="664" t="str">
        <f>IF(Z210="","",VLOOKUP(Z210,リスト!BN:BO,2,0))</f>
        <v/>
      </c>
      <c r="AD210" s="664" t="str">
        <f t="shared" si="36"/>
        <v/>
      </c>
      <c r="AE210" s="664" t="str">
        <f>IF(AD210="","",VLOOKUP(AD210,リスト!BW:BX,2,0))</f>
        <v/>
      </c>
      <c r="AF210" s="664" t="str">
        <f>IF(Z210="","",IF(J210&gt;【１】経営概要!$G$27,調査年-1,調査年)-I210)</f>
        <v/>
      </c>
      <c r="AG210" s="723" t="str">
        <f t="shared" si="37"/>
        <v/>
      </c>
      <c r="AH210" s="665" t="str">
        <f t="shared" si="38"/>
        <v/>
      </c>
      <c r="AI210" s="665" t="str">
        <f t="shared" si="39"/>
        <v/>
      </c>
      <c r="AJ210" s="666" t="str">
        <f t="shared" si="40"/>
        <v/>
      </c>
      <c r="AK210" s="666" t="str">
        <f t="shared" si="41"/>
        <v/>
      </c>
      <c r="AL210" s="666" t="str">
        <f t="shared" si="47"/>
        <v/>
      </c>
      <c r="AM210" s="666" t="str">
        <f>IF(R210="","",IF(OR(I210=IF(J210&gt;【１】経営概要!$G$27,調査年-1,調査年),AH210=""),"",ROUND(AH210*R210%,0)))</f>
        <v/>
      </c>
      <c r="AN210" s="666" t="str">
        <f t="shared" si="42"/>
        <v/>
      </c>
      <c r="AO210" s="666" t="str">
        <f t="shared" si="43"/>
        <v/>
      </c>
      <c r="AP210" s="666" t="str">
        <f t="shared" si="44"/>
        <v/>
      </c>
      <c r="AQ210" s="862" t="str">
        <f>IF(OR(R210="",AND(OR(I210&lt;&gt;IF(J210&gt;【１】経営概要!$G$27,調査年-1,調査年),AA210=0),M210="",AL210="")),"",
SUM(
IF(AND(I210=IF(J210&gt;【１】経営概要!$G$27,調査年-1,調査年),AA210=1),ROUND(K210*R210%,0),),
ROUND(M210*R210%,0),
ROUND(SUM(AL210)*R210%,0),
))</f>
        <v/>
      </c>
      <c r="AR210" s="666" t="str">
        <f t="shared" si="45"/>
        <v/>
      </c>
      <c r="AS210" s="666" t="str">
        <f t="shared" si="46"/>
        <v/>
      </c>
      <c r="AT210" s="897" t="str">
        <f t="shared" si="48"/>
        <v/>
      </c>
      <c r="AU210" s="897" t="str">
        <f t="shared" si="49"/>
        <v/>
      </c>
    </row>
    <row r="211" spans="3:47" s="4" customFormat="1" ht="28.15" hidden="1" customHeight="1" outlineLevel="1">
      <c r="C211" s="722">
        <v>193</v>
      </c>
      <c r="D211" s="772"/>
      <c r="E211" s="773"/>
      <c r="F211" s="767"/>
      <c r="G211" s="744"/>
      <c r="H211" s="193"/>
      <c r="I211" s="193"/>
      <c r="J211" s="775"/>
      <c r="K211" s="192"/>
      <c r="L211" s="192"/>
      <c r="M211" s="774"/>
      <c r="N211" s="192"/>
      <c r="O211" s="769"/>
      <c r="P211" s="895"/>
      <c r="Q211" s="960"/>
      <c r="R211" s="1048"/>
      <c r="S211" s="770"/>
      <c r="T211" s="771"/>
      <c r="U211" s="453"/>
      <c r="V211" s="307"/>
      <c r="W211" s="294"/>
      <c r="Z211" s="663" t="str">
        <f t="shared" ref="Z211:Z274" si="52">IF(AND(E211="",F211=""),"","["&amp;RIGHT(LEFT(E211,3),2)&amp;RIGHT(LEFT(F211,2),1)&amp;"]")</f>
        <v/>
      </c>
      <c r="AA211" s="664" t="str">
        <f t="shared" si="50"/>
        <v/>
      </c>
      <c r="AB211" s="664" t="str">
        <f t="shared" si="51"/>
        <v/>
      </c>
      <c r="AC211" s="664" t="str">
        <f>IF(Z211="","",VLOOKUP(Z211,リスト!BN:BO,2,0))</f>
        <v/>
      </c>
      <c r="AD211" s="664" t="str">
        <f t="shared" ref="AD211:AD274" si="53">IF(AB211=1,3,IF(G211="2：中古",MIN(AC211,H211),AC211))</f>
        <v/>
      </c>
      <c r="AE211" s="664" t="str">
        <f>IF(AD211="","",VLOOKUP(AD211,リスト!BW:BX,2,0))</f>
        <v/>
      </c>
      <c r="AF211" s="664" t="str">
        <f>IF(Z211="","",IF(J211&gt;【１】経営概要!$G$27,調査年-1,調査年)-I211)</f>
        <v/>
      </c>
      <c r="AG211" s="723" t="str">
        <f t="shared" ref="AG211:AG274" si="54">IF(OR(Z211="",AA211=1),"",
IF(AND(AD211&gt;0,AF211&lt;AD211,AH211&lt;=ROUND((K211-1)*AE211,0)),ROUND(AH211,0),
IF(AND(AD211&gt;0,AF211&lt;AD211),ROUND((K211-1)*AE211,0),
"")))</f>
        <v/>
      </c>
      <c r="AH211" s="665" t="str">
        <f t="shared" ref="AH211:AH274" si="55">IF(OR(Z211="",AA211=1),"",
IF(AND(AD211&gt;0,AF211&lt;AD211),K211-ROUND((K211-1)*AE211*AF211,0),1
))</f>
        <v/>
      </c>
      <c r="AI211" s="665" t="str">
        <f t="shared" ref="AI211:AI274" si="56">IF(OR(Z211="",AA211=1),"",
IF(S211="",AG211,
IF(S211="2：廃棄等",SUM(AH211,T211),
IF(S211="1：売却",AH211-T211,
IF(AND(T211="",AG211=""),"",SUM(T211,AG211))))))</f>
        <v/>
      </c>
      <c r="AJ211" s="666" t="str">
        <f t="shared" ref="AJ211:AJ274" si="57">IF(AND(AI211="",AG211=""),"",
IF(OR(S211="1：売却",S211="2：廃棄等"),SUM(AI211)-SUM(AG211),""))</f>
        <v/>
      </c>
      <c r="AK211" s="666" t="str">
        <f t="shared" ref="AK211:AK274" si="58">IF(OR(AA211=1,L211=""),"",
IF(AND(AD211&gt;0,L211&gt;0,AF211&lt;AD211),L211-ROUND(L211*AE211*AF211,0),""
))</f>
        <v/>
      </c>
      <c r="AL211" s="666" t="str">
        <f t="shared" si="47"/>
        <v/>
      </c>
      <c r="AM211" s="666" t="str">
        <f>IF(R211="","",IF(OR(I211=IF(J211&gt;【１】経営概要!$G$27,調査年-1,調査年),AH211=""),"",ROUND(AH211*R211%,0)))</f>
        <v/>
      </c>
      <c r="AN211" s="666" t="str">
        <f t="shared" ref="AN211:AN274" si="59">IF(R211="","",IF(AI211="","",ROUND(AI211*R211%,0)))</f>
        <v/>
      </c>
      <c r="AO211" s="666" t="str">
        <f t="shared" ref="AO211:AO274" si="60">IF(R211="","",IF(AJ211="","",ROUND(AJ211*R211%,0)))</f>
        <v/>
      </c>
      <c r="AP211" s="666" t="str">
        <f t="shared" ref="AP211:AP274" si="61">IF(R211="","",IF(AH211="","",ROUND(AH211*R211%,0)))</f>
        <v/>
      </c>
      <c r="AQ211" s="862" t="str">
        <f>IF(OR(R211="",AND(OR(I211&lt;&gt;IF(J211&gt;【１】経営概要!$G$27,調査年-1,調査年),AA211=0),M211="",AL211="")),"",
SUM(
IF(AND(I211=IF(J211&gt;【１】経営概要!$G$27,調査年-1,調査年),AA211=1),ROUND(K211*R211%,0),),
ROUND(M211*R211%,0),
ROUND(SUM(AL211)*R211%,0),
))</f>
        <v/>
      </c>
      <c r="AR211" s="666" t="str">
        <f t="shared" ref="AR211:AR274" si="62">IF(R211="","",IF(N211="","",ROUND(N211*R211%,0)))</f>
        <v/>
      </c>
      <c r="AS211" s="666" t="str">
        <f t="shared" ref="AS211:AS274" si="63">IF(R211="","",IF(O211="","",ROUND(O211*R211%,0)))</f>
        <v/>
      </c>
      <c r="AT211" s="897" t="str">
        <f t="shared" si="48"/>
        <v/>
      </c>
      <c r="AU211" s="897" t="str">
        <f t="shared" si="49"/>
        <v/>
      </c>
    </row>
    <row r="212" spans="3:47" s="4" customFormat="1" ht="28.15" hidden="1" customHeight="1" outlineLevel="1">
      <c r="C212" s="722">
        <v>194</v>
      </c>
      <c r="D212" s="766"/>
      <c r="E212" s="686"/>
      <c r="F212" s="767"/>
      <c r="G212" s="744"/>
      <c r="H212" s="191"/>
      <c r="I212" s="191"/>
      <c r="J212" s="776"/>
      <c r="K212" s="192"/>
      <c r="L212" s="192"/>
      <c r="M212" s="774"/>
      <c r="N212" s="192"/>
      <c r="O212" s="769"/>
      <c r="P212" s="895"/>
      <c r="Q212" s="960"/>
      <c r="R212" s="1048"/>
      <c r="S212" s="770"/>
      <c r="T212" s="771"/>
      <c r="U212" s="453"/>
      <c r="V212" s="307"/>
      <c r="W212" s="294"/>
      <c r="Z212" s="663" t="str">
        <f t="shared" si="52"/>
        <v/>
      </c>
      <c r="AA212" s="664" t="str">
        <f t="shared" si="50"/>
        <v/>
      </c>
      <c r="AB212" s="664" t="str">
        <f t="shared" si="51"/>
        <v/>
      </c>
      <c r="AC212" s="664" t="str">
        <f>IF(Z212="","",VLOOKUP(Z212,リスト!BN:BO,2,0))</f>
        <v/>
      </c>
      <c r="AD212" s="664" t="str">
        <f t="shared" si="53"/>
        <v/>
      </c>
      <c r="AE212" s="664" t="str">
        <f>IF(AD212="","",VLOOKUP(AD212,リスト!BW:BX,2,0))</f>
        <v/>
      </c>
      <c r="AF212" s="664" t="str">
        <f>IF(Z212="","",IF(J212&gt;【１】経営概要!$G$27,調査年-1,調査年)-I212)</f>
        <v/>
      </c>
      <c r="AG212" s="723" t="str">
        <f t="shared" si="54"/>
        <v/>
      </c>
      <c r="AH212" s="665" t="str">
        <f t="shared" si="55"/>
        <v/>
      </c>
      <c r="AI212" s="665" t="str">
        <f t="shared" si="56"/>
        <v/>
      </c>
      <c r="AJ212" s="666" t="str">
        <f t="shared" si="57"/>
        <v/>
      </c>
      <c r="AK212" s="666" t="str">
        <f t="shared" si="58"/>
        <v/>
      </c>
      <c r="AL212" s="666" t="str">
        <f t="shared" ref="AL212:AL275" si="64">IF(OR(Z212="",AA212=1),IF(AND(AA212=1,AF212=0),L212,""),
IF(AND(AD212&gt;0,AF212&lt;AD212,SUM(AK212)&gt;0,AK212&lt;=ROUND(L212*AE212,0)),ROUND(AK212,0),
IF(AND(AD212&gt;0,AF212&lt;AD212,SUM(L212)&gt;0),ROUND(L212*AE212,0),"")))</f>
        <v/>
      </c>
      <c r="AM212" s="666" t="str">
        <f>IF(R212="","",IF(OR(I212=IF(J212&gt;【１】経営概要!$G$27,調査年-1,調査年),AH212=""),"",ROUND(AH212*R212%,0)))</f>
        <v/>
      </c>
      <c r="AN212" s="666" t="str">
        <f t="shared" si="59"/>
        <v/>
      </c>
      <c r="AO212" s="666" t="str">
        <f t="shared" si="60"/>
        <v/>
      </c>
      <c r="AP212" s="666" t="str">
        <f t="shared" si="61"/>
        <v/>
      </c>
      <c r="AQ212" s="862" t="str">
        <f>IF(OR(R212="",AND(OR(I212&lt;&gt;IF(J212&gt;【１】経営概要!$G$27,調査年-1,調査年),AA212=0),M212="",AL212="")),"",
SUM(
IF(AND(I212=IF(J212&gt;【１】経営概要!$G$27,調査年-1,調査年),AA212=1),ROUND(K212*R212%,0),),
ROUND(M212*R212%,0),
ROUND(SUM(AL212)*R212%,0),
))</f>
        <v/>
      </c>
      <c r="AR212" s="666" t="str">
        <f t="shared" si="62"/>
        <v/>
      </c>
      <c r="AS212" s="666" t="str">
        <f t="shared" si="63"/>
        <v/>
      </c>
      <c r="AT212" s="897" t="str">
        <f t="shared" ref="AT212:AT275" si="65">IF(R212="","",IF(P212="","",ROUND(P212*R212%,0)))</f>
        <v/>
      </c>
      <c r="AU212" s="897" t="str">
        <f t="shared" ref="AU212:AU275" si="66">IF(R212="","",IF(Q212="","",ROUND(Q212*R212%,0)))</f>
        <v/>
      </c>
    </row>
    <row r="213" spans="3:47" s="4" customFormat="1" ht="28.15" hidden="1" customHeight="1" outlineLevel="1">
      <c r="C213" s="722">
        <v>195</v>
      </c>
      <c r="D213" s="766"/>
      <c r="E213" s="686"/>
      <c r="F213" s="767"/>
      <c r="G213" s="744"/>
      <c r="H213" s="191"/>
      <c r="I213" s="191"/>
      <c r="J213" s="776"/>
      <c r="K213" s="192"/>
      <c r="L213" s="192"/>
      <c r="M213" s="774"/>
      <c r="N213" s="192"/>
      <c r="O213" s="769"/>
      <c r="P213" s="895"/>
      <c r="Q213" s="960"/>
      <c r="R213" s="1048"/>
      <c r="S213" s="770"/>
      <c r="T213" s="771"/>
      <c r="U213" s="453"/>
      <c r="V213" s="307"/>
      <c r="W213" s="294"/>
      <c r="Z213" s="663" t="str">
        <f t="shared" si="52"/>
        <v/>
      </c>
      <c r="AA213" s="664" t="str">
        <f t="shared" ref="AA213:AA276" si="67">IF(Z213="","",IF(K213+L213&lt;100000,1,0))</f>
        <v/>
      </c>
      <c r="AB213" s="664" t="str">
        <f t="shared" ref="AB213:AB276" si="68">IF(Z213="","",IF(AND(AA213=0,K213+L213&lt;200000),1,))</f>
        <v/>
      </c>
      <c r="AC213" s="664" t="str">
        <f>IF(Z213="","",VLOOKUP(Z213,リスト!BN:BO,2,0))</f>
        <v/>
      </c>
      <c r="AD213" s="664" t="str">
        <f t="shared" si="53"/>
        <v/>
      </c>
      <c r="AE213" s="664" t="str">
        <f>IF(AD213="","",VLOOKUP(AD213,リスト!BW:BX,2,0))</f>
        <v/>
      </c>
      <c r="AF213" s="664" t="str">
        <f>IF(Z213="","",IF(J213&gt;【１】経営概要!$G$27,調査年-1,調査年)-I213)</f>
        <v/>
      </c>
      <c r="AG213" s="723" t="str">
        <f t="shared" si="54"/>
        <v/>
      </c>
      <c r="AH213" s="665" t="str">
        <f t="shared" si="55"/>
        <v/>
      </c>
      <c r="AI213" s="665" t="str">
        <f t="shared" si="56"/>
        <v/>
      </c>
      <c r="AJ213" s="666" t="str">
        <f t="shared" si="57"/>
        <v/>
      </c>
      <c r="AK213" s="666" t="str">
        <f t="shared" si="58"/>
        <v/>
      </c>
      <c r="AL213" s="666" t="str">
        <f t="shared" si="64"/>
        <v/>
      </c>
      <c r="AM213" s="666" t="str">
        <f>IF(R213="","",IF(OR(I213=IF(J213&gt;【１】経営概要!$G$27,調査年-1,調査年),AH213=""),"",ROUND(AH213*R213%,0)))</f>
        <v/>
      </c>
      <c r="AN213" s="666" t="str">
        <f t="shared" si="59"/>
        <v/>
      </c>
      <c r="AO213" s="666" t="str">
        <f t="shared" si="60"/>
        <v/>
      </c>
      <c r="AP213" s="666" t="str">
        <f t="shared" si="61"/>
        <v/>
      </c>
      <c r="AQ213" s="862" t="str">
        <f>IF(OR(R213="",AND(OR(I213&lt;&gt;IF(J213&gt;【１】経営概要!$G$27,調査年-1,調査年),AA213=0),M213="",AL213="")),"",
SUM(
IF(AND(I213=IF(J213&gt;【１】経営概要!$G$27,調査年-1,調査年),AA213=1),ROUND(K213*R213%,0),),
ROUND(M213*R213%,0),
ROUND(SUM(AL213)*R213%,0),
))</f>
        <v/>
      </c>
      <c r="AR213" s="666" t="str">
        <f t="shared" si="62"/>
        <v/>
      </c>
      <c r="AS213" s="666" t="str">
        <f t="shared" si="63"/>
        <v/>
      </c>
      <c r="AT213" s="897" t="str">
        <f t="shared" si="65"/>
        <v/>
      </c>
      <c r="AU213" s="897" t="str">
        <f t="shared" si="66"/>
        <v/>
      </c>
    </row>
    <row r="214" spans="3:47" s="4" customFormat="1" ht="28.15" hidden="1" customHeight="1" outlineLevel="1">
      <c r="C214" s="722">
        <v>196</v>
      </c>
      <c r="D214" s="766"/>
      <c r="E214" s="686"/>
      <c r="F214" s="767"/>
      <c r="G214" s="744"/>
      <c r="H214" s="191"/>
      <c r="I214" s="191"/>
      <c r="J214" s="776"/>
      <c r="K214" s="192"/>
      <c r="L214" s="192"/>
      <c r="M214" s="774"/>
      <c r="N214" s="192"/>
      <c r="O214" s="769"/>
      <c r="P214" s="895"/>
      <c r="Q214" s="960"/>
      <c r="R214" s="1048"/>
      <c r="S214" s="770"/>
      <c r="T214" s="771"/>
      <c r="U214" s="453"/>
      <c r="V214" s="307"/>
      <c r="W214" s="294"/>
      <c r="Z214" s="663" t="str">
        <f t="shared" si="52"/>
        <v/>
      </c>
      <c r="AA214" s="664" t="str">
        <f t="shared" si="67"/>
        <v/>
      </c>
      <c r="AB214" s="664" t="str">
        <f t="shared" si="68"/>
        <v/>
      </c>
      <c r="AC214" s="664" t="str">
        <f>IF(Z214="","",VLOOKUP(Z214,リスト!BN:BO,2,0))</f>
        <v/>
      </c>
      <c r="AD214" s="664" t="str">
        <f t="shared" si="53"/>
        <v/>
      </c>
      <c r="AE214" s="664" t="str">
        <f>IF(AD214="","",VLOOKUP(AD214,リスト!BW:BX,2,0))</f>
        <v/>
      </c>
      <c r="AF214" s="664" t="str">
        <f>IF(Z214="","",IF(J214&gt;【１】経営概要!$G$27,調査年-1,調査年)-I214)</f>
        <v/>
      </c>
      <c r="AG214" s="723" t="str">
        <f t="shared" si="54"/>
        <v/>
      </c>
      <c r="AH214" s="665" t="str">
        <f t="shared" si="55"/>
        <v/>
      </c>
      <c r="AI214" s="665" t="str">
        <f t="shared" si="56"/>
        <v/>
      </c>
      <c r="AJ214" s="666" t="str">
        <f t="shared" si="57"/>
        <v/>
      </c>
      <c r="AK214" s="666" t="str">
        <f t="shared" si="58"/>
        <v/>
      </c>
      <c r="AL214" s="666" t="str">
        <f t="shared" si="64"/>
        <v/>
      </c>
      <c r="AM214" s="666" t="str">
        <f>IF(R214="","",IF(OR(I214=IF(J214&gt;【１】経営概要!$G$27,調査年-1,調査年),AH214=""),"",ROUND(AH214*R214%,0)))</f>
        <v/>
      </c>
      <c r="AN214" s="666" t="str">
        <f t="shared" si="59"/>
        <v/>
      </c>
      <c r="AO214" s="666" t="str">
        <f t="shared" si="60"/>
        <v/>
      </c>
      <c r="AP214" s="666" t="str">
        <f t="shared" si="61"/>
        <v/>
      </c>
      <c r="AQ214" s="862" t="str">
        <f>IF(OR(R214="",AND(OR(I214&lt;&gt;IF(J214&gt;【１】経営概要!$G$27,調査年-1,調査年),AA214=0),M214="",AL214="")),"",
SUM(
IF(AND(I214=IF(J214&gt;【１】経営概要!$G$27,調査年-1,調査年),AA214=1),ROUND(K214*R214%,0),),
ROUND(M214*R214%,0),
ROUND(SUM(AL214)*R214%,0),
))</f>
        <v/>
      </c>
      <c r="AR214" s="666" t="str">
        <f t="shared" si="62"/>
        <v/>
      </c>
      <c r="AS214" s="666" t="str">
        <f t="shared" si="63"/>
        <v/>
      </c>
      <c r="AT214" s="897" t="str">
        <f t="shared" si="65"/>
        <v/>
      </c>
      <c r="AU214" s="897" t="str">
        <f t="shared" si="66"/>
        <v/>
      </c>
    </row>
    <row r="215" spans="3:47" s="4" customFormat="1" ht="28.15" hidden="1" customHeight="1" outlineLevel="1">
      <c r="C215" s="722">
        <v>197</v>
      </c>
      <c r="D215" s="766"/>
      <c r="E215" s="686"/>
      <c r="F215" s="767"/>
      <c r="G215" s="744"/>
      <c r="H215" s="191"/>
      <c r="I215" s="191"/>
      <c r="J215" s="776"/>
      <c r="K215" s="192"/>
      <c r="L215" s="192"/>
      <c r="M215" s="774"/>
      <c r="N215" s="192"/>
      <c r="O215" s="769"/>
      <c r="P215" s="895"/>
      <c r="Q215" s="960"/>
      <c r="R215" s="1048"/>
      <c r="S215" s="770"/>
      <c r="T215" s="771"/>
      <c r="U215" s="453"/>
      <c r="V215" s="307"/>
      <c r="W215" s="294"/>
      <c r="Z215" s="663" t="str">
        <f t="shared" si="52"/>
        <v/>
      </c>
      <c r="AA215" s="664" t="str">
        <f t="shared" si="67"/>
        <v/>
      </c>
      <c r="AB215" s="664" t="str">
        <f t="shared" si="68"/>
        <v/>
      </c>
      <c r="AC215" s="664" t="str">
        <f>IF(Z215="","",VLOOKUP(Z215,リスト!BN:BO,2,0))</f>
        <v/>
      </c>
      <c r="AD215" s="664" t="str">
        <f t="shared" si="53"/>
        <v/>
      </c>
      <c r="AE215" s="664" t="str">
        <f>IF(AD215="","",VLOOKUP(AD215,リスト!BW:BX,2,0))</f>
        <v/>
      </c>
      <c r="AF215" s="664" t="str">
        <f>IF(Z215="","",IF(J215&gt;【１】経営概要!$G$27,調査年-1,調査年)-I215)</f>
        <v/>
      </c>
      <c r="AG215" s="723" t="str">
        <f t="shared" si="54"/>
        <v/>
      </c>
      <c r="AH215" s="665" t="str">
        <f t="shared" si="55"/>
        <v/>
      </c>
      <c r="AI215" s="665" t="str">
        <f t="shared" si="56"/>
        <v/>
      </c>
      <c r="AJ215" s="666" t="str">
        <f t="shared" si="57"/>
        <v/>
      </c>
      <c r="AK215" s="666" t="str">
        <f t="shared" si="58"/>
        <v/>
      </c>
      <c r="AL215" s="666" t="str">
        <f t="shared" si="64"/>
        <v/>
      </c>
      <c r="AM215" s="666" t="str">
        <f>IF(R215="","",IF(OR(I215=IF(J215&gt;【１】経営概要!$G$27,調査年-1,調査年),AH215=""),"",ROUND(AH215*R215%,0)))</f>
        <v/>
      </c>
      <c r="AN215" s="666" t="str">
        <f t="shared" si="59"/>
        <v/>
      </c>
      <c r="AO215" s="666" t="str">
        <f t="shared" si="60"/>
        <v/>
      </c>
      <c r="AP215" s="666" t="str">
        <f t="shared" si="61"/>
        <v/>
      </c>
      <c r="AQ215" s="862" t="str">
        <f>IF(OR(R215="",AND(OR(I215&lt;&gt;IF(J215&gt;【１】経営概要!$G$27,調査年-1,調査年),AA215=0),M215="",AL215="")),"",
SUM(
IF(AND(I215=IF(J215&gt;【１】経営概要!$G$27,調査年-1,調査年),AA215=1),ROUND(K215*R215%,0),),
ROUND(M215*R215%,0),
ROUND(SUM(AL215)*R215%,0),
))</f>
        <v/>
      </c>
      <c r="AR215" s="666" t="str">
        <f t="shared" si="62"/>
        <v/>
      </c>
      <c r="AS215" s="666" t="str">
        <f t="shared" si="63"/>
        <v/>
      </c>
      <c r="AT215" s="897" t="str">
        <f t="shared" si="65"/>
        <v/>
      </c>
      <c r="AU215" s="897" t="str">
        <f t="shared" si="66"/>
        <v/>
      </c>
    </row>
    <row r="216" spans="3:47" s="4" customFormat="1" ht="28.15" hidden="1" customHeight="1" outlineLevel="1">
      <c r="C216" s="722">
        <v>198</v>
      </c>
      <c r="D216" s="766"/>
      <c r="E216" s="686"/>
      <c r="F216" s="767"/>
      <c r="G216" s="744"/>
      <c r="H216" s="191"/>
      <c r="I216" s="191"/>
      <c r="J216" s="776"/>
      <c r="K216" s="192"/>
      <c r="L216" s="192"/>
      <c r="M216" s="774"/>
      <c r="N216" s="192"/>
      <c r="O216" s="769"/>
      <c r="P216" s="895"/>
      <c r="Q216" s="960"/>
      <c r="R216" s="1048"/>
      <c r="S216" s="770"/>
      <c r="T216" s="771"/>
      <c r="U216" s="453"/>
      <c r="V216" s="307"/>
      <c r="W216" s="294"/>
      <c r="Z216" s="663" t="str">
        <f t="shared" si="52"/>
        <v/>
      </c>
      <c r="AA216" s="664" t="str">
        <f t="shared" si="67"/>
        <v/>
      </c>
      <c r="AB216" s="664" t="str">
        <f t="shared" si="68"/>
        <v/>
      </c>
      <c r="AC216" s="664" t="str">
        <f>IF(Z216="","",VLOOKUP(Z216,リスト!BN:BO,2,0))</f>
        <v/>
      </c>
      <c r="AD216" s="664" t="str">
        <f t="shared" si="53"/>
        <v/>
      </c>
      <c r="AE216" s="664" t="str">
        <f>IF(AD216="","",VLOOKUP(AD216,リスト!BW:BX,2,0))</f>
        <v/>
      </c>
      <c r="AF216" s="664" t="str">
        <f>IF(Z216="","",IF(J216&gt;【１】経営概要!$G$27,調査年-1,調査年)-I216)</f>
        <v/>
      </c>
      <c r="AG216" s="723" t="str">
        <f t="shared" si="54"/>
        <v/>
      </c>
      <c r="AH216" s="665" t="str">
        <f t="shared" si="55"/>
        <v/>
      </c>
      <c r="AI216" s="665" t="str">
        <f t="shared" si="56"/>
        <v/>
      </c>
      <c r="AJ216" s="666" t="str">
        <f t="shared" si="57"/>
        <v/>
      </c>
      <c r="AK216" s="666" t="str">
        <f t="shared" si="58"/>
        <v/>
      </c>
      <c r="AL216" s="666" t="str">
        <f t="shared" si="64"/>
        <v/>
      </c>
      <c r="AM216" s="666" t="str">
        <f>IF(R216="","",IF(OR(I216=IF(J216&gt;【１】経営概要!$G$27,調査年-1,調査年),AH216=""),"",ROUND(AH216*R216%,0)))</f>
        <v/>
      </c>
      <c r="AN216" s="666" t="str">
        <f t="shared" si="59"/>
        <v/>
      </c>
      <c r="AO216" s="666" t="str">
        <f t="shared" si="60"/>
        <v/>
      </c>
      <c r="AP216" s="666" t="str">
        <f t="shared" si="61"/>
        <v/>
      </c>
      <c r="AQ216" s="862" t="str">
        <f>IF(OR(R216="",AND(OR(I216&lt;&gt;IF(J216&gt;【１】経営概要!$G$27,調査年-1,調査年),AA216=0),M216="",AL216="")),"",
SUM(
IF(AND(I216=IF(J216&gt;【１】経営概要!$G$27,調査年-1,調査年),AA216=1),ROUND(K216*R216%,0),),
ROUND(M216*R216%,0),
ROUND(SUM(AL216)*R216%,0),
))</f>
        <v/>
      </c>
      <c r="AR216" s="666" t="str">
        <f t="shared" si="62"/>
        <v/>
      </c>
      <c r="AS216" s="666" t="str">
        <f t="shared" si="63"/>
        <v/>
      </c>
      <c r="AT216" s="897" t="str">
        <f t="shared" si="65"/>
        <v/>
      </c>
      <c r="AU216" s="897" t="str">
        <f t="shared" si="66"/>
        <v/>
      </c>
    </row>
    <row r="217" spans="3:47" s="4" customFormat="1" ht="28.15" hidden="1" customHeight="1" outlineLevel="1">
      <c r="C217" s="722">
        <v>199</v>
      </c>
      <c r="D217" s="766"/>
      <c r="E217" s="686"/>
      <c r="F217" s="767"/>
      <c r="G217" s="744"/>
      <c r="H217" s="191"/>
      <c r="I217" s="191"/>
      <c r="J217" s="776"/>
      <c r="K217" s="192"/>
      <c r="L217" s="192"/>
      <c r="M217" s="774"/>
      <c r="N217" s="192"/>
      <c r="O217" s="769"/>
      <c r="P217" s="895"/>
      <c r="Q217" s="960"/>
      <c r="R217" s="1048"/>
      <c r="S217" s="770"/>
      <c r="T217" s="771"/>
      <c r="U217" s="453"/>
      <c r="V217" s="307"/>
      <c r="W217" s="294"/>
      <c r="Z217" s="663" t="str">
        <f t="shared" si="52"/>
        <v/>
      </c>
      <c r="AA217" s="664" t="str">
        <f t="shared" si="67"/>
        <v/>
      </c>
      <c r="AB217" s="664" t="str">
        <f t="shared" si="68"/>
        <v/>
      </c>
      <c r="AC217" s="664" t="str">
        <f>IF(Z217="","",VLOOKUP(Z217,リスト!BN:BO,2,0))</f>
        <v/>
      </c>
      <c r="AD217" s="664" t="str">
        <f t="shared" si="53"/>
        <v/>
      </c>
      <c r="AE217" s="664" t="str">
        <f>IF(AD217="","",VLOOKUP(AD217,リスト!BW:BX,2,0))</f>
        <v/>
      </c>
      <c r="AF217" s="664" t="str">
        <f>IF(Z217="","",IF(J217&gt;【１】経営概要!$G$27,調査年-1,調査年)-I217)</f>
        <v/>
      </c>
      <c r="AG217" s="723" t="str">
        <f t="shared" si="54"/>
        <v/>
      </c>
      <c r="AH217" s="665" t="str">
        <f t="shared" si="55"/>
        <v/>
      </c>
      <c r="AI217" s="665" t="str">
        <f t="shared" si="56"/>
        <v/>
      </c>
      <c r="AJ217" s="666" t="str">
        <f t="shared" si="57"/>
        <v/>
      </c>
      <c r="AK217" s="666" t="str">
        <f t="shared" si="58"/>
        <v/>
      </c>
      <c r="AL217" s="666" t="str">
        <f t="shared" si="64"/>
        <v/>
      </c>
      <c r="AM217" s="666" t="str">
        <f>IF(R217="","",IF(OR(I217=IF(J217&gt;【１】経営概要!$G$27,調査年-1,調査年),AH217=""),"",ROUND(AH217*R217%,0)))</f>
        <v/>
      </c>
      <c r="AN217" s="666" t="str">
        <f t="shared" si="59"/>
        <v/>
      </c>
      <c r="AO217" s="666" t="str">
        <f t="shared" si="60"/>
        <v/>
      </c>
      <c r="AP217" s="666" t="str">
        <f t="shared" si="61"/>
        <v/>
      </c>
      <c r="AQ217" s="862" t="str">
        <f>IF(OR(R217="",AND(OR(I217&lt;&gt;IF(J217&gt;【１】経営概要!$G$27,調査年-1,調査年),AA217=0),M217="",AL217="")),"",
SUM(
IF(AND(I217=IF(J217&gt;【１】経営概要!$G$27,調査年-1,調査年),AA217=1),ROUND(K217*R217%,0),),
ROUND(M217*R217%,0),
ROUND(SUM(AL217)*R217%,0),
))</f>
        <v/>
      </c>
      <c r="AR217" s="666" t="str">
        <f t="shared" si="62"/>
        <v/>
      </c>
      <c r="AS217" s="666" t="str">
        <f t="shared" si="63"/>
        <v/>
      </c>
      <c r="AT217" s="897" t="str">
        <f t="shared" si="65"/>
        <v/>
      </c>
      <c r="AU217" s="897" t="str">
        <f t="shared" si="66"/>
        <v/>
      </c>
    </row>
    <row r="218" spans="3:47" s="4" customFormat="1" ht="28.15" hidden="1" customHeight="1" outlineLevel="1">
      <c r="C218" s="722">
        <v>200</v>
      </c>
      <c r="D218" s="766"/>
      <c r="E218" s="686"/>
      <c r="F218" s="767"/>
      <c r="G218" s="682"/>
      <c r="H218" s="200"/>
      <c r="I218" s="200"/>
      <c r="J218" s="768"/>
      <c r="K218" s="201"/>
      <c r="L218" s="201"/>
      <c r="M218" s="201"/>
      <c r="N218" s="201"/>
      <c r="O218" s="769"/>
      <c r="P218" s="895"/>
      <c r="Q218" s="960"/>
      <c r="R218" s="1048"/>
      <c r="S218" s="770"/>
      <c r="T218" s="771"/>
      <c r="U218" s="453"/>
      <c r="V218" s="307"/>
      <c r="W218" s="294"/>
      <c r="Z218" s="663" t="str">
        <f t="shared" si="52"/>
        <v/>
      </c>
      <c r="AA218" s="664" t="str">
        <f t="shared" si="67"/>
        <v/>
      </c>
      <c r="AB218" s="664" t="str">
        <f t="shared" si="68"/>
        <v/>
      </c>
      <c r="AC218" s="664" t="str">
        <f>IF(Z218="","",VLOOKUP(Z218,リスト!BN:BO,2,0))</f>
        <v/>
      </c>
      <c r="AD218" s="664" t="str">
        <f t="shared" si="53"/>
        <v/>
      </c>
      <c r="AE218" s="664" t="str">
        <f>IF(AD218="","",VLOOKUP(AD218,リスト!BW:BX,2,0))</f>
        <v/>
      </c>
      <c r="AF218" s="664" t="str">
        <f>IF(Z218="","",IF(J218&gt;【１】経営概要!$G$27,調査年-1,調査年)-I218)</f>
        <v/>
      </c>
      <c r="AG218" s="723" t="str">
        <f t="shared" si="54"/>
        <v/>
      </c>
      <c r="AH218" s="665" t="str">
        <f t="shared" si="55"/>
        <v/>
      </c>
      <c r="AI218" s="665" t="str">
        <f t="shared" si="56"/>
        <v/>
      </c>
      <c r="AJ218" s="666" t="str">
        <f t="shared" si="57"/>
        <v/>
      </c>
      <c r="AK218" s="666" t="str">
        <f t="shared" si="58"/>
        <v/>
      </c>
      <c r="AL218" s="666" t="str">
        <f t="shared" si="64"/>
        <v/>
      </c>
      <c r="AM218" s="666" t="str">
        <f>IF(R218="","",IF(OR(I218=IF(J218&gt;【１】経営概要!$G$27,調査年-1,調査年),AH218=""),"",ROUND(AH218*R218%,0)))</f>
        <v/>
      </c>
      <c r="AN218" s="666" t="str">
        <f t="shared" si="59"/>
        <v/>
      </c>
      <c r="AO218" s="666" t="str">
        <f t="shared" si="60"/>
        <v/>
      </c>
      <c r="AP218" s="666" t="str">
        <f t="shared" si="61"/>
        <v/>
      </c>
      <c r="AQ218" s="862" t="str">
        <f>IF(OR(R218="",AND(OR(I218&lt;&gt;IF(J218&gt;【１】経営概要!$G$27,調査年-1,調査年),AA218=0),M218="",AL218="")),"",
SUM(
IF(AND(I218=IF(J218&gt;【１】経営概要!$G$27,調査年-1,調査年),AA218=1),ROUND(K218*R218%,0),),
ROUND(M218*R218%,0),
ROUND(SUM(AL218)*R218%,0),
))</f>
        <v/>
      </c>
      <c r="AR218" s="666" t="str">
        <f t="shared" si="62"/>
        <v/>
      </c>
      <c r="AS218" s="666" t="str">
        <f t="shared" si="63"/>
        <v/>
      </c>
      <c r="AT218" s="897" t="str">
        <f t="shared" si="65"/>
        <v/>
      </c>
      <c r="AU218" s="897" t="str">
        <f t="shared" si="66"/>
        <v/>
      </c>
    </row>
    <row r="219" spans="3:47" s="4" customFormat="1" ht="28.15" hidden="1" customHeight="1" outlineLevel="1">
      <c r="C219" s="722">
        <v>201</v>
      </c>
      <c r="D219" s="772"/>
      <c r="E219" s="773"/>
      <c r="F219" s="767"/>
      <c r="G219" s="744"/>
      <c r="H219" s="193"/>
      <c r="I219" s="193"/>
      <c r="J219" s="768"/>
      <c r="K219" s="192"/>
      <c r="L219" s="192"/>
      <c r="M219" s="774"/>
      <c r="N219" s="192"/>
      <c r="O219" s="769"/>
      <c r="P219" s="895"/>
      <c r="Q219" s="960"/>
      <c r="R219" s="1048"/>
      <c r="S219" s="770"/>
      <c r="T219" s="771"/>
      <c r="U219" s="453"/>
      <c r="V219" s="307"/>
      <c r="W219" s="294"/>
      <c r="Z219" s="663" t="str">
        <f t="shared" si="52"/>
        <v/>
      </c>
      <c r="AA219" s="664" t="str">
        <f t="shared" si="67"/>
        <v/>
      </c>
      <c r="AB219" s="664" t="str">
        <f t="shared" si="68"/>
        <v/>
      </c>
      <c r="AC219" s="664" t="str">
        <f>IF(Z219="","",VLOOKUP(Z219,リスト!BN:BO,2,0))</f>
        <v/>
      </c>
      <c r="AD219" s="664" t="str">
        <f t="shared" si="53"/>
        <v/>
      </c>
      <c r="AE219" s="664" t="str">
        <f>IF(AD219="","",VLOOKUP(AD219,リスト!BW:BX,2,0))</f>
        <v/>
      </c>
      <c r="AF219" s="664" t="str">
        <f>IF(Z219="","",IF(J219&gt;【１】経営概要!$G$27,調査年-1,調査年)-I219)</f>
        <v/>
      </c>
      <c r="AG219" s="723" t="str">
        <f t="shared" si="54"/>
        <v/>
      </c>
      <c r="AH219" s="665" t="str">
        <f t="shared" si="55"/>
        <v/>
      </c>
      <c r="AI219" s="665" t="str">
        <f t="shared" si="56"/>
        <v/>
      </c>
      <c r="AJ219" s="666" t="str">
        <f t="shared" si="57"/>
        <v/>
      </c>
      <c r="AK219" s="666" t="str">
        <f t="shared" si="58"/>
        <v/>
      </c>
      <c r="AL219" s="666" t="str">
        <f t="shared" si="64"/>
        <v/>
      </c>
      <c r="AM219" s="666" t="str">
        <f>IF(R219="","",IF(OR(I219=IF(J219&gt;【１】経営概要!$G$27,調査年-1,調査年),AH219=""),"",ROUND(AH219*R219%,0)))</f>
        <v/>
      </c>
      <c r="AN219" s="666" t="str">
        <f t="shared" si="59"/>
        <v/>
      </c>
      <c r="AO219" s="666" t="str">
        <f t="shared" si="60"/>
        <v/>
      </c>
      <c r="AP219" s="666" t="str">
        <f t="shared" si="61"/>
        <v/>
      </c>
      <c r="AQ219" s="862" t="str">
        <f>IF(OR(R219="",AND(OR(I219&lt;&gt;IF(J219&gt;【１】経営概要!$G$27,調査年-1,調査年),AA219=0),M219="",AL219="")),"",
SUM(
IF(AND(I219=IF(J219&gt;【１】経営概要!$G$27,調査年-1,調査年),AA219=1),ROUND(K219*R219%,0),),
ROUND(M219*R219%,0),
ROUND(SUM(AL219)*R219%,0),
))</f>
        <v/>
      </c>
      <c r="AR219" s="666" t="str">
        <f t="shared" si="62"/>
        <v/>
      </c>
      <c r="AS219" s="666" t="str">
        <f t="shared" si="63"/>
        <v/>
      </c>
      <c r="AT219" s="897" t="str">
        <f t="shared" si="65"/>
        <v/>
      </c>
      <c r="AU219" s="897" t="str">
        <f t="shared" si="66"/>
        <v/>
      </c>
    </row>
    <row r="220" spans="3:47" s="4" customFormat="1" ht="28.15" hidden="1" customHeight="1" outlineLevel="1">
      <c r="C220" s="722">
        <v>202</v>
      </c>
      <c r="D220" s="766"/>
      <c r="E220" s="686"/>
      <c r="F220" s="767"/>
      <c r="G220" s="744"/>
      <c r="H220" s="191"/>
      <c r="I220" s="191"/>
      <c r="J220" s="768"/>
      <c r="K220" s="192"/>
      <c r="L220" s="192"/>
      <c r="M220" s="774"/>
      <c r="N220" s="192"/>
      <c r="O220" s="769"/>
      <c r="P220" s="895"/>
      <c r="Q220" s="960"/>
      <c r="R220" s="1048"/>
      <c r="S220" s="770"/>
      <c r="T220" s="771"/>
      <c r="U220" s="453"/>
      <c r="V220" s="307"/>
      <c r="W220" s="294"/>
      <c r="Z220" s="663" t="str">
        <f t="shared" si="52"/>
        <v/>
      </c>
      <c r="AA220" s="664" t="str">
        <f t="shared" si="67"/>
        <v/>
      </c>
      <c r="AB220" s="664" t="str">
        <f t="shared" si="68"/>
        <v/>
      </c>
      <c r="AC220" s="664" t="str">
        <f>IF(Z220="","",VLOOKUP(Z220,リスト!BN:BO,2,0))</f>
        <v/>
      </c>
      <c r="AD220" s="664" t="str">
        <f t="shared" si="53"/>
        <v/>
      </c>
      <c r="AE220" s="664" t="str">
        <f>IF(AD220="","",VLOOKUP(AD220,リスト!BW:BX,2,0))</f>
        <v/>
      </c>
      <c r="AF220" s="664" t="str">
        <f>IF(Z220="","",IF(J220&gt;【１】経営概要!$G$27,調査年-1,調査年)-I220)</f>
        <v/>
      </c>
      <c r="AG220" s="723" t="str">
        <f t="shared" si="54"/>
        <v/>
      </c>
      <c r="AH220" s="665" t="str">
        <f t="shared" si="55"/>
        <v/>
      </c>
      <c r="AI220" s="665" t="str">
        <f t="shared" si="56"/>
        <v/>
      </c>
      <c r="AJ220" s="666" t="str">
        <f t="shared" si="57"/>
        <v/>
      </c>
      <c r="AK220" s="666" t="str">
        <f t="shared" si="58"/>
        <v/>
      </c>
      <c r="AL220" s="666" t="str">
        <f t="shared" si="64"/>
        <v/>
      </c>
      <c r="AM220" s="666" t="str">
        <f>IF(R220="","",IF(OR(I220=IF(J220&gt;【１】経営概要!$G$27,調査年-1,調査年),AH220=""),"",ROUND(AH220*R220%,0)))</f>
        <v/>
      </c>
      <c r="AN220" s="666" t="str">
        <f t="shared" si="59"/>
        <v/>
      </c>
      <c r="AO220" s="666" t="str">
        <f t="shared" si="60"/>
        <v/>
      </c>
      <c r="AP220" s="666" t="str">
        <f t="shared" si="61"/>
        <v/>
      </c>
      <c r="AQ220" s="862" t="str">
        <f>IF(OR(R220="",AND(OR(I220&lt;&gt;IF(J220&gt;【１】経営概要!$G$27,調査年-1,調査年),AA220=0),M220="",AL220="")),"",
SUM(
IF(AND(I220=IF(J220&gt;【１】経営概要!$G$27,調査年-1,調査年),AA220=1),ROUND(K220*R220%,0),),
ROUND(M220*R220%,0),
ROUND(SUM(AL220)*R220%,0),
))</f>
        <v/>
      </c>
      <c r="AR220" s="666" t="str">
        <f t="shared" si="62"/>
        <v/>
      </c>
      <c r="AS220" s="666" t="str">
        <f t="shared" si="63"/>
        <v/>
      </c>
      <c r="AT220" s="897" t="str">
        <f t="shared" si="65"/>
        <v/>
      </c>
      <c r="AU220" s="897" t="str">
        <f t="shared" si="66"/>
        <v/>
      </c>
    </row>
    <row r="221" spans="3:47" s="4" customFormat="1" ht="28.15" hidden="1" customHeight="1" outlineLevel="1">
      <c r="C221" s="722">
        <v>203</v>
      </c>
      <c r="D221" s="772"/>
      <c r="E221" s="773"/>
      <c r="F221" s="767"/>
      <c r="G221" s="744"/>
      <c r="H221" s="193"/>
      <c r="I221" s="193"/>
      <c r="J221" s="768"/>
      <c r="K221" s="192"/>
      <c r="L221" s="192"/>
      <c r="M221" s="774"/>
      <c r="N221" s="192"/>
      <c r="O221" s="769"/>
      <c r="P221" s="895"/>
      <c r="Q221" s="960"/>
      <c r="R221" s="1048"/>
      <c r="S221" s="770"/>
      <c r="T221" s="771"/>
      <c r="U221" s="453"/>
      <c r="V221" s="307"/>
      <c r="W221" s="294"/>
      <c r="Z221" s="663" t="str">
        <f t="shared" si="52"/>
        <v/>
      </c>
      <c r="AA221" s="664" t="str">
        <f t="shared" si="67"/>
        <v/>
      </c>
      <c r="AB221" s="664" t="str">
        <f t="shared" si="68"/>
        <v/>
      </c>
      <c r="AC221" s="664" t="str">
        <f>IF(Z221="","",VLOOKUP(Z221,リスト!BN:BO,2,0))</f>
        <v/>
      </c>
      <c r="AD221" s="664" t="str">
        <f t="shared" si="53"/>
        <v/>
      </c>
      <c r="AE221" s="664" t="str">
        <f>IF(AD221="","",VLOOKUP(AD221,リスト!BW:BX,2,0))</f>
        <v/>
      </c>
      <c r="AF221" s="664" t="str">
        <f>IF(Z221="","",IF(J221&gt;【１】経営概要!$G$27,調査年-1,調査年)-I221)</f>
        <v/>
      </c>
      <c r="AG221" s="723" t="str">
        <f t="shared" si="54"/>
        <v/>
      </c>
      <c r="AH221" s="665" t="str">
        <f t="shared" si="55"/>
        <v/>
      </c>
      <c r="AI221" s="665" t="str">
        <f t="shared" si="56"/>
        <v/>
      </c>
      <c r="AJ221" s="666" t="str">
        <f t="shared" si="57"/>
        <v/>
      </c>
      <c r="AK221" s="666" t="str">
        <f t="shared" si="58"/>
        <v/>
      </c>
      <c r="AL221" s="666" t="str">
        <f t="shared" si="64"/>
        <v/>
      </c>
      <c r="AM221" s="666" t="str">
        <f>IF(R221="","",IF(OR(I221=IF(J221&gt;【１】経営概要!$G$27,調査年-1,調査年),AH221=""),"",ROUND(AH221*R221%,0)))</f>
        <v/>
      </c>
      <c r="AN221" s="666" t="str">
        <f t="shared" si="59"/>
        <v/>
      </c>
      <c r="AO221" s="666" t="str">
        <f t="shared" si="60"/>
        <v/>
      </c>
      <c r="AP221" s="666" t="str">
        <f t="shared" si="61"/>
        <v/>
      </c>
      <c r="AQ221" s="862" t="str">
        <f>IF(OR(R221="",AND(OR(I221&lt;&gt;IF(J221&gt;【１】経営概要!$G$27,調査年-1,調査年),AA221=0),M221="",AL221="")),"",
SUM(
IF(AND(I221=IF(J221&gt;【１】経営概要!$G$27,調査年-1,調査年),AA221=1),ROUND(K221*R221%,0),),
ROUND(M221*R221%,0),
ROUND(SUM(AL221)*R221%,0),
))</f>
        <v/>
      </c>
      <c r="AR221" s="666" t="str">
        <f t="shared" si="62"/>
        <v/>
      </c>
      <c r="AS221" s="666" t="str">
        <f t="shared" si="63"/>
        <v/>
      </c>
      <c r="AT221" s="897" t="str">
        <f t="shared" si="65"/>
        <v/>
      </c>
      <c r="AU221" s="897" t="str">
        <f t="shared" si="66"/>
        <v/>
      </c>
    </row>
    <row r="222" spans="3:47" s="4" customFormat="1" ht="28.15" hidden="1" customHeight="1" outlineLevel="1">
      <c r="C222" s="722">
        <v>204</v>
      </c>
      <c r="D222" s="766"/>
      <c r="E222" s="686"/>
      <c r="F222" s="767"/>
      <c r="G222" s="744"/>
      <c r="H222" s="191"/>
      <c r="I222" s="191"/>
      <c r="J222" s="768"/>
      <c r="K222" s="192"/>
      <c r="L222" s="192"/>
      <c r="M222" s="774"/>
      <c r="N222" s="192"/>
      <c r="O222" s="769"/>
      <c r="P222" s="895"/>
      <c r="Q222" s="960"/>
      <c r="R222" s="1048"/>
      <c r="S222" s="770"/>
      <c r="T222" s="771"/>
      <c r="U222" s="453"/>
      <c r="V222" s="307"/>
      <c r="W222" s="294"/>
      <c r="Z222" s="663" t="str">
        <f t="shared" si="52"/>
        <v/>
      </c>
      <c r="AA222" s="664" t="str">
        <f t="shared" si="67"/>
        <v/>
      </c>
      <c r="AB222" s="664" t="str">
        <f t="shared" si="68"/>
        <v/>
      </c>
      <c r="AC222" s="664" t="str">
        <f>IF(Z222="","",VLOOKUP(Z222,リスト!BN:BO,2,0))</f>
        <v/>
      </c>
      <c r="AD222" s="664" t="str">
        <f t="shared" si="53"/>
        <v/>
      </c>
      <c r="AE222" s="664" t="str">
        <f>IF(AD222="","",VLOOKUP(AD222,リスト!BW:BX,2,0))</f>
        <v/>
      </c>
      <c r="AF222" s="664" t="str">
        <f>IF(Z222="","",IF(J222&gt;【１】経営概要!$G$27,調査年-1,調査年)-I222)</f>
        <v/>
      </c>
      <c r="AG222" s="723" t="str">
        <f t="shared" si="54"/>
        <v/>
      </c>
      <c r="AH222" s="665" t="str">
        <f t="shared" si="55"/>
        <v/>
      </c>
      <c r="AI222" s="665" t="str">
        <f t="shared" si="56"/>
        <v/>
      </c>
      <c r="AJ222" s="666" t="str">
        <f t="shared" si="57"/>
        <v/>
      </c>
      <c r="AK222" s="666" t="str">
        <f t="shared" si="58"/>
        <v/>
      </c>
      <c r="AL222" s="666" t="str">
        <f t="shared" si="64"/>
        <v/>
      </c>
      <c r="AM222" s="666" t="str">
        <f>IF(R222="","",IF(OR(I222=IF(J222&gt;【１】経営概要!$G$27,調査年-1,調査年),AH222=""),"",ROUND(AH222*R222%,0)))</f>
        <v/>
      </c>
      <c r="AN222" s="666" t="str">
        <f t="shared" si="59"/>
        <v/>
      </c>
      <c r="AO222" s="666" t="str">
        <f t="shared" si="60"/>
        <v/>
      </c>
      <c r="AP222" s="666" t="str">
        <f t="shared" si="61"/>
        <v/>
      </c>
      <c r="AQ222" s="862" t="str">
        <f>IF(OR(R222="",AND(OR(I222&lt;&gt;IF(J222&gt;【１】経営概要!$G$27,調査年-1,調査年),AA222=0),M222="",AL222="")),"",
SUM(
IF(AND(I222=IF(J222&gt;【１】経営概要!$G$27,調査年-1,調査年),AA222=1),ROUND(K222*R222%,0),),
ROUND(M222*R222%,0),
ROUND(SUM(AL222)*R222%,0),
))</f>
        <v/>
      </c>
      <c r="AR222" s="666" t="str">
        <f t="shared" si="62"/>
        <v/>
      </c>
      <c r="AS222" s="666" t="str">
        <f t="shared" si="63"/>
        <v/>
      </c>
      <c r="AT222" s="897" t="str">
        <f t="shared" si="65"/>
        <v/>
      </c>
      <c r="AU222" s="897" t="str">
        <f t="shared" si="66"/>
        <v/>
      </c>
    </row>
    <row r="223" spans="3:47" s="4" customFormat="1" ht="28.15" hidden="1" customHeight="1" outlineLevel="1">
      <c r="C223" s="722">
        <v>205</v>
      </c>
      <c r="D223" s="772"/>
      <c r="E223" s="773"/>
      <c r="F223" s="767"/>
      <c r="G223" s="744"/>
      <c r="H223" s="193"/>
      <c r="I223" s="193"/>
      <c r="J223" s="768"/>
      <c r="K223" s="192"/>
      <c r="L223" s="192"/>
      <c r="M223" s="774"/>
      <c r="N223" s="192"/>
      <c r="O223" s="769"/>
      <c r="P223" s="895"/>
      <c r="Q223" s="960"/>
      <c r="R223" s="1048"/>
      <c r="S223" s="770"/>
      <c r="T223" s="771"/>
      <c r="U223" s="453"/>
      <c r="V223" s="307"/>
      <c r="W223" s="294"/>
      <c r="Z223" s="663" t="str">
        <f t="shared" si="52"/>
        <v/>
      </c>
      <c r="AA223" s="664" t="str">
        <f t="shared" si="67"/>
        <v/>
      </c>
      <c r="AB223" s="664" t="str">
        <f t="shared" si="68"/>
        <v/>
      </c>
      <c r="AC223" s="664" t="str">
        <f>IF(Z223="","",VLOOKUP(Z223,リスト!BN:BO,2,0))</f>
        <v/>
      </c>
      <c r="AD223" s="664" t="str">
        <f t="shared" si="53"/>
        <v/>
      </c>
      <c r="AE223" s="664" t="str">
        <f>IF(AD223="","",VLOOKUP(AD223,リスト!BW:BX,2,0))</f>
        <v/>
      </c>
      <c r="AF223" s="664" t="str">
        <f>IF(Z223="","",IF(J223&gt;【１】経営概要!$G$27,調査年-1,調査年)-I223)</f>
        <v/>
      </c>
      <c r="AG223" s="723" t="str">
        <f t="shared" si="54"/>
        <v/>
      </c>
      <c r="AH223" s="665" t="str">
        <f t="shared" si="55"/>
        <v/>
      </c>
      <c r="AI223" s="665" t="str">
        <f t="shared" si="56"/>
        <v/>
      </c>
      <c r="AJ223" s="666" t="str">
        <f t="shared" si="57"/>
        <v/>
      </c>
      <c r="AK223" s="666" t="str">
        <f t="shared" si="58"/>
        <v/>
      </c>
      <c r="AL223" s="666" t="str">
        <f t="shared" si="64"/>
        <v/>
      </c>
      <c r="AM223" s="666" t="str">
        <f>IF(R223="","",IF(OR(I223=IF(J223&gt;【１】経営概要!$G$27,調査年-1,調査年),AH223=""),"",ROUND(AH223*R223%,0)))</f>
        <v/>
      </c>
      <c r="AN223" s="666" t="str">
        <f t="shared" si="59"/>
        <v/>
      </c>
      <c r="AO223" s="666" t="str">
        <f t="shared" si="60"/>
        <v/>
      </c>
      <c r="AP223" s="666" t="str">
        <f t="shared" si="61"/>
        <v/>
      </c>
      <c r="AQ223" s="862" t="str">
        <f>IF(OR(R223="",AND(OR(I223&lt;&gt;IF(J223&gt;【１】経営概要!$G$27,調査年-1,調査年),AA223=0),M223="",AL223="")),"",
SUM(
IF(AND(I223=IF(J223&gt;【１】経営概要!$G$27,調査年-1,調査年),AA223=1),ROUND(K223*R223%,0),),
ROUND(M223*R223%,0),
ROUND(SUM(AL223)*R223%,0),
))</f>
        <v/>
      </c>
      <c r="AR223" s="666" t="str">
        <f t="shared" si="62"/>
        <v/>
      </c>
      <c r="AS223" s="666" t="str">
        <f t="shared" si="63"/>
        <v/>
      </c>
      <c r="AT223" s="897" t="str">
        <f t="shared" si="65"/>
        <v/>
      </c>
      <c r="AU223" s="897" t="str">
        <f t="shared" si="66"/>
        <v/>
      </c>
    </row>
    <row r="224" spans="3:47" s="4" customFormat="1" ht="28.15" hidden="1" customHeight="1" outlineLevel="1">
      <c r="C224" s="722">
        <v>206</v>
      </c>
      <c r="D224" s="766"/>
      <c r="E224" s="686"/>
      <c r="F224" s="767"/>
      <c r="G224" s="744"/>
      <c r="H224" s="191"/>
      <c r="I224" s="191"/>
      <c r="J224" s="768"/>
      <c r="K224" s="192"/>
      <c r="L224" s="192"/>
      <c r="M224" s="774"/>
      <c r="N224" s="192"/>
      <c r="O224" s="769"/>
      <c r="P224" s="895"/>
      <c r="Q224" s="960"/>
      <c r="R224" s="1048"/>
      <c r="S224" s="770"/>
      <c r="T224" s="771"/>
      <c r="U224" s="453"/>
      <c r="V224" s="307"/>
      <c r="W224" s="294"/>
      <c r="Z224" s="663" t="str">
        <f t="shared" si="52"/>
        <v/>
      </c>
      <c r="AA224" s="664" t="str">
        <f t="shared" si="67"/>
        <v/>
      </c>
      <c r="AB224" s="664" t="str">
        <f t="shared" si="68"/>
        <v/>
      </c>
      <c r="AC224" s="664" t="str">
        <f>IF(Z224="","",VLOOKUP(Z224,リスト!BN:BO,2,0))</f>
        <v/>
      </c>
      <c r="AD224" s="664" t="str">
        <f t="shared" si="53"/>
        <v/>
      </c>
      <c r="AE224" s="664" t="str">
        <f>IF(AD224="","",VLOOKUP(AD224,リスト!BW:BX,2,0))</f>
        <v/>
      </c>
      <c r="AF224" s="664" t="str">
        <f>IF(Z224="","",IF(J224&gt;【１】経営概要!$G$27,調査年-1,調査年)-I224)</f>
        <v/>
      </c>
      <c r="AG224" s="723" t="str">
        <f t="shared" si="54"/>
        <v/>
      </c>
      <c r="AH224" s="665" t="str">
        <f t="shared" si="55"/>
        <v/>
      </c>
      <c r="AI224" s="665" t="str">
        <f t="shared" si="56"/>
        <v/>
      </c>
      <c r="AJ224" s="666" t="str">
        <f t="shared" si="57"/>
        <v/>
      </c>
      <c r="AK224" s="666" t="str">
        <f t="shared" si="58"/>
        <v/>
      </c>
      <c r="AL224" s="666" t="str">
        <f t="shared" si="64"/>
        <v/>
      </c>
      <c r="AM224" s="666" t="str">
        <f>IF(R224="","",IF(OR(I224=IF(J224&gt;【１】経営概要!$G$27,調査年-1,調査年),AH224=""),"",ROUND(AH224*R224%,0)))</f>
        <v/>
      </c>
      <c r="AN224" s="666" t="str">
        <f t="shared" si="59"/>
        <v/>
      </c>
      <c r="AO224" s="666" t="str">
        <f t="shared" si="60"/>
        <v/>
      </c>
      <c r="AP224" s="666" t="str">
        <f t="shared" si="61"/>
        <v/>
      </c>
      <c r="AQ224" s="862" t="str">
        <f>IF(OR(R224="",AND(OR(I224&lt;&gt;IF(J224&gt;【１】経営概要!$G$27,調査年-1,調査年),AA224=0),M224="",AL224="")),"",
SUM(
IF(AND(I224=IF(J224&gt;【１】経営概要!$G$27,調査年-1,調査年),AA224=1),ROUND(K224*R224%,0),),
ROUND(M224*R224%,0),
ROUND(SUM(AL224)*R224%,0),
))</f>
        <v/>
      </c>
      <c r="AR224" s="666" t="str">
        <f t="shared" si="62"/>
        <v/>
      </c>
      <c r="AS224" s="666" t="str">
        <f t="shared" si="63"/>
        <v/>
      </c>
      <c r="AT224" s="897" t="str">
        <f t="shared" si="65"/>
        <v/>
      </c>
      <c r="AU224" s="897" t="str">
        <f t="shared" si="66"/>
        <v/>
      </c>
    </row>
    <row r="225" spans="3:47" s="4" customFormat="1" ht="28.15" hidden="1" customHeight="1" outlineLevel="1">
      <c r="C225" s="722">
        <v>207</v>
      </c>
      <c r="D225" s="772"/>
      <c r="E225" s="773"/>
      <c r="F225" s="767"/>
      <c r="G225" s="744"/>
      <c r="H225" s="193"/>
      <c r="I225" s="193"/>
      <c r="J225" s="768"/>
      <c r="K225" s="192"/>
      <c r="L225" s="192"/>
      <c r="M225" s="774"/>
      <c r="N225" s="192"/>
      <c r="O225" s="769"/>
      <c r="P225" s="895"/>
      <c r="Q225" s="960"/>
      <c r="R225" s="1048"/>
      <c r="S225" s="770"/>
      <c r="T225" s="771"/>
      <c r="U225" s="453"/>
      <c r="V225" s="307"/>
      <c r="W225" s="294"/>
      <c r="Z225" s="663" t="str">
        <f t="shared" si="52"/>
        <v/>
      </c>
      <c r="AA225" s="664" t="str">
        <f t="shared" si="67"/>
        <v/>
      </c>
      <c r="AB225" s="664" t="str">
        <f t="shared" si="68"/>
        <v/>
      </c>
      <c r="AC225" s="664" t="str">
        <f>IF(Z225="","",VLOOKUP(Z225,リスト!BN:BO,2,0))</f>
        <v/>
      </c>
      <c r="AD225" s="664" t="str">
        <f t="shared" si="53"/>
        <v/>
      </c>
      <c r="AE225" s="664" t="str">
        <f>IF(AD225="","",VLOOKUP(AD225,リスト!BW:BX,2,0))</f>
        <v/>
      </c>
      <c r="AF225" s="664" t="str">
        <f>IF(Z225="","",IF(J225&gt;【１】経営概要!$G$27,調査年-1,調査年)-I225)</f>
        <v/>
      </c>
      <c r="AG225" s="723" t="str">
        <f t="shared" si="54"/>
        <v/>
      </c>
      <c r="AH225" s="665" t="str">
        <f t="shared" si="55"/>
        <v/>
      </c>
      <c r="AI225" s="665" t="str">
        <f t="shared" si="56"/>
        <v/>
      </c>
      <c r="AJ225" s="666" t="str">
        <f t="shared" si="57"/>
        <v/>
      </c>
      <c r="AK225" s="666" t="str">
        <f t="shared" si="58"/>
        <v/>
      </c>
      <c r="AL225" s="666" t="str">
        <f t="shared" si="64"/>
        <v/>
      </c>
      <c r="AM225" s="666" t="str">
        <f>IF(R225="","",IF(OR(I225=IF(J225&gt;【１】経営概要!$G$27,調査年-1,調査年),AH225=""),"",ROUND(AH225*R225%,0)))</f>
        <v/>
      </c>
      <c r="AN225" s="666" t="str">
        <f t="shared" si="59"/>
        <v/>
      </c>
      <c r="AO225" s="666" t="str">
        <f t="shared" si="60"/>
        <v/>
      </c>
      <c r="AP225" s="666" t="str">
        <f t="shared" si="61"/>
        <v/>
      </c>
      <c r="AQ225" s="862" t="str">
        <f>IF(OR(R225="",AND(OR(I225&lt;&gt;IF(J225&gt;【１】経営概要!$G$27,調査年-1,調査年),AA225=0),M225="",AL225="")),"",
SUM(
IF(AND(I225=IF(J225&gt;【１】経営概要!$G$27,調査年-1,調査年),AA225=1),ROUND(K225*R225%,0),),
ROUND(M225*R225%,0),
ROUND(SUM(AL225)*R225%,0),
))</f>
        <v/>
      </c>
      <c r="AR225" s="666" t="str">
        <f t="shared" si="62"/>
        <v/>
      </c>
      <c r="AS225" s="666" t="str">
        <f t="shared" si="63"/>
        <v/>
      </c>
      <c r="AT225" s="897" t="str">
        <f t="shared" si="65"/>
        <v/>
      </c>
      <c r="AU225" s="897" t="str">
        <f t="shared" si="66"/>
        <v/>
      </c>
    </row>
    <row r="226" spans="3:47" s="4" customFormat="1" ht="28.15" hidden="1" customHeight="1" outlineLevel="1">
      <c r="C226" s="722">
        <v>208</v>
      </c>
      <c r="D226" s="766"/>
      <c r="E226" s="686"/>
      <c r="F226" s="767"/>
      <c r="G226" s="744"/>
      <c r="H226" s="191"/>
      <c r="I226" s="191"/>
      <c r="J226" s="768"/>
      <c r="K226" s="192"/>
      <c r="L226" s="192"/>
      <c r="M226" s="774"/>
      <c r="N226" s="192"/>
      <c r="O226" s="769"/>
      <c r="P226" s="895"/>
      <c r="Q226" s="960"/>
      <c r="R226" s="1048"/>
      <c r="S226" s="770"/>
      <c r="T226" s="771"/>
      <c r="U226" s="453"/>
      <c r="V226" s="307"/>
      <c r="W226" s="294"/>
      <c r="Z226" s="663" t="str">
        <f t="shared" si="52"/>
        <v/>
      </c>
      <c r="AA226" s="664" t="str">
        <f t="shared" si="67"/>
        <v/>
      </c>
      <c r="AB226" s="664" t="str">
        <f t="shared" si="68"/>
        <v/>
      </c>
      <c r="AC226" s="664" t="str">
        <f>IF(Z226="","",VLOOKUP(Z226,リスト!BN:BO,2,0))</f>
        <v/>
      </c>
      <c r="AD226" s="664" t="str">
        <f t="shared" si="53"/>
        <v/>
      </c>
      <c r="AE226" s="664" t="str">
        <f>IF(AD226="","",VLOOKUP(AD226,リスト!BW:BX,2,0))</f>
        <v/>
      </c>
      <c r="AF226" s="664" t="str">
        <f>IF(Z226="","",IF(J226&gt;【１】経営概要!$G$27,調査年-1,調査年)-I226)</f>
        <v/>
      </c>
      <c r="AG226" s="723" t="str">
        <f t="shared" si="54"/>
        <v/>
      </c>
      <c r="AH226" s="665" t="str">
        <f t="shared" si="55"/>
        <v/>
      </c>
      <c r="AI226" s="665" t="str">
        <f t="shared" si="56"/>
        <v/>
      </c>
      <c r="AJ226" s="666" t="str">
        <f t="shared" si="57"/>
        <v/>
      </c>
      <c r="AK226" s="666" t="str">
        <f t="shared" si="58"/>
        <v/>
      </c>
      <c r="AL226" s="666" t="str">
        <f t="shared" si="64"/>
        <v/>
      </c>
      <c r="AM226" s="666" t="str">
        <f>IF(R226="","",IF(OR(I226=IF(J226&gt;【１】経営概要!$G$27,調査年-1,調査年),AH226=""),"",ROUND(AH226*R226%,0)))</f>
        <v/>
      </c>
      <c r="AN226" s="666" t="str">
        <f t="shared" si="59"/>
        <v/>
      </c>
      <c r="AO226" s="666" t="str">
        <f t="shared" si="60"/>
        <v/>
      </c>
      <c r="AP226" s="666" t="str">
        <f t="shared" si="61"/>
        <v/>
      </c>
      <c r="AQ226" s="862" t="str">
        <f>IF(OR(R226="",AND(OR(I226&lt;&gt;IF(J226&gt;【１】経営概要!$G$27,調査年-1,調査年),AA226=0),M226="",AL226="")),"",
SUM(
IF(AND(I226=IF(J226&gt;【１】経営概要!$G$27,調査年-1,調査年),AA226=1),ROUND(K226*R226%,0),),
ROUND(M226*R226%,0),
ROUND(SUM(AL226)*R226%,0),
))</f>
        <v/>
      </c>
      <c r="AR226" s="666" t="str">
        <f t="shared" si="62"/>
        <v/>
      </c>
      <c r="AS226" s="666" t="str">
        <f t="shared" si="63"/>
        <v/>
      </c>
      <c r="AT226" s="897" t="str">
        <f t="shared" si="65"/>
        <v/>
      </c>
      <c r="AU226" s="897" t="str">
        <f t="shared" si="66"/>
        <v/>
      </c>
    </row>
    <row r="227" spans="3:47" s="4" customFormat="1" ht="28.15" hidden="1" customHeight="1" outlineLevel="1">
      <c r="C227" s="722">
        <v>209</v>
      </c>
      <c r="D227" s="772"/>
      <c r="E227" s="773"/>
      <c r="F227" s="767"/>
      <c r="G227" s="744"/>
      <c r="H227" s="193"/>
      <c r="I227" s="193"/>
      <c r="J227" s="768"/>
      <c r="K227" s="192"/>
      <c r="L227" s="192"/>
      <c r="M227" s="774"/>
      <c r="N227" s="192"/>
      <c r="O227" s="769"/>
      <c r="P227" s="895"/>
      <c r="Q227" s="960"/>
      <c r="R227" s="1048"/>
      <c r="S227" s="770"/>
      <c r="T227" s="771"/>
      <c r="U227" s="453"/>
      <c r="V227" s="307"/>
      <c r="W227" s="294"/>
      <c r="Z227" s="663" t="str">
        <f t="shared" si="52"/>
        <v/>
      </c>
      <c r="AA227" s="664" t="str">
        <f t="shared" si="67"/>
        <v/>
      </c>
      <c r="AB227" s="664" t="str">
        <f t="shared" si="68"/>
        <v/>
      </c>
      <c r="AC227" s="664" t="str">
        <f>IF(Z227="","",VLOOKUP(Z227,リスト!BN:BO,2,0))</f>
        <v/>
      </c>
      <c r="AD227" s="664" t="str">
        <f t="shared" si="53"/>
        <v/>
      </c>
      <c r="AE227" s="664" t="str">
        <f>IF(AD227="","",VLOOKUP(AD227,リスト!BW:BX,2,0))</f>
        <v/>
      </c>
      <c r="AF227" s="664" t="str">
        <f>IF(Z227="","",IF(J227&gt;【１】経営概要!$G$27,調査年-1,調査年)-I227)</f>
        <v/>
      </c>
      <c r="AG227" s="723" t="str">
        <f t="shared" si="54"/>
        <v/>
      </c>
      <c r="AH227" s="665" t="str">
        <f t="shared" si="55"/>
        <v/>
      </c>
      <c r="AI227" s="665" t="str">
        <f t="shared" si="56"/>
        <v/>
      </c>
      <c r="AJ227" s="666" t="str">
        <f t="shared" si="57"/>
        <v/>
      </c>
      <c r="AK227" s="666" t="str">
        <f t="shared" si="58"/>
        <v/>
      </c>
      <c r="AL227" s="666" t="str">
        <f t="shared" si="64"/>
        <v/>
      </c>
      <c r="AM227" s="666" t="str">
        <f>IF(R227="","",IF(OR(I227=IF(J227&gt;【１】経営概要!$G$27,調査年-1,調査年),AH227=""),"",ROUND(AH227*R227%,0)))</f>
        <v/>
      </c>
      <c r="AN227" s="666" t="str">
        <f t="shared" si="59"/>
        <v/>
      </c>
      <c r="AO227" s="666" t="str">
        <f t="shared" si="60"/>
        <v/>
      </c>
      <c r="AP227" s="666" t="str">
        <f t="shared" si="61"/>
        <v/>
      </c>
      <c r="AQ227" s="862" t="str">
        <f>IF(OR(R227="",AND(OR(I227&lt;&gt;IF(J227&gt;【１】経営概要!$G$27,調査年-1,調査年),AA227=0),M227="",AL227="")),"",
SUM(
IF(AND(I227=IF(J227&gt;【１】経営概要!$G$27,調査年-1,調査年),AA227=1),ROUND(K227*R227%,0),),
ROUND(M227*R227%,0),
ROUND(SUM(AL227)*R227%,0),
))</f>
        <v/>
      </c>
      <c r="AR227" s="666" t="str">
        <f t="shared" si="62"/>
        <v/>
      </c>
      <c r="AS227" s="666" t="str">
        <f t="shared" si="63"/>
        <v/>
      </c>
      <c r="AT227" s="897" t="str">
        <f t="shared" si="65"/>
        <v/>
      </c>
      <c r="AU227" s="897" t="str">
        <f t="shared" si="66"/>
        <v/>
      </c>
    </row>
    <row r="228" spans="3:47" s="4" customFormat="1" ht="28.15" hidden="1" customHeight="1" outlineLevel="1">
      <c r="C228" s="722">
        <v>210</v>
      </c>
      <c r="D228" s="766"/>
      <c r="E228" s="686"/>
      <c r="F228" s="767"/>
      <c r="G228" s="744"/>
      <c r="H228" s="191"/>
      <c r="I228" s="191"/>
      <c r="J228" s="768"/>
      <c r="K228" s="192"/>
      <c r="L228" s="192"/>
      <c r="M228" s="774"/>
      <c r="N228" s="192"/>
      <c r="O228" s="769"/>
      <c r="P228" s="895"/>
      <c r="Q228" s="960"/>
      <c r="R228" s="1048"/>
      <c r="S228" s="770"/>
      <c r="T228" s="771"/>
      <c r="U228" s="453"/>
      <c r="V228" s="307"/>
      <c r="W228" s="294"/>
      <c r="Z228" s="663" t="str">
        <f t="shared" si="52"/>
        <v/>
      </c>
      <c r="AA228" s="664" t="str">
        <f t="shared" si="67"/>
        <v/>
      </c>
      <c r="AB228" s="664" t="str">
        <f t="shared" si="68"/>
        <v/>
      </c>
      <c r="AC228" s="664" t="str">
        <f>IF(Z228="","",VLOOKUP(Z228,リスト!BN:BO,2,0))</f>
        <v/>
      </c>
      <c r="AD228" s="664" t="str">
        <f t="shared" si="53"/>
        <v/>
      </c>
      <c r="AE228" s="664" t="str">
        <f>IF(AD228="","",VLOOKUP(AD228,リスト!BW:BX,2,0))</f>
        <v/>
      </c>
      <c r="AF228" s="664" t="str">
        <f>IF(Z228="","",IF(J228&gt;【１】経営概要!$G$27,調査年-1,調査年)-I228)</f>
        <v/>
      </c>
      <c r="AG228" s="723" t="str">
        <f t="shared" si="54"/>
        <v/>
      </c>
      <c r="AH228" s="665" t="str">
        <f t="shared" si="55"/>
        <v/>
      </c>
      <c r="AI228" s="665" t="str">
        <f t="shared" si="56"/>
        <v/>
      </c>
      <c r="AJ228" s="666" t="str">
        <f t="shared" si="57"/>
        <v/>
      </c>
      <c r="AK228" s="666" t="str">
        <f t="shared" si="58"/>
        <v/>
      </c>
      <c r="AL228" s="666" t="str">
        <f t="shared" si="64"/>
        <v/>
      </c>
      <c r="AM228" s="666" t="str">
        <f>IF(R228="","",IF(OR(I228=IF(J228&gt;【１】経営概要!$G$27,調査年-1,調査年),AH228=""),"",ROUND(AH228*R228%,0)))</f>
        <v/>
      </c>
      <c r="AN228" s="666" t="str">
        <f t="shared" si="59"/>
        <v/>
      </c>
      <c r="AO228" s="666" t="str">
        <f t="shared" si="60"/>
        <v/>
      </c>
      <c r="AP228" s="666" t="str">
        <f t="shared" si="61"/>
        <v/>
      </c>
      <c r="AQ228" s="862" t="str">
        <f>IF(OR(R228="",AND(OR(I228&lt;&gt;IF(J228&gt;【１】経営概要!$G$27,調査年-1,調査年),AA228=0),M228="",AL228="")),"",
SUM(
IF(AND(I228=IF(J228&gt;【１】経営概要!$G$27,調査年-1,調査年),AA228=1),ROUND(K228*R228%,0),),
ROUND(M228*R228%,0),
ROUND(SUM(AL228)*R228%,0),
))</f>
        <v/>
      </c>
      <c r="AR228" s="666" t="str">
        <f t="shared" si="62"/>
        <v/>
      </c>
      <c r="AS228" s="666" t="str">
        <f t="shared" si="63"/>
        <v/>
      </c>
      <c r="AT228" s="897" t="str">
        <f t="shared" si="65"/>
        <v/>
      </c>
      <c r="AU228" s="897" t="str">
        <f t="shared" si="66"/>
        <v/>
      </c>
    </row>
    <row r="229" spans="3:47" s="4" customFormat="1" ht="28.15" hidden="1" customHeight="1" outlineLevel="1">
      <c r="C229" s="722">
        <v>211</v>
      </c>
      <c r="D229" s="772"/>
      <c r="E229" s="773"/>
      <c r="F229" s="767"/>
      <c r="G229" s="744"/>
      <c r="H229" s="193"/>
      <c r="I229" s="193"/>
      <c r="J229" s="775"/>
      <c r="K229" s="192"/>
      <c r="L229" s="192"/>
      <c r="M229" s="774"/>
      <c r="N229" s="192"/>
      <c r="O229" s="769"/>
      <c r="P229" s="895"/>
      <c r="Q229" s="960"/>
      <c r="R229" s="1048"/>
      <c r="S229" s="770"/>
      <c r="T229" s="771"/>
      <c r="U229" s="453"/>
      <c r="V229" s="307"/>
      <c r="W229" s="294"/>
      <c r="Z229" s="663" t="str">
        <f t="shared" si="52"/>
        <v/>
      </c>
      <c r="AA229" s="664" t="str">
        <f t="shared" si="67"/>
        <v/>
      </c>
      <c r="AB229" s="664" t="str">
        <f t="shared" si="68"/>
        <v/>
      </c>
      <c r="AC229" s="664" t="str">
        <f>IF(Z229="","",VLOOKUP(Z229,リスト!BN:BO,2,0))</f>
        <v/>
      </c>
      <c r="AD229" s="664" t="str">
        <f t="shared" si="53"/>
        <v/>
      </c>
      <c r="AE229" s="664" t="str">
        <f>IF(AD229="","",VLOOKUP(AD229,リスト!BW:BX,2,0))</f>
        <v/>
      </c>
      <c r="AF229" s="664" t="str">
        <f>IF(Z229="","",IF(J229&gt;【１】経営概要!$G$27,調査年-1,調査年)-I229)</f>
        <v/>
      </c>
      <c r="AG229" s="723" t="str">
        <f t="shared" si="54"/>
        <v/>
      </c>
      <c r="AH229" s="665" t="str">
        <f t="shared" si="55"/>
        <v/>
      </c>
      <c r="AI229" s="665" t="str">
        <f t="shared" si="56"/>
        <v/>
      </c>
      <c r="AJ229" s="666" t="str">
        <f t="shared" si="57"/>
        <v/>
      </c>
      <c r="AK229" s="666" t="str">
        <f t="shared" si="58"/>
        <v/>
      </c>
      <c r="AL229" s="666" t="str">
        <f t="shared" si="64"/>
        <v/>
      </c>
      <c r="AM229" s="666" t="str">
        <f>IF(R229="","",IF(OR(I229=IF(J229&gt;【１】経営概要!$G$27,調査年-1,調査年),AH229=""),"",ROUND(AH229*R229%,0)))</f>
        <v/>
      </c>
      <c r="AN229" s="666" t="str">
        <f t="shared" si="59"/>
        <v/>
      </c>
      <c r="AO229" s="666" t="str">
        <f t="shared" si="60"/>
        <v/>
      </c>
      <c r="AP229" s="666" t="str">
        <f t="shared" si="61"/>
        <v/>
      </c>
      <c r="AQ229" s="862" t="str">
        <f>IF(OR(R229="",AND(OR(I229&lt;&gt;IF(J229&gt;【１】経営概要!$G$27,調査年-1,調査年),AA229=0),M229="",AL229="")),"",
SUM(
IF(AND(I229=IF(J229&gt;【１】経営概要!$G$27,調査年-1,調査年),AA229=1),ROUND(K229*R229%,0),),
ROUND(M229*R229%,0),
ROUND(SUM(AL229)*R229%,0),
))</f>
        <v/>
      </c>
      <c r="AR229" s="666" t="str">
        <f t="shared" si="62"/>
        <v/>
      </c>
      <c r="AS229" s="666" t="str">
        <f t="shared" si="63"/>
        <v/>
      </c>
      <c r="AT229" s="897" t="str">
        <f t="shared" si="65"/>
        <v/>
      </c>
      <c r="AU229" s="897" t="str">
        <f t="shared" si="66"/>
        <v/>
      </c>
    </row>
    <row r="230" spans="3:47" s="4" customFormat="1" ht="28.15" hidden="1" customHeight="1" outlineLevel="1">
      <c r="C230" s="722">
        <v>212</v>
      </c>
      <c r="D230" s="766"/>
      <c r="E230" s="686"/>
      <c r="F230" s="767"/>
      <c r="G230" s="744"/>
      <c r="H230" s="191"/>
      <c r="I230" s="191"/>
      <c r="J230" s="776"/>
      <c r="K230" s="192"/>
      <c r="L230" s="192"/>
      <c r="M230" s="774"/>
      <c r="N230" s="192"/>
      <c r="O230" s="769"/>
      <c r="P230" s="895"/>
      <c r="Q230" s="960"/>
      <c r="R230" s="1048"/>
      <c r="S230" s="770"/>
      <c r="T230" s="771"/>
      <c r="U230" s="453"/>
      <c r="V230" s="307"/>
      <c r="W230" s="294"/>
      <c r="Z230" s="663" t="str">
        <f t="shared" si="52"/>
        <v/>
      </c>
      <c r="AA230" s="664" t="str">
        <f t="shared" si="67"/>
        <v/>
      </c>
      <c r="AB230" s="664" t="str">
        <f t="shared" si="68"/>
        <v/>
      </c>
      <c r="AC230" s="664" t="str">
        <f>IF(Z230="","",VLOOKUP(Z230,リスト!BN:BO,2,0))</f>
        <v/>
      </c>
      <c r="AD230" s="664" t="str">
        <f t="shared" si="53"/>
        <v/>
      </c>
      <c r="AE230" s="664" t="str">
        <f>IF(AD230="","",VLOOKUP(AD230,リスト!BW:BX,2,0))</f>
        <v/>
      </c>
      <c r="AF230" s="664" t="str">
        <f>IF(Z230="","",IF(J230&gt;【１】経営概要!$G$27,調査年-1,調査年)-I230)</f>
        <v/>
      </c>
      <c r="AG230" s="723" t="str">
        <f t="shared" si="54"/>
        <v/>
      </c>
      <c r="AH230" s="665" t="str">
        <f t="shared" si="55"/>
        <v/>
      </c>
      <c r="AI230" s="665" t="str">
        <f t="shared" si="56"/>
        <v/>
      </c>
      <c r="AJ230" s="666" t="str">
        <f t="shared" si="57"/>
        <v/>
      </c>
      <c r="AK230" s="666" t="str">
        <f t="shared" si="58"/>
        <v/>
      </c>
      <c r="AL230" s="666" t="str">
        <f t="shared" si="64"/>
        <v/>
      </c>
      <c r="AM230" s="666" t="str">
        <f>IF(R230="","",IF(OR(I230=IF(J230&gt;【１】経営概要!$G$27,調査年-1,調査年),AH230=""),"",ROUND(AH230*R230%,0)))</f>
        <v/>
      </c>
      <c r="AN230" s="666" t="str">
        <f t="shared" si="59"/>
        <v/>
      </c>
      <c r="AO230" s="666" t="str">
        <f t="shared" si="60"/>
        <v/>
      </c>
      <c r="AP230" s="666" t="str">
        <f t="shared" si="61"/>
        <v/>
      </c>
      <c r="AQ230" s="862" t="str">
        <f>IF(OR(R230="",AND(OR(I230&lt;&gt;IF(J230&gt;【１】経営概要!$G$27,調査年-1,調査年),AA230=0),M230="",AL230="")),"",
SUM(
IF(AND(I230=IF(J230&gt;【１】経営概要!$G$27,調査年-1,調査年),AA230=1),ROUND(K230*R230%,0),),
ROUND(M230*R230%,0),
ROUND(SUM(AL230)*R230%,0),
))</f>
        <v/>
      </c>
      <c r="AR230" s="666" t="str">
        <f t="shared" si="62"/>
        <v/>
      </c>
      <c r="AS230" s="666" t="str">
        <f t="shared" si="63"/>
        <v/>
      </c>
      <c r="AT230" s="897" t="str">
        <f t="shared" si="65"/>
        <v/>
      </c>
      <c r="AU230" s="897" t="str">
        <f t="shared" si="66"/>
        <v/>
      </c>
    </row>
    <row r="231" spans="3:47" s="4" customFormat="1" ht="28.15" hidden="1" customHeight="1" outlineLevel="1">
      <c r="C231" s="722">
        <v>213</v>
      </c>
      <c r="D231" s="766"/>
      <c r="E231" s="686"/>
      <c r="F231" s="767"/>
      <c r="G231" s="744"/>
      <c r="H231" s="191"/>
      <c r="I231" s="191"/>
      <c r="J231" s="776"/>
      <c r="K231" s="192"/>
      <c r="L231" s="192"/>
      <c r="M231" s="774"/>
      <c r="N231" s="192"/>
      <c r="O231" s="769"/>
      <c r="P231" s="895"/>
      <c r="Q231" s="960"/>
      <c r="R231" s="1048"/>
      <c r="S231" s="770"/>
      <c r="T231" s="771"/>
      <c r="U231" s="453"/>
      <c r="V231" s="307"/>
      <c r="W231" s="294"/>
      <c r="Z231" s="663" t="str">
        <f t="shared" si="52"/>
        <v/>
      </c>
      <c r="AA231" s="664" t="str">
        <f t="shared" si="67"/>
        <v/>
      </c>
      <c r="AB231" s="664" t="str">
        <f t="shared" si="68"/>
        <v/>
      </c>
      <c r="AC231" s="664" t="str">
        <f>IF(Z231="","",VLOOKUP(Z231,リスト!BN:BO,2,0))</f>
        <v/>
      </c>
      <c r="AD231" s="664" t="str">
        <f t="shared" si="53"/>
        <v/>
      </c>
      <c r="AE231" s="664" t="str">
        <f>IF(AD231="","",VLOOKUP(AD231,リスト!BW:BX,2,0))</f>
        <v/>
      </c>
      <c r="AF231" s="664" t="str">
        <f>IF(Z231="","",IF(J231&gt;【１】経営概要!$G$27,調査年-1,調査年)-I231)</f>
        <v/>
      </c>
      <c r="AG231" s="723" t="str">
        <f t="shared" si="54"/>
        <v/>
      </c>
      <c r="AH231" s="665" t="str">
        <f t="shared" si="55"/>
        <v/>
      </c>
      <c r="AI231" s="665" t="str">
        <f t="shared" si="56"/>
        <v/>
      </c>
      <c r="AJ231" s="666" t="str">
        <f t="shared" si="57"/>
        <v/>
      </c>
      <c r="AK231" s="666" t="str">
        <f t="shared" si="58"/>
        <v/>
      </c>
      <c r="AL231" s="666" t="str">
        <f t="shared" si="64"/>
        <v/>
      </c>
      <c r="AM231" s="666" t="str">
        <f>IF(R231="","",IF(OR(I231=IF(J231&gt;【１】経営概要!$G$27,調査年-1,調査年),AH231=""),"",ROUND(AH231*R231%,0)))</f>
        <v/>
      </c>
      <c r="AN231" s="666" t="str">
        <f t="shared" si="59"/>
        <v/>
      </c>
      <c r="AO231" s="666" t="str">
        <f t="shared" si="60"/>
        <v/>
      </c>
      <c r="AP231" s="666" t="str">
        <f t="shared" si="61"/>
        <v/>
      </c>
      <c r="AQ231" s="862" t="str">
        <f>IF(OR(R231="",AND(OR(I231&lt;&gt;IF(J231&gt;【１】経営概要!$G$27,調査年-1,調査年),AA231=0),M231="",AL231="")),"",
SUM(
IF(AND(I231=IF(J231&gt;【１】経営概要!$G$27,調査年-1,調査年),AA231=1),ROUND(K231*R231%,0),),
ROUND(M231*R231%,0),
ROUND(SUM(AL231)*R231%,0),
))</f>
        <v/>
      </c>
      <c r="AR231" s="666" t="str">
        <f t="shared" si="62"/>
        <v/>
      </c>
      <c r="AS231" s="666" t="str">
        <f t="shared" si="63"/>
        <v/>
      </c>
      <c r="AT231" s="897" t="str">
        <f t="shared" si="65"/>
        <v/>
      </c>
      <c r="AU231" s="897" t="str">
        <f t="shared" si="66"/>
        <v/>
      </c>
    </row>
    <row r="232" spans="3:47" s="4" customFormat="1" ht="28.15" hidden="1" customHeight="1" outlineLevel="1">
      <c r="C232" s="722">
        <v>214</v>
      </c>
      <c r="D232" s="766"/>
      <c r="E232" s="686"/>
      <c r="F232" s="767"/>
      <c r="G232" s="744"/>
      <c r="H232" s="191"/>
      <c r="I232" s="191"/>
      <c r="J232" s="776"/>
      <c r="K232" s="192"/>
      <c r="L232" s="192"/>
      <c r="M232" s="774"/>
      <c r="N232" s="192"/>
      <c r="O232" s="769"/>
      <c r="P232" s="895"/>
      <c r="Q232" s="960"/>
      <c r="R232" s="1048"/>
      <c r="S232" s="770"/>
      <c r="T232" s="771"/>
      <c r="U232" s="453"/>
      <c r="V232" s="307"/>
      <c r="W232" s="294"/>
      <c r="Z232" s="663" t="str">
        <f t="shared" si="52"/>
        <v/>
      </c>
      <c r="AA232" s="664" t="str">
        <f t="shared" si="67"/>
        <v/>
      </c>
      <c r="AB232" s="664" t="str">
        <f t="shared" si="68"/>
        <v/>
      </c>
      <c r="AC232" s="664" t="str">
        <f>IF(Z232="","",VLOOKUP(Z232,リスト!BN:BO,2,0))</f>
        <v/>
      </c>
      <c r="AD232" s="664" t="str">
        <f t="shared" si="53"/>
        <v/>
      </c>
      <c r="AE232" s="664" t="str">
        <f>IF(AD232="","",VLOOKUP(AD232,リスト!BW:BX,2,0))</f>
        <v/>
      </c>
      <c r="AF232" s="664" t="str">
        <f>IF(Z232="","",IF(J232&gt;【１】経営概要!$G$27,調査年-1,調査年)-I232)</f>
        <v/>
      </c>
      <c r="AG232" s="723" t="str">
        <f t="shared" si="54"/>
        <v/>
      </c>
      <c r="AH232" s="665" t="str">
        <f t="shared" si="55"/>
        <v/>
      </c>
      <c r="AI232" s="665" t="str">
        <f t="shared" si="56"/>
        <v/>
      </c>
      <c r="AJ232" s="666" t="str">
        <f t="shared" si="57"/>
        <v/>
      </c>
      <c r="AK232" s="666" t="str">
        <f t="shared" si="58"/>
        <v/>
      </c>
      <c r="AL232" s="666" t="str">
        <f t="shared" si="64"/>
        <v/>
      </c>
      <c r="AM232" s="666" t="str">
        <f>IF(R232="","",IF(OR(I232=IF(J232&gt;【１】経営概要!$G$27,調査年-1,調査年),AH232=""),"",ROUND(AH232*R232%,0)))</f>
        <v/>
      </c>
      <c r="AN232" s="666" t="str">
        <f t="shared" si="59"/>
        <v/>
      </c>
      <c r="AO232" s="666" t="str">
        <f t="shared" si="60"/>
        <v/>
      </c>
      <c r="AP232" s="666" t="str">
        <f t="shared" si="61"/>
        <v/>
      </c>
      <c r="AQ232" s="862" t="str">
        <f>IF(OR(R232="",AND(OR(I232&lt;&gt;IF(J232&gt;【１】経営概要!$G$27,調査年-1,調査年),AA232=0),M232="",AL232="")),"",
SUM(
IF(AND(I232=IF(J232&gt;【１】経営概要!$G$27,調査年-1,調査年),AA232=1),ROUND(K232*R232%,0),),
ROUND(M232*R232%,0),
ROUND(SUM(AL232)*R232%,0),
))</f>
        <v/>
      </c>
      <c r="AR232" s="666" t="str">
        <f t="shared" si="62"/>
        <v/>
      </c>
      <c r="AS232" s="666" t="str">
        <f t="shared" si="63"/>
        <v/>
      </c>
      <c r="AT232" s="897" t="str">
        <f t="shared" si="65"/>
        <v/>
      </c>
      <c r="AU232" s="897" t="str">
        <f t="shared" si="66"/>
        <v/>
      </c>
    </row>
    <row r="233" spans="3:47" s="4" customFormat="1" ht="28.15" hidden="1" customHeight="1" outlineLevel="1">
      <c r="C233" s="722">
        <v>215</v>
      </c>
      <c r="D233" s="766"/>
      <c r="E233" s="686"/>
      <c r="F233" s="767"/>
      <c r="G233" s="744"/>
      <c r="H233" s="191"/>
      <c r="I233" s="191"/>
      <c r="J233" s="776"/>
      <c r="K233" s="192"/>
      <c r="L233" s="192"/>
      <c r="M233" s="774"/>
      <c r="N233" s="192"/>
      <c r="O233" s="769"/>
      <c r="P233" s="895"/>
      <c r="Q233" s="960"/>
      <c r="R233" s="1048"/>
      <c r="S233" s="770"/>
      <c r="T233" s="771"/>
      <c r="U233" s="453"/>
      <c r="V233" s="307"/>
      <c r="W233" s="294"/>
      <c r="Z233" s="663" t="str">
        <f t="shared" si="52"/>
        <v/>
      </c>
      <c r="AA233" s="664" t="str">
        <f t="shared" si="67"/>
        <v/>
      </c>
      <c r="AB233" s="664" t="str">
        <f t="shared" si="68"/>
        <v/>
      </c>
      <c r="AC233" s="664" t="str">
        <f>IF(Z233="","",VLOOKUP(Z233,リスト!BN:BO,2,0))</f>
        <v/>
      </c>
      <c r="AD233" s="664" t="str">
        <f t="shared" si="53"/>
        <v/>
      </c>
      <c r="AE233" s="664" t="str">
        <f>IF(AD233="","",VLOOKUP(AD233,リスト!BW:BX,2,0))</f>
        <v/>
      </c>
      <c r="AF233" s="664" t="str">
        <f>IF(Z233="","",IF(J233&gt;【１】経営概要!$G$27,調査年-1,調査年)-I233)</f>
        <v/>
      </c>
      <c r="AG233" s="723" t="str">
        <f t="shared" si="54"/>
        <v/>
      </c>
      <c r="AH233" s="665" t="str">
        <f t="shared" si="55"/>
        <v/>
      </c>
      <c r="AI233" s="665" t="str">
        <f t="shared" si="56"/>
        <v/>
      </c>
      <c r="AJ233" s="666" t="str">
        <f t="shared" si="57"/>
        <v/>
      </c>
      <c r="AK233" s="666" t="str">
        <f t="shared" si="58"/>
        <v/>
      </c>
      <c r="AL233" s="666" t="str">
        <f t="shared" si="64"/>
        <v/>
      </c>
      <c r="AM233" s="666" t="str">
        <f>IF(R233="","",IF(OR(I233=IF(J233&gt;【１】経営概要!$G$27,調査年-1,調査年),AH233=""),"",ROUND(AH233*R233%,0)))</f>
        <v/>
      </c>
      <c r="AN233" s="666" t="str">
        <f t="shared" si="59"/>
        <v/>
      </c>
      <c r="AO233" s="666" t="str">
        <f t="shared" si="60"/>
        <v/>
      </c>
      <c r="AP233" s="666" t="str">
        <f t="shared" si="61"/>
        <v/>
      </c>
      <c r="AQ233" s="862" t="str">
        <f>IF(OR(R233="",AND(OR(I233&lt;&gt;IF(J233&gt;【１】経営概要!$G$27,調査年-1,調査年),AA233=0),M233="",AL233="")),"",
SUM(
IF(AND(I233=IF(J233&gt;【１】経営概要!$G$27,調査年-1,調査年),AA233=1),ROUND(K233*R233%,0),),
ROUND(M233*R233%,0),
ROUND(SUM(AL233)*R233%,0),
))</f>
        <v/>
      </c>
      <c r="AR233" s="666" t="str">
        <f t="shared" si="62"/>
        <v/>
      </c>
      <c r="AS233" s="666" t="str">
        <f t="shared" si="63"/>
        <v/>
      </c>
      <c r="AT233" s="897" t="str">
        <f t="shared" si="65"/>
        <v/>
      </c>
      <c r="AU233" s="897" t="str">
        <f t="shared" si="66"/>
        <v/>
      </c>
    </row>
    <row r="234" spans="3:47" s="4" customFormat="1" ht="28.15" hidden="1" customHeight="1" outlineLevel="1">
      <c r="C234" s="722">
        <v>216</v>
      </c>
      <c r="D234" s="766"/>
      <c r="E234" s="686"/>
      <c r="F234" s="767"/>
      <c r="G234" s="744"/>
      <c r="H234" s="191"/>
      <c r="I234" s="191"/>
      <c r="J234" s="776"/>
      <c r="K234" s="192"/>
      <c r="L234" s="192"/>
      <c r="M234" s="774"/>
      <c r="N234" s="192"/>
      <c r="O234" s="769"/>
      <c r="P234" s="895"/>
      <c r="Q234" s="960"/>
      <c r="R234" s="1048"/>
      <c r="S234" s="770"/>
      <c r="T234" s="771"/>
      <c r="U234" s="453"/>
      <c r="V234" s="307"/>
      <c r="W234" s="294"/>
      <c r="Z234" s="663" t="str">
        <f t="shared" si="52"/>
        <v/>
      </c>
      <c r="AA234" s="664" t="str">
        <f t="shared" si="67"/>
        <v/>
      </c>
      <c r="AB234" s="664" t="str">
        <f t="shared" si="68"/>
        <v/>
      </c>
      <c r="AC234" s="664" t="str">
        <f>IF(Z234="","",VLOOKUP(Z234,リスト!BN:BO,2,0))</f>
        <v/>
      </c>
      <c r="AD234" s="664" t="str">
        <f t="shared" si="53"/>
        <v/>
      </c>
      <c r="AE234" s="664" t="str">
        <f>IF(AD234="","",VLOOKUP(AD234,リスト!BW:BX,2,0))</f>
        <v/>
      </c>
      <c r="AF234" s="664" t="str">
        <f>IF(Z234="","",IF(J234&gt;【１】経営概要!$G$27,調査年-1,調査年)-I234)</f>
        <v/>
      </c>
      <c r="AG234" s="723" t="str">
        <f t="shared" si="54"/>
        <v/>
      </c>
      <c r="AH234" s="665" t="str">
        <f t="shared" si="55"/>
        <v/>
      </c>
      <c r="AI234" s="665" t="str">
        <f t="shared" si="56"/>
        <v/>
      </c>
      <c r="AJ234" s="666" t="str">
        <f t="shared" si="57"/>
        <v/>
      </c>
      <c r="AK234" s="666" t="str">
        <f t="shared" si="58"/>
        <v/>
      </c>
      <c r="AL234" s="666" t="str">
        <f t="shared" si="64"/>
        <v/>
      </c>
      <c r="AM234" s="666" t="str">
        <f>IF(R234="","",IF(OR(I234=IF(J234&gt;【１】経営概要!$G$27,調査年-1,調査年),AH234=""),"",ROUND(AH234*R234%,0)))</f>
        <v/>
      </c>
      <c r="AN234" s="666" t="str">
        <f t="shared" si="59"/>
        <v/>
      </c>
      <c r="AO234" s="666" t="str">
        <f t="shared" si="60"/>
        <v/>
      </c>
      <c r="AP234" s="666" t="str">
        <f t="shared" si="61"/>
        <v/>
      </c>
      <c r="AQ234" s="862" t="str">
        <f>IF(OR(R234="",AND(OR(I234&lt;&gt;IF(J234&gt;【１】経営概要!$G$27,調査年-1,調査年),AA234=0),M234="",AL234="")),"",
SUM(
IF(AND(I234=IF(J234&gt;【１】経営概要!$G$27,調査年-1,調査年),AA234=1),ROUND(K234*R234%,0),),
ROUND(M234*R234%,0),
ROUND(SUM(AL234)*R234%,0),
))</f>
        <v/>
      </c>
      <c r="AR234" s="666" t="str">
        <f t="shared" si="62"/>
        <v/>
      </c>
      <c r="AS234" s="666" t="str">
        <f t="shared" si="63"/>
        <v/>
      </c>
      <c r="AT234" s="897" t="str">
        <f t="shared" si="65"/>
        <v/>
      </c>
      <c r="AU234" s="897" t="str">
        <f t="shared" si="66"/>
        <v/>
      </c>
    </row>
    <row r="235" spans="3:47" s="4" customFormat="1" ht="28.15" hidden="1" customHeight="1" outlineLevel="1">
      <c r="C235" s="722">
        <v>217</v>
      </c>
      <c r="D235" s="766"/>
      <c r="E235" s="686"/>
      <c r="F235" s="767"/>
      <c r="G235" s="744"/>
      <c r="H235" s="191"/>
      <c r="I235" s="191"/>
      <c r="J235" s="776"/>
      <c r="K235" s="192"/>
      <c r="L235" s="192"/>
      <c r="M235" s="774"/>
      <c r="N235" s="192"/>
      <c r="O235" s="769"/>
      <c r="P235" s="895"/>
      <c r="Q235" s="960"/>
      <c r="R235" s="1048"/>
      <c r="S235" s="770"/>
      <c r="T235" s="771"/>
      <c r="U235" s="453"/>
      <c r="V235" s="307"/>
      <c r="W235" s="294"/>
      <c r="Z235" s="663" t="str">
        <f t="shared" si="52"/>
        <v/>
      </c>
      <c r="AA235" s="664" t="str">
        <f t="shared" si="67"/>
        <v/>
      </c>
      <c r="AB235" s="664" t="str">
        <f t="shared" si="68"/>
        <v/>
      </c>
      <c r="AC235" s="664" t="str">
        <f>IF(Z235="","",VLOOKUP(Z235,リスト!BN:BO,2,0))</f>
        <v/>
      </c>
      <c r="AD235" s="664" t="str">
        <f t="shared" si="53"/>
        <v/>
      </c>
      <c r="AE235" s="664" t="str">
        <f>IF(AD235="","",VLOOKUP(AD235,リスト!BW:BX,2,0))</f>
        <v/>
      </c>
      <c r="AF235" s="664" t="str">
        <f>IF(Z235="","",IF(J235&gt;【１】経営概要!$G$27,調査年-1,調査年)-I235)</f>
        <v/>
      </c>
      <c r="AG235" s="723" t="str">
        <f t="shared" si="54"/>
        <v/>
      </c>
      <c r="AH235" s="665" t="str">
        <f t="shared" si="55"/>
        <v/>
      </c>
      <c r="AI235" s="665" t="str">
        <f t="shared" si="56"/>
        <v/>
      </c>
      <c r="AJ235" s="666" t="str">
        <f t="shared" si="57"/>
        <v/>
      </c>
      <c r="AK235" s="666" t="str">
        <f t="shared" si="58"/>
        <v/>
      </c>
      <c r="AL235" s="666" t="str">
        <f t="shared" si="64"/>
        <v/>
      </c>
      <c r="AM235" s="666" t="str">
        <f>IF(R235="","",IF(OR(I235=IF(J235&gt;【１】経営概要!$G$27,調査年-1,調査年),AH235=""),"",ROUND(AH235*R235%,0)))</f>
        <v/>
      </c>
      <c r="AN235" s="666" t="str">
        <f t="shared" si="59"/>
        <v/>
      </c>
      <c r="AO235" s="666" t="str">
        <f t="shared" si="60"/>
        <v/>
      </c>
      <c r="AP235" s="666" t="str">
        <f t="shared" si="61"/>
        <v/>
      </c>
      <c r="AQ235" s="862" t="str">
        <f>IF(OR(R235="",AND(OR(I235&lt;&gt;IF(J235&gt;【１】経営概要!$G$27,調査年-1,調査年),AA235=0),M235="",AL235="")),"",
SUM(
IF(AND(I235=IF(J235&gt;【１】経営概要!$G$27,調査年-1,調査年),AA235=1),ROUND(K235*R235%,0),),
ROUND(M235*R235%,0),
ROUND(SUM(AL235)*R235%,0),
))</f>
        <v/>
      </c>
      <c r="AR235" s="666" t="str">
        <f t="shared" si="62"/>
        <v/>
      </c>
      <c r="AS235" s="666" t="str">
        <f t="shared" si="63"/>
        <v/>
      </c>
      <c r="AT235" s="897" t="str">
        <f t="shared" si="65"/>
        <v/>
      </c>
      <c r="AU235" s="897" t="str">
        <f t="shared" si="66"/>
        <v/>
      </c>
    </row>
    <row r="236" spans="3:47" s="4" customFormat="1" ht="28.15" hidden="1" customHeight="1" outlineLevel="1">
      <c r="C236" s="722">
        <v>218</v>
      </c>
      <c r="D236" s="766"/>
      <c r="E236" s="686"/>
      <c r="F236" s="767"/>
      <c r="G236" s="682"/>
      <c r="H236" s="200"/>
      <c r="I236" s="200"/>
      <c r="J236" s="768"/>
      <c r="K236" s="201"/>
      <c r="L236" s="201"/>
      <c r="M236" s="201"/>
      <c r="N236" s="201"/>
      <c r="O236" s="769"/>
      <c r="P236" s="895"/>
      <c r="Q236" s="960"/>
      <c r="R236" s="1048"/>
      <c r="S236" s="770"/>
      <c r="T236" s="771"/>
      <c r="U236" s="453"/>
      <c r="V236" s="307"/>
      <c r="W236" s="294"/>
      <c r="Z236" s="663" t="str">
        <f t="shared" si="52"/>
        <v/>
      </c>
      <c r="AA236" s="664" t="str">
        <f t="shared" si="67"/>
        <v/>
      </c>
      <c r="AB236" s="664" t="str">
        <f t="shared" si="68"/>
        <v/>
      </c>
      <c r="AC236" s="664" t="str">
        <f>IF(Z236="","",VLOOKUP(Z236,リスト!BN:BO,2,0))</f>
        <v/>
      </c>
      <c r="AD236" s="664" t="str">
        <f t="shared" si="53"/>
        <v/>
      </c>
      <c r="AE236" s="664" t="str">
        <f>IF(AD236="","",VLOOKUP(AD236,リスト!BW:BX,2,0))</f>
        <v/>
      </c>
      <c r="AF236" s="664" t="str">
        <f>IF(Z236="","",IF(J236&gt;【１】経営概要!$G$27,調査年-1,調査年)-I236)</f>
        <v/>
      </c>
      <c r="AG236" s="723" t="str">
        <f t="shared" si="54"/>
        <v/>
      </c>
      <c r="AH236" s="665" t="str">
        <f t="shared" si="55"/>
        <v/>
      </c>
      <c r="AI236" s="665" t="str">
        <f t="shared" si="56"/>
        <v/>
      </c>
      <c r="AJ236" s="666" t="str">
        <f t="shared" si="57"/>
        <v/>
      </c>
      <c r="AK236" s="666" t="str">
        <f t="shared" si="58"/>
        <v/>
      </c>
      <c r="AL236" s="666" t="str">
        <f t="shared" si="64"/>
        <v/>
      </c>
      <c r="AM236" s="666" t="str">
        <f>IF(R236="","",IF(OR(I236=IF(J236&gt;【１】経営概要!$G$27,調査年-1,調査年),AH236=""),"",ROUND(AH236*R236%,0)))</f>
        <v/>
      </c>
      <c r="AN236" s="666" t="str">
        <f t="shared" si="59"/>
        <v/>
      </c>
      <c r="AO236" s="666" t="str">
        <f t="shared" si="60"/>
        <v/>
      </c>
      <c r="AP236" s="666" t="str">
        <f t="shared" si="61"/>
        <v/>
      </c>
      <c r="AQ236" s="862" t="str">
        <f>IF(OR(R236="",AND(OR(I236&lt;&gt;IF(J236&gt;【１】経営概要!$G$27,調査年-1,調査年),AA236=0),M236="",AL236="")),"",
SUM(
IF(AND(I236=IF(J236&gt;【１】経営概要!$G$27,調査年-1,調査年),AA236=1),ROUND(K236*R236%,0),),
ROUND(M236*R236%,0),
ROUND(SUM(AL236)*R236%,0),
))</f>
        <v/>
      </c>
      <c r="AR236" s="666" t="str">
        <f t="shared" si="62"/>
        <v/>
      </c>
      <c r="AS236" s="666" t="str">
        <f t="shared" si="63"/>
        <v/>
      </c>
      <c r="AT236" s="897" t="str">
        <f t="shared" si="65"/>
        <v/>
      </c>
      <c r="AU236" s="897" t="str">
        <f t="shared" si="66"/>
        <v/>
      </c>
    </row>
    <row r="237" spans="3:47" s="4" customFormat="1" ht="28.15" hidden="1" customHeight="1" outlineLevel="1">
      <c r="C237" s="722">
        <v>219</v>
      </c>
      <c r="D237" s="772"/>
      <c r="E237" s="773"/>
      <c r="F237" s="767"/>
      <c r="G237" s="744"/>
      <c r="H237" s="193"/>
      <c r="I237" s="193"/>
      <c r="J237" s="768"/>
      <c r="K237" s="192"/>
      <c r="L237" s="192"/>
      <c r="M237" s="774"/>
      <c r="N237" s="192"/>
      <c r="O237" s="769"/>
      <c r="P237" s="895"/>
      <c r="Q237" s="960"/>
      <c r="R237" s="1048"/>
      <c r="S237" s="770"/>
      <c r="T237" s="771"/>
      <c r="U237" s="453"/>
      <c r="V237" s="307"/>
      <c r="W237" s="294"/>
      <c r="Z237" s="663" t="str">
        <f t="shared" si="52"/>
        <v/>
      </c>
      <c r="AA237" s="664" t="str">
        <f t="shared" si="67"/>
        <v/>
      </c>
      <c r="AB237" s="664" t="str">
        <f t="shared" si="68"/>
        <v/>
      </c>
      <c r="AC237" s="664" t="str">
        <f>IF(Z237="","",VLOOKUP(Z237,リスト!BN:BO,2,0))</f>
        <v/>
      </c>
      <c r="AD237" s="664" t="str">
        <f t="shared" si="53"/>
        <v/>
      </c>
      <c r="AE237" s="664" t="str">
        <f>IF(AD237="","",VLOOKUP(AD237,リスト!BW:BX,2,0))</f>
        <v/>
      </c>
      <c r="AF237" s="664" t="str">
        <f>IF(Z237="","",IF(J237&gt;【１】経営概要!$G$27,調査年-1,調査年)-I237)</f>
        <v/>
      </c>
      <c r="AG237" s="723" t="str">
        <f t="shared" si="54"/>
        <v/>
      </c>
      <c r="AH237" s="665" t="str">
        <f t="shared" si="55"/>
        <v/>
      </c>
      <c r="AI237" s="665" t="str">
        <f t="shared" si="56"/>
        <v/>
      </c>
      <c r="AJ237" s="666" t="str">
        <f t="shared" si="57"/>
        <v/>
      </c>
      <c r="AK237" s="666" t="str">
        <f t="shared" si="58"/>
        <v/>
      </c>
      <c r="AL237" s="666" t="str">
        <f t="shared" si="64"/>
        <v/>
      </c>
      <c r="AM237" s="666" t="str">
        <f>IF(R237="","",IF(OR(I237=IF(J237&gt;【１】経営概要!$G$27,調査年-1,調査年),AH237=""),"",ROUND(AH237*R237%,0)))</f>
        <v/>
      </c>
      <c r="AN237" s="666" t="str">
        <f t="shared" si="59"/>
        <v/>
      </c>
      <c r="AO237" s="666" t="str">
        <f t="shared" si="60"/>
        <v/>
      </c>
      <c r="AP237" s="666" t="str">
        <f t="shared" si="61"/>
        <v/>
      </c>
      <c r="AQ237" s="862" t="str">
        <f>IF(OR(R237="",AND(OR(I237&lt;&gt;IF(J237&gt;【１】経営概要!$G$27,調査年-1,調査年),AA237=0),M237="",AL237="")),"",
SUM(
IF(AND(I237=IF(J237&gt;【１】経営概要!$G$27,調査年-1,調査年),AA237=1),ROUND(K237*R237%,0),),
ROUND(M237*R237%,0),
ROUND(SUM(AL237)*R237%,0),
))</f>
        <v/>
      </c>
      <c r="AR237" s="666" t="str">
        <f t="shared" si="62"/>
        <v/>
      </c>
      <c r="AS237" s="666" t="str">
        <f t="shared" si="63"/>
        <v/>
      </c>
      <c r="AT237" s="897" t="str">
        <f t="shared" si="65"/>
        <v/>
      </c>
      <c r="AU237" s="897" t="str">
        <f t="shared" si="66"/>
        <v/>
      </c>
    </row>
    <row r="238" spans="3:47" s="4" customFormat="1" ht="28.15" hidden="1" customHeight="1" outlineLevel="1">
      <c r="C238" s="722">
        <v>220</v>
      </c>
      <c r="D238" s="766"/>
      <c r="E238" s="686"/>
      <c r="F238" s="767"/>
      <c r="G238" s="744"/>
      <c r="H238" s="191"/>
      <c r="I238" s="191"/>
      <c r="J238" s="768"/>
      <c r="K238" s="192"/>
      <c r="L238" s="192"/>
      <c r="M238" s="774"/>
      <c r="N238" s="192"/>
      <c r="O238" s="769"/>
      <c r="P238" s="895"/>
      <c r="Q238" s="960"/>
      <c r="R238" s="1048"/>
      <c r="S238" s="770"/>
      <c r="T238" s="771"/>
      <c r="U238" s="453"/>
      <c r="V238" s="307"/>
      <c r="W238" s="294"/>
      <c r="Z238" s="663" t="str">
        <f t="shared" si="52"/>
        <v/>
      </c>
      <c r="AA238" s="664" t="str">
        <f t="shared" si="67"/>
        <v/>
      </c>
      <c r="AB238" s="664" t="str">
        <f t="shared" si="68"/>
        <v/>
      </c>
      <c r="AC238" s="664" t="str">
        <f>IF(Z238="","",VLOOKUP(Z238,リスト!BN:BO,2,0))</f>
        <v/>
      </c>
      <c r="AD238" s="664" t="str">
        <f t="shared" si="53"/>
        <v/>
      </c>
      <c r="AE238" s="664" t="str">
        <f>IF(AD238="","",VLOOKUP(AD238,リスト!BW:BX,2,0))</f>
        <v/>
      </c>
      <c r="AF238" s="664" t="str">
        <f>IF(Z238="","",IF(J238&gt;【１】経営概要!$G$27,調査年-1,調査年)-I238)</f>
        <v/>
      </c>
      <c r="AG238" s="723" t="str">
        <f t="shared" si="54"/>
        <v/>
      </c>
      <c r="AH238" s="665" t="str">
        <f t="shared" si="55"/>
        <v/>
      </c>
      <c r="AI238" s="665" t="str">
        <f t="shared" si="56"/>
        <v/>
      </c>
      <c r="AJ238" s="666" t="str">
        <f t="shared" si="57"/>
        <v/>
      </c>
      <c r="AK238" s="666" t="str">
        <f t="shared" si="58"/>
        <v/>
      </c>
      <c r="AL238" s="666" t="str">
        <f t="shared" si="64"/>
        <v/>
      </c>
      <c r="AM238" s="666" t="str">
        <f>IF(R238="","",IF(OR(I238=IF(J238&gt;【１】経営概要!$G$27,調査年-1,調査年),AH238=""),"",ROUND(AH238*R238%,0)))</f>
        <v/>
      </c>
      <c r="AN238" s="666" t="str">
        <f t="shared" si="59"/>
        <v/>
      </c>
      <c r="AO238" s="666" t="str">
        <f t="shared" si="60"/>
        <v/>
      </c>
      <c r="AP238" s="666" t="str">
        <f t="shared" si="61"/>
        <v/>
      </c>
      <c r="AQ238" s="862" t="str">
        <f>IF(OR(R238="",AND(OR(I238&lt;&gt;IF(J238&gt;【１】経営概要!$G$27,調査年-1,調査年),AA238=0),M238="",AL238="")),"",
SUM(
IF(AND(I238=IF(J238&gt;【１】経営概要!$G$27,調査年-1,調査年),AA238=1),ROUND(K238*R238%,0),),
ROUND(M238*R238%,0),
ROUND(SUM(AL238)*R238%,0),
))</f>
        <v/>
      </c>
      <c r="AR238" s="666" t="str">
        <f t="shared" si="62"/>
        <v/>
      </c>
      <c r="AS238" s="666" t="str">
        <f t="shared" si="63"/>
        <v/>
      </c>
      <c r="AT238" s="897" t="str">
        <f t="shared" si="65"/>
        <v/>
      </c>
      <c r="AU238" s="897" t="str">
        <f t="shared" si="66"/>
        <v/>
      </c>
    </row>
    <row r="239" spans="3:47" s="4" customFormat="1" ht="28.15" hidden="1" customHeight="1" outlineLevel="1">
      <c r="C239" s="722">
        <v>221</v>
      </c>
      <c r="D239" s="772"/>
      <c r="E239" s="773"/>
      <c r="F239" s="767"/>
      <c r="G239" s="744"/>
      <c r="H239" s="193"/>
      <c r="I239" s="193"/>
      <c r="J239" s="768"/>
      <c r="K239" s="192"/>
      <c r="L239" s="192"/>
      <c r="M239" s="774"/>
      <c r="N239" s="192"/>
      <c r="O239" s="769"/>
      <c r="P239" s="895"/>
      <c r="Q239" s="960"/>
      <c r="R239" s="1048"/>
      <c r="S239" s="770"/>
      <c r="T239" s="771"/>
      <c r="U239" s="453"/>
      <c r="V239" s="307"/>
      <c r="W239" s="294"/>
      <c r="Z239" s="663" t="str">
        <f t="shared" si="52"/>
        <v/>
      </c>
      <c r="AA239" s="664" t="str">
        <f t="shared" si="67"/>
        <v/>
      </c>
      <c r="AB239" s="664" t="str">
        <f t="shared" si="68"/>
        <v/>
      </c>
      <c r="AC239" s="664" t="str">
        <f>IF(Z239="","",VLOOKUP(Z239,リスト!BN:BO,2,0))</f>
        <v/>
      </c>
      <c r="AD239" s="664" t="str">
        <f t="shared" si="53"/>
        <v/>
      </c>
      <c r="AE239" s="664" t="str">
        <f>IF(AD239="","",VLOOKUP(AD239,リスト!BW:BX,2,0))</f>
        <v/>
      </c>
      <c r="AF239" s="664" t="str">
        <f>IF(Z239="","",IF(J239&gt;【１】経営概要!$G$27,調査年-1,調査年)-I239)</f>
        <v/>
      </c>
      <c r="AG239" s="723" t="str">
        <f t="shared" si="54"/>
        <v/>
      </c>
      <c r="AH239" s="665" t="str">
        <f t="shared" si="55"/>
        <v/>
      </c>
      <c r="AI239" s="665" t="str">
        <f t="shared" si="56"/>
        <v/>
      </c>
      <c r="AJ239" s="666" t="str">
        <f t="shared" si="57"/>
        <v/>
      </c>
      <c r="AK239" s="666" t="str">
        <f t="shared" si="58"/>
        <v/>
      </c>
      <c r="AL239" s="666" t="str">
        <f t="shared" si="64"/>
        <v/>
      </c>
      <c r="AM239" s="666" t="str">
        <f>IF(R239="","",IF(OR(I239=IF(J239&gt;【１】経営概要!$G$27,調査年-1,調査年),AH239=""),"",ROUND(AH239*R239%,0)))</f>
        <v/>
      </c>
      <c r="AN239" s="666" t="str">
        <f t="shared" si="59"/>
        <v/>
      </c>
      <c r="AO239" s="666" t="str">
        <f t="shared" si="60"/>
        <v/>
      </c>
      <c r="AP239" s="666" t="str">
        <f t="shared" si="61"/>
        <v/>
      </c>
      <c r="AQ239" s="862" t="str">
        <f>IF(OR(R239="",AND(OR(I239&lt;&gt;IF(J239&gt;【１】経営概要!$G$27,調査年-1,調査年),AA239=0),M239="",AL239="")),"",
SUM(
IF(AND(I239=IF(J239&gt;【１】経営概要!$G$27,調査年-1,調査年),AA239=1),ROUND(K239*R239%,0),),
ROUND(M239*R239%,0),
ROUND(SUM(AL239)*R239%,0),
))</f>
        <v/>
      </c>
      <c r="AR239" s="666" t="str">
        <f t="shared" si="62"/>
        <v/>
      </c>
      <c r="AS239" s="666" t="str">
        <f t="shared" si="63"/>
        <v/>
      </c>
      <c r="AT239" s="897" t="str">
        <f t="shared" si="65"/>
        <v/>
      </c>
      <c r="AU239" s="897" t="str">
        <f t="shared" si="66"/>
        <v/>
      </c>
    </row>
    <row r="240" spans="3:47" s="4" customFormat="1" ht="28.15" hidden="1" customHeight="1" outlineLevel="1">
      <c r="C240" s="722">
        <v>222</v>
      </c>
      <c r="D240" s="766"/>
      <c r="E240" s="686"/>
      <c r="F240" s="767"/>
      <c r="G240" s="744"/>
      <c r="H240" s="191"/>
      <c r="I240" s="191"/>
      <c r="J240" s="768"/>
      <c r="K240" s="192"/>
      <c r="L240" s="192"/>
      <c r="M240" s="774"/>
      <c r="N240" s="192"/>
      <c r="O240" s="769"/>
      <c r="P240" s="895"/>
      <c r="Q240" s="960"/>
      <c r="R240" s="1048"/>
      <c r="S240" s="770"/>
      <c r="T240" s="771"/>
      <c r="U240" s="453"/>
      <c r="V240" s="307"/>
      <c r="W240" s="294"/>
      <c r="Z240" s="663" t="str">
        <f t="shared" si="52"/>
        <v/>
      </c>
      <c r="AA240" s="664" t="str">
        <f t="shared" si="67"/>
        <v/>
      </c>
      <c r="AB240" s="664" t="str">
        <f t="shared" si="68"/>
        <v/>
      </c>
      <c r="AC240" s="664" t="str">
        <f>IF(Z240="","",VLOOKUP(Z240,リスト!BN:BO,2,0))</f>
        <v/>
      </c>
      <c r="AD240" s="664" t="str">
        <f t="shared" si="53"/>
        <v/>
      </c>
      <c r="AE240" s="664" t="str">
        <f>IF(AD240="","",VLOOKUP(AD240,リスト!BW:BX,2,0))</f>
        <v/>
      </c>
      <c r="AF240" s="664" t="str">
        <f>IF(Z240="","",IF(J240&gt;【１】経営概要!$G$27,調査年-1,調査年)-I240)</f>
        <v/>
      </c>
      <c r="AG240" s="723" t="str">
        <f t="shared" si="54"/>
        <v/>
      </c>
      <c r="AH240" s="665" t="str">
        <f t="shared" si="55"/>
        <v/>
      </c>
      <c r="AI240" s="665" t="str">
        <f t="shared" si="56"/>
        <v/>
      </c>
      <c r="AJ240" s="666" t="str">
        <f t="shared" si="57"/>
        <v/>
      </c>
      <c r="AK240" s="666" t="str">
        <f t="shared" si="58"/>
        <v/>
      </c>
      <c r="AL240" s="666" t="str">
        <f t="shared" si="64"/>
        <v/>
      </c>
      <c r="AM240" s="666" t="str">
        <f>IF(R240="","",IF(OR(I240=IF(J240&gt;【１】経営概要!$G$27,調査年-1,調査年),AH240=""),"",ROUND(AH240*R240%,0)))</f>
        <v/>
      </c>
      <c r="AN240" s="666" t="str">
        <f t="shared" si="59"/>
        <v/>
      </c>
      <c r="AO240" s="666" t="str">
        <f t="shared" si="60"/>
        <v/>
      </c>
      <c r="AP240" s="666" t="str">
        <f t="shared" si="61"/>
        <v/>
      </c>
      <c r="AQ240" s="862" t="str">
        <f>IF(OR(R240="",AND(OR(I240&lt;&gt;IF(J240&gt;【１】経営概要!$G$27,調査年-1,調査年),AA240=0),M240="",AL240="")),"",
SUM(
IF(AND(I240=IF(J240&gt;【１】経営概要!$G$27,調査年-1,調査年),AA240=1),ROUND(K240*R240%,0),),
ROUND(M240*R240%,0),
ROUND(SUM(AL240)*R240%,0),
))</f>
        <v/>
      </c>
      <c r="AR240" s="666" t="str">
        <f t="shared" si="62"/>
        <v/>
      </c>
      <c r="AS240" s="666" t="str">
        <f t="shared" si="63"/>
        <v/>
      </c>
      <c r="AT240" s="897" t="str">
        <f t="shared" si="65"/>
        <v/>
      </c>
      <c r="AU240" s="897" t="str">
        <f t="shared" si="66"/>
        <v/>
      </c>
    </row>
    <row r="241" spans="3:47" s="4" customFormat="1" ht="28.15" hidden="1" customHeight="1" outlineLevel="1">
      <c r="C241" s="722">
        <v>223</v>
      </c>
      <c r="D241" s="772"/>
      <c r="E241" s="773"/>
      <c r="F241" s="767"/>
      <c r="G241" s="744"/>
      <c r="H241" s="193"/>
      <c r="I241" s="193"/>
      <c r="J241" s="768"/>
      <c r="K241" s="192"/>
      <c r="L241" s="192"/>
      <c r="M241" s="774"/>
      <c r="N241" s="192"/>
      <c r="O241" s="769"/>
      <c r="P241" s="895"/>
      <c r="Q241" s="960"/>
      <c r="R241" s="1048"/>
      <c r="S241" s="770"/>
      <c r="T241" s="771"/>
      <c r="U241" s="453"/>
      <c r="V241" s="307"/>
      <c r="W241" s="294"/>
      <c r="Z241" s="663" t="str">
        <f t="shared" si="52"/>
        <v/>
      </c>
      <c r="AA241" s="664" t="str">
        <f t="shared" si="67"/>
        <v/>
      </c>
      <c r="AB241" s="664" t="str">
        <f t="shared" si="68"/>
        <v/>
      </c>
      <c r="AC241" s="664" t="str">
        <f>IF(Z241="","",VLOOKUP(Z241,リスト!BN:BO,2,0))</f>
        <v/>
      </c>
      <c r="AD241" s="664" t="str">
        <f t="shared" si="53"/>
        <v/>
      </c>
      <c r="AE241" s="664" t="str">
        <f>IF(AD241="","",VLOOKUP(AD241,リスト!BW:BX,2,0))</f>
        <v/>
      </c>
      <c r="AF241" s="664" t="str">
        <f>IF(Z241="","",IF(J241&gt;【１】経営概要!$G$27,調査年-1,調査年)-I241)</f>
        <v/>
      </c>
      <c r="AG241" s="723" t="str">
        <f t="shared" si="54"/>
        <v/>
      </c>
      <c r="AH241" s="665" t="str">
        <f t="shared" si="55"/>
        <v/>
      </c>
      <c r="AI241" s="665" t="str">
        <f t="shared" si="56"/>
        <v/>
      </c>
      <c r="AJ241" s="666" t="str">
        <f t="shared" si="57"/>
        <v/>
      </c>
      <c r="AK241" s="666" t="str">
        <f t="shared" si="58"/>
        <v/>
      </c>
      <c r="AL241" s="666" t="str">
        <f t="shared" si="64"/>
        <v/>
      </c>
      <c r="AM241" s="666" t="str">
        <f>IF(R241="","",IF(OR(I241=IF(J241&gt;【１】経営概要!$G$27,調査年-1,調査年),AH241=""),"",ROUND(AH241*R241%,0)))</f>
        <v/>
      </c>
      <c r="AN241" s="666" t="str">
        <f t="shared" si="59"/>
        <v/>
      </c>
      <c r="AO241" s="666" t="str">
        <f t="shared" si="60"/>
        <v/>
      </c>
      <c r="AP241" s="666" t="str">
        <f t="shared" si="61"/>
        <v/>
      </c>
      <c r="AQ241" s="862" t="str">
        <f>IF(OR(R241="",AND(OR(I241&lt;&gt;IF(J241&gt;【１】経営概要!$G$27,調査年-1,調査年),AA241=0),M241="",AL241="")),"",
SUM(
IF(AND(I241=IF(J241&gt;【１】経営概要!$G$27,調査年-1,調査年),AA241=1),ROUND(K241*R241%,0),),
ROUND(M241*R241%,0),
ROUND(SUM(AL241)*R241%,0),
))</f>
        <v/>
      </c>
      <c r="AR241" s="666" t="str">
        <f t="shared" si="62"/>
        <v/>
      </c>
      <c r="AS241" s="666" t="str">
        <f t="shared" si="63"/>
        <v/>
      </c>
      <c r="AT241" s="897" t="str">
        <f t="shared" si="65"/>
        <v/>
      </c>
      <c r="AU241" s="897" t="str">
        <f t="shared" si="66"/>
        <v/>
      </c>
    </row>
    <row r="242" spans="3:47" s="4" customFormat="1" ht="28.15" hidden="1" customHeight="1" outlineLevel="1">
      <c r="C242" s="722">
        <v>224</v>
      </c>
      <c r="D242" s="766"/>
      <c r="E242" s="686"/>
      <c r="F242" s="767"/>
      <c r="G242" s="744"/>
      <c r="H242" s="191"/>
      <c r="I242" s="191"/>
      <c r="J242" s="768"/>
      <c r="K242" s="192"/>
      <c r="L242" s="192"/>
      <c r="M242" s="774"/>
      <c r="N242" s="192"/>
      <c r="O242" s="769"/>
      <c r="P242" s="895"/>
      <c r="Q242" s="960"/>
      <c r="R242" s="1048"/>
      <c r="S242" s="770"/>
      <c r="T242" s="771"/>
      <c r="U242" s="453"/>
      <c r="V242" s="307"/>
      <c r="W242" s="294"/>
      <c r="Z242" s="663" t="str">
        <f t="shared" si="52"/>
        <v/>
      </c>
      <c r="AA242" s="664" t="str">
        <f t="shared" si="67"/>
        <v/>
      </c>
      <c r="AB242" s="664" t="str">
        <f t="shared" si="68"/>
        <v/>
      </c>
      <c r="AC242" s="664" t="str">
        <f>IF(Z242="","",VLOOKUP(Z242,リスト!BN:BO,2,0))</f>
        <v/>
      </c>
      <c r="AD242" s="664" t="str">
        <f t="shared" si="53"/>
        <v/>
      </c>
      <c r="AE242" s="664" t="str">
        <f>IF(AD242="","",VLOOKUP(AD242,リスト!BW:BX,2,0))</f>
        <v/>
      </c>
      <c r="AF242" s="664" t="str">
        <f>IF(Z242="","",IF(J242&gt;【１】経営概要!$G$27,調査年-1,調査年)-I242)</f>
        <v/>
      </c>
      <c r="AG242" s="723" t="str">
        <f t="shared" si="54"/>
        <v/>
      </c>
      <c r="AH242" s="665" t="str">
        <f t="shared" si="55"/>
        <v/>
      </c>
      <c r="AI242" s="665" t="str">
        <f t="shared" si="56"/>
        <v/>
      </c>
      <c r="AJ242" s="666" t="str">
        <f t="shared" si="57"/>
        <v/>
      </c>
      <c r="AK242" s="666" t="str">
        <f t="shared" si="58"/>
        <v/>
      </c>
      <c r="AL242" s="666" t="str">
        <f t="shared" si="64"/>
        <v/>
      </c>
      <c r="AM242" s="666" t="str">
        <f>IF(R242="","",IF(OR(I242=IF(J242&gt;【１】経営概要!$G$27,調査年-1,調査年),AH242=""),"",ROUND(AH242*R242%,0)))</f>
        <v/>
      </c>
      <c r="AN242" s="666" t="str">
        <f t="shared" si="59"/>
        <v/>
      </c>
      <c r="AO242" s="666" t="str">
        <f t="shared" si="60"/>
        <v/>
      </c>
      <c r="AP242" s="666" t="str">
        <f t="shared" si="61"/>
        <v/>
      </c>
      <c r="AQ242" s="862" t="str">
        <f>IF(OR(R242="",AND(OR(I242&lt;&gt;IF(J242&gt;【１】経営概要!$G$27,調査年-1,調査年),AA242=0),M242="",AL242="")),"",
SUM(
IF(AND(I242=IF(J242&gt;【１】経営概要!$G$27,調査年-1,調査年),AA242=1),ROUND(K242*R242%,0),),
ROUND(M242*R242%,0),
ROUND(SUM(AL242)*R242%,0),
))</f>
        <v/>
      </c>
      <c r="AR242" s="666" t="str">
        <f t="shared" si="62"/>
        <v/>
      </c>
      <c r="AS242" s="666" t="str">
        <f t="shared" si="63"/>
        <v/>
      </c>
      <c r="AT242" s="897" t="str">
        <f t="shared" si="65"/>
        <v/>
      </c>
      <c r="AU242" s="897" t="str">
        <f t="shared" si="66"/>
        <v/>
      </c>
    </row>
    <row r="243" spans="3:47" s="4" customFormat="1" ht="28.15" hidden="1" customHeight="1" outlineLevel="1">
      <c r="C243" s="722">
        <v>225</v>
      </c>
      <c r="D243" s="772"/>
      <c r="E243" s="773"/>
      <c r="F243" s="767"/>
      <c r="G243" s="744"/>
      <c r="H243" s="193"/>
      <c r="I243" s="193"/>
      <c r="J243" s="768"/>
      <c r="K243" s="192"/>
      <c r="L243" s="192"/>
      <c r="M243" s="774"/>
      <c r="N243" s="192"/>
      <c r="O243" s="769"/>
      <c r="P243" s="895"/>
      <c r="Q243" s="960"/>
      <c r="R243" s="1048"/>
      <c r="S243" s="770"/>
      <c r="T243" s="771"/>
      <c r="U243" s="453"/>
      <c r="V243" s="307"/>
      <c r="W243" s="294"/>
      <c r="Z243" s="663" t="str">
        <f t="shared" si="52"/>
        <v/>
      </c>
      <c r="AA243" s="664" t="str">
        <f t="shared" si="67"/>
        <v/>
      </c>
      <c r="AB243" s="664" t="str">
        <f t="shared" si="68"/>
        <v/>
      </c>
      <c r="AC243" s="664" t="str">
        <f>IF(Z243="","",VLOOKUP(Z243,リスト!BN:BO,2,0))</f>
        <v/>
      </c>
      <c r="AD243" s="664" t="str">
        <f t="shared" si="53"/>
        <v/>
      </c>
      <c r="AE243" s="664" t="str">
        <f>IF(AD243="","",VLOOKUP(AD243,リスト!BW:BX,2,0))</f>
        <v/>
      </c>
      <c r="AF243" s="664" t="str">
        <f>IF(Z243="","",IF(J243&gt;【１】経営概要!$G$27,調査年-1,調査年)-I243)</f>
        <v/>
      </c>
      <c r="AG243" s="723" t="str">
        <f t="shared" si="54"/>
        <v/>
      </c>
      <c r="AH243" s="665" t="str">
        <f t="shared" si="55"/>
        <v/>
      </c>
      <c r="AI243" s="665" t="str">
        <f t="shared" si="56"/>
        <v/>
      </c>
      <c r="AJ243" s="666" t="str">
        <f t="shared" si="57"/>
        <v/>
      </c>
      <c r="AK243" s="666" t="str">
        <f t="shared" si="58"/>
        <v/>
      </c>
      <c r="AL243" s="666" t="str">
        <f t="shared" si="64"/>
        <v/>
      </c>
      <c r="AM243" s="666" t="str">
        <f>IF(R243="","",IF(OR(I243=IF(J243&gt;【１】経営概要!$G$27,調査年-1,調査年),AH243=""),"",ROUND(AH243*R243%,0)))</f>
        <v/>
      </c>
      <c r="AN243" s="666" t="str">
        <f t="shared" si="59"/>
        <v/>
      </c>
      <c r="AO243" s="666" t="str">
        <f t="shared" si="60"/>
        <v/>
      </c>
      <c r="AP243" s="666" t="str">
        <f t="shared" si="61"/>
        <v/>
      </c>
      <c r="AQ243" s="862" t="str">
        <f>IF(OR(R243="",AND(OR(I243&lt;&gt;IF(J243&gt;【１】経営概要!$G$27,調査年-1,調査年),AA243=0),M243="",AL243="")),"",
SUM(
IF(AND(I243=IF(J243&gt;【１】経営概要!$G$27,調査年-1,調査年),AA243=1),ROUND(K243*R243%,0),),
ROUND(M243*R243%,0),
ROUND(SUM(AL243)*R243%,0),
))</f>
        <v/>
      </c>
      <c r="AR243" s="666" t="str">
        <f t="shared" si="62"/>
        <v/>
      </c>
      <c r="AS243" s="666" t="str">
        <f t="shared" si="63"/>
        <v/>
      </c>
      <c r="AT243" s="897" t="str">
        <f t="shared" si="65"/>
        <v/>
      </c>
      <c r="AU243" s="897" t="str">
        <f t="shared" si="66"/>
        <v/>
      </c>
    </row>
    <row r="244" spans="3:47" s="4" customFormat="1" ht="28.15" hidden="1" customHeight="1" outlineLevel="1">
      <c r="C244" s="722">
        <v>226</v>
      </c>
      <c r="D244" s="766"/>
      <c r="E244" s="686"/>
      <c r="F244" s="767"/>
      <c r="G244" s="744"/>
      <c r="H244" s="191"/>
      <c r="I244" s="191"/>
      <c r="J244" s="768"/>
      <c r="K244" s="192"/>
      <c r="L244" s="192"/>
      <c r="M244" s="774"/>
      <c r="N244" s="192"/>
      <c r="O244" s="769"/>
      <c r="P244" s="895"/>
      <c r="Q244" s="960"/>
      <c r="R244" s="1048"/>
      <c r="S244" s="770"/>
      <c r="T244" s="771"/>
      <c r="U244" s="453"/>
      <c r="V244" s="307"/>
      <c r="W244" s="294"/>
      <c r="Z244" s="663" t="str">
        <f t="shared" si="52"/>
        <v/>
      </c>
      <c r="AA244" s="664" t="str">
        <f t="shared" si="67"/>
        <v/>
      </c>
      <c r="AB244" s="664" t="str">
        <f t="shared" si="68"/>
        <v/>
      </c>
      <c r="AC244" s="664" t="str">
        <f>IF(Z244="","",VLOOKUP(Z244,リスト!BN:BO,2,0))</f>
        <v/>
      </c>
      <c r="AD244" s="664" t="str">
        <f t="shared" si="53"/>
        <v/>
      </c>
      <c r="AE244" s="664" t="str">
        <f>IF(AD244="","",VLOOKUP(AD244,リスト!BW:BX,2,0))</f>
        <v/>
      </c>
      <c r="AF244" s="664" t="str">
        <f>IF(Z244="","",IF(J244&gt;【１】経営概要!$G$27,調査年-1,調査年)-I244)</f>
        <v/>
      </c>
      <c r="AG244" s="723" t="str">
        <f t="shared" si="54"/>
        <v/>
      </c>
      <c r="AH244" s="665" t="str">
        <f t="shared" si="55"/>
        <v/>
      </c>
      <c r="AI244" s="665" t="str">
        <f t="shared" si="56"/>
        <v/>
      </c>
      <c r="AJ244" s="666" t="str">
        <f t="shared" si="57"/>
        <v/>
      </c>
      <c r="AK244" s="666" t="str">
        <f t="shared" si="58"/>
        <v/>
      </c>
      <c r="AL244" s="666" t="str">
        <f t="shared" si="64"/>
        <v/>
      </c>
      <c r="AM244" s="666" t="str">
        <f>IF(R244="","",IF(OR(I244=IF(J244&gt;【１】経営概要!$G$27,調査年-1,調査年),AH244=""),"",ROUND(AH244*R244%,0)))</f>
        <v/>
      </c>
      <c r="AN244" s="666" t="str">
        <f t="shared" si="59"/>
        <v/>
      </c>
      <c r="AO244" s="666" t="str">
        <f t="shared" si="60"/>
        <v/>
      </c>
      <c r="AP244" s="666" t="str">
        <f t="shared" si="61"/>
        <v/>
      </c>
      <c r="AQ244" s="862" t="str">
        <f>IF(OR(R244="",AND(OR(I244&lt;&gt;IF(J244&gt;【１】経営概要!$G$27,調査年-1,調査年),AA244=0),M244="",AL244="")),"",
SUM(
IF(AND(I244=IF(J244&gt;【１】経営概要!$G$27,調査年-1,調査年),AA244=1),ROUND(K244*R244%,0),),
ROUND(M244*R244%,0),
ROUND(SUM(AL244)*R244%,0),
))</f>
        <v/>
      </c>
      <c r="AR244" s="666" t="str">
        <f t="shared" si="62"/>
        <v/>
      </c>
      <c r="AS244" s="666" t="str">
        <f t="shared" si="63"/>
        <v/>
      </c>
      <c r="AT244" s="897" t="str">
        <f t="shared" si="65"/>
        <v/>
      </c>
      <c r="AU244" s="897" t="str">
        <f t="shared" si="66"/>
        <v/>
      </c>
    </row>
    <row r="245" spans="3:47" s="4" customFormat="1" ht="28.15" hidden="1" customHeight="1" outlineLevel="1">
      <c r="C245" s="722">
        <v>227</v>
      </c>
      <c r="D245" s="772"/>
      <c r="E245" s="773"/>
      <c r="F245" s="767"/>
      <c r="G245" s="744"/>
      <c r="H245" s="193"/>
      <c r="I245" s="193"/>
      <c r="J245" s="768"/>
      <c r="K245" s="192"/>
      <c r="L245" s="192"/>
      <c r="M245" s="774"/>
      <c r="N245" s="192"/>
      <c r="O245" s="769"/>
      <c r="P245" s="895"/>
      <c r="Q245" s="960"/>
      <c r="R245" s="1048"/>
      <c r="S245" s="770"/>
      <c r="T245" s="771"/>
      <c r="U245" s="453"/>
      <c r="V245" s="307"/>
      <c r="W245" s="294"/>
      <c r="Z245" s="663" t="str">
        <f t="shared" si="52"/>
        <v/>
      </c>
      <c r="AA245" s="664" t="str">
        <f t="shared" si="67"/>
        <v/>
      </c>
      <c r="AB245" s="664" t="str">
        <f t="shared" si="68"/>
        <v/>
      </c>
      <c r="AC245" s="664" t="str">
        <f>IF(Z245="","",VLOOKUP(Z245,リスト!BN:BO,2,0))</f>
        <v/>
      </c>
      <c r="AD245" s="664" t="str">
        <f t="shared" si="53"/>
        <v/>
      </c>
      <c r="AE245" s="664" t="str">
        <f>IF(AD245="","",VLOOKUP(AD245,リスト!BW:BX,2,0))</f>
        <v/>
      </c>
      <c r="AF245" s="664" t="str">
        <f>IF(Z245="","",IF(J245&gt;【１】経営概要!$G$27,調査年-1,調査年)-I245)</f>
        <v/>
      </c>
      <c r="AG245" s="723" t="str">
        <f t="shared" si="54"/>
        <v/>
      </c>
      <c r="AH245" s="665" t="str">
        <f t="shared" si="55"/>
        <v/>
      </c>
      <c r="AI245" s="665" t="str">
        <f t="shared" si="56"/>
        <v/>
      </c>
      <c r="AJ245" s="666" t="str">
        <f t="shared" si="57"/>
        <v/>
      </c>
      <c r="AK245" s="666" t="str">
        <f t="shared" si="58"/>
        <v/>
      </c>
      <c r="AL245" s="666" t="str">
        <f t="shared" si="64"/>
        <v/>
      </c>
      <c r="AM245" s="666" t="str">
        <f>IF(R245="","",IF(OR(I245=IF(J245&gt;【１】経営概要!$G$27,調査年-1,調査年),AH245=""),"",ROUND(AH245*R245%,0)))</f>
        <v/>
      </c>
      <c r="AN245" s="666" t="str">
        <f t="shared" si="59"/>
        <v/>
      </c>
      <c r="AO245" s="666" t="str">
        <f t="shared" si="60"/>
        <v/>
      </c>
      <c r="AP245" s="666" t="str">
        <f t="shared" si="61"/>
        <v/>
      </c>
      <c r="AQ245" s="862" t="str">
        <f>IF(OR(R245="",AND(OR(I245&lt;&gt;IF(J245&gt;【１】経営概要!$G$27,調査年-1,調査年),AA245=0),M245="",AL245="")),"",
SUM(
IF(AND(I245=IF(J245&gt;【１】経営概要!$G$27,調査年-1,調査年),AA245=1),ROUND(K245*R245%,0),),
ROUND(M245*R245%,0),
ROUND(SUM(AL245)*R245%,0),
))</f>
        <v/>
      </c>
      <c r="AR245" s="666" t="str">
        <f t="shared" si="62"/>
        <v/>
      </c>
      <c r="AS245" s="666" t="str">
        <f t="shared" si="63"/>
        <v/>
      </c>
      <c r="AT245" s="897" t="str">
        <f t="shared" si="65"/>
        <v/>
      </c>
      <c r="AU245" s="897" t="str">
        <f t="shared" si="66"/>
        <v/>
      </c>
    </row>
    <row r="246" spans="3:47" s="4" customFormat="1" ht="28.15" hidden="1" customHeight="1" outlineLevel="1">
      <c r="C246" s="722">
        <v>228</v>
      </c>
      <c r="D246" s="766"/>
      <c r="E246" s="686"/>
      <c r="F246" s="767"/>
      <c r="G246" s="744"/>
      <c r="H246" s="191"/>
      <c r="I246" s="191"/>
      <c r="J246" s="768"/>
      <c r="K246" s="192"/>
      <c r="L246" s="192"/>
      <c r="M246" s="774"/>
      <c r="N246" s="192"/>
      <c r="O246" s="769"/>
      <c r="P246" s="895"/>
      <c r="Q246" s="960"/>
      <c r="R246" s="1048"/>
      <c r="S246" s="770"/>
      <c r="T246" s="771"/>
      <c r="U246" s="453"/>
      <c r="V246" s="307"/>
      <c r="W246" s="294"/>
      <c r="Z246" s="663" t="str">
        <f t="shared" si="52"/>
        <v/>
      </c>
      <c r="AA246" s="664" t="str">
        <f t="shared" si="67"/>
        <v/>
      </c>
      <c r="AB246" s="664" t="str">
        <f t="shared" si="68"/>
        <v/>
      </c>
      <c r="AC246" s="664" t="str">
        <f>IF(Z246="","",VLOOKUP(Z246,リスト!BN:BO,2,0))</f>
        <v/>
      </c>
      <c r="AD246" s="664" t="str">
        <f t="shared" si="53"/>
        <v/>
      </c>
      <c r="AE246" s="664" t="str">
        <f>IF(AD246="","",VLOOKUP(AD246,リスト!BW:BX,2,0))</f>
        <v/>
      </c>
      <c r="AF246" s="664" t="str">
        <f>IF(Z246="","",IF(J246&gt;【１】経営概要!$G$27,調査年-1,調査年)-I246)</f>
        <v/>
      </c>
      <c r="AG246" s="723" t="str">
        <f t="shared" si="54"/>
        <v/>
      </c>
      <c r="AH246" s="665" t="str">
        <f t="shared" si="55"/>
        <v/>
      </c>
      <c r="AI246" s="665" t="str">
        <f t="shared" si="56"/>
        <v/>
      </c>
      <c r="AJ246" s="666" t="str">
        <f t="shared" si="57"/>
        <v/>
      </c>
      <c r="AK246" s="666" t="str">
        <f t="shared" si="58"/>
        <v/>
      </c>
      <c r="AL246" s="666" t="str">
        <f t="shared" si="64"/>
        <v/>
      </c>
      <c r="AM246" s="666" t="str">
        <f>IF(R246="","",IF(OR(I246=IF(J246&gt;【１】経営概要!$G$27,調査年-1,調査年),AH246=""),"",ROUND(AH246*R246%,0)))</f>
        <v/>
      </c>
      <c r="AN246" s="666" t="str">
        <f t="shared" si="59"/>
        <v/>
      </c>
      <c r="AO246" s="666" t="str">
        <f t="shared" si="60"/>
        <v/>
      </c>
      <c r="AP246" s="666" t="str">
        <f t="shared" si="61"/>
        <v/>
      </c>
      <c r="AQ246" s="862" t="str">
        <f>IF(OR(R246="",AND(OR(I246&lt;&gt;IF(J246&gt;【１】経営概要!$G$27,調査年-1,調査年),AA246=0),M246="",AL246="")),"",
SUM(
IF(AND(I246=IF(J246&gt;【１】経営概要!$G$27,調査年-1,調査年),AA246=1),ROUND(K246*R246%,0),),
ROUND(M246*R246%,0),
ROUND(SUM(AL246)*R246%,0),
))</f>
        <v/>
      </c>
      <c r="AR246" s="666" t="str">
        <f t="shared" si="62"/>
        <v/>
      </c>
      <c r="AS246" s="666" t="str">
        <f t="shared" si="63"/>
        <v/>
      </c>
      <c r="AT246" s="897" t="str">
        <f t="shared" si="65"/>
        <v/>
      </c>
      <c r="AU246" s="897" t="str">
        <f t="shared" si="66"/>
        <v/>
      </c>
    </row>
    <row r="247" spans="3:47" s="4" customFormat="1" ht="28.15" hidden="1" customHeight="1" outlineLevel="1">
      <c r="C247" s="722">
        <v>229</v>
      </c>
      <c r="D247" s="772"/>
      <c r="E247" s="773"/>
      <c r="F247" s="767"/>
      <c r="G247" s="744"/>
      <c r="H247" s="193"/>
      <c r="I247" s="193"/>
      <c r="J247" s="775"/>
      <c r="K247" s="192"/>
      <c r="L247" s="192"/>
      <c r="M247" s="774"/>
      <c r="N247" s="192"/>
      <c r="O247" s="769"/>
      <c r="P247" s="895"/>
      <c r="Q247" s="960"/>
      <c r="R247" s="1048"/>
      <c r="S247" s="770"/>
      <c r="T247" s="771"/>
      <c r="U247" s="453"/>
      <c r="V247" s="307"/>
      <c r="W247" s="294"/>
      <c r="Z247" s="663" t="str">
        <f t="shared" si="52"/>
        <v/>
      </c>
      <c r="AA247" s="664" t="str">
        <f t="shared" si="67"/>
        <v/>
      </c>
      <c r="AB247" s="664" t="str">
        <f t="shared" si="68"/>
        <v/>
      </c>
      <c r="AC247" s="664" t="str">
        <f>IF(Z247="","",VLOOKUP(Z247,リスト!BN:BO,2,0))</f>
        <v/>
      </c>
      <c r="AD247" s="664" t="str">
        <f t="shared" si="53"/>
        <v/>
      </c>
      <c r="AE247" s="664" t="str">
        <f>IF(AD247="","",VLOOKUP(AD247,リスト!BW:BX,2,0))</f>
        <v/>
      </c>
      <c r="AF247" s="664" t="str">
        <f>IF(Z247="","",IF(J247&gt;【１】経営概要!$G$27,調査年-1,調査年)-I247)</f>
        <v/>
      </c>
      <c r="AG247" s="723" t="str">
        <f t="shared" si="54"/>
        <v/>
      </c>
      <c r="AH247" s="665" t="str">
        <f t="shared" si="55"/>
        <v/>
      </c>
      <c r="AI247" s="665" t="str">
        <f t="shared" si="56"/>
        <v/>
      </c>
      <c r="AJ247" s="666" t="str">
        <f t="shared" si="57"/>
        <v/>
      </c>
      <c r="AK247" s="666" t="str">
        <f t="shared" si="58"/>
        <v/>
      </c>
      <c r="AL247" s="666" t="str">
        <f t="shared" si="64"/>
        <v/>
      </c>
      <c r="AM247" s="666" t="str">
        <f>IF(R247="","",IF(OR(I247=IF(J247&gt;【１】経営概要!$G$27,調査年-1,調査年),AH247=""),"",ROUND(AH247*R247%,0)))</f>
        <v/>
      </c>
      <c r="AN247" s="666" t="str">
        <f t="shared" si="59"/>
        <v/>
      </c>
      <c r="AO247" s="666" t="str">
        <f t="shared" si="60"/>
        <v/>
      </c>
      <c r="AP247" s="666" t="str">
        <f t="shared" si="61"/>
        <v/>
      </c>
      <c r="AQ247" s="862" t="str">
        <f>IF(OR(R247="",AND(OR(I247&lt;&gt;IF(J247&gt;【１】経営概要!$G$27,調査年-1,調査年),AA247=0),M247="",AL247="")),"",
SUM(
IF(AND(I247=IF(J247&gt;【１】経営概要!$G$27,調査年-1,調査年),AA247=1),ROUND(K247*R247%,0),),
ROUND(M247*R247%,0),
ROUND(SUM(AL247)*R247%,0),
))</f>
        <v/>
      </c>
      <c r="AR247" s="666" t="str">
        <f t="shared" si="62"/>
        <v/>
      </c>
      <c r="AS247" s="666" t="str">
        <f t="shared" si="63"/>
        <v/>
      </c>
      <c r="AT247" s="897" t="str">
        <f t="shared" si="65"/>
        <v/>
      </c>
      <c r="AU247" s="897" t="str">
        <f t="shared" si="66"/>
        <v/>
      </c>
    </row>
    <row r="248" spans="3:47" s="4" customFormat="1" ht="28.15" hidden="1" customHeight="1" outlineLevel="1">
      <c r="C248" s="722">
        <v>230</v>
      </c>
      <c r="D248" s="766"/>
      <c r="E248" s="686"/>
      <c r="F248" s="767"/>
      <c r="G248" s="744"/>
      <c r="H248" s="191"/>
      <c r="I248" s="191"/>
      <c r="J248" s="776"/>
      <c r="K248" s="192"/>
      <c r="L248" s="192"/>
      <c r="M248" s="774"/>
      <c r="N248" s="192"/>
      <c r="O248" s="769"/>
      <c r="P248" s="895"/>
      <c r="Q248" s="960"/>
      <c r="R248" s="1048"/>
      <c r="S248" s="770"/>
      <c r="T248" s="771"/>
      <c r="U248" s="453"/>
      <c r="V248" s="307"/>
      <c r="W248" s="294"/>
      <c r="Z248" s="663" t="str">
        <f t="shared" si="52"/>
        <v/>
      </c>
      <c r="AA248" s="664" t="str">
        <f t="shared" si="67"/>
        <v/>
      </c>
      <c r="AB248" s="664" t="str">
        <f t="shared" si="68"/>
        <v/>
      </c>
      <c r="AC248" s="664" t="str">
        <f>IF(Z248="","",VLOOKUP(Z248,リスト!BN:BO,2,0))</f>
        <v/>
      </c>
      <c r="AD248" s="664" t="str">
        <f t="shared" si="53"/>
        <v/>
      </c>
      <c r="AE248" s="664" t="str">
        <f>IF(AD248="","",VLOOKUP(AD248,リスト!BW:BX,2,0))</f>
        <v/>
      </c>
      <c r="AF248" s="664" t="str">
        <f>IF(Z248="","",IF(J248&gt;【１】経営概要!$G$27,調査年-1,調査年)-I248)</f>
        <v/>
      </c>
      <c r="AG248" s="723" t="str">
        <f t="shared" si="54"/>
        <v/>
      </c>
      <c r="AH248" s="665" t="str">
        <f t="shared" si="55"/>
        <v/>
      </c>
      <c r="AI248" s="665" t="str">
        <f t="shared" si="56"/>
        <v/>
      </c>
      <c r="AJ248" s="666" t="str">
        <f t="shared" si="57"/>
        <v/>
      </c>
      <c r="AK248" s="666" t="str">
        <f t="shared" si="58"/>
        <v/>
      </c>
      <c r="AL248" s="666" t="str">
        <f t="shared" si="64"/>
        <v/>
      </c>
      <c r="AM248" s="666" t="str">
        <f>IF(R248="","",IF(OR(I248=IF(J248&gt;【１】経営概要!$G$27,調査年-1,調査年),AH248=""),"",ROUND(AH248*R248%,0)))</f>
        <v/>
      </c>
      <c r="AN248" s="666" t="str">
        <f t="shared" si="59"/>
        <v/>
      </c>
      <c r="AO248" s="666" t="str">
        <f t="shared" si="60"/>
        <v/>
      </c>
      <c r="AP248" s="666" t="str">
        <f t="shared" si="61"/>
        <v/>
      </c>
      <c r="AQ248" s="862" t="str">
        <f>IF(OR(R248="",AND(OR(I248&lt;&gt;IF(J248&gt;【１】経営概要!$G$27,調査年-1,調査年),AA248=0),M248="",AL248="")),"",
SUM(
IF(AND(I248=IF(J248&gt;【１】経営概要!$G$27,調査年-1,調査年),AA248=1),ROUND(K248*R248%,0),),
ROUND(M248*R248%,0),
ROUND(SUM(AL248)*R248%,0),
))</f>
        <v/>
      </c>
      <c r="AR248" s="666" t="str">
        <f t="shared" si="62"/>
        <v/>
      </c>
      <c r="AS248" s="666" t="str">
        <f t="shared" si="63"/>
        <v/>
      </c>
      <c r="AT248" s="897" t="str">
        <f t="shared" si="65"/>
        <v/>
      </c>
      <c r="AU248" s="897" t="str">
        <f t="shared" si="66"/>
        <v/>
      </c>
    </row>
    <row r="249" spans="3:47" s="4" customFormat="1" ht="28.15" hidden="1" customHeight="1" outlineLevel="1">
      <c r="C249" s="722">
        <v>231</v>
      </c>
      <c r="D249" s="766"/>
      <c r="E249" s="686"/>
      <c r="F249" s="767"/>
      <c r="G249" s="744"/>
      <c r="H249" s="191"/>
      <c r="I249" s="191"/>
      <c r="J249" s="776"/>
      <c r="K249" s="192"/>
      <c r="L249" s="192"/>
      <c r="M249" s="774"/>
      <c r="N249" s="192"/>
      <c r="O249" s="769"/>
      <c r="P249" s="895"/>
      <c r="Q249" s="960"/>
      <c r="R249" s="1048"/>
      <c r="S249" s="770"/>
      <c r="T249" s="771"/>
      <c r="U249" s="453"/>
      <c r="V249" s="307"/>
      <c r="W249" s="294"/>
      <c r="Z249" s="663" t="str">
        <f t="shared" si="52"/>
        <v/>
      </c>
      <c r="AA249" s="664" t="str">
        <f t="shared" si="67"/>
        <v/>
      </c>
      <c r="AB249" s="664" t="str">
        <f t="shared" si="68"/>
        <v/>
      </c>
      <c r="AC249" s="664" t="str">
        <f>IF(Z249="","",VLOOKUP(Z249,リスト!BN:BO,2,0))</f>
        <v/>
      </c>
      <c r="AD249" s="664" t="str">
        <f t="shared" si="53"/>
        <v/>
      </c>
      <c r="AE249" s="664" t="str">
        <f>IF(AD249="","",VLOOKUP(AD249,リスト!BW:BX,2,0))</f>
        <v/>
      </c>
      <c r="AF249" s="664" t="str">
        <f>IF(Z249="","",IF(J249&gt;【１】経営概要!$G$27,調査年-1,調査年)-I249)</f>
        <v/>
      </c>
      <c r="AG249" s="723" t="str">
        <f t="shared" si="54"/>
        <v/>
      </c>
      <c r="AH249" s="665" t="str">
        <f t="shared" si="55"/>
        <v/>
      </c>
      <c r="AI249" s="665" t="str">
        <f t="shared" si="56"/>
        <v/>
      </c>
      <c r="AJ249" s="666" t="str">
        <f t="shared" si="57"/>
        <v/>
      </c>
      <c r="AK249" s="666" t="str">
        <f t="shared" si="58"/>
        <v/>
      </c>
      <c r="AL249" s="666" t="str">
        <f t="shared" si="64"/>
        <v/>
      </c>
      <c r="AM249" s="666" t="str">
        <f>IF(R249="","",IF(OR(I249=IF(J249&gt;【１】経営概要!$G$27,調査年-1,調査年),AH249=""),"",ROUND(AH249*R249%,0)))</f>
        <v/>
      </c>
      <c r="AN249" s="666" t="str">
        <f t="shared" si="59"/>
        <v/>
      </c>
      <c r="AO249" s="666" t="str">
        <f t="shared" si="60"/>
        <v/>
      </c>
      <c r="AP249" s="666" t="str">
        <f t="shared" si="61"/>
        <v/>
      </c>
      <c r="AQ249" s="862" t="str">
        <f>IF(OR(R249="",AND(OR(I249&lt;&gt;IF(J249&gt;【１】経営概要!$G$27,調査年-1,調査年),AA249=0),M249="",AL249="")),"",
SUM(
IF(AND(I249=IF(J249&gt;【１】経営概要!$G$27,調査年-1,調査年),AA249=1),ROUND(K249*R249%,0),),
ROUND(M249*R249%,0),
ROUND(SUM(AL249)*R249%,0),
))</f>
        <v/>
      </c>
      <c r="AR249" s="666" t="str">
        <f t="shared" si="62"/>
        <v/>
      </c>
      <c r="AS249" s="666" t="str">
        <f t="shared" si="63"/>
        <v/>
      </c>
      <c r="AT249" s="897" t="str">
        <f t="shared" si="65"/>
        <v/>
      </c>
      <c r="AU249" s="897" t="str">
        <f t="shared" si="66"/>
        <v/>
      </c>
    </row>
    <row r="250" spans="3:47" s="4" customFormat="1" ht="28.15" hidden="1" customHeight="1" outlineLevel="1">
      <c r="C250" s="722">
        <v>232</v>
      </c>
      <c r="D250" s="766"/>
      <c r="E250" s="686"/>
      <c r="F250" s="767"/>
      <c r="G250" s="744"/>
      <c r="H250" s="191"/>
      <c r="I250" s="191"/>
      <c r="J250" s="776"/>
      <c r="K250" s="192"/>
      <c r="L250" s="192"/>
      <c r="M250" s="774"/>
      <c r="N250" s="192"/>
      <c r="O250" s="769"/>
      <c r="P250" s="895"/>
      <c r="Q250" s="960"/>
      <c r="R250" s="1048"/>
      <c r="S250" s="770"/>
      <c r="T250" s="771"/>
      <c r="U250" s="453"/>
      <c r="V250" s="307"/>
      <c r="W250" s="294"/>
      <c r="Z250" s="663" t="str">
        <f t="shared" si="52"/>
        <v/>
      </c>
      <c r="AA250" s="664" t="str">
        <f t="shared" si="67"/>
        <v/>
      </c>
      <c r="AB250" s="664" t="str">
        <f t="shared" si="68"/>
        <v/>
      </c>
      <c r="AC250" s="664" t="str">
        <f>IF(Z250="","",VLOOKUP(Z250,リスト!BN:BO,2,0))</f>
        <v/>
      </c>
      <c r="AD250" s="664" t="str">
        <f t="shared" si="53"/>
        <v/>
      </c>
      <c r="AE250" s="664" t="str">
        <f>IF(AD250="","",VLOOKUP(AD250,リスト!BW:BX,2,0))</f>
        <v/>
      </c>
      <c r="AF250" s="664" t="str">
        <f>IF(Z250="","",IF(J250&gt;【１】経営概要!$G$27,調査年-1,調査年)-I250)</f>
        <v/>
      </c>
      <c r="AG250" s="723" t="str">
        <f t="shared" si="54"/>
        <v/>
      </c>
      <c r="AH250" s="665" t="str">
        <f t="shared" si="55"/>
        <v/>
      </c>
      <c r="AI250" s="665" t="str">
        <f t="shared" si="56"/>
        <v/>
      </c>
      <c r="AJ250" s="666" t="str">
        <f t="shared" si="57"/>
        <v/>
      </c>
      <c r="AK250" s="666" t="str">
        <f t="shared" si="58"/>
        <v/>
      </c>
      <c r="AL250" s="666" t="str">
        <f t="shared" si="64"/>
        <v/>
      </c>
      <c r="AM250" s="666" t="str">
        <f>IF(R250="","",IF(OR(I250=IF(J250&gt;【１】経営概要!$G$27,調査年-1,調査年),AH250=""),"",ROUND(AH250*R250%,0)))</f>
        <v/>
      </c>
      <c r="AN250" s="666" t="str">
        <f t="shared" si="59"/>
        <v/>
      </c>
      <c r="AO250" s="666" t="str">
        <f t="shared" si="60"/>
        <v/>
      </c>
      <c r="AP250" s="666" t="str">
        <f t="shared" si="61"/>
        <v/>
      </c>
      <c r="AQ250" s="862" t="str">
        <f>IF(OR(R250="",AND(OR(I250&lt;&gt;IF(J250&gt;【１】経営概要!$G$27,調査年-1,調査年),AA250=0),M250="",AL250="")),"",
SUM(
IF(AND(I250=IF(J250&gt;【１】経営概要!$G$27,調査年-1,調査年),AA250=1),ROUND(K250*R250%,0),),
ROUND(M250*R250%,0),
ROUND(SUM(AL250)*R250%,0),
))</f>
        <v/>
      </c>
      <c r="AR250" s="666" t="str">
        <f t="shared" si="62"/>
        <v/>
      </c>
      <c r="AS250" s="666" t="str">
        <f t="shared" si="63"/>
        <v/>
      </c>
      <c r="AT250" s="897" t="str">
        <f t="shared" si="65"/>
        <v/>
      </c>
      <c r="AU250" s="897" t="str">
        <f t="shared" si="66"/>
        <v/>
      </c>
    </row>
    <row r="251" spans="3:47" s="4" customFormat="1" ht="28.15" hidden="1" customHeight="1" outlineLevel="1">
      <c r="C251" s="722">
        <v>233</v>
      </c>
      <c r="D251" s="766"/>
      <c r="E251" s="686"/>
      <c r="F251" s="767"/>
      <c r="G251" s="744"/>
      <c r="H251" s="191"/>
      <c r="I251" s="191"/>
      <c r="J251" s="776"/>
      <c r="K251" s="192"/>
      <c r="L251" s="192"/>
      <c r="M251" s="774"/>
      <c r="N251" s="192"/>
      <c r="O251" s="769"/>
      <c r="P251" s="895"/>
      <c r="Q251" s="960"/>
      <c r="R251" s="1048"/>
      <c r="S251" s="770"/>
      <c r="T251" s="771"/>
      <c r="U251" s="453"/>
      <c r="V251" s="307"/>
      <c r="W251" s="294"/>
      <c r="Z251" s="663" t="str">
        <f t="shared" si="52"/>
        <v/>
      </c>
      <c r="AA251" s="664" t="str">
        <f t="shared" si="67"/>
        <v/>
      </c>
      <c r="AB251" s="664" t="str">
        <f t="shared" si="68"/>
        <v/>
      </c>
      <c r="AC251" s="664" t="str">
        <f>IF(Z251="","",VLOOKUP(Z251,リスト!BN:BO,2,0))</f>
        <v/>
      </c>
      <c r="AD251" s="664" t="str">
        <f t="shared" si="53"/>
        <v/>
      </c>
      <c r="AE251" s="664" t="str">
        <f>IF(AD251="","",VLOOKUP(AD251,リスト!BW:BX,2,0))</f>
        <v/>
      </c>
      <c r="AF251" s="664" t="str">
        <f>IF(Z251="","",IF(J251&gt;【１】経営概要!$G$27,調査年-1,調査年)-I251)</f>
        <v/>
      </c>
      <c r="AG251" s="723" t="str">
        <f t="shared" si="54"/>
        <v/>
      </c>
      <c r="AH251" s="665" t="str">
        <f t="shared" si="55"/>
        <v/>
      </c>
      <c r="AI251" s="665" t="str">
        <f t="shared" si="56"/>
        <v/>
      </c>
      <c r="AJ251" s="666" t="str">
        <f t="shared" si="57"/>
        <v/>
      </c>
      <c r="AK251" s="666" t="str">
        <f t="shared" si="58"/>
        <v/>
      </c>
      <c r="AL251" s="666" t="str">
        <f t="shared" si="64"/>
        <v/>
      </c>
      <c r="AM251" s="666" t="str">
        <f>IF(R251="","",IF(OR(I251=IF(J251&gt;【１】経営概要!$G$27,調査年-1,調査年),AH251=""),"",ROUND(AH251*R251%,0)))</f>
        <v/>
      </c>
      <c r="AN251" s="666" t="str">
        <f t="shared" si="59"/>
        <v/>
      </c>
      <c r="AO251" s="666" t="str">
        <f t="shared" si="60"/>
        <v/>
      </c>
      <c r="AP251" s="666" t="str">
        <f t="shared" si="61"/>
        <v/>
      </c>
      <c r="AQ251" s="862" t="str">
        <f>IF(OR(R251="",AND(OR(I251&lt;&gt;IF(J251&gt;【１】経営概要!$G$27,調査年-1,調査年),AA251=0),M251="",AL251="")),"",
SUM(
IF(AND(I251=IF(J251&gt;【１】経営概要!$G$27,調査年-1,調査年),AA251=1),ROUND(K251*R251%,0),),
ROUND(M251*R251%,0),
ROUND(SUM(AL251)*R251%,0),
))</f>
        <v/>
      </c>
      <c r="AR251" s="666" t="str">
        <f t="shared" si="62"/>
        <v/>
      </c>
      <c r="AS251" s="666" t="str">
        <f t="shared" si="63"/>
        <v/>
      </c>
      <c r="AT251" s="897" t="str">
        <f t="shared" si="65"/>
        <v/>
      </c>
      <c r="AU251" s="897" t="str">
        <f t="shared" si="66"/>
        <v/>
      </c>
    </row>
    <row r="252" spans="3:47" s="4" customFormat="1" ht="28.15" hidden="1" customHeight="1" outlineLevel="1">
      <c r="C252" s="722">
        <v>234</v>
      </c>
      <c r="D252" s="766"/>
      <c r="E252" s="686"/>
      <c r="F252" s="767"/>
      <c r="G252" s="744"/>
      <c r="H252" s="191"/>
      <c r="I252" s="191"/>
      <c r="J252" s="776"/>
      <c r="K252" s="192"/>
      <c r="L252" s="192"/>
      <c r="M252" s="774"/>
      <c r="N252" s="192"/>
      <c r="O252" s="769"/>
      <c r="P252" s="895"/>
      <c r="Q252" s="960"/>
      <c r="R252" s="1048"/>
      <c r="S252" s="770"/>
      <c r="T252" s="771"/>
      <c r="U252" s="453"/>
      <c r="V252" s="307"/>
      <c r="W252" s="294"/>
      <c r="Z252" s="663" t="str">
        <f t="shared" si="52"/>
        <v/>
      </c>
      <c r="AA252" s="664" t="str">
        <f t="shared" si="67"/>
        <v/>
      </c>
      <c r="AB252" s="664" t="str">
        <f t="shared" si="68"/>
        <v/>
      </c>
      <c r="AC252" s="664" t="str">
        <f>IF(Z252="","",VLOOKUP(Z252,リスト!BN:BO,2,0))</f>
        <v/>
      </c>
      <c r="AD252" s="664" t="str">
        <f t="shared" si="53"/>
        <v/>
      </c>
      <c r="AE252" s="664" t="str">
        <f>IF(AD252="","",VLOOKUP(AD252,リスト!BW:BX,2,0))</f>
        <v/>
      </c>
      <c r="AF252" s="664" t="str">
        <f>IF(Z252="","",IF(J252&gt;【１】経営概要!$G$27,調査年-1,調査年)-I252)</f>
        <v/>
      </c>
      <c r="AG252" s="723" t="str">
        <f t="shared" si="54"/>
        <v/>
      </c>
      <c r="AH252" s="665" t="str">
        <f t="shared" si="55"/>
        <v/>
      </c>
      <c r="AI252" s="665" t="str">
        <f t="shared" si="56"/>
        <v/>
      </c>
      <c r="AJ252" s="666" t="str">
        <f t="shared" si="57"/>
        <v/>
      </c>
      <c r="AK252" s="666" t="str">
        <f t="shared" si="58"/>
        <v/>
      </c>
      <c r="AL252" s="666" t="str">
        <f t="shared" si="64"/>
        <v/>
      </c>
      <c r="AM252" s="666" t="str">
        <f>IF(R252="","",IF(OR(I252=IF(J252&gt;【１】経営概要!$G$27,調査年-1,調査年),AH252=""),"",ROUND(AH252*R252%,0)))</f>
        <v/>
      </c>
      <c r="AN252" s="666" t="str">
        <f t="shared" si="59"/>
        <v/>
      </c>
      <c r="AO252" s="666" t="str">
        <f t="shared" si="60"/>
        <v/>
      </c>
      <c r="AP252" s="666" t="str">
        <f t="shared" si="61"/>
        <v/>
      </c>
      <c r="AQ252" s="862" t="str">
        <f>IF(OR(R252="",AND(OR(I252&lt;&gt;IF(J252&gt;【１】経営概要!$G$27,調査年-1,調査年),AA252=0),M252="",AL252="")),"",
SUM(
IF(AND(I252=IF(J252&gt;【１】経営概要!$G$27,調査年-1,調査年),AA252=1),ROUND(K252*R252%,0),),
ROUND(M252*R252%,0),
ROUND(SUM(AL252)*R252%,0),
))</f>
        <v/>
      </c>
      <c r="AR252" s="666" t="str">
        <f t="shared" si="62"/>
        <v/>
      </c>
      <c r="AS252" s="666" t="str">
        <f t="shared" si="63"/>
        <v/>
      </c>
      <c r="AT252" s="897" t="str">
        <f t="shared" si="65"/>
        <v/>
      </c>
      <c r="AU252" s="897" t="str">
        <f t="shared" si="66"/>
        <v/>
      </c>
    </row>
    <row r="253" spans="3:47" s="4" customFormat="1" ht="28.15" hidden="1" customHeight="1" outlineLevel="1">
      <c r="C253" s="722">
        <v>235</v>
      </c>
      <c r="D253" s="766"/>
      <c r="E253" s="686"/>
      <c r="F253" s="767"/>
      <c r="G253" s="744"/>
      <c r="H253" s="191"/>
      <c r="I253" s="191"/>
      <c r="J253" s="776"/>
      <c r="K253" s="192"/>
      <c r="L253" s="192"/>
      <c r="M253" s="774"/>
      <c r="N253" s="192"/>
      <c r="O253" s="769"/>
      <c r="P253" s="895"/>
      <c r="Q253" s="960"/>
      <c r="R253" s="1048"/>
      <c r="S253" s="770"/>
      <c r="T253" s="771"/>
      <c r="U253" s="453"/>
      <c r="V253" s="307"/>
      <c r="W253" s="294"/>
      <c r="Z253" s="663" t="str">
        <f t="shared" si="52"/>
        <v/>
      </c>
      <c r="AA253" s="664" t="str">
        <f t="shared" si="67"/>
        <v/>
      </c>
      <c r="AB253" s="664" t="str">
        <f t="shared" si="68"/>
        <v/>
      </c>
      <c r="AC253" s="664" t="str">
        <f>IF(Z253="","",VLOOKUP(Z253,リスト!BN:BO,2,0))</f>
        <v/>
      </c>
      <c r="AD253" s="664" t="str">
        <f t="shared" si="53"/>
        <v/>
      </c>
      <c r="AE253" s="664" t="str">
        <f>IF(AD253="","",VLOOKUP(AD253,リスト!BW:BX,2,0))</f>
        <v/>
      </c>
      <c r="AF253" s="664" t="str">
        <f>IF(Z253="","",IF(J253&gt;【１】経営概要!$G$27,調査年-1,調査年)-I253)</f>
        <v/>
      </c>
      <c r="AG253" s="723" t="str">
        <f t="shared" si="54"/>
        <v/>
      </c>
      <c r="AH253" s="665" t="str">
        <f t="shared" si="55"/>
        <v/>
      </c>
      <c r="AI253" s="665" t="str">
        <f t="shared" si="56"/>
        <v/>
      </c>
      <c r="AJ253" s="666" t="str">
        <f t="shared" si="57"/>
        <v/>
      </c>
      <c r="AK253" s="666" t="str">
        <f t="shared" si="58"/>
        <v/>
      </c>
      <c r="AL253" s="666" t="str">
        <f t="shared" si="64"/>
        <v/>
      </c>
      <c r="AM253" s="666" t="str">
        <f>IF(R253="","",IF(OR(I253=IF(J253&gt;【１】経営概要!$G$27,調査年-1,調査年),AH253=""),"",ROUND(AH253*R253%,0)))</f>
        <v/>
      </c>
      <c r="AN253" s="666" t="str">
        <f t="shared" si="59"/>
        <v/>
      </c>
      <c r="AO253" s="666" t="str">
        <f t="shared" si="60"/>
        <v/>
      </c>
      <c r="AP253" s="666" t="str">
        <f t="shared" si="61"/>
        <v/>
      </c>
      <c r="AQ253" s="862" t="str">
        <f>IF(OR(R253="",AND(OR(I253&lt;&gt;IF(J253&gt;【１】経営概要!$G$27,調査年-1,調査年),AA253=0),M253="",AL253="")),"",
SUM(
IF(AND(I253=IF(J253&gt;【１】経営概要!$G$27,調査年-1,調査年),AA253=1),ROUND(K253*R253%,0),),
ROUND(M253*R253%,0),
ROUND(SUM(AL253)*R253%,0),
))</f>
        <v/>
      </c>
      <c r="AR253" s="666" t="str">
        <f t="shared" si="62"/>
        <v/>
      </c>
      <c r="AS253" s="666" t="str">
        <f t="shared" si="63"/>
        <v/>
      </c>
      <c r="AT253" s="897" t="str">
        <f t="shared" si="65"/>
        <v/>
      </c>
      <c r="AU253" s="897" t="str">
        <f t="shared" si="66"/>
        <v/>
      </c>
    </row>
    <row r="254" spans="3:47" s="4" customFormat="1" ht="28.15" hidden="1" customHeight="1" outlineLevel="1">
      <c r="C254" s="722">
        <v>236</v>
      </c>
      <c r="D254" s="766"/>
      <c r="E254" s="686"/>
      <c r="F254" s="767"/>
      <c r="G254" s="682"/>
      <c r="H254" s="200"/>
      <c r="I254" s="200"/>
      <c r="J254" s="768"/>
      <c r="K254" s="201"/>
      <c r="L254" s="201"/>
      <c r="M254" s="201"/>
      <c r="N254" s="201"/>
      <c r="O254" s="769"/>
      <c r="P254" s="895"/>
      <c r="Q254" s="960"/>
      <c r="R254" s="1048"/>
      <c r="S254" s="770"/>
      <c r="T254" s="771"/>
      <c r="U254" s="453"/>
      <c r="V254" s="307"/>
      <c r="W254" s="294"/>
      <c r="Z254" s="663" t="str">
        <f t="shared" si="52"/>
        <v/>
      </c>
      <c r="AA254" s="664" t="str">
        <f t="shared" si="67"/>
        <v/>
      </c>
      <c r="AB254" s="664" t="str">
        <f t="shared" si="68"/>
        <v/>
      </c>
      <c r="AC254" s="664" t="str">
        <f>IF(Z254="","",VLOOKUP(Z254,リスト!BN:BO,2,0))</f>
        <v/>
      </c>
      <c r="AD254" s="664" t="str">
        <f t="shared" si="53"/>
        <v/>
      </c>
      <c r="AE254" s="664" t="str">
        <f>IF(AD254="","",VLOOKUP(AD254,リスト!BW:BX,2,0))</f>
        <v/>
      </c>
      <c r="AF254" s="664" t="str">
        <f>IF(Z254="","",IF(J254&gt;【１】経営概要!$G$27,調査年-1,調査年)-I254)</f>
        <v/>
      </c>
      <c r="AG254" s="723" t="str">
        <f t="shared" si="54"/>
        <v/>
      </c>
      <c r="AH254" s="665" t="str">
        <f t="shared" si="55"/>
        <v/>
      </c>
      <c r="AI254" s="665" t="str">
        <f t="shared" si="56"/>
        <v/>
      </c>
      <c r="AJ254" s="666" t="str">
        <f t="shared" si="57"/>
        <v/>
      </c>
      <c r="AK254" s="666" t="str">
        <f t="shared" si="58"/>
        <v/>
      </c>
      <c r="AL254" s="666" t="str">
        <f t="shared" si="64"/>
        <v/>
      </c>
      <c r="AM254" s="666" t="str">
        <f>IF(R254="","",IF(OR(I254=IF(J254&gt;【１】経営概要!$G$27,調査年-1,調査年),AH254=""),"",ROUND(AH254*R254%,0)))</f>
        <v/>
      </c>
      <c r="AN254" s="666" t="str">
        <f t="shared" si="59"/>
        <v/>
      </c>
      <c r="AO254" s="666" t="str">
        <f t="shared" si="60"/>
        <v/>
      </c>
      <c r="AP254" s="666" t="str">
        <f t="shared" si="61"/>
        <v/>
      </c>
      <c r="AQ254" s="862" t="str">
        <f>IF(OR(R254="",AND(OR(I254&lt;&gt;IF(J254&gt;【１】経営概要!$G$27,調査年-1,調査年),AA254=0),M254="",AL254="")),"",
SUM(
IF(AND(I254=IF(J254&gt;【１】経営概要!$G$27,調査年-1,調査年),AA254=1),ROUND(K254*R254%,0),),
ROUND(M254*R254%,0),
ROUND(SUM(AL254)*R254%,0),
))</f>
        <v/>
      </c>
      <c r="AR254" s="666" t="str">
        <f t="shared" si="62"/>
        <v/>
      </c>
      <c r="AS254" s="666" t="str">
        <f t="shared" si="63"/>
        <v/>
      </c>
      <c r="AT254" s="897" t="str">
        <f t="shared" si="65"/>
        <v/>
      </c>
      <c r="AU254" s="897" t="str">
        <f t="shared" si="66"/>
        <v/>
      </c>
    </row>
    <row r="255" spans="3:47" s="4" customFormat="1" ht="28.15" hidden="1" customHeight="1" outlineLevel="1">
      <c r="C255" s="722">
        <v>237</v>
      </c>
      <c r="D255" s="772"/>
      <c r="E255" s="773"/>
      <c r="F255" s="767"/>
      <c r="G255" s="744"/>
      <c r="H255" s="193"/>
      <c r="I255" s="193"/>
      <c r="J255" s="768"/>
      <c r="K255" s="192"/>
      <c r="L255" s="192"/>
      <c r="M255" s="774"/>
      <c r="N255" s="192"/>
      <c r="O255" s="769"/>
      <c r="P255" s="895"/>
      <c r="Q255" s="960"/>
      <c r="R255" s="1048"/>
      <c r="S255" s="770"/>
      <c r="T255" s="771"/>
      <c r="U255" s="453"/>
      <c r="V255" s="307"/>
      <c r="W255" s="294"/>
      <c r="Z255" s="663" t="str">
        <f t="shared" si="52"/>
        <v/>
      </c>
      <c r="AA255" s="664" t="str">
        <f t="shared" si="67"/>
        <v/>
      </c>
      <c r="AB255" s="664" t="str">
        <f t="shared" si="68"/>
        <v/>
      </c>
      <c r="AC255" s="664" t="str">
        <f>IF(Z255="","",VLOOKUP(Z255,リスト!BN:BO,2,0))</f>
        <v/>
      </c>
      <c r="AD255" s="664" t="str">
        <f t="shared" si="53"/>
        <v/>
      </c>
      <c r="AE255" s="664" t="str">
        <f>IF(AD255="","",VLOOKUP(AD255,リスト!BW:BX,2,0))</f>
        <v/>
      </c>
      <c r="AF255" s="664" t="str">
        <f>IF(Z255="","",IF(J255&gt;【１】経営概要!$G$27,調査年-1,調査年)-I255)</f>
        <v/>
      </c>
      <c r="AG255" s="723" t="str">
        <f t="shared" si="54"/>
        <v/>
      </c>
      <c r="AH255" s="665" t="str">
        <f t="shared" si="55"/>
        <v/>
      </c>
      <c r="AI255" s="665" t="str">
        <f t="shared" si="56"/>
        <v/>
      </c>
      <c r="AJ255" s="666" t="str">
        <f t="shared" si="57"/>
        <v/>
      </c>
      <c r="AK255" s="666" t="str">
        <f t="shared" si="58"/>
        <v/>
      </c>
      <c r="AL255" s="666" t="str">
        <f t="shared" si="64"/>
        <v/>
      </c>
      <c r="AM255" s="666" t="str">
        <f>IF(R255="","",IF(OR(I255=IF(J255&gt;【１】経営概要!$G$27,調査年-1,調査年),AH255=""),"",ROUND(AH255*R255%,0)))</f>
        <v/>
      </c>
      <c r="AN255" s="666" t="str">
        <f t="shared" si="59"/>
        <v/>
      </c>
      <c r="AO255" s="666" t="str">
        <f t="shared" si="60"/>
        <v/>
      </c>
      <c r="AP255" s="666" t="str">
        <f t="shared" si="61"/>
        <v/>
      </c>
      <c r="AQ255" s="862" t="str">
        <f>IF(OR(R255="",AND(OR(I255&lt;&gt;IF(J255&gt;【１】経営概要!$G$27,調査年-1,調査年),AA255=0),M255="",AL255="")),"",
SUM(
IF(AND(I255=IF(J255&gt;【１】経営概要!$G$27,調査年-1,調査年),AA255=1),ROUND(K255*R255%,0),),
ROUND(M255*R255%,0),
ROUND(SUM(AL255)*R255%,0),
))</f>
        <v/>
      </c>
      <c r="AR255" s="666" t="str">
        <f t="shared" si="62"/>
        <v/>
      </c>
      <c r="AS255" s="666" t="str">
        <f t="shared" si="63"/>
        <v/>
      </c>
      <c r="AT255" s="897" t="str">
        <f t="shared" si="65"/>
        <v/>
      </c>
      <c r="AU255" s="897" t="str">
        <f t="shared" si="66"/>
        <v/>
      </c>
    </row>
    <row r="256" spans="3:47" s="4" customFormat="1" ht="28.15" hidden="1" customHeight="1" outlineLevel="1">
      <c r="C256" s="722">
        <v>238</v>
      </c>
      <c r="D256" s="766"/>
      <c r="E256" s="686"/>
      <c r="F256" s="767"/>
      <c r="G256" s="744"/>
      <c r="H256" s="191"/>
      <c r="I256" s="191"/>
      <c r="J256" s="768"/>
      <c r="K256" s="192"/>
      <c r="L256" s="192"/>
      <c r="M256" s="774"/>
      <c r="N256" s="192"/>
      <c r="O256" s="769"/>
      <c r="P256" s="895"/>
      <c r="Q256" s="960"/>
      <c r="R256" s="1048"/>
      <c r="S256" s="770"/>
      <c r="T256" s="771"/>
      <c r="U256" s="453"/>
      <c r="V256" s="307"/>
      <c r="W256" s="294"/>
      <c r="Z256" s="663" t="str">
        <f t="shared" si="52"/>
        <v/>
      </c>
      <c r="AA256" s="664" t="str">
        <f t="shared" si="67"/>
        <v/>
      </c>
      <c r="AB256" s="664" t="str">
        <f t="shared" si="68"/>
        <v/>
      </c>
      <c r="AC256" s="664" t="str">
        <f>IF(Z256="","",VLOOKUP(Z256,リスト!BN:BO,2,0))</f>
        <v/>
      </c>
      <c r="AD256" s="664" t="str">
        <f t="shared" si="53"/>
        <v/>
      </c>
      <c r="AE256" s="664" t="str">
        <f>IF(AD256="","",VLOOKUP(AD256,リスト!BW:BX,2,0))</f>
        <v/>
      </c>
      <c r="AF256" s="664" t="str">
        <f>IF(Z256="","",IF(J256&gt;【１】経営概要!$G$27,調査年-1,調査年)-I256)</f>
        <v/>
      </c>
      <c r="AG256" s="723" t="str">
        <f t="shared" si="54"/>
        <v/>
      </c>
      <c r="AH256" s="665" t="str">
        <f t="shared" si="55"/>
        <v/>
      </c>
      <c r="AI256" s="665" t="str">
        <f t="shared" si="56"/>
        <v/>
      </c>
      <c r="AJ256" s="666" t="str">
        <f t="shared" si="57"/>
        <v/>
      </c>
      <c r="AK256" s="666" t="str">
        <f t="shared" si="58"/>
        <v/>
      </c>
      <c r="AL256" s="666" t="str">
        <f t="shared" si="64"/>
        <v/>
      </c>
      <c r="AM256" s="666" t="str">
        <f>IF(R256="","",IF(OR(I256=IF(J256&gt;【１】経営概要!$G$27,調査年-1,調査年),AH256=""),"",ROUND(AH256*R256%,0)))</f>
        <v/>
      </c>
      <c r="AN256" s="666" t="str">
        <f t="shared" si="59"/>
        <v/>
      </c>
      <c r="AO256" s="666" t="str">
        <f t="shared" si="60"/>
        <v/>
      </c>
      <c r="AP256" s="666" t="str">
        <f t="shared" si="61"/>
        <v/>
      </c>
      <c r="AQ256" s="862" t="str">
        <f>IF(OR(R256="",AND(OR(I256&lt;&gt;IF(J256&gt;【１】経営概要!$G$27,調査年-1,調査年),AA256=0),M256="",AL256="")),"",
SUM(
IF(AND(I256=IF(J256&gt;【１】経営概要!$G$27,調査年-1,調査年),AA256=1),ROUND(K256*R256%,0),),
ROUND(M256*R256%,0),
ROUND(SUM(AL256)*R256%,0),
))</f>
        <v/>
      </c>
      <c r="AR256" s="666" t="str">
        <f t="shared" si="62"/>
        <v/>
      </c>
      <c r="AS256" s="666" t="str">
        <f t="shared" si="63"/>
        <v/>
      </c>
      <c r="AT256" s="897" t="str">
        <f t="shared" si="65"/>
        <v/>
      </c>
      <c r="AU256" s="897" t="str">
        <f t="shared" si="66"/>
        <v/>
      </c>
    </row>
    <row r="257" spans="3:47" s="4" customFormat="1" ht="28.15" hidden="1" customHeight="1" outlineLevel="1">
      <c r="C257" s="722">
        <v>239</v>
      </c>
      <c r="D257" s="772"/>
      <c r="E257" s="773"/>
      <c r="F257" s="767"/>
      <c r="G257" s="744"/>
      <c r="H257" s="193"/>
      <c r="I257" s="193"/>
      <c r="J257" s="768"/>
      <c r="K257" s="192"/>
      <c r="L257" s="192"/>
      <c r="M257" s="774"/>
      <c r="N257" s="192"/>
      <c r="O257" s="769"/>
      <c r="P257" s="895"/>
      <c r="Q257" s="960"/>
      <c r="R257" s="1048"/>
      <c r="S257" s="770"/>
      <c r="T257" s="771"/>
      <c r="U257" s="453"/>
      <c r="V257" s="307"/>
      <c r="W257" s="294"/>
      <c r="Z257" s="663" t="str">
        <f t="shared" si="52"/>
        <v/>
      </c>
      <c r="AA257" s="664" t="str">
        <f t="shared" si="67"/>
        <v/>
      </c>
      <c r="AB257" s="664" t="str">
        <f t="shared" si="68"/>
        <v/>
      </c>
      <c r="AC257" s="664" t="str">
        <f>IF(Z257="","",VLOOKUP(Z257,リスト!BN:BO,2,0))</f>
        <v/>
      </c>
      <c r="AD257" s="664" t="str">
        <f t="shared" si="53"/>
        <v/>
      </c>
      <c r="AE257" s="664" t="str">
        <f>IF(AD257="","",VLOOKUP(AD257,リスト!BW:BX,2,0))</f>
        <v/>
      </c>
      <c r="AF257" s="664" t="str">
        <f>IF(Z257="","",IF(J257&gt;【１】経営概要!$G$27,調査年-1,調査年)-I257)</f>
        <v/>
      </c>
      <c r="AG257" s="723" t="str">
        <f t="shared" si="54"/>
        <v/>
      </c>
      <c r="AH257" s="665" t="str">
        <f t="shared" si="55"/>
        <v/>
      </c>
      <c r="AI257" s="665" t="str">
        <f t="shared" si="56"/>
        <v/>
      </c>
      <c r="AJ257" s="666" t="str">
        <f t="shared" si="57"/>
        <v/>
      </c>
      <c r="AK257" s="666" t="str">
        <f t="shared" si="58"/>
        <v/>
      </c>
      <c r="AL257" s="666" t="str">
        <f t="shared" si="64"/>
        <v/>
      </c>
      <c r="AM257" s="666" t="str">
        <f>IF(R257="","",IF(OR(I257=IF(J257&gt;【１】経営概要!$G$27,調査年-1,調査年),AH257=""),"",ROUND(AH257*R257%,0)))</f>
        <v/>
      </c>
      <c r="AN257" s="666" t="str">
        <f t="shared" si="59"/>
        <v/>
      </c>
      <c r="AO257" s="666" t="str">
        <f t="shared" si="60"/>
        <v/>
      </c>
      <c r="AP257" s="666" t="str">
        <f t="shared" si="61"/>
        <v/>
      </c>
      <c r="AQ257" s="862" t="str">
        <f>IF(OR(R257="",AND(OR(I257&lt;&gt;IF(J257&gt;【１】経営概要!$G$27,調査年-1,調査年),AA257=0),M257="",AL257="")),"",
SUM(
IF(AND(I257=IF(J257&gt;【１】経営概要!$G$27,調査年-1,調査年),AA257=1),ROUND(K257*R257%,0),),
ROUND(M257*R257%,0),
ROUND(SUM(AL257)*R257%,0),
))</f>
        <v/>
      </c>
      <c r="AR257" s="666" t="str">
        <f t="shared" si="62"/>
        <v/>
      </c>
      <c r="AS257" s="666" t="str">
        <f t="shared" si="63"/>
        <v/>
      </c>
      <c r="AT257" s="897" t="str">
        <f t="shared" si="65"/>
        <v/>
      </c>
      <c r="AU257" s="897" t="str">
        <f t="shared" si="66"/>
        <v/>
      </c>
    </row>
    <row r="258" spans="3:47" s="4" customFormat="1" ht="28.15" hidden="1" customHeight="1" outlineLevel="1">
      <c r="C258" s="722">
        <v>240</v>
      </c>
      <c r="D258" s="766"/>
      <c r="E258" s="686"/>
      <c r="F258" s="767"/>
      <c r="G258" s="744"/>
      <c r="H258" s="191"/>
      <c r="I258" s="191"/>
      <c r="J258" s="768"/>
      <c r="K258" s="192"/>
      <c r="L258" s="192"/>
      <c r="M258" s="774"/>
      <c r="N258" s="192"/>
      <c r="O258" s="769"/>
      <c r="P258" s="895"/>
      <c r="Q258" s="960"/>
      <c r="R258" s="1048"/>
      <c r="S258" s="770"/>
      <c r="T258" s="771"/>
      <c r="U258" s="453"/>
      <c r="V258" s="307"/>
      <c r="W258" s="294"/>
      <c r="Z258" s="663" t="str">
        <f t="shared" si="52"/>
        <v/>
      </c>
      <c r="AA258" s="664" t="str">
        <f t="shared" si="67"/>
        <v/>
      </c>
      <c r="AB258" s="664" t="str">
        <f t="shared" si="68"/>
        <v/>
      </c>
      <c r="AC258" s="664" t="str">
        <f>IF(Z258="","",VLOOKUP(Z258,リスト!BN:BO,2,0))</f>
        <v/>
      </c>
      <c r="AD258" s="664" t="str">
        <f t="shared" si="53"/>
        <v/>
      </c>
      <c r="AE258" s="664" t="str">
        <f>IF(AD258="","",VLOOKUP(AD258,リスト!BW:BX,2,0))</f>
        <v/>
      </c>
      <c r="AF258" s="664" t="str">
        <f>IF(Z258="","",IF(J258&gt;【１】経営概要!$G$27,調査年-1,調査年)-I258)</f>
        <v/>
      </c>
      <c r="AG258" s="723" t="str">
        <f t="shared" si="54"/>
        <v/>
      </c>
      <c r="AH258" s="665" t="str">
        <f t="shared" si="55"/>
        <v/>
      </c>
      <c r="AI258" s="665" t="str">
        <f t="shared" si="56"/>
        <v/>
      </c>
      <c r="AJ258" s="666" t="str">
        <f t="shared" si="57"/>
        <v/>
      </c>
      <c r="AK258" s="666" t="str">
        <f t="shared" si="58"/>
        <v/>
      </c>
      <c r="AL258" s="666" t="str">
        <f t="shared" si="64"/>
        <v/>
      </c>
      <c r="AM258" s="666" t="str">
        <f>IF(R258="","",IF(OR(I258=IF(J258&gt;【１】経営概要!$G$27,調査年-1,調査年),AH258=""),"",ROUND(AH258*R258%,0)))</f>
        <v/>
      </c>
      <c r="AN258" s="666" t="str">
        <f t="shared" si="59"/>
        <v/>
      </c>
      <c r="AO258" s="666" t="str">
        <f t="shared" si="60"/>
        <v/>
      </c>
      <c r="AP258" s="666" t="str">
        <f t="shared" si="61"/>
        <v/>
      </c>
      <c r="AQ258" s="862" t="str">
        <f>IF(OR(R258="",AND(OR(I258&lt;&gt;IF(J258&gt;【１】経営概要!$G$27,調査年-1,調査年),AA258=0),M258="",AL258="")),"",
SUM(
IF(AND(I258=IF(J258&gt;【１】経営概要!$G$27,調査年-1,調査年),AA258=1),ROUND(K258*R258%,0),),
ROUND(M258*R258%,0),
ROUND(SUM(AL258)*R258%,0),
))</f>
        <v/>
      </c>
      <c r="AR258" s="666" t="str">
        <f t="shared" si="62"/>
        <v/>
      </c>
      <c r="AS258" s="666" t="str">
        <f t="shared" si="63"/>
        <v/>
      </c>
      <c r="AT258" s="897" t="str">
        <f t="shared" si="65"/>
        <v/>
      </c>
      <c r="AU258" s="897" t="str">
        <f t="shared" si="66"/>
        <v/>
      </c>
    </row>
    <row r="259" spans="3:47" s="4" customFormat="1" ht="28.15" hidden="1" customHeight="1" outlineLevel="1">
      <c r="C259" s="722">
        <v>241</v>
      </c>
      <c r="D259" s="772"/>
      <c r="E259" s="773"/>
      <c r="F259" s="767"/>
      <c r="G259" s="744"/>
      <c r="H259" s="193"/>
      <c r="I259" s="193"/>
      <c r="J259" s="768"/>
      <c r="K259" s="192"/>
      <c r="L259" s="192"/>
      <c r="M259" s="774"/>
      <c r="N259" s="192"/>
      <c r="O259" s="769"/>
      <c r="P259" s="895"/>
      <c r="Q259" s="960"/>
      <c r="R259" s="1048"/>
      <c r="S259" s="770"/>
      <c r="T259" s="771"/>
      <c r="U259" s="453"/>
      <c r="V259" s="307"/>
      <c r="W259" s="294"/>
      <c r="Z259" s="663" t="str">
        <f t="shared" si="52"/>
        <v/>
      </c>
      <c r="AA259" s="664" t="str">
        <f t="shared" si="67"/>
        <v/>
      </c>
      <c r="AB259" s="664" t="str">
        <f t="shared" si="68"/>
        <v/>
      </c>
      <c r="AC259" s="664" t="str">
        <f>IF(Z259="","",VLOOKUP(Z259,リスト!BN:BO,2,0))</f>
        <v/>
      </c>
      <c r="AD259" s="664" t="str">
        <f t="shared" si="53"/>
        <v/>
      </c>
      <c r="AE259" s="664" t="str">
        <f>IF(AD259="","",VLOOKUP(AD259,リスト!BW:BX,2,0))</f>
        <v/>
      </c>
      <c r="AF259" s="664" t="str">
        <f>IF(Z259="","",IF(J259&gt;【１】経営概要!$G$27,調査年-1,調査年)-I259)</f>
        <v/>
      </c>
      <c r="AG259" s="723" t="str">
        <f t="shared" si="54"/>
        <v/>
      </c>
      <c r="AH259" s="665" t="str">
        <f t="shared" si="55"/>
        <v/>
      </c>
      <c r="AI259" s="665" t="str">
        <f t="shared" si="56"/>
        <v/>
      </c>
      <c r="AJ259" s="666" t="str">
        <f t="shared" si="57"/>
        <v/>
      </c>
      <c r="AK259" s="666" t="str">
        <f t="shared" si="58"/>
        <v/>
      </c>
      <c r="AL259" s="666" t="str">
        <f t="shared" si="64"/>
        <v/>
      </c>
      <c r="AM259" s="666" t="str">
        <f>IF(R259="","",IF(OR(I259=IF(J259&gt;【１】経営概要!$G$27,調査年-1,調査年),AH259=""),"",ROUND(AH259*R259%,0)))</f>
        <v/>
      </c>
      <c r="AN259" s="666" t="str">
        <f t="shared" si="59"/>
        <v/>
      </c>
      <c r="AO259" s="666" t="str">
        <f t="shared" si="60"/>
        <v/>
      </c>
      <c r="AP259" s="666" t="str">
        <f t="shared" si="61"/>
        <v/>
      </c>
      <c r="AQ259" s="862" t="str">
        <f>IF(OR(R259="",AND(OR(I259&lt;&gt;IF(J259&gt;【１】経営概要!$G$27,調査年-1,調査年),AA259=0),M259="",AL259="")),"",
SUM(
IF(AND(I259=IF(J259&gt;【１】経営概要!$G$27,調査年-1,調査年),AA259=1),ROUND(K259*R259%,0),),
ROUND(M259*R259%,0),
ROUND(SUM(AL259)*R259%,0),
))</f>
        <v/>
      </c>
      <c r="AR259" s="666" t="str">
        <f t="shared" si="62"/>
        <v/>
      </c>
      <c r="AS259" s="666" t="str">
        <f t="shared" si="63"/>
        <v/>
      </c>
      <c r="AT259" s="897" t="str">
        <f t="shared" si="65"/>
        <v/>
      </c>
      <c r="AU259" s="897" t="str">
        <f t="shared" si="66"/>
        <v/>
      </c>
    </row>
    <row r="260" spans="3:47" s="4" customFormat="1" ht="28.15" hidden="1" customHeight="1" outlineLevel="1">
      <c r="C260" s="722">
        <v>242</v>
      </c>
      <c r="D260" s="766"/>
      <c r="E260" s="686"/>
      <c r="F260" s="767"/>
      <c r="G260" s="744"/>
      <c r="H260" s="191"/>
      <c r="I260" s="191"/>
      <c r="J260" s="768"/>
      <c r="K260" s="192"/>
      <c r="L260" s="192"/>
      <c r="M260" s="774"/>
      <c r="N260" s="192"/>
      <c r="O260" s="769"/>
      <c r="P260" s="895"/>
      <c r="Q260" s="960"/>
      <c r="R260" s="1048"/>
      <c r="S260" s="770"/>
      <c r="T260" s="771"/>
      <c r="U260" s="453"/>
      <c r="V260" s="307"/>
      <c r="W260" s="294"/>
      <c r="Z260" s="663" t="str">
        <f t="shared" si="52"/>
        <v/>
      </c>
      <c r="AA260" s="664" t="str">
        <f t="shared" si="67"/>
        <v/>
      </c>
      <c r="AB260" s="664" t="str">
        <f t="shared" si="68"/>
        <v/>
      </c>
      <c r="AC260" s="664" t="str">
        <f>IF(Z260="","",VLOOKUP(Z260,リスト!BN:BO,2,0))</f>
        <v/>
      </c>
      <c r="AD260" s="664" t="str">
        <f t="shared" si="53"/>
        <v/>
      </c>
      <c r="AE260" s="664" t="str">
        <f>IF(AD260="","",VLOOKUP(AD260,リスト!BW:BX,2,0))</f>
        <v/>
      </c>
      <c r="AF260" s="664" t="str">
        <f>IF(Z260="","",IF(J260&gt;【１】経営概要!$G$27,調査年-1,調査年)-I260)</f>
        <v/>
      </c>
      <c r="AG260" s="723" t="str">
        <f t="shared" si="54"/>
        <v/>
      </c>
      <c r="AH260" s="665" t="str">
        <f t="shared" si="55"/>
        <v/>
      </c>
      <c r="AI260" s="665" t="str">
        <f t="shared" si="56"/>
        <v/>
      </c>
      <c r="AJ260" s="666" t="str">
        <f t="shared" si="57"/>
        <v/>
      </c>
      <c r="AK260" s="666" t="str">
        <f t="shared" si="58"/>
        <v/>
      </c>
      <c r="AL260" s="666" t="str">
        <f t="shared" si="64"/>
        <v/>
      </c>
      <c r="AM260" s="666" t="str">
        <f>IF(R260="","",IF(OR(I260=IF(J260&gt;【１】経営概要!$G$27,調査年-1,調査年),AH260=""),"",ROUND(AH260*R260%,0)))</f>
        <v/>
      </c>
      <c r="AN260" s="666" t="str">
        <f t="shared" si="59"/>
        <v/>
      </c>
      <c r="AO260" s="666" t="str">
        <f t="shared" si="60"/>
        <v/>
      </c>
      <c r="AP260" s="666" t="str">
        <f t="shared" si="61"/>
        <v/>
      </c>
      <c r="AQ260" s="862" t="str">
        <f>IF(OR(R260="",AND(OR(I260&lt;&gt;IF(J260&gt;【１】経営概要!$G$27,調査年-1,調査年),AA260=0),M260="",AL260="")),"",
SUM(
IF(AND(I260=IF(J260&gt;【１】経営概要!$G$27,調査年-1,調査年),AA260=1),ROUND(K260*R260%,0),),
ROUND(M260*R260%,0),
ROUND(SUM(AL260)*R260%,0),
))</f>
        <v/>
      </c>
      <c r="AR260" s="666" t="str">
        <f t="shared" si="62"/>
        <v/>
      </c>
      <c r="AS260" s="666" t="str">
        <f t="shared" si="63"/>
        <v/>
      </c>
      <c r="AT260" s="897" t="str">
        <f t="shared" si="65"/>
        <v/>
      </c>
      <c r="AU260" s="897" t="str">
        <f t="shared" si="66"/>
        <v/>
      </c>
    </row>
    <row r="261" spans="3:47" s="4" customFormat="1" ht="28.15" hidden="1" customHeight="1" outlineLevel="1">
      <c r="C261" s="722">
        <v>243</v>
      </c>
      <c r="D261" s="772"/>
      <c r="E261" s="773"/>
      <c r="F261" s="767"/>
      <c r="G261" s="744"/>
      <c r="H261" s="193"/>
      <c r="I261" s="193"/>
      <c r="J261" s="768"/>
      <c r="K261" s="192"/>
      <c r="L261" s="192"/>
      <c r="M261" s="774"/>
      <c r="N261" s="192"/>
      <c r="O261" s="769"/>
      <c r="P261" s="895"/>
      <c r="Q261" s="960"/>
      <c r="R261" s="1048"/>
      <c r="S261" s="770"/>
      <c r="T261" s="771"/>
      <c r="U261" s="453"/>
      <c r="V261" s="307"/>
      <c r="W261" s="294"/>
      <c r="Z261" s="663" t="str">
        <f t="shared" si="52"/>
        <v/>
      </c>
      <c r="AA261" s="664" t="str">
        <f t="shared" si="67"/>
        <v/>
      </c>
      <c r="AB261" s="664" t="str">
        <f t="shared" si="68"/>
        <v/>
      </c>
      <c r="AC261" s="664" t="str">
        <f>IF(Z261="","",VLOOKUP(Z261,リスト!BN:BO,2,0))</f>
        <v/>
      </c>
      <c r="AD261" s="664" t="str">
        <f t="shared" si="53"/>
        <v/>
      </c>
      <c r="AE261" s="664" t="str">
        <f>IF(AD261="","",VLOOKUP(AD261,リスト!BW:BX,2,0))</f>
        <v/>
      </c>
      <c r="AF261" s="664" t="str">
        <f>IF(Z261="","",IF(J261&gt;【１】経営概要!$G$27,調査年-1,調査年)-I261)</f>
        <v/>
      </c>
      <c r="AG261" s="723" t="str">
        <f t="shared" si="54"/>
        <v/>
      </c>
      <c r="AH261" s="665" t="str">
        <f t="shared" si="55"/>
        <v/>
      </c>
      <c r="AI261" s="665" t="str">
        <f t="shared" si="56"/>
        <v/>
      </c>
      <c r="AJ261" s="666" t="str">
        <f t="shared" si="57"/>
        <v/>
      </c>
      <c r="AK261" s="666" t="str">
        <f t="shared" si="58"/>
        <v/>
      </c>
      <c r="AL261" s="666" t="str">
        <f t="shared" si="64"/>
        <v/>
      </c>
      <c r="AM261" s="666" t="str">
        <f>IF(R261="","",IF(OR(I261=IF(J261&gt;【１】経営概要!$G$27,調査年-1,調査年),AH261=""),"",ROUND(AH261*R261%,0)))</f>
        <v/>
      </c>
      <c r="AN261" s="666" t="str">
        <f t="shared" si="59"/>
        <v/>
      </c>
      <c r="AO261" s="666" t="str">
        <f t="shared" si="60"/>
        <v/>
      </c>
      <c r="AP261" s="666" t="str">
        <f t="shared" si="61"/>
        <v/>
      </c>
      <c r="AQ261" s="862" t="str">
        <f>IF(OR(R261="",AND(OR(I261&lt;&gt;IF(J261&gt;【１】経営概要!$G$27,調査年-1,調査年),AA261=0),M261="",AL261="")),"",
SUM(
IF(AND(I261=IF(J261&gt;【１】経営概要!$G$27,調査年-1,調査年),AA261=1),ROUND(K261*R261%,0),),
ROUND(M261*R261%,0),
ROUND(SUM(AL261)*R261%,0),
))</f>
        <v/>
      </c>
      <c r="AR261" s="666" t="str">
        <f t="shared" si="62"/>
        <v/>
      </c>
      <c r="AS261" s="666" t="str">
        <f t="shared" si="63"/>
        <v/>
      </c>
      <c r="AT261" s="897" t="str">
        <f t="shared" si="65"/>
        <v/>
      </c>
      <c r="AU261" s="897" t="str">
        <f t="shared" si="66"/>
        <v/>
      </c>
    </row>
    <row r="262" spans="3:47" s="4" customFormat="1" ht="28.15" hidden="1" customHeight="1" outlineLevel="1">
      <c r="C262" s="722">
        <v>244</v>
      </c>
      <c r="D262" s="766"/>
      <c r="E262" s="686"/>
      <c r="F262" s="767"/>
      <c r="G262" s="744"/>
      <c r="H262" s="191"/>
      <c r="I262" s="191"/>
      <c r="J262" s="768"/>
      <c r="K262" s="192"/>
      <c r="L262" s="192"/>
      <c r="M262" s="774"/>
      <c r="N262" s="192"/>
      <c r="O262" s="769"/>
      <c r="P262" s="895"/>
      <c r="Q262" s="960"/>
      <c r="R262" s="1048"/>
      <c r="S262" s="770"/>
      <c r="T262" s="771"/>
      <c r="U262" s="453"/>
      <c r="V262" s="307"/>
      <c r="W262" s="294"/>
      <c r="Z262" s="663" t="str">
        <f t="shared" si="52"/>
        <v/>
      </c>
      <c r="AA262" s="664" t="str">
        <f t="shared" si="67"/>
        <v/>
      </c>
      <c r="AB262" s="664" t="str">
        <f t="shared" si="68"/>
        <v/>
      </c>
      <c r="AC262" s="664" t="str">
        <f>IF(Z262="","",VLOOKUP(Z262,リスト!BN:BO,2,0))</f>
        <v/>
      </c>
      <c r="AD262" s="664" t="str">
        <f t="shared" si="53"/>
        <v/>
      </c>
      <c r="AE262" s="664" t="str">
        <f>IF(AD262="","",VLOOKUP(AD262,リスト!BW:BX,2,0))</f>
        <v/>
      </c>
      <c r="AF262" s="664" t="str">
        <f>IF(Z262="","",IF(J262&gt;【１】経営概要!$G$27,調査年-1,調査年)-I262)</f>
        <v/>
      </c>
      <c r="AG262" s="723" t="str">
        <f t="shared" si="54"/>
        <v/>
      </c>
      <c r="AH262" s="665" t="str">
        <f t="shared" si="55"/>
        <v/>
      </c>
      <c r="AI262" s="665" t="str">
        <f t="shared" si="56"/>
        <v/>
      </c>
      <c r="AJ262" s="666" t="str">
        <f t="shared" si="57"/>
        <v/>
      </c>
      <c r="AK262" s="666" t="str">
        <f t="shared" si="58"/>
        <v/>
      </c>
      <c r="AL262" s="666" t="str">
        <f t="shared" si="64"/>
        <v/>
      </c>
      <c r="AM262" s="666" t="str">
        <f>IF(R262="","",IF(OR(I262=IF(J262&gt;【１】経営概要!$G$27,調査年-1,調査年),AH262=""),"",ROUND(AH262*R262%,0)))</f>
        <v/>
      </c>
      <c r="AN262" s="666" t="str">
        <f t="shared" si="59"/>
        <v/>
      </c>
      <c r="AO262" s="666" t="str">
        <f t="shared" si="60"/>
        <v/>
      </c>
      <c r="AP262" s="666" t="str">
        <f t="shared" si="61"/>
        <v/>
      </c>
      <c r="AQ262" s="862" t="str">
        <f>IF(OR(R262="",AND(OR(I262&lt;&gt;IF(J262&gt;【１】経営概要!$G$27,調査年-1,調査年),AA262=0),M262="",AL262="")),"",
SUM(
IF(AND(I262=IF(J262&gt;【１】経営概要!$G$27,調査年-1,調査年),AA262=1),ROUND(K262*R262%,0),),
ROUND(M262*R262%,0),
ROUND(SUM(AL262)*R262%,0),
))</f>
        <v/>
      </c>
      <c r="AR262" s="666" t="str">
        <f t="shared" si="62"/>
        <v/>
      </c>
      <c r="AS262" s="666" t="str">
        <f t="shared" si="63"/>
        <v/>
      </c>
      <c r="AT262" s="897" t="str">
        <f t="shared" si="65"/>
        <v/>
      </c>
      <c r="AU262" s="897" t="str">
        <f t="shared" si="66"/>
        <v/>
      </c>
    </row>
    <row r="263" spans="3:47" s="4" customFormat="1" ht="28.15" hidden="1" customHeight="1" outlineLevel="1">
      <c r="C263" s="722">
        <v>245</v>
      </c>
      <c r="D263" s="772"/>
      <c r="E263" s="773"/>
      <c r="F263" s="767"/>
      <c r="G263" s="744"/>
      <c r="H263" s="193"/>
      <c r="I263" s="193"/>
      <c r="J263" s="768"/>
      <c r="K263" s="192"/>
      <c r="L263" s="192"/>
      <c r="M263" s="774"/>
      <c r="N263" s="192"/>
      <c r="O263" s="769"/>
      <c r="P263" s="895"/>
      <c r="Q263" s="960"/>
      <c r="R263" s="1048"/>
      <c r="S263" s="770"/>
      <c r="T263" s="771"/>
      <c r="U263" s="453"/>
      <c r="V263" s="307"/>
      <c r="W263" s="294"/>
      <c r="Z263" s="663" t="str">
        <f t="shared" si="52"/>
        <v/>
      </c>
      <c r="AA263" s="664" t="str">
        <f t="shared" si="67"/>
        <v/>
      </c>
      <c r="AB263" s="664" t="str">
        <f t="shared" si="68"/>
        <v/>
      </c>
      <c r="AC263" s="664" t="str">
        <f>IF(Z263="","",VLOOKUP(Z263,リスト!BN:BO,2,0))</f>
        <v/>
      </c>
      <c r="AD263" s="664" t="str">
        <f t="shared" si="53"/>
        <v/>
      </c>
      <c r="AE263" s="664" t="str">
        <f>IF(AD263="","",VLOOKUP(AD263,リスト!BW:BX,2,0))</f>
        <v/>
      </c>
      <c r="AF263" s="664" t="str">
        <f>IF(Z263="","",IF(J263&gt;【１】経営概要!$G$27,調査年-1,調査年)-I263)</f>
        <v/>
      </c>
      <c r="AG263" s="723" t="str">
        <f t="shared" si="54"/>
        <v/>
      </c>
      <c r="AH263" s="665" t="str">
        <f t="shared" si="55"/>
        <v/>
      </c>
      <c r="AI263" s="665" t="str">
        <f t="shared" si="56"/>
        <v/>
      </c>
      <c r="AJ263" s="666" t="str">
        <f t="shared" si="57"/>
        <v/>
      </c>
      <c r="AK263" s="666" t="str">
        <f t="shared" si="58"/>
        <v/>
      </c>
      <c r="AL263" s="666" t="str">
        <f t="shared" si="64"/>
        <v/>
      </c>
      <c r="AM263" s="666" t="str">
        <f>IF(R263="","",IF(OR(I263=IF(J263&gt;【１】経営概要!$G$27,調査年-1,調査年),AH263=""),"",ROUND(AH263*R263%,0)))</f>
        <v/>
      </c>
      <c r="AN263" s="666" t="str">
        <f t="shared" si="59"/>
        <v/>
      </c>
      <c r="AO263" s="666" t="str">
        <f t="shared" si="60"/>
        <v/>
      </c>
      <c r="AP263" s="666" t="str">
        <f t="shared" si="61"/>
        <v/>
      </c>
      <c r="AQ263" s="862" t="str">
        <f>IF(OR(R263="",AND(OR(I263&lt;&gt;IF(J263&gt;【１】経営概要!$G$27,調査年-1,調査年),AA263=0),M263="",AL263="")),"",
SUM(
IF(AND(I263=IF(J263&gt;【１】経営概要!$G$27,調査年-1,調査年),AA263=1),ROUND(K263*R263%,0),),
ROUND(M263*R263%,0),
ROUND(SUM(AL263)*R263%,0),
))</f>
        <v/>
      </c>
      <c r="AR263" s="666" t="str">
        <f t="shared" si="62"/>
        <v/>
      </c>
      <c r="AS263" s="666" t="str">
        <f t="shared" si="63"/>
        <v/>
      </c>
      <c r="AT263" s="897" t="str">
        <f t="shared" si="65"/>
        <v/>
      </c>
      <c r="AU263" s="897" t="str">
        <f t="shared" si="66"/>
        <v/>
      </c>
    </row>
    <row r="264" spans="3:47" s="4" customFormat="1" ht="28.15" hidden="1" customHeight="1" outlineLevel="1">
      <c r="C264" s="722">
        <v>246</v>
      </c>
      <c r="D264" s="766"/>
      <c r="E264" s="686"/>
      <c r="F264" s="767"/>
      <c r="G264" s="744"/>
      <c r="H264" s="191"/>
      <c r="I264" s="191"/>
      <c r="J264" s="768"/>
      <c r="K264" s="192"/>
      <c r="L264" s="192"/>
      <c r="M264" s="774"/>
      <c r="N264" s="192"/>
      <c r="O264" s="769"/>
      <c r="P264" s="895"/>
      <c r="Q264" s="960"/>
      <c r="R264" s="1048"/>
      <c r="S264" s="770"/>
      <c r="T264" s="771"/>
      <c r="U264" s="453"/>
      <c r="V264" s="307"/>
      <c r="W264" s="294"/>
      <c r="Z264" s="663" t="str">
        <f t="shared" si="52"/>
        <v/>
      </c>
      <c r="AA264" s="664" t="str">
        <f t="shared" si="67"/>
        <v/>
      </c>
      <c r="AB264" s="664" t="str">
        <f t="shared" si="68"/>
        <v/>
      </c>
      <c r="AC264" s="664" t="str">
        <f>IF(Z264="","",VLOOKUP(Z264,リスト!BN:BO,2,0))</f>
        <v/>
      </c>
      <c r="AD264" s="664" t="str">
        <f t="shared" si="53"/>
        <v/>
      </c>
      <c r="AE264" s="664" t="str">
        <f>IF(AD264="","",VLOOKUP(AD264,リスト!BW:BX,2,0))</f>
        <v/>
      </c>
      <c r="AF264" s="664" t="str">
        <f>IF(Z264="","",IF(J264&gt;【１】経営概要!$G$27,調査年-1,調査年)-I264)</f>
        <v/>
      </c>
      <c r="AG264" s="723" t="str">
        <f t="shared" si="54"/>
        <v/>
      </c>
      <c r="AH264" s="665" t="str">
        <f t="shared" si="55"/>
        <v/>
      </c>
      <c r="AI264" s="665" t="str">
        <f t="shared" si="56"/>
        <v/>
      </c>
      <c r="AJ264" s="666" t="str">
        <f t="shared" si="57"/>
        <v/>
      </c>
      <c r="AK264" s="666" t="str">
        <f t="shared" si="58"/>
        <v/>
      </c>
      <c r="AL264" s="666" t="str">
        <f t="shared" si="64"/>
        <v/>
      </c>
      <c r="AM264" s="666" t="str">
        <f>IF(R264="","",IF(OR(I264=IF(J264&gt;【１】経営概要!$G$27,調査年-1,調査年),AH264=""),"",ROUND(AH264*R264%,0)))</f>
        <v/>
      </c>
      <c r="AN264" s="666" t="str">
        <f t="shared" si="59"/>
        <v/>
      </c>
      <c r="AO264" s="666" t="str">
        <f t="shared" si="60"/>
        <v/>
      </c>
      <c r="AP264" s="666" t="str">
        <f t="shared" si="61"/>
        <v/>
      </c>
      <c r="AQ264" s="862" t="str">
        <f>IF(OR(R264="",AND(OR(I264&lt;&gt;IF(J264&gt;【１】経営概要!$G$27,調査年-1,調査年),AA264=0),M264="",AL264="")),"",
SUM(
IF(AND(I264=IF(J264&gt;【１】経営概要!$G$27,調査年-1,調査年),AA264=1),ROUND(K264*R264%,0),),
ROUND(M264*R264%,0),
ROUND(SUM(AL264)*R264%,0),
))</f>
        <v/>
      </c>
      <c r="AR264" s="666" t="str">
        <f t="shared" si="62"/>
        <v/>
      </c>
      <c r="AS264" s="666" t="str">
        <f t="shared" si="63"/>
        <v/>
      </c>
      <c r="AT264" s="897" t="str">
        <f t="shared" si="65"/>
        <v/>
      </c>
      <c r="AU264" s="897" t="str">
        <f t="shared" si="66"/>
        <v/>
      </c>
    </row>
    <row r="265" spans="3:47" s="4" customFormat="1" ht="28.15" hidden="1" customHeight="1" outlineLevel="1">
      <c r="C265" s="722">
        <v>247</v>
      </c>
      <c r="D265" s="772"/>
      <c r="E265" s="773"/>
      <c r="F265" s="767"/>
      <c r="G265" s="744"/>
      <c r="H265" s="193"/>
      <c r="I265" s="193"/>
      <c r="J265" s="775"/>
      <c r="K265" s="192"/>
      <c r="L265" s="192"/>
      <c r="M265" s="774"/>
      <c r="N265" s="192"/>
      <c r="O265" s="769"/>
      <c r="P265" s="895"/>
      <c r="Q265" s="960"/>
      <c r="R265" s="1048"/>
      <c r="S265" s="770"/>
      <c r="T265" s="771"/>
      <c r="U265" s="453"/>
      <c r="V265" s="307"/>
      <c r="W265" s="294"/>
      <c r="Z265" s="663" t="str">
        <f t="shared" si="52"/>
        <v/>
      </c>
      <c r="AA265" s="664" t="str">
        <f t="shared" si="67"/>
        <v/>
      </c>
      <c r="AB265" s="664" t="str">
        <f t="shared" si="68"/>
        <v/>
      </c>
      <c r="AC265" s="664" t="str">
        <f>IF(Z265="","",VLOOKUP(Z265,リスト!BN:BO,2,0))</f>
        <v/>
      </c>
      <c r="AD265" s="664" t="str">
        <f t="shared" si="53"/>
        <v/>
      </c>
      <c r="AE265" s="664" t="str">
        <f>IF(AD265="","",VLOOKUP(AD265,リスト!BW:BX,2,0))</f>
        <v/>
      </c>
      <c r="AF265" s="664" t="str">
        <f>IF(Z265="","",IF(J265&gt;【１】経営概要!$G$27,調査年-1,調査年)-I265)</f>
        <v/>
      </c>
      <c r="AG265" s="723" t="str">
        <f t="shared" si="54"/>
        <v/>
      </c>
      <c r="AH265" s="665" t="str">
        <f t="shared" si="55"/>
        <v/>
      </c>
      <c r="AI265" s="665" t="str">
        <f t="shared" si="56"/>
        <v/>
      </c>
      <c r="AJ265" s="666" t="str">
        <f t="shared" si="57"/>
        <v/>
      </c>
      <c r="AK265" s="666" t="str">
        <f t="shared" si="58"/>
        <v/>
      </c>
      <c r="AL265" s="666" t="str">
        <f t="shared" si="64"/>
        <v/>
      </c>
      <c r="AM265" s="666" t="str">
        <f>IF(R265="","",IF(OR(I265=IF(J265&gt;【１】経営概要!$G$27,調査年-1,調査年),AH265=""),"",ROUND(AH265*R265%,0)))</f>
        <v/>
      </c>
      <c r="AN265" s="666" t="str">
        <f t="shared" si="59"/>
        <v/>
      </c>
      <c r="AO265" s="666" t="str">
        <f t="shared" si="60"/>
        <v/>
      </c>
      <c r="AP265" s="666" t="str">
        <f t="shared" si="61"/>
        <v/>
      </c>
      <c r="AQ265" s="862" t="str">
        <f>IF(OR(R265="",AND(OR(I265&lt;&gt;IF(J265&gt;【１】経営概要!$G$27,調査年-1,調査年),AA265=0),M265="",AL265="")),"",
SUM(
IF(AND(I265=IF(J265&gt;【１】経営概要!$G$27,調査年-1,調査年),AA265=1),ROUND(K265*R265%,0),),
ROUND(M265*R265%,0),
ROUND(SUM(AL265)*R265%,0),
))</f>
        <v/>
      </c>
      <c r="AR265" s="666" t="str">
        <f t="shared" si="62"/>
        <v/>
      </c>
      <c r="AS265" s="666" t="str">
        <f t="shared" si="63"/>
        <v/>
      </c>
      <c r="AT265" s="897" t="str">
        <f t="shared" si="65"/>
        <v/>
      </c>
      <c r="AU265" s="897" t="str">
        <f t="shared" si="66"/>
        <v/>
      </c>
    </row>
    <row r="266" spans="3:47" s="4" customFormat="1" ht="28.15" hidden="1" customHeight="1" outlineLevel="1">
      <c r="C266" s="722">
        <v>248</v>
      </c>
      <c r="D266" s="766"/>
      <c r="E266" s="686"/>
      <c r="F266" s="767"/>
      <c r="G266" s="744"/>
      <c r="H266" s="191"/>
      <c r="I266" s="191"/>
      <c r="J266" s="776"/>
      <c r="K266" s="192"/>
      <c r="L266" s="192"/>
      <c r="M266" s="774"/>
      <c r="N266" s="192"/>
      <c r="O266" s="769"/>
      <c r="P266" s="895"/>
      <c r="Q266" s="960"/>
      <c r="R266" s="1048"/>
      <c r="S266" s="770"/>
      <c r="T266" s="771"/>
      <c r="U266" s="453"/>
      <c r="V266" s="307"/>
      <c r="W266" s="294"/>
      <c r="Z266" s="663" t="str">
        <f t="shared" si="52"/>
        <v/>
      </c>
      <c r="AA266" s="664" t="str">
        <f t="shared" si="67"/>
        <v/>
      </c>
      <c r="AB266" s="664" t="str">
        <f t="shared" si="68"/>
        <v/>
      </c>
      <c r="AC266" s="664" t="str">
        <f>IF(Z266="","",VLOOKUP(Z266,リスト!BN:BO,2,0))</f>
        <v/>
      </c>
      <c r="AD266" s="664" t="str">
        <f t="shared" si="53"/>
        <v/>
      </c>
      <c r="AE266" s="664" t="str">
        <f>IF(AD266="","",VLOOKUP(AD266,リスト!BW:BX,2,0))</f>
        <v/>
      </c>
      <c r="AF266" s="664" t="str">
        <f>IF(Z266="","",IF(J266&gt;【１】経営概要!$G$27,調査年-1,調査年)-I266)</f>
        <v/>
      </c>
      <c r="AG266" s="723" t="str">
        <f t="shared" si="54"/>
        <v/>
      </c>
      <c r="AH266" s="665" t="str">
        <f t="shared" si="55"/>
        <v/>
      </c>
      <c r="AI266" s="665" t="str">
        <f t="shared" si="56"/>
        <v/>
      </c>
      <c r="AJ266" s="666" t="str">
        <f t="shared" si="57"/>
        <v/>
      </c>
      <c r="AK266" s="666" t="str">
        <f t="shared" si="58"/>
        <v/>
      </c>
      <c r="AL266" s="666" t="str">
        <f t="shared" si="64"/>
        <v/>
      </c>
      <c r="AM266" s="666" t="str">
        <f>IF(R266="","",IF(OR(I266=IF(J266&gt;【１】経営概要!$G$27,調査年-1,調査年),AH266=""),"",ROUND(AH266*R266%,0)))</f>
        <v/>
      </c>
      <c r="AN266" s="666" t="str">
        <f t="shared" si="59"/>
        <v/>
      </c>
      <c r="AO266" s="666" t="str">
        <f t="shared" si="60"/>
        <v/>
      </c>
      <c r="AP266" s="666" t="str">
        <f t="shared" si="61"/>
        <v/>
      </c>
      <c r="AQ266" s="862" t="str">
        <f>IF(OR(R266="",AND(OR(I266&lt;&gt;IF(J266&gt;【１】経営概要!$G$27,調査年-1,調査年),AA266=0),M266="",AL266="")),"",
SUM(
IF(AND(I266=IF(J266&gt;【１】経営概要!$G$27,調査年-1,調査年),AA266=1),ROUND(K266*R266%,0),),
ROUND(M266*R266%,0),
ROUND(SUM(AL266)*R266%,0),
))</f>
        <v/>
      </c>
      <c r="AR266" s="666" t="str">
        <f t="shared" si="62"/>
        <v/>
      </c>
      <c r="AS266" s="666" t="str">
        <f t="shared" si="63"/>
        <v/>
      </c>
      <c r="AT266" s="897" t="str">
        <f t="shared" si="65"/>
        <v/>
      </c>
      <c r="AU266" s="897" t="str">
        <f t="shared" si="66"/>
        <v/>
      </c>
    </row>
    <row r="267" spans="3:47" s="4" customFormat="1" ht="28.15" hidden="1" customHeight="1" outlineLevel="1">
      <c r="C267" s="722">
        <v>249</v>
      </c>
      <c r="D267" s="766"/>
      <c r="E267" s="686"/>
      <c r="F267" s="767"/>
      <c r="G267" s="744"/>
      <c r="H267" s="191"/>
      <c r="I267" s="191"/>
      <c r="J267" s="776"/>
      <c r="K267" s="192"/>
      <c r="L267" s="192"/>
      <c r="M267" s="774"/>
      <c r="N267" s="192"/>
      <c r="O267" s="769"/>
      <c r="P267" s="895"/>
      <c r="Q267" s="960"/>
      <c r="R267" s="1048"/>
      <c r="S267" s="770"/>
      <c r="T267" s="771"/>
      <c r="U267" s="453"/>
      <c r="V267" s="307"/>
      <c r="W267" s="294"/>
      <c r="Z267" s="663" t="str">
        <f t="shared" si="52"/>
        <v/>
      </c>
      <c r="AA267" s="664" t="str">
        <f t="shared" si="67"/>
        <v/>
      </c>
      <c r="AB267" s="664" t="str">
        <f t="shared" si="68"/>
        <v/>
      </c>
      <c r="AC267" s="664" t="str">
        <f>IF(Z267="","",VLOOKUP(Z267,リスト!BN:BO,2,0))</f>
        <v/>
      </c>
      <c r="AD267" s="664" t="str">
        <f t="shared" si="53"/>
        <v/>
      </c>
      <c r="AE267" s="664" t="str">
        <f>IF(AD267="","",VLOOKUP(AD267,リスト!BW:BX,2,0))</f>
        <v/>
      </c>
      <c r="AF267" s="664" t="str">
        <f>IF(Z267="","",IF(J267&gt;【１】経営概要!$G$27,調査年-1,調査年)-I267)</f>
        <v/>
      </c>
      <c r="AG267" s="723" t="str">
        <f t="shared" si="54"/>
        <v/>
      </c>
      <c r="AH267" s="665" t="str">
        <f t="shared" si="55"/>
        <v/>
      </c>
      <c r="AI267" s="665" t="str">
        <f t="shared" si="56"/>
        <v/>
      </c>
      <c r="AJ267" s="666" t="str">
        <f t="shared" si="57"/>
        <v/>
      </c>
      <c r="AK267" s="666" t="str">
        <f t="shared" si="58"/>
        <v/>
      </c>
      <c r="AL267" s="666" t="str">
        <f t="shared" si="64"/>
        <v/>
      </c>
      <c r="AM267" s="666" t="str">
        <f>IF(R267="","",IF(OR(I267=IF(J267&gt;【１】経営概要!$G$27,調査年-1,調査年),AH267=""),"",ROUND(AH267*R267%,0)))</f>
        <v/>
      </c>
      <c r="AN267" s="666" t="str">
        <f t="shared" si="59"/>
        <v/>
      </c>
      <c r="AO267" s="666" t="str">
        <f t="shared" si="60"/>
        <v/>
      </c>
      <c r="AP267" s="666" t="str">
        <f t="shared" si="61"/>
        <v/>
      </c>
      <c r="AQ267" s="862" t="str">
        <f>IF(OR(R267="",AND(OR(I267&lt;&gt;IF(J267&gt;【１】経営概要!$G$27,調査年-1,調査年),AA267=0),M267="",AL267="")),"",
SUM(
IF(AND(I267=IF(J267&gt;【１】経営概要!$G$27,調査年-1,調査年),AA267=1),ROUND(K267*R267%,0),),
ROUND(M267*R267%,0),
ROUND(SUM(AL267)*R267%,0),
))</f>
        <v/>
      </c>
      <c r="AR267" s="666" t="str">
        <f t="shared" si="62"/>
        <v/>
      </c>
      <c r="AS267" s="666" t="str">
        <f t="shared" si="63"/>
        <v/>
      </c>
      <c r="AT267" s="897" t="str">
        <f t="shared" si="65"/>
        <v/>
      </c>
      <c r="AU267" s="897" t="str">
        <f t="shared" si="66"/>
        <v/>
      </c>
    </row>
    <row r="268" spans="3:47" s="4" customFormat="1" ht="28.15" hidden="1" customHeight="1" outlineLevel="1">
      <c r="C268" s="722">
        <v>250</v>
      </c>
      <c r="D268" s="766"/>
      <c r="E268" s="686"/>
      <c r="F268" s="767"/>
      <c r="G268" s="744"/>
      <c r="H268" s="191"/>
      <c r="I268" s="191"/>
      <c r="J268" s="776"/>
      <c r="K268" s="192"/>
      <c r="L268" s="192"/>
      <c r="M268" s="774"/>
      <c r="N268" s="192"/>
      <c r="O268" s="769"/>
      <c r="P268" s="895"/>
      <c r="Q268" s="960"/>
      <c r="R268" s="1048"/>
      <c r="S268" s="770"/>
      <c r="T268" s="771"/>
      <c r="U268" s="453"/>
      <c r="V268" s="307"/>
      <c r="W268" s="294"/>
      <c r="Z268" s="663" t="str">
        <f t="shared" si="52"/>
        <v/>
      </c>
      <c r="AA268" s="664" t="str">
        <f t="shared" si="67"/>
        <v/>
      </c>
      <c r="AB268" s="664" t="str">
        <f t="shared" si="68"/>
        <v/>
      </c>
      <c r="AC268" s="664" t="str">
        <f>IF(Z268="","",VLOOKUP(Z268,リスト!BN:BO,2,0))</f>
        <v/>
      </c>
      <c r="AD268" s="664" t="str">
        <f t="shared" si="53"/>
        <v/>
      </c>
      <c r="AE268" s="664" t="str">
        <f>IF(AD268="","",VLOOKUP(AD268,リスト!BW:BX,2,0))</f>
        <v/>
      </c>
      <c r="AF268" s="664" t="str">
        <f>IF(Z268="","",IF(J268&gt;【１】経営概要!$G$27,調査年-1,調査年)-I268)</f>
        <v/>
      </c>
      <c r="AG268" s="723" t="str">
        <f t="shared" si="54"/>
        <v/>
      </c>
      <c r="AH268" s="665" t="str">
        <f t="shared" si="55"/>
        <v/>
      </c>
      <c r="AI268" s="665" t="str">
        <f t="shared" si="56"/>
        <v/>
      </c>
      <c r="AJ268" s="666" t="str">
        <f t="shared" si="57"/>
        <v/>
      </c>
      <c r="AK268" s="666" t="str">
        <f t="shared" si="58"/>
        <v/>
      </c>
      <c r="AL268" s="666" t="str">
        <f t="shared" si="64"/>
        <v/>
      </c>
      <c r="AM268" s="666" t="str">
        <f>IF(R268="","",IF(OR(I268=IF(J268&gt;【１】経営概要!$G$27,調査年-1,調査年),AH268=""),"",ROUND(AH268*R268%,0)))</f>
        <v/>
      </c>
      <c r="AN268" s="666" t="str">
        <f t="shared" si="59"/>
        <v/>
      </c>
      <c r="AO268" s="666" t="str">
        <f t="shared" si="60"/>
        <v/>
      </c>
      <c r="AP268" s="666" t="str">
        <f t="shared" si="61"/>
        <v/>
      </c>
      <c r="AQ268" s="862" t="str">
        <f>IF(OR(R268="",AND(OR(I268&lt;&gt;IF(J268&gt;【１】経営概要!$G$27,調査年-1,調査年),AA268=0),M268="",AL268="")),"",
SUM(
IF(AND(I268=IF(J268&gt;【１】経営概要!$G$27,調査年-1,調査年),AA268=1),ROUND(K268*R268%,0),),
ROUND(M268*R268%,0),
ROUND(SUM(AL268)*R268%,0),
))</f>
        <v/>
      </c>
      <c r="AR268" s="666" t="str">
        <f t="shared" si="62"/>
        <v/>
      </c>
      <c r="AS268" s="666" t="str">
        <f t="shared" si="63"/>
        <v/>
      </c>
      <c r="AT268" s="897" t="str">
        <f t="shared" si="65"/>
        <v/>
      </c>
      <c r="AU268" s="897" t="str">
        <f t="shared" si="66"/>
        <v/>
      </c>
    </row>
    <row r="269" spans="3:47" s="4" customFormat="1" ht="28.15" hidden="1" customHeight="1" outlineLevel="1">
      <c r="C269" s="722">
        <v>251</v>
      </c>
      <c r="D269" s="766"/>
      <c r="E269" s="686"/>
      <c r="F269" s="767"/>
      <c r="G269" s="744"/>
      <c r="H269" s="191"/>
      <c r="I269" s="191"/>
      <c r="J269" s="776"/>
      <c r="K269" s="192"/>
      <c r="L269" s="192"/>
      <c r="M269" s="774"/>
      <c r="N269" s="192"/>
      <c r="O269" s="769"/>
      <c r="P269" s="895"/>
      <c r="Q269" s="960"/>
      <c r="R269" s="1048"/>
      <c r="S269" s="770"/>
      <c r="T269" s="771"/>
      <c r="U269" s="453"/>
      <c r="V269" s="307"/>
      <c r="W269" s="294"/>
      <c r="Z269" s="663" t="str">
        <f t="shared" si="52"/>
        <v/>
      </c>
      <c r="AA269" s="664" t="str">
        <f t="shared" si="67"/>
        <v/>
      </c>
      <c r="AB269" s="664" t="str">
        <f t="shared" si="68"/>
        <v/>
      </c>
      <c r="AC269" s="664" t="str">
        <f>IF(Z269="","",VLOOKUP(Z269,リスト!BN:BO,2,0))</f>
        <v/>
      </c>
      <c r="AD269" s="664" t="str">
        <f t="shared" si="53"/>
        <v/>
      </c>
      <c r="AE269" s="664" t="str">
        <f>IF(AD269="","",VLOOKUP(AD269,リスト!BW:BX,2,0))</f>
        <v/>
      </c>
      <c r="AF269" s="664" t="str">
        <f>IF(Z269="","",IF(J269&gt;【１】経営概要!$G$27,調査年-1,調査年)-I269)</f>
        <v/>
      </c>
      <c r="AG269" s="723" t="str">
        <f t="shared" si="54"/>
        <v/>
      </c>
      <c r="AH269" s="665" t="str">
        <f t="shared" si="55"/>
        <v/>
      </c>
      <c r="AI269" s="665" t="str">
        <f t="shared" si="56"/>
        <v/>
      </c>
      <c r="AJ269" s="666" t="str">
        <f t="shared" si="57"/>
        <v/>
      </c>
      <c r="AK269" s="666" t="str">
        <f t="shared" si="58"/>
        <v/>
      </c>
      <c r="AL269" s="666" t="str">
        <f t="shared" si="64"/>
        <v/>
      </c>
      <c r="AM269" s="666" t="str">
        <f>IF(R269="","",IF(OR(I269=IF(J269&gt;【１】経営概要!$G$27,調査年-1,調査年),AH269=""),"",ROUND(AH269*R269%,0)))</f>
        <v/>
      </c>
      <c r="AN269" s="666" t="str">
        <f t="shared" si="59"/>
        <v/>
      </c>
      <c r="AO269" s="666" t="str">
        <f t="shared" si="60"/>
        <v/>
      </c>
      <c r="AP269" s="666" t="str">
        <f t="shared" si="61"/>
        <v/>
      </c>
      <c r="AQ269" s="862" t="str">
        <f>IF(OR(R269="",AND(OR(I269&lt;&gt;IF(J269&gt;【１】経営概要!$G$27,調査年-1,調査年),AA269=0),M269="",AL269="")),"",
SUM(
IF(AND(I269=IF(J269&gt;【１】経営概要!$G$27,調査年-1,調査年),AA269=1),ROUND(K269*R269%,0),),
ROUND(M269*R269%,0),
ROUND(SUM(AL269)*R269%,0),
))</f>
        <v/>
      </c>
      <c r="AR269" s="666" t="str">
        <f t="shared" si="62"/>
        <v/>
      </c>
      <c r="AS269" s="666" t="str">
        <f t="shared" si="63"/>
        <v/>
      </c>
      <c r="AT269" s="897" t="str">
        <f t="shared" si="65"/>
        <v/>
      </c>
      <c r="AU269" s="897" t="str">
        <f t="shared" si="66"/>
        <v/>
      </c>
    </row>
    <row r="270" spans="3:47" s="4" customFormat="1" ht="28.15" hidden="1" customHeight="1" outlineLevel="1">
      <c r="C270" s="722">
        <v>252</v>
      </c>
      <c r="D270" s="766"/>
      <c r="E270" s="686"/>
      <c r="F270" s="767"/>
      <c r="G270" s="744"/>
      <c r="H270" s="191"/>
      <c r="I270" s="191"/>
      <c r="J270" s="776"/>
      <c r="K270" s="192"/>
      <c r="L270" s="192"/>
      <c r="M270" s="774"/>
      <c r="N270" s="192"/>
      <c r="O270" s="769"/>
      <c r="P270" s="895"/>
      <c r="Q270" s="960"/>
      <c r="R270" s="1048"/>
      <c r="S270" s="770"/>
      <c r="T270" s="771"/>
      <c r="U270" s="453"/>
      <c r="V270" s="307"/>
      <c r="W270" s="294"/>
      <c r="Z270" s="663" t="str">
        <f t="shared" si="52"/>
        <v/>
      </c>
      <c r="AA270" s="664" t="str">
        <f t="shared" si="67"/>
        <v/>
      </c>
      <c r="AB270" s="664" t="str">
        <f t="shared" si="68"/>
        <v/>
      </c>
      <c r="AC270" s="664" t="str">
        <f>IF(Z270="","",VLOOKUP(Z270,リスト!BN:BO,2,0))</f>
        <v/>
      </c>
      <c r="AD270" s="664" t="str">
        <f t="shared" si="53"/>
        <v/>
      </c>
      <c r="AE270" s="664" t="str">
        <f>IF(AD270="","",VLOOKUP(AD270,リスト!BW:BX,2,0))</f>
        <v/>
      </c>
      <c r="AF270" s="664" t="str">
        <f>IF(Z270="","",IF(J270&gt;【１】経営概要!$G$27,調査年-1,調査年)-I270)</f>
        <v/>
      </c>
      <c r="AG270" s="723" t="str">
        <f t="shared" si="54"/>
        <v/>
      </c>
      <c r="AH270" s="665" t="str">
        <f t="shared" si="55"/>
        <v/>
      </c>
      <c r="AI270" s="665" t="str">
        <f t="shared" si="56"/>
        <v/>
      </c>
      <c r="AJ270" s="666" t="str">
        <f t="shared" si="57"/>
        <v/>
      </c>
      <c r="AK270" s="666" t="str">
        <f t="shared" si="58"/>
        <v/>
      </c>
      <c r="AL270" s="666" t="str">
        <f t="shared" si="64"/>
        <v/>
      </c>
      <c r="AM270" s="666" t="str">
        <f>IF(R270="","",IF(OR(I270=IF(J270&gt;【１】経営概要!$G$27,調査年-1,調査年),AH270=""),"",ROUND(AH270*R270%,0)))</f>
        <v/>
      </c>
      <c r="AN270" s="666" t="str">
        <f t="shared" si="59"/>
        <v/>
      </c>
      <c r="AO270" s="666" t="str">
        <f t="shared" si="60"/>
        <v/>
      </c>
      <c r="AP270" s="666" t="str">
        <f t="shared" si="61"/>
        <v/>
      </c>
      <c r="AQ270" s="862" t="str">
        <f>IF(OR(R270="",AND(OR(I270&lt;&gt;IF(J270&gt;【１】経営概要!$G$27,調査年-1,調査年),AA270=0),M270="",AL270="")),"",
SUM(
IF(AND(I270=IF(J270&gt;【１】経営概要!$G$27,調査年-1,調査年),AA270=1),ROUND(K270*R270%,0),),
ROUND(M270*R270%,0),
ROUND(SUM(AL270)*R270%,0),
))</f>
        <v/>
      </c>
      <c r="AR270" s="666" t="str">
        <f t="shared" si="62"/>
        <v/>
      </c>
      <c r="AS270" s="666" t="str">
        <f t="shared" si="63"/>
        <v/>
      </c>
      <c r="AT270" s="897" t="str">
        <f t="shared" si="65"/>
        <v/>
      </c>
      <c r="AU270" s="897" t="str">
        <f t="shared" si="66"/>
        <v/>
      </c>
    </row>
    <row r="271" spans="3:47" s="4" customFormat="1" ht="28.15" hidden="1" customHeight="1" outlineLevel="1">
      <c r="C271" s="722">
        <v>253</v>
      </c>
      <c r="D271" s="766"/>
      <c r="E271" s="686"/>
      <c r="F271" s="767"/>
      <c r="G271" s="744"/>
      <c r="H271" s="191"/>
      <c r="I271" s="191"/>
      <c r="J271" s="776"/>
      <c r="K271" s="192"/>
      <c r="L271" s="192"/>
      <c r="M271" s="774"/>
      <c r="N271" s="192"/>
      <c r="O271" s="769"/>
      <c r="P271" s="895"/>
      <c r="Q271" s="960"/>
      <c r="R271" s="1048"/>
      <c r="S271" s="770"/>
      <c r="T271" s="771"/>
      <c r="U271" s="453"/>
      <c r="V271" s="307"/>
      <c r="W271" s="294"/>
      <c r="Z271" s="663" t="str">
        <f t="shared" si="52"/>
        <v/>
      </c>
      <c r="AA271" s="664" t="str">
        <f t="shared" si="67"/>
        <v/>
      </c>
      <c r="AB271" s="664" t="str">
        <f t="shared" si="68"/>
        <v/>
      </c>
      <c r="AC271" s="664" t="str">
        <f>IF(Z271="","",VLOOKUP(Z271,リスト!BN:BO,2,0))</f>
        <v/>
      </c>
      <c r="AD271" s="664" t="str">
        <f t="shared" si="53"/>
        <v/>
      </c>
      <c r="AE271" s="664" t="str">
        <f>IF(AD271="","",VLOOKUP(AD271,リスト!BW:BX,2,0))</f>
        <v/>
      </c>
      <c r="AF271" s="664" t="str">
        <f>IF(Z271="","",IF(J271&gt;【１】経営概要!$G$27,調査年-1,調査年)-I271)</f>
        <v/>
      </c>
      <c r="AG271" s="723" t="str">
        <f t="shared" si="54"/>
        <v/>
      </c>
      <c r="AH271" s="665" t="str">
        <f t="shared" si="55"/>
        <v/>
      </c>
      <c r="AI271" s="665" t="str">
        <f t="shared" si="56"/>
        <v/>
      </c>
      <c r="AJ271" s="666" t="str">
        <f t="shared" si="57"/>
        <v/>
      </c>
      <c r="AK271" s="666" t="str">
        <f t="shared" si="58"/>
        <v/>
      </c>
      <c r="AL271" s="666" t="str">
        <f t="shared" si="64"/>
        <v/>
      </c>
      <c r="AM271" s="666" t="str">
        <f>IF(R271="","",IF(OR(I271=IF(J271&gt;【１】経営概要!$G$27,調査年-1,調査年),AH271=""),"",ROUND(AH271*R271%,0)))</f>
        <v/>
      </c>
      <c r="AN271" s="666" t="str">
        <f t="shared" si="59"/>
        <v/>
      </c>
      <c r="AO271" s="666" t="str">
        <f t="shared" si="60"/>
        <v/>
      </c>
      <c r="AP271" s="666" t="str">
        <f t="shared" si="61"/>
        <v/>
      </c>
      <c r="AQ271" s="862" t="str">
        <f>IF(OR(R271="",AND(OR(I271&lt;&gt;IF(J271&gt;【１】経営概要!$G$27,調査年-1,調査年),AA271=0),M271="",AL271="")),"",
SUM(
IF(AND(I271=IF(J271&gt;【１】経営概要!$G$27,調査年-1,調査年),AA271=1),ROUND(K271*R271%,0),),
ROUND(M271*R271%,0),
ROUND(SUM(AL271)*R271%,0),
))</f>
        <v/>
      </c>
      <c r="AR271" s="666" t="str">
        <f t="shared" si="62"/>
        <v/>
      </c>
      <c r="AS271" s="666" t="str">
        <f t="shared" si="63"/>
        <v/>
      </c>
      <c r="AT271" s="897" t="str">
        <f t="shared" si="65"/>
        <v/>
      </c>
      <c r="AU271" s="897" t="str">
        <f t="shared" si="66"/>
        <v/>
      </c>
    </row>
    <row r="272" spans="3:47" s="4" customFormat="1" ht="28.15" hidden="1" customHeight="1" outlineLevel="1">
      <c r="C272" s="722">
        <v>254</v>
      </c>
      <c r="D272" s="766"/>
      <c r="E272" s="686"/>
      <c r="F272" s="767"/>
      <c r="G272" s="682"/>
      <c r="H272" s="200"/>
      <c r="I272" s="200"/>
      <c r="J272" s="768"/>
      <c r="K272" s="201"/>
      <c r="L272" s="201"/>
      <c r="M272" s="201"/>
      <c r="N272" s="201"/>
      <c r="O272" s="769"/>
      <c r="P272" s="895"/>
      <c r="Q272" s="960"/>
      <c r="R272" s="1048"/>
      <c r="S272" s="770"/>
      <c r="T272" s="771"/>
      <c r="U272" s="453"/>
      <c r="V272" s="307"/>
      <c r="W272" s="294"/>
      <c r="Z272" s="663" t="str">
        <f t="shared" si="52"/>
        <v/>
      </c>
      <c r="AA272" s="664" t="str">
        <f t="shared" si="67"/>
        <v/>
      </c>
      <c r="AB272" s="664" t="str">
        <f t="shared" si="68"/>
        <v/>
      </c>
      <c r="AC272" s="664" t="str">
        <f>IF(Z272="","",VLOOKUP(Z272,リスト!BN:BO,2,0))</f>
        <v/>
      </c>
      <c r="AD272" s="664" t="str">
        <f t="shared" si="53"/>
        <v/>
      </c>
      <c r="AE272" s="664" t="str">
        <f>IF(AD272="","",VLOOKUP(AD272,リスト!BW:BX,2,0))</f>
        <v/>
      </c>
      <c r="AF272" s="664" t="str">
        <f>IF(Z272="","",IF(J272&gt;【１】経営概要!$G$27,調査年-1,調査年)-I272)</f>
        <v/>
      </c>
      <c r="AG272" s="723" t="str">
        <f t="shared" si="54"/>
        <v/>
      </c>
      <c r="AH272" s="665" t="str">
        <f t="shared" si="55"/>
        <v/>
      </c>
      <c r="AI272" s="665" t="str">
        <f t="shared" si="56"/>
        <v/>
      </c>
      <c r="AJ272" s="666" t="str">
        <f t="shared" si="57"/>
        <v/>
      </c>
      <c r="AK272" s="666" t="str">
        <f t="shared" si="58"/>
        <v/>
      </c>
      <c r="AL272" s="666" t="str">
        <f t="shared" si="64"/>
        <v/>
      </c>
      <c r="AM272" s="666" t="str">
        <f>IF(R272="","",IF(OR(I272=IF(J272&gt;【１】経営概要!$G$27,調査年-1,調査年),AH272=""),"",ROUND(AH272*R272%,0)))</f>
        <v/>
      </c>
      <c r="AN272" s="666" t="str">
        <f t="shared" si="59"/>
        <v/>
      </c>
      <c r="AO272" s="666" t="str">
        <f t="shared" si="60"/>
        <v/>
      </c>
      <c r="AP272" s="666" t="str">
        <f t="shared" si="61"/>
        <v/>
      </c>
      <c r="AQ272" s="862" t="str">
        <f>IF(OR(R272="",AND(OR(I272&lt;&gt;IF(J272&gt;【１】経営概要!$G$27,調査年-1,調査年),AA272=0),M272="",AL272="")),"",
SUM(
IF(AND(I272=IF(J272&gt;【１】経営概要!$G$27,調査年-1,調査年),AA272=1),ROUND(K272*R272%,0),),
ROUND(M272*R272%,0),
ROUND(SUM(AL272)*R272%,0),
))</f>
        <v/>
      </c>
      <c r="AR272" s="666" t="str">
        <f t="shared" si="62"/>
        <v/>
      </c>
      <c r="AS272" s="666" t="str">
        <f t="shared" si="63"/>
        <v/>
      </c>
      <c r="AT272" s="897" t="str">
        <f t="shared" si="65"/>
        <v/>
      </c>
      <c r="AU272" s="897" t="str">
        <f t="shared" si="66"/>
        <v/>
      </c>
    </row>
    <row r="273" spans="3:47" s="4" customFormat="1" ht="28.15" hidden="1" customHeight="1" outlineLevel="1">
      <c r="C273" s="722">
        <v>255</v>
      </c>
      <c r="D273" s="772"/>
      <c r="E273" s="773"/>
      <c r="F273" s="767"/>
      <c r="G273" s="744"/>
      <c r="H273" s="193"/>
      <c r="I273" s="193"/>
      <c r="J273" s="768"/>
      <c r="K273" s="192"/>
      <c r="L273" s="192"/>
      <c r="M273" s="774"/>
      <c r="N273" s="192"/>
      <c r="O273" s="769"/>
      <c r="P273" s="895"/>
      <c r="Q273" s="960"/>
      <c r="R273" s="1048"/>
      <c r="S273" s="770"/>
      <c r="T273" s="771"/>
      <c r="U273" s="453"/>
      <c r="V273" s="307"/>
      <c r="W273" s="294"/>
      <c r="Z273" s="663" t="str">
        <f t="shared" si="52"/>
        <v/>
      </c>
      <c r="AA273" s="664" t="str">
        <f t="shared" si="67"/>
        <v/>
      </c>
      <c r="AB273" s="664" t="str">
        <f t="shared" si="68"/>
        <v/>
      </c>
      <c r="AC273" s="664" t="str">
        <f>IF(Z273="","",VLOOKUP(Z273,リスト!BN:BO,2,0))</f>
        <v/>
      </c>
      <c r="AD273" s="664" t="str">
        <f t="shared" si="53"/>
        <v/>
      </c>
      <c r="AE273" s="664" t="str">
        <f>IF(AD273="","",VLOOKUP(AD273,リスト!BW:BX,2,0))</f>
        <v/>
      </c>
      <c r="AF273" s="664" t="str">
        <f>IF(Z273="","",IF(J273&gt;【１】経営概要!$G$27,調査年-1,調査年)-I273)</f>
        <v/>
      </c>
      <c r="AG273" s="723" t="str">
        <f t="shared" si="54"/>
        <v/>
      </c>
      <c r="AH273" s="665" t="str">
        <f t="shared" si="55"/>
        <v/>
      </c>
      <c r="AI273" s="665" t="str">
        <f t="shared" si="56"/>
        <v/>
      </c>
      <c r="AJ273" s="666" t="str">
        <f t="shared" si="57"/>
        <v/>
      </c>
      <c r="AK273" s="666" t="str">
        <f t="shared" si="58"/>
        <v/>
      </c>
      <c r="AL273" s="666" t="str">
        <f t="shared" si="64"/>
        <v/>
      </c>
      <c r="AM273" s="666" t="str">
        <f>IF(R273="","",IF(OR(I273=IF(J273&gt;【１】経営概要!$G$27,調査年-1,調査年),AH273=""),"",ROUND(AH273*R273%,0)))</f>
        <v/>
      </c>
      <c r="AN273" s="666" t="str">
        <f t="shared" si="59"/>
        <v/>
      </c>
      <c r="AO273" s="666" t="str">
        <f t="shared" si="60"/>
        <v/>
      </c>
      <c r="AP273" s="666" t="str">
        <f t="shared" si="61"/>
        <v/>
      </c>
      <c r="AQ273" s="862" t="str">
        <f>IF(OR(R273="",AND(OR(I273&lt;&gt;IF(J273&gt;【１】経営概要!$G$27,調査年-1,調査年),AA273=0),M273="",AL273="")),"",
SUM(
IF(AND(I273=IF(J273&gt;【１】経営概要!$G$27,調査年-1,調査年),AA273=1),ROUND(K273*R273%,0),),
ROUND(M273*R273%,0),
ROUND(SUM(AL273)*R273%,0),
))</f>
        <v/>
      </c>
      <c r="AR273" s="666" t="str">
        <f t="shared" si="62"/>
        <v/>
      </c>
      <c r="AS273" s="666" t="str">
        <f t="shared" si="63"/>
        <v/>
      </c>
      <c r="AT273" s="897" t="str">
        <f t="shared" si="65"/>
        <v/>
      </c>
      <c r="AU273" s="897" t="str">
        <f t="shared" si="66"/>
        <v/>
      </c>
    </row>
    <row r="274" spans="3:47" s="4" customFormat="1" ht="28.15" hidden="1" customHeight="1" outlineLevel="1">
      <c r="C274" s="722">
        <v>256</v>
      </c>
      <c r="D274" s="766"/>
      <c r="E274" s="686"/>
      <c r="F274" s="767"/>
      <c r="G274" s="744"/>
      <c r="H274" s="191"/>
      <c r="I274" s="191"/>
      <c r="J274" s="768"/>
      <c r="K274" s="192"/>
      <c r="L274" s="192"/>
      <c r="M274" s="774"/>
      <c r="N274" s="192"/>
      <c r="O274" s="769"/>
      <c r="P274" s="895"/>
      <c r="Q274" s="960"/>
      <c r="R274" s="1048"/>
      <c r="S274" s="770"/>
      <c r="T274" s="771"/>
      <c r="U274" s="453"/>
      <c r="V274" s="307"/>
      <c r="W274" s="294"/>
      <c r="Z274" s="663" t="str">
        <f t="shared" si="52"/>
        <v/>
      </c>
      <c r="AA274" s="664" t="str">
        <f t="shared" si="67"/>
        <v/>
      </c>
      <c r="AB274" s="664" t="str">
        <f t="shared" si="68"/>
        <v/>
      </c>
      <c r="AC274" s="664" t="str">
        <f>IF(Z274="","",VLOOKUP(Z274,リスト!BN:BO,2,0))</f>
        <v/>
      </c>
      <c r="AD274" s="664" t="str">
        <f t="shared" si="53"/>
        <v/>
      </c>
      <c r="AE274" s="664" t="str">
        <f>IF(AD274="","",VLOOKUP(AD274,リスト!BW:BX,2,0))</f>
        <v/>
      </c>
      <c r="AF274" s="664" t="str">
        <f>IF(Z274="","",IF(J274&gt;【１】経営概要!$G$27,調査年-1,調査年)-I274)</f>
        <v/>
      </c>
      <c r="AG274" s="723" t="str">
        <f t="shared" si="54"/>
        <v/>
      </c>
      <c r="AH274" s="665" t="str">
        <f t="shared" si="55"/>
        <v/>
      </c>
      <c r="AI274" s="665" t="str">
        <f t="shared" si="56"/>
        <v/>
      </c>
      <c r="AJ274" s="666" t="str">
        <f t="shared" si="57"/>
        <v/>
      </c>
      <c r="AK274" s="666" t="str">
        <f t="shared" si="58"/>
        <v/>
      </c>
      <c r="AL274" s="666" t="str">
        <f t="shared" si="64"/>
        <v/>
      </c>
      <c r="AM274" s="666" t="str">
        <f>IF(R274="","",IF(OR(I274=IF(J274&gt;【１】経営概要!$G$27,調査年-1,調査年),AH274=""),"",ROUND(AH274*R274%,0)))</f>
        <v/>
      </c>
      <c r="AN274" s="666" t="str">
        <f t="shared" si="59"/>
        <v/>
      </c>
      <c r="AO274" s="666" t="str">
        <f t="shared" si="60"/>
        <v/>
      </c>
      <c r="AP274" s="666" t="str">
        <f t="shared" si="61"/>
        <v/>
      </c>
      <c r="AQ274" s="862" t="str">
        <f>IF(OR(R274="",AND(OR(I274&lt;&gt;IF(J274&gt;【１】経営概要!$G$27,調査年-1,調査年),AA274=0),M274="",AL274="")),"",
SUM(
IF(AND(I274=IF(J274&gt;【１】経営概要!$G$27,調査年-1,調査年),AA274=1),ROUND(K274*R274%,0),),
ROUND(M274*R274%,0),
ROUND(SUM(AL274)*R274%,0),
))</f>
        <v/>
      </c>
      <c r="AR274" s="666" t="str">
        <f t="shared" si="62"/>
        <v/>
      </c>
      <c r="AS274" s="666" t="str">
        <f t="shared" si="63"/>
        <v/>
      </c>
      <c r="AT274" s="897" t="str">
        <f t="shared" si="65"/>
        <v/>
      </c>
      <c r="AU274" s="897" t="str">
        <f t="shared" si="66"/>
        <v/>
      </c>
    </row>
    <row r="275" spans="3:47" s="4" customFormat="1" ht="28.15" hidden="1" customHeight="1" outlineLevel="1">
      <c r="C275" s="722">
        <v>257</v>
      </c>
      <c r="D275" s="772"/>
      <c r="E275" s="773"/>
      <c r="F275" s="767"/>
      <c r="G275" s="744"/>
      <c r="H275" s="193"/>
      <c r="I275" s="193"/>
      <c r="J275" s="768"/>
      <c r="K275" s="192"/>
      <c r="L275" s="192"/>
      <c r="M275" s="774"/>
      <c r="N275" s="192"/>
      <c r="O275" s="769"/>
      <c r="P275" s="895"/>
      <c r="Q275" s="960"/>
      <c r="R275" s="1048"/>
      <c r="S275" s="770"/>
      <c r="T275" s="771"/>
      <c r="U275" s="453"/>
      <c r="V275" s="307"/>
      <c r="W275" s="294"/>
      <c r="Z275" s="663" t="str">
        <f t="shared" ref="Z275:Z1018" si="69">IF(AND(E275="",F275=""),"","["&amp;RIGHT(LEFT(E275,3),2)&amp;RIGHT(LEFT(F275,2),1)&amp;"]")</f>
        <v/>
      </c>
      <c r="AA275" s="664" t="str">
        <f t="shared" si="67"/>
        <v/>
      </c>
      <c r="AB275" s="664" t="str">
        <f t="shared" si="68"/>
        <v/>
      </c>
      <c r="AC275" s="664" t="str">
        <f>IF(Z275="","",VLOOKUP(Z275,リスト!BN:BO,2,0))</f>
        <v/>
      </c>
      <c r="AD275" s="664" t="str">
        <f t="shared" ref="AD275:AD1018" si="70">IF(AB275=1,3,IF(G275="2：中古",MIN(AC275,H275),AC275))</f>
        <v/>
      </c>
      <c r="AE275" s="664" t="str">
        <f>IF(AD275="","",VLOOKUP(AD275,リスト!BW:BX,2,0))</f>
        <v/>
      </c>
      <c r="AF275" s="664" t="str">
        <f>IF(Z275="","",IF(J275&gt;【１】経営概要!$G$27,調査年-1,調査年)-I275)</f>
        <v/>
      </c>
      <c r="AG275" s="723" t="str">
        <f t="shared" ref="AG275:AG1018" si="71">IF(OR(Z275="",AA275=1),"",
IF(AND(AD275&gt;0,AF275&lt;AD275,AH275&lt;=ROUND((K275-1)*AE275,0)),ROUND(AH275,0),
IF(AND(AD275&gt;0,AF275&lt;AD275),ROUND((K275-1)*AE275,0),
"")))</f>
        <v/>
      </c>
      <c r="AH275" s="665" t="str">
        <f t="shared" ref="AH275:AH1018" si="72">IF(OR(Z275="",AA275=1),"",
IF(AND(AD275&gt;0,AF275&lt;AD275),K275-ROUND((K275-1)*AE275*AF275,0),1
))</f>
        <v/>
      </c>
      <c r="AI275" s="665" t="str">
        <f t="shared" ref="AI275:AI1018" si="73">IF(OR(Z275="",AA275=1),"",
IF(S275="",AG275,
IF(S275="2：廃棄等",SUM(AH275,T275),
IF(S275="1：売却",AH275-T275,
IF(AND(T275="",AG275=""),"",SUM(T275,AG275))))))</f>
        <v/>
      </c>
      <c r="AJ275" s="666" t="str">
        <f t="shared" ref="AJ275:AJ1018" si="74">IF(AND(AI275="",AG275=""),"",
IF(OR(S275="1：売却",S275="2：廃棄等"),SUM(AI275)-SUM(AG275),""))</f>
        <v/>
      </c>
      <c r="AK275" s="666" t="str">
        <f t="shared" ref="AK275:AK1018" si="75">IF(OR(AA275=1,L275=""),"",
IF(AND(AD275&gt;0,L275&gt;0,AF275&lt;AD275),L275-ROUND(L275*AE275*AF275,0),""
))</f>
        <v/>
      </c>
      <c r="AL275" s="666" t="str">
        <f t="shared" si="64"/>
        <v/>
      </c>
      <c r="AM275" s="666" t="str">
        <f>IF(R275="","",IF(OR(I275=IF(J275&gt;【１】経営概要!$G$27,調査年-1,調査年),AH275=""),"",ROUND(AH275*R275%,0)))</f>
        <v/>
      </c>
      <c r="AN275" s="666" t="str">
        <f t="shared" ref="AN275:AN1018" si="76">IF(R275="","",IF(AI275="","",ROUND(AI275*R275%,0)))</f>
        <v/>
      </c>
      <c r="AO275" s="666" t="str">
        <f t="shared" ref="AO275:AO1018" si="77">IF(R275="","",IF(AJ275="","",ROUND(AJ275*R275%,0)))</f>
        <v/>
      </c>
      <c r="AP275" s="666" t="str">
        <f t="shared" ref="AP275:AP1018" si="78">IF(R275="","",IF(AH275="","",ROUND(AH275*R275%,0)))</f>
        <v/>
      </c>
      <c r="AQ275" s="862" t="str">
        <f>IF(OR(R275="",AND(OR(I275&lt;&gt;IF(J275&gt;【１】経営概要!$G$27,調査年-1,調査年),AA275=0),M275="",AL275="")),"",
SUM(
IF(AND(I275=IF(J275&gt;【１】経営概要!$G$27,調査年-1,調査年),AA275=1),ROUND(K275*R275%,0),),
ROUND(M275*R275%,0),
ROUND(SUM(AL275)*R275%,0),
))</f>
        <v/>
      </c>
      <c r="AR275" s="666" t="str">
        <f t="shared" ref="AR275:AR1018" si="79">IF(R275="","",IF(N275="","",ROUND(N275*R275%,0)))</f>
        <v/>
      </c>
      <c r="AS275" s="666" t="str">
        <f t="shared" ref="AS275:AS1018" si="80">IF(R275="","",IF(O275="","",ROUND(O275*R275%,0)))</f>
        <v/>
      </c>
      <c r="AT275" s="897" t="str">
        <f t="shared" si="65"/>
        <v/>
      </c>
      <c r="AU275" s="897" t="str">
        <f t="shared" si="66"/>
        <v/>
      </c>
    </row>
    <row r="276" spans="3:47" s="4" customFormat="1" ht="28.15" hidden="1" customHeight="1" outlineLevel="1">
      <c r="C276" s="722">
        <v>258</v>
      </c>
      <c r="D276" s="766"/>
      <c r="E276" s="686"/>
      <c r="F276" s="767"/>
      <c r="G276" s="744"/>
      <c r="H276" s="191"/>
      <c r="I276" s="191"/>
      <c r="J276" s="768"/>
      <c r="K276" s="192"/>
      <c r="L276" s="192"/>
      <c r="M276" s="774"/>
      <c r="N276" s="192"/>
      <c r="O276" s="769"/>
      <c r="P276" s="895"/>
      <c r="Q276" s="960"/>
      <c r="R276" s="1048"/>
      <c r="S276" s="770"/>
      <c r="T276" s="771"/>
      <c r="U276" s="453"/>
      <c r="V276" s="307"/>
      <c r="W276" s="294"/>
      <c r="Z276" s="663" t="str">
        <f t="shared" si="69"/>
        <v/>
      </c>
      <c r="AA276" s="664" t="str">
        <f t="shared" si="67"/>
        <v/>
      </c>
      <c r="AB276" s="664" t="str">
        <f t="shared" si="68"/>
        <v/>
      </c>
      <c r="AC276" s="664" t="str">
        <f>IF(Z276="","",VLOOKUP(Z276,リスト!BN:BO,2,0))</f>
        <v/>
      </c>
      <c r="AD276" s="664" t="str">
        <f t="shared" si="70"/>
        <v/>
      </c>
      <c r="AE276" s="664" t="str">
        <f>IF(AD276="","",VLOOKUP(AD276,リスト!BW:BX,2,0))</f>
        <v/>
      </c>
      <c r="AF276" s="664" t="str">
        <f>IF(Z276="","",IF(J276&gt;【１】経営概要!$G$27,調査年-1,調査年)-I276)</f>
        <v/>
      </c>
      <c r="AG276" s="723" t="str">
        <f t="shared" si="71"/>
        <v/>
      </c>
      <c r="AH276" s="665" t="str">
        <f t="shared" si="72"/>
        <v/>
      </c>
      <c r="AI276" s="665" t="str">
        <f t="shared" si="73"/>
        <v/>
      </c>
      <c r="AJ276" s="666" t="str">
        <f t="shared" si="74"/>
        <v/>
      </c>
      <c r="AK276" s="666" t="str">
        <f t="shared" si="75"/>
        <v/>
      </c>
      <c r="AL276" s="666" t="str">
        <f t="shared" ref="AL276:AL339" si="81">IF(OR(Z276="",AA276=1),IF(AND(AA276=1,AF276=0),L276,""),
IF(AND(AD276&gt;0,AF276&lt;AD276,SUM(AK276)&gt;0,AK276&lt;=ROUND(L276*AE276,0)),ROUND(AK276,0),
IF(AND(AD276&gt;0,AF276&lt;AD276,SUM(L276)&gt;0),ROUND(L276*AE276,0),"")))</f>
        <v/>
      </c>
      <c r="AM276" s="666" t="str">
        <f>IF(R276="","",IF(OR(I276=IF(J276&gt;【１】経営概要!$G$27,調査年-1,調査年),AH276=""),"",ROUND(AH276*R276%,0)))</f>
        <v/>
      </c>
      <c r="AN276" s="666" t="str">
        <f t="shared" si="76"/>
        <v/>
      </c>
      <c r="AO276" s="666" t="str">
        <f t="shared" si="77"/>
        <v/>
      </c>
      <c r="AP276" s="666" t="str">
        <f t="shared" si="78"/>
        <v/>
      </c>
      <c r="AQ276" s="862" t="str">
        <f>IF(OR(R276="",AND(OR(I276&lt;&gt;IF(J276&gt;【１】経営概要!$G$27,調査年-1,調査年),AA276=0),M276="",AL276="")),"",
SUM(
IF(AND(I276=IF(J276&gt;【１】経営概要!$G$27,調査年-1,調査年),AA276=1),ROUND(K276*R276%,0),),
ROUND(M276*R276%,0),
ROUND(SUM(AL276)*R276%,0),
))</f>
        <v/>
      </c>
      <c r="AR276" s="666" t="str">
        <f t="shared" si="79"/>
        <v/>
      </c>
      <c r="AS276" s="666" t="str">
        <f t="shared" si="80"/>
        <v/>
      </c>
      <c r="AT276" s="897" t="str">
        <f t="shared" ref="AT276:AT1018" si="82">IF(R276="","",IF(P276="","",ROUND(P276*R276%,0)))</f>
        <v/>
      </c>
      <c r="AU276" s="897" t="str">
        <f t="shared" ref="AU276:AU1018" si="83">IF(R276="","",IF(Q276="","",ROUND(Q276*R276%,0)))</f>
        <v/>
      </c>
    </row>
    <row r="277" spans="3:47" s="4" customFormat="1" ht="28.15" hidden="1" customHeight="1" outlineLevel="1">
      <c r="C277" s="722">
        <v>259</v>
      </c>
      <c r="D277" s="772"/>
      <c r="E277" s="773"/>
      <c r="F277" s="767"/>
      <c r="G277" s="744"/>
      <c r="H277" s="193"/>
      <c r="I277" s="193"/>
      <c r="J277" s="768"/>
      <c r="K277" s="192"/>
      <c r="L277" s="192"/>
      <c r="M277" s="774"/>
      <c r="N277" s="192"/>
      <c r="O277" s="769"/>
      <c r="P277" s="895"/>
      <c r="Q277" s="960"/>
      <c r="R277" s="1048"/>
      <c r="S277" s="770"/>
      <c r="T277" s="771"/>
      <c r="U277" s="453"/>
      <c r="V277" s="307"/>
      <c r="W277" s="294"/>
      <c r="Z277" s="663" t="str">
        <f t="shared" si="69"/>
        <v/>
      </c>
      <c r="AA277" s="664" t="str">
        <f t="shared" ref="AA277:AA1018" si="84">IF(Z277="","",IF(K277+L277&lt;100000,1,0))</f>
        <v/>
      </c>
      <c r="AB277" s="664" t="str">
        <f t="shared" ref="AB277:AB1018" si="85">IF(Z277="","",IF(AND(AA277=0,K277+L277&lt;200000),1,))</f>
        <v/>
      </c>
      <c r="AC277" s="664" t="str">
        <f>IF(Z277="","",VLOOKUP(Z277,リスト!BN:BO,2,0))</f>
        <v/>
      </c>
      <c r="AD277" s="664" t="str">
        <f t="shared" si="70"/>
        <v/>
      </c>
      <c r="AE277" s="664" t="str">
        <f>IF(AD277="","",VLOOKUP(AD277,リスト!BW:BX,2,0))</f>
        <v/>
      </c>
      <c r="AF277" s="664" t="str">
        <f>IF(Z277="","",IF(J277&gt;【１】経営概要!$G$27,調査年-1,調査年)-I277)</f>
        <v/>
      </c>
      <c r="AG277" s="723" t="str">
        <f t="shared" si="71"/>
        <v/>
      </c>
      <c r="AH277" s="665" t="str">
        <f t="shared" si="72"/>
        <v/>
      </c>
      <c r="AI277" s="665" t="str">
        <f t="shared" si="73"/>
        <v/>
      </c>
      <c r="AJ277" s="666" t="str">
        <f t="shared" si="74"/>
        <v/>
      </c>
      <c r="AK277" s="666" t="str">
        <f t="shared" si="75"/>
        <v/>
      </c>
      <c r="AL277" s="666" t="str">
        <f t="shared" si="81"/>
        <v/>
      </c>
      <c r="AM277" s="666" t="str">
        <f>IF(R277="","",IF(OR(I277=IF(J277&gt;【１】経営概要!$G$27,調査年-1,調査年),AH277=""),"",ROUND(AH277*R277%,0)))</f>
        <v/>
      </c>
      <c r="AN277" s="666" t="str">
        <f t="shared" si="76"/>
        <v/>
      </c>
      <c r="AO277" s="666" t="str">
        <f t="shared" si="77"/>
        <v/>
      </c>
      <c r="AP277" s="666" t="str">
        <f t="shared" si="78"/>
        <v/>
      </c>
      <c r="AQ277" s="862" t="str">
        <f>IF(OR(R277="",AND(OR(I277&lt;&gt;IF(J277&gt;【１】経営概要!$G$27,調査年-1,調査年),AA277=0),M277="",AL277="")),"",
SUM(
IF(AND(I277=IF(J277&gt;【１】経営概要!$G$27,調査年-1,調査年),AA277=1),ROUND(K277*R277%,0),),
ROUND(M277*R277%,0),
ROUND(SUM(AL277)*R277%,0),
))</f>
        <v/>
      </c>
      <c r="AR277" s="666" t="str">
        <f t="shared" si="79"/>
        <v/>
      </c>
      <c r="AS277" s="666" t="str">
        <f t="shared" si="80"/>
        <v/>
      </c>
      <c r="AT277" s="897" t="str">
        <f t="shared" si="82"/>
        <v/>
      </c>
      <c r="AU277" s="897" t="str">
        <f t="shared" si="83"/>
        <v/>
      </c>
    </row>
    <row r="278" spans="3:47" s="4" customFormat="1" ht="28.15" hidden="1" customHeight="1" outlineLevel="1">
      <c r="C278" s="722">
        <v>260</v>
      </c>
      <c r="D278" s="766"/>
      <c r="E278" s="686"/>
      <c r="F278" s="767"/>
      <c r="G278" s="744"/>
      <c r="H278" s="191"/>
      <c r="I278" s="191"/>
      <c r="J278" s="768"/>
      <c r="K278" s="192"/>
      <c r="L278" s="192"/>
      <c r="M278" s="774"/>
      <c r="N278" s="192"/>
      <c r="O278" s="769"/>
      <c r="P278" s="895"/>
      <c r="Q278" s="960"/>
      <c r="R278" s="1048"/>
      <c r="S278" s="770"/>
      <c r="T278" s="771"/>
      <c r="U278" s="453"/>
      <c r="V278" s="307"/>
      <c r="W278" s="294"/>
      <c r="Z278" s="663" t="str">
        <f t="shared" si="69"/>
        <v/>
      </c>
      <c r="AA278" s="664" t="str">
        <f t="shared" si="84"/>
        <v/>
      </c>
      <c r="AB278" s="664" t="str">
        <f t="shared" si="85"/>
        <v/>
      </c>
      <c r="AC278" s="664" t="str">
        <f>IF(Z278="","",VLOOKUP(Z278,リスト!BN:BO,2,0))</f>
        <v/>
      </c>
      <c r="AD278" s="664" t="str">
        <f t="shared" si="70"/>
        <v/>
      </c>
      <c r="AE278" s="664" t="str">
        <f>IF(AD278="","",VLOOKUP(AD278,リスト!BW:BX,2,0))</f>
        <v/>
      </c>
      <c r="AF278" s="664" t="str">
        <f>IF(Z278="","",IF(J278&gt;【１】経営概要!$G$27,調査年-1,調査年)-I278)</f>
        <v/>
      </c>
      <c r="AG278" s="723" t="str">
        <f t="shared" si="71"/>
        <v/>
      </c>
      <c r="AH278" s="665" t="str">
        <f t="shared" si="72"/>
        <v/>
      </c>
      <c r="AI278" s="665" t="str">
        <f t="shared" si="73"/>
        <v/>
      </c>
      <c r="AJ278" s="666" t="str">
        <f t="shared" si="74"/>
        <v/>
      </c>
      <c r="AK278" s="666" t="str">
        <f t="shared" si="75"/>
        <v/>
      </c>
      <c r="AL278" s="666" t="str">
        <f t="shared" si="81"/>
        <v/>
      </c>
      <c r="AM278" s="666" t="str">
        <f>IF(R278="","",IF(OR(I278=IF(J278&gt;【１】経営概要!$G$27,調査年-1,調査年),AH278=""),"",ROUND(AH278*R278%,0)))</f>
        <v/>
      </c>
      <c r="AN278" s="666" t="str">
        <f t="shared" si="76"/>
        <v/>
      </c>
      <c r="AO278" s="666" t="str">
        <f t="shared" si="77"/>
        <v/>
      </c>
      <c r="AP278" s="666" t="str">
        <f t="shared" si="78"/>
        <v/>
      </c>
      <c r="AQ278" s="862" t="str">
        <f>IF(OR(R278="",AND(OR(I278&lt;&gt;IF(J278&gt;【１】経営概要!$G$27,調査年-1,調査年),AA278=0),M278="",AL278="")),"",
SUM(
IF(AND(I278=IF(J278&gt;【１】経営概要!$G$27,調査年-1,調査年),AA278=1),ROUND(K278*R278%,0),),
ROUND(M278*R278%,0),
ROUND(SUM(AL278)*R278%,0),
))</f>
        <v/>
      </c>
      <c r="AR278" s="666" t="str">
        <f t="shared" si="79"/>
        <v/>
      </c>
      <c r="AS278" s="666" t="str">
        <f t="shared" si="80"/>
        <v/>
      </c>
      <c r="AT278" s="897" t="str">
        <f t="shared" si="82"/>
        <v/>
      </c>
      <c r="AU278" s="897" t="str">
        <f t="shared" si="83"/>
        <v/>
      </c>
    </row>
    <row r="279" spans="3:47" s="4" customFormat="1" ht="28.15" hidden="1" customHeight="1" outlineLevel="1">
      <c r="C279" s="722">
        <v>261</v>
      </c>
      <c r="D279" s="772"/>
      <c r="E279" s="773"/>
      <c r="F279" s="767"/>
      <c r="G279" s="744"/>
      <c r="H279" s="193"/>
      <c r="I279" s="193"/>
      <c r="J279" s="768"/>
      <c r="K279" s="192"/>
      <c r="L279" s="192"/>
      <c r="M279" s="774"/>
      <c r="N279" s="192"/>
      <c r="O279" s="769"/>
      <c r="P279" s="895"/>
      <c r="Q279" s="960"/>
      <c r="R279" s="1048"/>
      <c r="S279" s="770"/>
      <c r="T279" s="771"/>
      <c r="U279" s="453"/>
      <c r="V279" s="307"/>
      <c r="W279" s="294"/>
      <c r="Z279" s="663" t="str">
        <f t="shared" si="69"/>
        <v/>
      </c>
      <c r="AA279" s="664" t="str">
        <f t="shared" si="84"/>
        <v/>
      </c>
      <c r="AB279" s="664" t="str">
        <f t="shared" si="85"/>
        <v/>
      </c>
      <c r="AC279" s="664" t="str">
        <f>IF(Z279="","",VLOOKUP(Z279,リスト!BN:BO,2,0))</f>
        <v/>
      </c>
      <c r="AD279" s="664" t="str">
        <f t="shared" si="70"/>
        <v/>
      </c>
      <c r="AE279" s="664" t="str">
        <f>IF(AD279="","",VLOOKUP(AD279,リスト!BW:BX,2,0))</f>
        <v/>
      </c>
      <c r="AF279" s="664" t="str">
        <f>IF(Z279="","",IF(J279&gt;【１】経営概要!$G$27,調査年-1,調査年)-I279)</f>
        <v/>
      </c>
      <c r="AG279" s="723" t="str">
        <f t="shared" si="71"/>
        <v/>
      </c>
      <c r="AH279" s="665" t="str">
        <f t="shared" si="72"/>
        <v/>
      </c>
      <c r="AI279" s="665" t="str">
        <f t="shared" si="73"/>
        <v/>
      </c>
      <c r="AJ279" s="666" t="str">
        <f t="shared" si="74"/>
        <v/>
      </c>
      <c r="AK279" s="666" t="str">
        <f t="shared" si="75"/>
        <v/>
      </c>
      <c r="AL279" s="666" t="str">
        <f t="shared" si="81"/>
        <v/>
      </c>
      <c r="AM279" s="666" t="str">
        <f>IF(R279="","",IF(OR(I279=IF(J279&gt;【１】経営概要!$G$27,調査年-1,調査年),AH279=""),"",ROUND(AH279*R279%,0)))</f>
        <v/>
      </c>
      <c r="AN279" s="666" t="str">
        <f t="shared" si="76"/>
        <v/>
      </c>
      <c r="AO279" s="666" t="str">
        <f t="shared" si="77"/>
        <v/>
      </c>
      <c r="AP279" s="666" t="str">
        <f t="shared" si="78"/>
        <v/>
      </c>
      <c r="AQ279" s="862" t="str">
        <f>IF(OR(R279="",AND(OR(I279&lt;&gt;IF(J279&gt;【１】経営概要!$G$27,調査年-1,調査年),AA279=0),M279="",AL279="")),"",
SUM(
IF(AND(I279=IF(J279&gt;【１】経営概要!$G$27,調査年-1,調査年),AA279=1),ROUND(K279*R279%,0),),
ROUND(M279*R279%,0),
ROUND(SUM(AL279)*R279%,0),
))</f>
        <v/>
      </c>
      <c r="AR279" s="666" t="str">
        <f t="shared" si="79"/>
        <v/>
      </c>
      <c r="AS279" s="666" t="str">
        <f t="shared" si="80"/>
        <v/>
      </c>
      <c r="AT279" s="897" t="str">
        <f t="shared" si="82"/>
        <v/>
      </c>
      <c r="AU279" s="897" t="str">
        <f t="shared" si="83"/>
        <v/>
      </c>
    </row>
    <row r="280" spans="3:47" s="4" customFormat="1" ht="28.15" hidden="1" customHeight="1" outlineLevel="1">
      <c r="C280" s="722">
        <v>262</v>
      </c>
      <c r="D280" s="766"/>
      <c r="E280" s="686"/>
      <c r="F280" s="767"/>
      <c r="G280" s="744"/>
      <c r="H280" s="191"/>
      <c r="I280" s="191"/>
      <c r="J280" s="768"/>
      <c r="K280" s="192"/>
      <c r="L280" s="192"/>
      <c r="M280" s="774"/>
      <c r="N280" s="192"/>
      <c r="O280" s="769"/>
      <c r="P280" s="895"/>
      <c r="Q280" s="960"/>
      <c r="R280" s="1048"/>
      <c r="S280" s="770"/>
      <c r="T280" s="771"/>
      <c r="U280" s="453"/>
      <c r="V280" s="307"/>
      <c r="W280" s="294"/>
      <c r="Z280" s="663" t="str">
        <f t="shared" si="69"/>
        <v/>
      </c>
      <c r="AA280" s="664" t="str">
        <f t="shared" si="84"/>
        <v/>
      </c>
      <c r="AB280" s="664" t="str">
        <f t="shared" si="85"/>
        <v/>
      </c>
      <c r="AC280" s="664" t="str">
        <f>IF(Z280="","",VLOOKUP(Z280,リスト!BN:BO,2,0))</f>
        <v/>
      </c>
      <c r="AD280" s="664" t="str">
        <f t="shared" si="70"/>
        <v/>
      </c>
      <c r="AE280" s="664" t="str">
        <f>IF(AD280="","",VLOOKUP(AD280,リスト!BW:BX,2,0))</f>
        <v/>
      </c>
      <c r="AF280" s="664" t="str">
        <f>IF(Z280="","",IF(J280&gt;【１】経営概要!$G$27,調査年-1,調査年)-I280)</f>
        <v/>
      </c>
      <c r="AG280" s="723" t="str">
        <f t="shared" si="71"/>
        <v/>
      </c>
      <c r="AH280" s="665" t="str">
        <f t="shared" si="72"/>
        <v/>
      </c>
      <c r="AI280" s="665" t="str">
        <f t="shared" si="73"/>
        <v/>
      </c>
      <c r="AJ280" s="666" t="str">
        <f t="shared" si="74"/>
        <v/>
      </c>
      <c r="AK280" s="666" t="str">
        <f t="shared" si="75"/>
        <v/>
      </c>
      <c r="AL280" s="666" t="str">
        <f t="shared" si="81"/>
        <v/>
      </c>
      <c r="AM280" s="666" t="str">
        <f>IF(R280="","",IF(OR(I280=IF(J280&gt;【１】経営概要!$G$27,調査年-1,調査年),AH280=""),"",ROUND(AH280*R280%,0)))</f>
        <v/>
      </c>
      <c r="AN280" s="666" t="str">
        <f t="shared" si="76"/>
        <v/>
      </c>
      <c r="AO280" s="666" t="str">
        <f t="shared" si="77"/>
        <v/>
      </c>
      <c r="AP280" s="666" t="str">
        <f t="shared" si="78"/>
        <v/>
      </c>
      <c r="AQ280" s="862" t="str">
        <f>IF(OR(R280="",AND(OR(I280&lt;&gt;IF(J280&gt;【１】経営概要!$G$27,調査年-1,調査年),AA280=0),M280="",AL280="")),"",
SUM(
IF(AND(I280=IF(J280&gt;【１】経営概要!$G$27,調査年-1,調査年),AA280=1),ROUND(K280*R280%,0),),
ROUND(M280*R280%,0),
ROUND(SUM(AL280)*R280%,0),
))</f>
        <v/>
      </c>
      <c r="AR280" s="666" t="str">
        <f t="shared" si="79"/>
        <v/>
      </c>
      <c r="AS280" s="666" t="str">
        <f t="shared" si="80"/>
        <v/>
      </c>
      <c r="AT280" s="897" t="str">
        <f t="shared" si="82"/>
        <v/>
      </c>
      <c r="AU280" s="897" t="str">
        <f t="shared" si="83"/>
        <v/>
      </c>
    </row>
    <row r="281" spans="3:47" s="4" customFormat="1" ht="28.15" hidden="1" customHeight="1" outlineLevel="1">
      <c r="C281" s="722">
        <v>263</v>
      </c>
      <c r="D281" s="772"/>
      <c r="E281" s="773"/>
      <c r="F281" s="767"/>
      <c r="G281" s="744"/>
      <c r="H281" s="193"/>
      <c r="I281" s="193"/>
      <c r="J281" s="768"/>
      <c r="K281" s="192"/>
      <c r="L281" s="192"/>
      <c r="M281" s="774"/>
      <c r="N281" s="192"/>
      <c r="O281" s="769"/>
      <c r="P281" s="895"/>
      <c r="Q281" s="960"/>
      <c r="R281" s="1048"/>
      <c r="S281" s="770"/>
      <c r="T281" s="771"/>
      <c r="U281" s="453"/>
      <c r="V281" s="307"/>
      <c r="W281" s="294"/>
      <c r="Z281" s="663" t="str">
        <f t="shared" si="69"/>
        <v/>
      </c>
      <c r="AA281" s="664" t="str">
        <f t="shared" si="84"/>
        <v/>
      </c>
      <c r="AB281" s="664" t="str">
        <f t="shared" si="85"/>
        <v/>
      </c>
      <c r="AC281" s="664" t="str">
        <f>IF(Z281="","",VLOOKUP(Z281,リスト!BN:BO,2,0))</f>
        <v/>
      </c>
      <c r="AD281" s="664" t="str">
        <f t="shared" si="70"/>
        <v/>
      </c>
      <c r="AE281" s="664" t="str">
        <f>IF(AD281="","",VLOOKUP(AD281,リスト!BW:BX,2,0))</f>
        <v/>
      </c>
      <c r="AF281" s="664" t="str">
        <f>IF(Z281="","",IF(J281&gt;【１】経営概要!$G$27,調査年-1,調査年)-I281)</f>
        <v/>
      </c>
      <c r="AG281" s="723" t="str">
        <f t="shared" si="71"/>
        <v/>
      </c>
      <c r="AH281" s="665" t="str">
        <f t="shared" si="72"/>
        <v/>
      </c>
      <c r="AI281" s="665" t="str">
        <f t="shared" si="73"/>
        <v/>
      </c>
      <c r="AJ281" s="666" t="str">
        <f t="shared" si="74"/>
        <v/>
      </c>
      <c r="AK281" s="666" t="str">
        <f t="shared" si="75"/>
        <v/>
      </c>
      <c r="AL281" s="666" t="str">
        <f t="shared" si="81"/>
        <v/>
      </c>
      <c r="AM281" s="666" t="str">
        <f>IF(R281="","",IF(OR(I281=IF(J281&gt;【１】経営概要!$G$27,調査年-1,調査年),AH281=""),"",ROUND(AH281*R281%,0)))</f>
        <v/>
      </c>
      <c r="AN281" s="666" t="str">
        <f t="shared" si="76"/>
        <v/>
      </c>
      <c r="AO281" s="666" t="str">
        <f t="shared" si="77"/>
        <v/>
      </c>
      <c r="AP281" s="666" t="str">
        <f t="shared" si="78"/>
        <v/>
      </c>
      <c r="AQ281" s="862" t="str">
        <f>IF(OR(R281="",AND(OR(I281&lt;&gt;IF(J281&gt;【１】経営概要!$G$27,調査年-1,調査年),AA281=0),M281="",AL281="")),"",
SUM(
IF(AND(I281=IF(J281&gt;【１】経営概要!$G$27,調査年-1,調査年),AA281=1),ROUND(K281*R281%,0),),
ROUND(M281*R281%,0),
ROUND(SUM(AL281)*R281%,0),
))</f>
        <v/>
      </c>
      <c r="AR281" s="666" t="str">
        <f t="shared" si="79"/>
        <v/>
      </c>
      <c r="AS281" s="666" t="str">
        <f t="shared" si="80"/>
        <v/>
      </c>
      <c r="AT281" s="897" t="str">
        <f t="shared" si="82"/>
        <v/>
      </c>
      <c r="AU281" s="897" t="str">
        <f t="shared" si="83"/>
        <v/>
      </c>
    </row>
    <row r="282" spans="3:47" s="4" customFormat="1" ht="28.15" hidden="1" customHeight="1" outlineLevel="1">
      <c r="C282" s="722">
        <v>264</v>
      </c>
      <c r="D282" s="766"/>
      <c r="E282" s="686"/>
      <c r="F282" s="767"/>
      <c r="G282" s="744"/>
      <c r="H282" s="191"/>
      <c r="I282" s="191"/>
      <c r="J282" s="768"/>
      <c r="K282" s="192"/>
      <c r="L282" s="192"/>
      <c r="M282" s="774"/>
      <c r="N282" s="192"/>
      <c r="O282" s="769"/>
      <c r="P282" s="895"/>
      <c r="Q282" s="960"/>
      <c r="R282" s="1048"/>
      <c r="S282" s="770"/>
      <c r="T282" s="771"/>
      <c r="U282" s="453"/>
      <c r="V282" s="307"/>
      <c r="W282" s="294"/>
      <c r="Z282" s="663" t="str">
        <f t="shared" si="69"/>
        <v/>
      </c>
      <c r="AA282" s="664" t="str">
        <f t="shared" si="84"/>
        <v/>
      </c>
      <c r="AB282" s="664" t="str">
        <f t="shared" si="85"/>
        <v/>
      </c>
      <c r="AC282" s="664" t="str">
        <f>IF(Z282="","",VLOOKUP(Z282,リスト!BN:BO,2,0))</f>
        <v/>
      </c>
      <c r="AD282" s="664" t="str">
        <f t="shared" si="70"/>
        <v/>
      </c>
      <c r="AE282" s="664" t="str">
        <f>IF(AD282="","",VLOOKUP(AD282,リスト!BW:BX,2,0))</f>
        <v/>
      </c>
      <c r="AF282" s="664" t="str">
        <f>IF(Z282="","",IF(J282&gt;【１】経営概要!$G$27,調査年-1,調査年)-I282)</f>
        <v/>
      </c>
      <c r="AG282" s="723" t="str">
        <f t="shared" si="71"/>
        <v/>
      </c>
      <c r="AH282" s="665" t="str">
        <f t="shared" si="72"/>
        <v/>
      </c>
      <c r="AI282" s="665" t="str">
        <f t="shared" si="73"/>
        <v/>
      </c>
      <c r="AJ282" s="666" t="str">
        <f t="shared" si="74"/>
        <v/>
      </c>
      <c r="AK282" s="666" t="str">
        <f t="shared" si="75"/>
        <v/>
      </c>
      <c r="AL282" s="666" t="str">
        <f t="shared" si="81"/>
        <v/>
      </c>
      <c r="AM282" s="666" t="str">
        <f>IF(R282="","",IF(OR(I282=IF(J282&gt;【１】経営概要!$G$27,調査年-1,調査年),AH282=""),"",ROUND(AH282*R282%,0)))</f>
        <v/>
      </c>
      <c r="AN282" s="666" t="str">
        <f t="shared" si="76"/>
        <v/>
      </c>
      <c r="AO282" s="666" t="str">
        <f t="shared" si="77"/>
        <v/>
      </c>
      <c r="AP282" s="666" t="str">
        <f t="shared" si="78"/>
        <v/>
      </c>
      <c r="AQ282" s="862" t="str">
        <f>IF(OR(R282="",AND(OR(I282&lt;&gt;IF(J282&gt;【１】経営概要!$G$27,調査年-1,調査年),AA282=0),M282="",AL282="")),"",
SUM(
IF(AND(I282=IF(J282&gt;【１】経営概要!$G$27,調査年-1,調査年),AA282=1),ROUND(K282*R282%,0),),
ROUND(M282*R282%,0),
ROUND(SUM(AL282)*R282%,0),
))</f>
        <v/>
      </c>
      <c r="AR282" s="666" t="str">
        <f t="shared" si="79"/>
        <v/>
      </c>
      <c r="AS282" s="666" t="str">
        <f t="shared" si="80"/>
        <v/>
      </c>
      <c r="AT282" s="897" t="str">
        <f t="shared" si="82"/>
        <v/>
      </c>
      <c r="AU282" s="897" t="str">
        <f t="shared" si="83"/>
        <v/>
      </c>
    </row>
    <row r="283" spans="3:47" s="4" customFormat="1" ht="28.15" hidden="1" customHeight="1" outlineLevel="1">
      <c r="C283" s="722">
        <v>265</v>
      </c>
      <c r="D283" s="772"/>
      <c r="E283" s="773"/>
      <c r="F283" s="767"/>
      <c r="G283" s="744"/>
      <c r="H283" s="193"/>
      <c r="I283" s="193"/>
      <c r="J283" s="775"/>
      <c r="K283" s="192"/>
      <c r="L283" s="192"/>
      <c r="M283" s="774"/>
      <c r="N283" s="192"/>
      <c r="O283" s="769"/>
      <c r="P283" s="895"/>
      <c r="Q283" s="960"/>
      <c r="R283" s="1048"/>
      <c r="S283" s="770"/>
      <c r="T283" s="771"/>
      <c r="U283" s="453"/>
      <c r="V283" s="307"/>
      <c r="W283" s="294"/>
      <c r="Z283" s="663" t="str">
        <f t="shared" si="69"/>
        <v/>
      </c>
      <c r="AA283" s="664" t="str">
        <f t="shared" si="84"/>
        <v/>
      </c>
      <c r="AB283" s="664" t="str">
        <f t="shared" si="85"/>
        <v/>
      </c>
      <c r="AC283" s="664" t="str">
        <f>IF(Z283="","",VLOOKUP(Z283,リスト!BN:BO,2,0))</f>
        <v/>
      </c>
      <c r="AD283" s="664" t="str">
        <f t="shared" si="70"/>
        <v/>
      </c>
      <c r="AE283" s="664" t="str">
        <f>IF(AD283="","",VLOOKUP(AD283,リスト!BW:BX,2,0))</f>
        <v/>
      </c>
      <c r="AF283" s="664" t="str">
        <f>IF(Z283="","",IF(J283&gt;【１】経営概要!$G$27,調査年-1,調査年)-I283)</f>
        <v/>
      </c>
      <c r="AG283" s="723" t="str">
        <f t="shared" si="71"/>
        <v/>
      </c>
      <c r="AH283" s="665" t="str">
        <f t="shared" si="72"/>
        <v/>
      </c>
      <c r="AI283" s="665" t="str">
        <f t="shared" si="73"/>
        <v/>
      </c>
      <c r="AJ283" s="666" t="str">
        <f t="shared" si="74"/>
        <v/>
      </c>
      <c r="AK283" s="666" t="str">
        <f t="shared" si="75"/>
        <v/>
      </c>
      <c r="AL283" s="666" t="str">
        <f t="shared" si="81"/>
        <v/>
      </c>
      <c r="AM283" s="666" t="str">
        <f>IF(R283="","",IF(OR(I283=IF(J283&gt;【１】経営概要!$G$27,調査年-1,調査年),AH283=""),"",ROUND(AH283*R283%,0)))</f>
        <v/>
      </c>
      <c r="AN283" s="666" t="str">
        <f t="shared" si="76"/>
        <v/>
      </c>
      <c r="AO283" s="666" t="str">
        <f t="shared" si="77"/>
        <v/>
      </c>
      <c r="AP283" s="666" t="str">
        <f t="shared" si="78"/>
        <v/>
      </c>
      <c r="AQ283" s="862" t="str">
        <f>IF(OR(R283="",AND(OR(I283&lt;&gt;IF(J283&gt;【１】経営概要!$G$27,調査年-1,調査年),AA283=0),M283="",AL283="")),"",
SUM(
IF(AND(I283=IF(J283&gt;【１】経営概要!$G$27,調査年-1,調査年),AA283=1),ROUND(K283*R283%,0),),
ROUND(M283*R283%,0),
ROUND(SUM(AL283)*R283%,0),
))</f>
        <v/>
      </c>
      <c r="AR283" s="666" t="str">
        <f t="shared" si="79"/>
        <v/>
      </c>
      <c r="AS283" s="666" t="str">
        <f t="shared" si="80"/>
        <v/>
      </c>
      <c r="AT283" s="897" t="str">
        <f t="shared" si="82"/>
        <v/>
      </c>
      <c r="AU283" s="897" t="str">
        <f t="shared" si="83"/>
        <v/>
      </c>
    </row>
    <row r="284" spans="3:47" s="4" customFormat="1" ht="28.15" hidden="1" customHeight="1" outlineLevel="1">
      <c r="C284" s="722">
        <v>266</v>
      </c>
      <c r="D284" s="766"/>
      <c r="E284" s="686"/>
      <c r="F284" s="767"/>
      <c r="G284" s="744"/>
      <c r="H284" s="191"/>
      <c r="I284" s="191"/>
      <c r="J284" s="776"/>
      <c r="K284" s="192"/>
      <c r="L284" s="192"/>
      <c r="M284" s="774"/>
      <c r="N284" s="192"/>
      <c r="O284" s="769"/>
      <c r="P284" s="895"/>
      <c r="Q284" s="960"/>
      <c r="R284" s="1048"/>
      <c r="S284" s="770"/>
      <c r="T284" s="771"/>
      <c r="U284" s="453"/>
      <c r="V284" s="307"/>
      <c r="W284" s="294"/>
      <c r="Z284" s="663" t="str">
        <f t="shared" si="69"/>
        <v/>
      </c>
      <c r="AA284" s="664" t="str">
        <f t="shared" si="84"/>
        <v/>
      </c>
      <c r="AB284" s="664" t="str">
        <f t="shared" si="85"/>
        <v/>
      </c>
      <c r="AC284" s="664" t="str">
        <f>IF(Z284="","",VLOOKUP(Z284,リスト!BN:BO,2,0))</f>
        <v/>
      </c>
      <c r="AD284" s="664" t="str">
        <f t="shared" si="70"/>
        <v/>
      </c>
      <c r="AE284" s="664" t="str">
        <f>IF(AD284="","",VLOOKUP(AD284,リスト!BW:BX,2,0))</f>
        <v/>
      </c>
      <c r="AF284" s="664" t="str">
        <f>IF(Z284="","",IF(J284&gt;【１】経営概要!$G$27,調査年-1,調査年)-I284)</f>
        <v/>
      </c>
      <c r="AG284" s="723" t="str">
        <f t="shared" si="71"/>
        <v/>
      </c>
      <c r="AH284" s="665" t="str">
        <f t="shared" si="72"/>
        <v/>
      </c>
      <c r="AI284" s="665" t="str">
        <f t="shared" si="73"/>
        <v/>
      </c>
      <c r="AJ284" s="666" t="str">
        <f t="shared" si="74"/>
        <v/>
      </c>
      <c r="AK284" s="666" t="str">
        <f t="shared" si="75"/>
        <v/>
      </c>
      <c r="AL284" s="666" t="str">
        <f t="shared" si="81"/>
        <v/>
      </c>
      <c r="AM284" s="666" t="str">
        <f>IF(R284="","",IF(OR(I284=IF(J284&gt;【１】経営概要!$G$27,調査年-1,調査年),AH284=""),"",ROUND(AH284*R284%,0)))</f>
        <v/>
      </c>
      <c r="AN284" s="666" t="str">
        <f t="shared" si="76"/>
        <v/>
      </c>
      <c r="AO284" s="666" t="str">
        <f t="shared" si="77"/>
        <v/>
      </c>
      <c r="AP284" s="666" t="str">
        <f t="shared" si="78"/>
        <v/>
      </c>
      <c r="AQ284" s="862" t="str">
        <f>IF(OR(R284="",AND(OR(I284&lt;&gt;IF(J284&gt;【１】経営概要!$G$27,調査年-1,調査年),AA284=0),M284="",AL284="")),"",
SUM(
IF(AND(I284=IF(J284&gt;【１】経営概要!$G$27,調査年-1,調査年),AA284=1),ROUND(K284*R284%,0),),
ROUND(M284*R284%,0),
ROUND(SUM(AL284)*R284%,0),
))</f>
        <v/>
      </c>
      <c r="AR284" s="666" t="str">
        <f t="shared" si="79"/>
        <v/>
      </c>
      <c r="AS284" s="666" t="str">
        <f t="shared" si="80"/>
        <v/>
      </c>
      <c r="AT284" s="897" t="str">
        <f t="shared" si="82"/>
        <v/>
      </c>
      <c r="AU284" s="897" t="str">
        <f t="shared" si="83"/>
        <v/>
      </c>
    </row>
    <row r="285" spans="3:47" s="4" customFormat="1" ht="28.15" hidden="1" customHeight="1" outlineLevel="1">
      <c r="C285" s="722">
        <v>267</v>
      </c>
      <c r="D285" s="766"/>
      <c r="E285" s="686"/>
      <c r="F285" s="767"/>
      <c r="G285" s="744"/>
      <c r="H285" s="191"/>
      <c r="I285" s="191"/>
      <c r="J285" s="776"/>
      <c r="K285" s="192"/>
      <c r="L285" s="192"/>
      <c r="M285" s="774"/>
      <c r="N285" s="192"/>
      <c r="O285" s="769"/>
      <c r="P285" s="895"/>
      <c r="Q285" s="960"/>
      <c r="R285" s="1048"/>
      <c r="S285" s="770"/>
      <c r="T285" s="771"/>
      <c r="U285" s="453"/>
      <c r="V285" s="307"/>
      <c r="W285" s="294"/>
      <c r="Z285" s="663" t="str">
        <f t="shared" si="69"/>
        <v/>
      </c>
      <c r="AA285" s="664" t="str">
        <f t="shared" si="84"/>
        <v/>
      </c>
      <c r="AB285" s="664" t="str">
        <f t="shared" si="85"/>
        <v/>
      </c>
      <c r="AC285" s="664" t="str">
        <f>IF(Z285="","",VLOOKUP(Z285,リスト!BN:BO,2,0))</f>
        <v/>
      </c>
      <c r="AD285" s="664" t="str">
        <f t="shared" si="70"/>
        <v/>
      </c>
      <c r="AE285" s="664" t="str">
        <f>IF(AD285="","",VLOOKUP(AD285,リスト!BW:BX,2,0))</f>
        <v/>
      </c>
      <c r="AF285" s="664" t="str">
        <f>IF(Z285="","",IF(J285&gt;【１】経営概要!$G$27,調査年-1,調査年)-I285)</f>
        <v/>
      </c>
      <c r="AG285" s="723" t="str">
        <f t="shared" si="71"/>
        <v/>
      </c>
      <c r="AH285" s="665" t="str">
        <f t="shared" si="72"/>
        <v/>
      </c>
      <c r="AI285" s="665" t="str">
        <f t="shared" si="73"/>
        <v/>
      </c>
      <c r="AJ285" s="666" t="str">
        <f t="shared" si="74"/>
        <v/>
      </c>
      <c r="AK285" s="666" t="str">
        <f t="shared" si="75"/>
        <v/>
      </c>
      <c r="AL285" s="666" t="str">
        <f t="shared" si="81"/>
        <v/>
      </c>
      <c r="AM285" s="666" t="str">
        <f>IF(R285="","",IF(OR(I285=IF(J285&gt;【１】経営概要!$G$27,調査年-1,調査年),AH285=""),"",ROUND(AH285*R285%,0)))</f>
        <v/>
      </c>
      <c r="AN285" s="666" t="str">
        <f t="shared" si="76"/>
        <v/>
      </c>
      <c r="AO285" s="666" t="str">
        <f t="shared" si="77"/>
        <v/>
      </c>
      <c r="AP285" s="666" t="str">
        <f t="shared" si="78"/>
        <v/>
      </c>
      <c r="AQ285" s="862" t="str">
        <f>IF(OR(R285="",AND(OR(I285&lt;&gt;IF(J285&gt;【１】経営概要!$G$27,調査年-1,調査年),AA285=0),M285="",AL285="")),"",
SUM(
IF(AND(I285=IF(J285&gt;【１】経営概要!$G$27,調査年-1,調査年),AA285=1),ROUND(K285*R285%,0),),
ROUND(M285*R285%,0),
ROUND(SUM(AL285)*R285%,0),
))</f>
        <v/>
      </c>
      <c r="AR285" s="666" t="str">
        <f t="shared" si="79"/>
        <v/>
      </c>
      <c r="AS285" s="666" t="str">
        <f t="shared" si="80"/>
        <v/>
      </c>
      <c r="AT285" s="897" t="str">
        <f t="shared" si="82"/>
        <v/>
      </c>
      <c r="AU285" s="897" t="str">
        <f t="shared" si="83"/>
        <v/>
      </c>
    </row>
    <row r="286" spans="3:47" s="4" customFormat="1" ht="28.15" hidden="1" customHeight="1" outlineLevel="1">
      <c r="C286" s="722">
        <v>268</v>
      </c>
      <c r="D286" s="766"/>
      <c r="E286" s="686"/>
      <c r="F286" s="767"/>
      <c r="G286" s="744"/>
      <c r="H286" s="191"/>
      <c r="I286" s="191"/>
      <c r="J286" s="776"/>
      <c r="K286" s="192"/>
      <c r="L286" s="192"/>
      <c r="M286" s="774"/>
      <c r="N286" s="192"/>
      <c r="O286" s="769"/>
      <c r="P286" s="895"/>
      <c r="Q286" s="960"/>
      <c r="R286" s="1048"/>
      <c r="S286" s="770"/>
      <c r="T286" s="771"/>
      <c r="U286" s="453"/>
      <c r="V286" s="307"/>
      <c r="W286" s="294"/>
      <c r="Z286" s="663" t="str">
        <f t="shared" si="69"/>
        <v/>
      </c>
      <c r="AA286" s="664" t="str">
        <f t="shared" si="84"/>
        <v/>
      </c>
      <c r="AB286" s="664" t="str">
        <f t="shared" si="85"/>
        <v/>
      </c>
      <c r="AC286" s="664" t="str">
        <f>IF(Z286="","",VLOOKUP(Z286,リスト!BN:BO,2,0))</f>
        <v/>
      </c>
      <c r="AD286" s="664" t="str">
        <f t="shared" si="70"/>
        <v/>
      </c>
      <c r="AE286" s="664" t="str">
        <f>IF(AD286="","",VLOOKUP(AD286,リスト!BW:BX,2,0))</f>
        <v/>
      </c>
      <c r="AF286" s="664" t="str">
        <f>IF(Z286="","",IF(J286&gt;【１】経営概要!$G$27,調査年-1,調査年)-I286)</f>
        <v/>
      </c>
      <c r="AG286" s="723" t="str">
        <f t="shared" si="71"/>
        <v/>
      </c>
      <c r="AH286" s="665" t="str">
        <f t="shared" si="72"/>
        <v/>
      </c>
      <c r="AI286" s="665" t="str">
        <f t="shared" si="73"/>
        <v/>
      </c>
      <c r="AJ286" s="666" t="str">
        <f t="shared" si="74"/>
        <v/>
      </c>
      <c r="AK286" s="666" t="str">
        <f t="shared" si="75"/>
        <v/>
      </c>
      <c r="AL286" s="666" t="str">
        <f t="shared" si="81"/>
        <v/>
      </c>
      <c r="AM286" s="666" t="str">
        <f>IF(R286="","",IF(OR(I286=IF(J286&gt;【１】経営概要!$G$27,調査年-1,調査年),AH286=""),"",ROUND(AH286*R286%,0)))</f>
        <v/>
      </c>
      <c r="AN286" s="666" t="str">
        <f t="shared" si="76"/>
        <v/>
      </c>
      <c r="AO286" s="666" t="str">
        <f t="shared" si="77"/>
        <v/>
      </c>
      <c r="AP286" s="666" t="str">
        <f t="shared" si="78"/>
        <v/>
      </c>
      <c r="AQ286" s="862" t="str">
        <f>IF(OR(R286="",AND(OR(I286&lt;&gt;IF(J286&gt;【１】経営概要!$G$27,調査年-1,調査年),AA286=0),M286="",AL286="")),"",
SUM(
IF(AND(I286=IF(J286&gt;【１】経営概要!$G$27,調査年-1,調査年),AA286=1),ROUND(K286*R286%,0),),
ROUND(M286*R286%,0),
ROUND(SUM(AL286)*R286%,0),
))</f>
        <v/>
      </c>
      <c r="AR286" s="666" t="str">
        <f t="shared" si="79"/>
        <v/>
      </c>
      <c r="AS286" s="666" t="str">
        <f t="shared" si="80"/>
        <v/>
      </c>
      <c r="AT286" s="897" t="str">
        <f t="shared" si="82"/>
        <v/>
      </c>
      <c r="AU286" s="897" t="str">
        <f t="shared" si="83"/>
        <v/>
      </c>
    </row>
    <row r="287" spans="3:47" s="4" customFormat="1" ht="28.15" hidden="1" customHeight="1" outlineLevel="1">
      <c r="C287" s="722">
        <v>269</v>
      </c>
      <c r="D287" s="766"/>
      <c r="E287" s="686"/>
      <c r="F287" s="767"/>
      <c r="G287" s="744"/>
      <c r="H287" s="191"/>
      <c r="I287" s="191"/>
      <c r="J287" s="776"/>
      <c r="K287" s="192"/>
      <c r="L287" s="192"/>
      <c r="M287" s="774"/>
      <c r="N287" s="192"/>
      <c r="O287" s="769"/>
      <c r="P287" s="895"/>
      <c r="Q287" s="960"/>
      <c r="R287" s="1048"/>
      <c r="S287" s="770"/>
      <c r="T287" s="771"/>
      <c r="U287" s="453"/>
      <c r="V287" s="307"/>
      <c r="W287" s="294"/>
      <c r="Z287" s="663" t="str">
        <f t="shared" si="69"/>
        <v/>
      </c>
      <c r="AA287" s="664" t="str">
        <f t="shared" si="84"/>
        <v/>
      </c>
      <c r="AB287" s="664" t="str">
        <f t="shared" si="85"/>
        <v/>
      </c>
      <c r="AC287" s="664" t="str">
        <f>IF(Z287="","",VLOOKUP(Z287,リスト!BN:BO,2,0))</f>
        <v/>
      </c>
      <c r="AD287" s="664" t="str">
        <f t="shared" si="70"/>
        <v/>
      </c>
      <c r="AE287" s="664" t="str">
        <f>IF(AD287="","",VLOOKUP(AD287,リスト!BW:BX,2,0))</f>
        <v/>
      </c>
      <c r="AF287" s="664" t="str">
        <f>IF(Z287="","",IF(J287&gt;【１】経営概要!$G$27,調査年-1,調査年)-I287)</f>
        <v/>
      </c>
      <c r="AG287" s="723" t="str">
        <f t="shared" si="71"/>
        <v/>
      </c>
      <c r="AH287" s="665" t="str">
        <f t="shared" si="72"/>
        <v/>
      </c>
      <c r="AI287" s="665" t="str">
        <f t="shared" si="73"/>
        <v/>
      </c>
      <c r="AJ287" s="666" t="str">
        <f t="shared" si="74"/>
        <v/>
      </c>
      <c r="AK287" s="666" t="str">
        <f t="shared" si="75"/>
        <v/>
      </c>
      <c r="AL287" s="666" t="str">
        <f t="shared" si="81"/>
        <v/>
      </c>
      <c r="AM287" s="666" t="str">
        <f>IF(R287="","",IF(OR(I287=IF(J287&gt;【１】経営概要!$G$27,調査年-1,調査年),AH287=""),"",ROUND(AH287*R287%,0)))</f>
        <v/>
      </c>
      <c r="AN287" s="666" t="str">
        <f t="shared" si="76"/>
        <v/>
      </c>
      <c r="AO287" s="666" t="str">
        <f t="shared" si="77"/>
        <v/>
      </c>
      <c r="AP287" s="666" t="str">
        <f t="shared" si="78"/>
        <v/>
      </c>
      <c r="AQ287" s="862" t="str">
        <f>IF(OR(R287="",AND(OR(I287&lt;&gt;IF(J287&gt;【１】経営概要!$G$27,調査年-1,調査年),AA287=0),M287="",AL287="")),"",
SUM(
IF(AND(I287=IF(J287&gt;【１】経営概要!$G$27,調査年-1,調査年),AA287=1),ROUND(K287*R287%,0),),
ROUND(M287*R287%,0),
ROUND(SUM(AL287)*R287%,0),
))</f>
        <v/>
      </c>
      <c r="AR287" s="666" t="str">
        <f t="shared" si="79"/>
        <v/>
      </c>
      <c r="AS287" s="666" t="str">
        <f t="shared" si="80"/>
        <v/>
      </c>
      <c r="AT287" s="897" t="str">
        <f t="shared" si="82"/>
        <v/>
      </c>
      <c r="AU287" s="897" t="str">
        <f t="shared" si="83"/>
        <v/>
      </c>
    </row>
    <row r="288" spans="3:47" s="4" customFormat="1" ht="28.15" hidden="1" customHeight="1" outlineLevel="1">
      <c r="C288" s="722">
        <v>270</v>
      </c>
      <c r="D288" s="766"/>
      <c r="E288" s="686"/>
      <c r="F288" s="767"/>
      <c r="G288" s="744"/>
      <c r="H288" s="191"/>
      <c r="I288" s="191"/>
      <c r="J288" s="776"/>
      <c r="K288" s="192"/>
      <c r="L288" s="192"/>
      <c r="M288" s="774"/>
      <c r="N288" s="192"/>
      <c r="O288" s="769"/>
      <c r="P288" s="895"/>
      <c r="Q288" s="960"/>
      <c r="R288" s="1048"/>
      <c r="S288" s="770"/>
      <c r="T288" s="771"/>
      <c r="U288" s="453"/>
      <c r="V288" s="307"/>
      <c r="W288" s="294"/>
      <c r="Z288" s="663" t="str">
        <f t="shared" si="69"/>
        <v/>
      </c>
      <c r="AA288" s="664" t="str">
        <f t="shared" si="84"/>
        <v/>
      </c>
      <c r="AB288" s="664" t="str">
        <f t="shared" si="85"/>
        <v/>
      </c>
      <c r="AC288" s="664" t="str">
        <f>IF(Z288="","",VLOOKUP(Z288,リスト!BN:BO,2,0))</f>
        <v/>
      </c>
      <c r="AD288" s="664" t="str">
        <f t="shared" si="70"/>
        <v/>
      </c>
      <c r="AE288" s="664" t="str">
        <f>IF(AD288="","",VLOOKUP(AD288,リスト!BW:BX,2,0))</f>
        <v/>
      </c>
      <c r="AF288" s="664" t="str">
        <f>IF(Z288="","",IF(J288&gt;【１】経営概要!$G$27,調査年-1,調査年)-I288)</f>
        <v/>
      </c>
      <c r="AG288" s="723" t="str">
        <f t="shared" si="71"/>
        <v/>
      </c>
      <c r="AH288" s="665" t="str">
        <f t="shared" si="72"/>
        <v/>
      </c>
      <c r="AI288" s="665" t="str">
        <f t="shared" si="73"/>
        <v/>
      </c>
      <c r="AJ288" s="666" t="str">
        <f t="shared" si="74"/>
        <v/>
      </c>
      <c r="AK288" s="666" t="str">
        <f t="shared" si="75"/>
        <v/>
      </c>
      <c r="AL288" s="666" t="str">
        <f t="shared" si="81"/>
        <v/>
      </c>
      <c r="AM288" s="666" t="str">
        <f>IF(R288="","",IF(OR(I288=IF(J288&gt;【１】経営概要!$G$27,調査年-1,調査年),AH288=""),"",ROUND(AH288*R288%,0)))</f>
        <v/>
      </c>
      <c r="AN288" s="666" t="str">
        <f t="shared" si="76"/>
        <v/>
      </c>
      <c r="AO288" s="666" t="str">
        <f t="shared" si="77"/>
        <v/>
      </c>
      <c r="AP288" s="666" t="str">
        <f t="shared" si="78"/>
        <v/>
      </c>
      <c r="AQ288" s="862" t="str">
        <f>IF(OR(R288="",AND(OR(I288&lt;&gt;IF(J288&gt;【１】経営概要!$G$27,調査年-1,調査年),AA288=0),M288="",AL288="")),"",
SUM(
IF(AND(I288=IF(J288&gt;【１】経営概要!$G$27,調査年-1,調査年),AA288=1),ROUND(K288*R288%,0),),
ROUND(M288*R288%,0),
ROUND(SUM(AL288)*R288%,0),
))</f>
        <v/>
      </c>
      <c r="AR288" s="666" t="str">
        <f t="shared" si="79"/>
        <v/>
      </c>
      <c r="AS288" s="666" t="str">
        <f t="shared" si="80"/>
        <v/>
      </c>
      <c r="AT288" s="897" t="str">
        <f t="shared" si="82"/>
        <v/>
      </c>
      <c r="AU288" s="897" t="str">
        <f t="shared" si="83"/>
        <v/>
      </c>
    </row>
    <row r="289" spans="3:47" s="4" customFormat="1" ht="28.15" hidden="1" customHeight="1" outlineLevel="1">
      <c r="C289" s="722">
        <v>271</v>
      </c>
      <c r="D289" s="766"/>
      <c r="E289" s="686"/>
      <c r="F289" s="767"/>
      <c r="G289" s="744"/>
      <c r="H289" s="191"/>
      <c r="I289" s="191"/>
      <c r="J289" s="776"/>
      <c r="K289" s="192"/>
      <c r="L289" s="192"/>
      <c r="M289" s="774"/>
      <c r="N289" s="192"/>
      <c r="O289" s="769"/>
      <c r="P289" s="895"/>
      <c r="Q289" s="960"/>
      <c r="R289" s="1048"/>
      <c r="S289" s="770"/>
      <c r="T289" s="771"/>
      <c r="U289" s="453"/>
      <c r="V289" s="307"/>
      <c r="W289" s="294"/>
      <c r="Z289" s="663" t="str">
        <f t="shared" si="69"/>
        <v/>
      </c>
      <c r="AA289" s="664" t="str">
        <f t="shared" si="84"/>
        <v/>
      </c>
      <c r="AB289" s="664" t="str">
        <f t="shared" si="85"/>
        <v/>
      </c>
      <c r="AC289" s="664" t="str">
        <f>IF(Z289="","",VLOOKUP(Z289,リスト!BN:BO,2,0))</f>
        <v/>
      </c>
      <c r="AD289" s="664" t="str">
        <f t="shared" si="70"/>
        <v/>
      </c>
      <c r="AE289" s="664" t="str">
        <f>IF(AD289="","",VLOOKUP(AD289,リスト!BW:BX,2,0))</f>
        <v/>
      </c>
      <c r="AF289" s="664" t="str">
        <f>IF(Z289="","",IF(J289&gt;【１】経営概要!$G$27,調査年-1,調査年)-I289)</f>
        <v/>
      </c>
      <c r="AG289" s="723" t="str">
        <f t="shared" si="71"/>
        <v/>
      </c>
      <c r="AH289" s="665" t="str">
        <f t="shared" si="72"/>
        <v/>
      </c>
      <c r="AI289" s="665" t="str">
        <f t="shared" si="73"/>
        <v/>
      </c>
      <c r="AJ289" s="666" t="str">
        <f t="shared" si="74"/>
        <v/>
      </c>
      <c r="AK289" s="666" t="str">
        <f t="shared" si="75"/>
        <v/>
      </c>
      <c r="AL289" s="666" t="str">
        <f t="shared" si="81"/>
        <v/>
      </c>
      <c r="AM289" s="666" t="str">
        <f>IF(R289="","",IF(OR(I289=IF(J289&gt;【１】経営概要!$G$27,調査年-1,調査年),AH289=""),"",ROUND(AH289*R289%,0)))</f>
        <v/>
      </c>
      <c r="AN289" s="666" t="str">
        <f t="shared" si="76"/>
        <v/>
      </c>
      <c r="AO289" s="666" t="str">
        <f t="shared" si="77"/>
        <v/>
      </c>
      <c r="AP289" s="666" t="str">
        <f t="shared" si="78"/>
        <v/>
      </c>
      <c r="AQ289" s="862" t="str">
        <f>IF(OR(R289="",AND(OR(I289&lt;&gt;IF(J289&gt;【１】経営概要!$G$27,調査年-1,調査年),AA289=0),M289="",AL289="")),"",
SUM(
IF(AND(I289=IF(J289&gt;【１】経営概要!$G$27,調査年-1,調査年),AA289=1),ROUND(K289*R289%,0),),
ROUND(M289*R289%,0),
ROUND(SUM(AL289)*R289%,0),
))</f>
        <v/>
      </c>
      <c r="AR289" s="666" t="str">
        <f t="shared" si="79"/>
        <v/>
      </c>
      <c r="AS289" s="666" t="str">
        <f t="shared" si="80"/>
        <v/>
      </c>
      <c r="AT289" s="897" t="str">
        <f t="shared" si="82"/>
        <v/>
      </c>
      <c r="AU289" s="897" t="str">
        <f t="shared" si="83"/>
        <v/>
      </c>
    </row>
    <row r="290" spans="3:47" s="4" customFormat="1" ht="28.15" hidden="1" customHeight="1" outlineLevel="1">
      <c r="C290" s="722">
        <v>272</v>
      </c>
      <c r="D290" s="766"/>
      <c r="E290" s="686"/>
      <c r="F290" s="767"/>
      <c r="G290" s="682"/>
      <c r="H290" s="200"/>
      <c r="I290" s="200"/>
      <c r="J290" s="768"/>
      <c r="K290" s="201"/>
      <c r="L290" s="201"/>
      <c r="M290" s="201"/>
      <c r="N290" s="201"/>
      <c r="O290" s="769"/>
      <c r="P290" s="895"/>
      <c r="Q290" s="960"/>
      <c r="R290" s="1048"/>
      <c r="S290" s="770"/>
      <c r="T290" s="771"/>
      <c r="U290" s="453"/>
      <c r="V290" s="307"/>
      <c r="W290" s="294"/>
      <c r="Z290" s="663" t="str">
        <f t="shared" si="69"/>
        <v/>
      </c>
      <c r="AA290" s="664" t="str">
        <f t="shared" si="84"/>
        <v/>
      </c>
      <c r="AB290" s="664" t="str">
        <f t="shared" si="85"/>
        <v/>
      </c>
      <c r="AC290" s="664" t="str">
        <f>IF(Z290="","",VLOOKUP(Z290,リスト!BN:BO,2,0))</f>
        <v/>
      </c>
      <c r="AD290" s="664" t="str">
        <f t="shared" si="70"/>
        <v/>
      </c>
      <c r="AE290" s="664" t="str">
        <f>IF(AD290="","",VLOOKUP(AD290,リスト!BW:BX,2,0))</f>
        <v/>
      </c>
      <c r="AF290" s="664" t="str">
        <f>IF(Z290="","",IF(J290&gt;【１】経営概要!$G$27,調査年-1,調査年)-I290)</f>
        <v/>
      </c>
      <c r="AG290" s="723" t="str">
        <f t="shared" si="71"/>
        <v/>
      </c>
      <c r="AH290" s="665" t="str">
        <f t="shared" si="72"/>
        <v/>
      </c>
      <c r="AI290" s="665" t="str">
        <f t="shared" si="73"/>
        <v/>
      </c>
      <c r="AJ290" s="666" t="str">
        <f t="shared" si="74"/>
        <v/>
      </c>
      <c r="AK290" s="666" t="str">
        <f t="shared" si="75"/>
        <v/>
      </c>
      <c r="AL290" s="666" t="str">
        <f t="shared" si="81"/>
        <v/>
      </c>
      <c r="AM290" s="666" t="str">
        <f>IF(R290="","",IF(OR(I290=IF(J290&gt;【１】経営概要!$G$27,調査年-1,調査年),AH290=""),"",ROUND(AH290*R290%,0)))</f>
        <v/>
      </c>
      <c r="AN290" s="666" t="str">
        <f t="shared" si="76"/>
        <v/>
      </c>
      <c r="AO290" s="666" t="str">
        <f t="shared" si="77"/>
        <v/>
      </c>
      <c r="AP290" s="666" t="str">
        <f t="shared" si="78"/>
        <v/>
      </c>
      <c r="AQ290" s="862" t="str">
        <f>IF(OR(R290="",AND(OR(I290&lt;&gt;IF(J290&gt;【１】経営概要!$G$27,調査年-1,調査年),AA290=0),M290="",AL290="")),"",
SUM(
IF(AND(I290=IF(J290&gt;【１】経営概要!$G$27,調査年-1,調査年),AA290=1),ROUND(K290*R290%,0),),
ROUND(M290*R290%,0),
ROUND(SUM(AL290)*R290%,0),
))</f>
        <v/>
      </c>
      <c r="AR290" s="666" t="str">
        <f t="shared" si="79"/>
        <v/>
      </c>
      <c r="AS290" s="666" t="str">
        <f t="shared" si="80"/>
        <v/>
      </c>
      <c r="AT290" s="897" t="str">
        <f t="shared" si="82"/>
        <v/>
      </c>
      <c r="AU290" s="897" t="str">
        <f t="shared" si="83"/>
        <v/>
      </c>
    </row>
    <row r="291" spans="3:47" s="4" customFormat="1" ht="28.15" hidden="1" customHeight="1" outlineLevel="1">
      <c r="C291" s="722">
        <v>273</v>
      </c>
      <c r="D291" s="772"/>
      <c r="E291" s="773"/>
      <c r="F291" s="767"/>
      <c r="G291" s="744"/>
      <c r="H291" s="193"/>
      <c r="I291" s="193"/>
      <c r="J291" s="768"/>
      <c r="K291" s="192"/>
      <c r="L291" s="192"/>
      <c r="M291" s="774"/>
      <c r="N291" s="192"/>
      <c r="O291" s="769"/>
      <c r="P291" s="895"/>
      <c r="Q291" s="960"/>
      <c r="R291" s="1048"/>
      <c r="S291" s="770"/>
      <c r="T291" s="771"/>
      <c r="U291" s="453"/>
      <c r="V291" s="307"/>
      <c r="W291" s="294"/>
      <c r="Z291" s="663" t="str">
        <f t="shared" si="69"/>
        <v/>
      </c>
      <c r="AA291" s="664" t="str">
        <f t="shared" si="84"/>
        <v/>
      </c>
      <c r="AB291" s="664" t="str">
        <f t="shared" si="85"/>
        <v/>
      </c>
      <c r="AC291" s="664" t="str">
        <f>IF(Z291="","",VLOOKUP(Z291,リスト!BN:BO,2,0))</f>
        <v/>
      </c>
      <c r="AD291" s="664" t="str">
        <f t="shared" si="70"/>
        <v/>
      </c>
      <c r="AE291" s="664" t="str">
        <f>IF(AD291="","",VLOOKUP(AD291,リスト!BW:BX,2,0))</f>
        <v/>
      </c>
      <c r="AF291" s="664" t="str">
        <f>IF(Z291="","",IF(J291&gt;【１】経営概要!$G$27,調査年-1,調査年)-I291)</f>
        <v/>
      </c>
      <c r="AG291" s="723" t="str">
        <f t="shared" si="71"/>
        <v/>
      </c>
      <c r="AH291" s="665" t="str">
        <f t="shared" si="72"/>
        <v/>
      </c>
      <c r="AI291" s="665" t="str">
        <f t="shared" si="73"/>
        <v/>
      </c>
      <c r="AJ291" s="666" t="str">
        <f t="shared" si="74"/>
        <v/>
      </c>
      <c r="AK291" s="666" t="str">
        <f t="shared" si="75"/>
        <v/>
      </c>
      <c r="AL291" s="666" t="str">
        <f t="shared" si="81"/>
        <v/>
      </c>
      <c r="AM291" s="666" t="str">
        <f>IF(R291="","",IF(OR(I291=IF(J291&gt;【１】経営概要!$G$27,調査年-1,調査年),AH291=""),"",ROUND(AH291*R291%,0)))</f>
        <v/>
      </c>
      <c r="AN291" s="666" t="str">
        <f t="shared" si="76"/>
        <v/>
      </c>
      <c r="AO291" s="666" t="str">
        <f t="shared" si="77"/>
        <v/>
      </c>
      <c r="AP291" s="666" t="str">
        <f t="shared" si="78"/>
        <v/>
      </c>
      <c r="AQ291" s="862" t="str">
        <f>IF(OR(R291="",AND(OR(I291&lt;&gt;IF(J291&gt;【１】経営概要!$G$27,調査年-1,調査年),AA291=0),M291="",AL291="")),"",
SUM(
IF(AND(I291=IF(J291&gt;【１】経営概要!$G$27,調査年-1,調査年),AA291=1),ROUND(K291*R291%,0),),
ROUND(M291*R291%,0),
ROUND(SUM(AL291)*R291%,0),
))</f>
        <v/>
      </c>
      <c r="AR291" s="666" t="str">
        <f t="shared" si="79"/>
        <v/>
      </c>
      <c r="AS291" s="666" t="str">
        <f t="shared" si="80"/>
        <v/>
      </c>
      <c r="AT291" s="897" t="str">
        <f t="shared" si="82"/>
        <v/>
      </c>
      <c r="AU291" s="897" t="str">
        <f t="shared" si="83"/>
        <v/>
      </c>
    </row>
    <row r="292" spans="3:47" s="4" customFormat="1" ht="28.15" hidden="1" customHeight="1" outlineLevel="1">
      <c r="C292" s="722">
        <v>274</v>
      </c>
      <c r="D292" s="766"/>
      <c r="E292" s="686"/>
      <c r="F292" s="767"/>
      <c r="G292" s="744"/>
      <c r="H292" s="191"/>
      <c r="I292" s="191"/>
      <c r="J292" s="768"/>
      <c r="K292" s="192"/>
      <c r="L292" s="192"/>
      <c r="M292" s="774"/>
      <c r="N292" s="192"/>
      <c r="O292" s="769"/>
      <c r="P292" s="895"/>
      <c r="Q292" s="960"/>
      <c r="R292" s="1048"/>
      <c r="S292" s="770"/>
      <c r="T292" s="771"/>
      <c r="U292" s="453"/>
      <c r="V292" s="307"/>
      <c r="W292" s="294"/>
      <c r="Z292" s="663" t="str">
        <f t="shared" si="69"/>
        <v/>
      </c>
      <c r="AA292" s="664" t="str">
        <f t="shared" si="84"/>
        <v/>
      </c>
      <c r="AB292" s="664" t="str">
        <f t="shared" si="85"/>
        <v/>
      </c>
      <c r="AC292" s="664" t="str">
        <f>IF(Z292="","",VLOOKUP(Z292,リスト!BN:BO,2,0))</f>
        <v/>
      </c>
      <c r="AD292" s="664" t="str">
        <f t="shared" si="70"/>
        <v/>
      </c>
      <c r="AE292" s="664" t="str">
        <f>IF(AD292="","",VLOOKUP(AD292,リスト!BW:BX,2,0))</f>
        <v/>
      </c>
      <c r="AF292" s="664" t="str">
        <f>IF(Z292="","",IF(J292&gt;【１】経営概要!$G$27,調査年-1,調査年)-I292)</f>
        <v/>
      </c>
      <c r="AG292" s="723" t="str">
        <f t="shared" si="71"/>
        <v/>
      </c>
      <c r="AH292" s="665" t="str">
        <f t="shared" si="72"/>
        <v/>
      </c>
      <c r="AI292" s="665" t="str">
        <f t="shared" si="73"/>
        <v/>
      </c>
      <c r="AJ292" s="666" t="str">
        <f t="shared" si="74"/>
        <v/>
      </c>
      <c r="AK292" s="666" t="str">
        <f t="shared" si="75"/>
        <v/>
      </c>
      <c r="AL292" s="666" t="str">
        <f t="shared" si="81"/>
        <v/>
      </c>
      <c r="AM292" s="666" t="str">
        <f>IF(R292="","",IF(OR(I292=IF(J292&gt;【１】経営概要!$G$27,調査年-1,調査年),AH292=""),"",ROUND(AH292*R292%,0)))</f>
        <v/>
      </c>
      <c r="AN292" s="666" t="str">
        <f t="shared" si="76"/>
        <v/>
      </c>
      <c r="AO292" s="666" t="str">
        <f t="shared" si="77"/>
        <v/>
      </c>
      <c r="AP292" s="666" t="str">
        <f t="shared" si="78"/>
        <v/>
      </c>
      <c r="AQ292" s="862" t="str">
        <f>IF(OR(R292="",AND(OR(I292&lt;&gt;IF(J292&gt;【１】経営概要!$G$27,調査年-1,調査年),AA292=0),M292="",AL292="")),"",
SUM(
IF(AND(I292=IF(J292&gt;【１】経営概要!$G$27,調査年-1,調査年),AA292=1),ROUND(K292*R292%,0),),
ROUND(M292*R292%,0),
ROUND(SUM(AL292)*R292%,0),
))</f>
        <v/>
      </c>
      <c r="AR292" s="666" t="str">
        <f t="shared" si="79"/>
        <v/>
      </c>
      <c r="AS292" s="666" t="str">
        <f t="shared" si="80"/>
        <v/>
      </c>
      <c r="AT292" s="897" t="str">
        <f t="shared" si="82"/>
        <v/>
      </c>
      <c r="AU292" s="897" t="str">
        <f t="shared" si="83"/>
        <v/>
      </c>
    </row>
    <row r="293" spans="3:47" s="4" customFormat="1" ht="28.15" hidden="1" customHeight="1" outlineLevel="1">
      <c r="C293" s="722">
        <v>275</v>
      </c>
      <c r="D293" s="772"/>
      <c r="E293" s="773"/>
      <c r="F293" s="767"/>
      <c r="G293" s="744"/>
      <c r="H293" s="193"/>
      <c r="I293" s="193"/>
      <c r="J293" s="768"/>
      <c r="K293" s="192"/>
      <c r="L293" s="192"/>
      <c r="M293" s="774"/>
      <c r="N293" s="192"/>
      <c r="O293" s="769"/>
      <c r="P293" s="895"/>
      <c r="Q293" s="960"/>
      <c r="R293" s="1048"/>
      <c r="S293" s="770"/>
      <c r="T293" s="771"/>
      <c r="U293" s="453"/>
      <c r="V293" s="307"/>
      <c r="W293" s="294"/>
      <c r="Z293" s="663" t="str">
        <f t="shared" si="69"/>
        <v/>
      </c>
      <c r="AA293" s="664" t="str">
        <f t="shared" si="84"/>
        <v/>
      </c>
      <c r="AB293" s="664" t="str">
        <f t="shared" si="85"/>
        <v/>
      </c>
      <c r="AC293" s="664" t="str">
        <f>IF(Z293="","",VLOOKUP(Z293,リスト!BN:BO,2,0))</f>
        <v/>
      </c>
      <c r="AD293" s="664" t="str">
        <f t="shared" si="70"/>
        <v/>
      </c>
      <c r="AE293" s="664" t="str">
        <f>IF(AD293="","",VLOOKUP(AD293,リスト!BW:BX,2,0))</f>
        <v/>
      </c>
      <c r="AF293" s="664" t="str">
        <f>IF(Z293="","",IF(J293&gt;【１】経営概要!$G$27,調査年-1,調査年)-I293)</f>
        <v/>
      </c>
      <c r="AG293" s="723" t="str">
        <f t="shared" si="71"/>
        <v/>
      </c>
      <c r="AH293" s="665" t="str">
        <f t="shared" si="72"/>
        <v/>
      </c>
      <c r="AI293" s="665" t="str">
        <f t="shared" si="73"/>
        <v/>
      </c>
      <c r="AJ293" s="666" t="str">
        <f t="shared" si="74"/>
        <v/>
      </c>
      <c r="AK293" s="666" t="str">
        <f t="shared" si="75"/>
        <v/>
      </c>
      <c r="AL293" s="666" t="str">
        <f t="shared" si="81"/>
        <v/>
      </c>
      <c r="AM293" s="666" t="str">
        <f>IF(R293="","",IF(OR(I293=IF(J293&gt;【１】経営概要!$G$27,調査年-1,調査年),AH293=""),"",ROUND(AH293*R293%,0)))</f>
        <v/>
      </c>
      <c r="AN293" s="666" t="str">
        <f t="shared" si="76"/>
        <v/>
      </c>
      <c r="AO293" s="666" t="str">
        <f t="shared" si="77"/>
        <v/>
      </c>
      <c r="AP293" s="666" t="str">
        <f t="shared" si="78"/>
        <v/>
      </c>
      <c r="AQ293" s="862" t="str">
        <f>IF(OR(R293="",AND(OR(I293&lt;&gt;IF(J293&gt;【１】経営概要!$G$27,調査年-1,調査年),AA293=0),M293="",AL293="")),"",
SUM(
IF(AND(I293=IF(J293&gt;【１】経営概要!$G$27,調査年-1,調査年),AA293=1),ROUND(K293*R293%,0),),
ROUND(M293*R293%,0),
ROUND(SUM(AL293)*R293%,0),
))</f>
        <v/>
      </c>
      <c r="AR293" s="666" t="str">
        <f t="shared" si="79"/>
        <v/>
      </c>
      <c r="AS293" s="666" t="str">
        <f t="shared" si="80"/>
        <v/>
      </c>
      <c r="AT293" s="897" t="str">
        <f t="shared" si="82"/>
        <v/>
      </c>
      <c r="AU293" s="897" t="str">
        <f t="shared" si="83"/>
        <v/>
      </c>
    </row>
    <row r="294" spans="3:47" s="4" customFormat="1" ht="28.15" hidden="1" customHeight="1" outlineLevel="1">
      <c r="C294" s="722">
        <v>276</v>
      </c>
      <c r="D294" s="766"/>
      <c r="E294" s="686"/>
      <c r="F294" s="767"/>
      <c r="G294" s="744"/>
      <c r="H294" s="191"/>
      <c r="I294" s="191"/>
      <c r="J294" s="768"/>
      <c r="K294" s="192"/>
      <c r="L294" s="192"/>
      <c r="M294" s="774"/>
      <c r="N294" s="192"/>
      <c r="O294" s="769"/>
      <c r="P294" s="895"/>
      <c r="Q294" s="960"/>
      <c r="R294" s="1048"/>
      <c r="S294" s="770"/>
      <c r="T294" s="771"/>
      <c r="U294" s="453"/>
      <c r="V294" s="307"/>
      <c r="W294" s="294"/>
      <c r="Z294" s="663" t="str">
        <f t="shared" si="69"/>
        <v/>
      </c>
      <c r="AA294" s="664" t="str">
        <f t="shared" si="84"/>
        <v/>
      </c>
      <c r="AB294" s="664" t="str">
        <f t="shared" si="85"/>
        <v/>
      </c>
      <c r="AC294" s="664" t="str">
        <f>IF(Z294="","",VLOOKUP(Z294,リスト!BN:BO,2,0))</f>
        <v/>
      </c>
      <c r="AD294" s="664" t="str">
        <f t="shared" si="70"/>
        <v/>
      </c>
      <c r="AE294" s="664" t="str">
        <f>IF(AD294="","",VLOOKUP(AD294,リスト!BW:BX,2,0))</f>
        <v/>
      </c>
      <c r="AF294" s="664" t="str">
        <f>IF(Z294="","",IF(J294&gt;【１】経営概要!$G$27,調査年-1,調査年)-I294)</f>
        <v/>
      </c>
      <c r="AG294" s="723" t="str">
        <f t="shared" si="71"/>
        <v/>
      </c>
      <c r="AH294" s="665" t="str">
        <f t="shared" si="72"/>
        <v/>
      </c>
      <c r="AI294" s="665" t="str">
        <f t="shared" si="73"/>
        <v/>
      </c>
      <c r="AJ294" s="666" t="str">
        <f t="shared" si="74"/>
        <v/>
      </c>
      <c r="AK294" s="666" t="str">
        <f t="shared" si="75"/>
        <v/>
      </c>
      <c r="AL294" s="666" t="str">
        <f t="shared" si="81"/>
        <v/>
      </c>
      <c r="AM294" s="666" t="str">
        <f>IF(R294="","",IF(OR(I294=IF(J294&gt;【１】経営概要!$G$27,調査年-1,調査年),AH294=""),"",ROUND(AH294*R294%,0)))</f>
        <v/>
      </c>
      <c r="AN294" s="666" t="str">
        <f t="shared" si="76"/>
        <v/>
      </c>
      <c r="AO294" s="666" t="str">
        <f t="shared" si="77"/>
        <v/>
      </c>
      <c r="AP294" s="666" t="str">
        <f t="shared" si="78"/>
        <v/>
      </c>
      <c r="AQ294" s="862" t="str">
        <f>IF(OR(R294="",AND(OR(I294&lt;&gt;IF(J294&gt;【１】経営概要!$G$27,調査年-1,調査年),AA294=0),M294="",AL294="")),"",
SUM(
IF(AND(I294=IF(J294&gt;【１】経営概要!$G$27,調査年-1,調査年),AA294=1),ROUND(K294*R294%,0),),
ROUND(M294*R294%,0),
ROUND(SUM(AL294)*R294%,0),
))</f>
        <v/>
      </c>
      <c r="AR294" s="666" t="str">
        <f t="shared" si="79"/>
        <v/>
      </c>
      <c r="AS294" s="666" t="str">
        <f t="shared" si="80"/>
        <v/>
      </c>
      <c r="AT294" s="897" t="str">
        <f t="shared" si="82"/>
        <v/>
      </c>
      <c r="AU294" s="897" t="str">
        <f t="shared" si="83"/>
        <v/>
      </c>
    </row>
    <row r="295" spans="3:47" s="4" customFormat="1" ht="28.15" hidden="1" customHeight="1" outlineLevel="1">
      <c r="C295" s="722">
        <v>277</v>
      </c>
      <c r="D295" s="772"/>
      <c r="E295" s="773"/>
      <c r="F295" s="767"/>
      <c r="G295" s="744"/>
      <c r="H295" s="193"/>
      <c r="I295" s="193"/>
      <c r="J295" s="768"/>
      <c r="K295" s="192"/>
      <c r="L295" s="192"/>
      <c r="M295" s="774"/>
      <c r="N295" s="192"/>
      <c r="O295" s="769"/>
      <c r="P295" s="895"/>
      <c r="Q295" s="960"/>
      <c r="R295" s="1048"/>
      <c r="S295" s="770"/>
      <c r="T295" s="771"/>
      <c r="U295" s="453"/>
      <c r="V295" s="307"/>
      <c r="W295" s="294"/>
      <c r="Z295" s="663" t="str">
        <f t="shared" si="69"/>
        <v/>
      </c>
      <c r="AA295" s="664" t="str">
        <f t="shared" si="84"/>
        <v/>
      </c>
      <c r="AB295" s="664" t="str">
        <f t="shared" si="85"/>
        <v/>
      </c>
      <c r="AC295" s="664" t="str">
        <f>IF(Z295="","",VLOOKUP(Z295,リスト!BN:BO,2,0))</f>
        <v/>
      </c>
      <c r="AD295" s="664" t="str">
        <f t="shared" si="70"/>
        <v/>
      </c>
      <c r="AE295" s="664" t="str">
        <f>IF(AD295="","",VLOOKUP(AD295,リスト!BW:BX,2,0))</f>
        <v/>
      </c>
      <c r="AF295" s="664" t="str">
        <f>IF(Z295="","",IF(J295&gt;【１】経営概要!$G$27,調査年-1,調査年)-I295)</f>
        <v/>
      </c>
      <c r="AG295" s="723" t="str">
        <f t="shared" si="71"/>
        <v/>
      </c>
      <c r="AH295" s="665" t="str">
        <f t="shared" si="72"/>
        <v/>
      </c>
      <c r="AI295" s="665" t="str">
        <f t="shared" si="73"/>
        <v/>
      </c>
      <c r="AJ295" s="666" t="str">
        <f t="shared" si="74"/>
        <v/>
      </c>
      <c r="AK295" s="666" t="str">
        <f t="shared" si="75"/>
        <v/>
      </c>
      <c r="AL295" s="666" t="str">
        <f t="shared" si="81"/>
        <v/>
      </c>
      <c r="AM295" s="666" t="str">
        <f>IF(R295="","",IF(OR(I295=IF(J295&gt;【１】経営概要!$G$27,調査年-1,調査年),AH295=""),"",ROUND(AH295*R295%,0)))</f>
        <v/>
      </c>
      <c r="AN295" s="666" t="str">
        <f t="shared" si="76"/>
        <v/>
      </c>
      <c r="AO295" s="666" t="str">
        <f t="shared" si="77"/>
        <v/>
      </c>
      <c r="AP295" s="666" t="str">
        <f t="shared" si="78"/>
        <v/>
      </c>
      <c r="AQ295" s="862" t="str">
        <f>IF(OR(R295="",AND(OR(I295&lt;&gt;IF(J295&gt;【１】経営概要!$G$27,調査年-1,調査年),AA295=0),M295="",AL295="")),"",
SUM(
IF(AND(I295=IF(J295&gt;【１】経営概要!$G$27,調査年-1,調査年),AA295=1),ROUND(K295*R295%,0),),
ROUND(M295*R295%,0),
ROUND(SUM(AL295)*R295%,0),
))</f>
        <v/>
      </c>
      <c r="AR295" s="666" t="str">
        <f t="shared" si="79"/>
        <v/>
      </c>
      <c r="AS295" s="666" t="str">
        <f t="shared" si="80"/>
        <v/>
      </c>
      <c r="AT295" s="897" t="str">
        <f t="shared" si="82"/>
        <v/>
      </c>
      <c r="AU295" s="897" t="str">
        <f t="shared" si="83"/>
        <v/>
      </c>
    </row>
    <row r="296" spans="3:47" s="4" customFormat="1" ht="28.15" hidden="1" customHeight="1" outlineLevel="1">
      <c r="C296" s="722">
        <v>278</v>
      </c>
      <c r="D296" s="766"/>
      <c r="E296" s="686"/>
      <c r="F296" s="767"/>
      <c r="G296" s="744"/>
      <c r="H296" s="191"/>
      <c r="I296" s="191"/>
      <c r="J296" s="768"/>
      <c r="K296" s="192"/>
      <c r="L296" s="192"/>
      <c r="M296" s="774"/>
      <c r="N296" s="192"/>
      <c r="O296" s="769"/>
      <c r="P296" s="895"/>
      <c r="Q296" s="960"/>
      <c r="R296" s="1048"/>
      <c r="S296" s="770"/>
      <c r="T296" s="771"/>
      <c r="U296" s="453"/>
      <c r="V296" s="307"/>
      <c r="W296" s="294"/>
      <c r="Z296" s="663" t="str">
        <f t="shared" si="69"/>
        <v/>
      </c>
      <c r="AA296" s="664" t="str">
        <f t="shared" si="84"/>
        <v/>
      </c>
      <c r="AB296" s="664" t="str">
        <f t="shared" si="85"/>
        <v/>
      </c>
      <c r="AC296" s="664" t="str">
        <f>IF(Z296="","",VLOOKUP(Z296,リスト!BN:BO,2,0))</f>
        <v/>
      </c>
      <c r="AD296" s="664" t="str">
        <f t="shared" si="70"/>
        <v/>
      </c>
      <c r="AE296" s="664" t="str">
        <f>IF(AD296="","",VLOOKUP(AD296,リスト!BW:BX,2,0))</f>
        <v/>
      </c>
      <c r="AF296" s="664" t="str">
        <f>IF(Z296="","",IF(J296&gt;【１】経営概要!$G$27,調査年-1,調査年)-I296)</f>
        <v/>
      </c>
      <c r="AG296" s="723" t="str">
        <f t="shared" si="71"/>
        <v/>
      </c>
      <c r="AH296" s="665" t="str">
        <f t="shared" si="72"/>
        <v/>
      </c>
      <c r="AI296" s="665" t="str">
        <f t="shared" si="73"/>
        <v/>
      </c>
      <c r="AJ296" s="666" t="str">
        <f t="shared" si="74"/>
        <v/>
      </c>
      <c r="AK296" s="666" t="str">
        <f t="shared" si="75"/>
        <v/>
      </c>
      <c r="AL296" s="666" t="str">
        <f t="shared" si="81"/>
        <v/>
      </c>
      <c r="AM296" s="666" t="str">
        <f>IF(R296="","",IF(OR(I296=IF(J296&gt;【１】経営概要!$G$27,調査年-1,調査年),AH296=""),"",ROUND(AH296*R296%,0)))</f>
        <v/>
      </c>
      <c r="AN296" s="666" t="str">
        <f t="shared" si="76"/>
        <v/>
      </c>
      <c r="AO296" s="666" t="str">
        <f t="shared" si="77"/>
        <v/>
      </c>
      <c r="AP296" s="666" t="str">
        <f t="shared" si="78"/>
        <v/>
      </c>
      <c r="AQ296" s="862" t="str">
        <f>IF(OR(R296="",AND(OR(I296&lt;&gt;IF(J296&gt;【１】経営概要!$G$27,調査年-1,調査年),AA296=0),M296="",AL296="")),"",
SUM(
IF(AND(I296=IF(J296&gt;【１】経営概要!$G$27,調査年-1,調査年),AA296=1),ROUND(K296*R296%,0),),
ROUND(M296*R296%,0),
ROUND(SUM(AL296)*R296%,0),
))</f>
        <v/>
      </c>
      <c r="AR296" s="666" t="str">
        <f t="shared" si="79"/>
        <v/>
      </c>
      <c r="AS296" s="666" t="str">
        <f t="shared" si="80"/>
        <v/>
      </c>
      <c r="AT296" s="897" t="str">
        <f t="shared" si="82"/>
        <v/>
      </c>
      <c r="AU296" s="897" t="str">
        <f t="shared" si="83"/>
        <v/>
      </c>
    </row>
    <row r="297" spans="3:47" s="4" customFormat="1" ht="28.15" hidden="1" customHeight="1" outlineLevel="1">
      <c r="C297" s="722">
        <v>279</v>
      </c>
      <c r="D297" s="772"/>
      <c r="E297" s="773"/>
      <c r="F297" s="767"/>
      <c r="G297" s="744"/>
      <c r="H297" s="193"/>
      <c r="I297" s="193"/>
      <c r="J297" s="768"/>
      <c r="K297" s="192"/>
      <c r="L297" s="192"/>
      <c r="M297" s="774"/>
      <c r="N297" s="192"/>
      <c r="O297" s="769"/>
      <c r="P297" s="895"/>
      <c r="Q297" s="960"/>
      <c r="R297" s="1048"/>
      <c r="S297" s="770"/>
      <c r="T297" s="771"/>
      <c r="U297" s="453"/>
      <c r="V297" s="307"/>
      <c r="W297" s="294"/>
      <c r="Z297" s="663" t="str">
        <f t="shared" si="69"/>
        <v/>
      </c>
      <c r="AA297" s="664" t="str">
        <f t="shared" si="84"/>
        <v/>
      </c>
      <c r="AB297" s="664" t="str">
        <f t="shared" si="85"/>
        <v/>
      </c>
      <c r="AC297" s="664" t="str">
        <f>IF(Z297="","",VLOOKUP(Z297,リスト!BN:BO,2,0))</f>
        <v/>
      </c>
      <c r="AD297" s="664" t="str">
        <f t="shared" si="70"/>
        <v/>
      </c>
      <c r="AE297" s="664" t="str">
        <f>IF(AD297="","",VLOOKUP(AD297,リスト!BW:BX,2,0))</f>
        <v/>
      </c>
      <c r="AF297" s="664" t="str">
        <f>IF(Z297="","",IF(J297&gt;【１】経営概要!$G$27,調査年-1,調査年)-I297)</f>
        <v/>
      </c>
      <c r="AG297" s="723" t="str">
        <f t="shared" si="71"/>
        <v/>
      </c>
      <c r="AH297" s="665" t="str">
        <f t="shared" si="72"/>
        <v/>
      </c>
      <c r="AI297" s="665" t="str">
        <f t="shared" si="73"/>
        <v/>
      </c>
      <c r="AJ297" s="666" t="str">
        <f t="shared" si="74"/>
        <v/>
      </c>
      <c r="AK297" s="666" t="str">
        <f t="shared" si="75"/>
        <v/>
      </c>
      <c r="AL297" s="666" t="str">
        <f t="shared" si="81"/>
        <v/>
      </c>
      <c r="AM297" s="666" t="str">
        <f>IF(R297="","",IF(OR(I297=IF(J297&gt;【１】経営概要!$G$27,調査年-1,調査年),AH297=""),"",ROUND(AH297*R297%,0)))</f>
        <v/>
      </c>
      <c r="AN297" s="666" t="str">
        <f t="shared" si="76"/>
        <v/>
      </c>
      <c r="AO297" s="666" t="str">
        <f t="shared" si="77"/>
        <v/>
      </c>
      <c r="AP297" s="666" t="str">
        <f t="shared" si="78"/>
        <v/>
      </c>
      <c r="AQ297" s="862" t="str">
        <f>IF(OR(R297="",AND(OR(I297&lt;&gt;IF(J297&gt;【１】経営概要!$G$27,調査年-1,調査年),AA297=0),M297="",AL297="")),"",
SUM(
IF(AND(I297=IF(J297&gt;【１】経営概要!$G$27,調査年-1,調査年),AA297=1),ROUND(K297*R297%,0),),
ROUND(M297*R297%,0),
ROUND(SUM(AL297)*R297%,0),
))</f>
        <v/>
      </c>
      <c r="AR297" s="666" t="str">
        <f t="shared" si="79"/>
        <v/>
      </c>
      <c r="AS297" s="666" t="str">
        <f t="shared" si="80"/>
        <v/>
      </c>
      <c r="AT297" s="897" t="str">
        <f t="shared" si="82"/>
        <v/>
      </c>
      <c r="AU297" s="897" t="str">
        <f t="shared" si="83"/>
        <v/>
      </c>
    </row>
    <row r="298" spans="3:47" s="4" customFormat="1" ht="28.15" hidden="1" customHeight="1" outlineLevel="1">
      <c r="C298" s="722">
        <v>280</v>
      </c>
      <c r="D298" s="766"/>
      <c r="E298" s="686"/>
      <c r="F298" s="767"/>
      <c r="G298" s="744"/>
      <c r="H298" s="191"/>
      <c r="I298" s="191"/>
      <c r="J298" s="768"/>
      <c r="K298" s="192"/>
      <c r="L298" s="192"/>
      <c r="M298" s="774"/>
      <c r="N298" s="192"/>
      <c r="O298" s="769"/>
      <c r="P298" s="895"/>
      <c r="Q298" s="960"/>
      <c r="R298" s="1048"/>
      <c r="S298" s="770"/>
      <c r="T298" s="771"/>
      <c r="U298" s="453"/>
      <c r="V298" s="307"/>
      <c r="W298" s="294"/>
      <c r="Z298" s="663" t="str">
        <f t="shared" si="69"/>
        <v/>
      </c>
      <c r="AA298" s="664" t="str">
        <f t="shared" si="84"/>
        <v/>
      </c>
      <c r="AB298" s="664" t="str">
        <f t="shared" si="85"/>
        <v/>
      </c>
      <c r="AC298" s="664" t="str">
        <f>IF(Z298="","",VLOOKUP(Z298,リスト!BN:BO,2,0))</f>
        <v/>
      </c>
      <c r="AD298" s="664" t="str">
        <f t="shared" si="70"/>
        <v/>
      </c>
      <c r="AE298" s="664" t="str">
        <f>IF(AD298="","",VLOOKUP(AD298,リスト!BW:BX,2,0))</f>
        <v/>
      </c>
      <c r="AF298" s="664" t="str">
        <f>IF(Z298="","",IF(J298&gt;【１】経営概要!$G$27,調査年-1,調査年)-I298)</f>
        <v/>
      </c>
      <c r="AG298" s="723" t="str">
        <f t="shared" si="71"/>
        <v/>
      </c>
      <c r="AH298" s="665" t="str">
        <f t="shared" si="72"/>
        <v/>
      </c>
      <c r="AI298" s="665" t="str">
        <f t="shared" si="73"/>
        <v/>
      </c>
      <c r="AJ298" s="666" t="str">
        <f t="shared" si="74"/>
        <v/>
      </c>
      <c r="AK298" s="666" t="str">
        <f t="shared" si="75"/>
        <v/>
      </c>
      <c r="AL298" s="666" t="str">
        <f t="shared" si="81"/>
        <v/>
      </c>
      <c r="AM298" s="666" t="str">
        <f>IF(R298="","",IF(OR(I298=IF(J298&gt;【１】経営概要!$G$27,調査年-1,調査年),AH298=""),"",ROUND(AH298*R298%,0)))</f>
        <v/>
      </c>
      <c r="AN298" s="666" t="str">
        <f t="shared" si="76"/>
        <v/>
      </c>
      <c r="AO298" s="666" t="str">
        <f t="shared" si="77"/>
        <v/>
      </c>
      <c r="AP298" s="666" t="str">
        <f t="shared" si="78"/>
        <v/>
      </c>
      <c r="AQ298" s="862" t="str">
        <f>IF(OR(R298="",AND(OR(I298&lt;&gt;IF(J298&gt;【１】経営概要!$G$27,調査年-1,調査年),AA298=0),M298="",AL298="")),"",
SUM(
IF(AND(I298=IF(J298&gt;【１】経営概要!$G$27,調査年-1,調査年),AA298=1),ROUND(K298*R298%,0),),
ROUND(M298*R298%,0),
ROUND(SUM(AL298)*R298%,0),
))</f>
        <v/>
      </c>
      <c r="AR298" s="666" t="str">
        <f t="shared" si="79"/>
        <v/>
      </c>
      <c r="AS298" s="666" t="str">
        <f t="shared" si="80"/>
        <v/>
      </c>
      <c r="AT298" s="897" t="str">
        <f t="shared" si="82"/>
        <v/>
      </c>
      <c r="AU298" s="897" t="str">
        <f t="shared" si="83"/>
        <v/>
      </c>
    </row>
    <row r="299" spans="3:47" s="4" customFormat="1" ht="28.15" hidden="1" customHeight="1" outlineLevel="1">
      <c r="C299" s="722">
        <v>281</v>
      </c>
      <c r="D299" s="772"/>
      <c r="E299" s="773"/>
      <c r="F299" s="767"/>
      <c r="G299" s="744"/>
      <c r="H299" s="193"/>
      <c r="I299" s="193"/>
      <c r="J299" s="768"/>
      <c r="K299" s="192"/>
      <c r="L299" s="192"/>
      <c r="M299" s="774"/>
      <c r="N299" s="192"/>
      <c r="O299" s="769"/>
      <c r="P299" s="895"/>
      <c r="Q299" s="960"/>
      <c r="R299" s="1048"/>
      <c r="S299" s="770"/>
      <c r="T299" s="771"/>
      <c r="U299" s="453"/>
      <c r="V299" s="307"/>
      <c r="W299" s="294"/>
      <c r="Z299" s="663" t="str">
        <f t="shared" si="69"/>
        <v/>
      </c>
      <c r="AA299" s="664" t="str">
        <f t="shared" si="84"/>
        <v/>
      </c>
      <c r="AB299" s="664" t="str">
        <f t="shared" si="85"/>
        <v/>
      </c>
      <c r="AC299" s="664" t="str">
        <f>IF(Z299="","",VLOOKUP(Z299,リスト!BN:BO,2,0))</f>
        <v/>
      </c>
      <c r="AD299" s="664" t="str">
        <f t="shared" si="70"/>
        <v/>
      </c>
      <c r="AE299" s="664" t="str">
        <f>IF(AD299="","",VLOOKUP(AD299,リスト!BW:BX,2,0))</f>
        <v/>
      </c>
      <c r="AF299" s="664" t="str">
        <f>IF(Z299="","",IF(J299&gt;【１】経営概要!$G$27,調査年-1,調査年)-I299)</f>
        <v/>
      </c>
      <c r="AG299" s="723" t="str">
        <f t="shared" si="71"/>
        <v/>
      </c>
      <c r="AH299" s="665" t="str">
        <f t="shared" si="72"/>
        <v/>
      </c>
      <c r="AI299" s="665" t="str">
        <f t="shared" si="73"/>
        <v/>
      </c>
      <c r="AJ299" s="666" t="str">
        <f t="shared" si="74"/>
        <v/>
      </c>
      <c r="AK299" s="666" t="str">
        <f t="shared" si="75"/>
        <v/>
      </c>
      <c r="AL299" s="666" t="str">
        <f t="shared" si="81"/>
        <v/>
      </c>
      <c r="AM299" s="666" t="str">
        <f>IF(R299="","",IF(OR(I299=IF(J299&gt;【１】経営概要!$G$27,調査年-1,調査年),AH299=""),"",ROUND(AH299*R299%,0)))</f>
        <v/>
      </c>
      <c r="AN299" s="666" t="str">
        <f t="shared" si="76"/>
        <v/>
      </c>
      <c r="AO299" s="666" t="str">
        <f t="shared" si="77"/>
        <v/>
      </c>
      <c r="AP299" s="666" t="str">
        <f t="shared" si="78"/>
        <v/>
      </c>
      <c r="AQ299" s="862" t="str">
        <f>IF(OR(R299="",AND(OR(I299&lt;&gt;IF(J299&gt;【１】経営概要!$G$27,調査年-1,調査年),AA299=0),M299="",AL299="")),"",
SUM(
IF(AND(I299=IF(J299&gt;【１】経営概要!$G$27,調査年-1,調査年),AA299=1),ROUND(K299*R299%,0),),
ROUND(M299*R299%,0),
ROUND(SUM(AL299)*R299%,0),
))</f>
        <v/>
      </c>
      <c r="AR299" s="666" t="str">
        <f t="shared" si="79"/>
        <v/>
      </c>
      <c r="AS299" s="666" t="str">
        <f t="shared" si="80"/>
        <v/>
      </c>
      <c r="AT299" s="897" t="str">
        <f t="shared" si="82"/>
        <v/>
      </c>
      <c r="AU299" s="897" t="str">
        <f t="shared" si="83"/>
        <v/>
      </c>
    </row>
    <row r="300" spans="3:47" s="4" customFormat="1" ht="28.15" hidden="1" customHeight="1" outlineLevel="1">
      <c r="C300" s="722">
        <v>282</v>
      </c>
      <c r="D300" s="766"/>
      <c r="E300" s="686"/>
      <c r="F300" s="767"/>
      <c r="G300" s="744"/>
      <c r="H300" s="191"/>
      <c r="I300" s="191"/>
      <c r="J300" s="768"/>
      <c r="K300" s="192"/>
      <c r="L300" s="192"/>
      <c r="M300" s="774"/>
      <c r="N300" s="192"/>
      <c r="O300" s="769"/>
      <c r="P300" s="895"/>
      <c r="Q300" s="960"/>
      <c r="R300" s="1048"/>
      <c r="S300" s="770"/>
      <c r="T300" s="771"/>
      <c r="U300" s="453"/>
      <c r="V300" s="307"/>
      <c r="W300" s="294"/>
      <c r="Z300" s="663" t="str">
        <f t="shared" si="69"/>
        <v/>
      </c>
      <c r="AA300" s="664" t="str">
        <f t="shared" si="84"/>
        <v/>
      </c>
      <c r="AB300" s="664" t="str">
        <f t="shared" si="85"/>
        <v/>
      </c>
      <c r="AC300" s="664" t="str">
        <f>IF(Z300="","",VLOOKUP(Z300,リスト!BN:BO,2,0))</f>
        <v/>
      </c>
      <c r="AD300" s="664" t="str">
        <f t="shared" si="70"/>
        <v/>
      </c>
      <c r="AE300" s="664" t="str">
        <f>IF(AD300="","",VLOOKUP(AD300,リスト!BW:BX,2,0))</f>
        <v/>
      </c>
      <c r="AF300" s="664" t="str">
        <f>IF(Z300="","",IF(J300&gt;【１】経営概要!$G$27,調査年-1,調査年)-I300)</f>
        <v/>
      </c>
      <c r="AG300" s="723" t="str">
        <f t="shared" si="71"/>
        <v/>
      </c>
      <c r="AH300" s="665" t="str">
        <f t="shared" si="72"/>
        <v/>
      </c>
      <c r="AI300" s="665" t="str">
        <f t="shared" si="73"/>
        <v/>
      </c>
      <c r="AJ300" s="666" t="str">
        <f t="shared" si="74"/>
        <v/>
      </c>
      <c r="AK300" s="666" t="str">
        <f t="shared" si="75"/>
        <v/>
      </c>
      <c r="AL300" s="666" t="str">
        <f t="shared" si="81"/>
        <v/>
      </c>
      <c r="AM300" s="666" t="str">
        <f>IF(R300="","",IF(OR(I300=IF(J300&gt;【１】経営概要!$G$27,調査年-1,調査年),AH300=""),"",ROUND(AH300*R300%,0)))</f>
        <v/>
      </c>
      <c r="AN300" s="666" t="str">
        <f t="shared" si="76"/>
        <v/>
      </c>
      <c r="AO300" s="666" t="str">
        <f t="shared" si="77"/>
        <v/>
      </c>
      <c r="AP300" s="666" t="str">
        <f t="shared" si="78"/>
        <v/>
      </c>
      <c r="AQ300" s="862" t="str">
        <f>IF(OR(R300="",AND(OR(I300&lt;&gt;IF(J300&gt;【１】経営概要!$G$27,調査年-1,調査年),AA300=0),M300="",AL300="")),"",
SUM(
IF(AND(I300=IF(J300&gt;【１】経営概要!$G$27,調査年-1,調査年),AA300=1),ROUND(K300*R300%,0),),
ROUND(M300*R300%,0),
ROUND(SUM(AL300)*R300%,0),
))</f>
        <v/>
      </c>
      <c r="AR300" s="666" t="str">
        <f t="shared" si="79"/>
        <v/>
      </c>
      <c r="AS300" s="666" t="str">
        <f t="shared" si="80"/>
        <v/>
      </c>
      <c r="AT300" s="897" t="str">
        <f t="shared" si="82"/>
        <v/>
      </c>
      <c r="AU300" s="897" t="str">
        <f t="shared" si="83"/>
        <v/>
      </c>
    </row>
    <row r="301" spans="3:47" s="4" customFormat="1" ht="28.15" hidden="1" customHeight="1" outlineLevel="1">
      <c r="C301" s="722">
        <v>283</v>
      </c>
      <c r="D301" s="772"/>
      <c r="E301" s="773"/>
      <c r="F301" s="767"/>
      <c r="G301" s="744"/>
      <c r="H301" s="193"/>
      <c r="I301" s="193"/>
      <c r="J301" s="775"/>
      <c r="K301" s="192"/>
      <c r="L301" s="192"/>
      <c r="M301" s="774"/>
      <c r="N301" s="192"/>
      <c r="O301" s="769"/>
      <c r="P301" s="895"/>
      <c r="Q301" s="960"/>
      <c r="R301" s="1048"/>
      <c r="S301" s="770"/>
      <c r="T301" s="771"/>
      <c r="U301" s="453"/>
      <c r="V301" s="307"/>
      <c r="W301" s="294"/>
      <c r="Z301" s="663" t="str">
        <f t="shared" si="69"/>
        <v/>
      </c>
      <c r="AA301" s="664" t="str">
        <f t="shared" si="84"/>
        <v/>
      </c>
      <c r="AB301" s="664" t="str">
        <f t="shared" si="85"/>
        <v/>
      </c>
      <c r="AC301" s="664" t="str">
        <f>IF(Z301="","",VLOOKUP(Z301,リスト!BN:BO,2,0))</f>
        <v/>
      </c>
      <c r="AD301" s="664" t="str">
        <f t="shared" si="70"/>
        <v/>
      </c>
      <c r="AE301" s="664" t="str">
        <f>IF(AD301="","",VLOOKUP(AD301,リスト!BW:BX,2,0))</f>
        <v/>
      </c>
      <c r="AF301" s="664" t="str">
        <f>IF(Z301="","",IF(J301&gt;【１】経営概要!$G$27,調査年-1,調査年)-I301)</f>
        <v/>
      </c>
      <c r="AG301" s="723" t="str">
        <f t="shared" si="71"/>
        <v/>
      </c>
      <c r="AH301" s="665" t="str">
        <f t="shared" si="72"/>
        <v/>
      </c>
      <c r="AI301" s="665" t="str">
        <f t="shared" si="73"/>
        <v/>
      </c>
      <c r="AJ301" s="666" t="str">
        <f t="shared" si="74"/>
        <v/>
      </c>
      <c r="AK301" s="666" t="str">
        <f t="shared" si="75"/>
        <v/>
      </c>
      <c r="AL301" s="666" t="str">
        <f t="shared" si="81"/>
        <v/>
      </c>
      <c r="AM301" s="666" t="str">
        <f>IF(R301="","",IF(OR(I301=IF(J301&gt;【１】経営概要!$G$27,調査年-1,調査年),AH301=""),"",ROUND(AH301*R301%,0)))</f>
        <v/>
      </c>
      <c r="AN301" s="666" t="str">
        <f t="shared" si="76"/>
        <v/>
      </c>
      <c r="AO301" s="666" t="str">
        <f t="shared" si="77"/>
        <v/>
      </c>
      <c r="AP301" s="666" t="str">
        <f t="shared" si="78"/>
        <v/>
      </c>
      <c r="AQ301" s="862" t="str">
        <f>IF(OR(R301="",AND(OR(I301&lt;&gt;IF(J301&gt;【１】経営概要!$G$27,調査年-1,調査年),AA301=0),M301="",AL301="")),"",
SUM(
IF(AND(I301=IF(J301&gt;【１】経営概要!$G$27,調査年-1,調査年),AA301=1),ROUND(K301*R301%,0),),
ROUND(M301*R301%,0),
ROUND(SUM(AL301)*R301%,0),
))</f>
        <v/>
      </c>
      <c r="AR301" s="666" t="str">
        <f t="shared" si="79"/>
        <v/>
      </c>
      <c r="AS301" s="666" t="str">
        <f t="shared" si="80"/>
        <v/>
      </c>
      <c r="AT301" s="897" t="str">
        <f t="shared" si="82"/>
        <v/>
      </c>
      <c r="AU301" s="897" t="str">
        <f t="shared" si="83"/>
        <v/>
      </c>
    </row>
    <row r="302" spans="3:47" s="4" customFormat="1" ht="28.15" hidden="1" customHeight="1" outlineLevel="1">
      <c r="C302" s="722">
        <v>284</v>
      </c>
      <c r="D302" s="766"/>
      <c r="E302" s="686"/>
      <c r="F302" s="767"/>
      <c r="G302" s="744"/>
      <c r="H302" s="191"/>
      <c r="I302" s="191"/>
      <c r="J302" s="776"/>
      <c r="K302" s="192"/>
      <c r="L302" s="192"/>
      <c r="M302" s="774"/>
      <c r="N302" s="192"/>
      <c r="O302" s="769"/>
      <c r="P302" s="895"/>
      <c r="Q302" s="960"/>
      <c r="R302" s="1048"/>
      <c r="S302" s="770"/>
      <c r="T302" s="771"/>
      <c r="U302" s="453"/>
      <c r="V302" s="307"/>
      <c r="W302" s="294"/>
      <c r="Z302" s="663" t="str">
        <f t="shared" si="69"/>
        <v/>
      </c>
      <c r="AA302" s="664" t="str">
        <f t="shared" si="84"/>
        <v/>
      </c>
      <c r="AB302" s="664" t="str">
        <f t="shared" si="85"/>
        <v/>
      </c>
      <c r="AC302" s="664" t="str">
        <f>IF(Z302="","",VLOOKUP(Z302,リスト!BN:BO,2,0))</f>
        <v/>
      </c>
      <c r="AD302" s="664" t="str">
        <f t="shared" si="70"/>
        <v/>
      </c>
      <c r="AE302" s="664" t="str">
        <f>IF(AD302="","",VLOOKUP(AD302,リスト!BW:BX,2,0))</f>
        <v/>
      </c>
      <c r="AF302" s="664" t="str">
        <f>IF(Z302="","",IF(J302&gt;【１】経営概要!$G$27,調査年-1,調査年)-I302)</f>
        <v/>
      </c>
      <c r="AG302" s="723" t="str">
        <f t="shared" si="71"/>
        <v/>
      </c>
      <c r="AH302" s="665" t="str">
        <f t="shared" si="72"/>
        <v/>
      </c>
      <c r="AI302" s="665" t="str">
        <f t="shared" si="73"/>
        <v/>
      </c>
      <c r="AJ302" s="666" t="str">
        <f t="shared" si="74"/>
        <v/>
      </c>
      <c r="AK302" s="666" t="str">
        <f t="shared" si="75"/>
        <v/>
      </c>
      <c r="AL302" s="666" t="str">
        <f t="shared" si="81"/>
        <v/>
      </c>
      <c r="AM302" s="666" t="str">
        <f>IF(R302="","",IF(OR(I302=IF(J302&gt;【１】経営概要!$G$27,調査年-1,調査年),AH302=""),"",ROUND(AH302*R302%,0)))</f>
        <v/>
      </c>
      <c r="AN302" s="666" t="str">
        <f t="shared" si="76"/>
        <v/>
      </c>
      <c r="AO302" s="666" t="str">
        <f t="shared" si="77"/>
        <v/>
      </c>
      <c r="AP302" s="666" t="str">
        <f t="shared" si="78"/>
        <v/>
      </c>
      <c r="AQ302" s="862" t="str">
        <f>IF(OR(R302="",AND(OR(I302&lt;&gt;IF(J302&gt;【１】経営概要!$G$27,調査年-1,調査年),AA302=0),M302="",AL302="")),"",
SUM(
IF(AND(I302=IF(J302&gt;【１】経営概要!$G$27,調査年-1,調査年),AA302=1),ROUND(K302*R302%,0),),
ROUND(M302*R302%,0),
ROUND(SUM(AL302)*R302%,0),
))</f>
        <v/>
      </c>
      <c r="AR302" s="666" t="str">
        <f t="shared" si="79"/>
        <v/>
      </c>
      <c r="AS302" s="666" t="str">
        <f t="shared" si="80"/>
        <v/>
      </c>
      <c r="AT302" s="897" t="str">
        <f t="shared" si="82"/>
        <v/>
      </c>
      <c r="AU302" s="897" t="str">
        <f t="shared" si="83"/>
        <v/>
      </c>
    </row>
    <row r="303" spans="3:47" s="4" customFormat="1" ht="28.15" hidden="1" customHeight="1" outlineLevel="1">
      <c r="C303" s="722">
        <v>285</v>
      </c>
      <c r="D303" s="766"/>
      <c r="E303" s="686"/>
      <c r="F303" s="767"/>
      <c r="G303" s="744"/>
      <c r="H303" s="191"/>
      <c r="I303" s="191"/>
      <c r="J303" s="776"/>
      <c r="K303" s="192"/>
      <c r="L303" s="192"/>
      <c r="M303" s="774"/>
      <c r="N303" s="192"/>
      <c r="O303" s="769"/>
      <c r="P303" s="895"/>
      <c r="Q303" s="960"/>
      <c r="R303" s="1048"/>
      <c r="S303" s="770"/>
      <c r="T303" s="771"/>
      <c r="U303" s="453"/>
      <c r="V303" s="307"/>
      <c r="W303" s="294"/>
      <c r="Z303" s="663" t="str">
        <f t="shared" si="69"/>
        <v/>
      </c>
      <c r="AA303" s="664" t="str">
        <f t="shared" si="84"/>
        <v/>
      </c>
      <c r="AB303" s="664" t="str">
        <f t="shared" si="85"/>
        <v/>
      </c>
      <c r="AC303" s="664" t="str">
        <f>IF(Z303="","",VLOOKUP(Z303,リスト!BN:BO,2,0))</f>
        <v/>
      </c>
      <c r="AD303" s="664" t="str">
        <f t="shared" si="70"/>
        <v/>
      </c>
      <c r="AE303" s="664" t="str">
        <f>IF(AD303="","",VLOOKUP(AD303,リスト!BW:BX,2,0))</f>
        <v/>
      </c>
      <c r="AF303" s="664" t="str">
        <f>IF(Z303="","",IF(J303&gt;【１】経営概要!$G$27,調査年-1,調査年)-I303)</f>
        <v/>
      </c>
      <c r="AG303" s="723" t="str">
        <f t="shared" si="71"/>
        <v/>
      </c>
      <c r="AH303" s="665" t="str">
        <f t="shared" si="72"/>
        <v/>
      </c>
      <c r="AI303" s="665" t="str">
        <f t="shared" si="73"/>
        <v/>
      </c>
      <c r="AJ303" s="666" t="str">
        <f t="shared" si="74"/>
        <v/>
      </c>
      <c r="AK303" s="666" t="str">
        <f t="shared" si="75"/>
        <v/>
      </c>
      <c r="AL303" s="666" t="str">
        <f t="shared" si="81"/>
        <v/>
      </c>
      <c r="AM303" s="666" t="str">
        <f>IF(R303="","",IF(OR(I303=IF(J303&gt;【１】経営概要!$G$27,調査年-1,調査年),AH303=""),"",ROUND(AH303*R303%,0)))</f>
        <v/>
      </c>
      <c r="AN303" s="666" t="str">
        <f t="shared" si="76"/>
        <v/>
      </c>
      <c r="AO303" s="666" t="str">
        <f t="shared" si="77"/>
        <v/>
      </c>
      <c r="AP303" s="666" t="str">
        <f t="shared" si="78"/>
        <v/>
      </c>
      <c r="AQ303" s="862" t="str">
        <f>IF(OR(R303="",AND(OR(I303&lt;&gt;IF(J303&gt;【１】経営概要!$G$27,調査年-1,調査年),AA303=0),M303="",AL303="")),"",
SUM(
IF(AND(I303=IF(J303&gt;【１】経営概要!$G$27,調査年-1,調査年),AA303=1),ROUND(K303*R303%,0),),
ROUND(M303*R303%,0),
ROUND(SUM(AL303)*R303%,0),
))</f>
        <v/>
      </c>
      <c r="AR303" s="666" t="str">
        <f t="shared" si="79"/>
        <v/>
      </c>
      <c r="AS303" s="666" t="str">
        <f t="shared" si="80"/>
        <v/>
      </c>
      <c r="AT303" s="897" t="str">
        <f t="shared" si="82"/>
        <v/>
      </c>
      <c r="AU303" s="897" t="str">
        <f t="shared" si="83"/>
        <v/>
      </c>
    </row>
    <row r="304" spans="3:47" s="4" customFormat="1" ht="28.15" hidden="1" customHeight="1" outlineLevel="1">
      <c r="C304" s="722">
        <v>286</v>
      </c>
      <c r="D304" s="766"/>
      <c r="E304" s="686"/>
      <c r="F304" s="767"/>
      <c r="G304" s="744"/>
      <c r="H304" s="191"/>
      <c r="I304" s="191"/>
      <c r="J304" s="776"/>
      <c r="K304" s="192"/>
      <c r="L304" s="192"/>
      <c r="M304" s="774"/>
      <c r="N304" s="192"/>
      <c r="O304" s="769"/>
      <c r="P304" s="895"/>
      <c r="Q304" s="960"/>
      <c r="R304" s="1048"/>
      <c r="S304" s="770"/>
      <c r="T304" s="771"/>
      <c r="U304" s="453"/>
      <c r="V304" s="307"/>
      <c r="W304" s="294"/>
      <c r="Z304" s="663" t="str">
        <f t="shared" si="69"/>
        <v/>
      </c>
      <c r="AA304" s="664" t="str">
        <f t="shared" si="84"/>
        <v/>
      </c>
      <c r="AB304" s="664" t="str">
        <f t="shared" si="85"/>
        <v/>
      </c>
      <c r="AC304" s="664" t="str">
        <f>IF(Z304="","",VLOOKUP(Z304,リスト!BN:BO,2,0))</f>
        <v/>
      </c>
      <c r="AD304" s="664" t="str">
        <f t="shared" si="70"/>
        <v/>
      </c>
      <c r="AE304" s="664" t="str">
        <f>IF(AD304="","",VLOOKUP(AD304,リスト!BW:BX,2,0))</f>
        <v/>
      </c>
      <c r="AF304" s="664" t="str">
        <f>IF(Z304="","",IF(J304&gt;【１】経営概要!$G$27,調査年-1,調査年)-I304)</f>
        <v/>
      </c>
      <c r="AG304" s="723" t="str">
        <f t="shared" si="71"/>
        <v/>
      </c>
      <c r="AH304" s="665" t="str">
        <f t="shared" si="72"/>
        <v/>
      </c>
      <c r="AI304" s="665" t="str">
        <f t="shared" si="73"/>
        <v/>
      </c>
      <c r="AJ304" s="666" t="str">
        <f t="shared" si="74"/>
        <v/>
      </c>
      <c r="AK304" s="666" t="str">
        <f t="shared" si="75"/>
        <v/>
      </c>
      <c r="AL304" s="666" t="str">
        <f t="shared" si="81"/>
        <v/>
      </c>
      <c r="AM304" s="666" t="str">
        <f>IF(R304="","",IF(OR(I304=IF(J304&gt;【１】経営概要!$G$27,調査年-1,調査年),AH304=""),"",ROUND(AH304*R304%,0)))</f>
        <v/>
      </c>
      <c r="AN304" s="666" t="str">
        <f t="shared" si="76"/>
        <v/>
      </c>
      <c r="AO304" s="666" t="str">
        <f t="shared" si="77"/>
        <v/>
      </c>
      <c r="AP304" s="666" t="str">
        <f t="shared" si="78"/>
        <v/>
      </c>
      <c r="AQ304" s="862" t="str">
        <f>IF(OR(R304="",AND(OR(I304&lt;&gt;IF(J304&gt;【１】経営概要!$G$27,調査年-1,調査年),AA304=0),M304="",AL304="")),"",
SUM(
IF(AND(I304=IF(J304&gt;【１】経営概要!$G$27,調査年-1,調査年),AA304=1),ROUND(K304*R304%,0),),
ROUND(M304*R304%,0),
ROUND(SUM(AL304)*R304%,0),
))</f>
        <v/>
      </c>
      <c r="AR304" s="666" t="str">
        <f t="shared" si="79"/>
        <v/>
      </c>
      <c r="AS304" s="666" t="str">
        <f t="shared" si="80"/>
        <v/>
      </c>
      <c r="AT304" s="897" t="str">
        <f t="shared" si="82"/>
        <v/>
      </c>
      <c r="AU304" s="897" t="str">
        <f t="shared" si="83"/>
        <v/>
      </c>
    </row>
    <row r="305" spans="3:47" s="4" customFormat="1" ht="28.15" hidden="1" customHeight="1" outlineLevel="1">
      <c r="C305" s="722">
        <v>287</v>
      </c>
      <c r="D305" s="766"/>
      <c r="E305" s="686"/>
      <c r="F305" s="767"/>
      <c r="G305" s="744"/>
      <c r="H305" s="191"/>
      <c r="I305" s="191"/>
      <c r="J305" s="776"/>
      <c r="K305" s="192"/>
      <c r="L305" s="192"/>
      <c r="M305" s="774"/>
      <c r="N305" s="192"/>
      <c r="O305" s="769"/>
      <c r="P305" s="895"/>
      <c r="Q305" s="960"/>
      <c r="R305" s="1048"/>
      <c r="S305" s="770"/>
      <c r="T305" s="771"/>
      <c r="U305" s="453"/>
      <c r="V305" s="307"/>
      <c r="W305" s="294"/>
      <c r="Z305" s="663" t="str">
        <f t="shared" si="69"/>
        <v/>
      </c>
      <c r="AA305" s="664" t="str">
        <f t="shared" si="84"/>
        <v/>
      </c>
      <c r="AB305" s="664" t="str">
        <f t="shared" si="85"/>
        <v/>
      </c>
      <c r="AC305" s="664" t="str">
        <f>IF(Z305="","",VLOOKUP(Z305,リスト!BN:BO,2,0))</f>
        <v/>
      </c>
      <c r="AD305" s="664" t="str">
        <f t="shared" si="70"/>
        <v/>
      </c>
      <c r="AE305" s="664" t="str">
        <f>IF(AD305="","",VLOOKUP(AD305,リスト!BW:BX,2,0))</f>
        <v/>
      </c>
      <c r="AF305" s="664" t="str">
        <f>IF(Z305="","",IF(J305&gt;【１】経営概要!$G$27,調査年-1,調査年)-I305)</f>
        <v/>
      </c>
      <c r="AG305" s="723" t="str">
        <f t="shared" si="71"/>
        <v/>
      </c>
      <c r="AH305" s="665" t="str">
        <f t="shared" si="72"/>
        <v/>
      </c>
      <c r="AI305" s="665" t="str">
        <f t="shared" si="73"/>
        <v/>
      </c>
      <c r="AJ305" s="666" t="str">
        <f t="shared" si="74"/>
        <v/>
      </c>
      <c r="AK305" s="666" t="str">
        <f t="shared" si="75"/>
        <v/>
      </c>
      <c r="AL305" s="666" t="str">
        <f t="shared" si="81"/>
        <v/>
      </c>
      <c r="AM305" s="666" t="str">
        <f>IF(R305="","",IF(OR(I305=IF(J305&gt;【１】経営概要!$G$27,調査年-1,調査年),AH305=""),"",ROUND(AH305*R305%,0)))</f>
        <v/>
      </c>
      <c r="AN305" s="666" t="str">
        <f t="shared" si="76"/>
        <v/>
      </c>
      <c r="AO305" s="666" t="str">
        <f t="shared" si="77"/>
        <v/>
      </c>
      <c r="AP305" s="666" t="str">
        <f t="shared" si="78"/>
        <v/>
      </c>
      <c r="AQ305" s="862" t="str">
        <f>IF(OR(R305="",AND(OR(I305&lt;&gt;IF(J305&gt;【１】経営概要!$G$27,調査年-1,調査年),AA305=0),M305="",AL305="")),"",
SUM(
IF(AND(I305=IF(J305&gt;【１】経営概要!$G$27,調査年-1,調査年),AA305=1),ROUND(K305*R305%,0),),
ROUND(M305*R305%,0),
ROUND(SUM(AL305)*R305%,0),
))</f>
        <v/>
      </c>
      <c r="AR305" s="666" t="str">
        <f t="shared" si="79"/>
        <v/>
      </c>
      <c r="AS305" s="666" t="str">
        <f t="shared" si="80"/>
        <v/>
      </c>
      <c r="AT305" s="897" t="str">
        <f t="shared" si="82"/>
        <v/>
      </c>
      <c r="AU305" s="897" t="str">
        <f t="shared" si="83"/>
        <v/>
      </c>
    </row>
    <row r="306" spans="3:47" s="4" customFormat="1" ht="28.15" hidden="1" customHeight="1" outlineLevel="1">
      <c r="C306" s="722">
        <v>288</v>
      </c>
      <c r="D306" s="766"/>
      <c r="E306" s="686"/>
      <c r="F306" s="767"/>
      <c r="G306" s="744"/>
      <c r="H306" s="191"/>
      <c r="I306" s="191"/>
      <c r="J306" s="776"/>
      <c r="K306" s="192"/>
      <c r="L306" s="192"/>
      <c r="M306" s="774"/>
      <c r="N306" s="192"/>
      <c r="O306" s="769"/>
      <c r="P306" s="895"/>
      <c r="Q306" s="960"/>
      <c r="R306" s="1048"/>
      <c r="S306" s="770"/>
      <c r="T306" s="771"/>
      <c r="U306" s="453"/>
      <c r="V306" s="307"/>
      <c r="W306" s="294"/>
      <c r="Z306" s="663" t="str">
        <f t="shared" si="69"/>
        <v/>
      </c>
      <c r="AA306" s="664" t="str">
        <f t="shared" si="84"/>
        <v/>
      </c>
      <c r="AB306" s="664" t="str">
        <f t="shared" si="85"/>
        <v/>
      </c>
      <c r="AC306" s="664" t="str">
        <f>IF(Z306="","",VLOOKUP(Z306,リスト!BN:BO,2,0))</f>
        <v/>
      </c>
      <c r="AD306" s="664" t="str">
        <f t="shared" si="70"/>
        <v/>
      </c>
      <c r="AE306" s="664" t="str">
        <f>IF(AD306="","",VLOOKUP(AD306,リスト!BW:BX,2,0))</f>
        <v/>
      </c>
      <c r="AF306" s="664" t="str">
        <f>IF(Z306="","",IF(J306&gt;【１】経営概要!$G$27,調査年-1,調査年)-I306)</f>
        <v/>
      </c>
      <c r="AG306" s="723" t="str">
        <f t="shared" si="71"/>
        <v/>
      </c>
      <c r="AH306" s="665" t="str">
        <f t="shared" si="72"/>
        <v/>
      </c>
      <c r="AI306" s="665" t="str">
        <f t="shared" si="73"/>
        <v/>
      </c>
      <c r="AJ306" s="666" t="str">
        <f t="shared" si="74"/>
        <v/>
      </c>
      <c r="AK306" s="666" t="str">
        <f t="shared" si="75"/>
        <v/>
      </c>
      <c r="AL306" s="666" t="str">
        <f t="shared" si="81"/>
        <v/>
      </c>
      <c r="AM306" s="666" t="str">
        <f>IF(R306="","",IF(OR(I306=IF(J306&gt;【１】経営概要!$G$27,調査年-1,調査年),AH306=""),"",ROUND(AH306*R306%,0)))</f>
        <v/>
      </c>
      <c r="AN306" s="666" t="str">
        <f t="shared" si="76"/>
        <v/>
      </c>
      <c r="AO306" s="666" t="str">
        <f t="shared" si="77"/>
        <v/>
      </c>
      <c r="AP306" s="666" t="str">
        <f t="shared" si="78"/>
        <v/>
      </c>
      <c r="AQ306" s="862" t="str">
        <f>IF(OR(R306="",AND(OR(I306&lt;&gt;IF(J306&gt;【１】経営概要!$G$27,調査年-1,調査年),AA306=0),M306="",AL306="")),"",
SUM(
IF(AND(I306=IF(J306&gt;【１】経営概要!$G$27,調査年-1,調査年),AA306=1),ROUND(K306*R306%,0),),
ROUND(M306*R306%,0),
ROUND(SUM(AL306)*R306%,0),
))</f>
        <v/>
      </c>
      <c r="AR306" s="666" t="str">
        <f t="shared" si="79"/>
        <v/>
      </c>
      <c r="AS306" s="666" t="str">
        <f t="shared" si="80"/>
        <v/>
      </c>
      <c r="AT306" s="897" t="str">
        <f t="shared" si="82"/>
        <v/>
      </c>
      <c r="AU306" s="897" t="str">
        <f t="shared" si="83"/>
        <v/>
      </c>
    </row>
    <row r="307" spans="3:47" s="4" customFormat="1" ht="28.15" hidden="1" customHeight="1" outlineLevel="1">
      <c r="C307" s="722">
        <v>289</v>
      </c>
      <c r="D307" s="766"/>
      <c r="E307" s="686"/>
      <c r="F307" s="767"/>
      <c r="G307" s="744"/>
      <c r="H307" s="191"/>
      <c r="I307" s="191"/>
      <c r="J307" s="776"/>
      <c r="K307" s="192"/>
      <c r="L307" s="192"/>
      <c r="M307" s="774"/>
      <c r="N307" s="192"/>
      <c r="O307" s="769"/>
      <c r="P307" s="895"/>
      <c r="Q307" s="960"/>
      <c r="R307" s="1048"/>
      <c r="S307" s="770"/>
      <c r="T307" s="771"/>
      <c r="U307" s="453"/>
      <c r="V307" s="307"/>
      <c r="W307" s="294"/>
      <c r="Z307" s="663" t="str">
        <f t="shared" si="69"/>
        <v/>
      </c>
      <c r="AA307" s="664" t="str">
        <f t="shared" si="84"/>
        <v/>
      </c>
      <c r="AB307" s="664" t="str">
        <f t="shared" si="85"/>
        <v/>
      </c>
      <c r="AC307" s="664" t="str">
        <f>IF(Z307="","",VLOOKUP(Z307,リスト!BN:BO,2,0))</f>
        <v/>
      </c>
      <c r="AD307" s="664" t="str">
        <f t="shared" si="70"/>
        <v/>
      </c>
      <c r="AE307" s="664" t="str">
        <f>IF(AD307="","",VLOOKUP(AD307,リスト!BW:BX,2,0))</f>
        <v/>
      </c>
      <c r="AF307" s="664" t="str">
        <f>IF(Z307="","",IF(J307&gt;【１】経営概要!$G$27,調査年-1,調査年)-I307)</f>
        <v/>
      </c>
      <c r="AG307" s="723" t="str">
        <f t="shared" si="71"/>
        <v/>
      </c>
      <c r="AH307" s="665" t="str">
        <f t="shared" si="72"/>
        <v/>
      </c>
      <c r="AI307" s="665" t="str">
        <f t="shared" si="73"/>
        <v/>
      </c>
      <c r="AJ307" s="666" t="str">
        <f t="shared" si="74"/>
        <v/>
      </c>
      <c r="AK307" s="666" t="str">
        <f t="shared" si="75"/>
        <v/>
      </c>
      <c r="AL307" s="666" t="str">
        <f t="shared" si="81"/>
        <v/>
      </c>
      <c r="AM307" s="666" t="str">
        <f>IF(R307="","",IF(OR(I307=IF(J307&gt;【１】経営概要!$G$27,調査年-1,調査年),AH307=""),"",ROUND(AH307*R307%,0)))</f>
        <v/>
      </c>
      <c r="AN307" s="666" t="str">
        <f t="shared" si="76"/>
        <v/>
      </c>
      <c r="AO307" s="666" t="str">
        <f t="shared" si="77"/>
        <v/>
      </c>
      <c r="AP307" s="666" t="str">
        <f t="shared" si="78"/>
        <v/>
      </c>
      <c r="AQ307" s="862" t="str">
        <f>IF(OR(R307="",AND(OR(I307&lt;&gt;IF(J307&gt;【１】経営概要!$G$27,調査年-1,調査年),AA307=0),M307="",AL307="")),"",
SUM(
IF(AND(I307=IF(J307&gt;【１】経営概要!$G$27,調査年-1,調査年),AA307=1),ROUND(K307*R307%,0),),
ROUND(M307*R307%,0),
ROUND(SUM(AL307)*R307%,0),
))</f>
        <v/>
      </c>
      <c r="AR307" s="666" t="str">
        <f t="shared" si="79"/>
        <v/>
      </c>
      <c r="AS307" s="666" t="str">
        <f t="shared" si="80"/>
        <v/>
      </c>
      <c r="AT307" s="897" t="str">
        <f t="shared" si="82"/>
        <v/>
      </c>
      <c r="AU307" s="897" t="str">
        <f t="shared" si="83"/>
        <v/>
      </c>
    </row>
    <row r="308" spans="3:47" s="4" customFormat="1" ht="28.15" hidden="1" customHeight="1" outlineLevel="1">
      <c r="C308" s="722">
        <v>290</v>
      </c>
      <c r="D308" s="766"/>
      <c r="E308" s="686"/>
      <c r="F308" s="767"/>
      <c r="G308" s="744"/>
      <c r="H308" s="191"/>
      <c r="I308" s="191"/>
      <c r="J308" s="776"/>
      <c r="K308" s="192"/>
      <c r="L308" s="192"/>
      <c r="M308" s="774"/>
      <c r="N308" s="192"/>
      <c r="O308" s="769"/>
      <c r="P308" s="895"/>
      <c r="Q308" s="960"/>
      <c r="R308" s="1048"/>
      <c r="S308" s="770"/>
      <c r="T308" s="771"/>
      <c r="U308" s="453"/>
      <c r="V308" s="307"/>
      <c r="W308" s="294"/>
      <c r="Z308" s="663" t="str">
        <f t="shared" si="69"/>
        <v/>
      </c>
      <c r="AA308" s="664" t="str">
        <f t="shared" si="84"/>
        <v/>
      </c>
      <c r="AB308" s="664" t="str">
        <f t="shared" si="85"/>
        <v/>
      </c>
      <c r="AC308" s="664" t="str">
        <f>IF(Z308="","",VLOOKUP(Z308,リスト!BN:BO,2,0))</f>
        <v/>
      </c>
      <c r="AD308" s="664" t="str">
        <f t="shared" si="70"/>
        <v/>
      </c>
      <c r="AE308" s="664" t="str">
        <f>IF(AD308="","",VLOOKUP(AD308,リスト!BW:BX,2,0))</f>
        <v/>
      </c>
      <c r="AF308" s="664" t="str">
        <f>IF(Z308="","",IF(J308&gt;【１】経営概要!$G$27,調査年-1,調査年)-I308)</f>
        <v/>
      </c>
      <c r="AG308" s="723" t="str">
        <f t="shared" si="71"/>
        <v/>
      </c>
      <c r="AH308" s="665" t="str">
        <f t="shared" si="72"/>
        <v/>
      </c>
      <c r="AI308" s="665" t="str">
        <f t="shared" si="73"/>
        <v/>
      </c>
      <c r="AJ308" s="666" t="str">
        <f t="shared" si="74"/>
        <v/>
      </c>
      <c r="AK308" s="666" t="str">
        <f t="shared" si="75"/>
        <v/>
      </c>
      <c r="AL308" s="666" t="str">
        <f t="shared" si="81"/>
        <v/>
      </c>
      <c r="AM308" s="666" t="str">
        <f>IF(R308="","",IF(OR(I308=IF(J308&gt;【１】経営概要!$G$27,調査年-1,調査年),AH308=""),"",ROUND(AH308*R308%,0)))</f>
        <v/>
      </c>
      <c r="AN308" s="666" t="str">
        <f t="shared" si="76"/>
        <v/>
      </c>
      <c r="AO308" s="666" t="str">
        <f t="shared" si="77"/>
        <v/>
      </c>
      <c r="AP308" s="666" t="str">
        <f t="shared" si="78"/>
        <v/>
      </c>
      <c r="AQ308" s="862" t="str">
        <f>IF(OR(R308="",AND(OR(I308&lt;&gt;IF(J308&gt;【１】経営概要!$G$27,調査年-1,調査年),AA308=0),M308="",AL308="")),"",
SUM(
IF(AND(I308=IF(J308&gt;【１】経営概要!$G$27,調査年-1,調査年),AA308=1),ROUND(K308*R308%,0),),
ROUND(M308*R308%,0),
ROUND(SUM(AL308)*R308%,0),
))</f>
        <v/>
      </c>
      <c r="AR308" s="666" t="str">
        <f t="shared" si="79"/>
        <v/>
      </c>
      <c r="AS308" s="666" t="str">
        <f t="shared" si="80"/>
        <v/>
      </c>
      <c r="AT308" s="897" t="str">
        <f t="shared" si="82"/>
        <v/>
      </c>
      <c r="AU308" s="897" t="str">
        <f t="shared" si="83"/>
        <v/>
      </c>
    </row>
    <row r="309" spans="3:47" s="4" customFormat="1" ht="28.15" hidden="1" customHeight="1" outlineLevel="1">
      <c r="C309" s="722">
        <v>291</v>
      </c>
      <c r="D309" s="766"/>
      <c r="E309" s="686"/>
      <c r="F309" s="767"/>
      <c r="G309" s="682"/>
      <c r="H309" s="200"/>
      <c r="I309" s="200"/>
      <c r="J309" s="768"/>
      <c r="K309" s="201"/>
      <c r="L309" s="201"/>
      <c r="M309" s="201"/>
      <c r="N309" s="201"/>
      <c r="O309" s="769"/>
      <c r="P309" s="895"/>
      <c r="Q309" s="960"/>
      <c r="R309" s="1048"/>
      <c r="S309" s="770"/>
      <c r="T309" s="771"/>
      <c r="U309" s="453"/>
      <c r="V309" s="307"/>
      <c r="W309" s="294"/>
      <c r="Z309" s="663" t="str">
        <f t="shared" si="69"/>
        <v/>
      </c>
      <c r="AA309" s="664" t="str">
        <f t="shared" si="84"/>
        <v/>
      </c>
      <c r="AB309" s="664" t="str">
        <f t="shared" si="85"/>
        <v/>
      </c>
      <c r="AC309" s="664" t="str">
        <f>IF(Z309="","",VLOOKUP(Z309,リスト!BN:BO,2,0))</f>
        <v/>
      </c>
      <c r="AD309" s="664" t="str">
        <f t="shared" si="70"/>
        <v/>
      </c>
      <c r="AE309" s="664" t="str">
        <f>IF(AD309="","",VLOOKUP(AD309,リスト!BW:BX,2,0))</f>
        <v/>
      </c>
      <c r="AF309" s="664" t="str">
        <f>IF(Z309="","",IF(J309&gt;【１】経営概要!$G$27,調査年-1,調査年)-I309)</f>
        <v/>
      </c>
      <c r="AG309" s="723" t="str">
        <f t="shared" si="71"/>
        <v/>
      </c>
      <c r="AH309" s="665" t="str">
        <f t="shared" si="72"/>
        <v/>
      </c>
      <c r="AI309" s="665" t="str">
        <f t="shared" si="73"/>
        <v/>
      </c>
      <c r="AJ309" s="666" t="str">
        <f t="shared" si="74"/>
        <v/>
      </c>
      <c r="AK309" s="666" t="str">
        <f t="shared" si="75"/>
        <v/>
      </c>
      <c r="AL309" s="666" t="str">
        <f t="shared" si="81"/>
        <v/>
      </c>
      <c r="AM309" s="666" t="str">
        <f>IF(R309="","",IF(OR(I309=IF(J309&gt;【１】経営概要!$G$27,調査年-1,調査年),AH309=""),"",ROUND(AH309*R309%,0)))</f>
        <v/>
      </c>
      <c r="AN309" s="666" t="str">
        <f t="shared" si="76"/>
        <v/>
      </c>
      <c r="AO309" s="666" t="str">
        <f t="shared" si="77"/>
        <v/>
      </c>
      <c r="AP309" s="666" t="str">
        <f t="shared" si="78"/>
        <v/>
      </c>
      <c r="AQ309" s="862" t="str">
        <f>IF(OR(R309="",AND(OR(I309&lt;&gt;IF(J309&gt;【１】経営概要!$G$27,調査年-1,調査年),AA309=0),M309="",AL309="")),"",
SUM(
IF(AND(I309=IF(J309&gt;【１】経営概要!$G$27,調査年-1,調査年),AA309=1),ROUND(K309*R309%,0),),
ROUND(M309*R309%,0),
ROUND(SUM(AL309)*R309%,0),
))</f>
        <v/>
      </c>
      <c r="AR309" s="666" t="str">
        <f t="shared" si="79"/>
        <v/>
      </c>
      <c r="AS309" s="666" t="str">
        <f t="shared" si="80"/>
        <v/>
      </c>
      <c r="AT309" s="897" t="str">
        <f t="shared" si="82"/>
        <v/>
      </c>
      <c r="AU309" s="897" t="str">
        <f t="shared" si="83"/>
        <v/>
      </c>
    </row>
    <row r="310" spans="3:47" s="4" customFormat="1" ht="28.15" hidden="1" customHeight="1" outlineLevel="1">
      <c r="C310" s="722">
        <v>292</v>
      </c>
      <c r="D310" s="772"/>
      <c r="E310" s="773"/>
      <c r="F310" s="767"/>
      <c r="G310" s="744"/>
      <c r="H310" s="193"/>
      <c r="I310" s="193"/>
      <c r="J310" s="768"/>
      <c r="K310" s="192"/>
      <c r="L310" s="192"/>
      <c r="M310" s="774"/>
      <c r="N310" s="192"/>
      <c r="O310" s="769"/>
      <c r="P310" s="895"/>
      <c r="Q310" s="960"/>
      <c r="R310" s="1048"/>
      <c r="S310" s="770"/>
      <c r="T310" s="771"/>
      <c r="U310" s="453"/>
      <c r="V310" s="307"/>
      <c r="W310" s="294"/>
      <c r="Z310" s="663" t="str">
        <f t="shared" si="69"/>
        <v/>
      </c>
      <c r="AA310" s="664" t="str">
        <f t="shared" si="84"/>
        <v/>
      </c>
      <c r="AB310" s="664" t="str">
        <f t="shared" si="85"/>
        <v/>
      </c>
      <c r="AC310" s="664" t="str">
        <f>IF(Z310="","",VLOOKUP(Z310,リスト!BN:BO,2,0))</f>
        <v/>
      </c>
      <c r="AD310" s="664" t="str">
        <f t="shared" si="70"/>
        <v/>
      </c>
      <c r="AE310" s="664" t="str">
        <f>IF(AD310="","",VLOOKUP(AD310,リスト!BW:BX,2,0))</f>
        <v/>
      </c>
      <c r="AF310" s="664" t="str">
        <f>IF(Z310="","",IF(J310&gt;【１】経営概要!$G$27,調査年-1,調査年)-I310)</f>
        <v/>
      </c>
      <c r="AG310" s="723" t="str">
        <f t="shared" si="71"/>
        <v/>
      </c>
      <c r="AH310" s="665" t="str">
        <f t="shared" si="72"/>
        <v/>
      </c>
      <c r="AI310" s="665" t="str">
        <f t="shared" si="73"/>
        <v/>
      </c>
      <c r="AJ310" s="666" t="str">
        <f t="shared" si="74"/>
        <v/>
      </c>
      <c r="AK310" s="666" t="str">
        <f t="shared" si="75"/>
        <v/>
      </c>
      <c r="AL310" s="666" t="str">
        <f t="shared" si="81"/>
        <v/>
      </c>
      <c r="AM310" s="666" t="str">
        <f>IF(R310="","",IF(OR(I310=IF(J310&gt;【１】経営概要!$G$27,調査年-1,調査年),AH310=""),"",ROUND(AH310*R310%,0)))</f>
        <v/>
      </c>
      <c r="AN310" s="666" t="str">
        <f t="shared" si="76"/>
        <v/>
      </c>
      <c r="AO310" s="666" t="str">
        <f t="shared" si="77"/>
        <v/>
      </c>
      <c r="AP310" s="666" t="str">
        <f t="shared" si="78"/>
        <v/>
      </c>
      <c r="AQ310" s="862" t="str">
        <f>IF(OR(R310="",AND(OR(I310&lt;&gt;IF(J310&gt;【１】経営概要!$G$27,調査年-1,調査年),AA310=0),M310="",AL310="")),"",
SUM(
IF(AND(I310=IF(J310&gt;【１】経営概要!$G$27,調査年-1,調査年),AA310=1),ROUND(K310*R310%,0),),
ROUND(M310*R310%,0),
ROUND(SUM(AL310)*R310%,0),
))</f>
        <v/>
      </c>
      <c r="AR310" s="666" t="str">
        <f t="shared" si="79"/>
        <v/>
      </c>
      <c r="AS310" s="666" t="str">
        <f t="shared" si="80"/>
        <v/>
      </c>
      <c r="AT310" s="897" t="str">
        <f t="shared" si="82"/>
        <v/>
      </c>
      <c r="AU310" s="897" t="str">
        <f t="shared" si="83"/>
        <v/>
      </c>
    </row>
    <row r="311" spans="3:47" s="4" customFormat="1" ht="28.15" hidden="1" customHeight="1" outlineLevel="1">
      <c r="C311" s="722">
        <v>293</v>
      </c>
      <c r="D311" s="766"/>
      <c r="E311" s="686"/>
      <c r="F311" s="767"/>
      <c r="G311" s="744"/>
      <c r="H311" s="191"/>
      <c r="I311" s="191"/>
      <c r="J311" s="768"/>
      <c r="K311" s="192"/>
      <c r="L311" s="192"/>
      <c r="M311" s="774"/>
      <c r="N311" s="192"/>
      <c r="O311" s="769"/>
      <c r="P311" s="895"/>
      <c r="Q311" s="960"/>
      <c r="R311" s="1048"/>
      <c r="S311" s="770"/>
      <c r="T311" s="771"/>
      <c r="U311" s="453"/>
      <c r="V311" s="307"/>
      <c r="W311" s="294"/>
      <c r="Z311" s="663" t="str">
        <f t="shared" si="69"/>
        <v/>
      </c>
      <c r="AA311" s="664" t="str">
        <f t="shared" si="84"/>
        <v/>
      </c>
      <c r="AB311" s="664" t="str">
        <f t="shared" si="85"/>
        <v/>
      </c>
      <c r="AC311" s="664" t="str">
        <f>IF(Z311="","",VLOOKUP(Z311,リスト!BN:BO,2,0))</f>
        <v/>
      </c>
      <c r="AD311" s="664" t="str">
        <f t="shared" si="70"/>
        <v/>
      </c>
      <c r="AE311" s="664" t="str">
        <f>IF(AD311="","",VLOOKUP(AD311,リスト!BW:BX,2,0))</f>
        <v/>
      </c>
      <c r="AF311" s="664" t="str">
        <f>IF(Z311="","",IF(J311&gt;【１】経営概要!$G$27,調査年-1,調査年)-I311)</f>
        <v/>
      </c>
      <c r="AG311" s="723" t="str">
        <f t="shared" si="71"/>
        <v/>
      </c>
      <c r="AH311" s="665" t="str">
        <f t="shared" si="72"/>
        <v/>
      </c>
      <c r="AI311" s="665" t="str">
        <f t="shared" si="73"/>
        <v/>
      </c>
      <c r="AJ311" s="666" t="str">
        <f t="shared" si="74"/>
        <v/>
      </c>
      <c r="AK311" s="666" t="str">
        <f t="shared" si="75"/>
        <v/>
      </c>
      <c r="AL311" s="666" t="str">
        <f t="shared" si="81"/>
        <v/>
      </c>
      <c r="AM311" s="666" t="str">
        <f>IF(R311="","",IF(OR(I311=IF(J311&gt;【１】経営概要!$G$27,調査年-1,調査年),AH311=""),"",ROUND(AH311*R311%,0)))</f>
        <v/>
      </c>
      <c r="AN311" s="666" t="str">
        <f t="shared" si="76"/>
        <v/>
      </c>
      <c r="AO311" s="666" t="str">
        <f t="shared" si="77"/>
        <v/>
      </c>
      <c r="AP311" s="666" t="str">
        <f t="shared" si="78"/>
        <v/>
      </c>
      <c r="AQ311" s="862" t="str">
        <f>IF(OR(R311="",AND(OR(I311&lt;&gt;IF(J311&gt;【１】経営概要!$G$27,調査年-1,調査年),AA311=0),M311="",AL311="")),"",
SUM(
IF(AND(I311=IF(J311&gt;【１】経営概要!$G$27,調査年-1,調査年),AA311=1),ROUND(K311*R311%,0),),
ROUND(M311*R311%,0),
ROUND(SUM(AL311)*R311%,0),
))</f>
        <v/>
      </c>
      <c r="AR311" s="666" t="str">
        <f t="shared" si="79"/>
        <v/>
      </c>
      <c r="AS311" s="666" t="str">
        <f t="shared" si="80"/>
        <v/>
      </c>
      <c r="AT311" s="897" t="str">
        <f t="shared" si="82"/>
        <v/>
      </c>
      <c r="AU311" s="897" t="str">
        <f t="shared" si="83"/>
        <v/>
      </c>
    </row>
    <row r="312" spans="3:47" s="4" customFormat="1" ht="28.15" hidden="1" customHeight="1" outlineLevel="1">
      <c r="C312" s="722">
        <v>294</v>
      </c>
      <c r="D312" s="772"/>
      <c r="E312" s="773"/>
      <c r="F312" s="767"/>
      <c r="G312" s="744"/>
      <c r="H312" s="193"/>
      <c r="I312" s="193"/>
      <c r="J312" s="768"/>
      <c r="K312" s="192"/>
      <c r="L312" s="192"/>
      <c r="M312" s="774"/>
      <c r="N312" s="192"/>
      <c r="O312" s="769"/>
      <c r="P312" s="895"/>
      <c r="Q312" s="960"/>
      <c r="R312" s="1048"/>
      <c r="S312" s="770"/>
      <c r="T312" s="771"/>
      <c r="U312" s="453"/>
      <c r="V312" s="307"/>
      <c r="W312" s="294"/>
      <c r="Z312" s="663" t="str">
        <f t="shared" si="69"/>
        <v/>
      </c>
      <c r="AA312" s="664" t="str">
        <f t="shared" si="84"/>
        <v/>
      </c>
      <c r="AB312" s="664" t="str">
        <f t="shared" si="85"/>
        <v/>
      </c>
      <c r="AC312" s="664" t="str">
        <f>IF(Z312="","",VLOOKUP(Z312,リスト!BN:BO,2,0))</f>
        <v/>
      </c>
      <c r="AD312" s="664" t="str">
        <f t="shared" si="70"/>
        <v/>
      </c>
      <c r="AE312" s="664" t="str">
        <f>IF(AD312="","",VLOOKUP(AD312,リスト!BW:BX,2,0))</f>
        <v/>
      </c>
      <c r="AF312" s="664" t="str">
        <f>IF(Z312="","",IF(J312&gt;【１】経営概要!$G$27,調査年-1,調査年)-I312)</f>
        <v/>
      </c>
      <c r="AG312" s="723" t="str">
        <f t="shared" si="71"/>
        <v/>
      </c>
      <c r="AH312" s="665" t="str">
        <f t="shared" si="72"/>
        <v/>
      </c>
      <c r="AI312" s="665" t="str">
        <f t="shared" si="73"/>
        <v/>
      </c>
      <c r="AJ312" s="666" t="str">
        <f t="shared" si="74"/>
        <v/>
      </c>
      <c r="AK312" s="666" t="str">
        <f t="shared" si="75"/>
        <v/>
      </c>
      <c r="AL312" s="666" t="str">
        <f t="shared" si="81"/>
        <v/>
      </c>
      <c r="AM312" s="666" t="str">
        <f>IF(R312="","",IF(OR(I312=IF(J312&gt;【１】経営概要!$G$27,調査年-1,調査年),AH312=""),"",ROUND(AH312*R312%,0)))</f>
        <v/>
      </c>
      <c r="AN312" s="666" t="str">
        <f t="shared" si="76"/>
        <v/>
      </c>
      <c r="AO312" s="666" t="str">
        <f t="shared" si="77"/>
        <v/>
      </c>
      <c r="AP312" s="666" t="str">
        <f t="shared" si="78"/>
        <v/>
      </c>
      <c r="AQ312" s="862" t="str">
        <f>IF(OR(R312="",AND(OR(I312&lt;&gt;IF(J312&gt;【１】経営概要!$G$27,調査年-1,調査年),AA312=0),M312="",AL312="")),"",
SUM(
IF(AND(I312=IF(J312&gt;【１】経営概要!$G$27,調査年-1,調査年),AA312=1),ROUND(K312*R312%,0),),
ROUND(M312*R312%,0),
ROUND(SUM(AL312)*R312%,0),
))</f>
        <v/>
      </c>
      <c r="AR312" s="666" t="str">
        <f t="shared" si="79"/>
        <v/>
      </c>
      <c r="AS312" s="666" t="str">
        <f t="shared" si="80"/>
        <v/>
      </c>
      <c r="AT312" s="897" t="str">
        <f t="shared" si="82"/>
        <v/>
      </c>
      <c r="AU312" s="897" t="str">
        <f t="shared" si="83"/>
        <v/>
      </c>
    </row>
    <row r="313" spans="3:47" s="4" customFormat="1" ht="28.15" hidden="1" customHeight="1" outlineLevel="1">
      <c r="C313" s="722">
        <v>295</v>
      </c>
      <c r="D313" s="766"/>
      <c r="E313" s="686"/>
      <c r="F313" s="767"/>
      <c r="G313" s="744"/>
      <c r="H313" s="191"/>
      <c r="I313" s="191"/>
      <c r="J313" s="768"/>
      <c r="K313" s="192"/>
      <c r="L313" s="192"/>
      <c r="M313" s="774"/>
      <c r="N313" s="192"/>
      <c r="O313" s="769"/>
      <c r="P313" s="895"/>
      <c r="Q313" s="960"/>
      <c r="R313" s="1048"/>
      <c r="S313" s="770"/>
      <c r="T313" s="771"/>
      <c r="U313" s="453"/>
      <c r="V313" s="307"/>
      <c r="W313" s="294"/>
      <c r="Z313" s="663" t="str">
        <f t="shared" si="69"/>
        <v/>
      </c>
      <c r="AA313" s="664" t="str">
        <f t="shared" si="84"/>
        <v/>
      </c>
      <c r="AB313" s="664" t="str">
        <f t="shared" si="85"/>
        <v/>
      </c>
      <c r="AC313" s="664" t="str">
        <f>IF(Z313="","",VLOOKUP(Z313,リスト!BN:BO,2,0))</f>
        <v/>
      </c>
      <c r="AD313" s="664" t="str">
        <f t="shared" si="70"/>
        <v/>
      </c>
      <c r="AE313" s="664" t="str">
        <f>IF(AD313="","",VLOOKUP(AD313,リスト!BW:BX,2,0))</f>
        <v/>
      </c>
      <c r="AF313" s="664" t="str">
        <f>IF(Z313="","",IF(J313&gt;【１】経営概要!$G$27,調査年-1,調査年)-I313)</f>
        <v/>
      </c>
      <c r="AG313" s="723" t="str">
        <f t="shared" si="71"/>
        <v/>
      </c>
      <c r="AH313" s="665" t="str">
        <f t="shared" si="72"/>
        <v/>
      </c>
      <c r="AI313" s="665" t="str">
        <f t="shared" si="73"/>
        <v/>
      </c>
      <c r="AJ313" s="666" t="str">
        <f t="shared" si="74"/>
        <v/>
      </c>
      <c r="AK313" s="666" t="str">
        <f t="shared" si="75"/>
        <v/>
      </c>
      <c r="AL313" s="666" t="str">
        <f t="shared" si="81"/>
        <v/>
      </c>
      <c r="AM313" s="666" t="str">
        <f>IF(R313="","",IF(OR(I313=IF(J313&gt;【１】経営概要!$G$27,調査年-1,調査年),AH313=""),"",ROUND(AH313*R313%,0)))</f>
        <v/>
      </c>
      <c r="AN313" s="666" t="str">
        <f t="shared" si="76"/>
        <v/>
      </c>
      <c r="AO313" s="666" t="str">
        <f t="shared" si="77"/>
        <v/>
      </c>
      <c r="AP313" s="666" t="str">
        <f t="shared" si="78"/>
        <v/>
      </c>
      <c r="AQ313" s="862" t="str">
        <f>IF(OR(R313="",AND(OR(I313&lt;&gt;IF(J313&gt;【１】経営概要!$G$27,調査年-1,調査年),AA313=0),M313="",AL313="")),"",
SUM(
IF(AND(I313=IF(J313&gt;【１】経営概要!$G$27,調査年-1,調査年),AA313=1),ROUND(K313*R313%,0),),
ROUND(M313*R313%,0),
ROUND(SUM(AL313)*R313%,0),
))</f>
        <v/>
      </c>
      <c r="AR313" s="666" t="str">
        <f t="shared" si="79"/>
        <v/>
      </c>
      <c r="AS313" s="666" t="str">
        <f t="shared" si="80"/>
        <v/>
      </c>
      <c r="AT313" s="897" t="str">
        <f t="shared" si="82"/>
        <v/>
      </c>
      <c r="AU313" s="897" t="str">
        <f t="shared" si="83"/>
        <v/>
      </c>
    </row>
    <row r="314" spans="3:47" s="4" customFormat="1" ht="28.15" hidden="1" customHeight="1" outlineLevel="1">
      <c r="C314" s="722">
        <v>296</v>
      </c>
      <c r="D314" s="772"/>
      <c r="E314" s="773"/>
      <c r="F314" s="767"/>
      <c r="G314" s="744"/>
      <c r="H314" s="193"/>
      <c r="I314" s="193"/>
      <c r="J314" s="768"/>
      <c r="K314" s="192"/>
      <c r="L314" s="192"/>
      <c r="M314" s="774"/>
      <c r="N314" s="192"/>
      <c r="O314" s="769"/>
      <c r="P314" s="895"/>
      <c r="Q314" s="960"/>
      <c r="R314" s="1048"/>
      <c r="S314" s="770"/>
      <c r="T314" s="771"/>
      <c r="U314" s="453"/>
      <c r="V314" s="307"/>
      <c r="W314" s="294"/>
      <c r="Z314" s="663" t="str">
        <f t="shared" si="69"/>
        <v/>
      </c>
      <c r="AA314" s="664" t="str">
        <f t="shared" si="84"/>
        <v/>
      </c>
      <c r="AB314" s="664" t="str">
        <f t="shared" si="85"/>
        <v/>
      </c>
      <c r="AC314" s="664" t="str">
        <f>IF(Z314="","",VLOOKUP(Z314,リスト!BN:BO,2,0))</f>
        <v/>
      </c>
      <c r="AD314" s="664" t="str">
        <f t="shared" si="70"/>
        <v/>
      </c>
      <c r="AE314" s="664" t="str">
        <f>IF(AD314="","",VLOOKUP(AD314,リスト!BW:BX,2,0))</f>
        <v/>
      </c>
      <c r="AF314" s="664" t="str">
        <f>IF(Z314="","",IF(J314&gt;【１】経営概要!$G$27,調査年-1,調査年)-I314)</f>
        <v/>
      </c>
      <c r="AG314" s="723" t="str">
        <f t="shared" si="71"/>
        <v/>
      </c>
      <c r="AH314" s="665" t="str">
        <f t="shared" si="72"/>
        <v/>
      </c>
      <c r="AI314" s="665" t="str">
        <f t="shared" si="73"/>
        <v/>
      </c>
      <c r="AJ314" s="666" t="str">
        <f t="shared" si="74"/>
        <v/>
      </c>
      <c r="AK314" s="666" t="str">
        <f t="shared" si="75"/>
        <v/>
      </c>
      <c r="AL314" s="666" t="str">
        <f t="shared" si="81"/>
        <v/>
      </c>
      <c r="AM314" s="666" t="str">
        <f>IF(R314="","",IF(OR(I314=IF(J314&gt;【１】経営概要!$G$27,調査年-1,調査年),AH314=""),"",ROUND(AH314*R314%,0)))</f>
        <v/>
      </c>
      <c r="AN314" s="666" t="str">
        <f t="shared" si="76"/>
        <v/>
      </c>
      <c r="AO314" s="666" t="str">
        <f t="shared" si="77"/>
        <v/>
      </c>
      <c r="AP314" s="666" t="str">
        <f t="shared" si="78"/>
        <v/>
      </c>
      <c r="AQ314" s="862" t="str">
        <f>IF(OR(R314="",AND(OR(I314&lt;&gt;IF(J314&gt;【１】経営概要!$G$27,調査年-1,調査年),AA314=0),M314="",AL314="")),"",
SUM(
IF(AND(I314=IF(J314&gt;【１】経営概要!$G$27,調査年-1,調査年),AA314=1),ROUND(K314*R314%,0),),
ROUND(M314*R314%,0),
ROUND(SUM(AL314)*R314%,0),
))</f>
        <v/>
      </c>
      <c r="AR314" s="666" t="str">
        <f t="shared" si="79"/>
        <v/>
      </c>
      <c r="AS314" s="666" t="str">
        <f t="shared" si="80"/>
        <v/>
      </c>
      <c r="AT314" s="897" t="str">
        <f>IF(R314="","",IF(P314="","",ROUND(P314*R314%,0)))</f>
        <v/>
      </c>
      <c r="AU314" s="897" t="str">
        <f t="shared" si="83"/>
        <v/>
      </c>
    </row>
    <row r="315" spans="3:47" s="4" customFormat="1" ht="28.15" hidden="1" customHeight="1" outlineLevel="1">
      <c r="C315" s="722">
        <v>297</v>
      </c>
      <c r="D315" s="766"/>
      <c r="E315" s="686"/>
      <c r="F315" s="767"/>
      <c r="G315" s="744"/>
      <c r="H315" s="191"/>
      <c r="I315" s="191"/>
      <c r="J315" s="768"/>
      <c r="K315" s="192"/>
      <c r="L315" s="192"/>
      <c r="M315" s="774"/>
      <c r="N315" s="192"/>
      <c r="O315" s="769"/>
      <c r="P315" s="895"/>
      <c r="Q315" s="960"/>
      <c r="R315" s="1048"/>
      <c r="S315" s="770"/>
      <c r="T315" s="771"/>
      <c r="U315" s="453"/>
      <c r="V315" s="307"/>
      <c r="W315" s="294"/>
      <c r="Z315" s="663" t="str">
        <f t="shared" si="69"/>
        <v/>
      </c>
      <c r="AA315" s="664" t="str">
        <f t="shared" si="84"/>
        <v/>
      </c>
      <c r="AB315" s="664" t="str">
        <f t="shared" si="85"/>
        <v/>
      </c>
      <c r="AC315" s="664" t="str">
        <f>IF(Z315="","",VLOOKUP(Z315,リスト!BN:BO,2,0))</f>
        <v/>
      </c>
      <c r="AD315" s="664" t="str">
        <f t="shared" si="70"/>
        <v/>
      </c>
      <c r="AE315" s="664" t="str">
        <f>IF(AD315="","",VLOOKUP(AD315,リスト!BW:BX,2,0))</f>
        <v/>
      </c>
      <c r="AF315" s="664" t="str">
        <f>IF(Z315="","",IF(J315&gt;【１】経営概要!$G$27,調査年-1,調査年)-I315)</f>
        <v/>
      </c>
      <c r="AG315" s="723" t="str">
        <f t="shared" si="71"/>
        <v/>
      </c>
      <c r="AH315" s="665" t="str">
        <f t="shared" si="72"/>
        <v/>
      </c>
      <c r="AI315" s="665" t="str">
        <f t="shared" si="73"/>
        <v/>
      </c>
      <c r="AJ315" s="666" t="str">
        <f t="shared" si="74"/>
        <v/>
      </c>
      <c r="AK315" s="666" t="str">
        <f t="shared" si="75"/>
        <v/>
      </c>
      <c r="AL315" s="666" t="str">
        <f t="shared" si="81"/>
        <v/>
      </c>
      <c r="AM315" s="666" t="str">
        <f>IF(R315="","",IF(OR(I315=IF(J315&gt;【１】経営概要!$G$27,調査年-1,調査年),AH315=""),"",ROUND(AH315*R315%,0)))</f>
        <v/>
      </c>
      <c r="AN315" s="666" t="str">
        <f t="shared" si="76"/>
        <v/>
      </c>
      <c r="AO315" s="666" t="str">
        <f t="shared" si="77"/>
        <v/>
      </c>
      <c r="AP315" s="666" t="str">
        <f t="shared" si="78"/>
        <v/>
      </c>
      <c r="AQ315" s="862" t="str">
        <f>IF(OR(R315="",AND(OR(I315&lt;&gt;IF(J315&gt;【１】経営概要!$G$27,調査年-1,調査年),AA315=0),M315="",AL315="")),"",
SUM(
IF(AND(I315=IF(J315&gt;【１】経営概要!$G$27,調査年-1,調査年),AA315=1),ROUND(K315*R315%,0),),
ROUND(M315*R315%,0),
ROUND(SUM(AL315)*R315%,0),
))</f>
        <v/>
      </c>
      <c r="AR315" s="666" t="str">
        <f t="shared" si="79"/>
        <v/>
      </c>
      <c r="AS315" s="666" t="str">
        <f t="shared" si="80"/>
        <v/>
      </c>
      <c r="AT315" s="897" t="str">
        <f t="shared" si="82"/>
        <v/>
      </c>
      <c r="AU315" s="897" t="str">
        <f t="shared" si="83"/>
        <v/>
      </c>
    </row>
    <row r="316" spans="3:47" s="4" customFormat="1" ht="28.15" hidden="1" customHeight="1" outlineLevel="1">
      <c r="C316" s="722">
        <v>298</v>
      </c>
      <c r="D316" s="772"/>
      <c r="E316" s="773"/>
      <c r="F316" s="767"/>
      <c r="G316" s="744"/>
      <c r="H316" s="193"/>
      <c r="I316" s="193"/>
      <c r="J316" s="768"/>
      <c r="K316" s="192"/>
      <c r="L316" s="192"/>
      <c r="M316" s="774"/>
      <c r="N316" s="192"/>
      <c r="O316" s="769"/>
      <c r="P316" s="895"/>
      <c r="Q316" s="960"/>
      <c r="R316" s="1048"/>
      <c r="S316" s="770"/>
      <c r="T316" s="771"/>
      <c r="U316" s="453"/>
      <c r="V316" s="307"/>
      <c r="W316" s="294"/>
      <c r="Z316" s="663" t="str">
        <f t="shared" si="69"/>
        <v/>
      </c>
      <c r="AA316" s="664" t="str">
        <f t="shared" si="84"/>
        <v/>
      </c>
      <c r="AB316" s="664" t="str">
        <f t="shared" si="85"/>
        <v/>
      </c>
      <c r="AC316" s="664" t="str">
        <f>IF(Z316="","",VLOOKUP(Z316,リスト!BN:BO,2,0))</f>
        <v/>
      </c>
      <c r="AD316" s="664" t="str">
        <f t="shared" si="70"/>
        <v/>
      </c>
      <c r="AE316" s="664" t="str">
        <f>IF(AD316="","",VLOOKUP(AD316,リスト!BW:BX,2,0))</f>
        <v/>
      </c>
      <c r="AF316" s="664" t="str">
        <f>IF(Z316="","",IF(J316&gt;【１】経営概要!$G$27,調査年-1,調査年)-I316)</f>
        <v/>
      </c>
      <c r="AG316" s="723" t="str">
        <f t="shared" si="71"/>
        <v/>
      </c>
      <c r="AH316" s="665" t="str">
        <f t="shared" si="72"/>
        <v/>
      </c>
      <c r="AI316" s="665" t="str">
        <f t="shared" si="73"/>
        <v/>
      </c>
      <c r="AJ316" s="666" t="str">
        <f t="shared" si="74"/>
        <v/>
      </c>
      <c r="AK316" s="666" t="str">
        <f t="shared" si="75"/>
        <v/>
      </c>
      <c r="AL316" s="666" t="str">
        <f t="shared" si="81"/>
        <v/>
      </c>
      <c r="AM316" s="666" t="str">
        <f>IF(R316="","",IF(OR(I316=IF(J316&gt;【１】経営概要!$G$27,調査年-1,調査年),AH316=""),"",ROUND(AH316*R316%,0)))</f>
        <v/>
      </c>
      <c r="AN316" s="666" t="str">
        <f t="shared" si="76"/>
        <v/>
      </c>
      <c r="AO316" s="666" t="str">
        <f t="shared" si="77"/>
        <v/>
      </c>
      <c r="AP316" s="666" t="str">
        <f t="shared" si="78"/>
        <v/>
      </c>
      <c r="AQ316" s="862" t="str">
        <f>IF(OR(R316="",AND(OR(I316&lt;&gt;IF(J316&gt;【１】経営概要!$G$27,調査年-1,調査年),AA316=0),M316="",AL316="")),"",
SUM(
IF(AND(I316=IF(J316&gt;【１】経営概要!$G$27,調査年-1,調査年),AA316=1),ROUND(K316*R316%,0),),
ROUND(M316*R316%,0),
ROUND(SUM(AL316)*R316%,0),
))</f>
        <v/>
      </c>
      <c r="AR316" s="666" t="str">
        <f t="shared" si="79"/>
        <v/>
      </c>
      <c r="AS316" s="666" t="str">
        <f t="shared" si="80"/>
        <v/>
      </c>
      <c r="AT316" s="897" t="str">
        <f t="shared" si="82"/>
        <v/>
      </c>
      <c r="AU316" s="897" t="str">
        <f t="shared" si="83"/>
        <v/>
      </c>
    </row>
    <row r="317" spans="3:47" s="4" customFormat="1" ht="28.15" hidden="1" customHeight="1" outlineLevel="1">
      <c r="C317" s="722">
        <v>299</v>
      </c>
      <c r="D317" s="766"/>
      <c r="E317" s="686"/>
      <c r="F317" s="767"/>
      <c r="G317" s="744"/>
      <c r="H317" s="191"/>
      <c r="I317" s="191"/>
      <c r="J317" s="768"/>
      <c r="K317" s="192"/>
      <c r="L317" s="192"/>
      <c r="M317" s="774"/>
      <c r="N317" s="192"/>
      <c r="O317" s="769"/>
      <c r="P317" s="895"/>
      <c r="Q317" s="960"/>
      <c r="R317" s="1048"/>
      <c r="S317" s="770"/>
      <c r="T317" s="771"/>
      <c r="U317" s="453"/>
      <c r="V317" s="307"/>
      <c r="W317" s="294"/>
      <c r="Z317" s="663" t="str">
        <f t="shared" si="69"/>
        <v/>
      </c>
      <c r="AA317" s="664" t="str">
        <f t="shared" si="84"/>
        <v/>
      </c>
      <c r="AB317" s="664" t="str">
        <f t="shared" si="85"/>
        <v/>
      </c>
      <c r="AC317" s="664" t="str">
        <f>IF(Z317="","",VLOOKUP(Z317,リスト!BN:BO,2,0))</f>
        <v/>
      </c>
      <c r="AD317" s="664" t="str">
        <f t="shared" si="70"/>
        <v/>
      </c>
      <c r="AE317" s="664" t="str">
        <f>IF(AD317="","",VLOOKUP(AD317,リスト!BW:BX,2,0))</f>
        <v/>
      </c>
      <c r="AF317" s="664" t="str">
        <f>IF(Z317="","",IF(J317&gt;【１】経営概要!$G$27,調査年-1,調査年)-I317)</f>
        <v/>
      </c>
      <c r="AG317" s="723" t="str">
        <f t="shared" si="71"/>
        <v/>
      </c>
      <c r="AH317" s="665" t="str">
        <f t="shared" si="72"/>
        <v/>
      </c>
      <c r="AI317" s="665" t="str">
        <f t="shared" si="73"/>
        <v/>
      </c>
      <c r="AJ317" s="666" t="str">
        <f t="shared" si="74"/>
        <v/>
      </c>
      <c r="AK317" s="666" t="str">
        <f t="shared" si="75"/>
        <v/>
      </c>
      <c r="AL317" s="666" t="str">
        <f t="shared" si="81"/>
        <v/>
      </c>
      <c r="AM317" s="666" t="str">
        <f>IF(R317="","",IF(OR(I317=IF(J317&gt;【１】経営概要!$G$27,調査年-1,調査年),AH317=""),"",ROUND(AH317*R317%,0)))</f>
        <v/>
      </c>
      <c r="AN317" s="666" t="str">
        <f t="shared" si="76"/>
        <v/>
      </c>
      <c r="AO317" s="666" t="str">
        <f t="shared" si="77"/>
        <v/>
      </c>
      <c r="AP317" s="666" t="str">
        <f t="shared" si="78"/>
        <v/>
      </c>
      <c r="AQ317" s="862" t="str">
        <f>IF(OR(R317="",AND(OR(I317&lt;&gt;IF(J317&gt;【１】経営概要!$G$27,調査年-1,調査年),AA317=0),M317="",AL317="")),"",
SUM(
IF(AND(I317=IF(J317&gt;【１】経営概要!$G$27,調査年-1,調査年),AA317=1),ROUND(K317*R317%,0),),
ROUND(M317*R317%,0),
ROUND(SUM(AL317)*R317%,0),
))</f>
        <v/>
      </c>
      <c r="AR317" s="666" t="str">
        <f t="shared" si="79"/>
        <v/>
      </c>
      <c r="AS317" s="666" t="str">
        <f t="shared" si="80"/>
        <v/>
      </c>
      <c r="AT317" s="897" t="str">
        <f t="shared" si="82"/>
        <v/>
      </c>
      <c r="AU317" s="897" t="str">
        <f t="shared" si="83"/>
        <v/>
      </c>
    </row>
    <row r="318" spans="3:47" s="4" customFormat="1" ht="28.15" hidden="1" customHeight="1" outlineLevel="1">
      <c r="C318" s="722">
        <v>300</v>
      </c>
      <c r="D318" s="772"/>
      <c r="E318" s="773"/>
      <c r="F318" s="767"/>
      <c r="G318" s="744"/>
      <c r="H318" s="193"/>
      <c r="I318" s="193"/>
      <c r="J318" s="775"/>
      <c r="K318" s="192"/>
      <c r="L318" s="192"/>
      <c r="M318" s="774"/>
      <c r="N318" s="192"/>
      <c r="O318" s="769"/>
      <c r="P318" s="895"/>
      <c r="Q318" s="960"/>
      <c r="R318" s="1048"/>
      <c r="S318" s="770"/>
      <c r="T318" s="771"/>
      <c r="U318" s="453"/>
      <c r="V318" s="307"/>
      <c r="W318" s="294"/>
      <c r="Z318" s="663" t="str">
        <f t="shared" si="69"/>
        <v/>
      </c>
      <c r="AA318" s="664" t="str">
        <f t="shared" si="84"/>
        <v/>
      </c>
      <c r="AB318" s="664" t="str">
        <f t="shared" si="85"/>
        <v/>
      </c>
      <c r="AC318" s="664" t="str">
        <f>IF(Z318="","",VLOOKUP(Z318,リスト!BN:BO,2,0))</f>
        <v/>
      </c>
      <c r="AD318" s="664" t="str">
        <f t="shared" si="70"/>
        <v/>
      </c>
      <c r="AE318" s="664" t="str">
        <f>IF(AD318="","",VLOOKUP(AD318,リスト!BW:BX,2,0))</f>
        <v/>
      </c>
      <c r="AF318" s="664" t="str">
        <f>IF(Z318="","",IF(J318&gt;【１】経営概要!$G$27,調査年-1,調査年)-I318)</f>
        <v/>
      </c>
      <c r="AG318" s="723" t="str">
        <f t="shared" si="71"/>
        <v/>
      </c>
      <c r="AH318" s="665" t="str">
        <f t="shared" si="72"/>
        <v/>
      </c>
      <c r="AI318" s="665" t="str">
        <f t="shared" si="73"/>
        <v/>
      </c>
      <c r="AJ318" s="666" t="str">
        <f t="shared" si="74"/>
        <v/>
      </c>
      <c r="AK318" s="666" t="str">
        <f t="shared" si="75"/>
        <v/>
      </c>
      <c r="AL318" s="666" t="str">
        <f t="shared" si="81"/>
        <v/>
      </c>
      <c r="AM318" s="666" t="str">
        <f>IF(R318="","",IF(OR(I318=IF(J318&gt;【１】経営概要!$G$27,調査年-1,調査年),AH318=""),"",ROUND(AH318*R318%,0)))</f>
        <v/>
      </c>
      <c r="AN318" s="666" t="str">
        <f t="shared" si="76"/>
        <v/>
      </c>
      <c r="AO318" s="666" t="str">
        <f t="shared" si="77"/>
        <v/>
      </c>
      <c r="AP318" s="666" t="str">
        <f t="shared" si="78"/>
        <v/>
      </c>
      <c r="AQ318" s="862" t="str">
        <f>IF(OR(R318="",AND(OR(I318&lt;&gt;IF(J318&gt;【１】経営概要!$G$27,調査年-1,調査年),AA318=0),M318="",AL318="")),"",
SUM(
IF(AND(I318=IF(J318&gt;【１】経営概要!$G$27,調査年-1,調査年),AA318=1),ROUND(K318*R318%,0),),
ROUND(M318*R318%,0),
ROUND(SUM(AL318)*R318%,0),
))</f>
        <v/>
      </c>
      <c r="AR318" s="666" t="str">
        <f t="shared" si="79"/>
        <v/>
      </c>
      <c r="AS318" s="666" t="str">
        <f t="shared" si="80"/>
        <v/>
      </c>
      <c r="AT318" s="897" t="str">
        <f t="shared" si="82"/>
        <v/>
      </c>
      <c r="AU318" s="897" t="str">
        <f t="shared" si="83"/>
        <v/>
      </c>
    </row>
    <row r="319" spans="3:47" s="4" customFormat="1" ht="28.15" hidden="1" customHeight="1" outlineLevel="1">
      <c r="C319" s="722">
        <v>301</v>
      </c>
      <c r="D319" s="766"/>
      <c r="E319" s="686"/>
      <c r="F319" s="767"/>
      <c r="G319" s="744"/>
      <c r="H319" s="191"/>
      <c r="I319" s="191"/>
      <c r="J319" s="776"/>
      <c r="K319" s="192"/>
      <c r="L319" s="192"/>
      <c r="M319" s="774"/>
      <c r="N319" s="192"/>
      <c r="O319" s="769"/>
      <c r="P319" s="895"/>
      <c r="Q319" s="960"/>
      <c r="R319" s="1048"/>
      <c r="S319" s="770"/>
      <c r="T319" s="771"/>
      <c r="U319" s="453"/>
      <c r="V319" s="307"/>
      <c r="W319" s="294"/>
      <c r="Z319" s="663" t="str">
        <f t="shared" si="69"/>
        <v/>
      </c>
      <c r="AA319" s="664" t="str">
        <f t="shared" si="84"/>
        <v/>
      </c>
      <c r="AB319" s="664" t="str">
        <f t="shared" si="85"/>
        <v/>
      </c>
      <c r="AC319" s="664" t="str">
        <f>IF(Z319="","",VLOOKUP(Z319,リスト!BN:BO,2,0))</f>
        <v/>
      </c>
      <c r="AD319" s="664" t="str">
        <f t="shared" si="70"/>
        <v/>
      </c>
      <c r="AE319" s="664" t="str">
        <f>IF(AD319="","",VLOOKUP(AD319,リスト!BW:BX,2,0))</f>
        <v/>
      </c>
      <c r="AF319" s="664" t="str">
        <f>IF(Z319="","",IF(J319&gt;【１】経営概要!$G$27,調査年-1,調査年)-I319)</f>
        <v/>
      </c>
      <c r="AG319" s="723" t="str">
        <f t="shared" si="71"/>
        <v/>
      </c>
      <c r="AH319" s="665" t="str">
        <f t="shared" si="72"/>
        <v/>
      </c>
      <c r="AI319" s="665" t="str">
        <f t="shared" si="73"/>
        <v/>
      </c>
      <c r="AJ319" s="666" t="str">
        <f t="shared" si="74"/>
        <v/>
      </c>
      <c r="AK319" s="666" t="str">
        <f t="shared" si="75"/>
        <v/>
      </c>
      <c r="AL319" s="666" t="str">
        <f t="shared" si="81"/>
        <v/>
      </c>
      <c r="AM319" s="666" t="str">
        <f>IF(R319="","",IF(OR(I319=IF(J319&gt;【１】経営概要!$G$27,調査年-1,調査年),AH319=""),"",ROUND(AH319*R319%,0)))</f>
        <v/>
      </c>
      <c r="AN319" s="666" t="str">
        <f t="shared" si="76"/>
        <v/>
      </c>
      <c r="AO319" s="666" t="str">
        <f t="shared" si="77"/>
        <v/>
      </c>
      <c r="AP319" s="666" t="str">
        <f t="shared" si="78"/>
        <v/>
      </c>
      <c r="AQ319" s="862" t="str">
        <f>IF(OR(R319="",AND(OR(I319&lt;&gt;IF(J319&gt;【１】経営概要!$G$27,調査年-1,調査年),AA319=0),M319="",AL319="")),"",
SUM(
IF(AND(I319=IF(J319&gt;【１】経営概要!$G$27,調査年-1,調査年),AA319=1),ROUND(K319*R319%,0),),
ROUND(M319*R319%,0),
ROUND(SUM(AL319)*R319%,0),
))</f>
        <v/>
      </c>
      <c r="AR319" s="666" t="str">
        <f t="shared" si="79"/>
        <v/>
      </c>
      <c r="AS319" s="666" t="str">
        <f t="shared" si="80"/>
        <v/>
      </c>
      <c r="AT319" s="897" t="str">
        <f t="shared" si="82"/>
        <v/>
      </c>
      <c r="AU319" s="897" t="str">
        <f t="shared" si="83"/>
        <v/>
      </c>
    </row>
    <row r="320" spans="3:47" s="4" customFormat="1" ht="28.15" hidden="1" customHeight="1" outlineLevel="1">
      <c r="C320" s="722">
        <v>302</v>
      </c>
      <c r="D320" s="766"/>
      <c r="E320" s="686"/>
      <c r="F320" s="767"/>
      <c r="G320" s="744"/>
      <c r="H320" s="191"/>
      <c r="I320" s="191"/>
      <c r="J320" s="776"/>
      <c r="K320" s="192"/>
      <c r="L320" s="192"/>
      <c r="M320" s="774"/>
      <c r="N320" s="192"/>
      <c r="O320" s="769"/>
      <c r="P320" s="895"/>
      <c r="Q320" s="960"/>
      <c r="R320" s="1048"/>
      <c r="S320" s="770"/>
      <c r="T320" s="771"/>
      <c r="U320" s="453"/>
      <c r="V320" s="307"/>
      <c r="W320" s="294"/>
      <c r="Z320" s="663" t="str">
        <f t="shared" si="69"/>
        <v/>
      </c>
      <c r="AA320" s="664" t="str">
        <f t="shared" si="84"/>
        <v/>
      </c>
      <c r="AB320" s="664" t="str">
        <f t="shared" si="85"/>
        <v/>
      </c>
      <c r="AC320" s="664" t="str">
        <f>IF(Z320="","",VLOOKUP(Z320,リスト!BN:BO,2,0))</f>
        <v/>
      </c>
      <c r="AD320" s="664" t="str">
        <f t="shared" si="70"/>
        <v/>
      </c>
      <c r="AE320" s="664" t="str">
        <f>IF(AD320="","",VLOOKUP(AD320,リスト!BW:BX,2,0))</f>
        <v/>
      </c>
      <c r="AF320" s="664" t="str">
        <f>IF(Z320="","",IF(J320&gt;【１】経営概要!$G$27,調査年-1,調査年)-I320)</f>
        <v/>
      </c>
      <c r="AG320" s="723" t="str">
        <f t="shared" si="71"/>
        <v/>
      </c>
      <c r="AH320" s="665" t="str">
        <f t="shared" si="72"/>
        <v/>
      </c>
      <c r="AI320" s="665" t="str">
        <f t="shared" si="73"/>
        <v/>
      </c>
      <c r="AJ320" s="666" t="str">
        <f t="shared" si="74"/>
        <v/>
      </c>
      <c r="AK320" s="666" t="str">
        <f t="shared" si="75"/>
        <v/>
      </c>
      <c r="AL320" s="666" t="str">
        <f t="shared" si="81"/>
        <v/>
      </c>
      <c r="AM320" s="666" t="str">
        <f>IF(R320="","",IF(OR(I320=IF(J320&gt;【１】経営概要!$G$27,調査年-1,調査年),AH320=""),"",ROUND(AH320*R320%,0)))</f>
        <v/>
      </c>
      <c r="AN320" s="666" t="str">
        <f t="shared" si="76"/>
        <v/>
      </c>
      <c r="AO320" s="666" t="str">
        <f t="shared" si="77"/>
        <v/>
      </c>
      <c r="AP320" s="666" t="str">
        <f t="shared" si="78"/>
        <v/>
      </c>
      <c r="AQ320" s="862" t="str">
        <f>IF(OR(R320="",AND(OR(I320&lt;&gt;IF(J320&gt;【１】経営概要!$G$27,調査年-1,調査年),AA320=0),M320="",AL320="")),"",
SUM(
IF(AND(I320=IF(J320&gt;【１】経営概要!$G$27,調査年-1,調査年),AA320=1),ROUND(K320*R320%,0),),
ROUND(M320*R320%,0),
ROUND(SUM(AL320)*R320%,0),
))</f>
        <v/>
      </c>
      <c r="AR320" s="666" t="str">
        <f t="shared" si="79"/>
        <v/>
      </c>
      <c r="AS320" s="666" t="str">
        <f t="shared" si="80"/>
        <v/>
      </c>
      <c r="AT320" s="897" t="str">
        <f t="shared" si="82"/>
        <v/>
      </c>
      <c r="AU320" s="897" t="str">
        <f t="shared" si="83"/>
        <v/>
      </c>
    </row>
    <row r="321" spans="3:47" s="4" customFormat="1" ht="28.15" hidden="1" customHeight="1" outlineLevel="1">
      <c r="C321" s="722">
        <v>303</v>
      </c>
      <c r="D321" s="766"/>
      <c r="E321" s="686"/>
      <c r="F321" s="767"/>
      <c r="G321" s="744"/>
      <c r="H321" s="191"/>
      <c r="I321" s="191"/>
      <c r="J321" s="776"/>
      <c r="K321" s="192"/>
      <c r="L321" s="192"/>
      <c r="M321" s="774"/>
      <c r="N321" s="192"/>
      <c r="O321" s="769"/>
      <c r="P321" s="895"/>
      <c r="Q321" s="960"/>
      <c r="R321" s="1048"/>
      <c r="S321" s="770"/>
      <c r="T321" s="771"/>
      <c r="U321" s="453"/>
      <c r="V321" s="307"/>
      <c r="W321" s="294"/>
      <c r="Z321" s="663" t="str">
        <f t="shared" si="69"/>
        <v/>
      </c>
      <c r="AA321" s="664" t="str">
        <f t="shared" si="84"/>
        <v/>
      </c>
      <c r="AB321" s="664" t="str">
        <f t="shared" si="85"/>
        <v/>
      </c>
      <c r="AC321" s="664" t="str">
        <f>IF(Z321="","",VLOOKUP(Z321,リスト!BN:BO,2,0))</f>
        <v/>
      </c>
      <c r="AD321" s="664" t="str">
        <f t="shared" si="70"/>
        <v/>
      </c>
      <c r="AE321" s="664" t="str">
        <f>IF(AD321="","",VLOOKUP(AD321,リスト!BW:BX,2,0))</f>
        <v/>
      </c>
      <c r="AF321" s="664" t="str">
        <f>IF(Z321="","",IF(J321&gt;【１】経営概要!$G$27,調査年-1,調査年)-I321)</f>
        <v/>
      </c>
      <c r="AG321" s="723" t="str">
        <f t="shared" si="71"/>
        <v/>
      </c>
      <c r="AH321" s="665" t="str">
        <f t="shared" si="72"/>
        <v/>
      </c>
      <c r="AI321" s="665" t="str">
        <f t="shared" si="73"/>
        <v/>
      </c>
      <c r="AJ321" s="666" t="str">
        <f t="shared" si="74"/>
        <v/>
      </c>
      <c r="AK321" s="666" t="str">
        <f t="shared" si="75"/>
        <v/>
      </c>
      <c r="AL321" s="666" t="str">
        <f t="shared" si="81"/>
        <v/>
      </c>
      <c r="AM321" s="666" t="str">
        <f>IF(R321="","",IF(OR(I321=IF(J321&gt;【１】経営概要!$G$27,調査年-1,調査年),AH321=""),"",ROUND(AH321*R321%,0)))</f>
        <v/>
      </c>
      <c r="AN321" s="666" t="str">
        <f t="shared" si="76"/>
        <v/>
      </c>
      <c r="AO321" s="666" t="str">
        <f t="shared" si="77"/>
        <v/>
      </c>
      <c r="AP321" s="666" t="str">
        <f t="shared" si="78"/>
        <v/>
      </c>
      <c r="AQ321" s="862" t="str">
        <f>IF(OR(R321="",AND(OR(I321&lt;&gt;IF(J321&gt;【１】経営概要!$G$27,調査年-1,調査年),AA321=0),M321="",AL321="")),"",
SUM(
IF(AND(I321=IF(J321&gt;【１】経営概要!$G$27,調査年-1,調査年),AA321=1),ROUND(K321*R321%,0),),
ROUND(M321*R321%,0),
ROUND(SUM(AL321)*R321%,0),
))</f>
        <v/>
      </c>
      <c r="AR321" s="666" t="str">
        <f t="shared" si="79"/>
        <v/>
      </c>
      <c r="AS321" s="666" t="str">
        <f t="shared" si="80"/>
        <v/>
      </c>
      <c r="AT321" s="897" t="str">
        <f t="shared" si="82"/>
        <v/>
      </c>
      <c r="AU321" s="897" t="str">
        <f t="shared" si="83"/>
        <v/>
      </c>
    </row>
    <row r="322" spans="3:47" s="4" customFormat="1" ht="28.15" hidden="1" customHeight="1" outlineLevel="1">
      <c r="C322" s="722">
        <v>304</v>
      </c>
      <c r="D322" s="766"/>
      <c r="E322" s="686"/>
      <c r="F322" s="767"/>
      <c r="G322" s="744"/>
      <c r="H322" s="191"/>
      <c r="I322" s="191"/>
      <c r="J322" s="776"/>
      <c r="K322" s="192"/>
      <c r="L322" s="192"/>
      <c r="M322" s="774"/>
      <c r="N322" s="192"/>
      <c r="O322" s="769"/>
      <c r="P322" s="895"/>
      <c r="Q322" s="960"/>
      <c r="R322" s="1048"/>
      <c r="S322" s="770"/>
      <c r="T322" s="771"/>
      <c r="U322" s="453"/>
      <c r="V322" s="307"/>
      <c r="W322" s="294"/>
      <c r="Z322" s="663" t="str">
        <f t="shared" si="69"/>
        <v/>
      </c>
      <c r="AA322" s="664" t="str">
        <f t="shared" si="84"/>
        <v/>
      </c>
      <c r="AB322" s="664" t="str">
        <f t="shared" si="85"/>
        <v/>
      </c>
      <c r="AC322" s="664" t="str">
        <f>IF(Z322="","",VLOOKUP(Z322,リスト!BN:BO,2,0))</f>
        <v/>
      </c>
      <c r="AD322" s="664" t="str">
        <f t="shared" si="70"/>
        <v/>
      </c>
      <c r="AE322" s="664" t="str">
        <f>IF(AD322="","",VLOOKUP(AD322,リスト!BW:BX,2,0))</f>
        <v/>
      </c>
      <c r="AF322" s="664" t="str">
        <f>IF(Z322="","",IF(J322&gt;【１】経営概要!$G$27,調査年-1,調査年)-I322)</f>
        <v/>
      </c>
      <c r="AG322" s="723" t="str">
        <f t="shared" si="71"/>
        <v/>
      </c>
      <c r="AH322" s="665" t="str">
        <f t="shared" si="72"/>
        <v/>
      </c>
      <c r="AI322" s="665" t="str">
        <f t="shared" si="73"/>
        <v/>
      </c>
      <c r="AJ322" s="666" t="str">
        <f t="shared" si="74"/>
        <v/>
      </c>
      <c r="AK322" s="666" t="str">
        <f t="shared" si="75"/>
        <v/>
      </c>
      <c r="AL322" s="666" t="str">
        <f t="shared" si="81"/>
        <v/>
      </c>
      <c r="AM322" s="666" t="str">
        <f>IF(R322="","",IF(OR(I322=IF(J322&gt;【１】経営概要!$G$27,調査年-1,調査年),AH322=""),"",ROUND(AH322*R322%,0)))</f>
        <v/>
      </c>
      <c r="AN322" s="666" t="str">
        <f t="shared" si="76"/>
        <v/>
      </c>
      <c r="AO322" s="666" t="str">
        <f t="shared" si="77"/>
        <v/>
      </c>
      <c r="AP322" s="666" t="str">
        <f t="shared" si="78"/>
        <v/>
      </c>
      <c r="AQ322" s="862" t="str">
        <f>IF(OR(R322="",AND(OR(I322&lt;&gt;IF(J322&gt;【１】経営概要!$G$27,調査年-1,調査年),AA322=0),M322="",AL322="")),"",
SUM(
IF(AND(I322=IF(J322&gt;【１】経営概要!$G$27,調査年-1,調査年),AA322=1),ROUND(K322*R322%,0),),
ROUND(M322*R322%,0),
ROUND(SUM(AL322)*R322%,0),
))</f>
        <v/>
      </c>
      <c r="AR322" s="666" t="str">
        <f t="shared" si="79"/>
        <v/>
      </c>
      <c r="AS322" s="666" t="str">
        <f t="shared" si="80"/>
        <v/>
      </c>
      <c r="AT322" s="897" t="str">
        <f t="shared" si="82"/>
        <v/>
      </c>
      <c r="AU322" s="897" t="str">
        <f t="shared" si="83"/>
        <v/>
      </c>
    </row>
    <row r="323" spans="3:47" s="4" customFormat="1" ht="28.15" hidden="1" customHeight="1" outlineLevel="1">
      <c r="C323" s="722">
        <v>305</v>
      </c>
      <c r="D323" s="766"/>
      <c r="E323" s="686"/>
      <c r="F323" s="767"/>
      <c r="G323" s="744"/>
      <c r="H323" s="191"/>
      <c r="I323" s="191"/>
      <c r="J323" s="776"/>
      <c r="K323" s="192"/>
      <c r="L323" s="192"/>
      <c r="M323" s="774"/>
      <c r="N323" s="192"/>
      <c r="O323" s="769"/>
      <c r="P323" s="895"/>
      <c r="Q323" s="960"/>
      <c r="R323" s="1048"/>
      <c r="S323" s="770"/>
      <c r="T323" s="771"/>
      <c r="U323" s="453"/>
      <c r="V323" s="307"/>
      <c r="W323" s="294"/>
      <c r="Z323" s="663" t="str">
        <f t="shared" si="69"/>
        <v/>
      </c>
      <c r="AA323" s="664" t="str">
        <f t="shared" si="84"/>
        <v/>
      </c>
      <c r="AB323" s="664" t="str">
        <f t="shared" si="85"/>
        <v/>
      </c>
      <c r="AC323" s="664" t="str">
        <f>IF(Z323="","",VLOOKUP(Z323,リスト!BN:BO,2,0))</f>
        <v/>
      </c>
      <c r="AD323" s="664" t="str">
        <f t="shared" si="70"/>
        <v/>
      </c>
      <c r="AE323" s="664" t="str">
        <f>IF(AD323="","",VLOOKUP(AD323,リスト!BW:BX,2,0))</f>
        <v/>
      </c>
      <c r="AF323" s="664" t="str">
        <f>IF(Z323="","",IF(J323&gt;【１】経営概要!$G$27,調査年-1,調査年)-I323)</f>
        <v/>
      </c>
      <c r="AG323" s="723" t="str">
        <f t="shared" si="71"/>
        <v/>
      </c>
      <c r="AH323" s="665" t="str">
        <f t="shared" si="72"/>
        <v/>
      </c>
      <c r="AI323" s="665" t="str">
        <f t="shared" si="73"/>
        <v/>
      </c>
      <c r="AJ323" s="666" t="str">
        <f t="shared" si="74"/>
        <v/>
      </c>
      <c r="AK323" s="666" t="str">
        <f t="shared" si="75"/>
        <v/>
      </c>
      <c r="AL323" s="666" t="str">
        <f t="shared" si="81"/>
        <v/>
      </c>
      <c r="AM323" s="666" t="str">
        <f>IF(R323="","",IF(OR(I323=IF(J323&gt;【１】経営概要!$G$27,調査年-1,調査年),AH323=""),"",ROUND(AH323*R323%,0)))</f>
        <v/>
      </c>
      <c r="AN323" s="666" t="str">
        <f t="shared" si="76"/>
        <v/>
      </c>
      <c r="AO323" s="666" t="str">
        <f t="shared" si="77"/>
        <v/>
      </c>
      <c r="AP323" s="666" t="str">
        <f t="shared" si="78"/>
        <v/>
      </c>
      <c r="AQ323" s="862" t="str">
        <f>IF(OR(R323="",AND(OR(I323&lt;&gt;IF(J323&gt;【１】経営概要!$G$27,調査年-1,調査年),AA323=0),M323="",AL323="")),"",
SUM(
IF(AND(I323=IF(J323&gt;【１】経営概要!$G$27,調査年-1,調査年),AA323=1),ROUND(K323*R323%,0),),
ROUND(M323*R323%,0),
ROUND(SUM(AL323)*R323%,0),
))</f>
        <v/>
      </c>
      <c r="AR323" s="666" t="str">
        <f t="shared" si="79"/>
        <v/>
      </c>
      <c r="AS323" s="666" t="str">
        <f t="shared" si="80"/>
        <v/>
      </c>
      <c r="AT323" s="897" t="str">
        <f t="shared" si="82"/>
        <v/>
      </c>
      <c r="AU323" s="897" t="str">
        <f t="shared" si="83"/>
        <v/>
      </c>
    </row>
    <row r="324" spans="3:47" s="4" customFormat="1" ht="28.15" hidden="1" customHeight="1" outlineLevel="1">
      <c r="C324" s="722">
        <v>306</v>
      </c>
      <c r="D324" s="766"/>
      <c r="E324" s="686"/>
      <c r="F324" s="767"/>
      <c r="G324" s="744"/>
      <c r="H324" s="191"/>
      <c r="I324" s="191"/>
      <c r="J324" s="776"/>
      <c r="K324" s="192"/>
      <c r="L324" s="192"/>
      <c r="M324" s="774"/>
      <c r="N324" s="192"/>
      <c r="O324" s="769"/>
      <c r="P324" s="895"/>
      <c r="Q324" s="960"/>
      <c r="R324" s="1048"/>
      <c r="S324" s="770"/>
      <c r="T324" s="771"/>
      <c r="U324" s="453"/>
      <c r="V324" s="307"/>
      <c r="W324" s="294"/>
      <c r="Z324" s="663" t="str">
        <f t="shared" si="69"/>
        <v/>
      </c>
      <c r="AA324" s="664" t="str">
        <f t="shared" si="84"/>
        <v/>
      </c>
      <c r="AB324" s="664" t="str">
        <f t="shared" si="85"/>
        <v/>
      </c>
      <c r="AC324" s="664" t="str">
        <f>IF(Z324="","",VLOOKUP(Z324,リスト!BN:BO,2,0))</f>
        <v/>
      </c>
      <c r="AD324" s="664" t="str">
        <f t="shared" si="70"/>
        <v/>
      </c>
      <c r="AE324" s="664" t="str">
        <f>IF(AD324="","",VLOOKUP(AD324,リスト!BW:BX,2,0))</f>
        <v/>
      </c>
      <c r="AF324" s="664" t="str">
        <f>IF(Z324="","",IF(J324&gt;【１】経営概要!$G$27,調査年-1,調査年)-I324)</f>
        <v/>
      </c>
      <c r="AG324" s="723" t="str">
        <f t="shared" si="71"/>
        <v/>
      </c>
      <c r="AH324" s="665" t="str">
        <f t="shared" si="72"/>
        <v/>
      </c>
      <c r="AI324" s="665" t="str">
        <f t="shared" si="73"/>
        <v/>
      </c>
      <c r="AJ324" s="666" t="str">
        <f t="shared" si="74"/>
        <v/>
      </c>
      <c r="AK324" s="666" t="str">
        <f t="shared" si="75"/>
        <v/>
      </c>
      <c r="AL324" s="666" t="str">
        <f t="shared" si="81"/>
        <v/>
      </c>
      <c r="AM324" s="666" t="str">
        <f>IF(R324="","",IF(OR(I324=IF(J324&gt;【１】経営概要!$G$27,調査年-1,調査年),AH324=""),"",ROUND(AH324*R324%,0)))</f>
        <v/>
      </c>
      <c r="AN324" s="666" t="str">
        <f t="shared" si="76"/>
        <v/>
      </c>
      <c r="AO324" s="666" t="str">
        <f t="shared" si="77"/>
        <v/>
      </c>
      <c r="AP324" s="666" t="str">
        <f t="shared" si="78"/>
        <v/>
      </c>
      <c r="AQ324" s="862" t="str">
        <f>IF(OR(R324="",AND(OR(I324&lt;&gt;IF(J324&gt;【１】経営概要!$G$27,調査年-1,調査年),AA324=0),M324="",AL324="")),"",
SUM(
IF(AND(I324=IF(J324&gt;【１】経営概要!$G$27,調査年-1,調査年),AA324=1),ROUND(K324*R324%,0),),
ROUND(M324*R324%,0),
ROUND(SUM(AL324)*R324%,0),
))</f>
        <v/>
      </c>
      <c r="AR324" s="666" t="str">
        <f t="shared" si="79"/>
        <v/>
      </c>
      <c r="AS324" s="666" t="str">
        <f t="shared" si="80"/>
        <v/>
      </c>
      <c r="AT324" s="897" t="str">
        <f t="shared" si="82"/>
        <v/>
      </c>
      <c r="AU324" s="897" t="str">
        <f t="shared" si="83"/>
        <v/>
      </c>
    </row>
    <row r="325" spans="3:47" s="4" customFormat="1" ht="28.15" hidden="1" customHeight="1" outlineLevel="1">
      <c r="C325" s="722">
        <v>307</v>
      </c>
      <c r="D325" s="766"/>
      <c r="E325" s="686"/>
      <c r="F325" s="767"/>
      <c r="G325" s="682"/>
      <c r="H325" s="200"/>
      <c r="I325" s="200"/>
      <c r="J325" s="768"/>
      <c r="K325" s="201"/>
      <c r="L325" s="201"/>
      <c r="M325" s="201"/>
      <c r="N325" s="201"/>
      <c r="O325" s="769"/>
      <c r="P325" s="895"/>
      <c r="Q325" s="960"/>
      <c r="R325" s="1048"/>
      <c r="S325" s="770"/>
      <c r="T325" s="771"/>
      <c r="U325" s="453"/>
      <c r="V325" s="307"/>
      <c r="W325" s="294"/>
      <c r="Z325" s="663" t="str">
        <f t="shared" si="69"/>
        <v/>
      </c>
      <c r="AA325" s="664" t="str">
        <f t="shared" si="84"/>
        <v/>
      </c>
      <c r="AB325" s="664" t="str">
        <f t="shared" si="85"/>
        <v/>
      </c>
      <c r="AC325" s="664" t="str">
        <f>IF(Z325="","",VLOOKUP(Z325,リスト!BN:BO,2,0))</f>
        <v/>
      </c>
      <c r="AD325" s="664" t="str">
        <f t="shared" si="70"/>
        <v/>
      </c>
      <c r="AE325" s="664" t="str">
        <f>IF(AD325="","",VLOOKUP(AD325,リスト!BW:BX,2,0))</f>
        <v/>
      </c>
      <c r="AF325" s="664" t="str">
        <f>IF(Z325="","",IF(J325&gt;【１】経営概要!$G$27,調査年-1,調査年)-I325)</f>
        <v/>
      </c>
      <c r="AG325" s="723" t="str">
        <f t="shared" si="71"/>
        <v/>
      </c>
      <c r="AH325" s="665" t="str">
        <f t="shared" si="72"/>
        <v/>
      </c>
      <c r="AI325" s="665" t="str">
        <f t="shared" si="73"/>
        <v/>
      </c>
      <c r="AJ325" s="666" t="str">
        <f t="shared" si="74"/>
        <v/>
      </c>
      <c r="AK325" s="666" t="str">
        <f t="shared" si="75"/>
        <v/>
      </c>
      <c r="AL325" s="666" t="str">
        <f t="shared" si="81"/>
        <v/>
      </c>
      <c r="AM325" s="666" t="str">
        <f>IF(R325="","",IF(OR(I325=IF(J325&gt;【１】経営概要!$G$27,調査年-1,調査年),AH325=""),"",ROUND(AH325*R325%,0)))</f>
        <v/>
      </c>
      <c r="AN325" s="666" t="str">
        <f t="shared" si="76"/>
        <v/>
      </c>
      <c r="AO325" s="666" t="str">
        <f t="shared" si="77"/>
        <v/>
      </c>
      <c r="AP325" s="666" t="str">
        <f t="shared" si="78"/>
        <v/>
      </c>
      <c r="AQ325" s="862" t="str">
        <f>IF(OR(R325="",AND(OR(I325&lt;&gt;IF(J325&gt;【１】経営概要!$G$27,調査年-1,調査年),AA325=0),M325="",AL325="")),"",
SUM(
IF(AND(I325=IF(J325&gt;【１】経営概要!$G$27,調査年-1,調査年),AA325=1),ROUND(K325*R325%,0),),
ROUND(M325*R325%,0),
ROUND(SUM(AL325)*R325%,0),
))</f>
        <v/>
      </c>
      <c r="AR325" s="666" t="str">
        <f t="shared" si="79"/>
        <v/>
      </c>
      <c r="AS325" s="666" t="str">
        <f t="shared" si="80"/>
        <v/>
      </c>
      <c r="AT325" s="897" t="str">
        <f t="shared" si="82"/>
        <v/>
      </c>
      <c r="AU325" s="897" t="str">
        <f t="shared" si="83"/>
        <v/>
      </c>
    </row>
    <row r="326" spans="3:47" s="4" customFormat="1" ht="28.15" hidden="1" customHeight="1" outlineLevel="1">
      <c r="C326" s="722">
        <v>308</v>
      </c>
      <c r="D326" s="772"/>
      <c r="E326" s="773"/>
      <c r="F326" s="767"/>
      <c r="G326" s="744"/>
      <c r="H326" s="193"/>
      <c r="I326" s="193"/>
      <c r="J326" s="768"/>
      <c r="K326" s="192"/>
      <c r="L326" s="192"/>
      <c r="M326" s="774"/>
      <c r="N326" s="192"/>
      <c r="O326" s="769"/>
      <c r="P326" s="895"/>
      <c r="Q326" s="960"/>
      <c r="R326" s="1048"/>
      <c r="S326" s="770"/>
      <c r="T326" s="771"/>
      <c r="U326" s="453"/>
      <c r="V326" s="307"/>
      <c r="W326" s="294"/>
      <c r="Z326" s="663" t="str">
        <f t="shared" si="69"/>
        <v/>
      </c>
      <c r="AA326" s="664" t="str">
        <f t="shared" si="84"/>
        <v/>
      </c>
      <c r="AB326" s="664" t="str">
        <f t="shared" si="85"/>
        <v/>
      </c>
      <c r="AC326" s="664" t="str">
        <f>IF(Z326="","",VLOOKUP(Z326,リスト!BN:BO,2,0))</f>
        <v/>
      </c>
      <c r="AD326" s="664" t="str">
        <f t="shared" si="70"/>
        <v/>
      </c>
      <c r="AE326" s="664" t="str">
        <f>IF(AD326="","",VLOOKUP(AD326,リスト!BW:BX,2,0))</f>
        <v/>
      </c>
      <c r="AF326" s="664" t="str">
        <f>IF(Z326="","",IF(J326&gt;【１】経営概要!$G$27,調査年-1,調査年)-I326)</f>
        <v/>
      </c>
      <c r="AG326" s="723" t="str">
        <f t="shared" si="71"/>
        <v/>
      </c>
      <c r="AH326" s="665" t="str">
        <f t="shared" si="72"/>
        <v/>
      </c>
      <c r="AI326" s="665" t="str">
        <f t="shared" si="73"/>
        <v/>
      </c>
      <c r="AJ326" s="666" t="str">
        <f t="shared" si="74"/>
        <v/>
      </c>
      <c r="AK326" s="666" t="str">
        <f t="shared" si="75"/>
        <v/>
      </c>
      <c r="AL326" s="666" t="str">
        <f t="shared" si="81"/>
        <v/>
      </c>
      <c r="AM326" s="666" t="str">
        <f>IF(R326="","",IF(OR(I326=IF(J326&gt;【１】経営概要!$G$27,調査年-1,調査年),AH326=""),"",ROUND(AH326*R326%,0)))</f>
        <v/>
      </c>
      <c r="AN326" s="666" t="str">
        <f t="shared" si="76"/>
        <v/>
      </c>
      <c r="AO326" s="666" t="str">
        <f t="shared" si="77"/>
        <v/>
      </c>
      <c r="AP326" s="666" t="str">
        <f t="shared" si="78"/>
        <v/>
      </c>
      <c r="AQ326" s="862" t="str">
        <f>IF(OR(R326="",AND(OR(I326&lt;&gt;IF(J326&gt;【１】経営概要!$G$27,調査年-1,調査年),AA326=0),M326="",AL326="")),"",
SUM(
IF(AND(I326=IF(J326&gt;【１】経営概要!$G$27,調査年-1,調査年),AA326=1),ROUND(K326*R326%,0),),
ROUND(M326*R326%,0),
ROUND(SUM(AL326)*R326%,0),
))</f>
        <v/>
      </c>
      <c r="AR326" s="666" t="str">
        <f t="shared" si="79"/>
        <v/>
      </c>
      <c r="AS326" s="666" t="str">
        <f t="shared" si="80"/>
        <v/>
      </c>
      <c r="AT326" s="897" t="str">
        <f t="shared" si="82"/>
        <v/>
      </c>
      <c r="AU326" s="897" t="str">
        <f t="shared" si="83"/>
        <v/>
      </c>
    </row>
    <row r="327" spans="3:47" s="4" customFormat="1" ht="28.15" hidden="1" customHeight="1" outlineLevel="1">
      <c r="C327" s="722">
        <v>309</v>
      </c>
      <c r="D327" s="766"/>
      <c r="E327" s="686"/>
      <c r="F327" s="767"/>
      <c r="G327" s="744"/>
      <c r="H327" s="191"/>
      <c r="I327" s="191"/>
      <c r="J327" s="768"/>
      <c r="K327" s="192"/>
      <c r="L327" s="192"/>
      <c r="M327" s="774"/>
      <c r="N327" s="192"/>
      <c r="O327" s="769"/>
      <c r="P327" s="895"/>
      <c r="Q327" s="960"/>
      <c r="R327" s="1048"/>
      <c r="S327" s="770"/>
      <c r="T327" s="771"/>
      <c r="U327" s="453"/>
      <c r="V327" s="307"/>
      <c r="W327" s="294"/>
      <c r="Z327" s="663" t="str">
        <f t="shared" si="69"/>
        <v/>
      </c>
      <c r="AA327" s="664" t="str">
        <f t="shared" si="84"/>
        <v/>
      </c>
      <c r="AB327" s="664" t="str">
        <f t="shared" si="85"/>
        <v/>
      </c>
      <c r="AC327" s="664" t="str">
        <f>IF(Z327="","",VLOOKUP(Z327,リスト!BN:BO,2,0))</f>
        <v/>
      </c>
      <c r="AD327" s="664" t="str">
        <f t="shared" si="70"/>
        <v/>
      </c>
      <c r="AE327" s="664" t="str">
        <f>IF(AD327="","",VLOOKUP(AD327,リスト!BW:BX,2,0))</f>
        <v/>
      </c>
      <c r="AF327" s="664" t="str">
        <f>IF(Z327="","",IF(J327&gt;【１】経営概要!$G$27,調査年-1,調査年)-I327)</f>
        <v/>
      </c>
      <c r="AG327" s="723" t="str">
        <f t="shared" si="71"/>
        <v/>
      </c>
      <c r="AH327" s="665" t="str">
        <f t="shared" si="72"/>
        <v/>
      </c>
      <c r="AI327" s="665" t="str">
        <f t="shared" si="73"/>
        <v/>
      </c>
      <c r="AJ327" s="666" t="str">
        <f t="shared" si="74"/>
        <v/>
      </c>
      <c r="AK327" s="666" t="str">
        <f t="shared" si="75"/>
        <v/>
      </c>
      <c r="AL327" s="666" t="str">
        <f t="shared" si="81"/>
        <v/>
      </c>
      <c r="AM327" s="666" t="str">
        <f>IF(R327="","",IF(OR(I327=IF(J327&gt;【１】経営概要!$G$27,調査年-1,調査年),AH327=""),"",ROUND(AH327*R327%,0)))</f>
        <v/>
      </c>
      <c r="AN327" s="666" t="str">
        <f t="shared" si="76"/>
        <v/>
      </c>
      <c r="AO327" s="666" t="str">
        <f t="shared" si="77"/>
        <v/>
      </c>
      <c r="AP327" s="666" t="str">
        <f t="shared" si="78"/>
        <v/>
      </c>
      <c r="AQ327" s="862" t="str">
        <f>IF(OR(R327="",AND(OR(I327&lt;&gt;IF(J327&gt;【１】経営概要!$G$27,調査年-1,調査年),AA327=0),M327="",AL327="")),"",
SUM(
IF(AND(I327=IF(J327&gt;【１】経営概要!$G$27,調査年-1,調査年),AA327=1),ROUND(K327*R327%,0),),
ROUND(M327*R327%,0),
ROUND(SUM(AL327)*R327%,0),
))</f>
        <v/>
      </c>
      <c r="AR327" s="666" t="str">
        <f t="shared" si="79"/>
        <v/>
      </c>
      <c r="AS327" s="666" t="str">
        <f t="shared" si="80"/>
        <v/>
      </c>
      <c r="AT327" s="897" t="str">
        <f t="shared" si="82"/>
        <v/>
      </c>
      <c r="AU327" s="897" t="str">
        <f t="shared" si="83"/>
        <v/>
      </c>
    </row>
    <row r="328" spans="3:47" s="4" customFormat="1" ht="28.15" hidden="1" customHeight="1" outlineLevel="1">
      <c r="C328" s="722">
        <v>310</v>
      </c>
      <c r="D328" s="772"/>
      <c r="E328" s="773"/>
      <c r="F328" s="767"/>
      <c r="G328" s="744"/>
      <c r="H328" s="193"/>
      <c r="I328" s="193"/>
      <c r="J328" s="768"/>
      <c r="K328" s="192"/>
      <c r="L328" s="192"/>
      <c r="M328" s="774"/>
      <c r="N328" s="192"/>
      <c r="O328" s="769"/>
      <c r="P328" s="895"/>
      <c r="Q328" s="960"/>
      <c r="R328" s="1048"/>
      <c r="S328" s="770"/>
      <c r="T328" s="771"/>
      <c r="U328" s="453"/>
      <c r="V328" s="307"/>
      <c r="W328" s="294"/>
      <c r="Z328" s="663" t="str">
        <f t="shared" si="69"/>
        <v/>
      </c>
      <c r="AA328" s="664" t="str">
        <f t="shared" si="84"/>
        <v/>
      </c>
      <c r="AB328" s="664" t="str">
        <f t="shared" si="85"/>
        <v/>
      </c>
      <c r="AC328" s="664" t="str">
        <f>IF(Z328="","",VLOOKUP(Z328,リスト!BN:BO,2,0))</f>
        <v/>
      </c>
      <c r="AD328" s="664" t="str">
        <f t="shared" si="70"/>
        <v/>
      </c>
      <c r="AE328" s="664" t="str">
        <f>IF(AD328="","",VLOOKUP(AD328,リスト!BW:BX,2,0))</f>
        <v/>
      </c>
      <c r="AF328" s="664" t="str">
        <f>IF(Z328="","",IF(J328&gt;【１】経営概要!$G$27,調査年-1,調査年)-I328)</f>
        <v/>
      </c>
      <c r="AG328" s="723" t="str">
        <f t="shared" si="71"/>
        <v/>
      </c>
      <c r="AH328" s="665" t="str">
        <f t="shared" si="72"/>
        <v/>
      </c>
      <c r="AI328" s="665" t="str">
        <f t="shared" si="73"/>
        <v/>
      </c>
      <c r="AJ328" s="666" t="str">
        <f t="shared" si="74"/>
        <v/>
      </c>
      <c r="AK328" s="666" t="str">
        <f t="shared" si="75"/>
        <v/>
      </c>
      <c r="AL328" s="666" t="str">
        <f t="shared" si="81"/>
        <v/>
      </c>
      <c r="AM328" s="666" t="str">
        <f>IF(R328="","",IF(OR(I328=IF(J328&gt;【１】経営概要!$G$27,調査年-1,調査年),AH328=""),"",ROUND(AH328*R328%,0)))</f>
        <v/>
      </c>
      <c r="AN328" s="666" t="str">
        <f t="shared" si="76"/>
        <v/>
      </c>
      <c r="AO328" s="666" t="str">
        <f t="shared" si="77"/>
        <v/>
      </c>
      <c r="AP328" s="666" t="str">
        <f t="shared" si="78"/>
        <v/>
      </c>
      <c r="AQ328" s="862" t="str">
        <f>IF(OR(R328="",AND(OR(I328&lt;&gt;IF(J328&gt;【１】経営概要!$G$27,調査年-1,調査年),AA328=0),M328="",AL328="")),"",
SUM(
IF(AND(I328=IF(J328&gt;【１】経営概要!$G$27,調査年-1,調査年),AA328=1),ROUND(K328*R328%,0),),
ROUND(M328*R328%,0),
ROUND(SUM(AL328)*R328%,0),
))</f>
        <v/>
      </c>
      <c r="AR328" s="666" t="str">
        <f t="shared" si="79"/>
        <v/>
      </c>
      <c r="AS328" s="666" t="str">
        <f t="shared" si="80"/>
        <v/>
      </c>
      <c r="AT328" s="897" t="str">
        <f t="shared" si="82"/>
        <v/>
      </c>
      <c r="AU328" s="897" t="str">
        <f t="shared" si="83"/>
        <v/>
      </c>
    </row>
    <row r="329" spans="3:47" s="4" customFormat="1" ht="28.15" hidden="1" customHeight="1" outlineLevel="1">
      <c r="C329" s="722">
        <v>311</v>
      </c>
      <c r="D329" s="766"/>
      <c r="E329" s="686"/>
      <c r="F329" s="767"/>
      <c r="G329" s="744"/>
      <c r="H329" s="191"/>
      <c r="I329" s="191"/>
      <c r="J329" s="768"/>
      <c r="K329" s="192"/>
      <c r="L329" s="192"/>
      <c r="M329" s="774"/>
      <c r="N329" s="192"/>
      <c r="O329" s="769"/>
      <c r="P329" s="895"/>
      <c r="Q329" s="960"/>
      <c r="R329" s="1048"/>
      <c r="S329" s="770"/>
      <c r="T329" s="771"/>
      <c r="U329" s="453"/>
      <c r="V329" s="307"/>
      <c r="W329" s="294"/>
      <c r="Z329" s="663" t="str">
        <f t="shared" si="69"/>
        <v/>
      </c>
      <c r="AA329" s="664" t="str">
        <f t="shared" si="84"/>
        <v/>
      </c>
      <c r="AB329" s="664" t="str">
        <f t="shared" si="85"/>
        <v/>
      </c>
      <c r="AC329" s="664" t="str">
        <f>IF(Z329="","",VLOOKUP(Z329,リスト!BN:BO,2,0))</f>
        <v/>
      </c>
      <c r="AD329" s="664" t="str">
        <f t="shared" si="70"/>
        <v/>
      </c>
      <c r="AE329" s="664" t="str">
        <f>IF(AD329="","",VLOOKUP(AD329,リスト!BW:BX,2,0))</f>
        <v/>
      </c>
      <c r="AF329" s="664" t="str">
        <f>IF(Z329="","",IF(J329&gt;【１】経営概要!$G$27,調査年-1,調査年)-I329)</f>
        <v/>
      </c>
      <c r="AG329" s="723" t="str">
        <f t="shared" si="71"/>
        <v/>
      </c>
      <c r="AH329" s="665" t="str">
        <f t="shared" si="72"/>
        <v/>
      </c>
      <c r="AI329" s="665" t="str">
        <f t="shared" si="73"/>
        <v/>
      </c>
      <c r="AJ329" s="666" t="str">
        <f t="shared" si="74"/>
        <v/>
      </c>
      <c r="AK329" s="666" t="str">
        <f t="shared" si="75"/>
        <v/>
      </c>
      <c r="AL329" s="666" t="str">
        <f t="shared" si="81"/>
        <v/>
      </c>
      <c r="AM329" s="666" t="str">
        <f>IF(R329="","",IF(OR(I329=IF(J329&gt;【１】経営概要!$G$27,調査年-1,調査年),AH329=""),"",ROUND(AH329*R329%,0)))</f>
        <v/>
      </c>
      <c r="AN329" s="666" t="str">
        <f t="shared" si="76"/>
        <v/>
      </c>
      <c r="AO329" s="666" t="str">
        <f t="shared" si="77"/>
        <v/>
      </c>
      <c r="AP329" s="666" t="str">
        <f t="shared" si="78"/>
        <v/>
      </c>
      <c r="AQ329" s="862" t="str">
        <f>IF(OR(R329="",AND(OR(I329&lt;&gt;IF(J329&gt;【１】経営概要!$G$27,調査年-1,調査年),AA329=0),M329="",AL329="")),"",
SUM(
IF(AND(I329=IF(J329&gt;【１】経営概要!$G$27,調査年-1,調査年),AA329=1),ROUND(K329*R329%,0),),
ROUND(M329*R329%,0),
ROUND(SUM(AL329)*R329%,0),
))</f>
        <v/>
      </c>
      <c r="AR329" s="666" t="str">
        <f t="shared" si="79"/>
        <v/>
      </c>
      <c r="AS329" s="666" t="str">
        <f t="shared" si="80"/>
        <v/>
      </c>
      <c r="AT329" s="897" t="str">
        <f t="shared" si="82"/>
        <v/>
      </c>
      <c r="AU329" s="897" t="str">
        <f t="shared" si="83"/>
        <v/>
      </c>
    </row>
    <row r="330" spans="3:47" s="4" customFormat="1" ht="28.15" hidden="1" customHeight="1" outlineLevel="1">
      <c r="C330" s="722">
        <v>312</v>
      </c>
      <c r="D330" s="772"/>
      <c r="E330" s="773"/>
      <c r="F330" s="767"/>
      <c r="G330" s="744"/>
      <c r="H330" s="193"/>
      <c r="I330" s="193"/>
      <c r="J330" s="768"/>
      <c r="K330" s="192"/>
      <c r="L330" s="192"/>
      <c r="M330" s="774"/>
      <c r="N330" s="192"/>
      <c r="O330" s="769"/>
      <c r="P330" s="895"/>
      <c r="Q330" s="960"/>
      <c r="R330" s="1048"/>
      <c r="S330" s="770"/>
      <c r="T330" s="771"/>
      <c r="U330" s="453"/>
      <c r="V330" s="307"/>
      <c r="W330" s="294"/>
      <c r="Z330" s="663" t="str">
        <f t="shared" si="69"/>
        <v/>
      </c>
      <c r="AA330" s="664" t="str">
        <f t="shared" si="84"/>
        <v/>
      </c>
      <c r="AB330" s="664" t="str">
        <f t="shared" si="85"/>
        <v/>
      </c>
      <c r="AC330" s="664" t="str">
        <f>IF(Z330="","",VLOOKUP(Z330,リスト!BN:BO,2,0))</f>
        <v/>
      </c>
      <c r="AD330" s="664" t="str">
        <f t="shared" si="70"/>
        <v/>
      </c>
      <c r="AE330" s="664" t="str">
        <f>IF(AD330="","",VLOOKUP(AD330,リスト!BW:BX,2,0))</f>
        <v/>
      </c>
      <c r="AF330" s="664" t="str">
        <f>IF(Z330="","",IF(J330&gt;【１】経営概要!$G$27,調査年-1,調査年)-I330)</f>
        <v/>
      </c>
      <c r="AG330" s="723" t="str">
        <f t="shared" si="71"/>
        <v/>
      </c>
      <c r="AH330" s="665" t="str">
        <f t="shared" si="72"/>
        <v/>
      </c>
      <c r="AI330" s="665" t="str">
        <f t="shared" si="73"/>
        <v/>
      </c>
      <c r="AJ330" s="666" t="str">
        <f t="shared" si="74"/>
        <v/>
      </c>
      <c r="AK330" s="666" t="str">
        <f t="shared" si="75"/>
        <v/>
      </c>
      <c r="AL330" s="666" t="str">
        <f t="shared" si="81"/>
        <v/>
      </c>
      <c r="AM330" s="666" t="str">
        <f>IF(R330="","",IF(OR(I330=IF(J330&gt;【１】経営概要!$G$27,調査年-1,調査年),AH330=""),"",ROUND(AH330*R330%,0)))</f>
        <v/>
      </c>
      <c r="AN330" s="666" t="str">
        <f t="shared" si="76"/>
        <v/>
      </c>
      <c r="AO330" s="666" t="str">
        <f t="shared" si="77"/>
        <v/>
      </c>
      <c r="AP330" s="666" t="str">
        <f t="shared" si="78"/>
        <v/>
      </c>
      <c r="AQ330" s="862" t="str">
        <f>IF(OR(R330="",AND(OR(I330&lt;&gt;IF(J330&gt;【１】経営概要!$G$27,調査年-1,調査年),AA330=0),M330="",AL330="")),"",
SUM(
IF(AND(I330=IF(J330&gt;【１】経営概要!$G$27,調査年-1,調査年),AA330=1),ROUND(K330*R330%,0),),
ROUND(M330*R330%,0),
ROUND(SUM(AL330)*R330%,0),
))</f>
        <v/>
      </c>
      <c r="AR330" s="666" t="str">
        <f t="shared" si="79"/>
        <v/>
      </c>
      <c r="AS330" s="666" t="str">
        <f t="shared" si="80"/>
        <v/>
      </c>
      <c r="AT330" s="897" t="str">
        <f t="shared" si="82"/>
        <v/>
      </c>
      <c r="AU330" s="897" t="str">
        <f t="shared" si="83"/>
        <v/>
      </c>
    </row>
    <row r="331" spans="3:47" s="4" customFormat="1" ht="28.15" hidden="1" customHeight="1" outlineLevel="1">
      <c r="C331" s="722">
        <v>313</v>
      </c>
      <c r="D331" s="766"/>
      <c r="E331" s="686"/>
      <c r="F331" s="767"/>
      <c r="G331" s="744"/>
      <c r="H331" s="191"/>
      <c r="I331" s="191"/>
      <c r="J331" s="768"/>
      <c r="K331" s="192"/>
      <c r="L331" s="192"/>
      <c r="M331" s="774"/>
      <c r="N331" s="192"/>
      <c r="O331" s="769"/>
      <c r="P331" s="895"/>
      <c r="Q331" s="960"/>
      <c r="R331" s="1048"/>
      <c r="S331" s="770"/>
      <c r="T331" s="771"/>
      <c r="U331" s="453"/>
      <c r="V331" s="307"/>
      <c r="W331" s="294"/>
      <c r="Z331" s="663" t="str">
        <f t="shared" si="69"/>
        <v/>
      </c>
      <c r="AA331" s="664" t="str">
        <f t="shared" si="84"/>
        <v/>
      </c>
      <c r="AB331" s="664" t="str">
        <f t="shared" si="85"/>
        <v/>
      </c>
      <c r="AC331" s="664" t="str">
        <f>IF(Z331="","",VLOOKUP(Z331,リスト!BN:BO,2,0))</f>
        <v/>
      </c>
      <c r="AD331" s="664" t="str">
        <f t="shared" si="70"/>
        <v/>
      </c>
      <c r="AE331" s="664" t="str">
        <f>IF(AD331="","",VLOOKUP(AD331,リスト!BW:BX,2,0))</f>
        <v/>
      </c>
      <c r="AF331" s="664" t="str">
        <f>IF(Z331="","",IF(J331&gt;【１】経営概要!$G$27,調査年-1,調査年)-I331)</f>
        <v/>
      </c>
      <c r="AG331" s="723" t="str">
        <f t="shared" si="71"/>
        <v/>
      </c>
      <c r="AH331" s="665" t="str">
        <f t="shared" si="72"/>
        <v/>
      </c>
      <c r="AI331" s="665" t="str">
        <f t="shared" si="73"/>
        <v/>
      </c>
      <c r="AJ331" s="666" t="str">
        <f t="shared" si="74"/>
        <v/>
      </c>
      <c r="AK331" s="666" t="str">
        <f t="shared" si="75"/>
        <v/>
      </c>
      <c r="AL331" s="666" t="str">
        <f t="shared" si="81"/>
        <v/>
      </c>
      <c r="AM331" s="666" t="str">
        <f>IF(R331="","",IF(OR(I331=IF(J331&gt;【１】経営概要!$G$27,調査年-1,調査年),AH331=""),"",ROUND(AH331*R331%,0)))</f>
        <v/>
      </c>
      <c r="AN331" s="666" t="str">
        <f t="shared" si="76"/>
        <v/>
      </c>
      <c r="AO331" s="666" t="str">
        <f t="shared" si="77"/>
        <v/>
      </c>
      <c r="AP331" s="666" t="str">
        <f t="shared" si="78"/>
        <v/>
      </c>
      <c r="AQ331" s="862" t="str">
        <f>IF(OR(R331="",AND(OR(I331&lt;&gt;IF(J331&gt;【１】経営概要!$G$27,調査年-1,調査年),AA331=0),M331="",AL331="")),"",
SUM(
IF(AND(I331=IF(J331&gt;【１】経営概要!$G$27,調査年-1,調査年),AA331=1),ROUND(K331*R331%,0),),
ROUND(M331*R331%,0),
ROUND(SUM(AL331)*R331%,0),
))</f>
        <v/>
      </c>
      <c r="AR331" s="666" t="str">
        <f t="shared" si="79"/>
        <v/>
      </c>
      <c r="AS331" s="666" t="str">
        <f t="shared" si="80"/>
        <v/>
      </c>
      <c r="AT331" s="897" t="str">
        <f t="shared" si="82"/>
        <v/>
      </c>
      <c r="AU331" s="897" t="str">
        <f t="shared" si="83"/>
        <v/>
      </c>
    </row>
    <row r="332" spans="3:47" s="4" customFormat="1" ht="28.15" hidden="1" customHeight="1" outlineLevel="1">
      <c r="C332" s="722">
        <v>314</v>
      </c>
      <c r="D332" s="772"/>
      <c r="E332" s="773"/>
      <c r="F332" s="767"/>
      <c r="G332" s="744"/>
      <c r="H332" s="193"/>
      <c r="I332" s="193"/>
      <c r="J332" s="768"/>
      <c r="K332" s="192"/>
      <c r="L332" s="192"/>
      <c r="M332" s="774"/>
      <c r="N332" s="192"/>
      <c r="O332" s="769"/>
      <c r="P332" s="895"/>
      <c r="Q332" s="960"/>
      <c r="R332" s="1048"/>
      <c r="S332" s="770"/>
      <c r="T332" s="771"/>
      <c r="U332" s="453"/>
      <c r="V332" s="307"/>
      <c r="W332" s="294"/>
      <c r="Z332" s="663" t="str">
        <f t="shared" si="69"/>
        <v/>
      </c>
      <c r="AA332" s="664" t="str">
        <f t="shared" si="84"/>
        <v/>
      </c>
      <c r="AB332" s="664" t="str">
        <f t="shared" si="85"/>
        <v/>
      </c>
      <c r="AC332" s="664" t="str">
        <f>IF(Z332="","",VLOOKUP(Z332,リスト!BN:BO,2,0))</f>
        <v/>
      </c>
      <c r="AD332" s="664" t="str">
        <f t="shared" si="70"/>
        <v/>
      </c>
      <c r="AE332" s="664" t="str">
        <f>IF(AD332="","",VLOOKUP(AD332,リスト!BW:BX,2,0))</f>
        <v/>
      </c>
      <c r="AF332" s="664" t="str">
        <f>IF(Z332="","",IF(J332&gt;【１】経営概要!$G$27,調査年-1,調査年)-I332)</f>
        <v/>
      </c>
      <c r="AG332" s="723" t="str">
        <f t="shared" si="71"/>
        <v/>
      </c>
      <c r="AH332" s="665" t="str">
        <f t="shared" si="72"/>
        <v/>
      </c>
      <c r="AI332" s="665" t="str">
        <f t="shared" si="73"/>
        <v/>
      </c>
      <c r="AJ332" s="666" t="str">
        <f t="shared" si="74"/>
        <v/>
      </c>
      <c r="AK332" s="666" t="str">
        <f t="shared" si="75"/>
        <v/>
      </c>
      <c r="AL332" s="666" t="str">
        <f t="shared" si="81"/>
        <v/>
      </c>
      <c r="AM332" s="666" t="str">
        <f>IF(R332="","",IF(OR(I332=IF(J332&gt;【１】経営概要!$G$27,調査年-1,調査年),AH332=""),"",ROUND(AH332*R332%,0)))</f>
        <v/>
      </c>
      <c r="AN332" s="666" t="str">
        <f t="shared" si="76"/>
        <v/>
      </c>
      <c r="AO332" s="666" t="str">
        <f t="shared" si="77"/>
        <v/>
      </c>
      <c r="AP332" s="666" t="str">
        <f t="shared" si="78"/>
        <v/>
      </c>
      <c r="AQ332" s="862" t="str">
        <f>IF(OR(R332="",AND(OR(I332&lt;&gt;IF(J332&gt;【１】経営概要!$G$27,調査年-1,調査年),AA332=0),M332="",AL332="")),"",
SUM(
IF(AND(I332=IF(J332&gt;【１】経営概要!$G$27,調査年-1,調査年),AA332=1),ROUND(K332*R332%,0),),
ROUND(M332*R332%,0),
ROUND(SUM(AL332)*R332%,0),
))</f>
        <v/>
      </c>
      <c r="AR332" s="666" t="str">
        <f t="shared" si="79"/>
        <v/>
      </c>
      <c r="AS332" s="666" t="str">
        <f t="shared" si="80"/>
        <v/>
      </c>
      <c r="AT332" s="897" t="str">
        <f t="shared" si="82"/>
        <v/>
      </c>
      <c r="AU332" s="897" t="str">
        <f t="shared" si="83"/>
        <v/>
      </c>
    </row>
    <row r="333" spans="3:47" s="4" customFormat="1" ht="28.15" hidden="1" customHeight="1" outlineLevel="1">
      <c r="C333" s="722">
        <v>315</v>
      </c>
      <c r="D333" s="766"/>
      <c r="E333" s="686"/>
      <c r="F333" s="767"/>
      <c r="G333" s="744"/>
      <c r="H333" s="191"/>
      <c r="I333" s="191"/>
      <c r="J333" s="768"/>
      <c r="K333" s="192"/>
      <c r="L333" s="192"/>
      <c r="M333" s="774"/>
      <c r="N333" s="192"/>
      <c r="O333" s="769"/>
      <c r="P333" s="895"/>
      <c r="Q333" s="960"/>
      <c r="R333" s="1048"/>
      <c r="S333" s="770"/>
      <c r="T333" s="771"/>
      <c r="U333" s="453"/>
      <c r="V333" s="307"/>
      <c r="W333" s="294"/>
      <c r="Z333" s="663" t="str">
        <f t="shared" si="69"/>
        <v/>
      </c>
      <c r="AA333" s="664" t="str">
        <f t="shared" si="84"/>
        <v/>
      </c>
      <c r="AB333" s="664" t="str">
        <f t="shared" si="85"/>
        <v/>
      </c>
      <c r="AC333" s="664" t="str">
        <f>IF(Z333="","",VLOOKUP(Z333,リスト!BN:BO,2,0))</f>
        <v/>
      </c>
      <c r="AD333" s="664" t="str">
        <f t="shared" si="70"/>
        <v/>
      </c>
      <c r="AE333" s="664" t="str">
        <f>IF(AD333="","",VLOOKUP(AD333,リスト!BW:BX,2,0))</f>
        <v/>
      </c>
      <c r="AF333" s="664" t="str">
        <f>IF(Z333="","",IF(J333&gt;【１】経営概要!$G$27,調査年-1,調査年)-I333)</f>
        <v/>
      </c>
      <c r="AG333" s="723" t="str">
        <f t="shared" si="71"/>
        <v/>
      </c>
      <c r="AH333" s="665" t="str">
        <f t="shared" si="72"/>
        <v/>
      </c>
      <c r="AI333" s="665" t="str">
        <f t="shared" si="73"/>
        <v/>
      </c>
      <c r="AJ333" s="666" t="str">
        <f t="shared" si="74"/>
        <v/>
      </c>
      <c r="AK333" s="666" t="str">
        <f t="shared" si="75"/>
        <v/>
      </c>
      <c r="AL333" s="666" t="str">
        <f t="shared" si="81"/>
        <v/>
      </c>
      <c r="AM333" s="666" t="str">
        <f>IF(R333="","",IF(OR(I333=IF(J333&gt;【１】経営概要!$G$27,調査年-1,調査年),AH333=""),"",ROUND(AH333*R333%,0)))</f>
        <v/>
      </c>
      <c r="AN333" s="666" t="str">
        <f t="shared" si="76"/>
        <v/>
      </c>
      <c r="AO333" s="666" t="str">
        <f t="shared" si="77"/>
        <v/>
      </c>
      <c r="AP333" s="666" t="str">
        <f t="shared" si="78"/>
        <v/>
      </c>
      <c r="AQ333" s="862" t="str">
        <f>IF(OR(R333="",AND(OR(I333&lt;&gt;IF(J333&gt;【１】経営概要!$G$27,調査年-1,調査年),AA333=0),M333="",AL333="")),"",
SUM(
IF(AND(I333=IF(J333&gt;【１】経営概要!$G$27,調査年-1,調査年),AA333=1),ROUND(K333*R333%,0),),
ROUND(M333*R333%,0),
ROUND(SUM(AL333)*R333%,0),
))</f>
        <v/>
      </c>
      <c r="AR333" s="666" t="str">
        <f t="shared" si="79"/>
        <v/>
      </c>
      <c r="AS333" s="666" t="str">
        <f t="shared" si="80"/>
        <v/>
      </c>
      <c r="AT333" s="897" t="str">
        <f t="shared" si="82"/>
        <v/>
      </c>
      <c r="AU333" s="897" t="str">
        <f t="shared" si="83"/>
        <v/>
      </c>
    </row>
    <row r="334" spans="3:47" s="4" customFormat="1" ht="28.15" hidden="1" customHeight="1" outlineLevel="1">
      <c r="C334" s="722">
        <v>316</v>
      </c>
      <c r="D334" s="772"/>
      <c r="E334" s="773"/>
      <c r="F334" s="767"/>
      <c r="G334" s="744"/>
      <c r="H334" s="193"/>
      <c r="I334" s="193"/>
      <c r="J334" s="768"/>
      <c r="K334" s="192"/>
      <c r="L334" s="192"/>
      <c r="M334" s="774"/>
      <c r="N334" s="192"/>
      <c r="O334" s="769"/>
      <c r="P334" s="895"/>
      <c r="Q334" s="960"/>
      <c r="R334" s="1048"/>
      <c r="S334" s="770"/>
      <c r="T334" s="771"/>
      <c r="U334" s="453"/>
      <c r="V334" s="307"/>
      <c r="W334" s="294"/>
      <c r="Z334" s="663" t="str">
        <f t="shared" si="69"/>
        <v/>
      </c>
      <c r="AA334" s="664" t="str">
        <f t="shared" si="84"/>
        <v/>
      </c>
      <c r="AB334" s="664" t="str">
        <f t="shared" si="85"/>
        <v/>
      </c>
      <c r="AC334" s="664" t="str">
        <f>IF(Z334="","",VLOOKUP(Z334,リスト!BN:BO,2,0))</f>
        <v/>
      </c>
      <c r="AD334" s="664" t="str">
        <f t="shared" si="70"/>
        <v/>
      </c>
      <c r="AE334" s="664" t="str">
        <f>IF(AD334="","",VLOOKUP(AD334,リスト!BW:BX,2,0))</f>
        <v/>
      </c>
      <c r="AF334" s="664" t="str">
        <f>IF(Z334="","",IF(J334&gt;【１】経営概要!$G$27,調査年-1,調査年)-I334)</f>
        <v/>
      </c>
      <c r="AG334" s="723" t="str">
        <f t="shared" si="71"/>
        <v/>
      </c>
      <c r="AH334" s="665" t="str">
        <f t="shared" si="72"/>
        <v/>
      </c>
      <c r="AI334" s="665" t="str">
        <f t="shared" si="73"/>
        <v/>
      </c>
      <c r="AJ334" s="666" t="str">
        <f t="shared" si="74"/>
        <v/>
      </c>
      <c r="AK334" s="666" t="str">
        <f t="shared" si="75"/>
        <v/>
      </c>
      <c r="AL334" s="666" t="str">
        <f t="shared" si="81"/>
        <v/>
      </c>
      <c r="AM334" s="666" t="str">
        <f>IF(R334="","",IF(OR(I334=IF(J334&gt;【１】経営概要!$G$27,調査年-1,調査年),AH334=""),"",ROUND(AH334*R334%,0)))</f>
        <v/>
      </c>
      <c r="AN334" s="666" t="str">
        <f t="shared" si="76"/>
        <v/>
      </c>
      <c r="AO334" s="666" t="str">
        <f t="shared" si="77"/>
        <v/>
      </c>
      <c r="AP334" s="666" t="str">
        <f t="shared" si="78"/>
        <v/>
      </c>
      <c r="AQ334" s="862" t="str">
        <f>IF(OR(R334="",AND(OR(I334&lt;&gt;IF(J334&gt;【１】経営概要!$G$27,調査年-1,調査年),AA334=0),M334="",AL334="")),"",
SUM(
IF(AND(I334=IF(J334&gt;【１】経営概要!$G$27,調査年-1,調査年),AA334=1),ROUND(K334*R334%,0),),
ROUND(M334*R334%,0),
ROUND(SUM(AL334)*R334%,0),
))</f>
        <v/>
      </c>
      <c r="AR334" s="666" t="str">
        <f t="shared" si="79"/>
        <v/>
      </c>
      <c r="AS334" s="666" t="str">
        <f t="shared" si="80"/>
        <v/>
      </c>
      <c r="AT334" s="897" t="str">
        <f t="shared" si="82"/>
        <v/>
      </c>
      <c r="AU334" s="897" t="str">
        <f t="shared" si="83"/>
        <v/>
      </c>
    </row>
    <row r="335" spans="3:47" s="4" customFormat="1" ht="28.15" hidden="1" customHeight="1" outlineLevel="1">
      <c r="C335" s="722">
        <v>317</v>
      </c>
      <c r="D335" s="766"/>
      <c r="E335" s="686"/>
      <c r="F335" s="767"/>
      <c r="G335" s="744"/>
      <c r="H335" s="191"/>
      <c r="I335" s="191"/>
      <c r="J335" s="768"/>
      <c r="K335" s="192"/>
      <c r="L335" s="192"/>
      <c r="M335" s="774"/>
      <c r="N335" s="192"/>
      <c r="O335" s="769"/>
      <c r="P335" s="895"/>
      <c r="Q335" s="960"/>
      <c r="R335" s="1048"/>
      <c r="S335" s="770"/>
      <c r="T335" s="771"/>
      <c r="U335" s="453"/>
      <c r="V335" s="307"/>
      <c r="W335" s="294"/>
      <c r="Z335" s="663" t="str">
        <f t="shared" si="69"/>
        <v/>
      </c>
      <c r="AA335" s="664" t="str">
        <f t="shared" si="84"/>
        <v/>
      </c>
      <c r="AB335" s="664" t="str">
        <f t="shared" si="85"/>
        <v/>
      </c>
      <c r="AC335" s="664" t="str">
        <f>IF(Z335="","",VLOOKUP(Z335,リスト!BN:BO,2,0))</f>
        <v/>
      </c>
      <c r="AD335" s="664" t="str">
        <f t="shared" si="70"/>
        <v/>
      </c>
      <c r="AE335" s="664" t="str">
        <f>IF(AD335="","",VLOOKUP(AD335,リスト!BW:BX,2,0))</f>
        <v/>
      </c>
      <c r="AF335" s="664" t="str">
        <f>IF(Z335="","",IF(J335&gt;【１】経営概要!$G$27,調査年-1,調査年)-I335)</f>
        <v/>
      </c>
      <c r="AG335" s="723" t="str">
        <f t="shared" si="71"/>
        <v/>
      </c>
      <c r="AH335" s="665" t="str">
        <f t="shared" si="72"/>
        <v/>
      </c>
      <c r="AI335" s="665" t="str">
        <f t="shared" si="73"/>
        <v/>
      </c>
      <c r="AJ335" s="666" t="str">
        <f t="shared" si="74"/>
        <v/>
      </c>
      <c r="AK335" s="666" t="str">
        <f t="shared" si="75"/>
        <v/>
      </c>
      <c r="AL335" s="666" t="str">
        <f t="shared" si="81"/>
        <v/>
      </c>
      <c r="AM335" s="666" t="str">
        <f>IF(R335="","",IF(OR(I335=IF(J335&gt;【１】経営概要!$G$27,調査年-1,調査年),AH335=""),"",ROUND(AH335*R335%,0)))</f>
        <v/>
      </c>
      <c r="AN335" s="666" t="str">
        <f t="shared" si="76"/>
        <v/>
      </c>
      <c r="AO335" s="666" t="str">
        <f t="shared" si="77"/>
        <v/>
      </c>
      <c r="AP335" s="666" t="str">
        <f t="shared" si="78"/>
        <v/>
      </c>
      <c r="AQ335" s="862" t="str">
        <f>IF(OR(R335="",AND(OR(I335&lt;&gt;IF(J335&gt;【１】経営概要!$G$27,調査年-1,調査年),AA335=0),M335="",AL335="")),"",
SUM(
IF(AND(I335=IF(J335&gt;【１】経営概要!$G$27,調査年-1,調査年),AA335=1),ROUND(K335*R335%,0),),
ROUND(M335*R335%,0),
ROUND(SUM(AL335)*R335%,0),
))</f>
        <v/>
      </c>
      <c r="AR335" s="666" t="str">
        <f t="shared" si="79"/>
        <v/>
      </c>
      <c r="AS335" s="666" t="str">
        <f t="shared" si="80"/>
        <v/>
      </c>
      <c r="AT335" s="897" t="str">
        <f t="shared" si="82"/>
        <v/>
      </c>
      <c r="AU335" s="897" t="str">
        <f t="shared" si="83"/>
        <v/>
      </c>
    </row>
    <row r="336" spans="3:47" s="4" customFormat="1" ht="28.15" hidden="1" customHeight="1" outlineLevel="1">
      <c r="C336" s="722">
        <v>318</v>
      </c>
      <c r="D336" s="772"/>
      <c r="E336" s="773"/>
      <c r="F336" s="767"/>
      <c r="G336" s="744"/>
      <c r="H336" s="193"/>
      <c r="I336" s="193"/>
      <c r="J336" s="775"/>
      <c r="K336" s="192"/>
      <c r="L336" s="192"/>
      <c r="M336" s="774"/>
      <c r="N336" s="192"/>
      <c r="O336" s="769"/>
      <c r="P336" s="895"/>
      <c r="Q336" s="960"/>
      <c r="R336" s="1048"/>
      <c r="S336" s="770"/>
      <c r="T336" s="771"/>
      <c r="U336" s="453"/>
      <c r="V336" s="307"/>
      <c r="W336" s="294"/>
      <c r="Z336" s="663" t="str">
        <f t="shared" si="69"/>
        <v/>
      </c>
      <c r="AA336" s="664" t="str">
        <f t="shared" si="84"/>
        <v/>
      </c>
      <c r="AB336" s="664" t="str">
        <f t="shared" si="85"/>
        <v/>
      </c>
      <c r="AC336" s="664" t="str">
        <f>IF(Z336="","",VLOOKUP(Z336,リスト!BN:BO,2,0))</f>
        <v/>
      </c>
      <c r="AD336" s="664" t="str">
        <f t="shared" si="70"/>
        <v/>
      </c>
      <c r="AE336" s="664" t="str">
        <f>IF(AD336="","",VLOOKUP(AD336,リスト!BW:BX,2,0))</f>
        <v/>
      </c>
      <c r="AF336" s="664" t="str">
        <f>IF(Z336="","",IF(J336&gt;【１】経営概要!$G$27,調査年-1,調査年)-I336)</f>
        <v/>
      </c>
      <c r="AG336" s="723" t="str">
        <f t="shared" si="71"/>
        <v/>
      </c>
      <c r="AH336" s="665" t="str">
        <f t="shared" si="72"/>
        <v/>
      </c>
      <c r="AI336" s="665" t="str">
        <f t="shared" si="73"/>
        <v/>
      </c>
      <c r="AJ336" s="666" t="str">
        <f t="shared" si="74"/>
        <v/>
      </c>
      <c r="AK336" s="666" t="str">
        <f t="shared" si="75"/>
        <v/>
      </c>
      <c r="AL336" s="666" t="str">
        <f t="shared" si="81"/>
        <v/>
      </c>
      <c r="AM336" s="666" t="str">
        <f>IF(R336="","",IF(OR(I336=IF(J336&gt;【１】経営概要!$G$27,調査年-1,調査年),AH336=""),"",ROUND(AH336*R336%,0)))</f>
        <v/>
      </c>
      <c r="AN336" s="666" t="str">
        <f t="shared" si="76"/>
        <v/>
      </c>
      <c r="AO336" s="666" t="str">
        <f t="shared" si="77"/>
        <v/>
      </c>
      <c r="AP336" s="666" t="str">
        <f t="shared" si="78"/>
        <v/>
      </c>
      <c r="AQ336" s="862" t="str">
        <f>IF(OR(R336="",AND(OR(I336&lt;&gt;IF(J336&gt;【１】経営概要!$G$27,調査年-1,調査年),AA336=0),M336="",AL336="")),"",
SUM(
IF(AND(I336=IF(J336&gt;【１】経営概要!$G$27,調査年-1,調査年),AA336=1),ROUND(K336*R336%,0),),
ROUND(M336*R336%,0),
ROUND(SUM(AL336)*R336%,0),
))</f>
        <v/>
      </c>
      <c r="AR336" s="666" t="str">
        <f t="shared" si="79"/>
        <v/>
      </c>
      <c r="AS336" s="666" t="str">
        <f t="shared" si="80"/>
        <v/>
      </c>
      <c r="AT336" s="897" t="str">
        <f t="shared" si="82"/>
        <v/>
      </c>
      <c r="AU336" s="897" t="str">
        <f t="shared" si="83"/>
        <v/>
      </c>
    </row>
    <row r="337" spans="3:47" s="4" customFormat="1" ht="28.15" hidden="1" customHeight="1" outlineLevel="1">
      <c r="C337" s="722">
        <v>319</v>
      </c>
      <c r="D337" s="766"/>
      <c r="E337" s="686"/>
      <c r="F337" s="767"/>
      <c r="G337" s="744"/>
      <c r="H337" s="191"/>
      <c r="I337" s="191"/>
      <c r="J337" s="776"/>
      <c r="K337" s="192"/>
      <c r="L337" s="192"/>
      <c r="M337" s="774"/>
      <c r="N337" s="192"/>
      <c r="O337" s="769"/>
      <c r="P337" s="895"/>
      <c r="Q337" s="960"/>
      <c r="R337" s="1048"/>
      <c r="S337" s="770"/>
      <c r="T337" s="771"/>
      <c r="U337" s="453"/>
      <c r="V337" s="307"/>
      <c r="W337" s="294"/>
      <c r="Z337" s="663" t="str">
        <f t="shared" si="69"/>
        <v/>
      </c>
      <c r="AA337" s="664" t="str">
        <f t="shared" si="84"/>
        <v/>
      </c>
      <c r="AB337" s="664" t="str">
        <f t="shared" si="85"/>
        <v/>
      </c>
      <c r="AC337" s="664" t="str">
        <f>IF(Z337="","",VLOOKUP(Z337,リスト!BN:BO,2,0))</f>
        <v/>
      </c>
      <c r="AD337" s="664" t="str">
        <f t="shared" si="70"/>
        <v/>
      </c>
      <c r="AE337" s="664" t="str">
        <f>IF(AD337="","",VLOOKUP(AD337,リスト!BW:BX,2,0))</f>
        <v/>
      </c>
      <c r="AF337" s="664" t="str">
        <f>IF(Z337="","",IF(J337&gt;【１】経営概要!$G$27,調査年-1,調査年)-I337)</f>
        <v/>
      </c>
      <c r="AG337" s="723" t="str">
        <f t="shared" si="71"/>
        <v/>
      </c>
      <c r="AH337" s="665" t="str">
        <f t="shared" si="72"/>
        <v/>
      </c>
      <c r="AI337" s="665" t="str">
        <f t="shared" si="73"/>
        <v/>
      </c>
      <c r="AJ337" s="666" t="str">
        <f t="shared" si="74"/>
        <v/>
      </c>
      <c r="AK337" s="666" t="str">
        <f t="shared" si="75"/>
        <v/>
      </c>
      <c r="AL337" s="666" t="str">
        <f t="shared" si="81"/>
        <v/>
      </c>
      <c r="AM337" s="666" t="str">
        <f>IF(R337="","",IF(OR(I337=IF(J337&gt;【１】経営概要!$G$27,調査年-1,調査年),AH337=""),"",ROUND(AH337*R337%,0)))</f>
        <v/>
      </c>
      <c r="AN337" s="666" t="str">
        <f t="shared" si="76"/>
        <v/>
      </c>
      <c r="AO337" s="666" t="str">
        <f t="shared" si="77"/>
        <v/>
      </c>
      <c r="AP337" s="666" t="str">
        <f t="shared" si="78"/>
        <v/>
      </c>
      <c r="AQ337" s="862" t="str">
        <f>IF(OR(R337="",AND(OR(I337&lt;&gt;IF(J337&gt;【１】経営概要!$G$27,調査年-1,調査年),AA337=0),M337="",AL337="")),"",
SUM(
IF(AND(I337=IF(J337&gt;【１】経営概要!$G$27,調査年-1,調査年),AA337=1),ROUND(K337*R337%,0),),
ROUND(M337*R337%,0),
ROUND(SUM(AL337)*R337%,0),
))</f>
        <v/>
      </c>
      <c r="AR337" s="666" t="str">
        <f t="shared" si="79"/>
        <v/>
      </c>
      <c r="AS337" s="666" t="str">
        <f t="shared" si="80"/>
        <v/>
      </c>
      <c r="AT337" s="897" t="str">
        <f t="shared" si="82"/>
        <v/>
      </c>
      <c r="AU337" s="897" t="str">
        <f t="shared" si="83"/>
        <v/>
      </c>
    </row>
    <row r="338" spans="3:47" s="4" customFormat="1" ht="28.15" hidden="1" customHeight="1" outlineLevel="1">
      <c r="C338" s="722">
        <v>320</v>
      </c>
      <c r="D338" s="766"/>
      <c r="E338" s="686"/>
      <c r="F338" s="767"/>
      <c r="G338" s="744"/>
      <c r="H338" s="191"/>
      <c r="I338" s="191"/>
      <c r="J338" s="776"/>
      <c r="K338" s="192"/>
      <c r="L338" s="192"/>
      <c r="M338" s="774"/>
      <c r="N338" s="192"/>
      <c r="O338" s="769"/>
      <c r="P338" s="895"/>
      <c r="Q338" s="960"/>
      <c r="R338" s="1048"/>
      <c r="S338" s="770"/>
      <c r="T338" s="771"/>
      <c r="U338" s="453"/>
      <c r="V338" s="307"/>
      <c r="W338" s="294"/>
      <c r="Z338" s="663" t="str">
        <f t="shared" si="69"/>
        <v/>
      </c>
      <c r="AA338" s="664" t="str">
        <f t="shared" si="84"/>
        <v/>
      </c>
      <c r="AB338" s="664" t="str">
        <f t="shared" si="85"/>
        <v/>
      </c>
      <c r="AC338" s="664" t="str">
        <f>IF(Z338="","",VLOOKUP(Z338,リスト!BN:BO,2,0))</f>
        <v/>
      </c>
      <c r="AD338" s="664" t="str">
        <f t="shared" si="70"/>
        <v/>
      </c>
      <c r="AE338" s="664" t="str">
        <f>IF(AD338="","",VLOOKUP(AD338,リスト!BW:BX,2,0))</f>
        <v/>
      </c>
      <c r="AF338" s="664" t="str">
        <f>IF(Z338="","",IF(J338&gt;【１】経営概要!$G$27,調査年-1,調査年)-I338)</f>
        <v/>
      </c>
      <c r="AG338" s="723" t="str">
        <f t="shared" si="71"/>
        <v/>
      </c>
      <c r="AH338" s="665" t="str">
        <f t="shared" si="72"/>
        <v/>
      </c>
      <c r="AI338" s="665" t="str">
        <f t="shared" si="73"/>
        <v/>
      </c>
      <c r="AJ338" s="666" t="str">
        <f t="shared" si="74"/>
        <v/>
      </c>
      <c r="AK338" s="666" t="str">
        <f t="shared" si="75"/>
        <v/>
      </c>
      <c r="AL338" s="666" t="str">
        <f t="shared" si="81"/>
        <v/>
      </c>
      <c r="AM338" s="666" t="str">
        <f>IF(R338="","",IF(OR(I338=IF(J338&gt;【１】経営概要!$G$27,調査年-1,調査年),AH338=""),"",ROUND(AH338*R338%,0)))</f>
        <v/>
      </c>
      <c r="AN338" s="666" t="str">
        <f t="shared" si="76"/>
        <v/>
      </c>
      <c r="AO338" s="666" t="str">
        <f t="shared" si="77"/>
        <v/>
      </c>
      <c r="AP338" s="666" t="str">
        <f t="shared" si="78"/>
        <v/>
      </c>
      <c r="AQ338" s="862" t="str">
        <f>IF(OR(R338="",AND(OR(I338&lt;&gt;IF(J338&gt;【１】経営概要!$G$27,調査年-1,調査年),AA338=0),M338="",AL338="")),"",
SUM(
IF(AND(I338=IF(J338&gt;【１】経営概要!$G$27,調査年-1,調査年),AA338=1),ROUND(K338*R338%,0),),
ROUND(M338*R338%,0),
ROUND(SUM(AL338)*R338%,0),
))</f>
        <v/>
      </c>
      <c r="AR338" s="666" t="str">
        <f t="shared" si="79"/>
        <v/>
      </c>
      <c r="AS338" s="666" t="str">
        <f t="shared" si="80"/>
        <v/>
      </c>
      <c r="AT338" s="897" t="str">
        <f t="shared" si="82"/>
        <v/>
      </c>
      <c r="AU338" s="897" t="str">
        <f t="shared" si="83"/>
        <v/>
      </c>
    </row>
    <row r="339" spans="3:47" s="4" customFormat="1" ht="28.15" hidden="1" customHeight="1" outlineLevel="1">
      <c r="C339" s="722">
        <v>321</v>
      </c>
      <c r="D339" s="766"/>
      <c r="E339" s="686"/>
      <c r="F339" s="767"/>
      <c r="G339" s="744"/>
      <c r="H339" s="191"/>
      <c r="I339" s="191"/>
      <c r="J339" s="776"/>
      <c r="K339" s="192"/>
      <c r="L339" s="192"/>
      <c r="M339" s="774"/>
      <c r="N339" s="192"/>
      <c r="O339" s="769"/>
      <c r="P339" s="895"/>
      <c r="Q339" s="960"/>
      <c r="R339" s="1048"/>
      <c r="S339" s="770"/>
      <c r="T339" s="771"/>
      <c r="U339" s="453"/>
      <c r="V339" s="307"/>
      <c r="W339" s="294"/>
      <c r="Z339" s="663" t="str">
        <f t="shared" si="69"/>
        <v/>
      </c>
      <c r="AA339" s="664" t="str">
        <f t="shared" si="84"/>
        <v/>
      </c>
      <c r="AB339" s="664" t="str">
        <f t="shared" si="85"/>
        <v/>
      </c>
      <c r="AC339" s="664" t="str">
        <f>IF(Z339="","",VLOOKUP(Z339,リスト!BN:BO,2,0))</f>
        <v/>
      </c>
      <c r="AD339" s="664" t="str">
        <f t="shared" si="70"/>
        <v/>
      </c>
      <c r="AE339" s="664" t="str">
        <f>IF(AD339="","",VLOOKUP(AD339,リスト!BW:BX,2,0))</f>
        <v/>
      </c>
      <c r="AF339" s="664" t="str">
        <f>IF(Z339="","",IF(J339&gt;【１】経営概要!$G$27,調査年-1,調査年)-I339)</f>
        <v/>
      </c>
      <c r="AG339" s="723" t="str">
        <f t="shared" si="71"/>
        <v/>
      </c>
      <c r="AH339" s="665" t="str">
        <f t="shared" si="72"/>
        <v/>
      </c>
      <c r="AI339" s="665" t="str">
        <f t="shared" si="73"/>
        <v/>
      </c>
      <c r="AJ339" s="666" t="str">
        <f t="shared" si="74"/>
        <v/>
      </c>
      <c r="AK339" s="666" t="str">
        <f t="shared" si="75"/>
        <v/>
      </c>
      <c r="AL339" s="666" t="str">
        <f t="shared" si="81"/>
        <v/>
      </c>
      <c r="AM339" s="666" t="str">
        <f>IF(R339="","",IF(OR(I339=IF(J339&gt;【１】経営概要!$G$27,調査年-1,調査年),AH339=""),"",ROUND(AH339*R339%,0)))</f>
        <v/>
      </c>
      <c r="AN339" s="666" t="str">
        <f t="shared" si="76"/>
        <v/>
      </c>
      <c r="AO339" s="666" t="str">
        <f t="shared" si="77"/>
        <v/>
      </c>
      <c r="AP339" s="666" t="str">
        <f t="shared" si="78"/>
        <v/>
      </c>
      <c r="AQ339" s="862" t="str">
        <f>IF(OR(R339="",AND(OR(I339&lt;&gt;IF(J339&gt;【１】経営概要!$G$27,調査年-1,調査年),AA339=0),M339="",AL339="")),"",
SUM(
IF(AND(I339=IF(J339&gt;【１】経営概要!$G$27,調査年-1,調査年),AA339=1),ROUND(K339*R339%,0),),
ROUND(M339*R339%,0),
ROUND(SUM(AL339)*R339%,0),
))</f>
        <v/>
      </c>
      <c r="AR339" s="666" t="str">
        <f t="shared" si="79"/>
        <v/>
      </c>
      <c r="AS339" s="666" t="str">
        <f t="shared" si="80"/>
        <v/>
      </c>
      <c r="AT339" s="897" t="str">
        <f t="shared" si="82"/>
        <v/>
      </c>
      <c r="AU339" s="897" t="str">
        <f t="shared" si="83"/>
        <v/>
      </c>
    </row>
    <row r="340" spans="3:47" s="4" customFormat="1" ht="28.15" hidden="1" customHeight="1" outlineLevel="1">
      <c r="C340" s="722">
        <v>322</v>
      </c>
      <c r="D340" s="766"/>
      <c r="E340" s="686"/>
      <c r="F340" s="767"/>
      <c r="G340" s="744"/>
      <c r="H340" s="191"/>
      <c r="I340" s="191"/>
      <c r="J340" s="776"/>
      <c r="K340" s="192"/>
      <c r="L340" s="192"/>
      <c r="M340" s="774"/>
      <c r="N340" s="192"/>
      <c r="O340" s="769"/>
      <c r="P340" s="895"/>
      <c r="Q340" s="960"/>
      <c r="R340" s="1048"/>
      <c r="S340" s="770"/>
      <c r="T340" s="771"/>
      <c r="U340" s="453"/>
      <c r="V340" s="307"/>
      <c r="W340" s="294"/>
      <c r="Z340" s="663" t="str">
        <f t="shared" si="69"/>
        <v/>
      </c>
      <c r="AA340" s="664" t="str">
        <f t="shared" si="84"/>
        <v/>
      </c>
      <c r="AB340" s="664" t="str">
        <f t="shared" si="85"/>
        <v/>
      </c>
      <c r="AC340" s="664" t="str">
        <f>IF(Z340="","",VLOOKUP(Z340,リスト!BN:BO,2,0))</f>
        <v/>
      </c>
      <c r="AD340" s="664" t="str">
        <f t="shared" si="70"/>
        <v/>
      </c>
      <c r="AE340" s="664" t="str">
        <f>IF(AD340="","",VLOOKUP(AD340,リスト!BW:BX,2,0))</f>
        <v/>
      </c>
      <c r="AF340" s="664" t="str">
        <f>IF(Z340="","",IF(J340&gt;【１】経営概要!$G$27,調査年-1,調査年)-I340)</f>
        <v/>
      </c>
      <c r="AG340" s="723" t="str">
        <f t="shared" si="71"/>
        <v/>
      </c>
      <c r="AH340" s="665" t="str">
        <f t="shared" si="72"/>
        <v/>
      </c>
      <c r="AI340" s="665" t="str">
        <f t="shared" si="73"/>
        <v/>
      </c>
      <c r="AJ340" s="666" t="str">
        <f t="shared" si="74"/>
        <v/>
      </c>
      <c r="AK340" s="666" t="str">
        <f t="shared" si="75"/>
        <v/>
      </c>
      <c r="AL340" s="666" t="str">
        <f t="shared" ref="AL340:AL403" si="86">IF(OR(Z340="",AA340=1),IF(AND(AA340=1,AF340=0),L340,""),
IF(AND(AD340&gt;0,AF340&lt;AD340,SUM(AK340)&gt;0,AK340&lt;=ROUND(L340*AE340,0)),ROUND(AK340,0),
IF(AND(AD340&gt;0,AF340&lt;AD340,SUM(L340)&gt;0),ROUND(L340*AE340,0),"")))</f>
        <v/>
      </c>
      <c r="AM340" s="666" t="str">
        <f>IF(R340="","",IF(OR(I340=IF(J340&gt;【１】経営概要!$G$27,調査年-1,調査年),AH340=""),"",ROUND(AH340*R340%,0)))</f>
        <v/>
      </c>
      <c r="AN340" s="666" t="str">
        <f t="shared" si="76"/>
        <v/>
      </c>
      <c r="AO340" s="666" t="str">
        <f t="shared" si="77"/>
        <v/>
      </c>
      <c r="AP340" s="666" t="str">
        <f t="shared" si="78"/>
        <v/>
      </c>
      <c r="AQ340" s="862" t="str">
        <f>IF(OR(R340="",AND(OR(I340&lt;&gt;IF(J340&gt;【１】経営概要!$G$27,調査年-1,調査年),AA340=0),M340="",AL340="")),"",
SUM(
IF(AND(I340=IF(J340&gt;【１】経営概要!$G$27,調査年-1,調査年),AA340=1),ROUND(K340*R340%,0),),
ROUND(M340*R340%,0),
ROUND(SUM(AL340)*R340%,0),
))</f>
        <v/>
      </c>
      <c r="AR340" s="666" t="str">
        <f t="shared" si="79"/>
        <v/>
      </c>
      <c r="AS340" s="666" t="str">
        <f t="shared" si="80"/>
        <v/>
      </c>
      <c r="AT340" s="897" t="str">
        <f t="shared" si="82"/>
        <v/>
      </c>
      <c r="AU340" s="897" t="str">
        <f t="shared" si="83"/>
        <v/>
      </c>
    </row>
    <row r="341" spans="3:47" s="4" customFormat="1" ht="28.15" hidden="1" customHeight="1" outlineLevel="1">
      <c r="C341" s="722">
        <v>323</v>
      </c>
      <c r="D341" s="766"/>
      <c r="E341" s="686"/>
      <c r="F341" s="767"/>
      <c r="G341" s="744"/>
      <c r="H341" s="191"/>
      <c r="I341" s="191"/>
      <c r="J341" s="776"/>
      <c r="K341" s="192"/>
      <c r="L341" s="192"/>
      <c r="M341" s="774"/>
      <c r="N341" s="192"/>
      <c r="O341" s="769"/>
      <c r="P341" s="895"/>
      <c r="Q341" s="960"/>
      <c r="R341" s="1048"/>
      <c r="S341" s="770"/>
      <c r="T341" s="771"/>
      <c r="U341" s="453"/>
      <c r="V341" s="307"/>
      <c r="W341" s="294"/>
      <c r="Z341" s="663" t="str">
        <f t="shared" si="69"/>
        <v/>
      </c>
      <c r="AA341" s="664" t="str">
        <f t="shared" si="84"/>
        <v/>
      </c>
      <c r="AB341" s="664" t="str">
        <f t="shared" si="85"/>
        <v/>
      </c>
      <c r="AC341" s="664" t="str">
        <f>IF(Z341="","",VLOOKUP(Z341,リスト!BN:BO,2,0))</f>
        <v/>
      </c>
      <c r="AD341" s="664" t="str">
        <f t="shared" si="70"/>
        <v/>
      </c>
      <c r="AE341" s="664" t="str">
        <f>IF(AD341="","",VLOOKUP(AD341,リスト!BW:BX,2,0))</f>
        <v/>
      </c>
      <c r="AF341" s="664" t="str">
        <f>IF(Z341="","",IF(J341&gt;【１】経営概要!$G$27,調査年-1,調査年)-I341)</f>
        <v/>
      </c>
      <c r="AG341" s="723" t="str">
        <f t="shared" si="71"/>
        <v/>
      </c>
      <c r="AH341" s="665" t="str">
        <f t="shared" si="72"/>
        <v/>
      </c>
      <c r="AI341" s="665" t="str">
        <f t="shared" si="73"/>
        <v/>
      </c>
      <c r="AJ341" s="666" t="str">
        <f t="shared" si="74"/>
        <v/>
      </c>
      <c r="AK341" s="666" t="str">
        <f t="shared" si="75"/>
        <v/>
      </c>
      <c r="AL341" s="666" t="str">
        <f t="shared" si="86"/>
        <v/>
      </c>
      <c r="AM341" s="666" t="str">
        <f>IF(R341="","",IF(OR(I341=IF(J341&gt;【１】経営概要!$G$27,調査年-1,調査年),AH341=""),"",ROUND(AH341*R341%,0)))</f>
        <v/>
      </c>
      <c r="AN341" s="666" t="str">
        <f t="shared" si="76"/>
        <v/>
      </c>
      <c r="AO341" s="666" t="str">
        <f t="shared" si="77"/>
        <v/>
      </c>
      <c r="AP341" s="666" t="str">
        <f t="shared" si="78"/>
        <v/>
      </c>
      <c r="AQ341" s="862" t="str">
        <f>IF(OR(R341="",AND(OR(I341&lt;&gt;IF(J341&gt;【１】経営概要!$G$27,調査年-1,調査年),AA341=0),M341="",AL341="")),"",
SUM(
IF(AND(I341=IF(J341&gt;【１】経営概要!$G$27,調査年-1,調査年),AA341=1),ROUND(K341*R341%,0),),
ROUND(M341*R341%,0),
ROUND(SUM(AL341)*R341%,0),
))</f>
        <v/>
      </c>
      <c r="AR341" s="666" t="str">
        <f t="shared" si="79"/>
        <v/>
      </c>
      <c r="AS341" s="666" t="str">
        <f t="shared" si="80"/>
        <v/>
      </c>
      <c r="AT341" s="897" t="str">
        <f t="shared" si="82"/>
        <v/>
      </c>
      <c r="AU341" s="897" t="str">
        <f t="shared" si="83"/>
        <v/>
      </c>
    </row>
    <row r="342" spans="3:47" s="4" customFormat="1" ht="28.15" hidden="1" customHeight="1" outlineLevel="1">
      <c r="C342" s="722">
        <v>324</v>
      </c>
      <c r="D342" s="766"/>
      <c r="E342" s="686"/>
      <c r="F342" s="767"/>
      <c r="G342" s="744"/>
      <c r="H342" s="191"/>
      <c r="I342" s="191"/>
      <c r="J342" s="776"/>
      <c r="K342" s="192"/>
      <c r="L342" s="192"/>
      <c r="M342" s="774"/>
      <c r="N342" s="192"/>
      <c r="O342" s="769"/>
      <c r="P342" s="895"/>
      <c r="Q342" s="960"/>
      <c r="R342" s="1048"/>
      <c r="S342" s="770"/>
      <c r="T342" s="771"/>
      <c r="U342" s="453"/>
      <c r="V342" s="307"/>
      <c r="W342" s="294"/>
      <c r="Z342" s="663" t="str">
        <f t="shared" si="69"/>
        <v/>
      </c>
      <c r="AA342" s="664" t="str">
        <f t="shared" si="84"/>
        <v/>
      </c>
      <c r="AB342" s="664" t="str">
        <f t="shared" si="85"/>
        <v/>
      </c>
      <c r="AC342" s="664" t="str">
        <f>IF(Z342="","",VLOOKUP(Z342,リスト!BN:BO,2,0))</f>
        <v/>
      </c>
      <c r="AD342" s="664" t="str">
        <f t="shared" si="70"/>
        <v/>
      </c>
      <c r="AE342" s="664" t="str">
        <f>IF(AD342="","",VLOOKUP(AD342,リスト!BW:BX,2,0))</f>
        <v/>
      </c>
      <c r="AF342" s="664" t="str">
        <f>IF(Z342="","",IF(J342&gt;【１】経営概要!$G$27,調査年-1,調査年)-I342)</f>
        <v/>
      </c>
      <c r="AG342" s="723" t="str">
        <f t="shared" si="71"/>
        <v/>
      </c>
      <c r="AH342" s="665" t="str">
        <f t="shared" si="72"/>
        <v/>
      </c>
      <c r="AI342" s="665" t="str">
        <f t="shared" si="73"/>
        <v/>
      </c>
      <c r="AJ342" s="666" t="str">
        <f t="shared" si="74"/>
        <v/>
      </c>
      <c r="AK342" s="666" t="str">
        <f t="shared" si="75"/>
        <v/>
      </c>
      <c r="AL342" s="666" t="str">
        <f t="shared" si="86"/>
        <v/>
      </c>
      <c r="AM342" s="666" t="str">
        <f>IF(R342="","",IF(OR(I342=IF(J342&gt;【１】経営概要!$G$27,調査年-1,調査年),AH342=""),"",ROUND(AH342*R342%,0)))</f>
        <v/>
      </c>
      <c r="AN342" s="666" t="str">
        <f t="shared" si="76"/>
        <v/>
      </c>
      <c r="AO342" s="666" t="str">
        <f t="shared" si="77"/>
        <v/>
      </c>
      <c r="AP342" s="666" t="str">
        <f t="shared" si="78"/>
        <v/>
      </c>
      <c r="AQ342" s="862" t="str">
        <f>IF(OR(R342="",AND(OR(I342&lt;&gt;IF(J342&gt;【１】経営概要!$G$27,調査年-1,調査年),AA342=0),M342="",AL342="")),"",
SUM(
IF(AND(I342=IF(J342&gt;【１】経営概要!$G$27,調査年-1,調査年),AA342=1),ROUND(K342*R342%,0),),
ROUND(M342*R342%,0),
ROUND(SUM(AL342)*R342%,0),
))</f>
        <v/>
      </c>
      <c r="AR342" s="666" t="str">
        <f t="shared" si="79"/>
        <v/>
      </c>
      <c r="AS342" s="666" t="str">
        <f t="shared" si="80"/>
        <v/>
      </c>
      <c r="AT342" s="897" t="str">
        <f t="shared" si="82"/>
        <v/>
      </c>
      <c r="AU342" s="897" t="str">
        <f t="shared" si="83"/>
        <v/>
      </c>
    </row>
    <row r="343" spans="3:47" s="4" customFormat="1" ht="28.15" hidden="1" customHeight="1" outlineLevel="1">
      <c r="C343" s="722">
        <v>325</v>
      </c>
      <c r="D343" s="766"/>
      <c r="E343" s="686"/>
      <c r="F343" s="767"/>
      <c r="G343" s="682"/>
      <c r="H343" s="200"/>
      <c r="I343" s="200"/>
      <c r="J343" s="768"/>
      <c r="K343" s="201"/>
      <c r="L343" s="201"/>
      <c r="M343" s="201"/>
      <c r="N343" s="201"/>
      <c r="O343" s="769"/>
      <c r="P343" s="895"/>
      <c r="Q343" s="960"/>
      <c r="R343" s="1048"/>
      <c r="S343" s="770"/>
      <c r="T343" s="771"/>
      <c r="U343" s="453"/>
      <c r="V343" s="307"/>
      <c r="W343" s="294"/>
      <c r="Z343" s="663" t="str">
        <f t="shared" si="69"/>
        <v/>
      </c>
      <c r="AA343" s="664" t="str">
        <f t="shared" si="84"/>
        <v/>
      </c>
      <c r="AB343" s="664" t="str">
        <f t="shared" si="85"/>
        <v/>
      </c>
      <c r="AC343" s="664" t="str">
        <f>IF(Z343="","",VLOOKUP(Z343,リスト!BN:BO,2,0))</f>
        <v/>
      </c>
      <c r="AD343" s="664" t="str">
        <f t="shared" si="70"/>
        <v/>
      </c>
      <c r="AE343" s="664" t="str">
        <f>IF(AD343="","",VLOOKUP(AD343,リスト!BW:BX,2,0))</f>
        <v/>
      </c>
      <c r="AF343" s="664" t="str">
        <f>IF(Z343="","",IF(J343&gt;【１】経営概要!$G$27,調査年-1,調査年)-I343)</f>
        <v/>
      </c>
      <c r="AG343" s="723" t="str">
        <f t="shared" si="71"/>
        <v/>
      </c>
      <c r="AH343" s="665" t="str">
        <f t="shared" si="72"/>
        <v/>
      </c>
      <c r="AI343" s="665" t="str">
        <f t="shared" si="73"/>
        <v/>
      </c>
      <c r="AJ343" s="666" t="str">
        <f t="shared" si="74"/>
        <v/>
      </c>
      <c r="AK343" s="666" t="str">
        <f t="shared" si="75"/>
        <v/>
      </c>
      <c r="AL343" s="666" t="str">
        <f t="shared" si="86"/>
        <v/>
      </c>
      <c r="AM343" s="666" t="str">
        <f>IF(R343="","",IF(OR(I343=IF(J343&gt;【１】経営概要!$G$27,調査年-1,調査年),AH343=""),"",ROUND(AH343*R343%,0)))</f>
        <v/>
      </c>
      <c r="AN343" s="666" t="str">
        <f t="shared" si="76"/>
        <v/>
      </c>
      <c r="AO343" s="666" t="str">
        <f t="shared" si="77"/>
        <v/>
      </c>
      <c r="AP343" s="666" t="str">
        <f t="shared" si="78"/>
        <v/>
      </c>
      <c r="AQ343" s="862" t="str">
        <f>IF(OR(R343="",AND(OR(I343&lt;&gt;IF(J343&gt;【１】経営概要!$G$27,調査年-1,調査年),AA343=0),M343="",AL343="")),"",
SUM(
IF(AND(I343=IF(J343&gt;【１】経営概要!$G$27,調査年-1,調査年),AA343=1),ROUND(K343*R343%,0),),
ROUND(M343*R343%,0),
ROUND(SUM(AL343)*R343%,0),
))</f>
        <v/>
      </c>
      <c r="AR343" s="666" t="str">
        <f t="shared" si="79"/>
        <v/>
      </c>
      <c r="AS343" s="666" t="str">
        <f t="shared" si="80"/>
        <v/>
      </c>
      <c r="AT343" s="897" t="str">
        <f t="shared" si="82"/>
        <v/>
      </c>
      <c r="AU343" s="897" t="str">
        <f t="shared" si="83"/>
        <v/>
      </c>
    </row>
    <row r="344" spans="3:47" s="4" customFormat="1" ht="28.15" hidden="1" customHeight="1" outlineLevel="1">
      <c r="C344" s="722">
        <v>326</v>
      </c>
      <c r="D344" s="772"/>
      <c r="E344" s="773"/>
      <c r="F344" s="767"/>
      <c r="G344" s="744"/>
      <c r="H344" s="193"/>
      <c r="I344" s="193"/>
      <c r="J344" s="768"/>
      <c r="K344" s="192"/>
      <c r="L344" s="192"/>
      <c r="M344" s="774"/>
      <c r="N344" s="192"/>
      <c r="O344" s="769"/>
      <c r="P344" s="895"/>
      <c r="Q344" s="960"/>
      <c r="R344" s="1048"/>
      <c r="S344" s="770"/>
      <c r="T344" s="771"/>
      <c r="U344" s="453"/>
      <c r="V344" s="307"/>
      <c r="W344" s="294"/>
      <c r="Z344" s="663" t="str">
        <f t="shared" si="69"/>
        <v/>
      </c>
      <c r="AA344" s="664" t="str">
        <f t="shared" si="84"/>
        <v/>
      </c>
      <c r="AB344" s="664" t="str">
        <f t="shared" si="85"/>
        <v/>
      </c>
      <c r="AC344" s="664" t="str">
        <f>IF(Z344="","",VLOOKUP(Z344,リスト!BN:BO,2,0))</f>
        <v/>
      </c>
      <c r="AD344" s="664" t="str">
        <f t="shared" si="70"/>
        <v/>
      </c>
      <c r="AE344" s="664" t="str">
        <f>IF(AD344="","",VLOOKUP(AD344,リスト!BW:BX,2,0))</f>
        <v/>
      </c>
      <c r="AF344" s="664" t="str">
        <f>IF(Z344="","",IF(J344&gt;【１】経営概要!$G$27,調査年-1,調査年)-I344)</f>
        <v/>
      </c>
      <c r="AG344" s="723" t="str">
        <f t="shared" si="71"/>
        <v/>
      </c>
      <c r="AH344" s="665" t="str">
        <f t="shared" si="72"/>
        <v/>
      </c>
      <c r="AI344" s="665" t="str">
        <f t="shared" si="73"/>
        <v/>
      </c>
      <c r="AJ344" s="666" t="str">
        <f t="shared" si="74"/>
        <v/>
      </c>
      <c r="AK344" s="666" t="str">
        <f t="shared" si="75"/>
        <v/>
      </c>
      <c r="AL344" s="666" t="str">
        <f t="shared" si="86"/>
        <v/>
      </c>
      <c r="AM344" s="666" t="str">
        <f>IF(R344="","",IF(OR(I344=IF(J344&gt;【１】経営概要!$G$27,調査年-1,調査年),AH344=""),"",ROUND(AH344*R344%,0)))</f>
        <v/>
      </c>
      <c r="AN344" s="666" t="str">
        <f t="shared" si="76"/>
        <v/>
      </c>
      <c r="AO344" s="666" t="str">
        <f t="shared" si="77"/>
        <v/>
      </c>
      <c r="AP344" s="666" t="str">
        <f t="shared" si="78"/>
        <v/>
      </c>
      <c r="AQ344" s="862" t="str">
        <f>IF(OR(R344="",AND(OR(I344&lt;&gt;IF(J344&gt;【１】経営概要!$G$27,調査年-1,調査年),AA344=0),M344="",AL344="")),"",
SUM(
IF(AND(I344=IF(J344&gt;【１】経営概要!$G$27,調査年-1,調査年),AA344=1),ROUND(K344*R344%,0),),
ROUND(M344*R344%,0),
ROUND(SUM(AL344)*R344%,0),
))</f>
        <v/>
      </c>
      <c r="AR344" s="666" t="str">
        <f t="shared" si="79"/>
        <v/>
      </c>
      <c r="AS344" s="666" t="str">
        <f t="shared" si="80"/>
        <v/>
      </c>
      <c r="AT344" s="897" t="str">
        <f t="shared" si="82"/>
        <v/>
      </c>
      <c r="AU344" s="897" t="str">
        <f t="shared" si="83"/>
        <v/>
      </c>
    </row>
    <row r="345" spans="3:47" s="4" customFormat="1" ht="28.15" hidden="1" customHeight="1" outlineLevel="1">
      <c r="C345" s="722">
        <v>327</v>
      </c>
      <c r="D345" s="766"/>
      <c r="E345" s="686"/>
      <c r="F345" s="767"/>
      <c r="G345" s="744"/>
      <c r="H345" s="191"/>
      <c r="I345" s="191"/>
      <c r="J345" s="768"/>
      <c r="K345" s="192"/>
      <c r="L345" s="192"/>
      <c r="M345" s="774"/>
      <c r="N345" s="192"/>
      <c r="O345" s="769"/>
      <c r="P345" s="895"/>
      <c r="Q345" s="960"/>
      <c r="R345" s="1048"/>
      <c r="S345" s="770"/>
      <c r="T345" s="771"/>
      <c r="U345" s="453"/>
      <c r="V345" s="307"/>
      <c r="W345" s="294"/>
      <c r="Z345" s="663" t="str">
        <f t="shared" si="69"/>
        <v/>
      </c>
      <c r="AA345" s="664" t="str">
        <f t="shared" si="84"/>
        <v/>
      </c>
      <c r="AB345" s="664" t="str">
        <f t="shared" si="85"/>
        <v/>
      </c>
      <c r="AC345" s="664" t="str">
        <f>IF(Z345="","",VLOOKUP(Z345,リスト!BN:BO,2,0))</f>
        <v/>
      </c>
      <c r="AD345" s="664" t="str">
        <f t="shared" si="70"/>
        <v/>
      </c>
      <c r="AE345" s="664" t="str">
        <f>IF(AD345="","",VLOOKUP(AD345,リスト!BW:BX,2,0))</f>
        <v/>
      </c>
      <c r="AF345" s="664" t="str">
        <f>IF(Z345="","",IF(J345&gt;【１】経営概要!$G$27,調査年-1,調査年)-I345)</f>
        <v/>
      </c>
      <c r="AG345" s="723" t="str">
        <f t="shared" si="71"/>
        <v/>
      </c>
      <c r="AH345" s="665" t="str">
        <f t="shared" si="72"/>
        <v/>
      </c>
      <c r="AI345" s="665" t="str">
        <f t="shared" si="73"/>
        <v/>
      </c>
      <c r="AJ345" s="666" t="str">
        <f t="shared" si="74"/>
        <v/>
      </c>
      <c r="AK345" s="666" t="str">
        <f t="shared" si="75"/>
        <v/>
      </c>
      <c r="AL345" s="666" t="str">
        <f t="shared" si="86"/>
        <v/>
      </c>
      <c r="AM345" s="666" t="str">
        <f>IF(R345="","",IF(OR(I345=IF(J345&gt;【１】経営概要!$G$27,調査年-1,調査年),AH345=""),"",ROUND(AH345*R345%,0)))</f>
        <v/>
      </c>
      <c r="AN345" s="666" t="str">
        <f t="shared" si="76"/>
        <v/>
      </c>
      <c r="AO345" s="666" t="str">
        <f t="shared" si="77"/>
        <v/>
      </c>
      <c r="AP345" s="666" t="str">
        <f t="shared" si="78"/>
        <v/>
      </c>
      <c r="AQ345" s="862" t="str">
        <f>IF(OR(R345="",AND(OR(I345&lt;&gt;IF(J345&gt;【１】経営概要!$G$27,調査年-1,調査年),AA345=0),M345="",AL345="")),"",
SUM(
IF(AND(I345=IF(J345&gt;【１】経営概要!$G$27,調査年-1,調査年),AA345=1),ROUND(K345*R345%,0),),
ROUND(M345*R345%,0),
ROUND(SUM(AL345)*R345%,0),
))</f>
        <v/>
      </c>
      <c r="AR345" s="666" t="str">
        <f t="shared" si="79"/>
        <v/>
      </c>
      <c r="AS345" s="666" t="str">
        <f t="shared" si="80"/>
        <v/>
      </c>
      <c r="AT345" s="897" t="str">
        <f t="shared" si="82"/>
        <v/>
      </c>
      <c r="AU345" s="897" t="str">
        <f t="shared" si="83"/>
        <v/>
      </c>
    </row>
    <row r="346" spans="3:47" s="4" customFormat="1" ht="28.15" hidden="1" customHeight="1" outlineLevel="1">
      <c r="C346" s="722">
        <v>328</v>
      </c>
      <c r="D346" s="772"/>
      <c r="E346" s="773"/>
      <c r="F346" s="767"/>
      <c r="G346" s="744"/>
      <c r="H346" s="193"/>
      <c r="I346" s="193"/>
      <c r="J346" s="768"/>
      <c r="K346" s="192"/>
      <c r="L346" s="192"/>
      <c r="M346" s="774"/>
      <c r="N346" s="192"/>
      <c r="O346" s="769"/>
      <c r="P346" s="895"/>
      <c r="Q346" s="960"/>
      <c r="R346" s="1048"/>
      <c r="S346" s="770"/>
      <c r="T346" s="771"/>
      <c r="U346" s="453"/>
      <c r="V346" s="307"/>
      <c r="W346" s="294"/>
      <c r="Z346" s="663" t="str">
        <f t="shared" si="69"/>
        <v/>
      </c>
      <c r="AA346" s="664" t="str">
        <f t="shared" si="84"/>
        <v/>
      </c>
      <c r="AB346" s="664" t="str">
        <f t="shared" si="85"/>
        <v/>
      </c>
      <c r="AC346" s="664" t="str">
        <f>IF(Z346="","",VLOOKUP(Z346,リスト!BN:BO,2,0))</f>
        <v/>
      </c>
      <c r="AD346" s="664" t="str">
        <f t="shared" si="70"/>
        <v/>
      </c>
      <c r="AE346" s="664" t="str">
        <f>IF(AD346="","",VLOOKUP(AD346,リスト!BW:BX,2,0))</f>
        <v/>
      </c>
      <c r="AF346" s="664" t="str">
        <f>IF(Z346="","",IF(J346&gt;【１】経営概要!$G$27,調査年-1,調査年)-I346)</f>
        <v/>
      </c>
      <c r="AG346" s="723" t="str">
        <f t="shared" si="71"/>
        <v/>
      </c>
      <c r="AH346" s="665" t="str">
        <f t="shared" si="72"/>
        <v/>
      </c>
      <c r="AI346" s="665" t="str">
        <f t="shared" si="73"/>
        <v/>
      </c>
      <c r="AJ346" s="666" t="str">
        <f t="shared" si="74"/>
        <v/>
      </c>
      <c r="AK346" s="666" t="str">
        <f t="shared" si="75"/>
        <v/>
      </c>
      <c r="AL346" s="666" t="str">
        <f t="shared" si="86"/>
        <v/>
      </c>
      <c r="AM346" s="666" t="str">
        <f>IF(R346="","",IF(OR(I346=IF(J346&gt;【１】経営概要!$G$27,調査年-1,調査年),AH346=""),"",ROUND(AH346*R346%,0)))</f>
        <v/>
      </c>
      <c r="AN346" s="666" t="str">
        <f t="shared" si="76"/>
        <v/>
      </c>
      <c r="AO346" s="666" t="str">
        <f t="shared" si="77"/>
        <v/>
      </c>
      <c r="AP346" s="666" t="str">
        <f t="shared" si="78"/>
        <v/>
      </c>
      <c r="AQ346" s="862" t="str">
        <f>IF(OR(R346="",AND(OR(I346&lt;&gt;IF(J346&gt;【１】経営概要!$G$27,調査年-1,調査年),AA346=0),M346="",AL346="")),"",
SUM(
IF(AND(I346=IF(J346&gt;【１】経営概要!$G$27,調査年-1,調査年),AA346=1),ROUND(K346*R346%,0),),
ROUND(M346*R346%,0),
ROUND(SUM(AL346)*R346%,0),
))</f>
        <v/>
      </c>
      <c r="AR346" s="666" t="str">
        <f t="shared" si="79"/>
        <v/>
      </c>
      <c r="AS346" s="666" t="str">
        <f t="shared" si="80"/>
        <v/>
      </c>
      <c r="AT346" s="897" t="str">
        <f t="shared" si="82"/>
        <v/>
      </c>
      <c r="AU346" s="897" t="str">
        <f t="shared" si="83"/>
        <v/>
      </c>
    </row>
    <row r="347" spans="3:47" s="4" customFormat="1" ht="28.15" hidden="1" customHeight="1" outlineLevel="1">
      <c r="C347" s="722">
        <v>329</v>
      </c>
      <c r="D347" s="766"/>
      <c r="E347" s="686"/>
      <c r="F347" s="767"/>
      <c r="G347" s="744"/>
      <c r="H347" s="191"/>
      <c r="I347" s="191"/>
      <c r="J347" s="768"/>
      <c r="K347" s="192"/>
      <c r="L347" s="192"/>
      <c r="M347" s="774"/>
      <c r="N347" s="192"/>
      <c r="O347" s="769"/>
      <c r="P347" s="895"/>
      <c r="Q347" s="960"/>
      <c r="R347" s="1048"/>
      <c r="S347" s="770"/>
      <c r="T347" s="771"/>
      <c r="U347" s="453"/>
      <c r="V347" s="307"/>
      <c r="W347" s="294"/>
      <c r="Z347" s="663" t="str">
        <f t="shared" si="69"/>
        <v/>
      </c>
      <c r="AA347" s="664" t="str">
        <f t="shared" si="84"/>
        <v/>
      </c>
      <c r="AB347" s="664" t="str">
        <f t="shared" si="85"/>
        <v/>
      </c>
      <c r="AC347" s="664" t="str">
        <f>IF(Z347="","",VLOOKUP(Z347,リスト!BN:BO,2,0))</f>
        <v/>
      </c>
      <c r="AD347" s="664" t="str">
        <f t="shared" si="70"/>
        <v/>
      </c>
      <c r="AE347" s="664" t="str">
        <f>IF(AD347="","",VLOOKUP(AD347,リスト!BW:BX,2,0))</f>
        <v/>
      </c>
      <c r="AF347" s="664" t="str">
        <f>IF(Z347="","",IF(J347&gt;【１】経営概要!$G$27,調査年-1,調査年)-I347)</f>
        <v/>
      </c>
      <c r="AG347" s="723" t="str">
        <f t="shared" si="71"/>
        <v/>
      </c>
      <c r="AH347" s="665" t="str">
        <f t="shared" si="72"/>
        <v/>
      </c>
      <c r="AI347" s="665" t="str">
        <f t="shared" si="73"/>
        <v/>
      </c>
      <c r="AJ347" s="666" t="str">
        <f t="shared" si="74"/>
        <v/>
      </c>
      <c r="AK347" s="666" t="str">
        <f t="shared" si="75"/>
        <v/>
      </c>
      <c r="AL347" s="666" t="str">
        <f t="shared" si="86"/>
        <v/>
      </c>
      <c r="AM347" s="666" t="str">
        <f>IF(R347="","",IF(OR(I347=IF(J347&gt;【１】経営概要!$G$27,調査年-1,調査年),AH347=""),"",ROUND(AH347*R347%,0)))</f>
        <v/>
      </c>
      <c r="AN347" s="666" t="str">
        <f t="shared" si="76"/>
        <v/>
      </c>
      <c r="AO347" s="666" t="str">
        <f t="shared" si="77"/>
        <v/>
      </c>
      <c r="AP347" s="666" t="str">
        <f t="shared" si="78"/>
        <v/>
      </c>
      <c r="AQ347" s="862" t="str">
        <f>IF(OR(R347="",AND(OR(I347&lt;&gt;IF(J347&gt;【１】経営概要!$G$27,調査年-1,調査年),AA347=0),M347="",AL347="")),"",
SUM(
IF(AND(I347=IF(J347&gt;【１】経営概要!$G$27,調査年-1,調査年),AA347=1),ROUND(K347*R347%,0),),
ROUND(M347*R347%,0),
ROUND(SUM(AL347)*R347%,0),
))</f>
        <v/>
      </c>
      <c r="AR347" s="666" t="str">
        <f t="shared" si="79"/>
        <v/>
      </c>
      <c r="AS347" s="666" t="str">
        <f t="shared" si="80"/>
        <v/>
      </c>
      <c r="AT347" s="897" t="str">
        <f t="shared" si="82"/>
        <v/>
      </c>
      <c r="AU347" s="897" t="str">
        <f t="shared" si="83"/>
        <v/>
      </c>
    </row>
    <row r="348" spans="3:47" s="4" customFormat="1" ht="28.15" hidden="1" customHeight="1" outlineLevel="1">
      <c r="C348" s="722">
        <v>330</v>
      </c>
      <c r="D348" s="772"/>
      <c r="E348" s="773"/>
      <c r="F348" s="767"/>
      <c r="G348" s="744"/>
      <c r="H348" s="193"/>
      <c r="I348" s="193"/>
      <c r="J348" s="768"/>
      <c r="K348" s="192"/>
      <c r="L348" s="192"/>
      <c r="M348" s="774"/>
      <c r="N348" s="192"/>
      <c r="O348" s="769"/>
      <c r="P348" s="895"/>
      <c r="Q348" s="960"/>
      <c r="R348" s="1048"/>
      <c r="S348" s="770"/>
      <c r="T348" s="771"/>
      <c r="U348" s="453"/>
      <c r="V348" s="307"/>
      <c r="W348" s="294"/>
      <c r="Z348" s="663" t="str">
        <f t="shared" si="69"/>
        <v/>
      </c>
      <c r="AA348" s="664" t="str">
        <f t="shared" si="84"/>
        <v/>
      </c>
      <c r="AB348" s="664" t="str">
        <f t="shared" si="85"/>
        <v/>
      </c>
      <c r="AC348" s="664" t="str">
        <f>IF(Z348="","",VLOOKUP(Z348,リスト!BN:BO,2,0))</f>
        <v/>
      </c>
      <c r="AD348" s="664" t="str">
        <f t="shared" si="70"/>
        <v/>
      </c>
      <c r="AE348" s="664" t="str">
        <f>IF(AD348="","",VLOOKUP(AD348,リスト!BW:BX,2,0))</f>
        <v/>
      </c>
      <c r="AF348" s="664" t="str">
        <f>IF(Z348="","",IF(J348&gt;【１】経営概要!$G$27,調査年-1,調査年)-I348)</f>
        <v/>
      </c>
      <c r="AG348" s="723" t="str">
        <f t="shared" si="71"/>
        <v/>
      </c>
      <c r="AH348" s="665" t="str">
        <f t="shared" si="72"/>
        <v/>
      </c>
      <c r="AI348" s="665" t="str">
        <f t="shared" si="73"/>
        <v/>
      </c>
      <c r="AJ348" s="666" t="str">
        <f t="shared" si="74"/>
        <v/>
      </c>
      <c r="AK348" s="666" t="str">
        <f t="shared" si="75"/>
        <v/>
      </c>
      <c r="AL348" s="666" t="str">
        <f t="shared" si="86"/>
        <v/>
      </c>
      <c r="AM348" s="666" t="str">
        <f>IF(R348="","",IF(OR(I348=IF(J348&gt;【１】経営概要!$G$27,調査年-1,調査年),AH348=""),"",ROUND(AH348*R348%,0)))</f>
        <v/>
      </c>
      <c r="AN348" s="666" t="str">
        <f t="shared" si="76"/>
        <v/>
      </c>
      <c r="AO348" s="666" t="str">
        <f t="shared" si="77"/>
        <v/>
      </c>
      <c r="AP348" s="666" t="str">
        <f t="shared" si="78"/>
        <v/>
      </c>
      <c r="AQ348" s="862" t="str">
        <f>IF(OR(R348="",AND(OR(I348&lt;&gt;IF(J348&gt;【１】経営概要!$G$27,調査年-1,調査年),AA348=0),M348="",AL348="")),"",
SUM(
IF(AND(I348=IF(J348&gt;【１】経営概要!$G$27,調査年-1,調査年),AA348=1),ROUND(K348*R348%,0),),
ROUND(M348*R348%,0),
ROUND(SUM(AL348)*R348%,0),
))</f>
        <v/>
      </c>
      <c r="AR348" s="666" t="str">
        <f t="shared" si="79"/>
        <v/>
      </c>
      <c r="AS348" s="666" t="str">
        <f t="shared" si="80"/>
        <v/>
      </c>
      <c r="AT348" s="897" t="str">
        <f t="shared" si="82"/>
        <v/>
      </c>
      <c r="AU348" s="897" t="str">
        <f t="shared" si="83"/>
        <v/>
      </c>
    </row>
    <row r="349" spans="3:47" s="4" customFormat="1" ht="28.15" hidden="1" customHeight="1" outlineLevel="1">
      <c r="C349" s="722">
        <v>331</v>
      </c>
      <c r="D349" s="766"/>
      <c r="E349" s="686"/>
      <c r="F349" s="767"/>
      <c r="G349" s="744"/>
      <c r="H349" s="191"/>
      <c r="I349" s="191"/>
      <c r="J349" s="768"/>
      <c r="K349" s="192"/>
      <c r="L349" s="192"/>
      <c r="M349" s="774"/>
      <c r="N349" s="192"/>
      <c r="O349" s="769"/>
      <c r="P349" s="895"/>
      <c r="Q349" s="960"/>
      <c r="R349" s="1048"/>
      <c r="S349" s="770"/>
      <c r="T349" s="771"/>
      <c r="U349" s="453"/>
      <c r="V349" s="307"/>
      <c r="W349" s="294"/>
      <c r="Z349" s="663" t="str">
        <f t="shared" si="69"/>
        <v/>
      </c>
      <c r="AA349" s="664" t="str">
        <f t="shared" si="84"/>
        <v/>
      </c>
      <c r="AB349" s="664" t="str">
        <f t="shared" si="85"/>
        <v/>
      </c>
      <c r="AC349" s="664" t="str">
        <f>IF(Z349="","",VLOOKUP(Z349,リスト!BN:BO,2,0))</f>
        <v/>
      </c>
      <c r="AD349" s="664" t="str">
        <f t="shared" si="70"/>
        <v/>
      </c>
      <c r="AE349" s="664" t="str">
        <f>IF(AD349="","",VLOOKUP(AD349,リスト!BW:BX,2,0))</f>
        <v/>
      </c>
      <c r="AF349" s="664" t="str">
        <f>IF(Z349="","",IF(J349&gt;【１】経営概要!$G$27,調査年-1,調査年)-I349)</f>
        <v/>
      </c>
      <c r="AG349" s="723" t="str">
        <f t="shared" si="71"/>
        <v/>
      </c>
      <c r="AH349" s="665" t="str">
        <f t="shared" si="72"/>
        <v/>
      </c>
      <c r="AI349" s="665" t="str">
        <f t="shared" si="73"/>
        <v/>
      </c>
      <c r="AJ349" s="666" t="str">
        <f t="shared" si="74"/>
        <v/>
      </c>
      <c r="AK349" s="666" t="str">
        <f t="shared" si="75"/>
        <v/>
      </c>
      <c r="AL349" s="666" t="str">
        <f t="shared" si="86"/>
        <v/>
      </c>
      <c r="AM349" s="666" t="str">
        <f>IF(R349="","",IF(OR(I349=IF(J349&gt;【１】経営概要!$G$27,調査年-1,調査年),AH349=""),"",ROUND(AH349*R349%,0)))</f>
        <v/>
      </c>
      <c r="AN349" s="666" t="str">
        <f t="shared" si="76"/>
        <v/>
      </c>
      <c r="AO349" s="666" t="str">
        <f t="shared" si="77"/>
        <v/>
      </c>
      <c r="AP349" s="666" t="str">
        <f t="shared" si="78"/>
        <v/>
      </c>
      <c r="AQ349" s="862" t="str">
        <f>IF(OR(R349="",AND(OR(I349&lt;&gt;IF(J349&gt;【１】経営概要!$G$27,調査年-1,調査年),AA349=0),M349="",AL349="")),"",
SUM(
IF(AND(I349=IF(J349&gt;【１】経営概要!$G$27,調査年-1,調査年),AA349=1),ROUND(K349*R349%,0),),
ROUND(M349*R349%,0),
ROUND(SUM(AL349)*R349%,0),
))</f>
        <v/>
      </c>
      <c r="AR349" s="666" t="str">
        <f t="shared" si="79"/>
        <v/>
      </c>
      <c r="AS349" s="666" t="str">
        <f t="shared" si="80"/>
        <v/>
      </c>
      <c r="AT349" s="897" t="str">
        <f t="shared" si="82"/>
        <v/>
      </c>
      <c r="AU349" s="897" t="str">
        <f t="shared" si="83"/>
        <v/>
      </c>
    </row>
    <row r="350" spans="3:47" s="4" customFormat="1" ht="28.15" hidden="1" customHeight="1" outlineLevel="1">
      <c r="C350" s="722">
        <v>332</v>
      </c>
      <c r="D350" s="772"/>
      <c r="E350" s="773"/>
      <c r="F350" s="767"/>
      <c r="G350" s="744"/>
      <c r="H350" s="193"/>
      <c r="I350" s="193"/>
      <c r="J350" s="768"/>
      <c r="K350" s="192"/>
      <c r="L350" s="192"/>
      <c r="M350" s="774"/>
      <c r="N350" s="192"/>
      <c r="O350" s="769"/>
      <c r="P350" s="895"/>
      <c r="Q350" s="960"/>
      <c r="R350" s="1048"/>
      <c r="S350" s="770"/>
      <c r="T350" s="771"/>
      <c r="U350" s="453"/>
      <c r="V350" s="307"/>
      <c r="W350" s="294"/>
      <c r="Z350" s="663" t="str">
        <f t="shared" si="69"/>
        <v/>
      </c>
      <c r="AA350" s="664" t="str">
        <f t="shared" si="84"/>
        <v/>
      </c>
      <c r="AB350" s="664" t="str">
        <f t="shared" si="85"/>
        <v/>
      </c>
      <c r="AC350" s="664" t="str">
        <f>IF(Z350="","",VLOOKUP(Z350,リスト!BN:BO,2,0))</f>
        <v/>
      </c>
      <c r="AD350" s="664" t="str">
        <f t="shared" si="70"/>
        <v/>
      </c>
      <c r="AE350" s="664" t="str">
        <f>IF(AD350="","",VLOOKUP(AD350,リスト!BW:BX,2,0))</f>
        <v/>
      </c>
      <c r="AF350" s="664" t="str">
        <f>IF(Z350="","",IF(J350&gt;【１】経営概要!$G$27,調査年-1,調査年)-I350)</f>
        <v/>
      </c>
      <c r="AG350" s="723" t="str">
        <f t="shared" si="71"/>
        <v/>
      </c>
      <c r="AH350" s="665" t="str">
        <f t="shared" si="72"/>
        <v/>
      </c>
      <c r="AI350" s="665" t="str">
        <f t="shared" si="73"/>
        <v/>
      </c>
      <c r="AJ350" s="666" t="str">
        <f t="shared" si="74"/>
        <v/>
      </c>
      <c r="AK350" s="666" t="str">
        <f t="shared" si="75"/>
        <v/>
      </c>
      <c r="AL350" s="666" t="str">
        <f t="shared" si="86"/>
        <v/>
      </c>
      <c r="AM350" s="666" t="str">
        <f>IF(R350="","",IF(OR(I350=IF(J350&gt;【１】経営概要!$G$27,調査年-1,調査年),AH350=""),"",ROUND(AH350*R350%,0)))</f>
        <v/>
      </c>
      <c r="AN350" s="666" t="str">
        <f t="shared" si="76"/>
        <v/>
      </c>
      <c r="AO350" s="666" t="str">
        <f t="shared" si="77"/>
        <v/>
      </c>
      <c r="AP350" s="666" t="str">
        <f t="shared" si="78"/>
        <v/>
      </c>
      <c r="AQ350" s="862" t="str">
        <f>IF(OR(R350="",AND(OR(I350&lt;&gt;IF(J350&gt;【１】経営概要!$G$27,調査年-1,調査年),AA350=0),M350="",AL350="")),"",
SUM(
IF(AND(I350=IF(J350&gt;【１】経営概要!$G$27,調査年-1,調査年),AA350=1),ROUND(K350*R350%,0),),
ROUND(M350*R350%,0),
ROUND(SUM(AL350)*R350%,0),
))</f>
        <v/>
      </c>
      <c r="AR350" s="666" t="str">
        <f t="shared" si="79"/>
        <v/>
      </c>
      <c r="AS350" s="666" t="str">
        <f t="shared" si="80"/>
        <v/>
      </c>
      <c r="AT350" s="897" t="str">
        <f t="shared" si="82"/>
        <v/>
      </c>
      <c r="AU350" s="897" t="str">
        <f t="shared" si="83"/>
        <v/>
      </c>
    </row>
    <row r="351" spans="3:47" s="4" customFormat="1" ht="28.15" hidden="1" customHeight="1" outlineLevel="1">
      <c r="C351" s="722">
        <v>333</v>
      </c>
      <c r="D351" s="766"/>
      <c r="E351" s="686"/>
      <c r="F351" s="767"/>
      <c r="G351" s="744"/>
      <c r="H351" s="191"/>
      <c r="I351" s="191"/>
      <c r="J351" s="768"/>
      <c r="K351" s="192"/>
      <c r="L351" s="192"/>
      <c r="M351" s="774"/>
      <c r="N351" s="192"/>
      <c r="O351" s="769"/>
      <c r="P351" s="895"/>
      <c r="Q351" s="960"/>
      <c r="R351" s="1048"/>
      <c r="S351" s="770"/>
      <c r="T351" s="771"/>
      <c r="U351" s="453"/>
      <c r="V351" s="307"/>
      <c r="W351" s="294"/>
      <c r="Z351" s="663" t="str">
        <f t="shared" si="69"/>
        <v/>
      </c>
      <c r="AA351" s="664" t="str">
        <f t="shared" si="84"/>
        <v/>
      </c>
      <c r="AB351" s="664" t="str">
        <f t="shared" si="85"/>
        <v/>
      </c>
      <c r="AC351" s="664" t="str">
        <f>IF(Z351="","",VLOOKUP(Z351,リスト!BN:BO,2,0))</f>
        <v/>
      </c>
      <c r="AD351" s="664" t="str">
        <f t="shared" si="70"/>
        <v/>
      </c>
      <c r="AE351" s="664" t="str">
        <f>IF(AD351="","",VLOOKUP(AD351,リスト!BW:BX,2,0))</f>
        <v/>
      </c>
      <c r="AF351" s="664" t="str">
        <f>IF(Z351="","",IF(J351&gt;【１】経営概要!$G$27,調査年-1,調査年)-I351)</f>
        <v/>
      </c>
      <c r="AG351" s="723" t="str">
        <f t="shared" si="71"/>
        <v/>
      </c>
      <c r="AH351" s="665" t="str">
        <f t="shared" si="72"/>
        <v/>
      </c>
      <c r="AI351" s="665" t="str">
        <f t="shared" si="73"/>
        <v/>
      </c>
      <c r="AJ351" s="666" t="str">
        <f t="shared" si="74"/>
        <v/>
      </c>
      <c r="AK351" s="666" t="str">
        <f t="shared" si="75"/>
        <v/>
      </c>
      <c r="AL351" s="666" t="str">
        <f t="shared" si="86"/>
        <v/>
      </c>
      <c r="AM351" s="666" t="str">
        <f>IF(R351="","",IF(OR(I351=IF(J351&gt;【１】経営概要!$G$27,調査年-1,調査年),AH351=""),"",ROUND(AH351*R351%,0)))</f>
        <v/>
      </c>
      <c r="AN351" s="666" t="str">
        <f t="shared" si="76"/>
        <v/>
      </c>
      <c r="AO351" s="666" t="str">
        <f t="shared" si="77"/>
        <v/>
      </c>
      <c r="AP351" s="666" t="str">
        <f t="shared" si="78"/>
        <v/>
      </c>
      <c r="AQ351" s="862" t="str">
        <f>IF(OR(R351="",AND(OR(I351&lt;&gt;IF(J351&gt;【１】経営概要!$G$27,調査年-1,調査年),AA351=0),M351="",AL351="")),"",
SUM(
IF(AND(I351=IF(J351&gt;【１】経営概要!$G$27,調査年-1,調査年),AA351=1),ROUND(K351*R351%,0),),
ROUND(M351*R351%,0),
ROUND(SUM(AL351)*R351%,0),
))</f>
        <v/>
      </c>
      <c r="AR351" s="666" t="str">
        <f t="shared" si="79"/>
        <v/>
      </c>
      <c r="AS351" s="666" t="str">
        <f t="shared" si="80"/>
        <v/>
      </c>
      <c r="AT351" s="897" t="str">
        <f t="shared" si="82"/>
        <v/>
      </c>
      <c r="AU351" s="897" t="str">
        <f t="shared" si="83"/>
        <v/>
      </c>
    </row>
    <row r="352" spans="3:47" s="4" customFormat="1" ht="28.15" hidden="1" customHeight="1" outlineLevel="1">
      <c r="C352" s="722">
        <v>334</v>
      </c>
      <c r="D352" s="772"/>
      <c r="E352" s="773"/>
      <c r="F352" s="767"/>
      <c r="G352" s="744"/>
      <c r="H352" s="193"/>
      <c r="I352" s="193"/>
      <c r="J352" s="768"/>
      <c r="K352" s="192"/>
      <c r="L352" s="192"/>
      <c r="M352" s="774"/>
      <c r="N352" s="192"/>
      <c r="O352" s="769"/>
      <c r="P352" s="895"/>
      <c r="Q352" s="960"/>
      <c r="R352" s="1048"/>
      <c r="S352" s="770"/>
      <c r="T352" s="771"/>
      <c r="U352" s="453"/>
      <c r="V352" s="307"/>
      <c r="W352" s="294"/>
      <c r="Z352" s="663" t="str">
        <f t="shared" si="69"/>
        <v/>
      </c>
      <c r="AA352" s="664" t="str">
        <f t="shared" si="84"/>
        <v/>
      </c>
      <c r="AB352" s="664" t="str">
        <f t="shared" si="85"/>
        <v/>
      </c>
      <c r="AC352" s="664" t="str">
        <f>IF(Z352="","",VLOOKUP(Z352,リスト!BN:BO,2,0))</f>
        <v/>
      </c>
      <c r="AD352" s="664" t="str">
        <f t="shared" si="70"/>
        <v/>
      </c>
      <c r="AE352" s="664" t="str">
        <f>IF(AD352="","",VLOOKUP(AD352,リスト!BW:BX,2,0))</f>
        <v/>
      </c>
      <c r="AF352" s="664" t="str">
        <f>IF(Z352="","",IF(J352&gt;【１】経営概要!$G$27,調査年-1,調査年)-I352)</f>
        <v/>
      </c>
      <c r="AG352" s="723" t="str">
        <f t="shared" si="71"/>
        <v/>
      </c>
      <c r="AH352" s="665" t="str">
        <f t="shared" si="72"/>
        <v/>
      </c>
      <c r="AI352" s="665" t="str">
        <f t="shared" si="73"/>
        <v/>
      </c>
      <c r="AJ352" s="666" t="str">
        <f t="shared" si="74"/>
        <v/>
      </c>
      <c r="AK352" s="666" t="str">
        <f t="shared" si="75"/>
        <v/>
      </c>
      <c r="AL352" s="666" t="str">
        <f t="shared" si="86"/>
        <v/>
      </c>
      <c r="AM352" s="666" t="str">
        <f>IF(R352="","",IF(OR(I352=IF(J352&gt;【１】経営概要!$G$27,調査年-1,調査年),AH352=""),"",ROUND(AH352*R352%,0)))</f>
        <v/>
      </c>
      <c r="AN352" s="666" t="str">
        <f t="shared" si="76"/>
        <v/>
      </c>
      <c r="AO352" s="666" t="str">
        <f t="shared" si="77"/>
        <v/>
      </c>
      <c r="AP352" s="666" t="str">
        <f t="shared" si="78"/>
        <v/>
      </c>
      <c r="AQ352" s="862" t="str">
        <f>IF(OR(R352="",AND(OR(I352&lt;&gt;IF(J352&gt;【１】経営概要!$G$27,調査年-1,調査年),AA352=0),M352="",AL352="")),"",
SUM(
IF(AND(I352=IF(J352&gt;【１】経営概要!$G$27,調査年-1,調査年),AA352=1),ROUND(K352*R352%,0),),
ROUND(M352*R352%,0),
ROUND(SUM(AL352)*R352%,0),
))</f>
        <v/>
      </c>
      <c r="AR352" s="666" t="str">
        <f t="shared" si="79"/>
        <v/>
      </c>
      <c r="AS352" s="666" t="str">
        <f t="shared" si="80"/>
        <v/>
      </c>
      <c r="AT352" s="897" t="str">
        <f t="shared" si="82"/>
        <v/>
      </c>
      <c r="AU352" s="897" t="str">
        <f t="shared" si="83"/>
        <v/>
      </c>
    </row>
    <row r="353" spans="3:47" s="4" customFormat="1" ht="28.15" hidden="1" customHeight="1" outlineLevel="1">
      <c r="C353" s="722">
        <v>335</v>
      </c>
      <c r="D353" s="766"/>
      <c r="E353" s="686"/>
      <c r="F353" s="767"/>
      <c r="G353" s="744"/>
      <c r="H353" s="191"/>
      <c r="I353" s="191"/>
      <c r="J353" s="768"/>
      <c r="K353" s="192"/>
      <c r="L353" s="192"/>
      <c r="M353" s="774"/>
      <c r="N353" s="192"/>
      <c r="O353" s="769"/>
      <c r="P353" s="895"/>
      <c r="Q353" s="960"/>
      <c r="R353" s="1048"/>
      <c r="S353" s="770"/>
      <c r="T353" s="771"/>
      <c r="U353" s="453"/>
      <c r="V353" s="307"/>
      <c r="W353" s="294"/>
      <c r="Z353" s="663" t="str">
        <f t="shared" si="69"/>
        <v/>
      </c>
      <c r="AA353" s="664" t="str">
        <f t="shared" si="84"/>
        <v/>
      </c>
      <c r="AB353" s="664" t="str">
        <f t="shared" si="85"/>
        <v/>
      </c>
      <c r="AC353" s="664" t="str">
        <f>IF(Z353="","",VLOOKUP(Z353,リスト!BN:BO,2,0))</f>
        <v/>
      </c>
      <c r="AD353" s="664" t="str">
        <f t="shared" si="70"/>
        <v/>
      </c>
      <c r="AE353" s="664" t="str">
        <f>IF(AD353="","",VLOOKUP(AD353,リスト!BW:BX,2,0))</f>
        <v/>
      </c>
      <c r="AF353" s="664" t="str">
        <f>IF(Z353="","",IF(J353&gt;【１】経営概要!$G$27,調査年-1,調査年)-I353)</f>
        <v/>
      </c>
      <c r="AG353" s="723" t="str">
        <f t="shared" si="71"/>
        <v/>
      </c>
      <c r="AH353" s="665" t="str">
        <f t="shared" si="72"/>
        <v/>
      </c>
      <c r="AI353" s="665" t="str">
        <f t="shared" si="73"/>
        <v/>
      </c>
      <c r="AJ353" s="666" t="str">
        <f t="shared" si="74"/>
        <v/>
      </c>
      <c r="AK353" s="666" t="str">
        <f t="shared" si="75"/>
        <v/>
      </c>
      <c r="AL353" s="666" t="str">
        <f t="shared" si="86"/>
        <v/>
      </c>
      <c r="AM353" s="666" t="str">
        <f>IF(R353="","",IF(OR(I353=IF(J353&gt;【１】経営概要!$G$27,調査年-1,調査年),AH353=""),"",ROUND(AH353*R353%,0)))</f>
        <v/>
      </c>
      <c r="AN353" s="666" t="str">
        <f t="shared" si="76"/>
        <v/>
      </c>
      <c r="AO353" s="666" t="str">
        <f t="shared" si="77"/>
        <v/>
      </c>
      <c r="AP353" s="666" t="str">
        <f t="shared" si="78"/>
        <v/>
      </c>
      <c r="AQ353" s="862" t="str">
        <f>IF(OR(R353="",AND(OR(I353&lt;&gt;IF(J353&gt;【１】経営概要!$G$27,調査年-1,調査年),AA353=0),M353="",AL353="")),"",
SUM(
IF(AND(I353=IF(J353&gt;【１】経営概要!$G$27,調査年-1,調査年),AA353=1),ROUND(K353*R353%,0),),
ROUND(M353*R353%,0),
ROUND(SUM(AL353)*R353%,0),
))</f>
        <v/>
      </c>
      <c r="AR353" s="666" t="str">
        <f t="shared" si="79"/>
        <v/>
      </c>
      <c r="AS353" s="666" t="str">
        <f t="shared" si="80"/>
        <v/>
      </c>
      <c r="AT353" s="897" t="str">
        <f t="shared" si="82"/>
        <v/>
      </c>
      <c r="AU353" s="897" t="str">
        <f t="shared" si="83"/>
        <v/>
      </c>
    </row>
    <row r="354" spans="3:47" s="4" customFormat="1" ht="28.15" hidden="1" customHeight="1" outlineLevel="1">
      <c r="C354" s="722">
        <v>336</v>
      </c>
      <c r="D354" s="772"/>
      <c r="E354" s="773"/>
      <c r="F354" s="767"/>
      <c r="G354" s="744"/>
      <c r="H354" s="193"/>
      <c r="I354" s="193"/>
      <c r="J354" s="775"/>
      <c r="K354" s="192"/>
      <c r="L354" s="192"/>
      <c r="M354" s="774"/>
      <c r="N354" s="192"/>
      <c r="O354" s="769"/>
      <c r="P354" s="895"/>
      <c r="Q354" s="960"/>
      <c r="R354" s="1048"/>
      <c r="S354" s="770"/>
      <c r="T354" s="771"/>
      <c r="U354" s="453"/>
      <c r="V354" s="307"/>
      <c r="W354" s="294"/>
      <c r="Z354" s="663" t="str">
        <f t="shared" si="69"/>
        <v/>
      </c>
      <c r="AA354" s="664" t="str">
        <f t="shared" si="84"/>
        <v/>
      </c>
      <c r="AB354" s="664" t="str">
        <f t="shared" si="85"/>
        <v/>
      </c>
      <c r="AC354" s="664" t="str">
        <f>IF(Z354="","",VLOOKUP(Z354,リスト!BN:BO,2,0))</f>
        <v/>
      </c>
      <c r="AD354" s="664" t="str">
        <f t="shared" si="70"/>
        <v/>
      </c>
      <c r="AE354" s="664" t="str">
        <f>IF(AD354="","",VLOOKUP(AD354,リスト!BW:BX,2,0))</f>
        <v/>
      </c>
      <c r="AF354" s="664" t="str">
        <f>IF(Z354="","",IF(J354&gt;【１】経営概要!$G$27,調査年-1,調査年)-I354)</f>
        <v/>
      </c>
      <c r="AG354" s="723" t="str">
        <f t="shared" si="71"/>
        <v/>
      </c>
      <c r="AH354" s="665" t="str">
        <f t="shared" si="72"/>
        <v/>
      </c>
      <c r="AI354" s="665" t="str">
        <f t="shared" si="73"/>
        <v/>
      </c>
      <c r="AJ354" s="666" t="str">
        <f t="shared" si="74"/>
        <v/>
      </c>
      <c r="AK354" s="666" t="str">
        <f t="shared" si="75"/>
        <v/>
      </c>
      <c r="AL354" s="666" t="str">
        <f t="shared" si="86"/>
        <v/>
      </c>
      <c r="AM354" s="666" t="str">
        <f>IF(R354="","",IF(OR(I354=IF(J354&gt;【１】経営概要!$G$27,調査年-1,調査年),AH354=""),"",ROUND(AH354*R354%,0)))</f>
        <v/>
      </c>
      <c r="AN354" s="666" t="str">
        <f t="shared" si="76"/>
        <v/>
      </c>
      <c r="AO354" s="666" t="str">
        <f t="shared" si="77"/>
        <v/>
      </c>
      <c r="AP354" s="666" t="str">
        <f t="shared" si="78"/>
        <v/>
      </c>
      <c r="AQ354" s="862" t="str">
        <f>IF(OR(R354="",AND(OR(I354&lt;&gt;IF(J354&gt;【１】経営概要!$G$27,調査年-1,調査年),AA354=0),M354="",AL354="")),"",
SUM(
IF(AND(I354=IF(J354&gt;【１】経営概要!$G$27,調査年-1,調査年),AA354=1),ROUND(K354*R354%,0),),
ROUND(M354*R354%,0),
ROUND(SUM(AL354)*R354%,0),
))</f>
        <v/>
      </c>
      <c r="AR354" s="666" t="str">
        <f t="shared" si="79"/>
        <v/>
      </c>
      <c r="AS354" s="666" t="str">
        <f t="shared" si="80"/>
        <v/>
      </c>
      <c r="AT354" s="897" t="str">
        <f t="shared" si="82"/>
        <v/>
      </c>
      <c r="AU354" s="897" t="str">
        <f t="shared" si="83"/>
        <v/>
      </c>
    </row>
    <row r="355" spans="3:47" s="4" customFormat="1" ht="28.15" hidden="1" customHeight="1" outlineLevel="1">
      <c r="C355" s="722">
        <v>337</v>
      </c>
      <c r="D355" s="766"/>
      <c r="E355" s="686"/>
      <c r="F355" s="767"/>
      <c r="G355" s="744"/>
      <c r="H355" s="191"/>
      <c r="I355" s="191"/>
      <c r="J355" s="776"/>
      <c r="K355" s="192"/>
      <c r="L355" s="192"/>
      <c r="M355" s="774"/>
      <c r="N355" s="192"/>
      <c r="O355" s="769"/>
      <c r="P355" s="895"/>
      <c r="Q355" s="960"/>
      <c r="R355" s="1048"/>
      <c r="S355" s="770"/>
      <c r="T355" s="771"/>
      <c r="U355" s="453"/>
      <c r="V355" s="307"/>
      <c r="W355" s="294"/>
      <c r="Z355" s="663" t="str">
        <f t="shared" si="69"/>
        <v/>
      </c>
      <c r="AA355" s="664" t="str">
        <f t="shared" si="84"/>
        <v/>
      </c>
      <c r="AB355" s="664" t="str">
        <f t="shared" si="85"/>
        <v/>
      </c>
      <c r="AC355" s="664" t="str">
        <f>IF(Z355="","",VLOOKUP(Z355,リスト!BN:BO,2,0))</f>
        <v/>
      </c>
      <c r="AD355" s="664" t="str">
        <f t="shared" si="70"/>
        <v/>
      </c>
      <c r="AE355" s="664" t="str">
        <f>IF(AD355="","",VLOOKUP(AD355,リスト!BW:BX,2,0))</f>
        <v/>
      </c>
      <c r="AF355" s="664" t="str">
        <f>IF(Z355="","",IF(J355&gt;【１】経営概要!$G$27,調査年-1,調査年)-I355)</f>
        <v/>
      </c>
      <c r="AG355" s="723" t="str">
        <f t="shared" si="71"/>
        <v/>
      </c>
      <c r="AH355" s="665" t="str">
        <f t="shared" si="72"/>
        <v/>
      </c>
      <c r="AI355" s="665" t="str">
        <f t="shared" si="73"/>
        <v/>
      </c>
      <c r="AJ355" s="666" t="str">
        <f t="shared" si="74"/>
        <v/>
      </c>
      <c r="AK355" s="666" t="str">
        <f t="shared" si="75"/>
        <v/>
      </c>
      <c r="AL355" s="666" t="str">
        <f t="shared" si="86"/>
        <v/>
      </c>
      <c r="AM355" s="666" t="str">
        <f>IF(R355="","",IF(OR(I355=IF(J355&gt;【１】経営概要!$G$27,調査年-1,調査年),AH355=""),"",ROUND(AH355*R355%,0)))</f>
        <v/>
      </c>
      <c r="AN355" s="666" t="str">
        <f t="shared" si="76"/>
        <v/>
      </c>
      <c r="AO355" s="666" t="str">
        <f t="shared" si="77"/>
        <v/>
      </c>
      <c r="AP355" s="666" t="str">
        <f t="shared" si="78"/>
        <v/>
      </c>
      <c r="AQ355" s="862" t="str">
        <f>IF(OR(R355="",AND(OR(I355&lt;&gt;IF(J355&gt;【１】経営概要!$G$27,調査年-1,調査年),AA355=0),M355="",AL355="")),"",
SUM(
IF(AND(I355=IF(J355&gt;【１】経営概要!$G$27,調査年-1,調査年),AA355=1),ROUND(K355*R355%,0),),
ROUND(M355*R355%,0),
ROUND(SUM(AL355)*R355%,0),
))</f>
        <v/>
      </c>
      <c r="AR355" s="666" t="str">
        <f t="shared" si="79"/>
        <v/>
      </c>
      <c r="AS355" s="666" t="str">
        <f t="shared" si="80"/>
        <v/>
      </c>
      <c r="AT355" s="897" t="str">
        <f t="shared" si="82"/>
        <v/>
      </c>
      <c r="AU355" s="897" t="str">
        <f t="shared" si="83"/>
        <v/>
      </c>
    </row>
    <row r="356" spans="3:47" s="4" customFormat="1" ht="28.15" hidden="1" customHeight="1" outlineLevel="1">
      <c r="C356" s="722">
        <v>338</v>
      </c>
      <c r="D356" s="766"/>
      <c r="E356" s="686"/>
      <c r="F356" s="767"/>
      <c r="G356" s="744"/>
      <c r="H356" s="191"/>
      <c r="I356" s="191"/>
      <c r="J356" s="776"/>
      <c r="K356" s="192"/>
      <c r="L356" s="192"/>
      <c r="M356" s="774"/>
      <c r="N356" s="192"/>
      <c r="O356" s="769"/>
      <c r="P356" s="895"/>
      <c r="Q356" s="960"/>
      <c r="R356" s="1048"/>
      <c r="S356" s="770"/>
      <c r="T356" s="771"/>
      <c r="U356" s="453"/>
      <c r="V356" s="307"/>
      <c r="W356" s="294"/>
      <c r="Z356" s="663" t="str">
        <f t="shared" si="69"/>
        <v/>
      </c>
      <c r="AA356" s="664" t="str">
        <f t="shared" si="84"/>
        <v/>
      </c>
      <c r="AB356" s="664" t="str">
        <f t="shared" si="85"/>
        <v/>
      </c>
      <c r="AC356" s="664" t="str">
        <f>IF(Z356="","",VLOOKUP(Z356,リスト!BN:BO,2,0))</f>
        <v/>
      </c>
      <c r="AD356" s="664" t="str">
        <f t="shared" si="70"/>
        <v/>
      </c>
      <c r="AE356" s="664" t="str">
        <f>IF(AD356="","",VLOOKUP(AD356,リスト!BW:BX,2,0))</f>
        <v/>
      </c>
      <c r="AF356" s="664" t="str">
        <f>IF(Z356="","",IF(J356&gt;【１】経営概要!$G$27,調査年-1,調査年)-I356)</f>
        <v/>
      </c>
      <c r="AG356" s="723" t="str">
        <f t="shared" si="71"/>
        <v/>
      </c>
      <c r="AH356" s="665" t="str">
        <f t="shared" si="72"/>
        <v/>
      </c>
      <c r="AI356" s="665" t="str">
        <f t="shared" si="73"/>
        <v/>
      </c>
      <c r="AJ356" s="666" t="str">
        <f t="shared" si="74"/>
        <v/>
      </c>
      <c r="AK356" s="666" t="str">
        <f t="shared" si="75"/>
        <v/>
      </c>
      <c r="AL356" s="666" t="str">
        <f t="shared" si="86"/>
        <v/>
      </c>
      <c r="AM356" s="666" t="str">
        <f>IF(R356="","",IF(OR(I356=IF(J356&gt;【１】経営概要!$G$27,調査年-1,調査年),AH356=""),"",ROUND(AH356*R356%,0)))</f>
        <v/>
      </c>
      <c r="AN356" s="666" t="str">
        <f t="shared" si="76"/>
        <v/>
      </c>
      <c r="AO356" s="666" t="str">
        <f t="shared" si="77"/>
        <v/>
      </c>
      <c r="AP356" s="666" t="str">
        <f t="shared" si="78"/>
        <v/>
      </c>
      <c r="AQ356" s="862" t="str">
        <f>IF(OR(R356="",AND(OR(I356&lt;&gt;IF(J356&gt;【１】経営概要!$G$27,調査年-1,調査年),AA356=0),M356="",AL356="")),"",
SUM(
IF(AND(I356=IF(J356&gt;【１】経営概要!$G$27,調査年-1,調査年),AA356=1),ROUND(K356*R356%,0),),
ROUND(M356*R356%,0),
ROUND(SUM(AL356)*R356%,0),
))</f>
        <v/>
      </c>
      <c r="AR356" s="666" t="str">
        <f t="shared" si="79"/>
        <v/>
      </c>
      <c r="AS356" s="666" t="str">
        <f t="shared" si="80"/>
        <v/>
      </c>
      <c r="AT356" s="897" t="str">
        <f t="shared" si="82"/>
        <v/>
      </c>
      <c r="AU356" s="897" t="str">
        <f t="shared" si="83"/>
        <v/>
      </c>
    </row>
    <row r="357" spans="3:47" s="4" customFormat="1" ht="28.15" hidden="1" customHeight="1" outlineLevel="1">
      <c r="C357" s="722">
        <v>339</v>
      </c>
      <c r="D357" s="766"/>
      <c r="E357" s="686"/>
      <c r="F357" s="767"/>
      <c r="G357" s="744"/>
      <c r="H357" s="191"/>
      <c r="I357" s="191"/>
      <c r="J357" s="776"/>
      <c r="K357" s="192"/>
      <c r="L357" s="192"/>
      <c r="M357" s="774"/>
      <c r="N357" s="192"/>
      <c r="O357" s="769"/>
      <c r="P357" s="895"/>
      <c r="Q357" s="960"/>
      <c r="R357" s="1048"/>
      <c r="S357" s="770"/>
      <c r="T357" s="771"/>
      <c r="U357" s="453"/>
      <c r="V357" s="307"/>
      <c r="W357" s="294"/>
      <c r="Z357" s="663" t="str">
        <f t="shared" si="69"/>
        <v/>
      </c>
      <c r="AA357" s="664" t="str">
        <f t="shared" si="84"/>
        <v/>
      </c>
      <c r="AB357" s="664" t="str">
        <f t="shared" si="85"/>
        <v/>
      </c>
      <c r="AC357" s="664" t="str">
        <f>IF(Z357="","",VLOOKUP(Z357,リスト!BN:BO,2,0))</f>
        <v/>
      </c>
      <c r="AD357" s="664" t="str">
        <f t="shared" si="70"/>
        <v/>
      </c>
      <c r="AE357" s="664" t="str">
        <f>IF(AD357="","",VLOOKUP(AD357,リスト!BW:BX,2,0))</f>
        <v/>
      </c>
      <c r="AF357" s="664" t="str">
        <f>IF(Z357="","",IF(J357&gt;【１】経営概要!$G$27,調査年-1,調査年)-I357)</f>
        <v/>
      </c>
      <c r="AG357" s="723" t="str">
        <f t="shared" si="71"/>
        <v/>
      </c>
      <c r="AH357" s="665" t="str">
        <f t="shared" si="72"/>
        <v/>
      </c>
      <c r="AI357" s="665" t="str">
        <f t="shared" si="73"/>
        <v/>
      </c>
      <c r="AJ357" s="666" t="str">
        <f t="shared" si="74"/>
        <v/>
      </c>
      <c r="AK357" s="666" t="str">
        <f t="shared" si="75"/>
        <v/>
      </c>
      <c r="AL357" s="666" t="str">
        <f t="shared" si="86"/>
        <v/>
      </c>
      <c r="AM357" s="666" t="str">
        <f>IF(R357="","",IF(OR(I357=IF(J357&gt;【１】経営概要!$G$27,調査年-1,調査年),AH357=""),"",ROUND(AH357*R357%,0)))</f>
        <v/>
      </c>
      <c r="AN357" s="666" t="str">
        <f t="shared" si="76"/>
        <v/>
      </c>
      <c r="AO357" s="666" t="str">
        <f t="shared" si="77"/>
        <v/>
      </c>
      <c r="AP357" s="666" t="str">
        <f t="shared" si="78"/>
        <v/>
      </c>
      <c r="AQ357" s="862" t="str">
        <f>IF(OR(R357="",AND(OR(I357&lt;&gt;IF(J357&gt;【１】経営概要!$G$27,調査年-1,調査年),AA357=0),M357="",AL357="")),"",
SUM(
IF(AND(I357=IF(J357&gt;【１】経営概要!$G$27,調査年-1,調査年),AA357=1),ROUND(K357*R357%,0),),
ROUND(M357*R357%,0),
ROUND(SUM(AL357)*R357%,0),
))</f>
        <v/>
      </c>
      <c r="AR357" s="666" t="str">
        <f t="shared" si="79"/>
        <v/>
      </c>
      <c r="AS357" s="666" t="str">
        <f t="shared" si="80"/>
        <v/>
      </c>
      <c r="AT357" s="897" t="str">
        <f t="shared" si="82"/>
        <v/>
      </c>
      <c r="AU357" s="897" t="str">
        <f t="shared" si="83"/>
        <v/>
      </c>
    </row>
    <row r="358" spans="3:47" s="4" customFormat="1" ht="28.15" hidden="1" customHeight="1" outlineLevel="1">
      <c r="C358" s="722">
        <v>340</v>
      </c>
      <c r="D358" s="766"/>
      <c r="E358" s="686"/>
      <c r="F358" s="767"/>
      <c r="G358" s="744"/>
      <c r="H358" s="191"/>
      <c r="I358" s="191"/>
      <c r="J358" s="776"/>
      <c r="K358" s="192"/>
      <c r="L358" s="192"/>
      <c r="M358" s="774"/>
      <c r="N358" s="192"/>
      <c r="O358" s="769"/>
      <c r="P358" s="895"/>
      <c r="Q358" s="960"/>
      <c r="R358" s="1048"/>
      <c r="S358" s="770"/>
      <c r="T358" s="771"/>
      <c r="U358" s="453"/>
      <c r="V358" s="307"/>
      <c r="W358" s="294"/>
      <c r="Z358" s="663" t="str">
        <f t="shared" si="69"/>
        <v/>
      </c>
      <c r="AA358" s="664" t="str">
        <f t="shared" si="84"/>
        <v/>
      </c>
      <c r="AB358" s="664" t="str">
        <f t="shared" si="85"/>
        <v/>
      </c>
      <c r="AC358" s="664" t="str">
        <f>IF(Z358="","",VLOOKUP(Z358,リスト!BN:BO,2,0))</f>
        <v/>
      </c>
      <c r="AD358" s="664" t="str">
        <f t="shared" si="70"/>
        <v/>
      </c>
      <c r="AE358" s="664" t="str">
        <f>IF(AD358="","",VLOOKUP(AD358,リスト!BW:BX,2,0))</f>
        <v/>
      </c>
      <c r="AF358" s="664" t="str">
        <f>IF(Z358="","",IF(J358&gt;【１】経営概要!$G$27,調査年-1,調査年)-I358)</f>
        <v/>
      </c>
      <c r="AG358" s="723" t="str">
        <f t="shared" si="71"/>
        <v/>
      </c>
      <c r="AH358" s="665" t="str">
        <f t="shared" si="72"/>
        <v/>
      </c>
      <c r="AI358" s="665" t="str">
        <f t="shared" si="73"/>
        <v/>
      </c>
      <c r="AJ358" s="666" t="str">
        <f t="shared" si="74"/>
        <v/>
      </c>
      <c r="AK358" s="666" t="str">
        <f t="shared" si="75"/>
        <v/>
      </c>
      <c r="AL358" s="666" t="str">
        <f t="shared" si="86"/>
        <v/>
      </c>
      <c r="AM358" s="666" t="str">
        <f>IF(R358="","",IF(OR(I358=IF(J358&gt;【１】経営概要!$G$27,調査年-1,調査年),AH358=""),"",ROUND(AH358*R358%,0)))</f>
        <v/>
      </c>
      <c r="AN358" s="666" t="str">
        <f t="shared" si="76"/>
        <v/>
      </c>
      <c r="AO358" s="666" t="str">
        <f t="shared" si="77"/>
        <v/>
      </c>
      <c r="AP358" s="666" t="str">
        <f t="shared" si="78"/>
        <v/>
      </c>
      <c r="AQ358" s="862" t="str">
        <f>IF(OR(R358="",AND(OR(I358&lt;&gt;IF(J358&gt;【１】経営概要!$G$27,調査年-1,調査年),AA358=0),M358="",AL358="")),"",
SUM(
IF(AND(I358=IF(J358&gt;【１】経営概要!$G$27,調査年-1,調査年),AA358=1),ROUND(K358*R358%,0),),
ROUND(M358*R358%,0),
ROUND(SUM(AL358)*R358%,0),
))</f>
        <v/>
      </c>
      <c r="AR358" s="666" t="str">
        <f t="shared" si="79"/>
        <v/>
      </c>
      <c r="AS358" s="666" t="str">
        <f t="shared" si="80"/>
        <v/>
      </c>
      <c r="AT358" s="897" t="str">
        <f t="shared" si="82"/>
        <v/>
      </c>
      <c r="AU358" s="897" t="str">
        <f t="shared" si="83"/>
        <v/>
      </c>
    </row>
    <row r="359" spans="3:47" s="4" customFormat="1" ht="28.15" hidden="1" customHeight="1" outlineLevel="1">
      <c r="C359" s="722">
        <v>341</v>
      </c>
      <c r="D359" s="766"/>
      <c r="E359" s="686"/>
      <c r="F359" s="767"/>
      <c r="G359" s="744"/>
      <c r="H359" s="191"/>
      <c r="I359" s="191"/>
      <c r="J359" s="776"/>
      <c r="K359" s="192"/>
      <c r="L359" s="192"/>
      <c r="M359" s="774"/>
      <c r="N359" s="192"/>
      <c r="O359" s="769"/>
      <c r="P359" s="895"/>
      <c r="Q359" s="960"/>
      <c r="R359" s="1048"/>
      <c r="S359" s="770"/>
      <c r="T359" s="771"/>
      <c r="U359" s="453"/>
      <c r="V359" s="307"/>
      <c r="W359" s="294"/>
      <c r="Z359" s="663" t="str">
        <f t="shared" si="69"/>
        <v/>
      </c>
      <c r="AA359" s="664" t="str">
        <f t="shared" si="84"/>
        <v/>
      </c>
      <c r="AB359" s="664" t="str">
        <f t="shared" si="85"/>
        <v/>
      </c>
      <c r="AC359" s="664" t="str">
        <f>IF(Z359="","",VLOOKUP(Z359,リスト!BN:BO,2,0))</f>
        <v/>
      </c>
      <c r="AD359" s="664" t="str">
        <f t="shared" si="70"/>
        <v/>
      </c>
      <c r="AE359" s="664" t="str">
        <f>IF(AD359="","",VLOOKUP(AD359,リスト!BW:BX,2,0))</f>
        <v/>
      </c>
      <c r="AF359" s="664" t="str">
        <f>IF(Z359="","",IF(J359&gt;【１】経営概要!$G$27,調査年-1,調査年)-I359)</f>
        <v/>
      </c>
      <c r="AG359" s="723" t="str">
        <f t="shared" si="71"/>
        <v/>
      </c>
      <c r="AH359" s="665" t="str">
        <f t="shared" si="72"/>
        <v/>
      </c>
      <c r="AI359" s="665" t="str">
        <f t="shared" si="73"/>
        <v/>
      </c>
      <c r="AJ359" s="666" t="str">
        <f t="shared" si="74"/>
        <v/>
      </c>
      <c r="AK359" s="666" t="str">
        <f t="shared" si="75"/>
        <v/>
      </c>
      <c r="AL359" s="666" t="str">
        <f t="shared" si="86"/>
        <v/>
      </c>
      <c r="AM359" s="666" t="str">
        <f>IF(R359="","",IF(OR(I359=IF(J359&gt;【１】経営概要!$G$27,調査年-1,調査年),AH359=""),"",ROUND(AH359*R359%,0)))</f>
        <v/>
      </c>
      <c r="AN359" s="666" t="str">
        <f t="shared" si="76"/>
        <v/>
      </c>
      <c r="AO359" s="666" t="str">
        <f t="shared" si="77"/>
        <v/>
      </c>
      <c r="AP359" s="666" t="str">
        <f t="shared" si="78"/>
        <v/>
      </c>
      <c r="AQ359" s="862" t="str">
        <f>IF(OR(R359="",AND(OR(I359&lt;&gt;IF(J359&gt;【１】経営概要!$G$27,調査年-1,調査年),AA359=0),M359="",AL359="")),"",
SUM(
IF(AND(I359=IF(J359&gt;【１】経営概要!$G$27,調査年-1,調査年),AA359=1),ROUND(K359*R359%,0),),
ROUND(M359*R359%,0),
ROUND(SUM(AL359)*R359%,0),
))</f>
        <v/>
      </c>
      <c r="AR359" s="666" t="str">
        <f t="shared" si="79"/>
        <v/>
      </c>
      <c r="AS359" s="666" t="str">
        <f t="shared" si="80"/>
        <v/>
      </c>
      <c r="AT359" s="897" t="str">
        <f t="shared" si="82"/>
        <v/>
      </c>
      <c r="AU359" s="897" t="str">
        <f t="shared" si="83"/>
        <v/>
      </c>
    </row>
    <row r="360" spans="3:47" s="4" customFormat="1" ht="28.15" hidden="1" customHeight="1" outlineLevel="1">
      <c r="C360" s="722">
        <v>342</v>
      </c>
      <c r="D360" s="766"/>
      <c r="E360" s="686"/>
      <c r="F360" s="767"/>
      <c r="G360" s="744"/>
      <c r="H360" s="191"/>
      <c r="I360" s="191"/>
      <c r="J360" s="776"/>
      <c r="K360" s="192"/>
      <c r="L360" s="192"/>
      <c r="M360" s="774"/>
      <c r="N360" s="192"/>
      <c r="O360" s="769"/>
      <c r="P360" s="895"/>
      <c r="Q360" s="960"/>
      <c r="R360" s="1048"/>
      <c r="S360" s="770"/>
      <c r="T360" s="771"/>
      <c r="U360" s="453"/>
      <c r="V360" s="307"/>
      <c r="W360" s="294"/>
      <c r="Z360" s="663" t="str">
        <f t="shared" si="69"/>
        <v/>
      </c>
      <c r="AA360" s="664" t="str">
        <f t="shared" si="84"/>
        <v/>
      </c>
      <c r="AB360" s="664" t="str">
        <f t="shared" si="85"/>
        <v/>
      </c>
      <c r="AC360" s="664" t="str">
        <f>IF(Z360="","",VLOOKUP(Z360,リスト!BN:BO,2,0))</f>
        <v/>
      </c>
      <c r="AD360" s="664" t="str">
        <f t="shared" si="70"/>
        <v/>
      </c>
      <c r="AE360" s="664" t="str">
        <f>IF(AD360="","",VLOOKUP(AD360,リスト!BW:BX,2,0))</f>
        <v/>
      </c>
      <c r="AF360" s="664" t="str">
        <f>IF(Z360="","",IF(J360&gt;【１】経営概要!$G$27,調査年-1,調査年)-I360)</f>
        <v/>
      </c>
      <c r="AG360" s="723" t="str">
        <f t="shared" si="71"/>
        <v/>
      </c>
      <c r="AH360" s="665" t="str">
        <f t="shared" si="72"/>
        <v/>
      </c>
      <c r="AI360" s="665" t="str">
        <f t="shared" si="73"/>
        <v/>
      </c>
      <c r="AJ360" s="666" t="str">
        <f t="shared" si="74"/>
        <v/>
      </c>
      <c r="AK360" s="666" t="str">
        <f t="shared" si="75"/>
        <v/>
      </c>
      <c r="AL360" s="666" t="str">
        <f t="shared" si="86"/>
        <v/>
      </c>
      <c r="AM360" s="666" t="str">
        <f>IF(R360="","",IF(OR(I360=IF(J360&gt;【１】経営概要!$G$27,調査年-1,調査年),AH360=""),"",ROUND(AH360*R360%,0)))</f>
        <v/>
      </c>
      <c r="AN360" s="666" t="str">
        <f t="shared" si="76"/>
        <v/>
      </c>
      <c r="AO360" s="666" t="str">
        <f t="shared" si="77"/>
        <v/>
      </c>
      <c r="AP360" s="666" t="str">
        <f t="shared" si="78"/>
        <v/>
      </c>
      <c r="AQ360" s="862" t="str">
        <f>IF(OR(R360="",AND(OR(I360&lt;&gt;IF(J360&gt;【１】経営概要!$G$27,調査年-1,調査年),AA360=0),M360="",AL360="")),"",
SUM(
IF(AND(I360=IF(J360&gt;【１】経営概要!$G$27,調査年-1,調査年),AA360=1),ROUND(K360*R360%,0),),
ROUND(M360*R360%,0),
ROUND(SUM(AL360)*R360%,0),
))</f>
        <v/>
      </c>
      <c r="AR360" s="666" t="str">
        <f t="shared" si="79"/>
        <v/>
      </c>
      <c r="AS360" s="666" t="str">
        <f t="shared" si="80"/>
        <v/>
      </c>
      <c r="AT360" s="897" t="str">
        <f t="shared" si="82"/>
        <v/>
      </c>
      <c r="AU360" s="897" t="str">
        <f t="shared" si="83"/>
        <v/>
      </c>
    </row>
    <row r="361" spans="3:47" s="4" customFormat="1" ht="28.15" hidden="1" customHeight="1" outlineLevel="1">
      <c r="C361" s="722">
        <v>343</v>
      </c>
      <c r="D361" s="766"/>
      <c r="E361" s="686"/>
      <c r="F361" s="767"/>
      <c r="G361" s="682"/>
      <c r="H361" s="200"/>
      <c r="I361" s="200"/>
      <c r="J361" s="768"/>
      <c r="K361" s="201"/>
      <c r="L361" s="201"/>
      <c r="M361" s="201"/>
      <c r="N361" s="201"/>
      <c r="O361" s="769"/>
      <c r="P361" s="895"/>
      <c r="Q361" s="960"/>
      <c r="R361" s="1048"/>
      <c r="S361" s="770"/>
      <c r="T361" s="771"/>
      <c r="U361" s="453"/>
      <c r="V361" s="307"/>
      <c r="W361" s="294"/>
      <c r="Z361" s="663" t="str">
        <f t="shared" si="69"/>
        <v/>
      </c>
      <c r="AA361" s="664" t="str">
        <f t="shared" si="84"/>
        <v/>
      </c>
      <c r="AB361" s="664" t="str">
        <f t="shared" si="85"/>
        <v/>
      </c>
      <c r="AC361" s="664" t="str">
        <f>IF(Z361="","",VLOOKUP(Z361,リスト!BN:BO,2,0))</f>
        <v/>
      </c>
      <c r="AD361" s="664" t="str">
        <f t="shared" si="70"/>
        <v/>
      </c>
      <c r="AE361" s="664" t="str">
        <f>IF(AD361="","",VLOOKUP(AD361,リスト!BW:BX,2,0))</f>
        <v/>
      </c>
      <c r="AF361" s="664" t="str">
        <f>IF(Z361="","",IF(J361&gt;【１】経営概要!$G$27,調査年-1,調査年)-I361)</f>
        <v/>
      </c>
      <c r="AG361" s="723" t="str">
        <f t="shared" si="71"/>
        <v/>
      </c>
      <c r="AH361" s="665" t="str">
        <f t="shared" si="72"/>
        <v/>
      </c>
      <c r="AI361" s="665" t="str">
        <f t="shared" si="73"/>
        <v/>
      </c>
      <c r="AJ361" s="666" t="str">
        <f t="shared" si="74"/>
        <v/>
      </c>
      <c r="AK361" s="666" t="str">
        <f t="shared" si="75"/>
        <v/>
      </c>
      <c r="AL361" s="666" t="str">
        <f t="shared" si="86"/>
        <v/>
      </c>
      <c r="AM361" s="666" t="str">
        <f>IF(R361="","",IF(OR(I361=IF(J361&gt;【１】経営概要!$G$27,調査年-1,調査年),AH361=""),"",ROUND(AH361*R361%,0)))</f>
        <v/>
      </c>
      <c r="AN361" s="666" t="str">
        <f t="shared" si="76"/>
        <v/>
      </c>
      <c r="AO361" s="666" t="str">
        <f t="shared" si="77"/>
        <v/>
      </c>
      <c r="AP361" s="666" t="str">
        <f t="shared" si="78"/>
        <v/>
      </c>
      <c r="AQ361" s="862" t="str">
        <f>IF(OR(R361="",AND(OR(I361&lt;&gt;IF(J361&gt;【１】経営概要!$G$27,調査年-1,調査年),AA361=0),M361="",AL361="")),"",
SUM(
IF(AND(I361=IF(J361&gt;【１】経営概要!$G$27,調査年-1,調査年),AA361=1),ROUND(K361*R361%,0),),
ROUND(M361*R361%,0),
ROUND(SUM(AL361)*R361%,0),
))</f>
        <v/>
      </c>
      <c r="AR361" s="666" t="str">
        <f t="shared" si="79"/>
        <v/>
      </c>
      <c r="AS361" s="666" t="str">
        <f t="shared" si="80"/>
        <v/>
      </c>
      <c r="AT361" s="897" t="str">
        <f t="shared" si="82"/>
        <v/>
      </c>
      <c r="AU361" s="897" t="str">
        <f t="shared" si="83"/>
        <v/>
      </c>
    </row>
    <row r="362" spans="3:47" s="4" customFormat="1" ht="28.15" hidden="1" customHeight="1" outlineLevel="1">
      <c r="C362" s="722">
        <v>344</v>
      </c>
      <c r="D362" s="772"/>
      <c r="E362" s="773"/>
      <c r="F362" s="767"/>
      <c r="G362" s="744"/>
      <c r="H362" s="193"/>
      <c r="I362" s="193"/>
      <c r="J362" s="768"/>
      <c r="K362" s="192"/>
      <c r="L362" s="192"/>
      <c r="M362" s="774"/>
      <c r="N362" s="192"/>
      <c r="O362" s="769"/>
      <c r="P362" s="895"/>
      <c r="Q362" s="960"/>
      <c r="R362" s="1048"/>
      <c r="S362" s="770"/>
      <c r="T362" s="771"/>
      <c r="U362" s="453"/>
      <c r="V362" s="307"/>
      <c r="W362" s="294"/>
      <c r="Z362" s="663" t="str">
        <f t="shared" si="69"/>
        <v/>
      </c>
      <c r="AA362" s="664" t="str">
        <f t="shared" si="84"/>
        <v/>
      </c>
      <c r="AB362" s="664" t="str">
        <f t="shared" si="85"/>
        <v/>
      </c>
      <c r="AC362" s="664" t="str">
        <f>IF(Z362="","",VLOOKUP(Z362,リスト!BN:BO,2,0))</f>
        <v/>
      </c>
      <c r="AD362" s="664" t="str">
        <f t="shared" si="70"/>
        <v/>
      </c>
      <c r="AE362" s="664" t="str">
        <f>IF(AD362="","",VLOOKUP(AD362,リスト!BW:BX,2,0))</f>
        <v/>
      </c>
      <c r="AF362" s="664" t="str">
        <f>IF(Z362="","",IF(J362&gt;【１】経営概要!$G$27,調査年-1,調査年)-I362)</f>
        <v/>
      </c>
      <c r="AG362" s="723" t="str">
        <f t="shared" si="71"/>
        <v/>
      </c>
      <c r="AH362" s="665" t="str">
        <f t="shared" si="72"/>
        <v/>
      </c>
      <c r="AI362" s="665" t="str">
        <f t="shared" si="73"/>
        <v/>
      </c>
      <c r="AJ362" s="666" t="str">
        <f t="shared" si="74"/>
        <v/>
      </c>
      <c r="AK362" s="666" t="str">
        <f t="shared" si="75"/>
        <v/>
      </c>
      <c r="AL362" s="666" t="str">
        <f t="shared" si="86"/>
        <v/>
      </c>
      <c r="AM362" s="666" t="str">
        <f>IF(R362="","",IF(OR(I362=IF(J362&gt;【１】経営概要!$G$27,調査年-1,調査年),AH362=""),"",ROUND(AH362*R362%,0)))</f>
        <v/>
      </c>
      <c r="AN362" s="666" t="str">
        <f t="shared" si="76"/>
        <v/>
      </c>
      <c r="AO362" s="666" t="str">
        <f t="shared" si="77"/>
        <v/>
      </c>
      <c r="AP362" s="666" t="str">
        <f t="shared" si="78"/>
        <v/>
      </c>
      <c r="AQ362" s="862" t="str">
        <f>IF(OR(R362="",AND(OR(I362&lt;&gt;IF(J362&gt;【１】経営概要!$G$27,調査年-1,調査年),AA362=0),M362="",AL362="")),"",
SUM(
IF(AND(I362=IF(J362&gt;【１】経営概要!$G$27,調査年-1,調査年),AA362=1),ROUND(K362*R362%,0),),
ROUND(M362*R362%,0),
ROUND(SUM(AL362)*R362%,0),
))</f>
        <v/>
      </c>
      <c r="AR362" s="666" t="str">
        <f t="shared" si="79"/>
        <v/>
      </c>
      <c r="AS362" s="666" t="str">
        <f t="shared" si="80"/>
        <v/>
      </c>
      <c r="AT362" s="897" t="str">
        <f t="shared" si="82"/>
        <v/>
      </c>
      <c r="AU362" s="897" t="str">
        <f t="shared" si="83"/>
        <v/>
      </c>
    </row>
    <row r="363" spans="3:47" s="4" customFormat="1" ht="28.15" hidden="1" customHeight="1" outlineLevel="1">
      <c r="C363" s="722">
        <v>345</v>
      </c>
      <c r="D363" s="766"/>
      <c r="E363" s="686"/>
      <c r="F363" s="767"/>
      <c r="G363" s="744"/>
      <c r="H363" s="191"/>
      <c r="I363" s="191"/>
      <c r="J363" s="768"/>
      <c r="K363" s="192"/>
      <c r="L363" s="192"/>
      <c r="M363" s="774"/>
      <c r="N363" s="192"/>
      <c r="O363" s="769"/>
      <c r="P363" s="895"/>
      <c r="Q363" s="960"/>
      <c r="R363" s="1048"/>
      <c r="S363" s="770"/>
      <c r="T363" s="771"/>
      <c r="U363" s="453"/>
      <c r="V363" s="307"/>
      <c r="W363" s="294"/>
      <c r="Z363" s="663" t="str">
        <f t="shared" si="69"/>
        <v/>
      </c>
      <c r="AA363" s="664" t="str">
        <f t="shared" si="84"/>
        <v/>
      </c>
      <c r="AB363" s="664" t="str">
        <f t="shared" si="85"/>
        <v/>
      </c>
      <c r="AC363" s="664" t="str">
        <f>IF(Z363="","",VLOOKUP(Z363,リスト!BN:BO,2,0))</f>
        <v/>
      </c>
      <c r="AD363" s="664" t="str">
        <f t="shared" si="70"/>
        <v/>
      </c>
      <c r="AE363" s="664" t="str">
        <f>IF(AD363="","",VLOOKUP(AD363,リスト!BW:BX,2,0))</f>
        <v/>
      </c>
      <c r="AF363" s="664" t="str">
        <f>IF(Z363="","",IF(J363&gt;【１】経営概要!$G$27,調査年-1,調査年)-I363)</f>
        <v/>
      </c>
      <c r="AG363" s="723" t="str">
        <f t="shared" si="71"/>
        <v/>
      </c>
      <c r="AH363" s="665" t="str">
        <f t="shared" si="72"/>
        <v/>
      </c>
      <c r="AI363" s="665" t="str">
        <f t="shared" si="73"/>
        <v/>
      </c>
      <c r="AJ363" s="666" t="str">
        <f t="shared" si="74"/>
        <v/>
      </c>
      <c r="AK363" s="666" t="str">
        <f t="shared" si="75"/>
        <v/>
      </c>
      <c r="AL363" s="666" t="str">
        <f t="shared" si="86"/>
        <v/>
      </c>
      <c r="AM363" s="666" t="str">
        <f>IF(R363="","",IF(OR(I363=IF(J363&gt;【１】経営概要!$G$27,調査年-1,調査年),AH363=""),"",ROUND(AH363*R363%,0)))</f>
        <v/>
      </c>
      <c r="AN363" s="666" t="str">
        <f t="shared" si="76"/>
        <v/>
      </c>
      <c r="AO363" s="666" t="str">
        <f t="shared" si="77"/>
        <v/>
      </c>
      <c r="AP363" s="666" t="str">
        <f t="shared" si="78"/>
        <v/>
      </c>
      <c r="AQ363" s="862" t="str">
        <f>IF(OR(R363="",AND(OR(I363&lt;&gt;IF(J363&gt;【１】経営概要!$G$27,調査年-1,調査年),AA363=0),M363="",AL363="")),"",
SUM(
IF(AND(I363=IF(J363&gt;【１】経営概要!$G$27,調査年-1,調査年),AA363=1),ROUND(K363*R363%,0),),
ROUND(M363*R363%,0),
ROUND(SUM(AL363)*R363%,0),
))</f>
        <v/>
      </c>
      <c r="AR363" s="666" t="str">
        <f t="shared" si="79"/>
        <v/>
      </c>
      <c r="AS363" s="666" t="str">
        <f t="shared" si="80"/>
        <v/>
      </c>
      <c r="AT363" s="897" t="str">
        <f t="shared" si="82"/>
        <v/>
      </c>
      <c r="AU363" s="897" t="str">
        <f t="shared" si="83"/>
        <v/>
      </c>
    </row>
    <row r="364" spans="3:47" s="4" customFormat="1" ht="28.15" hidden="1" customHeight="1" outlineLevel="1">
      <c r="C364" s="722">
        <v>346</v>
      </c>
      <c r="D364" s="772"/>
      <c r="E364" s="773"/>
      <c r="F364" s="767"/>
      <c r="G364" s="744"/>
      <c r="H364" s="193"/>
      <c r="I364" s="193"/>
      <c r="J364" s="768"/>
      <c r="K364" s="192"/>
      <c r="L364" s="192"/>
      <c r="M364" s="774"/>
      <c r="N364" s="192"/>
      <c r="O364" s="769"/>
      <c r="P364" s="895"/>
      <c r="Q364" s="960"/>
      <c r="R364" s="1048"/>
      <c r="S364" s="770"/>
      <c r="T364" s="771"/>
      <c r="U364" s="453"/>
      <c r="V364" s="307"/>
      <c r="W364" s="294"/>
      <c r="Z364" s="663" t="str">
        <f t="shared" si="69"/>
        <v/>
      </c>
      <c r="AA364" s="664" t="str">
        <f t="shared" si="84"/>
        <v/>
      </c>
      <c r="AB364" s="664" t="str">
        <f t="shared" si="85"/>
        <v/>
      </c>
      <c r="AC364" s="664" t="str">
        <f>IF(Z364="","",VLOOKUP(Z364,リスト!BN:BO,2,0))</f>
        <v/>
      </c>
      <c r="AD364" s="664" t="str">
        <f t="shared" si="70"/>
        <v/>
      </c>
      <c r="AE364" s="664" t="str">
        <f>IF(AD364="","",VLOOKUP(AD364,リスト!BW:BX,2,0))</f>
        <v/>
      </c>
      <c r="AF364" s="664" t="str">
        <f>IF(Z364="","",IF(J364&gt;【１】経営概要!$G$27,調査年-1,調査年)-I364)</f>
        <v/>
      </c>
      <c r="AG364" s="723" t="str">
        <f t="shared" si="71"/>
        <v/>
      </c>
      <c r="AH364" s="665" t="str">
        <f t="shared" si="72"/>
        <v/>
      </c>
      <c r="AI364" s="665" t="str">
        <f t="shared" si="73"/>
        <v/>
      </c>
      <c r="AJ364" s="666" t="str">
        <f t="shared" si="74"/>
        <v/>
      </c>
      <c r="AK364" s="666" t="str">
        <f t="shared" si="75"/>
        <v/>
      </c>
      <c r="AL364" s="666" t="str">
        <f t="shared" si="86"/>
        <v/>
      </c>
      <c r="AM364" s="666" t="str">
        <f>IF(R364="","",IF(OR(I364=IF(J364&gt;【１】経営概要!$G$27,調査年-1,調査年),AH364=""),"",ROUND(AH364*R364%,0)))</f>
        <v/>
      </c>
      <c r="AN364" s="666" t="str">
        <f t="shared" si="76"/>
        <v/>
      </c>
      <c r="AO364" s="666" t="str">
        <f t="shared" si="77"/>
        <v/>
      </c>
      <c r="AP364" s="666" t="str">
        <f t="shared" si="78"/>
        <v/>
      </c>
      <c r="AQ364" s="862" t="str">
        <f>IF(OR(R364="",AND(OR(I364&lt;&gt;IF(J364&gt;【１】経営概要!$G$27,調査年-1,調査年),AA364=0),M364="",AL364="")),"",
SUM(
IF(AND(I364=IF(J364&gt;【１】経営概要!$G$27,調査年-1,調査年),AA364=1),ROUND(K364*R364%,0),),
ROUND(M364*R364%,0),
ROUND(SUM(AL364)*R364%,0),
))</f>
        <v/>
      </c>
      <c r="AR364" s="666" t="str">
        <f t="shared" si="79"/>
        <v/>
      </c>
      <c r="AS364" s="666" t="str">
        <f t="shared" si="80"/>
        <v/>
      </c>
      <c r="AT364" s="897" t="str">
        <f t="shared" si="82"/>
        <v/>
      </c>
      <c r="AU364" s="897" t="str">
        <f t="shared" si="83"/>
        <v/>
      </c>
    </row>
    <row r="365" spans="3:47" s="4" customFormat="1" ht="28.15" hidden="1" customHeight="1" outlineLevel="1">
      <c r="C365" s="722">
        <v>347</v>
      </c>
      <c r="D365" s="766"/>
      <c r="E365" s="686"/>
      <c r="F365" s="767"/>
      <c r="G365" s="744"/>
      <c r="H365" s="191"/>
      <c r="I365" s="191"/>
      <c r="J365" s="768"/>
      <c r="K365" s="192"/>
      <c r="L365" s="192"/>
      <c r="M365" s="774"/>
      <c r="N365" s="192"/>
      <c r="O365" s="769"/>
      <c r="P365" s="895"/>
      <c r="Q365" s="960"/>
      <c r="R365" s="1048"/>
      <c r="S365" s="770"/>
      <c r="T365" s="771"/>
      <c r="U365" s="453"/>
      <c r="V365" s="307"/>
      <c r="W365" s="294"/>
      <c r="Z365" s="663" t="str">
        <f t="shared" si="69"/>
        <v/>
      </c>
      <c r="AA365" s="664" t="str">
        <f t="shared" si="84"/>
        <v/>
      </c>
      <c r="AB365" s="664" t="str">
        <f t="shared" si="85"/>
        <v/>
      </c>
      <c r="AC365" s="664" t="str">
        <f>IF(Z365="","",VLOOKUP(Z365,リスト!BN:BO,2,0))</f>
        <v/>
      </c>
      <c r="AD365" s="664" t="str">
        <f t="shared" si="70"/>
        <v/>
      </c>
      <c r="AE365" s="664" t="str">
        <f>IF(AD365="","",VLOOKUP(AD365,リスト!BW:BX,2,0))</f>
        <v/>
      </c>
      <c r="AF365" s="664" t="str">
        <f>IF(Z365="","",IF(J365&gt;【１】経営概要!$G$27,調査年-1,調査年)-I365)</f>
        <v/>
      </c>
      <c r="AG365" s="723" t="str">
        <f t="shared" si="71"/>
        <v/>
      </c>
      <c r="AH365" s="665" t="str">
        <f t="shared" si="72"/>
        <v/>
      </c>
      <c r="AI365" s="665" t="str">
        <f t="shared" si="73"/>
        <v/>
      </c>
      <c r="AJ365" s="666" t="str">
        <f t="shared" si="74"/>
        <v/>
      </c>
      <c r="AK365" s="666" t="str">
        <f t="shared" si="75"/>
        <v/>
      </c>
      <c r="AL365" s="666" t="str">
        <f t="shared" si="86"/>
        <v/>
      </c>
      <c r="AM365" s="666" t="str">
        <f>IF(R365="","",IF(OR(I365=IF(J365&gt;【１】経営概要!$G$27,調査年-1,調査年),AH365=""),"",ROUND(AH365*R365%,0)))</f>
        <v/>
      </c>
      <c r="AN365" s="666" t="str">
        <f t="shared" si="76"/>
        <v/>
      </c>
      <c r="AO365" s="666" t="str">
        <f t="shared" si="77"/>
        <v/>
      </c>
      <c r="AP365" s="666" t="str">
        <f t="shared" si="78"/>
        <v/>
      </c>
      <c r="AQ365" s="862" t="str">
        <f>IF(OR(R365="",AND(OR(I365&lt;&gt;IF(J365&gt;【１】経営概要!$G$27,調査年-1,調査年),AA365=0),M365="",AL365="")),"",
SUM(
IF(AND(I365=IF(J365&gt;【１】経営概要!$G$27,調査年-1,調査年),AA365=1),ROUND(K365*R365%,0),),
ROUND(M365*R365%,0),
ROUND(SUM(AL365)*R365%,0),
))</f>
        <v/>
      </c>
      <c r="AR365" s="666" t="str">
        <f t="shared" si="79"/>
        <v/>
      </c>
      <c r="AS365" s="666" t="str">
        <f t="shared" si="80"/>
        <v/>
      </c>
      <c r="AT365" s="897" t="str">
        <f t="shared" si="82"/>
        <v/>
      </c>
      <c r="AU365" s="897" t="str">
        <f t="shared" si="83"/>
        <v/>
      </c>
    </row>
    <row r="366" spans="3:47" s="4" customFormat="1" ht="28.15" hidden="1" customHeight="1" outlineLevel="1">
      <c r="C366" s="722">
        <v>348</v>
      </c>
      <c r="D366" s="772"/>
      <c r="E366" s="773"/>
      <c r="F366" s="767"/>
      <c r="G366" s="744"/>
      <c r="H366" s="193"/>
      <c r="I366" s="193"/>
      <c r="J366" s="768"/>
      <c r="K366" s="192"/>
      <c r="L366" s="192"/>
      <c r="M366" s="774"/>
      <c r="N366" s="192"/>
      <c r="O366" s="769"/>
      <c r="P366" s="895"/>
      <c r="Q366" s="960"/>
      <c r="R366" s="1048"/>
      <c r="S366" s="770"/>
      <c r="T366" s="771"/>
      <c r="U366" s="453"/>
      <c r="V366" s="307"/>
      <c r="W366" s="294"/>
      <c r="Z366" s="663" t="str">
        <f t="shared" si="69"/>
        <v/>
      </c>
      <c r="AA366" s="664" t="str">
        <f t="shared" si="84"/>
        <v/>
      </c>
      <c r="AB366" s="664" t="str">
        <f t="shared" si="85"/>
        <v/>
      </c>
      <c r="AC366" s="664" t="str">
        <f>IF(Z366="","",VLOOKUP(Z366,リスト!BN:BO,2,0))</f>
        <v/>
      </c>
      <c r="AD366" s="664" t="str">
        <f t="shared" si="70"/>
        <v/>
      </c>
      <c r="AE366" s="664" t="str">
        <f>IF(AD366="","",VLOOKUP(AD366,リスト!BW:BX,2,0))</f>
        <v/>
      </c>
      <c r="AF366" s="664" t="str">
        <f>IF(Z366="","",IF(J366&gt;【１】経営概要!$G$27,調査年-1,調査年)-I366)</f>
        <v/>
      </c>
      <c r="AG366" s="723" t="str">
        <f t="shared" si="71"/>
        <v/>
      </c>
      <c r="AH366" s="665" t="str">
        <f t="shared" si="72"/>
        <v/>
      </c>
      <c r="AI366" s="665" t="str">
        <f t="shared" si="73"/>
        <v/>
      </c>
      <c r="AJ366" s="666" t="str">
        <f t="shared" si="74"/>
        <v/>
      </c>
      <c r="AK366" s="666" t="str">
        <f t="shared" si="75"/>
        <v/>
      </c>
      <c r="AL366" s="666" t="str">
        <f t="shared" si="86"/>
        <v/>
      </c>
      <c r="AM366" s="666" t="str">
        <f>IF(R366="","",IF(OR(I366=IF(J366&gt;【１】経営概要!$G$27,調査年-1,調査年),AH366=""),"",ROUND(AH366*R366%,0)))</f>
        <v/>
      </c>
      <c r="AN366" s="666" t="str">
        <f t="shared" si="76"/>
        <v/>
      </c>
      <c r="AO366" s="666" t="str">
        <f t="shared" si="77"/>
        <v/>
      </c>
      <c r="AP366" s="666" t="str">
        <f t="shared" si="78"/>
        <v/>
      </c>
      <c r="AQ366" s="862" t="str">
        <f>IF(OR(R366="",AND(OR(I366&lt;&gt;IF(J366&gt;【１】経営概要!$G$27,調査年-1,調査年),AA366=0),M366="",AL366="")),"",
SUM(
IF(AND(I366=IF(J366&gt;【１】経営概要!$G$27,調査年-1,調査年),AA366=1),ROUND(K366*R366%,0),),
ROUND(M366*R366%,0),
ROUND(SUM(AL366)*R366%,0),
))</f>
        <v/>
      </c>
      <c r="AR366" s="666" t="str">
        <f t="shared" si="79"/>
        <v/>
      </c>
      <c r="AS366" s="666" t="str">
        <f t="shared" si="80"/>
        <v/>
      </c>
      <c r="AT366" s="897" t="str">
        <f t="shared" si="82"/>
        <v/>
      </c>
      <c r="AU366" s="897" t="str">
        <f t="shared" si="83"/>
        <v/>
      </c>
    </row>
    <row r="367" spans="3:47" s="4" customFormat="1" ht="28.15" hidden="1" customHeight="1" outlineLevel="1">
      <c r="C367" s="722">
        <v>349</v>
      </c>
      <c r="D367" s="766"/>
      <c r="E367" s="686"/>
      <c r="F367" s="767"/>
      <c r="G367" s="744"/>
      <c r="H367" s="191"/>
      <c r="I367" s="191"/>
      <c r="J367" s="768"/>
      <c r="K367" s="192"/>
      <c r="L367" s="192"/>
      <c r="M367" s="774"/>
      <c r="N367" s="192"/>
      <c r="O367" s="769"/>
      <c r="P367" s="895"/>
      <c r="Q367" s="960"/>
      <c r="R367" s="1048"/>
      <c r="S367" s="770"/>
      <c r="T367" s="771"/>
      <c r="U367" s="453"/>
      <c r="V367" s="307"/>
      <c r="W367" s="294"/>
      <c r="Z367" s="663" t="str">
        <f t="shared" si="69"/>
        <v/>
      </c>
      <c r="AA367" s="664" t="str">
        <f t="shared" si="84"/>
        <v/>
      </c>
      <c r="AB367" s="664" t="str">
        <f t="shared" si="85"/>
        <v/>
      </c>
      <c r="AC367" s="664" t="str">
        <f>IF(Z367="","",VLOOKUP(Z367,リスト!BN:BO,2,0))</f>
        <v/>
      </c>
      <c r="AD367" s="664" t="str">
        <f t="shared" si="70"/>
        <v/>
      </c>
      <c r="AE367" s="664" t="str">
        <f>IF(AD367="","",VLOOKUP(AD367,リスト!BW:BX,2,0))</f>
        <v/>
      </c>
      <c r="AF367" s="664" t="str">
        <f>IF(Z367="","",IF(J367&gt;【１】経営概要!$G$27,調査年-1,調査年)-I367)</f>
        <v/>
      </c>
      <c r="AG367" s="723" t="str">
        <f t="shared" si="71"/>
        <v/>
      </c>
      <c r="AH367" s="665" t="str">
        <f t="shared" si="72"/>
        <v/>
      </c>
      <c r="AI367" s="665" t="str">
        <f t="shared" si="73"/>
        <v/>
      </c>
      <c r="AJ367" s="666" t="str">
        <f t="shared" si="74"/>
        <v/>
      </c>
      <c r="AK367" s="666" t="str">
        <f t="shared" si="75"/>
        <v/>
      </c>
      <c r="AL367" s="666" t="str">
        <f t="shared" si="86"/>
        <v/>
      </c>
      <c r="AM367" s="666" t="str">
        <f>IF(R367="","",IF(OR(I367=IF(J367&gt;【１】経営概要!$G$27,調査年-1,調査年),AH367=""),"",ROUND(AH367*R367%,0)))</f>
        <v/>
      </c>
      <c r="AN367" s="666" t="str">
        <f t="shared" si="76"/>
        <v/>
      </c>
      <c r="AO367" s="666" t="str">
        <f t="shared" si="77"/>
        <v/>
      </c>
      <c r="AP367" s="666" t="str">
        <f t="shared" si="78"/>
        <v/>
      </c>
      <c r="AQ367" s="862" t="str">
        <f>IF(OR(R367="",AND(OR(I367&lt;&gt;IF(J367&gt;【１】経営概要!$G$27,調査年-1,調査年),AA367=0),M367="",AL367="")),"",
SUM(
IF(AND(I367=IF(J367&gt;【１】経営概要!$G$27,調査年-1,調査年),AA367=1),ROUND(K367*R367%,0),),
ROUND(M367*R367%,0),
ROUND(SUM(AL367)*R367%,0),
))</f>
        <v/>
      </c>
      <c r="AR367" s="666" t="str">
        <f t="shared" si="79"/>
        <v/>
      </c>
      <c r="AS367" s="666" t="str">
        <f t="shared" si="80"/>
        <v/>
      </c>
      <c r="AT367" s="897" t="str">
        <f t="shared" si="82"/>
        <v/>
      </c>
      <c r="AU367" s="897" t="str">
        <f t="shared" si="83"/>
        <v/>
      </c>
    </row>
    <row r="368" spans="3:47" s="4" customFormat="1" ht="28.15" hidden="1" customHeight="1" outlineLevel="1">
      <c r="C368" s="722">
        <v>350</v>
      </c>
      <c r="D368" s="772"/>
      <c r="E368" s="773"/>
      <c r="F368" s="767"/>
      <c r="G368" s="744"/>
      <c r="H368" s="193"/>
      <c r="I368" s="193"/>
      <c r="J368" s="768"/>
      <c r="K368" s="192"/>
      <c r="L368" s="192"/>
      <c r="M368" s="774"/>
      <c r="N368" s="192"/>
      <c r="O368" s="769"/>
      <c r="P368" s="895"/>
      <c r="Q368" s="960"/>
      <c r="R368" s="1048"/>
      <c r="S368" s="770"/>
      <c r="T368" s="771"/>
      <c r="U368" s="453"/>
      <c r="V368" s="307"/>
      <c r="W368" s="294"/>
      <c r="Z368" s="663" t="str">
        <f t="shared" si="69"/>
        <v/>
      </c>
      <c r="AA368" s="664" t="str">
        <f t="shared" si="84"/>
        <v/>
      </c>
      <c r="AB368" s="664" t="str">
        <f t="shared" si="85"/>
        <v/>
      </c>
      <c r="AC368" s="664" t="str">
        <f>IF(Z368="","",VLOOKUP(Z368,リスト!BN:BO,2,0))</f>
        <v/>
      </c>
      <c r="AD368" s="664" t="str">
        <f t="shared" si="70"/>
        <v/>
      </c>
      <c r="AE368" s="664" t="str">
        <f>IF(AD368="","",VLOOKUP(AD368,リスト!BW:BX,2,0))</f>
        <v/>
      </c>
      <c r="AF368" s="664" t="str">
        <f>IF(Z368="","",IF(J368&gt;【１】経営概要!$G$27,調査年-1,調査年)-I368)</f>
        <v/>
      </c>
      <c r="AG368" s="723" t="str">
        <f t="shared" si="71"/>
        <v/>
      </c>
      <c r="AH368" s="665" t="str">
        <f t="shared" si="72"/>
        <v/>
      </c>
      <c r="AI368" s="665" t="str">
        <f t="shared" si="73"/>
        <v/>
      </c>
      <c r="AJ368" s="666" t="str">
        <f t="shared" si="74"/>
        <v/>
      </c>
      <c r="AK368" s="666" t="str">
        <f t="shared" si="75"/>
        <v/>
      </c>
      <c r="AL368" s="666" t="str">
        <f t="shared" si="86"/>
        <v/>
      </c>
      <c r="AM368" s="666" t="str">
        <f>IF(R368="","",IF(OR(I368=IF(J368&gt;【１】経営概要!$G$27,調査年-1,調査年),AH368=""),"",ROUND(AH368*R368%,0)))</f>
        <v/>
      </c>
      <c r="AN368" s="666" t="str">
        <f t="shared" si="76"/>
        <v/>
      </c>
      <c r="AO368" s="666" t="str">
        <f t="shared" si="77"/>
        <v/>
      </c>
      <c r="AP368" s="666" t="str">
        <f t="shared" si="78"/>
        <v/>
      </c>
      <c r="AQ368" s="862" t="str">
        <f>IF(OR(R368="",AND(OR(I368&lt;&gt;IF(J368&gt;【１】経営概要!$G$27,調査年-1,調査年),AA368=0),M368="",AL368="")),"",
SUM(
IF(AND(I368=IF(J368&gt;【１】経営概要!$G$27,調査年-1,調査年),AA368=1),ROUND(K368*R368%,0),),
ROUND(M368*R368%,0),
ROUND(SUM(AL368)*R368%,0),
))</f>
        <v/>
      </c>
      <c r="AR368" s="666" t="str">
        <f t="shared" si="79"/>
        <v/>
      </c>
      <c r="AS368" s="666" t="str">
        <f t="shared" si="80"/>
        <v/>
      </c>
      <c r="AT368" s="897" t="str">
        <f t="shared" si="82"/>
        <v/>
      </c>
      <c r="AU368" s="897" t="str">
        <f t="shared" si="83"/>
        <v/>
      </c>
    </row>
    <row r="369" spans="3:47" s="4" customFormat="1" ht="28.15" hidden="1" customHeight="1" outlineLevel="1">
      <c r="C369" s="722">
        <v>351</v>
      </c>
      <c r="D369" s="766"/>
      <c r="E369" s="686"/>
      <c r="F369" s="767"/>
      <c r="G369" s="744"/>
      <c r="H369" s="191"/>
      <c r="I369" s="191"/>
      <c r="J369" s="768"/>
      <c r="K369" s="192"/>
      <c r="L369" s="192"/>
      <c r="M369" s="774"/>
      <c r="N369" s="192"/>
      <c r="O369" s="769"/>
      <c r="P369" s="895"/>
      <c r="Q369" s="960"/>
      <c r="R369" s="1048"/>
      <c r="S369" s="770"/>
      <c r="T369" s="771"/>
      <c r="U369" s="453"/>
      <c r="V369" s="307"/>
      <c r="W369" s="294"/>
      <c r="Z369" s="663" t="str">
        <f t="shared" si="69"/>
        <v/>
      </c>
      <c r="AA369" s="664" t="str">
        <f t="shared" si="84"/>
        <v/>
      </c>
      <c r="AB369" s="664" t="str">
        <f t="shared" si="85"/>
        <v/>
      </c>
      <c r="AC369" s="664" t="str">
        <f>IF(Z369="","",VLOOKUP(Z369,リスト!BN:BO,2,0))</f>
        <v/>
      </c>
      <c r="AD369" s="664" t="str">
        <f t="shared" si="70"/>
        <v/>
      </c>
      <c r="AE369" s="664" t="str">
        <f>IF(AD369="","",VLOOKUP(AD369,リスト!BW:BX,2,0))</f>
        <v/>
      </c>
      <c r="AF369" s="664" t="str">
        <f>IF(Z369="","",IF(J369&gt;【１】経営概要!$G$27,調査年-1,調査年)-I369)</f>
        <v/>
      </c>
      <c r="AG369" s="723" t="str">
        <f t="shared" si="71"/>
        <v/>
      </c>
      <c r="AH369" s="665" t="str">
        <f t="shared" si="72"/>
        <v/>
      </c>
      <c r="AI369" s="665" t="str">
        <f t="shared" si="73"/>
        <v/>
      </c>
      <c r="AJ369" s="666" t="str">
        <f t="shared" si="74"/>
        <v/>
      </c>
      <c r="AK369" s="666" t="str">
        <f t="shared" si="75"/>
        <v/>
      </c>
      <c r="AL369" s="666" t="str">
        <f t="shared" si="86"/>
        <v/>
      </c>
      <c r="AM369" s="666" t="str">
        <f>IF(R369="","",IF(OR(I369=IF(J369&gt;【１】経営概要!$G$27,調査年-1,調査年),AH369=""),"",ROUND(AH369*R369%,0)))</f>
        <v/>
      </c>
      <c r="AN369" s="666" t="str">
        <f t="shared" si="76"/>
        <v/>
      </c>
      <c r="AO369" s="666" t="str">
        <f t="shared" si="77"/>
        <v/>
      </c>
      <c r="AP369" s="666" t="str">
        <f t="shared" si="78"/>
        <v/>
      </c>
      <c r="AQ369" s="862" t="str">
        <f>IF(OR(R369="",AND(OR(I369&lt;&gt;IF(J369&gt;【１】経営概要!$G$27,調査年-1,調査年),AA369=0),M369="",AL369="")),"",
SUM(
IF(AND(I369=IF(J369&gt;【１】経営概要!$G$27,調査年-1,調査年),AA369=1),ROUND(K369*R369%,0),),
ROUND(M369*R369%,0),
ROUND(SUM(AL369)*R369%,0),
))</f>
        <v/>
      </c>
      <c r="AR369" s="666" t="str">
        <f t="shared" si="79"/>
        <v/>
      </c>
      <c r="AS369" s="666" t="str">
        <f t="shared" si="80"/>
        <v/>
      </c>
      <c r="AT369" s="897" t="str">
        <f t="shared" si="82"/>
        <v/>
      </c>
      <c r="AU369" s="897" t="str">
        <f t="shared" si="83"/>
        <v/>
      </c>
    </row>
    <row r="370" spans="3:47" s="4" customFormat="1" ht="28.15" hidden="1" customHeight="1" outlineLevel="1">
      <c r="C370" s="722">
        <v>352</v>
      </c>
      <c r="D370" s="772"/>
      <c r="E370" s="773"/>
      <c r="F370" s="767"/>
      <c r="G370" s="744"/>
      <c r="H370" s="193"/>
      <c r="I370" s="193"/>
      <c r="J370" s="768"/>
      <c r="K370" s="192"/>
      <c r="L370" s="192"/>
      <c r="M370" s="774"/>
      <c r="N370" s="192"/>
      <c r="O370" s="769"/>
      <c r="P370" s="895"/>
      <c r="Q370" s="960"/>
      <c r="R370" s="1048"/>
      <c r="S370" s="770"/>
      <c r="T370" s="771"/>
      <c r="U370" s="453"/>
      <c r="V370" s="307"/>
      <c r="W370" s="294"/>
      <c r="Z370" s="663" t="str">
        <f t="shared" si="69"/>
        <v/>
      </c>
      <c r="AA370" s="664" t="str">
        <f t="shared" si="84"/>
        <v/>
      </c>
      <c r="AB370" s="664" t="str">
        <f t="shared" si="85"/>
        <v/>
      </c>
      <c r="AC370" s="664" t="str">
        <f>IF(Z370="","",VLOOKUP(Z370,リスト!BN:BO,2,0))</f>
        <v/>
      </c>
      <c r="AD370" s="664" t="str">
        <f t="shared" si="70"/>
        <v/>
      </c>
      <c r="AE370" s="664" t="str">
        <f>IF(AD370="","",VLOOKUP(AD370,リスト!BW:BX,2,0))</f>
        <v/>
      </c>
      <c r="AF370" s="664" t="str">
        <f>IF(Z370="","",IF(J370&gt;【１】経営概要!$G$27,調査年-1,調査年)-I370)</f>
        <v/>
      </c>
      <c r="AG370" s="723" t="str">
        <f t="shared" si="71"/>
        <v/>
      </c>
      <c r="AH370" s="665" t="str">
        <f t="shared" si="72"/>
        <v/>
      </c>
      <c r="AI370" s="665" t="str">
        <f t="shared" si="73"/>
        <v/>
      </c>
      <c r="AJ370" s="666" t="str">
        <f t="shared" si="74"/>
        <v/>
      </c>
      <c r="AK370" s="666" t="str">
        <f t="shared" si="75"/>
        <v/>
      </c>
      <c r="AL370" s="666" t="str">
        <f t="shared" si="86"/>
        <v/>
      </c>
      <c r="AM370" s="666" t="str">
        <f>IF(R370="","",IF(OR(I370=IF(J370&gt;【１】経営概要!$G$27,調査年-1,調査年),AH370=""),"",ROUND(AH370*R370%,0)))</f>
        <v/>
      </c>
      <c r="AN370" s="666" t="str">
        <f t="shared" si="76"/>
        <v/>
      </c>
      <c r="AO370" s="666" t="str">
        <f t="shared" si="77"/>
        <v/>
      </c>
      <c r="AP370" s="666" t="str">
        <f t="shared" si="78"/>
        <v/>
      </c>
      <c r="AQ370" s="862" t="str">
        <f>IF(OR(R370="",AND(OR(I370&lt;&gt;IF(J370&gt;【１】経営概要!$G$27,調査年-1,調査年),AA370=0),M370="",AL370="")),"",
SUM(
IF(AND(I370=IF(J370&gt;【１】経営概要!$G$27,調査年-1,調査年),AA370=1),ROUND(K370*R370%,0),),
ROUND(M370*R370%,0),
ROUND(SUM(AL370)*R370%,0),
))</f>
        <v/>
      </c>
      <c r="AR370" s="666" t="str">
        <f t="shared" si="79"/>
        <v/>
      </c>
      <c r="AS370" s="666" t="str">
        <f t="shared" si="80"/>
        <v/>
      </c>
      <c r="AT370" s="897" t="str">
        <f t="shared" si="82"/>
        <v/>
      </c>
      <c r="AU370" s="897" t="str">
        <f t="shared" si="83"/>
        <v/>
      </c>
    </row>
    <row r="371" spans="3:47" s="4" customFormat="1" ht="28.15" hidden="1" customHeight="1" outlineLevel="1">
      <c r="C371" s="722">
        <v>353</v>
      </c>
      <c r="D371" s="766"/>
      <c r="E371" s="686"/>
      <c r="F371" s="767"/>
      <c r="G371" s="744"/>
      <c r="H371" s="191"/>
      <c r="I371" s="191"/>
      <c r="J371" s="768"/>
      <c r="K371" s="192"/>
      <c r="L371" s="192"/>
      <c r="M371" s="774"/>
      <c r="N371" s="192"/>
      <c r="O371" s="769"/>
      <c r="P371" s="895"/>
      <c r="Q371" s="960"/>
      <c r="R371" s="1048"/>
      <c r="S371" s="770"/>
      <c r="T371" s="771"/>
      <c r="U371" s="453"/>
      <c r="V371" s="307"/>
      <c r="W371" s="294"/>
      <c r="Z371" s="663" t="str">
        <f t="shared" si="69"/>
        <v/>
      </c>
      <c r="AA371" s="664" t="str">
        <f t="shared" si="84"/>
        <v/>
      </c>
      <c r="AB371" s="664" t="str">
        <f t="shared" si="85"/>
        <v/>
      </c>
      <c r="AC371" s="664" t="str">
        <f>IF(Z371="","",VLOOKUP(Z371,リスト!BN:BO,2,0))</f>
        <v/>
      </c>
      <c r="AD371" s="664" t="str">
        <f t="shared" si="70"/>
        <v/>
      </c>
      <c r="AE371" s="664" t="str">
        <f>IF(AD371="","",VLOOKUP(AD371,リスト!BW:BX,2,0))</f>
        <v/>
      </c>
      <c r="AF371" s="664" t="str">
        <f>IF(Z371="","",IF(J371&gt;【１】経営概要!$G$27,調査年-1,調査年)-I371)</f>
        <v/>
      </c>
      <c r="AG371" s="723" t="str">
        <f t="shared" si="71"/>
        <v/>
      </c>
      <c r="AH371" s="665" t="str">
        <f t="shared" si="72"/>
        <v/>
      </c>
      <c r="AI371" s="665" t="str">
        <f t="shared" si="73"/>
        <v/>
      </c>
      <c r="AJ371" s="666" t="str">
        <f t="shared" si="74"/>
        <v/>
      </c>
      <c r="AK371" s="666" t="str">
        <f t="shared" si="75"/>
        <v/>
      </c>
      <c r="AL371" s="666" t="str">
        <f t="shared" si="86"/>
        <v/>
      </c>
      <c r="AM371" s="666" t="str">
        <f>IF(R371="","",IF(OR(I371=IF(J371&gt;【１】経営概要!$G$27,調査年-1,調査年),AH371=""),"",ROUND(AH371*R371%,0)))</f>
        <v/>
      </c>
      <c r="AN371" s="666" t="str">
        <f t="shared" si="76"/>
        <v/>
      </c>
      <c r="AO371" s="666" t="str">
        <f t="shared" si="77"/>
        <v/>
      </c>
      <c r="AP371" s="666" t="str">
        <f t="shared" si="78"/>
        <v/>
      </c>
      <c r="AQ371" s="862" t="str">
        <f>IF(OR(R371="",AND(OR(I371&lt;&gt;IF(J371&gt;【１】経営概要!$G$27,調査年-1,調査年),AA371=0),M371="",AL371="")),"",
SUM(
IF(AND(I371=IF(J371&gt;【１】経営概要!$G$27,調査年-1,調査年),AA371=1),ROUND(K371*R371%,0),),
ROUND(M371*R371%,0),
ROUND(SUM(AL371)*R371%,0),
))</f>
        <v/>
      </c>
      <c r="AR371" s="666" t="str">
        <f t="shared" si="79"/>
        <v/>
      </c>
      <c r="AS371" s="666" t="str">
        <f t="shared" si="80"/>
        <v/>
      </c>
      <c r="AT371" s="897" t="str">
        <f t="shared" si="82"/>
        <v/>
      </c>
      <c r="AU371" s="897" t="str">
        <f t="shared" si="83"/>
        <v/>
      </c>
    </row>
    <row r="372" spans="3:47" s="4" customFormat="1" ht="28.15" hidden="1" customHeight="1" outlineLevel="1">
      <c r="C372" s="722">
        <v>354</v>
      </c>
      <c r="D372" s="772"/>
      <c r="E372" s="773"/>
      <c r="F372" s="767"/>
      <c r="G372" s="744"/>
      <c r="H372" s="193"/>
      <c r="I372" s="193"/>
      <c r="J372" s="775"/>
      <c r="K372" s="192"/>
      <c r="L372" s="192"/>
      <c r="M372" s="774"/>
      <c r="N372" s="192"/>
      <c r="O372" s="769"/>
      <c r="P372" s="895"/>
      <c r="Q372" s="960"/>
      <c r="R372" s="1048"/>
      <c r="S372" s="770"/>
      <c r="T372" s="771"/>
      <c r="U372" s="453"/>
      <c r="V372" s="307"/>
      <c r="W372" s="294"/>
      <c r="Z372" s="663" t="str">
        <f t="shared" si="69"/>
        <v/>
      </c>
      <c r="AA372" s="664" t="str">
        <f t="shared" si="84"/>
        <v/>
      </c>
      <c r="AB372" s="664" t="str">
        <f t="shared" si="85"/>
        <v/>
      </c>
      <c r="AC372" s="664" t="str">
        <f>IF(Z372="","",VLOOKUP(Z372,リスト!BN:BO,2,0))</f>
        <v/>
      </c>
      <c r="AD372" s="664" t="str">
        <f t="shared" si="70"/>
        <v/>
      </c>
      <c r="AE372" s="664" t="str">
        <f>IF(AD372="","",VLOOKUP(AD372,リスト!BW:BX,2,0))</f>
        <v/>
      </c>
      <c r="AF372" s="664" t="str">
        <f>IF(Z372="","",IF(J372&gt;【１】経営概要!$G$27,調査年-1,調査年)-I372)</f>
        <v/>
      </c>
      <c r="AG372" s="723" t="str">
        <f t="shared" si="71"/>
        <v/>
      </c>
      <c r="AH372" s="665" t="str">
        <f t="shared" si="72"/>
        <v/>
      </c>
      <c r="AI372" s="665" t="str">
        <f t="shared" si="73"/>
        <v/>
      </c>
      <c r="AJ372" s="666" t="str">
        <f t="shared" si="74"/>
        <v/>
      </c>
      <c r="AK372" s="666" t="str">
        <f t="shared" si="75"/>
        <v/>
      </c>
      <c r="AL372" s="666" t="str">
        <f t="shared" si="86"/>
        <v/>
      </c>
      <c r="AM372" s="666" t="str">
        <f>IF(R372="","",IF(OR(I372=IF(J372&gt;【１】経営概要!$G$27,調査年-1,調査年),AH372=""),"",ROUND(AH372*R372%,0)))</f>
        <v/>
      </c>
      <c r="AN372" s="666" t="str">
        <f t="shared" si="76"/>
        <v/>
      </c>
      <c r="AO372" s="666" t="str">
        <f t="shared" si="77"/>
        <v/>
      </c>
      <c r="AP372" s="666" t="str">
        <f t="shared" si="78"/>
        <v/>
      </c>
      <c r="AQ372" s="862" t="str">
        <f>IF(OR(R372="",AND(OR(I372&lt;&gt;IF(J372&gt;【１】経営概要!$G$27,調査年-1,調査年),AA372=0),M372="",AL372="")),"",
SUM(
IF(AND(I372=IF(J372&gt;【１】経営概要!$G$27,調査年-1,調査年),AA372=1),ROUND(K372*R372%,0),),
ROUND(M372*R372%,0),
ROUND(SUM(AL372)*R372%,0),
))</f>
        <v/>
      </c>
      <c r="AR372" s="666" t="str">
        <f t="shared" si="79"/>
        <v/>
      </c>
      <c r="AS372" s="666" t="str">
        <f t="shared" si="80"/>
        <v/>
      </c>
      <c r="AT372" s="897" t="str">
        <f t="shared" si="82"/>
        <v/>
      </c>
      <c r="AU372" s="897" t="str">
        <f t="shared" si="83"/>
        <v/>
      </c>
    </row>
    <row r="373" spans="3:47" s="4" customFormat="1" ht="28.15" hidden="1" customHeight="1" outlineLevel="1">
      <c r="C373" s="722">
        <v>355</v>
      </c>
      <c r="D373" s="766"/>
      <c r="E373" s="686"/>
      <c r="F373" s="767"/>
      <c r="G373" s="744"/>
      <c r="H373" s="191"/>
      <c r="I373" s="191"/>
      <c r="J373" s="776"/>
      <c r="K373" s="192"/>
      <c r="L373" s="192"/>
      <c r="M373" s="774"/>
      <c r="N373" s="192"/>
      <c r="O373" s="769"/>
      <c r="P373" s="895"/>
      <c r="Q373" s="960"/>
      <c r="R373" s="1048"/>
      <c r="S373" s="770"/>
      <c r="T373" s="771"/>
      <c r="U373" s="453"/>
      <c r="V373" s="307"/>
      <c r="W373" s="294"/>
      <c r="Z373" s="663" t="str">
        <f t="shared" si="69"/>
        <v/>
      </c>
      <c r="AA373" s="664" t="str">
        <f t="shared" si="84"/>
        <v/>
      </c>
      <c r="AB373" s="664" t="str">
        <f t="shared" si="85"/>
        <v/>
      </c>
      <c r="AC373" s="664" t="str">
        <f>IF(Z373="","",VLOOKUP(Z373,リスト!BN:BO,2,0))</f>
        <v/>
      </c>
      <c r="AD373" s="664" t="str">
        <f t="shared" si="70"/>
        <v/>
      </c>
      <c r="AE373" s="664" t="str">
        <f>IF(AD373="","",VLOOKUP(AD373,リスト!BW:BX,2,0))</f>
        <v/>
      </c>
      <c r="AF373" s="664" t="str">
        <f>IF(Z373="","",IF(J373&gt;【１】経営概要!$G$27,調査年-1,調査年)-I373)</f>
        <v/>
      </c>
      <c r="AG373" s="723" t="str">
        <f t="shared" si="71"/>
        <v/>
      </c>
      <c r="AH373" s="665" t="str">
        <f t="shared" si="72"/>
        <v/>
      </c>
      <c r="AI373" s="665" t="str">
        <f t="shared" si="73"/>
        <v/>
      </c>
      <c r="AJ373" s="666" t="str">
        <f t="shared" si="74"/>
        <v/>
      </c>
      <c r="AK373" s="666" t="str">
        <f t="shared" si="75"/>
        <v/>
      </c>
      <c r="AL373" s="666" t="str">
        <f t="shared" si="86"/>
        <v/>
      </c>
      <c r="AM373" s="666" t="str">
        <f>IF(R373="","",IF(OR(I373=IF(J373&gt;【１】経営概要!$G$27,調査年-1,調査年),AH373=""),"",ROUND(AH373*R373%,0)))</f>
        <v/>
      </c>
      <c r="AN373" s="666" t="str">
        <f t="shared" si="76"/>
        <v/>
      </c>
      <c r="AO373" s="666" t="str">
        <f t="shared" si="77"/>
        <v/>
      </c>
      <c r="AP373" s="666" t="str">
        <f t="shared" si="78"/>
        <v/>
      </c>
      <c r="AQ373" s="862" t="str">
        <f>IF(OR(R373="",AND(OR(I373&lt;&gt;IF(J373&gt;【１】経営概要!$G$27,調査年-1,調査年),AA373=0),M373="",AL373="")),"",
SUM(
IF(AND(I373=IF(J373&gt;【１】経営概要!$G$27,調査年-1,調査年),AA373=1),ROUND(K373*R373%,0),),
ROUND(M373*R373%,0),
ROUND(SUM(AL373)*R373%,0),
))</f>
        <v/>
      </c>
      <c r="AR373" s="666" t="str">
        <f t="shared" si="79"/>
        <v/>
      </c>
      <c r="AS373" s="666" t="str">
        <f t="shared" si="80"/>
        <v/>
      </c>
      <c r="AT373" s="897" t="str">
        <f t="shared" si="82"/>
        <v/>
      </c>
      <c r="AU373" s="897" t="str">
        <f t="shared" si="83"/>
        <v/>
      </c>
    </row>
    <row r="374" spans="3:47" s="4" customFormat="1" ht="28.15" hidden="1" customHeight="1" outlineLevel="1">
      <c r="C374" s="722">
        <v>356</v>
      </c>
      <c r="D374" s="766"/>
      <c r="E374" s="686"/>
      <c r="F374" s="767"/>
      <c r="G374" s="744"/>
      <c r="H374" s="191"/>
      <c r="I374" s="191"/>
      <c r="J374" s="776"/>
      <c r="K374" s="192"/>
      <c r="L374" s="192"/>
      <c r="M374" s="774"/>
      <c r="N374" s="192"/>
      <c r="O374" s="769"/>
      <c r="P374" s="895"/>
      <c r="Q374" s="960"/>
      <c r="R374" s="1048"/>
      <c r="S374" s="770"/>
      <c r="T374" s="771"/>
      <c r="U374" s="453"/>
      <c r="V374" s="307"/>
      <c r="W374" s="294"/>
      <c r="Z374" s="663" t="str">
        <f t="shared" si="69"/>
        <v/>
      </c>
      <c r="AA374" s="664" t="str">
        <f t="shared" si="84"/>
        <v/>
      </c>
      <c r="AB374" s="664" t="str">
        <f t="shared" si="85"/>
        <v/>
      </c>
      <c r="AC374" s="664" t="str">
        <f>IF(Z374="","",VLOOKUP(Z374,リスト!BN:BO,2,0))</f>
        <v/>
      </c>
      <c r="AD374" s="664" t="str">
        <f t="shared" si="70"/>
        <v/>
      </c>
      <c r="AE374" s="664" t="str">
        <f>IF(AD374="","",VLOOKUP(AD374,リスト!BW:BX,2,0))</f>
        <v/>
      </c>
      <c r="AF374" s="664" t="str">
        <f>IF(Z374="","",IF(J374&gt;【１】経営概要!$G$27,調査年-1,調査年)-I374)</f>
        <v/>
      </c>
      <c r="AG374" s="723" t="str">
        <f t="shared" si="71"/>
        <v/>
      </c>
      <c r="AH374" s="665" t="str">
        <f t="shared" si="72"/>
        <v/>
      </c>
      <c r="AI374" s="665" t="str">
        <f t="shared" si="73"/>
        <v/>
      </c>
      <c r="AJ374" s="666" t="str">
        <f t="shared" si="74"/>
        <v/>
      </c>
      <c r="AK374" s="666" t="str">
        <f t="shared" si="75"/>
        <v/>
      </c>
      <c r="AL374" s="666" t="str">
        <f t="shared" si="86"/>
        <v/>
      </c>
      <c r="AM374" s="666" t="str">
        <f>IF(R374="","",IF(OR(I374=IF(J374&gt;【１】経営概要!$G$27,調査年-1,調査年),AH374=""),"",ROUND(AH374*R374%,0)))</f>
        <v/>
      </c>
      <c r="AN374" s="666" t="str">
        <f t="shared" si="76"/>
        <v/>
      </c>
      <c r="AO374" s="666" t="str">
        <f t="shared" si="77"/>
        <v/>
      </c>
      <c r="AP374" s="666" t="str">
        <f t="shared" si="78"/>
        <v/>
      </c>
      <c r="AQ374" s="862" t="str">
        <f>IF(OR(R374="",AND(OR(I374&lt;&gt;IF(J374&gt;【１】経営概要!$G$27,調査年-1,調査年),AA374=0),M374="",AL374="")),"",
SUM(
IF(AND(I374=IF(J374&gt;【１】経営概要!$G$27,調査年-1,調査年),AA374=1),ROUND(K374*R374%,0),),
ROUND(M374*R374%,0),
ROUND(SUM(AL374)*R374%,0),
))</f>
        <v/>
      </c>
      <c r="AR374" s="666" t="str">
        <f t="shared" si="79"/>
        <v/>
      </c>
      <c r="AS374" s="666" t="str">
        <f t="shared" si="80"/>
        <v/>
      </c>
      <c r="AT374" s="897" t="str">
        <f t="shared" si="82"/>
        <v/>
      </c>
      <c r="AU374" s="897" t="str">
        <f t="shared" si="83"/>
        <v/>
      </c>
    </row>
    <row r="375" spans="3:47" s="4" customFormat="1" ht="28.15" hidden="1" customHeight="1" outlineLevel="1">
      <c r="C375" s="722">
        <v>357</v>
      </c>
      <c r="D375" s="766"/>
      <c r="E375" s="686"/>
      <c r="F375" s="767"/>
      <c r="G375" s="744"/>
      <c r="H375" s="191"/>
      <c r="I375" s="191"/>
      <c r="J375" s="776"/>
      <c r="K375" s="192"/>
      <c r="L375" s="192"/>
      <c r="M375" s="774"/>
      <c r="N375" s="192"/>
      <c r="O375" s="769"/>
      <c r="P375" s="895"/>
      <c r="Q375" s="960"/>
      <c r="R375" s="1048"/>
      <c r="S375" s="770"/>
      <c r="T375" s="771"/>
      <c r="U375" s="453"/>
      <c r="V375" s="307"/>
      <c r="W375" s="294"/>
      <c r="Z375" s="663" t="str">
        <f t="shared" si="69"/>
        <v/>
      </c>
      <c r="AA375" s="664" t="str">
        <f t="shared" si="84"/>
        <v/>
      </c>
      <c r="AB375" s="664" t="str">
        <f t="shared" si="85"/>
        <v/>
      </c>
      <c r="AC375" s="664" t="str">
        <f>IF(Z375="","",VLOOKUP(Z375,リスト!BN:BO,2,0))</f>
        <v/>
      </c>
      <c r="AD375" s="664" t="str">
        <f t="shared" si="70"/>
        <v/>
      </c>
      <c r="AE375" s="664" t="str">
        <f>IF(AD375="","",VLOOKUP(AD375,リスト!BW:BX,2,0))</f>
        <v/>
      </c>
      <c r="AF375" s="664" t="str">
        <f>IF(Z375="","",IF(J375&gt;【１】経営概要!$G$27,調査年-1,調査年)-I375)</f>
        <v/>
      </c>
      <c r="AG375" s="723" t="str">
        <f t="shared" si="71"/>
        <v/>
      </c>
      <c r="AH375" s="665" t="str">
        <f t="shared" si="72"/>
        <v/>
      </c>
      <c r="AI375" s="665" t="str">
        <f t="shared" si="73"/>
        <v/>
      </c>
      <c r="AJ375" s="666" t="str">
        <f t="shared" si="74"/>
        <v/>
      </c>
      <c r="AK375" s="666" t="str">
        <f t="shared" si="75"/>
        <v/>
      </c>
      <c r="AL375" s="666" t="str">
        <f t="shared" si="86"/>
        <v/>
      </c>
      <c r="AM375" s="666" t="str">
        <f>IF(R375="","",IF(OR(I375=IF(J375&gt;【１】経営概要!$G$27,調査年-1,調査年),AH375=""),"",ROUND(AH375*R375%,0)))</f>
        <v/>
      </c>
      <c r="AN375" s="666" t="str">
        <f t="shared" si="76"/>
        <v/>
      </c>
      <c r="AO375" s="666" t="str">
        <f t="shared" si="77"/>
        <v/>
      </c>
      <c r="AP375" s="666" t="str">
        <f t="shared" si="78"/>
        <v/>
      </c>
      <c r="AQ375" s="862" t="str">
        <f>IF(OR(R375="",AND(OR(I375&lt;&gt;IF(J375&gt;【１】経営概要!$G$27,調査年-1,調査年),AA375=0),M375="",AL375="")),"",
SUM(
IF(AND(I375=IF(J375&gt;【１】経営概要!$G$27,調査年-1,調査年),AA375=1),ROUND(K375*R375%,0),),
ROUND(M375*R375%,0),
ROUND(SUM(AL375)*R375%,0),
))</f>
        <v/>
      </c>
      <c r="AR375" s="666" t="str">
        <f t="shared" si="79"/>
        <v/>
      </c>
      <c r="AS375" s="666" t="str">
        <f t="shared" si="80"/>
        <v/>
      </c>
      <c r="AT375" s="897" t="str">
        <f t="shared" si="82"/>
        <v/>
      </c>
      <c r="AU375" s="897" t="str">
        <f t="shared" si="83"/>
        <v/>
      </c>
    </row>
    <row r="376" spans="3:47" s="4" customFormat="1" ht="28.15" hidden="1" customHeight="1" outlineLevel="1">
      <c r="C376" s="722">
        <v>358</v>
      </c>
      <c r="D376" s="766"/>
      <c r="E376" s="686"/>
      <c r="F376" s="767"/>
      <c r="G376" s="744"/>
      <c r="H376" s="191"/>
      <c r="I376" s="191"/>
      <c r="J376" s="776"/>
      <c r="K376" s="192"/>
      <c r="L376" s="192"/>
      <c r="M376" s="774"/>
      <c r="N376" s="192"/>
      <c r="O376" s="769"/>
      <c r="P376" s="895"/>
      <c r="Q376" s="960"/>
      <c r="R376" s="1048"/>
      <c r="S376" s="770"/>
      <c r="T376" s="771"/>
      <c r="U376" s="453"/>
      <c r="V376" s="307"/>
      <c r="W376" s="294"/>
      <c r="Z376" s="663" t="str">
        <f t="shared" si="69"/>
        <v/>
      </c>
      <c r="AA376" s="664" t="str">
        <f t="shared" si="84"/>
        <v/>
      </c>
      <c r="AB376" s="664" t="str">
        <f t="shared" si="85"/>
        <v/>
      </c>
      <c r="AC376" s="664" t="str">
        <f>IF(Z376="","",VLOOKUP(Z376,リスト!BN:BO,2,0))</f>
        <v/>
      </c>
      <c r="AD376" s="664" t="str">
        <f t="shared" si="70"/>
        <v/>
      </c>
      <c r="AE376" s="664" t="str">
        <f>IF(AD376="","",VLOOKUP(AD376,リスト!BW:BX,2,0))</f>
        <v/>
      </c>
      <c r="AF376" s="664" t="str">
        <f>IF(Z376="","",IF(J376&gt;【１】経営概要!$G$27,調査年-1,調査年)-I376)</f>
        <v/>
      </c>
      <c r="AG376" s="723" t="str">
        <f t="shared" si="71"/>
        <v/>
      </c>
      <c r="AH376" s="665" t="str">
        <f t="shared" si="72"/>
        <v/>
      </c>
      <c r="AI376" s="665" t="str">
        <f t="shared" si="73"/>
        <v/>
      </c>
      <c r="AJ376" s="666" t="str">
        <f t="shared" si="74"/>
        <v/>
      </c>
      <c r="AK376" s="666" t="str">
        <f t="shared" si="75"/>
        <v/>
      </c>
      <c r="AL376" s="666" t="str">
        <f t="shared" si="86"/>
        <v/>
      </c>
      <c r="AM376" s="666" t="str">
        <f>IF(R376="","",IF(OR(I376=IF(J376&gt;【１】経営概要!$G$27,調査年-1,調査年),AH376=""),"",ROUND(AH376*R376%,0)))</f>
        <v/>
      </c>
      <c r="AN376" s="666" t="str">
        <f t="shared" si="76"/>
        <v/>
      </c>
      <c r="AO376" s="666" t="str">
        <f t="shared" si="77"/>
        <v/>
      </c>
      <c r="AP376" s="666" t="str">
        <f t="shared" si="78"/>
        <v/>
      </c>
      <c r="AQ376" s="862" t="str">
        <f>IF(OR(R376="",AND(OR(I376&lt;&gt;IF(J376&gt;【１】経営概要!$G$27,調査年-1,調査年),AA376=0),M376="",AL376="")),"",
SUM(
IF(AND(I376=IF(J376&gt;【１】経営概要!$G$27,調査年-1,調査年),AA376=1),ROUND(K376*R376%,0),),
ROUND(M376*R376%,0),
ROUND(SUM(AL376)*R376%,0),
))</f>
        <v/>
      </c>
      <c r="AR376" s="666" t="str">
        <f t="shared" si="79"/>
        <v/>
      </c>
      <c r="AS376" s="666" t="str">
        <f t="shared" si="80"/>
        <v/>
      </c>
      <c r="AT376" s="897" t="str">
        <f t="shared" si="82"/>
        <v/>
      </c>
      <c r="AU376" s="897" t="str">
        <f t="shared" si="83"/>
        <v/>
      </c>
    </row>
    <row r="377" spans="3:47" s="4" customFormat="1" ht="28.15" hidden="1" customHeight="1" outlineLevel="1">
      <c r="C377" s="722">
        <v>359</v>
      </c>
      <c r="D377" s="766"/>
      <c r="E377" s="686"/>
      <c r="F377" s="767"/>
      <c r="G377" s="744"/>
      <c r="H377" s="191"/>
      <c r="I377" s="191"/>
      <c r="J377" s="776"/>
      <c r="K377" s="192"/>
      <c r="L377" s="192"/>
      <c r="M377" s="774"/>
      <c r="N377" s="192"/>
      <c r="O377" s="769"/>
      <c r="P377" s="895"/>
      <c r="Q377" s="960"/>
      <c r="R377" s="1048"/>
      <c r="S377" s="770"/>
      <c r="T377" s="771"/>
      <c r="U377" s="453"/>
      <c r="V377" s="307"/>
      <c r="W377" s="294"/>
      <c r="Z377" s="663" t="str">
        <f t="shared" si="69"/>
        <v/>
      </c>
      <c r="AA377" s="664" t="str">
        <f t="shared" si="84"/>
        <v/>
      </c>
      <c r="AB377" s="664" t="str">
        <f t="shared" si="85"/>
        <v/>
      </c>
      <c r="AC377" s="664" t="str">
        <f>IF(Z377="","",VLOOKUP(Z377,リスト!BN:BO,2,0))</f>
        <v/>
      </c>
      <c r="AD377" s="664" t="str">
        <f t="shared" si="70"/>
        <v/>
      </c>
      <c r="AE377" s="664" t="str">
        <f>IF(AD377="","",VLOOKUP(AD377,リスト!BW:BX,2,0))</f>
        <v/>
      </c>
      <c r="AF377" s="664" t="str">
        <f>IF(Z377="","",IF(J377&gt;【１】経営概要!$G$27,調査年-1,調査年)-I377)</f>
        <v/>
      </c>
      <c r="AG377" s="723" t="str">
        <f t="shared" si="71"/>
        <v/>
      </c>
      <c r="AH377" s="665" t="str">
        <f t="shared" si="72"/>
        <v/>
      </c>
      <c r="AI377" s="665" t="str">
        <f t="shared" si="73"/>
        <v/>
      </c>
      <c r="AJ377" s="666" t="str">
        <f t="shared" si="74"/>
        <v/>
      </c>
      <c r="AK377" s="666" t="str">
        <f t="shared" si="75"/>
        <v/>
      </c>
      <c r="AL377" s="666" t="str">
        <f t="shared" si="86"/>
        <v/>
      </c>
      <c r="AM377" s="666" t="str">
        <f>IF(R377="","",IF(OR(I377=IF(J377&gt;【１】経営概要!$G$27,調査年-1,調査年),AH377=""),"",ROUND(AH377*R377%,0)))</f>
        <v/>
      </c>
      <c r="AN377" s="666" t="str">
        <f t="shared" si="76"/>
        <v/>
      </c>
      <c r="AO377" s="666" t="str">
        <f t="shared" si="77"/>
        <v/>
      </c>
      <c r="AP377" s="666" t="str">
        <f t="shared" si="78"/>
        <v/>
      </c>
      <c r="AQ377" s="862" t="str">
        <f>IF(OR(R377="",AND(OR(I377&lt;&gt;IF(J377&gt;【１】経営概要!$G$27,調査年-1,調査年),AA377=0),M377="",AL377="")),"",
SUM(
IF(AND(I377=IF(J377&gt;【１】経営概要!$G$27,調査年-1,調査年),AA377=1),ROUND(K377*R377%,0),),
ROUND(M377*R377%,0),
ROUND(SUM(AL377)*R377%,0),
))</f>
        <v/>
      </c>
      <c r="AR377" s="666" t="str">
        <f t="shared" si="79"/>
        <v/>
      </c>
      <c r="AS377" s="666" t="str">
        <f t="shared" si="80"/>
        <v/>
      </c>
      <c r="AT377" s="897" t="str">
        <f t="shared" si="82"/>
        <v/>
      </c>
      <c r="AU377" s="897" t="str">
        <f t="shared" si="83"/>
        <v/>
      </c>
    </row>
    <row r="378" spans="3:47" s="4" customFormat="1" ht="28.15" hidden="1" customHeight="1" outlineLevel="1">
      <c r="C378" s="722">
        <v>360</v>
      </c>
      <c r="D378" s="766"/>
      <c r="E378" s="686"/>
      <c r="F378" s="767"/>
      <c r="G378" s="744"/>
      <c r="H378" s="191"/>
      <c r="I378" s="191"/>
      <c r="J378" s="776"/>
      <c r="K378" s="192"/>
      <c r="L378" s="192"/>
      <c r="M378" s="774"/>
      <c r="N378" s="192"/>
      <c r="O378" s="769"/>
      <c r="P378" s="895"/>
      <c r="Q378" s="960"/>
      <c r="R378" s="1048"/>
      <c r="S378" s="770"/>
      <c r="T378" s="771"/>
      <c r="U378" s="453"/>
      <c r="V378" s="307"/>
      <c r="W378" s="294"/>
      <c r="Z378" s="663" t="str">
        <f t="shared" si="69"/>
        <v/>
      </c>
      <c r="AA378" s="664" t="str">
        <f t="shared" si="84"/>
        <v/>
      </c>
      <c r="AB378" s="664" t="str">
        <f t="shared" si="85"/>
        <v/>
      </c>
      <c r="AC378" s="664" t="str">
        <f>IF(Z378="","",VLOOKUP(Z378,リスト!BN:BO,2,0))</f>
        <v/>
      </c>
      <c r="AD378" s="664" t="str">
        <f t="shared" si="70"/>
        <v/>
      </c>
      <c r="AE378" s="664" t="str">
        <f>IF(AD378="","",VLOOKUP(AD378,リスト!BW:BX,2,0))</f>
        <v/>
      </c>
      <c r="AF378" s="664" t="str">
        <f>IF(Z378="","",IF(J378&gt;【１】経営概要!$G$27,調査年-1,調査年)-I378)</f>
        <v/>
      </c>
      <c r="AG378" s="723" t="str">
        <f t="shared" si="71"/>
        <v/>
      </c>
      <c r="AH378" s="665" t="str">
        <f t="shared" si="72"/>
        <v/>
      </c>
      <c r="AI378" s="665" t="str">
        <f t="shared" si="73"/>
        <v/>
      </c>
      <c r="AJ378" s="666" t="str">
        <f t="shared" si="74"/>
        <v/>
      </c>
      <c r="AK378" s="666" t="str">
        <f t="shared" si="75"/>
        <v/>
      </c>
      <c r="AL378" s="666" t="str">
        <f t="shared" si="86"/>
        <v/>
      </c>
      <c r="AM378" s="666" t="str">
        <f>IF(R378="","",IF(OR(I378=IF(J378&gt;【１】経営概要!$G$27,調査年-1,調査年),AH378=""),"",ROUND(AH378*R378%,0)))</f>
        <v/>
      </c>
      <c r="AN378" s="666" t="str">
        <f t="shared" si="76"/>
        <v/>
      </c>
      <c r="AO378" s="666" t="str">
        <f t="shared" si="77"/>
        <v/>
      </c>
      <c r="AP378" s="666" t="str">
        <f t="shared" si="78"/>
        <v/>
      </c>
      <c r="AQ378" s="862" t="str">
        <f>IF(OR(R378="",AND(OR(I378&lt;&gt;IF(J378&gt;【１】経営概要!$G$27,調査年-1,調査年),AA378=0),M378="",AL378="")),"",
SUM(
IF(AND(I378=IF(J378&gt;【１】経営概要!$G$27,調査年-1,調査年),AA378=1),ROUND(K378*R378%,0),),
ROUND(M378*R378%,0),
ROUND(SUM(AL378)*R378%,0),
))</f>
        <v/>
      </c>
      <c r="AR378" s="666" t="str">
        <f t="shared" si="79"/>
        <v/>
      </c>
      <c r="AS378" s="666" t="str">
        <f t="shared" si="80"/>
        <v/>
      </c>
      <c r="AT378" s="897" t="str">
        <f t="shared" si="82"/>
        <v/>
      </c>
      <c r="AU378" s="897" t="str">
        <f t="shared" si="83"/>
        <v/>
      </c>
    </row>
    <row r="379" spans="3:47" s="4" customFormat="1" ht="28.15" hidden="1" customHeight="1" outlineLevel="1">
      <c r="C379" s="722">
        <v>361</v>
      </c>
      <c r="D379" s="766"/>
      <c r="E379" s="686"/>
      <c r="F379" s="767"/>
      <c r="G379" s="682"/>
      <c r="H379" s="200"/>
      <c r="I379" s="200"/>
      <c r="J379" s="768"/>
      <c r="K379" s="201"/>
      <c r="L379" s="201"/>
      <c r="M379" s="201"/>
      <c r="N379" s="201"/>
      <c r="O379" s="769"/>
      <c r="P379" s="895"/>
      <c r="Q379" s="960"/>
      <c r="R379" s="1048"/>
      <c r="S379" s="770"/>
      <c r="T379" s="771"/>
      <c r="U379" s="453"/>
      <c r="V379" s="307"/>
      <c r="W379" s="294"/>
      <c r="Z379" s="663" t="str">
        <f t="shared" si="69"/>
        <v/>
      </c>
      <c r="AA379" s="664" t="str">
        <f t="shared" si="84"/>
        <v/>
      </c>
      <c r="AB379" s="664" t="str">
        <f t="shared" si="85"/>
        <v/>
      </c>
      <c r="AC379" s="664" t="str">
        <f>IF(Z379="","",VLOOKUP(Z379,リスト!BN:BO,2,0))</f>
        <v/>
      </c>
      <c r="AD379" s="664" t="str">
        <f t="shared" si="70"/>
        <v/>
      </c>
      <c r="AE379" s="664" t="str">
        <f>IF(AD379="","",VLOOKUP(AD379,リスト!BW:BX,2,0))</f>
        <v/>
      </c>
      <c r="AF379" s="664" t="str">
        <f>IF(Z379="","",IF(J379&gt;【１】経営概要!$G$27,調査年-1,調査年)-I379)</f>
        <v/>
      </c>
      <c r="AG379" s="723" t="str">
        <f t="shared" si="71"/>
        <v/>
      </c>
      <c r="AH379" s="665" t="str">
        <f t="shared" si="72"/>
        <v/>
      </c>
      <c r="AI379" s="665" t="str">
        <f t="shared" si="73"/>
        <v/>
      </c>
      <c r="AJ379" s="666" t="str">
        <f t="shared" si="74"/>
        <v/>
      </c>
      <c r="AK379" s="666" t="str">
        <f t="shared" si="75"/>
        <v/>
      </c>
      <c r="AL379" s="666" t="str">
        <f t="shared" si="86"/>
        <v/>
      </c>
      <c r="AM379" s="666" t="str">
        <f>IF(R379="","",IF(OR(I379=IF(J379&gt;【１】経営概要!$G$27,調査年-1,調査年),AH379=""),"",ROUND(AH379*R379%,0)))</f>
        <v/>
      </c>
      <c r="AN379" s="666" t="str">
        <f t="shared" si="76"/>
        <v/>
      </c>
      <c r="AO379" s="666" t="str">
        <f t="shared" si="77"/>
        <v/>
      </c>
      <c r="AP379" s="666" t="str">
        <f t="shared" si="78"/>
        <v/>
      </c>
      <c r="AQ379" s="862" t="str">
        <f>IF(OR(R379="",AND(OR(I379&lt;&gt;IF(J379&gt;【１】経営概要!$G$27,調査年-1,調査年),AA379=0),M379="",AL379="")),"",
SUM(
IF(AND(I379=IF(J379&gt;【１】経営概要!$G$27,調査年-1,調査年),AA379=1),ROUND(K379*R379%,0),),
ROUND(M379*R379%,0),
ROUND(SUM(AL379)*R379%,0),
))</f>
        <v/>
      </c>
      <c r="AR379" s="666" t="str">
        <f t="shared" si="79"/>
        <v/>
      </c>
      <c r="AS379" s="666" t="str">
        <f t="shared" si="80"/>
        <v/>
      </c>
      <c r="AT379" s="897" t="str">
        <f t="shared" si="82"/>
        <v/>
      </c>
      <c r="AU379" s="897" t="str">
        <f t="shared" si="83"/>
        <v/>
      </c>
    </row>
    <row r="380" spans="3:47" s="4" customFormat="1" ht="28.15" hidden="1" customHeight="1" outlineLevel="1">
      <c r="C380" s="722">
        <v>362</v>
      </c>
      <c r="D380" s="772"/>
      <c r="E380" s="773"/>
      <c r="F380" s="767"/>
      <c r="G380" s="744"/>
      <c r="H380" s="193"/>
      <c r="I380" s="193"/>
      <c r="J380" s="768"/>
      <c r="K380" s="192"/>
      <c r="L380" s="192"/>
      <c r="M380" s="774"/>
      <c r="N380" s="192"/>
      <c r="O380" s="769"/>
      <c r="P380" s="895"/>
      <c r="Q380" s="960"/>
      <c r="R380" s="1048"/>
      <c r="S380" s="770"/>
      <c r="T380" s="771"/>
      <c r="U380" s="453"/>
      <c r="V380" s="307"/>
      <c r="W380" s="294"/>
      <c r="Z380" s="663" t="str">
        <f t="shared" si="69"/>
        <v/>
      </c>
      <c r="AA380" s="664" t="str">
        <f t="shared" si="84"/>
        <v/>
      </c>
      <c r="AB380" s="664" t="str">
        <f t="shared" si="85"/>
        <v/>
      </c>
      <c r="AC380" s="664" t="str">
        <f>IF(Z380="","",VLOOKUP(Z380,リスト!BN:BO,2,0))</f>
        <v/>
      </c>
      <c r="AD380" s="664" t="str">
        <f t="shared" si="70"/>
        <v/>
      </c>
      <c r="AE380" s="664" t="str">
        <f>IF(AD380="","",VLOOKUP(AD380,リスト!BW:BX,2,0))</f>
        <v/>
      </c>
      <c r="AF380" s="664" t="str">
        <f>IF(Z380="","",IF(J380&gt;【１】経営概要!$G$27,調査年-1,調査年)-I380)</f>
        <v/>
      </c>
      <c r="AG380" s="723" t="str">
        <f t="shared" si="71"/>
        <v/>
      </c>
      <c r="AH380" s="665" t="str">
        <f t="shared" si="72"/>
        <v/>
      </c>
      <c r="AI380" s="665" t="str">
        <f t="shared" si="73"/>
        <v/>
      </c>
      <c r="AJ380" s="666" t="str">
        <f t="shared" si="74"/>
        <v/>
      </c>
      <c r="AK380" s="666" t="str">
        <f t="shared" si="75"/>
        <v/>
      </c>
      <c r="AL380" s="666" t="str">
        <f t="shared" si="86"/>
        <v/>
      </c>
      <c r="AM380" s="666" t="str">
        <f>IF(R380="","",IF(OR(I380=IF(J380&gt;【１】経営概要!$G$27,調査年-1,調査年),AH380=""),"",ROUND(AH380*R380%,0)))</f>
        <v/>
      </c>
      <c r="AN380" s="666" t="str">
        <f t="shared" si="76"/>
        <v/>
      </c>
      <c r="AO380" s="666" t="str">
        <f t="shared" si="77"/>
        <v/>
      </c>
      <c r="AP380" s="666" t="str">
        <f t="shared" si="78"/>
        <v/>
      </c>
      <c r="AQ380" s="862" t="str">
        <f>IF(OR(R380="",AND(OR(I380&lt;&gt;IF(J380&gt;【１】経営概要!$G$27,調査年-1,調査年),AA380=0),M380="",AL380="")),"",
SUM(
IF(AND(I380=IF(J380&gt;【１】経営概要!$G$27,調査年-1,調査年),AA380=1),ROUND(K380*R380%,0),),
ROUND(M380*R380%,0),
ROUND(SUM(AL380)*R380%,0),
))</f>
        <v/>
      </c>
      <c r="AR380" s="666" t="str">
        <f t="shared" si="79"/>
        <v/>
      </c>
      <c r="AS380" s="666" t="str">
        <f t="shared" si="80"/>
        <v/>
      </c>
      <c r="AT380" s="897" t="str">
        <f t="shared" si="82"/>
        <v/>
      </c>
      <c r="AU380" s="897" t="str">
        <f t="shared" si="83"/>
        <v/>
      </c>
    </row>
    <row r="381" spans="3:47" s="4" customFormat="1" ht="28.15" hidden="1" customHeight="1" outlineLevel="1">
      <c r="C381" s="722">
        <v>363</v>
      </c>
      <c r="D381" s="766"/>
      <c r="E381" s="686"/>
      <c r="F381" s="767"/>
      <c r="G381" s="744"/>
      <c r="H381" s="191"/>
      <c r="I381" s="191"/>
      <c r="J381" s="768"/>
      <c r="K381" s="192"/>
      <c r="L381" s="192"/>
      <c r="M381" s="774"/>
      <c r="N381" s="192"/>
      <c r="O381" s="769"/>
      <c r="P381" s="895"/>
      <c r="Q381" s="960"/>
      <c r="R381" s="1048"/>
      <c r="S381" s="770"/>
      <c r="T381" s="771"/>
      <c r="U381" s="453"/>
      <c r="V381" s="307"/>
      <c r="W381" s="294"/>
      <c r="Z381" s="663" t="str">
        <f t="shared" si="69"/>
        <v/>
      </c>
      <c r="AA381" s="664" t="str">
        <f t="shared" si="84"/>
        <v/>
      </c>
      <c r="AB381" s="664" t="str">
        <f t="shared" si="85"/>
        <v/>
      </c>
      <c r="AC381" s="664" t="str">
        <f>IF(Z381="","",VLOOKUP(Z381,リスト!BN:BO,2,0))</f>
        <v/>
      </c>
      <c r="AD381" s="664" t="str">
        <f t="shared" si="70"/>
        <v/>
      </c>
      <c r="AE381" s="664" t="str">
        <f>IF(AD381="","",VLOOKUP(AD381,リスト!BW:BX,2,0))</f>
        <v/>
      </c>
      <c r="AF381" s="664" t="str">
        <f>IF(Z381="","",IF(J381&gt;【１】経営概要!$G$27,調査年-1,調査年)-I381)</f>
        <v/>
      </c>
      <c r="AG381" s="723" t="str">
        <f t="shared" si="71"/>
        <v/>
      </c>
      <c r="AH381" s="665" t="str">
        <f t="shared" si="72"/>
        <v/>
      </c>
      <c r="AI381" s="665" t="str">
        <f t="shared" si="73"/>
        <v/>
      </c>
      <c r="AJ381" s="666" t="str">
        <f t="shared" si="74"/>
        <v/>
      </c>
      <c r="AK381" s="666" t="str">
        <f t="shared" si="75"/>
        <v/>
      </c>
      <c r="AL381" s="666" t="str">
        <f t="shared" si="86"/>
        <v/>
      </c>
      <c r="AM381" s="666" t="str">
        <f>IF(R381="","",IF(OR(I381=IF(J381&gt;【１】経営概要!$G$27,調査年-1,調査年),AH381=""),"",ROUND(AH381*R381%,0)))</f>
        <v/>
      </c>
      <c r="AN381" s="666" t="str">
        <f t="shared" si="76"/>
        <v/>
      </c>
      <c r="AO381" s="666" t="str">
        <f t="shared" si="77"/>
        <v/>
      </c>
      <c r="AP381" s="666" t="str">
        <f t="shared" si="78"/>
        <v/>
      </c>
      <c r="AQ381" s="862" t="str">
        <f>IF(OR(R381="",AND(OR(I381&lt;&gt;IF(J381&gt;【１】経営概要!$G$27,調査年-1,調査年),AA381=0),M381="",AL381="")),"",
SUM(
IF(AND(I381=IF(J381&gt;【１】経営概要!$G$27,調査年-1,調査年),AA381=1),ROUND(K381*R381%,0),),
ROUND(M381*R381%,0),
ROUND(SUM(AL381)*R381%,0),
))</f>
        <v/>
      </c>
      <c r="AR381" s="666" t="str">
        <f t="shared" si="79"/>
        <v/>
      </c>
      <c r="AS381" s="666" t="str">
        <f t="shared" si="80"/>
        <v/>
      </c>
      <c r="AT381" s="897" t="str">
        <f t="shared" si="82"/>
        <v/>
      </c>
      <c r="AU381" s="897" t="str">
        <f t="shared" si="83"/>
        <v/>
      </c>
    </row>
    <row r="382" spans="3:47" s="4" customFormat="1" ht="28.15" hidden="1" customHeight="1" outlineLevel="1">
      <c r="C382" s="722">
        <v>364</v>
      </c>
      <c r="D382" s="772"/>
      <c r="E382" s="773"/>
      <c r="F382" s="767"/>
      <c r="G382" s="744"/>
      <c r="H382" s="193"/>
      <c r="I382" s="193"/>
      <c r="J382" s="768"/>
      <c r="K382" s="192"/>
      <c r="L382" s="192"/>
      <c r="M382" s="774"/>
      <c r="N382" s="192"/>
      <c r="O382" s="769"/>
      <c r="P382" s="895"/>
      <c r="Q382" s="960"/>
      <c r="R382" s="1048"/>
      <c r="S382" s="770"/>
      <c r="T382" s="771"/>
      <c r="U382" s="453"/>
      <c r="V382" s="307"/>
      <c r="W382" s="294"/>
      <c r="Z382" s="663" t="str">
        <f t="shared" si="69"/>
        <v/>
      </c>
      <c r="AA382" s="664" t="str">
        <f t="shared" si="84"/>
        <v/>
      </c>
      <c r="AB382" s="664" t="str">
        <f t="shared" si="85"/>
        <v/>
      </c>
      <c r="AC382" s="664" t="str">
        <f>IF(Z382="","",VLOOKUP(Z382,リスト!BN:BO,2,0))</f>
        <v/>
      </c>
      <c r="AD382" s="664" t="str">
        <f t="shared" si="70"/>
        <v/>
      </c>
      <c r="AE382" s="664" t="str">
        <f>IF(AD382="","",VLOOKUP(AD382,リスト!BW:BX,2,0))</f>
        <v/>
      </c>
      <c r="AF382" s="664" t="str">
        <f>IF(Z382="","",IF(J382&gt;【１】経営概要!$G$27,調査年-1,調査年)-I382)</f>
        <v/>
      </c>
      <c r="AG382" s="723" t="str">
        <f t="shared" si="71"/>
        <v/>
      </c>
      <c r="AH382" s="665" t="str">
        <f t="shared" si="72"/>
        <v/>
      </c>
      <c r="AI382" s="665" t="str">
        <f t="shared" si="73"/>
        <v/>
      </c>
      <c r="AJ382" s="666" t="str">
        <f t="shared" si="74"/>
        <v/>
      </c>
      <c r="AK382" s="666" t="str">
        <f t="shared" si="75"/>
        <v/>
      </c>
      <c r="AL382" s="666" t="str">
        <f t="shared" si="86"/>
        <v/>
      </c>
      <c r="AM382" s="666" t="str">
        <f>IF(R382="","",IF(OR(I382=IF(J382&gt;【１】経営概要!$G$27,調査年-1,調査年),AH382=""),"",ROUND(AH382*R382%,0)))</f>
        <v/>
      </c>
      <c r="AN382" s="666" t="str">
        <f t="shared" si="76"/>
        <v/>
      </c>
      <c r="AO382" s="666" t="str">
        <f t="shared" si="77"/>
        <v/>
      </c>
      <c r="AP382" s="666" t="str">
        <f t="shared" si="78"/>
        <v/>
      </c>
      <c r="AQ382" s="862" t="str">
        <f>IF(OR(R382="",AND(OR(I382&lt;&gt;IF(J382&gt;【１】経営概要!$G$27,調査年-1,調査年),AA382=0),M382="",AL382="")),"",
SUM(
IF(AND(I382=IF(J382&gt;【１】経営概要!$G$27,調査年-1,調査年),AA382=1),ROUND(K382*R382%,0),),
ROUND(M382*R382%,0),
ROUND(SUM(AL382)*R382%,0),
))</f>
        <v/>
      </c>
      <c r="AR382" s="666" t="str">
        <f t="shared" si="79"/>
        <v/>
      </c>
      <c r="AS382" s="666" t="str">
        <f t="shared" si="80"/>
        <v/>
      </c>
      <c r="AT382" s="897" t="str">
        <f t="shared" si="82"/>
        <v/>
      </c>
      <c r="AU382" s="897" t="str">
        <f t="shared" si="83"/>
        <v/>
      </c>
    </row>
    <row r="383" spans="3:47" s="4" customFormat="1" ht="28.15" hidden="1" customHeight="1" outlineLevel="1">
      <c r="C383" s="722">
        <v>365</v>
      </c>
      <c r="D383" s="766"/>
      <c r="E383" s="686"/>
      <c r="F383" s="767"/>
      <c r="G383" s="744"/>
      <c r="H383" s="191"/>
      <c r="I383" s="191"/>
      <c r="J383" s="768"/>
      <c r="K383" s="192"/>
      <c r="L383" s="192"/>
      <c r="M383" s="774"/>
      <c r="N383" s="192"/>
      <c r="O383" s="769"/>
      <c r="P383" s="895"/>
      <c r="Q383" s="960"/>
      <c r="R383" s="1048"/>
      <c r="S383" s="770"/>
      <c r="T383" s="771"/>
      <c r="U383" s="453"/>
      <c r="V383" s="307"/>
      <c r="W383" s="294"/>
      <c r="Z383" s="663" t="str">
        <f t="shared" si="69"/>
        <v/>
      </c>
      <c r="AA383" s="664" t="str">
        <f t="shared" si="84"/>
        <v/>
      </c>
      <c r="AB383" s="664" t="str">
        <f t="shared" si="85"/>
        <v/>
      </c>
      <c r="AC383" s="664" t="str">
        <f>IF(Z383="","",VLOOKUP(Z383,リスト!BN:BO,2,0))</f>
        <v/>
      </c>
      <c r="AD383" s="664" t="str">
        <f t="shared" si="70"/>
        <v/>
      </c>
      <c r="AE383" s="664" t="str">
        <f>IF(AD383="","",VLOOKUP(AD383,リスト!BW:BX,2,0))</f>
        <v/>
      </c>
      <c r="AF383" s="664" t="str">
        <f>IF(Z383="","",IF(J383&gt;【１】経営概要!$G$27,調査年-1,調査年)-I383)</f>
        <v/>
      </c>
      <c r="AG383" s="723" t="str">
        <f t="shared" si="71"/>
        <v/>
      </c>
      <c r="AH383" s="665" t="str">
        <f t="shared" si="72"/>
        <v/>
      </c>
      <c r="AI383" s="665" t="str">
        <f t="shared" si="73"/>
        <v/>
      </c>
      <c r="AJ383" s="666" t="str">
        <f t="shared" si="74"/>
        <v/>
      </c>
      <c r="AK383" s="666" t="str">
        <f t="shared" si="75"/>
        <v/>
      </c>
      <c r="AL383" s="666" t="str">
        <f t="shared" si="86"/>
        <v/>
      </c>
      <c r="AM383" s="666" t="str">
        <f>IF(R383="","",IF(OR(I383=IF(J383&gt;【１】経営概要!$G$27,調査年-1,調査年),AH383=""),"",ROUND(AH383*R383%,0)))</f>
        <v/>
      </c>
      <c r="AN383" s="666" t="str">
        <f t="shared" si="76"/>
        <v/>
      </c>
      <c r="AO383" s="666" t="str">
        <f t="shared" si="77"/>
        <v/>
      </c>
      <c r="AP383" s="666" t="str">
        <f t="shared" si="78"/>
        <v/>
      </c>
      <c r="AQ383" s="862" t="str">
        <f>IF(OR(R383="",AND(OR(I383&lt;&gt;IF(J383&gt;【１】経営概要!$G$27,調査年-1,調査年),AA383=0),M383="",AL383="")),"",
SUM(
IF(AND(I383=IF(J383&gt;【１】経営概要!$G$27,調査年-1,調査年),AA383=1),ROUND(K383*R383%,0),),
ROUND(M383*R383%,0),
ROUND(SUM(AL383)*R383%,0),
))</f>
        <v/>
      </c>
      <c r="AR383" s="666" t="str">
        <f t="shared" si="79"/>
        <v/>
      </c>
      <c r="AS383" s="666" t="str">
        <f t="shared" si="80"/>
        <v/>
      </c>
      <c r="AT383" s="897" t="str">
        <f t="shared" si="82"/>
        <v/>
      </c>
      <c r="AU383" s="897" t="str">
        <f t="shared" si="83"/>
        <v/>
      </c>
    </row>
    <row r="384" spans="3:47" s="4" customFormat="1" ht="28.15" hidden="1" customHeight="1" outlineLevel="1">
      <c r="C384" s="722">
        <v>366</v>
      </c>
      <c r="D384" s="772"/>
      <c r="E384" s="773"/>
      <c r="F384" s="767"/>
      <c r="G384" s="744"/>
      <c r="H384" s="193"/>
      <c r="I384" s="193"/>
      <c r="J384" s="768"/>
      <c r="K384" s="192"/>
      <c r="L384" s="192"/>
      <c r="M384" s="774"/>
      <c r="N384" s="192"/>
      <c r="O384" s="769"/>
      <c r="P384" s="895"/>
      <c r="Q384" s="960"/>
      <c r="R384" s="1048"/>
      <c r="S384" s="770"/>
      <c r="T384" s="771"/>
      <c r="U384" s="453"/>
      <c r="V384" s="307"/>
      <c r="W384" s="294"/>
      <c r="Z384" s="663" t="str">
        <f t="shared" si="69"/>
        <v/>
      </c>
      <c r="AA384" s="664" t="str">
        <f t="shared" si="84"/>
        <v/>
      </c>
      <c r="AB384" s="664" t="str">
        <f t="shared" si="85"/>
        <v/>
      </c>
      <c r="AC384" s="664" t="str">
        <f>IF(Z384="","",VLOOKUP(Z384,リスト!BN:BO,2,0))</f>
        <v/>
      </c>
      <c r="AD384" s="664" t="str">
        <f t="shared" si="70"/>
        <v/>
      </c>
      <c r="AE384" s="664" t="str">
        <f>IF(AD384="","",VLOOKUP(AD384,リスト!BW:BX,2,0))</f>
        <v/>
      </c>
      <c r="AF384" s="664" t="str">
        <f>IF(Z384="","",IF(J384&gt;【１】経営概要!$G$27,調査年-1,調査年)-I384)</f>
        <v/>
      </c>
      <c r="AG384" s="723" t="str">
        <f t="shared" si="71"/>
        <v/>
      </c>
      <c r="AH384" s="665" t="str">
        <f t="shared" si="72"/>
        <v/>
      </c>
      <c r="AI384" s="665" t="str">
        <f t="shared" si="73"/>
        <v/>
      </c>
      <c r="AJ384" s="666" t="str">
        <f t="shared" si="74"/>
        <v/>
      </c>
      <c r="AK384" s="666" t="str">
        <f t="shared" si="75"/>
        <v/>
      </c>
      <c r="AL384" s="666" t="str">
        <f t="shared" si="86"/>
        <v/>
      </c>
      <c r="AM384" s="666" t="str">
        <f>IF(R384="","",IF(OR(I384=IF(J384&gt;【１】経営概要!$G$27,調査年-1,調査年),AH384=""),"",ROUND(AH384*R384%,0)))</f>
        <v/>
      </c>
      <c r="AN384" s="666" t="str">
        <f t="shared" si="76"/>
        <v/>
      </c>
      <c r="AO384" s="666" t="str">
        <f t="shared" si="77"/>
        <v/>
      </c>
      <c r="AP384" s="666" t="str">
        <f t="shared" si="78"/>
        <v/>
      </c>
      <c r="AQ384" s="862" t="str">
        <f>IF(OR(R384="",AND(OR(I384&lt;&gt;IF(J384&gt;【１】経営概要!$G$27,調査年-1,調査年),AA384=0),M384="",AL384="")),"",
SUM(
IF(AND(I384=IF(J384&gt;【１】経営概要!$G$27,調査年-1,調査年),AA384=1),ROUND(K384*R384%,0),),
ROUND(M384*R384%,0),
ROUND(SUM(AL384)*R384%,0),
))</f>
        <v/>
      </c>
      <c r="AR384" s="666" t="str">
        <f t="shared" si="79"/>
        <v/>
      </c>
      <c r="AS384" s="666" t="str">
        <f t="shared" si="80"/>
        <v/>
      </c>
      <c r="AT384" s="897" t="str">
        <f t="shared" si="82"/>
        <v/>
      </c>
      <c r="AU384" s="897" t="str">
        <f t="shared" si="83"/>
        <v/>
      </c>
    </row>
    <row r="385" spans="3:47" s="4" customFormat="1" ht="28.15" hidden="1" customHeight="1" outlineLevel="1">
      <c r="C385" s="722">
        <v>367</v>
      </c>
      <c r="D385" s="766"/>
      <c r="E385" s="686"/>
      <c r="F385" s="767"/>
      <c r="G385" s="744"/>
      <c r="H385" s="191"/>
      <c r="I385" s="191"/>
      <c r="J385" s="768"/>
      <c r="K385" s="192"/>
      <c r="L385" s="192"/>
      <c r="M385" s="774"/>
      <c r="N385" s="192"/>
      <c r="O385" s="769"/>
      <c r="P385" s="895"/>
      <c r="Q385" s="960"/>
      <c r="R385" s="1048"/>
      <c r="S385" s="770"/>
      <c r="T385" s="771"/>
      <c r="U385" s="453"/>
      <c r="V385" s="307"/>
      <c r="W385" s="294"/>
      <c r="Z385" s="663" t="str">
        <f t="shared" si="69"/>
        <v/>
      </c>
      <c r="AA385" s="664" t="str">
        <f t="shared" si="84"/>
        <v/>
      </c>
      <c r="AB385" s="664" t="str">
        <f t="shared" si="85"/>
        <v/>
      </c>
      <c r="AC385" s="664" t="str">
        <f>IF(Z385="","",VLOOKUP(Z385,リスト!BN:BO,2,0))</f>
        <v/>
      </c>
      <c r="AD385" s="664" t="str">
        <f t="shared" si="70"/>
        <v/>
      </c>
      <c r="AE385" s="664" t="str">
        <f>IF(AD385="","",VLOOKUP(AD385,リスト!BW:BX,2,0))</f>
        <v/>
      </c>
      <c r="AF385" s="664" t="str">
        <f>IF(Z385="","",IF(J385&gt;【１】経営概要!$G$27,調査年-1,調査年)-I385)</f>
        <v/>
      </c>
      <c r="AG385" s="723" t="str">
        <f t="shared" si="71"/>
        <v/>
      </c>
      <c r="AH385" s="665" t="str">
        <f t="shared" si="72"/>
        <v/>
      </c>
      <c r="AI385" s="665" t="str">
        <f t="shared" si="73"/>
        <v/>
      </c>
      <c r="AJ385" s="666" t="str">
        <f t="shared" si="74"/>
        <v/>
      </c>
      <c r="AK385" s="666" t="str">
        <f t="shared" si="75"/>
        <v/>
      </c>
      <c r="AL385" s="666" t="str">
        <f t="shared" si="86"/>
        <v/>
      </c>
      <c r="AM385" s="666" t="str">
        <f>IF(R385="","",IF(OR(I385=IF(J385&gt;【１】経営概要!$G$27,調査年-1,調査年),AH385=""),"",ROUND(AH385*R385%,0)))</f>
        <v/>
      </c>
      <c r="AN385" s="666" t="str">
        <f t="shared" si="76"/>
        <v/>
      </c>
      <c r="AO385" s="666" t="str">
        <f t="shared" si="77"/>
        <v/>
      </c>
      <c r="AP385" s="666" t="str">
        <f t="shared" si="78"/>
        <v/>
      </c>
      <c r="AQ385" s="862" t="str">
        <f>IF(OR(R385="",AND(OR(I385&lt;&gt;IF(J385&gt;【１】経営概要!$G$27,調査年-1,調査年),AA385=0),M385="",AL385="")),"",
SUM(
IF(AND(I385=IF(J385&gt;【１】経営概要!$G$27,調査年-1,調査年),AA385=1),ROUND(K385*R385%,0),),
ROUND(M385*R385%,0),
ROUND(SUM(AL385)*R385%,0),
))</f>
        <v/>
      </c>
      <c r="AR385" s="666" t="str">
        <f t="shared" si="79"/>
        <v/>
      </c>
      <c r="AS385" s="666" t="str">
        <f t="shared" si="80"/>
        <v/>
      </c>
      <c r="AT385" s="897" t="str">
        <f t="shared" si="82"/>
        <v/>
      </c>
      <c r="AU385" s="897" t="str">
        <f t="shared" si="83"/>
        <v/>
      </c>
    </row>
    <row r="386" spans="3:47" s="4" customFormat="1" ht="28.15" hidden="1" customHeight="1" outlineLevel="1">
      <c r="C386" s="722">
        <v>368</v>
      </c>
      <c r="D386" s="772"/>
      <c r="E386" s="773"/>
      <c r="F386" s="767"/>
      <c r="G386" s="744"/>
      <c r="H386" s="193"/>
      <c r="I386" s="193"/>
      <c r="J386" s="768"/>
      <c r="K386" s="192"/>
      <c r="L386" s="192"/>
      <c r="M386" s="774"/>
      <c r="N386" s="192"/>
      <c r="O386" s="769"/>
      <c r="P386" s="895"/>
      <c r="Q386" s="960"/>
      <c r="R386" s="1048"/>
      <c r="S386" s="770"/>
      <c r="T386" s="771"/>
      <c r="U386" s="453"/>
      <c r="V386" s="307"/>
      <c r="W386" s="294"/>
      <c r="Z386" s="663" t="str">
        <f t="shared" si="69"/>
        <v/>
      </c>
      <c r="AA386" s="664" t="str">
        <f t="shared" si="84"/>
        <v/>
      </c>
      <c r="AB386" s="664" t="str">
        <f t="shared" si="85"/>
        <v/>
      </c>
      <c r="AC386" s="664" t="str">
        <f>IF(Z386="","",VLOOKUP(Z386,リスト!BN:BO,2,0))</f>
        <v/>
      </c>
      <c r="AD386" s="664" t="str">
        <f t="shared" si="70"/>
        <v/>
      </c>
      <c r="AE386" s="664" t="str">
        <f>IF(AD386="","",VLOOKUP(AD386,リスト!BW:BX,2,0))</f>
        <v/>
      </c>
      <c r="AF386" s="664" t="str">
        <f>IF(Z386="","",IF(J386&gt;【１】経営概要!$G$27,調査年-1,調査年)-I386)</f>
        <v/>
      </c>
      <c r="AG386" s="723" t="str">
        <f t="shared" si="71"/>
        <v/>
      </c>
      <c r="AH386" s="665" t="str">
        <f t="shared" si="72"/>
        <v/>
      </c>
      <c r="AI386" s="665" t="str">
        <f t="shared" si="73"/>
        <v/>
      </c>
      <c r="AJ386" s="666" t="str">
        <f t="shared" si="74"/>
        <v/>
      </c>
      <c r="AK386" s="666" t="str">
        <f t="shared" si="75"/>
        <v/>
      </c>
      <c r="AL386" s="666" t="str">
        <f t="shared" si="86"/>
        <v/>
      </c>
      <c r="AM386" s="666" t="str">
        <f>IF(R386="","",IF(OR(I386=IF(J386&gt;【１】経営概要!$G$27,調査年-1,調査年),AH386=""),"",ROUND(AH386*R386%,0)))</f>
        <v/>
      </c>
      <c r="AN386" s="666" t="str">
        <f t="shared" si="76"/>
        <v/>
      </c>
      <c r="AO386" s="666" t="str">
        <f t="shared" si="77"/>
        <v/>
      </c>
      <c r="AP386" s="666" t="str">
        <f t="shared" si="78"/>
        <v/>
      </c>
      <c r="AQ386" s="862" t="str">
        <f>IF(OR(R386="",AND(OR(I386&lt;&gt;IF(J386&gt;【１】経営概要!$G$27,調査年-1,調査年),AA386=0),M386="",AL386="")),"",
SUM(
IF(AND(I386=IF(J386&gt;【１】経営概要!$G$27,調査年-1,調査年),AA386=1),ROUND(K386*R386%,0),),
ROUND(M386*R386%,0),
ROUND(SUM(AL386)*R386%,0),
))</f>
        <v/>
      </c>
      <c r="AR386" s="666" t="str">
        <f t="shared" si="79"/>
        <v/>
      </c>
      <c r="AS386" s="666" t="str">
        <f t="shared" si="80"/>
        <v/>
      </c>
      <c r="AT386" s="897" t="str">
        <f t="shared" si="82"/>
        <v/>
      </c>
      <c r="AU386" s="897" t="str">
        <f t="shared" si="83"/>
        <v/>
      </c>
    </row>
    <row r="387" spans="3:47" s="4" customFormat="1" ht="28.15" hidden="1" customHeight="1" outlineLevel="1">
      <c r="C387" s="722">
        <v>369</v>
      </c>
      <c r="D387" s="766"/>
      <c r="E387" s="686"/>
      <c r="F387" s="767"/>
      <c r="G387" s="744"/>
      <c r="H387" s="191"/>
      <c r="I387" s="191"/>
      <c r="J387" s="768"/>
      <c r="K387" s="192"/>
      <c r="L387" s="192"/>
      <c r="M387" s="774"/>
      <c r="N387" s="192"/>
      <c r="O387" s="769"/>
      <c r="P387" s="895"/>
      <c r="Q387" s="960"/>
      <c r="R387" s="1048"/>
      <c r="S387" s="770"/>
      <c r="T387" s="771"/>
      <c r="U387" s="453"/>
      <c r="V387" s="307"/>
      <c r="W387" s="294"/>
      <c r="Z387" s="663" t="str">
        <f t="shared" si="69"/>
        <v/>
      </c>
      <c r="AA387" s="664" t="str">
        <f t="shared" si="84"/>
        <v/>
      </c>
      <c r="AB387" s="664" t="str">
        <f t="shared" si="85"/>
        <v/>
      </c>
      <c r="AC387" s="664" t="str">
        <f>IF(Z387="","",VLOOKUP(Z387,リスト!BN:BO,2,0))</f>
        <v/>
      </c>
      <c r="AD387" s="664" t="str">
        <f t="shared" si="70"/>
        <v/>
      </c>
      <c r="AE387" s="664" t="str">
        <f>IF(AD387="","",VLOOKUP(AD387,リスト!BW:BX,2,0))</f>
        <v/>
      </c>
      <c r="AF387" s="664" t="str">
        <f>IF(Z387="","",IF(J387&gt;【１】経営概要!$G$27,調査年-1,調査年)-I387)</f>
        <v/>
      </c>
      <c r="AG387" s="723" t="str">
        <f t="shared" si="71"/>
        <v/>
      </c>
      <c r="AH387" s="665" t="str">
        <f t="shared" si="72"/>
        <v/>
      </c>
      <c r="AI387" s="665" t="str">
        <f t="shared" si="73"/>
        <v/>
      </c>
      <c r="AJ387" s="666" t="str">
        <f t="shared" si="74"/>
        <v/>
      </c>
      <c r="AK387" s="666" t="str">
        <f t="shared" si="75"/>
        <v/>
      </c>
      <c r="AL387" s="666" t="str">
        <f t="shared" si="86"/>
        <v/>
      </c>
      <c r="AM387" s="666" t="str">
        <f>IF(R387="","",IF(OR(I387=IF(J387&gt;【１】経営概要!$G$27,調査年-1,調査年),AH387=""),"",ROUND(AH387*R387%,0)))</f>
        <v/>
      </c>
      <c r="AN387" s="666" t="str">
        <f t="shared" si="76"/>
        <v/>
      </c>
      <c r="AO387" s="666" t="str">
        <f t="shared" si="77"/>
        <v/>
      </c>
      <c r="AP387" s="666" t="str">
        <f t="shared" si="78"/>
        <v/>
      </c>
      <c r="AQ387" s="862" t="str">
        <f>IF(OR(R387="",AND(OR(I387&lt;&gt;IF(J387&gt;【１】経営概要!$G$27,調査年-1,調査年),AA387=0),M387="",AL387="")),"",
SUM(
IF(AND(I387=IF(J387&gt;【１】経営概要!$G$27,調査年-1,調査年),AA387=1),ROUND(K387*R387%,0),),
ROUND(M387*R387%,0),
ROUND(SUM(AL387)*R387%,0),
))</f>
        <v/>
      </c>
      <c r="AR387" s="666" t="str">
        <f t="shared" si="79"/>
        <v/>
      </c>
      <c r="AS387" s="666" t="str">
        <f t="shared" si="80"/>
        <v/>
      </c>
      <c r="AT387" s="897" t="str">
        <f t="shared" si="82"/>
        <v/>
      </c>
      <c r="AU387" s="897" t="str">
        <f t="shared" si="83"/>
        <v/>
      </c>
    </row>
    <row r="388" spans="3:47" s="4" customFormat="1" ht="28.15" hidden="1" customHeight="1" outlineLevel="1">
      <c r="C388" s="722">
        <v>370</v>
      </c>
      <c r="D388" s="772"/>
      <c r="E388" s="773"/>
      <c r="F388" s="767"/>
      <c r="G388" s="744"/>
      <c r="H388" s="193"/>
      <c r="I388" s="193"/>
      <c r="J388" s="768"/>
      <c r="K388" s="192"/>
      <c r="L388" s="192"/>
      <c r="M388" s="774"/>
      <c r="N388" s="192"/>
      <c r="O388" s="769"/>
      <c r="P388" s="895"/>
      <c r="Q388" s="960"/>
      <c r="R388" s="1048"/>
      <c r="S388" s="770"/>
      <c r="T388" s="771"/>
      <c r="U388" s="453"/>
      <c r="V388" s="307"/>
      <c r="W388" s="294"/>
      <c r="Z388" s="663" t="str">
        <f t="shared" si="69"/>
        <v/>
      </c>
      <c r="AA388" s="664" t="str">
        <f t="shared" si="84"/>
        <v/>
      </c>
      <c r="AB388" s="664" t="str">
        <f t="shared" si="85"/>
        <v/>
      </c>
      <c r="AC388" s="664" t="str">
        <f>IF(Z388="","",VLOOKUP(Z388,リスト!BN:BO,2,0))</f>
        <v/>
      </c>
      <c r="AD388" s="664" t="str">
        <f t="shared" si="70"/>
        <v/>
      </c>
      <c r="AE388" s="664" t="str">
        <f>IF(AD388="","",VLOOKUP(AD388,リスト!BW:BX,2,0))</f>
        <v/>
      </c>
      <c r="AF388" s="664" t="str">
        <f>IF(Z388="","",IF(J388&gt;【１】経営概要!$G$27,調査年-1,調査年)-I388)</f>
        <v/>
      </c>
      <c r="AG388" s="723" t="str">
        <f t="shared" si="71"/>
        <v/>
      </c>
      <c r="AH388" s="665" t="str">
        <f t="shared" si="72"/>
        <v/>
      </c>
      <c r="AI388" s="665" t="str">
        <f t="shared" si="73"/>
        <v/>
      </c>
      <c r="AJ388" s="666" t="str">
        <f t="shared" si="74"/>
        <v/>
      </c>
      <c r="AK388" s="666" t="str">
        <f t="shared" si="75"/>
        <v/>
      </c>
      <c r="AL388" s="666" t="str">
        <f t="shared" si="86"/>
        <v/>
      </c>
      <c r="AM388" s="666" t="str">
        <f>IF(R388="","",IF(OR(I388=IF(J388&gt;【１】経営概要!$G$27,調査年-1,調査年),AH388=""),"",ROUND(AH388*R388%,0)))</f>
        <v/>
      </c>
      <c r="AN388" s="666" t="str">
        <f t="shared" si="76"/>
        <v/>
      </c>
      <c r="AO388" s="666" t="str">
        <f t="shared" si="77"/>
        <v/>
      </c>
      <c r="AP388" s="666" t="str">
        <f t="shared" si="78"/>
        <v/>
      </c>
      <c r="AQ388" s="862" t="str">
        <f>IF(OR(R388="",AND(OR(I388&lt;&gt;IF(J388&gt;【１】経営概要!$G$27,調査年-1,調査年),AA388=0),M388="",AL388="")),"",
SUM(
IF(AND(I388=IF(J388&gt;【１】経営概要!$G$27,調査年-1,調査年),AA388=1),ROUND(K388*R388%,0),),
ROUND(M388*R388%,0),
ROUND(SUM(AL388)*R388%,0),
))</f>
        <v/>
      </c>
      <c r="AR388" s="666" t="str">
        <f t="shared" si="79"/>
        <v/>
      </c>
      <c r="AS388" s="666" t="str">
        <f t="shared" si="80"/>
        <v/>
      </c>
      <c r="AT388" s="897" t="str">
        <f t="shared" si="82"/>
        <v/>
      </c>
      <c r="AU388" s="897" t="str">
        <f t="shared" si="83"/>
        <v/>
      </c>
    </row>
    <row r="389" spans="3:47" s="4" customFormat="1" ht="28.15" hidden="1" customHeight="1" outlineLevel="1">
      <c r="C389" s="722">
        <v>371</v>
      </c>
      <c r="D389" s="766"/>
      <c r="E389" s="686"/>
      <c r="F389" s="767"/>
      <c r="G389" s="744"/>
      <c r="H389" s="191"/>
      <c r="I389" s="191"/>
      <c r="J389" s="768"/>
      <c r="K389" s="192"/>
      <c r="L389" s="192"/>
      <c r="M389" s="774"/>
      <c r="N389" s="192"/>
      <c r="O389" s="769"/>
      <c r="P389" s="895"/>
      <c r="Q389" s="960"/>
      <c r="R389" s="1048"/>
      <c r="S389" s="770"/>
      <c r="T389" s="771"/>
      <c r="U389" s="453"/>
      <c r="V389" s="307"/>
      <c r="W389" s="294"/>
      <c r="Z389" s="663" t="str">
        <f t="shared" si="69"/>
        <v/>
      </c>
      <c r="AA389" s="664" t="str">
        <f t="shared" si="84"/>
        <v/>
      </c>
      <c r="AB389" s="664" t="str">
        <f t="shared" si="85"/>
        <v/>
      </c>
      <c r="AC389" s="664" t="str">
        <f>IF(Z389="","",VLOOKUP(Z389,リスト!BN:BO,2,0))</f>
        <v/>
      </c>
      <c r="AD389" s="664" t="str">
        <f t="shared" si="70"/>
        <v/>
      </c>
      <c r="AE389" s="664" t="str">
        <f>IF(AD389="","",VLOOKUP(AD389,リスト!BW:BX,2,0))</f>
        <v/>
      </c>
      <c r="AF389" s="664" t="str">
        <f>IF(Z389="","",IF(J389&gt;【１】経営概要!$G$27,調査年-1,調査年)-I389)</f>
        <v/>
      </c>
      <c r="AG389" s="723" t="str">
        <f t="shared" si="71"/>
        <v/>
      </c>
      <c r="AH389" s="665" t="str">
        <f t="shared" si="72"/>
        <v/>
      </c>
      <c r="AI389" s="665" t="str">
        <f t="shared" si="73"/>
        <v/>
      </c>
      <c r="AJ389" s="666" t="str">
        <f t="shared" si="74"/>
        <v/>
      </c>
      <c r="AK389" s="666" t="str">
        <f t="shared" si="75"/>
        <v/>
      </c>
      <c r="AL389" s="666" t="str">
        <f t="shared" si="86"/>
        <v/>
      </c>
      <c r="AM389" s="666" t="str">
        <f>IF(R389="","",IF(OR(I389=IF(J389&gt;【１】経営概要!$G$27,調査年-1,調査年),AH389=""),"",ROUND(AH389*R389%,0)))</f>
        <v/>
      </c>
      <c r="AN389" s="666" t="str">
        <f t="shared" si="76"/>
        <v/>
      </c>
      <c r="AO389" s="666" t="str">
        <f t="shared" si="77"/>
        <v/>
      </c>
      <c r="AP389" s="666" t="str">
        <f t="shared" si="78"/>
        <v/>
      </c>
      <c r="AQ389" s="862" t="str">
        <f>IF(OR(R389="",AND(OR(I389&lt;&gt;IF(J389&gt;【１】経営概要!$G$27,調査年-1,調査年),AA389=0),M389="",AL389="")),"",
SUM(
IF(AND(I389=IF(J389&gt;【１】経営概要!$G$27,調査年-1,調査年),AA389=1),ROUND(K389*R389%,0),),
ROUND(M389*R389%,0),
ROUND(SUM(AL389)*R389%,0),
))</f>
        <v/>
      </c>
      <c r="AR389" s="666" t="str">
        <f t="shared" si="79"/>
        <v/>
      </c>
      <c r="AS389" s="666" t="str">
        <f t="shared" si="80"/>
        <v/>
      </c>
      <c r="AT389" s="897" t="str">
        <f t="shared" si="82"/>
        <v/>
      </c>
      <c r="AU389" s="897" t="str">
        <f t="shared" si="83"/>
        <v/>
      </c>
    </row>
    <row r="390" spans="3:47" s="4" customFormat="1" ht="28.15" hidden="1" customHeight="1" outlineLevel="1">
      <c r="C390" s="722">
        <v>372</v>
      </c>
      <c r="D390" s="772"/>
      <c r="E390" s="773"/>
      <c r="F390" s="767"/>
      <c r="G390" s="744"/>
      <c r="H390" s="193"/>
      <c r="I390" s="193"/>
      <c r="J390" s="775"/>
      <c r="K390" s="192"/>
      <c r="L390" s="192"/>
      <c r="M390" s="774"/>
      <c r="N390" s="192"/>
      <c r="O390" s="769"/>
      <c r="P390" s="895"/>
      <c r="Q390" s="960"/>
      <c r="R390" s="1048"/>
      <c r="S390" s="770"/>
      <c r="T390" s="771"/>
      <c r="U390" s="453"/>
      <c r="V390" s="307"/>
      <c r="W390" s="294"/>
      <c r="Z390" s="663" t="str">
        <f t="shared" si="69"/>
        <v/>
      </c>
      <c r="AA390" s="664" t="str">
        <f t="shared" si="84"/>
        <v/>
      </c>
      <c r="AB390" s="664" t="str">
        <f t="shared" si="85"/>
        <v/>
      </c>
      <c r="AC390" s="664" t="str">
        <f>IF(Z390="","",VLOOKUP(Z390,リスト!BN:BO,2,0))</f>
        <v/>
      </c>
      <c r="AD390" s="664" t="str">
        <f t="shared" si="70"/>
        <v/>
      </c>
      <c r="AE390" s="664" t="str">
        <f>IF(AD390="","",VLOOKUP(AD390,リスト!BW:BX,2,0))</f>
        <v/>
      </c>
      <c r="AF390" s="664" t="str">
        <f>IF(Z390="","",IF(J390&gt;【１】経営概要!$G$27,調査年-1,調査年)-I390)</f>
        <v/>
      </c>
      <c r="AG390" s="723" t="str">
        <f t="shared" si="71"/>
        <v/>
      </c>
      <c r="AH390" s="665" t="str">
        <f t="shared" si="72"/>
        <v/>
      </c>
      <c r="AI390" s="665" t="str">
        <f t="shared" si="73"/>
        <v/>
      </c>
      <c r="AJ390" s="666" t="str">
        <f t="shared" si="74"/>
        <v/>
      </c>
      <c r="AK390" s="666" t="str">
        <f t="shared" si="75"/>
        <v/>
      </c>
      <c r="AL390" s="666" t="str">
        <f t="shared" si="86"/>
        <v/>
      </c>
      <c r="AM390" s="666" t="str">
        <f>IF(R390="","",IF(OR(I390=IF(J390&gt;【１】経営概要!$G$27,調査年-1,調査年),AH390=""),"",ROUND(AH390*R390%,0)))</f>
        <v/>
      </c>
      <c r="AN390" s="666" t="str">
        <f t="shared" si="76"/>
        <v/>
      </c>
      <c r="AO390" s="666" t="str">
        <f t="shared" si="77"/>
        <v/>
      </c>
      <c r="AP390" s="666" t="str">
        <f t="shared" si="78"/>
        <v/>
      </c>
      <c r="AQ390" s="862" t="str">
        <f>IF(OR(R390="",AND(OR(I390&lt;&gt;IF(J390&gt;【１】経営概要!$G$27,調査年-1,調査年),AA390=0),M390="",AL390="")),"",
SUM(
IF(AND(I390=IF(J390&gt;【１】経営概要!$G$27,調査年-1,調査年),AA390=1),ROUND(K390*R390%,0),),
ROUND(M390*R390%,0),
ROUND(SUM(AL390)*R390%,0),
))</f>
        <v/>
      </c>
      <c r="AR390" s="666" t="str">
        <f t="shared" si="79"/>
        <v/>
      </c>
      <c r="AS390" s="666" t="str">
        <f t="shared" si="80"/>
        <v/>
      </c>
      <c r="AT390" s="897" t="str">
        <f t="shared" si="82"/>
        <v/>
      </c>
      <c r="AU390" s="897" t="str">
        <f t="shared" si="83"/>
        <v/>
      </c>
    </row>
    <row r="391" spans="3:47" s="4" customFormat="1" ht="28.15" hidden="1" customHeight="1" outlineLevel="1">
      <c r="C391" s="722">
        <v>373</v>
      </c>
      <c r="D391" s="766"/>
      <c r="E391" s="686"/>
      <c r="F391" s="767"/>
      <c r="G391" s="744"/>
      <c r="H391" s="191"/>
      <c r="I391" s="191"/>
      <c r="J391" s="776"/>
      <c r="K391" s="192"/>
      <c r="L391" s="192"/>
      <c r="M391" s="774"/>
      <c r="N391" s="192"/>
      <c r="O391" s="769"/>
      <c r="P391" s="895"/>
      <c r="Q391" s="960"/>
      <c r="R391" s="1048"/>
      <c r="S391" s="770"/>
      <c r="T391" s="771"/>
      <c r="U391" s="453"/>
      <c r="V391" s="307"/>
      <c r="W391" s="294"/>
      <c r="Z391" s="663" t="str">
        <f t="shared" si="69"/>
        <v/>
      </c>
      <c r="AA391" s="664" t="str">
        <f t="shared" si="84"/>
        <v/>
      </c>
      <c r="AB391" s="664" t="str">
        <f t="shared" si="85"/>
        <v/>
      </c>
      <c r="AC391" s="664" t="str">
        <f>IF(Z391="","",VLOOKUP(Z391,リスト!BN:BO,2,0))</f>
        <v/>
      </c>
      <c r="AD391" s="664" t="str">
        <f t="shared" si="70"/>
        <v/>
      </c>
      <c r="AE391" s="664" t="str">
        <f>IF(AD391="","",VLOOKUP(AD391,リスト!BW:BX,2,0))</f>
        <v/>
      </c>
      <c r="AF391" s="664" t="str">
        <f>IF(Z391="","",IF(J391&gt;【１】経営概要!$G$27,調査年-1,調査年)-I391)</f>
        <v/>
      </c>
      <c r="AG391" s="723" t="str">
        <f t="shared" si="71"/>
        <v/>
      </c>
      <c r="AH391" s="665" t="str">
        <f t="shared" si="72"/>
        <v/>
      </c>
      <c r="AI391" s="665" t="str">
        <f t="shared" si="73"/>
        <v/>
      </c>
      <c r="AJ391" s="666" t="str">
        <f t="shared" si="74"/>
        <v/>
      </c>
      <c r="AK391" s="666" t="str">
        <f t="shared" si="75"/>
        <v/>
      </c>
      <c r="AL391" s="666" t="str">
        <f t="shared" si="86"/>
        <v/>
      </c>
      <c r="AM391" s="666" t="str">
        <f>IF(R391="","",IF(OR(I391=IF(J391&gt;【１】経営概要!$G$27,調査年-1,調査年),AH391=""),"",ROUND(AH391*R391%,0)))</f>
        <v/>
      </c>
      <c r="AN391" s="666" t="str">
        <f t="shared" si="76"/>
        <v/>
      </c>
      <c r="AO391" s="666" t="str">
        <f t="shared" si="77"/>
        <v/>
      </c>
      <c r="AP391" s="666" t="str">
        <f t="shared" si="78"/>
        <v/>
      </c>
      <c r="AQ391" s="862" t="str">
        <f>IF(OR(R391="",AND(OR(I391&lt;&gt;IF(J391&gt;【１】経営概要!$G$27,調査年-1,調査年),AA391=0),M391="",AL391="")),"",
SUM(
IF(AND(I391=IF(J391&gt;【１】経営概要!$G$27,調査年-1,調査年),AA391=1),ROUND(K391*R391%,0),),
ROUND(M391*R391%,0),
ROUND(SUM(AL391)*R391%,0),
))</f>
        <v/>
      </c>
      <c r="AR391" s="666" t="str">
        <f t="shared" si="79"/>
        <v/>
      </c>
      <c r="AS391" s="666" t="str">
        <f t="shared" si="80"/>
        <v/>
      </c>
      <c r="AT391" s="897" t="str">
        <f t="shared" si="82"/>
        <v/>
      </c>
      <c r="AU391" s="897" t="str">
        <f t="shared" si="83"/>
        <v/>
      </c>
    </row>
    <row r="392" spans="3:47" s="4" customFormat="1" ht="28.15" hidden="1" customHeight="1" outlineLevel="1">
      <c r="C392" s="722">
        <v>374</v>
      </c>
      <c r="D392" s="766"/>
      <c r="E392" s="686"/>
      <c r="F392" s="767"/>
      <c r="G392" s="744"/>
      <c r="H392" s="191"/>
      <c r="I392" s="191"/>
      <c r="J392" s="776"/>
      <c r="K392" s="192"/>
      <c r="L392" s="192"/>
      <c r="M392" s="774"/>
      <c r="N392" s="192"/>
      <c r="O392" s="769"/>
      <c r="P392" s="895"/>
      <c r="Q392" s="960"/>
      <c r="R392" s="1048"/>
      <c r="S392" s="770"/>
      <c r="T392" s="771"/>
      <c r="U392" s="453"/>
      <c r="V392" s="307"/>
      <c r="W392" s="294"/>
      <c r="Z392" s="663" t="str">
        <f t="shared" si="69"/>
        <v/>
      </c>
      <c r="AA392" s="664" t="str">
        <f t="shared" si="84"/>
        <v/>
      </c>
      <c r="AB392" s="664" t="str">
        <f t="shared" si="85"/>
        <v/>
      </c>
      <c r="AC392" s="664" t="str">
        <f>IF(Z392="","",VLOOKUP(Z392,リスト!BN:BO,2,0))</f>
        <v/>
      </c>
      <c r="AD392" s="664" t="str">
        <f t="shared" si="70"/>
        <v/>
      </c>
      <c r="AE392" s="664" t="str">
        <f>IF(AD392="","",VLOOKUP(AD392,リスト!BW:BX,2,0))</f>
        <v/>
      </c>
      <c r="AF392" s="664" t="str">
        <f>IF(Z392="","",IF(J392&gt;【１】経営概要!$G$27,調査年-1,調査年)-I392)</f>
        <v/>
      </c>
      <c r="AG392" s="723" t="str">
        <f t="shared" si="71"/>
        <v/>
      </c>
      <c r="AH392" s="665" t="str">
        <f t="shared" si="72"/>
        <v/>
      </c>
      <c r="AI392" s="665" t="str">
        <f t="shared" si="73"/>
        <v/>
      </c>
      <c r="AJ392" s="666" t="str">
        <f t="shared" si="74"/>
        <v/>
      </c>
      <c r="AK392" s="666" t="str">
        <f t="shared" si="75"/>
        <v/>
      </c>
      <c r="AL392" s="666" t="str">
        <f t="shared" si="86"/>
        <v/>
      </c>
      <c r="AM392" s="666" t="str">
        <f>IF(R392="","",IF(OR(I392=IF(J392&gt;【１】経営概要!$G$27,調査年-1,調査年),AH392=""),"",ROUND(AH392*R392%,0)))</f>
        <v/>
      </c>
      <c r="AN392" s="666" t="str">
        <f t="shared" si="76"/>
        <v/>
      </c>
      <c r="AO392" s="666" t="str">
        <f t="shared" si="77"/>
        <v/>
      </c>
      <c r="AP392" s="666" t="str">
        <f t="shared" si="78"/>
        <v/>
      </c>
      <c r="AQ392" s="862" t="str">
        <f>IF(OR(R392="",AND(OR(I392&lt;&gt;IF(J392&gt;【１】経営概要!$G$27,調査年-1,調査年),AA392=0),M392="",AL392="")),"",
SUM(
IF(AND(I392=IF(J392&gt;【１】経営概要!$G$27,調査年-1,調査年),AA392=1),ROUND(K392*R392%,0),),
ROUND(M392*R392%,0),
ROUND(SUM(AL392)*R392%,0),
))</f>
        <v/>
      </c>
      <c r="AR392" s="666" t="str">
        <f t="shared" si="79"/>
        <v/>
      </c>
      <c r="AS392" s="666" t="str">
        <f t="shared" si="80"/>
        <v/>
      </c>
      <c r="AT392" s="897" t="str">
        <f t="shared" si="82"/>
        <v/>
      </c>
      <c r="AU392" s="897" t="str">
        <f t="shared" si="83"/>
        <v/>
      </c>
    </row>
    <row r="393" spans="3:47" s="4" customFormat="1" ht="28.15" hidden="1" customHeight="1" outlineLevel="1">
      <c r="C393" s="722">
        <v>375</v>
      </c>
      <c r="D393" s="766"/>
      <c r="E393" s="686"/>
      <c r="F393" s="767"/>
      <c r="G393" s="744"/>
      <c r="H393" s="191"/>
      <c r="I393" s="191"/>
      <c r="J393" s="776"/>
      <c r="K393" s="192"/>
      <c r="L393" s="192"/>
      <c r="M393" s="774"/>
      <c r="N393" s="192"/>
      <c r="O393" s="769"/>
      <c r="P393" s="895"/>
      <c r="Q393" s="960"/>
      <c r="R393" s="1048"/>
      <c r="S393" s="770"/>
      <c r="T393" s="771"/>
      <c r="U393" s="453"/>
      <c r="V393" s="307"/>
      <c r="W393" s="294"/>
      <c r="Z393" s="663" t="str">
        <f t="shared" si="69"/>
        <v/>
      </c>
      <c r="AA393" s="664" t="str">
        <f t="shared" si="84"/>
        <v/>
      </c>
      <c r="AB393" s="664" t="str">
        <f t="shared" si="85"/>
        <v/>
      </c>
      <c r="AC393" s="664" t="str">
        <f>IF(Z393="","",VLOOKUP(Z393,リスト!BN:BO,2,0))</f>
        <v/>
      </c>
      <c r="AD393" s="664" t="str">
        <f t="shared" si="70"/>
        <v/>
      </c>
      <c r="AE393" s="664" t="str">
        <f>IF(AD393="","",VLOOKUP(AD393,リスト!BW:BX,2,0))</f>
        <v/>
      </c>
      <c r="AF393" s="664" t="str">
        <f>IF(Z393="","",IF(J393&gt;【１】経営概要!$G$27,調査年-1,調査年)-I393)</f>
        <v/>
      </c>
      <c r="AG393" s="723" t="str">
        <f t="shared" si="71"/>
        <v/>
      </c>
      <c r="AH393" s="665" t="str">
        <f t="shared" si="72"/>
        <v/>
      </c>
      <c r="AI393" s="665" t="str">
        <f t="shared" si="73"/>
        <v/>
      </c>
      <c r="AJ393" s="666" t="str">
        <f t="shared" si="74"/>
        <v/>
      </c>
      <c r="AK393" s="666" t="str">
        <f t="shared" si="75"/>
        <v/>
      </c>
      <c r="AL393" s="666" t="str">
        <f t="shared" si="86"/>
        <v/>
      </c>
      <c r="AM393" s="666" t="str">
        <f>IF(R393="","",IF(OR(I393=IF(J393&gt;【１】経営概要!$G$27,調査年-1,調査年),AH393=""),"",ROUND(AH393*R393%,0)))</f>
        <v/>
      </c>
      <c r="AN393" s="666" t="str">
        <f t="shared" si="76"/>
        <v/>
      </c>
      <c r="AO393" s="666" t="str">
        <f t="shared" si="77"/>
        <v/>
      </c>
      <c r="AP393" s="666" t="str">
        <f t="shared" si="78"/>
        <v/>
      </c>
      <c r="AQ393" s="862" t="str">
        <f>IF(OR(R393="",AND(OR(I393&lt;&gt;IF(J393&gt;【１】経営概要!$G$27,調査年-1,調査年),AA393=0),M393="",AL393="")),"",
SUM(
IF(AND(I393=IF(J393&gt;【１】経営概要!$G$27,調査年-1,調査年),AA393=1),ROUND(K393*R393%,0),),
ROUND(M393*R393%,0),
ROUND(SUM(AL393)*R393%,0),
))</f>
        <v/>
      </c>
      <c r="AR393" s="666" t="str">
        <f t="shared" si="79"/>
        <v/>
      </c>
      <c r="AS393" s="666" t="str">
        <f t="shared" si="80"/>
        <v/>
      </c>
      <c r="AT393" s="897" t="str">
        <f t="shared" si="82"/>
        <v/>
      </c>
      <c r="AU393" s="897" t="str">
        <f t="shared" si="83"/>
        <v/>
      </c>
    </row>
    <row r="394" spans="3:47" s="4" customFormat="1" ht="28.15" hidden="1" customHeight="1" outlineLevel="1">
      <c r="C394" s="722">
        <v>376</v>
      </c>
      <c r="D394" s="766"/>
      <c r="E394" s="686"/>
      <c r="F394" s="767"/>
      <c r="G394" s="744"/>
      <c r="H394" s="191"/>
      <c r="I394" s="191"/>
      <c r="J394" s="776"/>
      <c r="K394" s="192"/>
      <c r="L394" s="192"/>
      <c r="M394" s="774"/>
      <c r="N394" s="192"/>
      <c r="O394" s="769"/>
      <c r="P394" s="895"/>
      <c r="Q394" s="960"/>
      <c r="R394" s="1048"/>
      <c r="S394" s="770"/>
      <c r="T394" s="771"/>
      <c r="U394" s="453"/>
      <c r="V394" s="307"/>
      <c r="W394" s="294"/>
      <c r="Z394" s="663" t="str">
        <f t="shared" si="69"/>
        <v/>
      </c>
      <c r="AA394" s="664" t="str">
        <f t="shared" si="84"/>
        <v/>
      </c>
      <c r="AB394" s="664" t="str">
        <f t="shared" si="85"/>
        <v/>
      </c>
      <c r="AC394" s="664" t="str">
        <f>IF(Z394="","",VLOOKUP(Z394,リスト!BN:BO,2,0))</f>
        <v/>
      </c>
      <c r="AD394" s="664" t="str">
        <f t="shared" si="70"/>
        <v/>
      </c>
      <c r="AE394" s="664" t="str">
        <f>IF(AD394="","",VLOOKUP(AD394,リスト!BW:BX,2,0))</f>
        <v/>
      </c>
      <c r="AF394" s="664" t="str">
        <f>IF(Z394="","",IF(J394&gt;【１】経営概要!$G$27,調査年-1,調査年)-I394)</f>
        <v/>
      </c>
      <c r="AG394" s="723" t="str">
        <f t="shared" si="71"/>
        <v/>
      </c>
      <c r="AH394" s="665" t="str">
        <f t="shared" si="72"/>
        <v/>
      </c>
      <c r="AI394" s="665" t="str">
        <f t="shared" si="73"/>
        <v/>
      </c>
      <c r="AJ394" s="666" t="str">
        <f t="shared" si="74"/>
        <v/>
      </c>
      <c r="AK394" s="666" t="str">
        <f t="shared" si="75"/>
        <v/>
      </c>
      <c r="AL394" s="666" t="str">
        <f t="shared" si="86"/>
        <v/>
      </c>
      <c r="AM394" s="666" t="str">
        <f>IF(R394="","",IF(OR(I394=IF(J394&gt;【１】経営概要!$G$27,調査年-1,調査年),AH394=""),"",ROUND(AH394*R394%,0)))</f>
        <v/>
      </c>
      <c r="AN394" s="666" t="str">
        <f t="shared" si="76"/>
        <v/>
      </c>
      <c r="AO394" s="666" t="str">
        <f t="shared" si="77"/>
        <v/>
      </c>
      <c r="AP394" s="666" t="str">
        <f t="shared" si="78"/>
        <v/>
      </c>
      <c r="AQ394" s="862" t="str">
        <f>IF(OR(R394="",AND(OR(I394&lt;&gt;IF(J394&gt;【１】経営概要!$G$27,調査年-1,調査年),AA394=0),M394="",AL394="")),"",
SUM(
IF(AND(I394=IF(J394&gt;【１】経営概要!$G$27,調査年-1,調査年),AA394=1),ROUND(K394*R394%,0),),
ROUND(M394*R394%,0),
ROUND(SUM(AL394)*R394%,0),
))</f>
        <v/>
      </c>
      <c r="AR394" s="666" t="str">
        <f t="shared" si="79"/>
        <v/>
      </c>
      <c r="AS394" s="666" t="str">
        <f t="shared" si="80"/>
        <v/>
      </c>
      <c r="AT394" s="897" t="str">
        <f t="shared" si="82"/>
        <v/>
      </c>
      <c r="AU394" s="897" t="str">
        <f t="shared" si="83"/>
        <v/>
      </c>
    </row>
    <row r="395" spans="3:47" s="4" customFormat="1" ht="28.15" hidden="1" customHeight="1" outlineLevel="1">
      <c r="C395" s="722">
        <v>377</v>
      </c>
      <c r="D395" s="766"/>
      <c r="E395" s="686"/>
      <c r="F395" s="767"/>
      <c r="G395" s="744"/>
      <c r="H395" s="191"/>
      <c r="I395" s="191"/>
      <c r="J395" s="776"/>
      <c r="K395" s="192"/>
      <c r="L395" s="192"/>
      <c r="M395" s="774"/>
      <c r="N395" s="192"/>
      <c r="O395" s="769"/>
      <c r="P395" s="895"/>
      <c r="Q395" s="960"/>
      <c r="R395" s="1048"/>
      <c r="S395" s="770"/>
      <c r="T395" s="771"/>
      <c r="U395" s="453"/>
      <c r="V395" s="307"/>
      <c r="W395" s="294"/>
      <c r="Z395" s="663" t="str">
        <f t="shared" si="69"/>
        <v/>
      </c>
      <c r="AA395" s="664" t="str">
        <f t="shared" si="84"/>
        <v/>
      </c>
      <c r="AB395" s="664" t="str">
        <f t="shared" si="85"/>
        <v/>
      </c>
      <c r="AC395" s="664" t="str">
        <f>IF(Z395="","",VLOOKUP(Z395,リスト!BN:BO,2,0))</f>
        <v/>
      </c>
      <c r="AD395" s="664" t="str">
        <f t="shared" si="70"/>
        <v/>
      </c>
      <c r="AE395" s="664" t="str">
        <f>IF(AD395="","",VLOOKUP(AD395,リスト!BW:BX,2,0))</f>
        <v/>
      </c>
      <c r="AF395" s="664" t="str">
        <f>IF(Z395="","",IF(J395&gt;【１】経営概要!$G$27,調査年-1,調査年)-I395)</f>
        <v/>
      </c>
      <c r="AG395" s="723" t="str">
        <f t="shared" si="71"/>
        <v/>
      </c>
      <c r="AH395" s="665" t="str">
        <f t="shared" si="72"/>
        <v/>
      </c>
      <c r="AI395" s="665" t="str">
        <f t="shared" si="73"/>
        <v/>
      </c>
      <c r="AJ395" s="666" t="str">
        <f t="shared" si="74"/>
        <v/>
      </c>
      <c r="AK395" s="666" t="str">
        <f t="shared" si="75"/>
        <v/>
      </c>
      <c r="AL395" s="666" t="str">
        <f t="shared" si="86"/>
        <v/>
      </c>
      <c r="AM395" s="666" t="str">
        <f>IF(R395="","",IF(OR(I395=IF(J395&gt;【１】経営概要!$G$27,調査年-1,調査年),AH395=""),"",ROUND(AH395*R395%,0)))</f>
        <v/>
      </c>
      <c r="AN395" s="666" t="str">
        <f t="shared" si="76"/>
        <v/>
      </c>
      <c r="AO395" s="666" t="str">
        <f t="shared" si="77"/>
        <v/>
      </c>
      <c r="AP395" s="666" t="str">
        <f t="shared" si="78"/>
        <v/>
      </c>
      <c r="AQ395" s="862" t="str">
        <f>IF(OR(R395="",AND(OR(I395&lt;&gt;IF(J395&gt;【１】経営概要!$G$27,調査年-1,調査年),AA395=0),M395="",AL395="")),"",
SUM(
IF(AND(I395=IF(J395&gt;【１】経営概要!$G$27,調査年-1,調査年),AA395=1),ROUND(K395*R395%,0),),
ROUND(M395*R395%,0),
ROUND(SUM(AL395)*R395%,0),
))</f>
        <v/>
      </c>
      <c r="AR395" s="666" t="str">
        <f t="shared" si="79"/>
        <v/>
      </c>
      <c r="AS395" s="666" t="str">
        <f t="shared" si="80"/>
        <v/>
      </c>
      <c r="AT395" s="897" t="str">
        <f t="shared" si="82"/>
        <v/>
      </c>
      <c r="AU395" s="897" t="str">
        <f t="shared" si="83"/>
        <v/>
      </c>
    </row>
    <row r="396" spans="3:47" s="4" customFormat="1" ht="28.15" hidden="1" customHeight="1" outlineLevel="1">
      <c r="C396" s="722">
        <v>378</v>
      </c>
      <c r="D396" s="766"/>
      <c r="E396" s="686"/>
      <c r="F396" s="767"/>
      <c r="G396" s="744"/>
      <c r="H396" s="191"/>
      <c r="I396" s="191"/>
      <c r="J396" s="776"/>
      <c r="K396" s="192"/>
      <c r="L396" s="192"/>
      <c r="M396" s="774"/>
      <c r="N396" s="192"/>
      <c r="O396" s="769"/>
      <c r="P396" s="895"/>
      <c r="Q396" s="960"/>
      <c r="R396" s="1048"/>
      <c r="S396" s="770"/>
      <c r="T396" s="771"/>
      <c r="U396" s="453"/>
      <c r="V396" s="307"/>
      <c r="W396" s="294"/>
      <c r="Z396" s="663" t="str">
        <f t="shared" si="69"/>
        <v/>
      </c>
      <c r="AA396" s="664" t="str">
        <f t="shared" si="84"/>
        <v/>
      </c>
      <c r="AB396" s="664" t="str">
        <f t="shared" si="85"/>
        <v/>
      </c>
      <c r="AC396" s="664" t="str">
        <f>IF(Z396="","",VLOOKUP(Z396,リスト!BN:BO,2,0))</f>
        <v/>
      </c>
      <c r="AD396" s="664" t="str">
        <f t="shared" si="70"/>
        <v/>
      </c>
      <c r="AE396" s="664" t="str">
        <f>IF(AD396="","",VLOOKUP(AD396,リスト!BW:BX,2,0))</f>
        <v/>
      </c>
      <c r="AF396" s="664" t="str">
        <f>IF(Z396="","",IF(J396&gt;【１】経営概要!$G$27,調査年-1,調査年)-I396)</f>
        <v/>
      </c>
      <c r="AG396" s="723" t="str">
        <f t="shared" si="71"/>
        <v/>
      </c>
      <c r="AH396" s="665" t="str">
        <f t="shared" si="72"/>
        <v/>
      </c>
      <c r="AI396" s="665" t="str">
        <f t="shared" si="73"/>
        <v/>
      </c>
      <c r="AJ396" s="666" t="str">
        <f t="shared" si="74"/>
        <v/>
      </c>
      <c r="AK396" s="666" t="str">
        <f t="shared" si="75"/>
        <v/>
      </c>
      <c r="AL396" s="666" t="str">
        <f t="shared" si="86"/>
        <v/>
      </c>
      <c r="AM396" s="666" t="str">
        <f>IF(R396="","",IF(OR(I396=IF(J396&gt;【１】経営概要!$G$27,調査年-1,調査年),AH396=""),"",ROUND(AH396*R396%,0)))</f>
        <v/>
      </c>
      <c r="AN396" s="666" t="str">
        <f t="shared" si="76"/>
        <v/>
      </c>
      <c r="AO396" s="666" t="str">
        <f t="shared" si="77"/>
        <v/>
      </c>
      <c r="AP396" s="666" t="str">
        <f t="shared" si="78"/>
        <v/>
      </c>
      <c r="AQ396" s="862" t="str">
        <f>IF(OR(R396="",AND(OR(I396&lt;&gt;IF(J396&gt;【１】経営概要!$G$27,調査年-1,調査年),AA396=0),M396="",AL396="")),"",
SUM(
IF(AND(I396=IF(J396&gt;【１】経営概要!$G$27,調査年-1,調査年),AA396=1),ROUND(K396*R396%,0),),
ROUND(M396*R396%,0),
ROUND(SUM(AL396)*R396%,0),
))</f>
        <v/>
      </c>
      <c r="AR396" s="666" t="str">
        <f t="shared" si="79"/>
        <v/>
      </c>
      <c r="AS396" s="666" t="str">
        <f t="shared" si="80"/>
        <v/>
      </c>
      <c r="AT396" s="897" t="str">
        <f t="shared" si="82"/>
        <v/>
      </c>
      <c r="AU396" s="897" t="str">
        <f t="shared" si="83"/>
        <v/>
      </c>
    </row>
    <row r="397" spans="3:47" s="4" customFormat="1" ht="28.15" hidden="1" customHeight="1" outlineLevel="1">
      <c r="C397" s="722">
        <v>379</v>
      </c>
      <c r="D397" s="766"/>
      <c r="E397" s="686"/>
      <c r="F397" s="767"/>
      <c r="G397" s="682"/>
      <c r="H397" s="200"/>
      <c r="I397" s="200"/>
      <c r="J397" s="768"/>
      <c r="K397" s="201"/>
      <c r="L397" s="201"/>
      <c r="M397" s="201"/>
      <c r="N397" s="201"/>
      <c r="O397" s="769"/>
      <c r="P397" s="895"/>
      <c r="Q397" s="960"/>
      <c r="R397" s="1048"/>
      <c r="S397" s="770"/>
      <c r="T397" s="771"/>
      <c r="U397" s="453"/>
      <c r="V397" s="307"/>
      <c r="W397" s="294"/>
      <c r="Z397" s="663" t="str">
        <f t="shared" si="69"/>
        <v/>
      </c>
      <c r="AA397" s="664" t="str">
        <f t="shared" si="84"/>
        <v/>
      </c>
      <c r="AB397" s="664" t="str">
        <f t="shared" si="85"/>
        <v/>
      </c>
      <c r="AC397" s="664" t="str">
        <f>IF(Z397="","",VLOOKUP(Z397,リスト!BN:BO,2,0))</f>
        <v/>
      </c>
      <c r="AD397" s="664" t="str">
        <f t="shared" si="70"/>
        <v/>
      </c>
      <c r="AE397" s="664" t="str">
        <f>IF(AD397="","",VLOOKUP(AD397,リスト!BW:BX,2,0))</f>
        <v/>
      </c>
      <c r="AF397" s="664" t="str">
        <f>IF(Z397="","",IF(J397&gt;【１】経営概要!$G$27,調査年-1,調査年)-I397)</f>
        <v/>
      </c>
      <c r="AG397" s="723" t="str">
        <f t="shared" si="71"/>
        <v/>
      </c>
      <c r="AH397" s="665" t="str">
        <f t="shared" si="72"/>
        <v/>
      </c>
      <c r="AI397" s="665" t="str">
        <f t="shared" si="73"/>
        <v/>
      </c>
      <c r="AJ397" s="666" t="str">
        <f t="shared" si="74"/>
        <v/>
      </c>
      <c r="AK397" s="666" t="str">
        <f t="shared" si="75"/>
        <v/>
      </c>
      <c r="AL397" s="666" t="str">
        <f t="shared" si="86"/>
        <v/>
      </c>
      <c r="AM397" s="666" t="str">
        <f>IF(R397="","",IF(OR(I397=IF(J397&gt;【１】経営概要!$G$27,調査年-1,調査年),AH397=""),"",ROUND(AH397*R397%,0)))</f>
        <v/>
      </c>
      <c r="AN397" s="666" t="str">
        <f t="shared" si="76"/>
        <v/>
      </c>
      <c r="AO397" s="666" t="str">
        <f t="shared" si="77"/>
        <v/>
      </c>
      <c r="AP397" s="666" t="str">
        <f t="shared" si="78"/>
        <v/>
      </c>
      <c r="AQ397" s="862" t="str">
        <f>IF(OR(R397="",AND(OR(I397&lt;&gt;IF(J397&gt;【１】経営概要!$G$27,調査年-1,調査年),AA397=0),M397="",AL397="")),"",
SUM(
IF(AND(I397=IF(J397&gt;【１】経営概要!$G$27,調査年-1,調査年),AA397=1),ROUND(K397*R397%,0),),
ROUND(M397*R397%,0),
ROUND(SUM(AL397)*R397%,0),
))</f>
        <v/>
      </c>
      <c r="AR397" s="666" t="str">
        <f t="shared" si="79"/>
        <v/>
      </c>
      <c r="AS397" s="666" t="str">
        <f t="shared" si="80"/>
        <v/>
      </c>
      <c r="AT397" s="897" t="str">
        <f t="shared" si="82"/>
        <v/>
      </c>
      <c r="AU397" s="897" t="str">
        <f t="shared" si="83"/>
        <v/>
      </c>
    </row>
    <row r="398" spans="3:47" s="4" customFormat="1" ht="28.15" hidden="1" customHeight="1" outlineLevel="1">
      <c r="C398" s="722">
        <v>380</v>
      </c>
      <c r="D398" s="772"/>
      <c r="E398" s="773"/>
      <c r="F398" s="767"/>
      <c r="G398" s="744"/>
      <c r="H398" s="193"/>
      <c r="I398" s="193"/>
      <c r="J398" s="768"/>
      <c r="K398" s="192"/>
      <c r="L398" s="192"/>
      <c r="M398" s="774"/>
      <c r="N398" s="192"/>
      <c r="O398" s="769"/>
      <c r="P398" s="895"/>
      <c r="Q398" s="960"/>
      <c r="R398" s="1048"/>
      <c r="S398" s="770"/>
      <c r="T398" s="771"/>
      <c r="U398" s="453"/>
      <c r="V398" s="307"/>
      <c r="W398" s="294"/>
      <c r="Z398" s="663" t="str">
        <f t="shared" si="69"/>
        <v/>
      </c>
      <c r="AA398" s="664" t="str">
        <f t="shared" si="84"/>
        <v/>
      </c>
      <c r="AB398" s="664" t="str">
        <f t="shared" si="85"/>
        <v/>
      </c>
      <c r="AC398" s="664" t="str">
        <f>IF(Z398="","",VLOOKUP(Z398,リスト!BN:BO,2,0))</f>
        <v/>
      </c>
      <c r="AD398" s="664" t="str">
        <f t="shared" si="70"/>
        <v/>
      </c>
      <c r="AE398" s="664" t="str">
        <f>IF(AD398="","",VLOOKUP(AD398,リスト!BW:BX,2,0))</f>
        <v/>
      </c>
      <c r="AF398" s="664" t="str">
        <f>IF(Z398="","",IF(J398&gt;【１】経営概要!$G$27,調査年-1,調査年)-I398)</f>
        <v/>
      </c>
      <c r="AG398" s="723" t="str">
        <f t="shared" si="71"/>
        <v/>
      </c>
      <c r="AH398" s="665" t="str">
        <f t="shared" si="72"/>
        <v/>
      </c>
      <c r="AI398" s="665" t="str">
        <f t="shared" si="73"/>
        <v/>
      </c>
      <c r="AJ398" s="666" t="str">
        <f t="shared" si="74"/>
        <v/>
      </c>
      <c r="AK398" s="666" t="str">
        <f t="shared" si="75"/>
        <v/>
      </c>
      <c r="AL398" s="666" t="str">
        <f t="shared" si="86"/>
        <v/>
      </c>
      <c r="AM398" s="666" t="str">
        <f>IF(R398="","",IF(OR(I398=IF(J398&gt;【１】経営概要!$G$27,調査年-1,調査年),AH398=""),"",ROUND(AH398*R398%,0)))</f>
        <v/>
      </c>
      <c r="AN398" s="666" t="str">
        <f t="shared" si="76"/>
        <v/>
      </c>
      <c r="AO398" s="666" t="str">
        <f t="shared" si="77"/>
        <v/>
      </c>
      <c r="AP398" s="666" t="str">
        <f t="shared" si="78"/>
        <v/>
      </c>
      <c r="AQ398" s="862" t="str">
        <f>IF(OR(R398="",AND(OR(I398&lt;&gt;IF(J398&gt;【１】経営概要!$G$27,調査年-1,調査年),AA398=0),M398="",AL398="")),"",
SUM(
IF(AND(I398=IF(J398&gt;【１】経営概要!$G$27,調査年-1,調査年),AA398=1),ROUND(K398*R398%,0),),
ROUND(M398*R398%,0),
ROUND(SUM(AL398)*R398%,0),
))</f>
        <v/>
      </c>
      <c r="AR398" s="666" t="str">
        <f t="shared" si="79"/>
        <v/>
      </c>
      <c r="AS398" s="666" t="str">
        <f t="shared" si="80"/>
        <v/>
      </c>
      <c r="AT398" s="897" t="str">
        <f t="shared" si="82"/>
        <v/>
      </c>
      <c r="AU398" s="897" t="str">
        <f t="shared" si="83"/>
        <v/>
      </c>
    </row>
    <row r="399" spans="3:47" s="4" customFormat="1" ht="28.15" hidden="1" customHeight="1" outlineLevel="1">
      <c r="C399" s="722">
        <v>381</v>
      </c>
      <c r="D399" s="766"/>
      <c r="E399" s="686"/>
      <c r="F399" s="767"/>
      <c r="G399" s="744"/>
      <c r="H399" s="191"/>
      <c r="I399" s="191"/>
      <c r="J399" s="768"/>
      <c r="K399" s="192"/>
      <c r="L399" s="192"/>
      <c r="M399" s="774"/>
      <c r="N399" s="192"/>
      <c r="O399" s="769"/>
      <c r="P399" s="895"/>
      <c r="Q399" s="960"/>
      <c r="R399" s="1048"/>
      <c r="S399" s="770"/>
      <c r="T399" s="771"/>
      <c r="U399" s="453"/>
      <c r="V399" s="307"/>
      <c r="W399" s="294"/>
      <c r="Z399" s="663" t="str">
        <f t="shared" si="69"/>
        <v/>
      </c>
      <c r="AA399" s="664" t="str">
        <f t="shared" si="84"/>
        <v/>
      </c>
      <c r="AB399" s="664" t="str">
        <f t="shared" si="85"/>
        <v/>
      </c>
      <c r="AC399" s="664" t="str">
        <f>IF(Z399="","",VLOOKUP(Z399,リスト!BN:BO,2,0))</f>
        <v/>
      </c>
      <c r="AD399" s="664" t="str">
        <f t="shared" si="70"/>
        <v/>
      </c>
      <c r="AE399" s="664" t="str">
        <f>IF(AD399="","",VLOOKUP(AD399,リスト!BW:BX,2,0))</f>
        <v/>
      </c>
      <c r="AF399" s="664" t="str">
        <f>IF(Z399="","",IF(J399&gt;【１】経営概要!$G$27,調査年-1,調査年)-I399)</f>
        <v/>
      </c>
      <c r="AG399" s="723" t="str">
        <f t="shared" si="71"/>
        <v/>
      </c>
      <c r="AH399" s="665" t="str">
        <f t="shared" si="72"/>
        <v/>
      </c>
      <c r="AI399" s="665" t="str">
        <f t="shared" si="73"/>
        <v/>
      </c>
      <c r="AJ399" s="666" t="str">
        <f t="shared" si="74"/>
        <v/>
      </c>
      <c r="AK399" s="666" t="str">
        <f t="shared" si="75"/>
        <v/>
      </c>
      <c r="AL399" s="666" t="str">
        <f t="shared" si="86"/>
        <v/>
      </c>
      <c r="AM399" s="666" t="str">
        <f>IF(R399="","",IF(OR(I399=IF(J399&gt;【１】経営概要!$G$27,調査年-1,調査年),AH399=""),"",ROUND(AH399*R399%,0)))</f>
        <v/>
      </c>
      <c r="AN399" s="666" t="str">
        <f t="shared" si="76"/>
        <v/>
      </c>
      <c r="AO399" s="666" t="str">
        <f t="shared" si="77"/>
        <v/>
      </c>
      <c r="AP399" s="666" t="str">
        <f t="shared" si="78"/>
        <v/>
      </c>
      <c r="AQ399" s="862" t="str">
        <f>IF(OR(R399="",AND(OR(I399&lt;&gt;IF(J399&gt;【１】経営概要!$G$27,調査年-1,調査年),AA399=0),M399="",AL399="")),"",
SUM(
IF(AND(I399=IF(J399&gt;【１】経営概要!$G$27,調査年-1,調査年),AA399=1),ROUND(K399*R399%,0),),
ROUND(M399*R399%,0),
ROUND(SUM(AL399)*R399%,0),
))</f>
        <v/>
      </c>
      <c r="AR399" s="666" t="str">
        <f t="shared" si="79"/>
        <v/>
      </c>
      <c r="AS399" s="666" t="str">
        <f t="shared" si="80"/>
        <v/>
      </c>
      <c r="AT399" s="897" t="str">
        <f t="shared" si="82"/>
        <v/>
      </c>
      <c r="AU399" s="897" t="str">
        <f t="shared" si="83"/>
        <v/>
      </c>
    </row>
    <row r="400" spans="3:47" s="4" customFormat="1" ht="28.15" hidden="1" customHeight="1" outlineLevel="1">
      <c r="C400" s="722">
        <v>382</v>
      </c>
      <c r="D400" s="772"/>
      <c r="E400" s="773"/>
      <c r="F400" s="767"/>
      <c r="G400" s="744"/>
      <c r="H400" s="193"/>
      <c r="I400" s="193"/>
      <c r="J400" s="768"/>
      <c r="K400" s="192"/>
      <c r="L400" s="192"/>
      <c r="M400" s="774"/>
      <c r="N400" s="192"/>
      <c r="O400" s="769"/>
      <c r="P400" s="895"/>
      <c r="Q400" s="960"/>
      <c r="R400" s="1048"/>
      <c r="S400" s="770"/>
      <c r="T400" s="771"/>
      <c r="U400" s="453"/>
      <c r="V400" s="307"/>
      <c r="W400" s="294"/>
      <c r="Z400" s="663" t="str">
        <f t="shared" si="69"/>
        <v/>
      </c>
      <c r="AA400" s="664" t="str">
        <f t="shared" si="84"/>
        <v/>
      </c>
      <c r="AB400" s="664" t="str">
        <f t="shared" si="85"/>
        <v/>
      </c>
      <c r="AC400" s="664" t="str">
        <f>IF(Z400="","",VLOOKUP(Z400,リスト!BN:BO,2,0))</f>
        <v/>
      </c>
      <c r="AD400" s="664" t="str">
        <f t="shared" si="70"/>
        <v/>
      </c>
      <c r="AE400" s="664" t="str">
        <f>IF(AD400="","",VLOOKUP(AD400,リスト!BW:BX,2,0))</f>
        <v/>
      </c>
      <c r="AF400" s="664" t="str">
        <f>IF(Z400="","",IF(J400&gt;【１】経営概要!$G$27,調査年-1,調査年)-I400)</f>
        <v/>
      </c>
      <c r="AG400" s="723" t="str">
        <f t="shared" si="71"/>
        <v/>
      </c>
      <c r="AH400" s="665" t="str">
        <f t="shared" si="72"/>
        <v/>
      </c>
      <c r="AI400" s="665" t="str">
        <f t="shared" si="73"/>
        <v/>
      </c>
      <c r="AJ400" s="666" t="str">
        <f t="shared" si="74"/>
        <v/>
      </c>
      <c r="AK400" s="666" t="str">
        <f t="shared" si="75"/>
        <v/>
      </c>
      <c r="AL400" s="666" t="str">
        <f t="shared" si="86"/>
        <v/>
      </c>
      <c r="AM400" s="666" t="str">
        <f>IF(R400="","",IF(OR(I400=IF(J400&gt;【１】経営概要!$G$27,調査年-1,調査年),AH400=""),"",ROUND(AH400*R400%,0)))</f>
        <v/>
      </c>
      <c r="AN400" s="666" t="str">
        <f t="shared" si="76"/>
        <v/>
      </c>
      <c r="AO400" s="666" t="str">
        <f t="shared" si="77"/>
        <v/>
      </c>
      <c r="AP400" s="666" t="str">
        <f t="shared" si="78"/>
        <v/>
      </c>
      <c r="AQ400" s="862" t="str">
        <f>IF(OR(R400="",AND(OR(I400&lt;&gt;IF(J400&gt;【１】経営概要!$G$27,調査年-1,調査年),AA400=0),M400="",AL400="")),"",
SUM(
IF(AND(I400=IF(J400&gt;【１】経営概要!$G$27,調査年-1,調査年),AA400=1),ROUND(K400*R400%,0),),
ROUND(M400*R400%,0),
ROUND(SUM(AL400)*R400%,0),
))</f>
        <v/>
      </c>
      <c r="AR400" s="666" t="str">
        <f t="shared" si="79"/>
        <v/>
      </c>
      <c r="AS400" s="666" t="str">
        <f t="shared" si="80"/>
        <v/>
      </c>
      <c r="AT400" s="897" t="str">
        <f t="shared" si="82"/>
        <v/>
      </c>
      <c r="AU400" s="897" t="str">
        <f t="shared" si="83"/>
        <v/>
      </c>
    </row>
    <row r="401" spans="3:47" s="4" customFormat="1" ht="28.15" hidden="1" customHeight="1" outlineLevel="1">
      <c r="C401" s="722">
        <v>383</v>
      </c>
      <c r="D401" s="766"/>
      <c r="E401" s="686"/>
      <c r="F401" s="767"/>
      <c r="G401" s="744"/>
      <c r="H401" s="191"/>
      <c r="I401" s="191"/>
      <c r="J401" s="768"/>
      <c r="K401" s="192"/>
      <c r="L401" s="192"/>
      <c r="M401" s="774"/>
      <c r="N401" s="192"/>
      <c r="O401" s="769"/>
      <c r="P401" s="895"/>
      <c r="Q401" s="960"/>
      <c r="R401" s="1048"/>
      <c r="S401" s="770"/>
      <c r="T401" s="771"/>
      <c r="U401" s="453"/>
      <c r="V401" s="307"/>
      <c r="W401" s="294"/>
      <c r="Z401" s="663" t="str">
        <f t="shared" si="69"/>
        <v/>
      </c>
      <c r="AA401" s="664" t="str">
        <f t="shared" si="84"/>
        <v/>
      </c>
      <c r="AB401" s="664" t="str">
        <f t="shared" si="85"/>
        <v/>
      </c>
      <c r="AC401" s="664" t="str">
        <f>IF(Z401="","",VLOOKUP(Z401,リスト!BN:BO,2,0))</f>
        <v/>
      </c>
      <c r="AD401" s="664" t="str">
        <f t="shared" si="70"/>
        <v/>
      </c>
      <c r="AE401" s="664" t="str">
        <f>IF(AD401="","",VLOOKUP(AD401,リスト!BW:BX,2,0))</f>
        <v/>
      </c>
      <c r="AF401" s="664" t="str">
        <f>IF(Z401="","",IF(J401&gt;【１】経営概要!$G$27,調査年-1,調査年)-I401)</f>
        <v/>
      </c>
      <c r="AG401" s="723" t="str">
        <f t="shared" si="71"/>
        <v/>
      </c>
      <c r="AH401" s="665" t="str">
        <f t="shared" si="72"/>
        <v/>
      </c>
      <c r="AI401" s="665" t="str">
        <f t="shared" si="73"/>
        <v/>
      </c>
      <c r="AJ401" s="666" t="str">
        <f t="shared" si="74"/>
        <v/>
      </c>
      <c r="AK401" s="666" t="str">
        <f t="shared" si="75"/>
        <v/>
      </c>
      <c r="AL401" s="666" t="str">
        <f t="shared" si="86"/>
        <v/>
      </c>
      <c r="AM401" s="666" t="str">
        <f>IF(R401="","",IF(OR(I401=IF(J401&gt;【１】経営概要!$G$27,調査年-1,調査年),AH401=""),"",ROUND(AH401*R401%,0)))</f>
        <v/>
      </c>
      <c r="AN401" s="666" t="str">
        <f t="shared" si="76"/>
        <v/>
      </c>
      <c r="AO401" s="666" t="str">
        <f t="shared" si="77"/>
        <v/>
      </c>
      <c r="AP401" s="666" t="str">
        <f t="shared" si="78"/>
        <v/>
      </c>
      <c r="AQ401" s="862" t="str">
        <f>IF(OR(R401="",AND(OR(I401&lt;&gt;IF(J401&gt;【１】経営概要!$G$27,調査年-1,調査年),AA401=0),M401="",AL401="")),"",
SUM(
IF(AND(I401=IF(J401&gt;【１】経営概要!$G$27,調査年-1,調査年),AA401=1),ROUND(K401*R401%,0),),
ROUND(M401*R401%,0),
ROUND(SUM(AL401)*R401%,0),
))</f>
        <v/>
      </c>
      <c r="AR401" s="666" t="str">
        <f t="shared" si="79"/>
        <v/>
      </c>
      <c r="AS401" s="666" t="str">
        <f t="shared" si="80"/>
        <v/>
      </c>
      <c r="AT401" s="897" t="str">
        <f t="shared" si="82"/>
        <v/>
      </c>
      <c r="AU401" s="897" t="str">
        <f t="shared" si="83"/>
        <v/>
      </c>
    </row>
    <row r="402" spans="3:47" s="4" customFormat="1" ht="28.15" hidden="1" customHeight="1" outlineLevel="1">
      <c r="C402" s="722">
        <v>384</v>
      </c>
      <c r="D402" s="772"/>
      <c r="E402" s="773"/>
      <c r="F402" s="767"/>
      <c r="G402" s="744"/>
      <c r="H402" s="193"/>
      <c r="I402" s="193"/>
      <c r="J402" s="768"/>
      <c r="K402" s="192"/>
      <c r="L402" s="192"/>
      <c r="M402" s="774"/>
      <c r="N402" s="192"/>
      <c r="O402" s="769"/>
      <c r="P402" s="895"/>
      <c r="Q402" s="960"/>
      <c r="R402" s="1048"/>
      <c r="S402" s="770"/>
      <c r="T402" s="771"/>
      <c r="U402" s="453"/>
      <c r="V402" s="307"/>
      <c r="W402" s="294"/>
      <c r="Z402" s="663" t="str">
        <f t="shared" si="69"/>
        <v/>
      </c>
      <c r="AA402" s="664" t="str">
        <f t="shared" si="84"/>
        <v/>
      </c>
      <c r="AB402" s="664" t="str">
        <f t="shared" si="85"/>
        <v/>
      </c>
      <c r="AC402" s="664" t="str">
        <f>IF(Z402="","",VLOOKUP(Z402,リスト!BN:BO,2,0))</f>
        <v/>
      </c>
      <c r="AD402" s="664" t="str">
        <f t="shared" si="70"/>
        <v/>
      </c>
      <c r="AE402" s="664" t="str">
        <f>IF(AD402="","",VLOOKUP(AD402,リスト!BW:BX,2,0))</f>
        <v/>
      </c>
      <c r="AF402" s="664" t="str">
        <f>IF(Z402="","",IF(J402&gt;【１】経営概要!$G$27,調査年-1,調査年)-I402)</f>
        <v/>
      </c>
      <c r="AG402" s="723" t="str">
        <f t="shared" si="71"/>
        <v/>
      </c>
      <c r="AH402" s="665" t="str">
        <f t="shared" si="72"/>
        <v/>
      </c>
      <c r="AI402" s="665" t="str">
        <f t="shared" si="73"/>
        <v/>
      </c>
      <c r="AJ402" s="666" t="str">
        <f t="shared" si="74"/>
        <v/>
      </c>
      <c r="AK402" s="666" t="str">
        <f t="shared" si="75"/>
        <v/>
      </c>
      <c r="AL402" s="666" t="str">
        <f t="shared" si="86"/>
        <v/>
      </c>
      <c r="AM402" s="666" t="str">
        <f>IF(R402="","",IF(OR(I402=IF(J402&gt;【１】経営概要!$G$27,調査年-1,調査年),AH402=""),"",ROUND(AH402*R402%,0)))</f>
        <v/>
      </c>
      <c r="AN402" s="666" t="str">
        <f t="shared" si="76"/>
        <v/>
      </c>
      <c r="AO402" s="666" t="str">
        <f t="shared" si="77"/>
        <v/>
      </c>
      <c r="AP402" s="666" t="str">
        <f t="shared" si="78"/>
        <v/>
      </c>
      <c r="AQ402" s="862" t="str">
        <f>IF(OR(R402="",AND(OR(I402&lt;&gt;IF(J402&gt;【１】経営概要!$G$27,調査年-1,調査年),AA402=0),M402="",AL402="")),"",
SUM(
IF(AND(I402=IF(J402&gt;【１】経営概要!$G$27,調査年-1,調査年),AA402=1),ROUND(K402*R402%,0),),
ROUND(M402*R402%,0),
ROUND(SUM(AL402)*R402%,0),
))</f>
        <v/>
      </c>
      <c r="AR402" s="666" t="str">
        <f t="shared" si="79"/>
        <v/>
      </c>
      <c r="AS402" s="666" t="str">
        <f t="shared" si="80"/>
        <v/>
      </c>
      <c r="AT402" s="897" t="str">
        <f t="shared" si="82"/>
        <v/>
      </c>
      <c r="AU402" s="897" t="str">
        <f t="shared" si="83"/>
        <v/>
      </c>
    </row>
    <row r="403" spans="3:47" s="4" customFormat="1" ht="28.15" hidden="1" customHeight="1" outlineLevel="1">
      <c r="C403" s="722">
        <v>385</v>
      </c>
      <c r="D403" s="766"/>
      <c r="E403" s="686"/>
      <c r="F403" s="767"/>
      <c r="G403" s="744"/>
      <c r="H403" s="191"/>
      <c r="I403" s="191"/>
      <c r="J403" s="768"/>
      <c r="K403" s="192"/>
      <c r="L403" s="192"/>
      <c r="M403" s="774"/>
      <c r="N403" s="192"/>
      <c r="O403" s="769"/>
      <c r="P403" s="895"/>
      <c r="Q403" s="960"/>
      <c r="R403" s="1048"/>
      <c r="S403" s="770"/>
      <c r="T403" s="771"/>
      <c r="U403" s="453"/>
      <c r="V403" s="307"/>
      <c r="W403" s="294"/>
      <c r="Z403" s="663" t="str">
        <f t="shared" si="69"/>
        <v/>
      </c>
      <c r="AA403" s="664" t="str">
        <f t="shared" si="84"/>
        <v/>
      </c>
      <c r="AB403" s="664" t="str">
        <f t="shared" si="85"/>
        <v/>
      </c>
      <c r="AC403" s="664" t="str">
        <f>IF(Z403="","",VLOOKUP(Z403,リスト!BN:BO,2,0))</f>
        <v/>
      </c>
      <c r="AD403" s="664" t="str">
        <f t="shared" si="70"/>
        <v/>
      </c>
      <c r="AE403" s="664" t="str">
        <f>IF(AD403="","",VLOOKUP(AD403,リスト!BW:BX,2,0))</f>
        <v/>
      </c>
      <c r="AF403" s="664" t="str">
        <f>IF(Z403="","",IF(J403&gt;【１】経営概要!$G$27,調査年-1,調査年)-I403)</f>
        <v/>
      </c>
      <c r="AG403" s="723" t="str">
        <f t="shared" si="71"/>
        <v/>
      </c>
      <c r="AH403" s="665" t="str">
        <f t="shared" si="72"/>
        <v/>
      </c>
      <c r="AI403" s="665" t="str">
        <f t="shared" si="73"/>
        <v/>
      </c>
      <c r="AJ403" s="666" t="str">
        <f t="shared" si="74"/>
        <v/>
      </c>
      <c r="AK403" s="666" t="str">
        <f t="shared" si="75"/>
        <v/>
      </c>
      <c r="AL403" s="666" t="str">
        <f t="shared" si="86"/>
        <v/>
      </c>
      <c r="AM403" s="666" t="str">
        <f>IF(R403="","",IF(OR(I403=IF(J403&gt;【１】経営概要!$G$27,調査年-1,調査年),AH403=""),"",ROUND(AH403*R403%,0)))</f>
        <v/>
      </c>
      <c r="AN403" s="666" t="str">
        <f t="shared" si="76"/>
        <v/>
      </c>
      <c r="AO403" s="666" t="str">
        <f t="shared" si="77"/>
        <v/>
      </c>
      <c r="AP403" s="666" t="str">
        <f t="shared" si="78"/>
        <v/>
      </c>
      <c r="AQ403" s="862" t="str">
        <f>IF(OR(R403="",AND(OR(I403&lt;&gt;IF(J403&gt;【１】経営概要!$G$27,調査年-1,調査年),AA403=0),M403="",AL403="")),"",
SUM(
IF(AND(I403=IF(J403&gt;【１】経営概要!$G$27,調査年-1,調査年),AA403=1),ROUND(K403*R403%,0),),
ROUND(M403*R403%,0),
ROUND(SUM(AL403)*R403%,0),
))</f>
        <v/>
      </c>
      <c r="AR403" s="666" t="str">
        <f t="shared" si="79"/>
        <v/>
      </c>
      <c r="AS403" s="666" t="str">
        <f t="shared" si="80"/>
        <v/>
      </c>
      <c r="AT403" s="897" t="str">
        <f t="shared" si="82"/>
        <v/>
      </c>
      <c r="AU403" s="897" t="str">
        <f t="shared" si="83"/>
        <v/>
      </c>
    </row>
    <row r="404" spans="3:47" s="4" customFormat="1" ht="28.15" hidden="1" customHeight="1" outlineLevel="1">
      <c r="C404" s="722">
        <v>386</v>
      </c>
      <c r="D404" s="772"/>
      <c r="E404" s="773"/>
      <c r="F404" s="767"/>
      <c r="G404" s="744"/>
      <c r="H404" s="193"/>
      <c r="I404" s="193"/>
      <c r="J404" s="768"/>
      <c r="K404" s="192"/>
      <c r="L404" s="192"/>
      <c r="M404" s="774"/>
      <c r="N404" s="192"/>
      <c r="O404" s="769"/>
      <c r="P404" s="895"/>
      <c r="Q404" s="960"/>
      <c r="R404" s="1048"/>
      <c r="S404" s="770"/>
      <c r="T404" s="771"/>
      <c r="U404" s="453"/>
      <c r="V404" s="307"/>
      <c r="W404" s="294"/>
      <c r="Z404" s="663" t="str">
        <f t="shared" si="69"/>
        <v/>
      </c>
      <c r="AA404" s="664" t="str">
        <f t="shared" si="84"/>
        <v/>
      </c>
      <c r="AB404" s="664" t="str">
        <f t="shared" si="85"/>
        <v/>
      </c>
      <c r="AC404" s="664" t="str">
        <f>IF(Z404="","",VLOOKUP(Z404,リスト!BN:BO,2,0))</f>
        <v/>
      </c>
      <c r="AD404" s="664" t="str">
        <f t="shared" si="70"/>
        <v/>
      </c>
      <c r="AE404" s="664" t="str">
        <f>IF(AD404="","",VLOOKUP(AD404,リスト!BW:BX,2,0))</f>
        <v/>
      </c>
      <c r="AF404" s="664" t="str">
        <f>IF(Z404="","",IF(J404&gt;【１】経営概要!$G$27,調査年-1,調査年)-I404)</f>
        <v/>
      </c>
      <c r="AG404" s="723" t="str">
        <f t="shared" si="71"/>
        <v/>
      </c>
      <c r="AH404" s="665" t="str">
        <f t="shared" si="72"/>
        <v/>
      </c>
      <c r="AI404" s="665" t="str">
        <f t="shared" si="73"/>
        <v/>
      </c>
      <c r="AJ404" s="666" t="str">
        <f t="shared" si="74"/>
        <v/>
      </c>
      <c r="AK404" s="666" t="str">
        <f t="shared" si="75"/>
        <v/>
      </c>
      <c r="AL404" s="666" t="str">
        <f t="shared" ref="AL404:AL467" si="87">IF(OR(Z404="",AA404=1),IF(AND(AA404=1,AF404=0),L404,""),
IF(AND(AD404&gt;0,AF404&lt;AD404,SUM(AK404)&gt;0,AK404&lt;=ROUND(L404*AE404,0)),ROUND(AK404,0),
IF(AND(AD404&gt;0,AF404&lt;AD404,SUM(L404)&gt;0),ROUND(L404*AE404,0),"")))</f>
        <v/>
      </c>
      <c r="AM404" s="666" t="str">
        <f>IF(R404="","",IF(OR(I404=IF(J404&gt;【１】経営概要!$G$27,調査年-1,調査年),AH404=""),"",ROUND(AH404*R404%,0)))</f>
        <v/>
      </c>
      <c r="AN404" s="666" t="str">
        <f t="shared" si="76"/>
        <v/>
      </c>
      <c r="AO404" s="666" t="str">
        <f t="shared" si="77"/>
        <v/>
      </c>
      <c r="AP404" s="666" t="str">
        <f t="shared" si="78"/>
        <v/>
      </c>
      <c r="AQ404" s="862" t="str">
        <f>IF(OR(R404="",AND(OR(I404&lt;&gt;IF(J404&gt;【１】経営概要!$G$27,調査年-1,調査年),AA404=0),M404="",AL404="")),"",
SUM(
IF(AND(I404=IF(J404&gt;【１】経営概要!$G$27,調査年-1,調査年),AA404=1),ROUND(K404*R404%,0),),
ROUND(M404*R404%,0),
ROUND(SUM(AL404)*R404%,0),
))</f>
        <v/>
      </c>
      <c r="AR404" s="666" t="str">
        <f t="shared" si="79"/>
        <v/>
      </c>
      <c r="AS404" s="666" t="str">
        <f t="shared" si="80"/>
        <v/>
      </c>
      <c r="AT404" s="897" t="str">
        <f t="shared" si="82"/>
        <v/>
      </c>
      <c r="AU404" s="897" t="str">
        <f t="shared" si="83"/>
        <v/>
      </c>
    </row>
    <row r="405" spans="3:47" s="4" customFormat="1" ht="28.15" hidden="1" customHeight="1" outlineLevel="1">
      <c r="C405" s="722">
        <v>387</v>
      </c>
      <c r="D405" s="766"/>
      <c r="E405" s="686"/>
      <c r="F405" s="767"/>
      <c r="G405" s="744"/>
      <c r="H405" s="191"/>
      <c r="I405" s="191"/>
      <c r="J405" s="768"/>
      <c r="K405" s="192"/>
      <c r="L405" s="192"/>
      <c r="M405" s="774"/>
      <c r="N405" s="192"/>
      <c r="O405" s="769"/>
      <c r="P405" s="895"/>
      <c r="Q405" s="960"/>
      <c r="R405" s="1048"/>
      <c r="S405" s="770"/>
      <c r="T405" s="771"/>
      <c r="U405" s="453"/>
      <c r="V405" s="307"/>
      <c r="W405" s="294"/>
      <c r="Z405" s="663" t="str">
        <f t="shared" si="69"/>
        <v/>
      </c>
      <c r="AA405" s="664" t="str">
        <f t="shared" si="84"/>
        <v/>
      </c>
      <c r="AB405" s="664" t="str">
        <f t="shared" si="85"/>
        <v/>
      </c>
      <c r="AC405" s="664" t="str">
        <f>IF(Z405="","",VLOOKUP(Z405,リスト!BN:BO,2,0))</f>
        <v/>
      </c>
      <c r="AD405" s="664" t="str">
        <f t="shared" si="70"/>
        <v/>
      </c>
      <c r="AE405" s="664" t="str">
        <f>IF(AD405="","",VLOOKUP(AD405,リスト!BW:BX,2,0))</f>
        <v/>
      </c>
      <c r="AF405" s="664" t="str">
        <f>IF(Z405="","",IF(J405&gt;【１】経営概要!$G$27,調査年-1,調査年)-I405)</f>
        <v/>
      </c>
      <c r="AG405" s="723" t="str">
        <f t="shared" si="71"/>
        <v/>
      </c>
      <c r="AH405" s="665" t="str">
        <f t="shared" si="72"/>
        <v/>
      </c>
      <c r="AI405" s="665" t="str">
        <f t="shared" si="73"/>
        <v/>
      </c>
      <c r="AJ405" s="666" t="str">
        <f t="shared" si="74"/>
        <v/>
      </c>
      <c r="AK405" s="666" t="str">
        <f t="shared" si="75"/>
        <v/>
      </c>
      <c r="AL405" s="666" t="str">
        <f t="shared" si="87"/>
        <v/>
      </c>
      <c r="AM405" s="666" t="str">
        <f>IF(R405="","",IF(OR(I405=IF(J405&gt;【１】経営概要!$G$27,調査年-1,調査年),AH405=""),"",ROUND(AH405*R405%,0)))</f>
        <v/>
      </c>
      <c r="AN405" s="666" t="str">
        <f t="shared" si="76"/>
        <v/>
      </c>
      <c r="AO405" s="666" t="str">
        <f t="shared" si="77"/>
        <v/>
      </c>
      <c r="AP405" s="666" t="str">
        <f t="shared" si="78"/>
        <v/>
      </c>
      <c r="AQ405" s="862" t="str">
        <f>IF(OR(R405="",AND(OR(I405&lt;&gt;IF(J405&gt;【１】経営概要!$G$27,調査年-1,調査年),AA405=0),M405="",AL405="")),"",
SUM(
IF(AND(I405=IF(J405&gt;【１】経営概要!$G$27,調査年-1,調査年),AA405=1),ROUND(K405*R405%,0),),
ROUND(M405*R405%,0),
ROUND(SUM(AL405)*R405%,0),
))</f>
        <v/>
      </c>
      <c r="AR405" s="666" t="str">
        <f t="shared" si="79"/>
        <v/>
      </c>
      <c r="AS405" s="666" t="str">
        <f t="shared" si="80"/>
        <v/>
      </c>
      <c r="AT405" s="897" t="str">
        <f t="shared" si="82"/>
        <v/>
      </c>
      <c r="AU405" s="897" t="str">
        <f t="shared" si="83"/>
        <v/>
      </c>
    </row>
    <row r="406" spans="3:47" s="4" customFormat="1" ht="28.15" hidden="1" customHeight="1" outlineLevel="1">
      <c r="C406" s="722">
        <v>388</v>
      </c>
      <c r="D406" s="772"/>
      <c r="E406" s="773"/>
      <c r="F406" s="767"/>
      <c r="G406" s="744"/>
      <c r="H406" s="193"/>
      <c r="I406" s="193"/>
      <c r="J406" s="768"/>
      <c r="K406" s="192"/>
      <c r="L406" s="192"/>
      <c r="M406" s="774"/>
      <c r="N406" s="192"/>
      <c r="O406" s="769"/>
      <c r="P406" s="895"/>
      <c r="Q406" s="960"/>
      <c r="R406" s="1048"/>
      <c r="S406" s="770"/>
      <c r="T406" s="771"/>
      <c r="U406" s="453"/>
      <c r="V406" s="307"/>
      <c r="W406" s="294"/>
      <c r="Z406" s="663" t="str">
        <f t="shared" si="69"/>
        <v/>
      </c>
      <c r="AA406" s="664" t="str">
        <f t="shared" si="84"/>
        <v/>
      </c>
      <c r="AB406" s="664" t="str">
        <f t="shared" si="85"/>
        <v/>
      </c>
      <c r="AC406" s="664" t="str">
        <f>IF(Z406="","",VLOOKUP(Z406,リスト!BN:BO,2,0))</f>
        <v/>
      </c>
      <c r="AD406" s="664" t="str">
        <f t="shared" si="70"/>
        <v/>
      </c>
      <c r="AE406" s="664" t="str">
        <f>IF(AD406="","",VLOOKUP(AD406,リスト!BW:BX,2,0))</f>
        <v/>
      </c>
      <c r="AF406" s="664" t="str">
        <f>IF(Z406="","",IF(J406&gt;【１】経営概要!$G$27,調査年-1,調査年)-I406)</f>
        <v/>
      </c>
      <c r="AG406" s="723" t="str">
        <f t="shared" si="71"/>
        <v/>
      </c>
      <c r="AH406" s="665" t="str">
        <f t="shared" si="72"/>
        <v/>
      </c>
      <c r="AI406" s="665" t="str">
        <f t="shared" si="73"/>
        <v/>
      </c>
      <c r="AJ406" s="666" t="str">
        <f t="shared" si="74"/>
        <v/>
      </c>
      <c r="AK406" s="666" t="str">
        <f t="shared" si="75"/>
        <v/>
      </c>
      <c r="AL406" s="666" t="str">
        <f t="shared" si="87"/>
        <v/>
      </c>
      <c r="AM406" s="666" t="str">
        <f>IF(R406="","",IF(OR(I406=IF(J406&gt;【１】経営概要!$G$27,調査年-1,調査年),AH406=""),"",ROUND(AH406*R406%,0)))</f>
        <v/>
      </c>
      <c r="AN406" s="666" t="str">
        <f t="shared" si="76"/>
        <v/>
      </c>
      <c r="AO406" s="666" t="str">
        <f t="shared" si="77"/>
        <v/>
      </c>
      <c r="AP406" s="666" t="str">
        <f t="shared" si="78"/>
        <v/>
      </c>
      <c r="AQ406" s="862" t="str">
        <f>IF(OR(R406="",AND(OR(I406&lt;&gt;IF(J406&gt;【１】経営概要!$G$27,調査年-1,調査年),AA406=0),M406="",AL406="")),"",
SUM(
IF(AND(I406=IF(J406&gt;【１】経営概要!$G$27,調査年-1,調査年),AA406=1),ROUND(K406*R406%,0),),
ROUND(M406*R406%,0),
ROUND(SUM(AL406)*R406%,0),
))</f>
        <v/>
      </c>
      <c r="AR406" s="666" t="str">
        <f t="shared" si="79"/>
        <v/>
      </c>
      <c r="AS406" s="666" t="str">
        <f t="shared" si="80"/>
        <v/>
      </c>
      <c r="AT406" s="897" t="str">
        <f t="shared" si="82"/>
        <v/>
      </c>
      <c r="AU406" s="897" t="str">
        <f t="shared" si="83"/>
        <v/>
      </c>
    </row>
    <row r="407" spans="3:47" s="4" customFormat="1" ht="28.15" hidden="1" customHeight="1" outlineLevel="1">
      <c r="C407" s="722">
        <v>389</v>
      </c>
      <c r="D407" s="766"/>
      <c r="E407" s="686"/>
      <c r="F407" s="767"/>
      <c r="G407" s="744"/>
      <c r="H407" s="191"/>
      <c r="I407" s="191"/>
      <c r="J407" s="768"/>
      <c r="K407" s="192"/>
      <c r="L407" s="192"/>
      <c r="M407" s="774"/>
      <c r="N407" s="192"/>
      <c r="O407" s="769"/>
      <c r="P407" s="895"/>
      <c r="Q407" s="960"/>
      <c r="R407" s="1048"/>
      <c r="S407" s="770"/>
      <c r="T407" s="771"/>
      <c r="U407" s="453"/>
      <c r="V407" s="307"/>
      <c r="W407" s="294"/>
      <c r="Z407" s="663" t="str">
        <f t="shared" si="69"/>
        <v/>
      </c>
      <c r="AA407" s="664" t="str">
        <f t="shared" si="84"/>
        <v/>
      </c>
      <c r="AB407" s="664" t="str">
        <f t="shared" si="85"/>
        <v/>
      </c>
      <c r="AC407" s="664" t="str">
        <f>IF(Z407="","",VLOOKUP(Z407,リスト!BN:BO,2,0))</f>
        <v/>
      </c>
      <c r="AD407" s="664" t="str">
        <f t="shared" si="70"/>
        <v/>
      </c>
      <c r="AE407" s="664" t="str">
        <f>IF(AD407="","",VLOOKUP(AD407,リスト!BW:BX,2,0))</f>
        <v/>
      </c>
      <c r="AF407" s="664" t="str">
        <f>IF(Z407="","",IF(J407&gt;【１】経営概要!$G$27,調査年-1,調査年)-I407)</f>
        <v/>
      </c>
      <c r="AG407" s="723" t="str">
        <f t="shared" si="71"/>
        <v/>
      </c>
      <c r="AH407" s="665" t="str">
        <f t="shared" si="72"/>
        <v/>
      </c>
      <c r="AI407" s="665" t="str">
        <f t="shared" si="73"/>
        <v/>
      </c>
      <c r="AJ407" s="666" t="str">
        <f t="shared" si="74"/>
        <v/>
      </c>
      <c r="AK407" s="666" t="str">
        <f t="shared" si="75"/>
        <v/>
      </c>
      <c r="AL407" s="666" t="str">
        <f t="shared" si="87"/>
        <v/>
      </c>
      <c r="AM407" s="666" t="str">
        <f>IF(R407="","",IF(OR(I407=IF(J407&gt;【１】経営概要!$G$27,調査年-1,調査年),AH407=""),"",ROUND(AH407*R407%,0)))</f>
        <v/>
      </c>
      <c r="AN407" s="666" t="str">
        <f t="shared" si="76"/>
        <v/>
      </c>
      <c r="AO407" s="666" t="str">
        <f t="shared" si="77"/>
        <v/>
      </c>
      <c r="AP407" s="666" t="str">
        <f t="shared" si="78"/>
        <v/>
      </c>
      <c r="AQ407" s="862" t="str">
        <f>IF(OR(R407="",AND(OR(I407&lt;&gt;IF(J407&gt;【１】経営概要!$G$27,調査年-1,調査年),AA407=0),M407="",AL407="")),"",
SUM(
IF(AND(I407=IF(J407&gt;【１】経営概要!$G$27,調査年-1,調査年),AA407=1),ROUND(K407*R407%,0),),
ROUND(M407*R407%,0),
ROUND(SUM(AL407)*R407%,0),
))</f>
        <v/>
      </c>
      <c r="AR407" s="666" t="str">
        <f t="shared" si="79"/>
        <v/>
      </c>
      <c r="AS407" s="666" t="str">
        <f t="shared" si="80"/>
        <v/>
      </c>
      <c r="AT407" s="897" t="str">
        <f t="shared" si="82"/>
        <v/>
      </c>
      <c r="AU407" s="897" t="str">
        <f t="shared" si="83"/>
        <v/>
      </c>
    </row>
    <row r="408" spans="3:47" s="4" customFormat="1" ht="28.15" hidden="1" customHeight="1" outlineLevel="1">
      <c r="C408" s="722">
        <v>390</v>
      </c>
      <c r="D408" s="772"/>
      <c r="E408" s="773"/>
      <c r="F408" s="767"/>
      <c r="G408" s="744"/>
      <c r="H408" s="193"/>
      <c r="I408" s="193"/>
      <c r="J408" s="775"/>
      <c r="K408" s="192"/>
      <c r="L408" s="192"/>
      <c r="M408" s="774"/>
      <c r="N408" s="192"/>
      <c r="O408" s="769"/>
      <c r="P408" s="895"/>
      <c r="Q408" s="960"/>
      <c r="R408" s="1048"/>
      <c r="S408" s="770"/>
      <c r="T408" s="771"/>
      <c r="U408" s="453"/>
      <c r="V408" s="307"/>
      <c r="W408" s="294"/>
      <c r="Z408" s="663" t="str">
        <f t="shared" si="69"/>
        <v/>
      </c>
      <c r="AA408" s="664" t="str">
        <f t="shared" si="84"/>
        <v/>
      </c>
      <c r="AB408" s="664" t="str">
        <f t="shared" si="85"/>
        <v/>
      </c>
      <c r="AC408" s="664" t="str">
        <f>IF(Z408="","",VLOOKUP(Z408,リスト!BN:BO,2,0))</f>
        <v/>
      </c>
      <c r="AD408" s="664" t="str">
        <f t="shared" si="70"/>
        <v/>
      </c>
      <c r="AE408" s="664" t="str">
        <f>IF(AD408="","",VLOOKUP(AD408,リスト!BW:BX,2,0))</f>
        <v/>
      </c>
      <c r="AF408" s="664" t="str">
        <f>IF(Z408="","",IF(J408&gt;【１】経営概要!$G$27,調査年-1,調査年)-I408)</f>
        <v/>
      </c>
      <c r="AG408" s="723" t="str">
        <f t="shared" si="71"/>
        <v/>
      </c>
      <c r="AH408" s="665" t="str">
        <f t="shared" si="72"/>
        <v/>
      </c>
      <c r="AI408" s="665" t="str">
        <f t="shared" si="73"/>
        <v/>
      </c>
      <c r="AJ408" s="666" t="str">
        <f t="shared" si="74"/>
        <v/>
      </c>
      <c r="AK408" s="666" t="str">
        <f t="shared" si="75"/>
        <v/>
      </c>
      <c r="AL408" s="666" t="str">
        <f t="shared" si="87"/>
        <v/>
      </c>
      <c r="AM408" s="666" t="str">
        <f>IF(R408="","",IF(OR(I408=IF(J408&gt;【１】経営概要!$G$27,調査年-1,調査年),AH408=""),"",ROUND(AH408*R408%,0)))</f>
        <v/>
      </c>
      <c r="AN408" s="666" t="str">
        <f t="shared" si="76"/>
        <v/>
      </c>
      <c r="AO408" s="666" t="str">
        <f t="shared" si="77"/>
        <v/>
      </c>
      <c r="AP408" s="666" t="str">
        <f t="shared" si="78"/>
        <v/>
      </c>
      <c r="AQ408" s="862" t="str">
        <f>IF(OR(R408="",AND(OR(I408&lt;&gt;IF(J408&gt;【１】経営概要!$G$27,調査年-1,調査年),AA408=0),M408="",AL408="")),"",
SUM(
IF(AND(I408=IF(J408&gt;【１】経営概要!$G$27,調査年-1,調査年),AA408=1),ROUND(K408*R408%,0),),
ROUND(M408*R408%,0),
ROUND(SUM(AL408)*R408%,0),
))</f>
        <v/>
      </c>
      <c r="AR408" s="666" t="str">
        <f t="shared" si="79"/>
        <v/>
      </c>
      <c r="AS408" s="666" t="str">
        <f t="shared" si="80"/>
        <v/>
      </c>
      <c r="AT408" s="897" t="str">
        <f t="shared" si="82"/>
        <v/>
      </c>
      <c r="AU408" s="897" t="str">
        <f t="shared" si="83"/>
        <v/>
      </c>
    </row>
    <row r="409" spans="3:47" s="4" customFormat="1" ht="28.15" hidden="1" customHeight="1" outlineLevel="1">
      <c r="C409" s="722">
        <v>391</v>
      </c>
      <c r="D409" s="766"/>
      <c r="E409" s="686"/>
      <c r="F409" s="767"/>
      <c r="G409" s="744"/>
      <c r="H409" s="191"/>
      <c r="I409" s="191"/>
      <c r="J409" s="776"/>
      <c r="K409" s="192"/>
      <c r="L409" s="192"/>
      <c r="M409" s="774"/>
      <c r="N409" s="192"/>
      <c r="O409" s="769"/>
      <c r="P409" s="895"/>
      <c r="Q409" s="960"/>
      <c r="R409" s="1048"/>
      <c r="S409" s="770"/>
      <c r="T409" s="771"/>
      <c r="U409" s="453"/>
      <c r="V409" s="307"/>
      <c r="W409" s="294"/>
      <c r="Z409" s="663" t="str">
        <f t="shared" si="69"/>
        <v/>
      </c>
      <c r="AA409" s="664" t="str">
        <f t="shared" si="84"/>
        <v/>
      </c>
      <c r="AB409" s="664" t="str">
        <f t="shared" si="85"/>
        <v/>
      </c>
      <c r="AC409" s="664" t="str">
        <f>IF(Z409="","",VLOOKUP(Z409,リスト!BN:BO,2,0))</f>
        <v/>
      </c>
      <c r="AD409" s="664" t="str">
        <f t="shared" si="70"/>
        <v/>
      </c>
      <c r="AE409" s="664" t="str">
        <f>IF(AD409="","",VLOOKUP(AD409,リスト!BW:BX,2,0))</f>
        <v/>
      </c>
      <c r="AF409" s="664" t="str">
        <f>IF(Z409="","",IF(J409&gt;【１】経営概要!$G$27,調査年-1,調査年)-I409)</f>
        <v/>
      </c>
      <c r="AG409" s="723" t="str">
        <f t="shared" si="71"/>
        <v/>
      </c>
      <c r="AH409" s="665" t="str">
        <f t="shared" si="72"/>
        <v/>
      </c>
      <c r="AI409" s="665" t="str">
        <f t="shared" si="73"/>
        <v/>
      </c>
      <c r="AJ409" s="666" t="str">
        <f t="shared" si="74"/>
        <v/>
      </c>
      <c r="AK409" s="666" t="str">
        <f t="shared" si="75"/>
        <v/>
      </c>
      <c r="AL409" s="666" t="str">
        <f t="shared" si="87"/>
        <v/>
      </c>
      <c r="AM409" s="666" t="str">
        <f>IF(R409="","",IF(OR(I409=IF(J409&gt;【１】経営概要!$G$27,調査年-1,調査年),AH409=""),"",ROUND(AH409*R409%,0)))</f>
        <v/>
      </c>
      <c r="AN409" s="666" t="str">
        <f t="shared" si="76"/>
        <v/>
      </c>
      <c r="AO409" s="666" t="str">
        <f t="shared" si="77"/>
        <v/>
      </c>
      <c r="AP409" s="666" t="str">
        <f t="shared" si="78"/>
        <v/>
      </c>
      <c r="AQ409" s="862" t="str">
        <f>IF(OR(R409="",AND(OR(I409&lt;&gt;IF(J409&gt;【１】経営概要!$G$27,調査年-1,調査年),AA409=0),M409="",AL409="")),"",
SUM(
IF(AND(I409=IF(J409&gt;【１】経営概要!$G$27,調査年-1,調査年),AA409=1),ROUND(K409*R409%,0),),
ROUND(M409*R409%,0),
ROUND(SUM(AL409)*R409%,0),
))</f>
        <v/>
      </c>
      <c r="AR409" s="666" t="str">
        <f t="shared" si="79"/>
        <v/>
      </c>
      <c r="AS409" s="666" t="str">
        <f t="shared" si="80"/>
        <v/>
      </c>
      <c r="AT409" s="897" t="str">
        <f t="shared" si="82"/>
        <v/>
      </c>
      <c r="AU409" s="897" t="str">
        <f t="shared" si="83"/>
        <v/>
      </c>
    </row>
    <row r="410" spans="3:47" s="4" customFormat="1" ht="28.15" hidden="1" customHeight="1" outlineLevel="1">
      <c r="C410" s="722">
        <v>392</v>
      </c>
      <c r="D410" s="766"/>
      <c r="E410" s="686"/>
      <c r="F410" s="767"/>
      <c r="G410" s="744"/>
      <c r="H410" s="191"/>
      <c r="I410" s="191"/>
      <c r="J410" s="776"/>
      <c r="K410" s="192"/>
      <c r="L410" s="192"/>
      <c r="M410" s="774"/>
      <c r="N410" s="192"/>
      <c r="O410" s="769"/>
      <c r="P410" s="895"/>
      <c r="Q410" s="960"/>
      <c r="R410" s="1048"/>
      <c r="S410" s="770"/>
      <c r="T410" s="771"/>
      <c r="U410" s="453"/>
      <c r="V410" s="307"/>
      <c r="W410" s="294"/>
      <c r="Z410" s="663" t="str">
        <f t="shared" si="69"/>
        <v/>
      </c>
      <c r="AA410" s="664" t="str">
        <f t="shared" si="84"/>
        <v/>
      </c>
      <c r="AB410" s="664" t="str">
        <f t="shared" si="85"/>
        <v/>
      </c>
      <c r="AC410" s="664" t="str">
        <f>IF(Z410="","",VLOOKUP(Z410,リスト!BN:BO,2,0))</f>
        <v/>
      </c>
      <c r="AD410" s="664" t="str">
        <f t="shared" si="70"/>
        <v/>
      </c>
      <c r="AE410" s="664" t="str">
        <f>IF(AD410="","",VLOOKUP(AD410,リスト!BW:BX,2,0))</f>
        <v/>
      </c>
      <c r="AF410" s="664" t="str">
        <f>IF(Z410="","",IF(J410&gt;【１】経営概要!$G$27,調査年-1,調査年)-I410)</f>
        <v/>
      </c>
      <c r="AG410" s="723" t="str">
        <f t="shared" si="71"/>
        <v/>
      </c>
      <c r="AH410" s="665" t="str">
        <f t="shared" si="72"/>
        <v/>
      </c>
      <c r="AI410" s="665" t="str">
        <f t="shared" si="73"/>
        <v/>
      </c>
      <c r="AJ410" s="666" t="str">
        <f t="shared" si="74"/>
        <v/>
      </c>
      <c r="AK410" s="666" t="str">
        <f t="shared" si="75"/>
        <v/>
      </c>
      <c r="AL410" s="666" t="str">
        <f t="shared" si="87"/>
        <v/>
      </c>
      <c r="AM410" s="666" t="str">
        <f>IF(R410="","",IF(OR(I410=IF(J410&gt;【１】経営概要!$G$27,調査年-1,調査年),AH410=""),"",ROUND(AH410*R410%,0)))</f>
        <v/>
      </c>
      <c r="AN410" s="666" t="str">
        <f t="shared" si="76"/>
        <v/>
      </c>
      <c r="AO410" s="666" t="str">
        <f t="shared" si="77"/>
        <v/>
      </c>
      <c r="AP410" s="666" t="str">
        <f t="shared" si="78"/>
        <v/>
      </c>
      <c r="AQ410" s="862" t="str">
        <f>IF(OR(R410="",AND(OR(I410&lt;&gt;IF(J410&gt;【１】経営概要!$G$27,調査年-1,調査年),AA410=0),M410="",AL410="")),"",
SUM(
IF(AND(I410=IF(J410&gt;【１】経営概要!$G$27,調査年-1,調査年),AA410=1),ROUND(K410*R410%,0),),
ROUND(M410*R410%,0),
ROUND(SUM(AL410)*R410%,0),
))</f>
        <v/>
      </c>
      <c r="AR410" s="666" t="str">
        <f t="shared" si="79"/>
        <v/>
      </c>
      <c r="AS410" s="666" t="str">
        <f t="shared" si="80"/>
        <v/>
      </c>
      <c r="AT410" s="897" t="str">
        <f t="shared" si="82"/>
        <v/>
      </c>
      <c r="AU410" s="897" t="str">
        <f t="shared" si="83"/>
        <v/>
      </c>
    </row>
    <row r="411" spans="3:47" s="4" customFormat="1" ht="28.15" hidden="1" customHeight="1" outlineLevel="1">
      <c r="C411" s="722">
        <v>393</v>
      </c>
      <c r="D411" s="766"/>
      <c r="E411" s="686"/>
      <c r="F411" s="767"/>
      <c r="G411" s="744"/>
      <c r="H411" s="191"/>
      <c r="I411" s="191"/>
      <c r="J411" s="776"/>
      <c r="K411" s="192"/>
      <c r="L411" s="192"/>
      <c r="M411" s="774"/>
      <c r="N411" s="192"/>
      <c r="O411" s="769"/>
      <c r="P411" s="895"/>
      <c r="Q411" s="960"/>
      <c r="R411" s="1048"/>
      <c r="S411" s="770"/>
      <c r="T411" s="771"/>
      <c r="U411" s="453"/>
      <c r="V411" s="307"/>
      <c r="W411" s="294"/>
      <c r="Z411" s="663" t="str">
        <f t="shared" si="69"/>
        <v/>
      </c>
      <c r="AA411" s="664" t="str">
        <f t="shared" si="84"/>
        <v/>
      </c>
      <c r="AB411" s="664" t="str">
        <f t="shared" si="85"/>
        <v/>
      </c>
      <c r="AC411" s="664" t="str">
        <f>IF(Z411="","",VLOOKUP(Z411,リスト!BN:BO,2,0))</f>
        <v/>
      </c>
      <c r="AD411" s="664" t="str">
        <f t="shared" si="70"/>
        <v/>
      </c>
      <c r="AE411" s="664" t="str">
        <f>IF(AD411="","",VLOOKUP(AD411,リスト!BW:BX,2,0))</f>
        <v/>
      </c>
      <c r="AF411" s="664" t="str">
        <f>IF(Z411="","",IF(J411&gt;【１】経営概要!$G$27,調査年-1,調査年)-I411)</f>
        <v/>
      </c>
      <c r="AG411" s="723" t="str">
        <f t="shared" si="71"/>
        <v/>
      </c>
      <c r="AH411" s="665" t="str">
        <f t="shared" si="72"/>
        <v/>
      </c>
      <c r="AI411" s="665" t="str">
        <f t="shared" si="73"/>
        <v/>
      </c>
      <c r="AJ411" s="666" t="str">
        <f t="shared" si="74"/>
        <v/>
      </c>
      <c r="AK411" s="666" t="str">
        <f t="shared" si="75"/>
        <v/>
      </c>
      <c r="AL411" s="666" t="str">
        <f t="shared" si="87"/>
        <v/>
      </c>
      <c r="AM411" s="666" t="str">
        <f>IF(R411="","",IF(OR(I411=IF(J411&gt;【１】経営概要!$G$27,調査年-1,調査年),AH411=""),"",ROUND(AH411*R411%,0)))</f>
        <v/>
      </c>
      <c r="AN411" s="666" t="str">
        <f t="shared" si="76"/>
        <v/>
      </c>
      <c r="AO411" s="666" t="str">
        <f t="shared" si="77"/>
        <v/>
      </c>
      <c r="AP411" s="666" t="str">
        <f t="shared" si="78"/>
        <v/>
      </c>
      <c r="AQ411" s="862" t="str">
        <f>IF(OR(R411="",AND(OR(I411&lt;&gt;IF(J411&gt;【１】経営概要!$G$27,調査年-1,調査年),AA411=0),M411="",AL411="")),"",
SUM(
IF(AND(I411=IF(J411&gt;【１】経営概要!$G$27,調査年-1,調査年),AA411=1),ROUND(K411*R411%,0),),
ROUND(M411*R411%,0),
ROUND(SUM(AL411)*R411%,0),
))</f>
        <v/>
      </c>
      <c r="AR411" s="666" t="str">
        <f t="shared" si="79"/>
        <v/>
      </c>
      <c r="AS411" s="666" t="str">
        <f t="shared" si="80"/>
        <v/>
      </c>
      <c r="AT411" s="897" t="str">
        <f t="shared" si="82"/>
        <v/>
      </c>
      <c r="AU411" s="897" t="str">
        <f t="shared" si="83"/>
        <v/>
      </c>
    </row>
    <row r="412" spans="3:47" s="4" customFormat="1" ht="28.15" hidden="1" customHeight="1" outlineLevel="1">
      <c r="C412" s="722">
        <v>394</v>
      </c>
      <c r="D412" s="766"/>
      <c r="E412" s="686"/>
      <c r="F412" s="767"/>
      <c r="G412" s="744"/>
      <c r="H412" s="191"/>
      <c r="I412" s="191"/>
      <c r="J412" s="776"/>
      <c r="K412" s="192"/>
      <c r="L412" s="192"/>
      <c r="M412" s="774"/>
      <c r="N412" s="192"/>
      <c r="O412" s="769"/>
      <c r="P412" s="895"/>
      <c r="Q412" s="960"/>
      <c r="R412" s="1048"/>
      <c r="S412" s="770"/>
      <c r="T412" s="771"/>
      <c r="U412" s="453"/>
      <c r="V412" s="307"/>
      <c r="W412" s="294"/>
      <c r="Z412" s="663" t="str">
        <f t="shared" si="69"/>
        <v/>
      </c>
      <c r="AA412" s="664" t="str">
        <f t="shared" si="84"/>
        <v/>
      </c>
      <c r="AB412" s="664" t="str">
        <f t="shared" si="85"/>
        <v/>
      </c>
      <c r="AC412" s="664" t="str">
        <f>IF(Z412="","",VLOOKUP(Z412,リスト!BN:BO,2,0))</f>
        <v/>
      </c>
      <c r="AD412" s="664" t="str">
        <f t="shared" si="70"/>
        <v/>
      </c>
      <c r="AE412" s="664" t="str">
        <f>IF(AD412="","",VLOOKUP(AD412,リスト!BW:BX,2,0))</f>
        <v/>
      </c>
      <c r="AF412" s="664" t="str">
        <f>IF(Z412="","",IF(J412&gt;【１】経営概要!$G$27,調査年-1,調査年)-I412)</f>
        <v/>
      </c>
      <c r="AG412" s="723" t="str">
        <f t="shared" si="71"/>
        <v/>
      </c>
      <c r="AH412" s="665" t="str">
        <f t="shared" si="72"/>
        <v/>
      </c>
      <c r="AI412" s="665" t="str">
        <f t="shared" si="73"/>
        <v/>
      </c>
      <c r="AJ412" s="666" t="str">
        <f t="shared" si="74"/>
        <v/>
      </c>
      <c r="AK412" s="666" t="str">
        <f t="shared" si="75"/>
        <v/>
      </c>
      <c r="AL412" s="666" t="str">
        <f t="shared" si="87"/>
        <v/>
      </c>
      <c r="AM412" s="666" t="str">
        <f>IF(R412="","",IF(OR(I412=IF(J412&gt;【１】経営概要!$G$27,調査年-1,調査年),AH412=""),"",ROUND(AH412*R412%,0)))</f>
        <v/>
      </c>
      <c r="AN412" s="666" t="str">
        <f t="shared" si="76"/>
        <v/>
      </c>
      <c r="AO412" s="666" t="str">
        <f t="shared" si="77"/>
        <v/>
      </c>
      <c r="AP412" s="666" t="str">
        <f t="shared" si="78"/>
        <v/>
      </c>
      <c r="AQ412" s="862" t="str">
        <f>IF(OR(R412="",AND(OR(I412&lt;&gt;IF(J412&gt;【１】経営概要!$G$27,調査年-1,調査年),AA412=0),M412="",AL412="")),"",
SUM(
IF(AND(I412=IF(J412&gt;【１】経営概要!$G$27,調査年-1,調査年),AA412=1),ROUND(K412*R412%,0),),
ROUND(M412*R412%,0),
ROUND(SUM(AL412)*R412%,0),
))</f>
        <v/>
      </c>
      <c r="AR412" s="666" t="str">
        <f t="shared" si="79"/>
        <v/>
      </c>
      <c r="AS412" s="666" t="str">
        <f t="shared" si="80"/>
        <v/>
      </c>
      <c r="AT412" s="897" t="str">
        <f t="shared" si="82"/>
        <v/>
      </c>
      <c r="AU412" s="897" t="str">
        <f t="shared" si="83"/>
        <v/>
      </c>
    </row>
    <row r="413" spans="3:47" s="4" customFormat="1" ht="28.15" hidden="1" customHeight="1" outlineLevel="1">
      <c r="C413" s="722">
        <v>395</v>
      </c>
      <c r="D413" s="766"/>
      <c r="E413" s="686"/>
      <c r="F413" s="767"/>
      <c r="G413" s="744"/>
      <c r="H413" s="191"/>
      <c r="I413" s="191"/>
      <c r="J413" s="776"/>
      <c r="K413" s="192"/>
      <c r="L413" s="192"/>
      <c r="M413" s="774"/>
      <c r="N413" s="192"/>
      <c r="O413" s="769"/>
      <c r="P413" s="895"/>
      <c r="Q413" s="960"/>
      <c r="R413" s="1048"/>
      <c r="S413" s="770"/>
      <c r="T413" s="771"/>
      <c r="U413" s="453"/>
      <c r="V413" s="307"/>
      <c r="W413" s="294"/>
      <c r="Z413" s="663" t="str">
        <f t="shared" si="69"/>
        <v/>
      </c>
      <c r="AA413" s="664" t="str">
        <f t="shared" si="84"/>
        <v/>
      </c>
      <c r="AB413" s="664" t="str">
        <f t="shared" si="85"/>
        <v/>
      </c>
      <c r="AC413" s="664" t="str">
        <f>IF(Z413="","",VLOOKUP(Z413,リスト!BN:BO,2,0))</f>
        <v/>
      </c>
      <c r="AD413" s="664" t="str">
        <f t="shared" si="70"/>
        <v/>
      </c>
      <c r="AE413" s="664" t="str">
        <f>IF(AD413="","",VLOOKUP(AD413,リスト!BW:BX,2,0))</f>
        <v/>
      </c>
      <c r="AF413" s="664" t="str">
        <f>IF(Z413="","",IF(J413&gt;【１】経営概要!$G$27,調査年-1,調査年)-I413)</f>
        <v/>
      </c>
      <c r="AG413" s="723" t="str">
        <f t="shared" si="71"/>
        <v/>
      </c>
      <c r="AH413" s="665" t="str">
        <f t="shared" si="72"/>
        <v/>
      </c>
      <c r="AI413" s="665" t="str">
        <f t="shared" si="73"/>
        <v/>
      </c>
      <c r="AJ413" s="666" t="str">
        <f t="shared" si="74"/>
        <v/>
      </c>
      <c r="AK413" s="666" t="str">
        <f t="shared" si="75"/>
        <v/>
      </c>
      <c r="AL413" s="666" t="str">
        <f t="shared" si="87"/>
        <v/>
      </c>
      <c r="AM413" s="666" t="str">
        <f>IF(R413="","",IF(OR(I413=IF(J413&gt;【１】経営概要!$G$27,調査年-1,調査年),AH413=""),"",ROUND(AH413*R413%,0)))</f>
        <v/>
      </c>
      <c r="AN413" s="666" t="str">
        <f t="shared" si="76"/>
        <v/>
      </c>
      <c r="AO413" s="666" t="str">
        <f t="shared" si="77"/>
        <v/>
      </c>
      <c r="AP413" s="666" t="str">
        <f t="shared" si="78"/>
        <v/>
      </c>
      <c r="AQ413" s="862" t="str">
        <f>IF(OR(R413="",AND(OR(I413&lt;&gt;IF(J413&gt;【１】経営概要!$G$27,調査年-1,調査年),AA413=0),M413="",AL413="")),"",
SUM(
IF(AND(I413=IF(J413&gt;【１】経営概要!$G$27,調査年-1,調査年),AA413=1),ROUND(K413*R413%,0),),
ROUND(M413*R413%,0),
ROUND(SUM(AL413)*R413%,0),
))</f>
        <v/>
      </c>
      <c r="AR413" s="666" t="str">
        <f t="shared" si="79"/>
        <v/>
      </c>
      <c r="AS413" s="666" t="str">
        <f t="shared" si="80"/>
        <v/>
      </c>
      <c r="AT413" s="897" t="str">
        <f t="shared" si="82"/>
        <v/>
      </c>
      <c r="AU413" s="897" t="str">
        <f t="shared" si="83"/>
        <v/>
      </c>
    </row>
    <row r="414" spans="3:47" s="4" customFormat="1" ht="28.15" hidden="1" customHeight="1" outlineLevel="1">
      <c r="C414" s="722">
        <v>396</v>
      </c>
      <c r="D414" s="766"/>
      <c r="E414" s="686"/>
      <c r="F414" s="767"/>
      <c r="G414" s="744"/>
      <c r="H414" s="191"/>
      <c r="I414" s="191"/>
      <c r="J414" s="776"/>
      <c r="K414" s="192"/>
      <c r="L414" s="192"/>
      <c r="M414" s="774"/>
      <c r="N414" s="192"/>
      <c r="O414" s="769"/>
      <c r="P414" s="895"/>
      <c r="Q414" s="960"/>
      <c r="R414" s="1048"/>
      <c r="S414" s="770"/>
      <c r="T414" s="771"/>
      <c r="U414" s="453"/>
      <c r="V414" s="307"/>
      <c r="W414" s="294"/>
      <c r="Z414" s="663" t="str">
        <f t="shared" si="69"/>
        <v/>
      </c>
      <c r="AA414" s="664" t="str">
        <f t="shared" si="84"/>
        <v/>
      </c>
      <c r="AB414" s="664" t="str">
        <f t="shared" si="85"/>
        <v/>
      </c>
      <c r="AC414" s="664" t="str">
        <f>IF(Z414="","",VLOOKUP(Z414,リスト!BN:BO,2,0))</f>
        <v/>
      </c>
      <c r="AD414" s="664" t="str">
        <f t="shared" si="70"/>
        <v/>
      </c>
      <c r="AE414" s="664" t="str">
        <f>IF(AD414="","",VLOOKUP(AD414,リスト!BW:BX,2,0))</f>
        <v/>
      </c>
      <c r="AF414" s="664" t="str">
        <f>IF(Z414="","",IF(J414&gt;【１】経営概要!$G$27,調査年-1,調査年)-I414)</f>
        <v/>
      </c>
      <c r="AG414" s="723" t="str">
        <f t="shared" si="71"/>
        <v/>
      </c>
      <c r="AH414" s="665" t="str">
        <f t="shared" si="72"/>
        <v/>
      </c>
      <c r="AI414" s="665" t="str">
        <f t="shared" si="73"/>
        <v/>
      </c>
      <c r="AJ414" s="666" t="str">
        <f t="shared" si="74"/>
        <v/>
      </c>
      <c r="AK414" s="666" t="str">
        <f t="shared" si="75"/>
        <v/>
      </c>
      <c r="AL414" s="666" t="str">
        <f t="shared" si="87"/>
        <v/>
      </c>
      <c r="AM414" s="666" t="str">
        <f>IF(R414="","",IF(OR(I414=IF(J414&gt;【１】経営概要!$G$27,調査年-1,調査年),AH414=""),"",ROUND(AH414*R414%,0)))</f>
        <v/>
      </c>
      <c r="AN414" s="666" t="str">
        <f t="shared" si="76"/>
        <v/>
      </c>
      <c r="AO414" s="666" t="str">
        <f t="shared" si="77"/>
        <v/>
      </c>
      <c r="AP414" s="666" t="str">
        <f t="shared" si="78"/>
        <v/>
      </c>
      <c r="AQ414" s="862" t="str">
        <f>IF(OR(R414="",AND(OR(I414&lt;&gt;IF(J414&gt;【１】経営概要!$G$27,調査年-1,調査年),AA414=0),M414="",AL414="")),"",
SUM(
IF(AND(I414=IF(J414&gt;【１】経営概要!$G$27,調査年-1,調査年),AA414=1),ROUND(K414*R414%,0),),
ROUND(M414*R414%,0),
ROUND(SUM(AL414)*R414%,0),
))</f>
        <v/>
      </c>
      <c r="AR414" s="666" t="str">
        <f t="shared" si="79"/>
        <v/>
      </c>
      <c r="AS414" s="666" t="str">
        <f t="shared" si="80"/>
        <v/>
      </c>
      <c r="AT414" s="897" t="str">
        <f t="shared" si="82"/>
        <v/>
      </c>
      <c r="AU414" s="897" t="str">
        <f t="shared" si="83"/>
        <v/>
      </c>
    </row>
    <row r="415" spans="3:47" s="4" customFormat="1" ht="28.15" hidden="1" customHeight="1" outlineLevel="1">
      <c r="C415" s="722">
        <v>397</v>
      </c>
      <c r="D415" s="766"/>
      <c r="E415" s="686"/>
      <c r="F415" s="767"/>
      <c r="G415" s="682"/>
      <c r="H415" s="200"/>
      <c r="I415" s="200"/>
      <c r="J415" s="768"/>
      <c r="K415" s="201"/>
      <c r="L415" s="201"/>
      <c r="M415" s="201"/>
      <c r="N415" s="201"/>
      <c r="O415" s="769"/>
      <c r="P415" s="895"/>
      <c r="Q415" s="960"/>
      <c r="R415" s="1048"/>
      <c r="S415" s="770"/>
      <c r="T415" s="771"/>
      <c r="U415" s="453"/>
      <c r="V415" s="307"/>
      <c r="W415" s="294"/>
      <c r="Z415" s="663" t="str">
        <f t="shared" si="69"/>
        <v/>
      </c>
      <c r="AA415" s="664" t="str">
        <f t="shared" si="84"/>
        <v/>
      </c>
      <c r="AB415" s="664" t="str">
        <f t="shared" si="85"/>
        <v/>
      </c>
      <c r="AC415" s="664" t="str">
        <f>IF(Z415="","",VLOOKUP(Z415,リスト!BN:BO,2,0))</f>
        <v/>
      </c>
      <c r="AD415" s="664" t="str">
        <f t="shared" si="70"/>
        <v/>
      </c>
      <c r="AE415" s="664" t="str">
        <f>IF(AD415="","",VLOOKUP(AD415,リスト!BW:BX,2,0))</f>
        <v/>
      </c>
      <c r="AF415" s="664" t="str">
        <f>IF(Z415="","",IF(J415&gt;【１】経営概要!$G$27,調査年-1,調査年)-I415)</f>
        <v/>
      </c>
      <c r="AG415" s="723" t="str">
        <f t="shared" si="71"/>
        <v/>
      </c>
      <c r="AH415" s="665" t="str">
        <f t="shared" si="72"/>
        <v/>
      </c>
      <c r="AI415" s="665" t="str">
        <f t="shared" si="73"/>
        <v/>
      </c>
      <c r="AJ415" s="666" t="str">
        <f t="shared" si="74"/>
        <v/>
      </c>
      <c r="AK415" s="666" t="str">
        <f t="shared" si="75"/>
        <v/>
      </c>
      <c r="AL415" s="666" t="str">
        <f t="shared" si="87"/>
        <v/>
      </c>
      <c r="AM415" s="666" t="str">
        <f>IF(R415="","",IF(OR(I415=IF(J415&gt;【１】経営概要!$G$27,調査年-1,調査年),AH415=""),"",ROUND(AH415*R415%,0)))</f>
        <v/>
      </c>
      <c r="AN415" s="666" t="str">
        <f t="shared" si="76"/>
        <v/>
      </c>
      <c r="AO415" s="666" t="str">
        <f t="shared" si="77"/>
        <v/>
      </c>
      <c r="AP415" s="666" t="str">
        <f t="shared" si="78"/>
        <v/>
      </c>
      <c r="AQ415" s="862" t="str">
        <f>IF(OR(R415="",AND(OR(I415&lt;&gt;IF(J415&gt;【１】経営概要!$G$27,調査年-1,調査年),AA415=0),M415="",AL415="")),"",
SUM(
IF(AND(I415=IF(J415&gt;【１】経営概要!$G$27,調査年-1,調査年),AA415=1),ROUND(K415*R415%,0),),
ROUND(M415*R415%,0),
ROUND(SUM(AL415)*R415%,0),
))</f>
        <v/>
      </c>
      <c r="AR415" s="666" t="str">
        <f t="shared" si="79"/>
        <v/>
      </c>
      <c r="AS415" s="666" t="str">
        <f t="shared" si="80"/>
        <v/>
      </c>
      <c r="AT415" s="897" t="str">
        <f t="shared" si="82"/>
        <v/>
      </c>
      <c r="AU415" s="897" t="str">
        <f t="shared" si="83"/>
        <v/>
      </c>
    </row>
    <row r="416" spans="3:47" s="4" customFormat="1" ht="28.15" hidden="1" customHeight="1" outlineLevel="1">
      <c r="C416" s="722">
        <v>398</v>
      </c>
      <c r="D416" s="772"/>
      <c r="E416" s="773"/>
      <c r="F416" s="767"/>
      <c r="G416" s="744"/>
      <c r="H416" s="193"/>
      <c r="I416" s="193"/>
      <c r="J416" s="768"/>
      <c r="K416" s="192"/>
      <c r="L416" s="192"/>
      <c r="M416" s="774"/>
      <c r="N416" s="192"/>
      <c r="O416" s="769"/>
      <c r="P416" s="895"/>
      <c r="Q416" s="960"/>
      <c r="R416" s="1048"/>
      <c r="S416" s="770"/>
      <c r="T416" s="771"/>
      <c r="U416" s="453"/>
      <c r="V416" s="307"/>
      <c r="W416" s="294"/>
      <c r="Z416" s="663" t="str">
        <f t="shared" si="69"/>
        <v/>
      </c>
      <c r="AA416" s="664" t="str">
        <f t="shared" si="84"/>
        <v/>
      </c>
      <c r="AB416" s="664" t="str">
        <f t="shared" si="85"/>
        <v/>
      </c>
      <c r="AC416" s="664" t="str">
        <f>IF(Z416="","",VLOOKUP(Z416,リスト!BN:BO,2,0))</f>
        <v/>
      </c>
      <c r="AD416" s="664" t="str">
        <f t="shared" si="70"/>
        <v/>
      </c>
      <c r="AE416" s="664" t="str">
        <f>IF(AD416="","",VLOOKUP(AD416,リスト!BW:BX,2,0))</f>
        <v/>
      </c>
      <c r="AF416" s="664" t="str">
        <f>IF(Z416="","",IF(J416&gt;【１】経営概要!$G$27,調査年-1,調査年)-I416)</f>
        <v/>
      </c>
      <c r="AG416" s="723" t="str">
        <f t="shared" si="71"/>
        <v/>
      </c>
      <c r="AH416" s="665" t="str">
        <f t="shared" si="72"/>
        <v/>
      </c>
      <c r="AI416" s="665" t="str">
        <f t="shared" si="73"/>
        <v/>
      </c>
      <c r="AJ416" s="666" t="str">
        <f t="shared" si="74"/>
        <v/>
      </c>
      <c r="AK416" s="666" t="str">
        <f t="shared" si="75"/>
        <v/>
      </c>
      <c r="AL416" s="666" t="str">
        <f t="shared" si="87"/>
        <v/>
      </c>
      <c r="AM416" s="666" t="str">
        <f>IF(R416="","",IF(OR(I416=IF(J416&gt;【１】経営概要!$G$27,調査年-1,調査年),AH416=""),"",ROUND(AH416*R416%,0)))</f>
        <v/>
      </c>
      <c r="AN416" s="666" t="str">
        <f t="shared" si="76"/>
        <v/>
      </c>
      <c r="AO416" s="666" t="str">
        <f t="shared" si="77"/>
        <v/>
      </c>
      <c r="AP416" s="666" t="str">
        <f t="shared" si="78"/>
        <v/>
      </c>
      <c r="AQ416" s="862" t="str">
        <f>IF(OR(R416="",AND(OR(I416&lt;&gt;IF(J416&gt;【１】経営概要!$G$27,調査年-1,調査年),AA416=0),M416="",AL416="")),"",
SUM(
IF(AND(I416=IF(J416&gt;【１】経営概要!$G$27,調査年-1,調査年),AA416=1),ROUND(K416*R416%,0),),
ROUND(M416*R416%,0),
ROUND(SUM(AL416)*R416%,0),
))</f>
        <v/>
      </c>
      <c r="AR416" s="666" t="str">
        <f t="shared" si="79"/>
        <v/>
      </c>
      <c r="AS416" s="666" t="str">
        <f t="shared" si="80"/>
        <v/>
      </c>
      <c r="AT416" s="897" t="str">
        <f t="shared" si="82"/>
        <v/>
      </c>
      <c r="AU416" s="897" t="str">
        <f t="shared" si="83"/>
        <v/>
      </c>
    </row>
    <row r="417" spans="3:47" s="4" customFormat="1" ht="28.15" hidden="1" customHeight="1" outlineLevel="1">
      <c r="C417" s="722">
        <v>399</v>
      </c>
      <c r="D417" s="766"/>
      <c r="E417" s="686"/>
      <c r="F417" s="767"/>
      <c r="G417" s="744"/>
      <c r="H417" s="191"/>
      <c r="I417" s="191"/>
      <c r="J417" s="768"/>
      <c r="K417" s="192"/>
      <c r="L417" s="192"/>
      <c r="M417" s="774"/>
      <c r="N417" s="192"/>
      <c r="O417" s="769"/>
      <c r="P417" s="895"/>
      <c r="Q417" s="960"/>
      <c r="R417" s="1048"/>
      <c r="S417" s="770"/>
      <c r="T417" s="771"/>
      <c r="U417" s="453"/>
      <c r="V417" s="307"/>
      <c r="W417" s="294"/>
      <c r="Z417" s="663" t="str">
        <f t="shared" si="69"/>
        <v/>
      </c>
      <c r="AA417" s="664" t="str">
        <f t="shared" si="84"/>
        <v/>
      </c>
      <c r="AB417" s="664" t="str">
        <f t="shared" si="85"/>
        <v/>
      </c>
      <c r="AC417" s="664" t="str">
        <f>IF(Z417="","",VLOOKUP(Z417,リスト!BN:BO,2,0))</f>
        <v/>
      </c>
      <c r="AD417" s="664" t="str">
        <f t="shared" si="70"/>
        <v/>
      </c>
      <c r="AE417" s="664" t="str">
        <f>IF(AD417="","",VLOOKUP(AD417,リスト!BW:BX,2,0))</f>
        <v/>
      </c>
      <c r="AF417" s="664" t="str">
        <f>IF(Z417="","",IF(J417&gt;【１】経営概要!$G$27,調査年-1,調査年)-I417)</f>
        <v/>
      </c>
      <c r="AG417" s="723" t="str">
        <f t="shared" si="71"/>
        <v/>
      </c>
      <c r="AH417" s="665" t="str">
        <f t="shared" si="72"/>
        <v/>
      </c>
      <c r="AI417" s="665" t="str">
        <f t="shared" si="73"/>
        <v/>
      </c>
      <c r="AJ417" s="666" t="str">
        <f t="shared" si="74"/>
        <v/>
      </c>
      <c r="AK417" s="666" t="str">
        <f t="shared" si="75"/>
        <v/>
      </c>
      <c r="AL417" s="666" t="str">
        <f t="shared" si="87"/>
        <v/>
      </c>
      <c r="AM417" s="666" t="str">
        <f>IF(R417="","",IF(OR(I417=IF(J417&gt;【１】経営概要!$G$27,調査年-1,調査年),AH417=""),"",ROUND(AH417*R417%,0)))</f>
        <v/>
      </c>
      <c r="AN417" s="666" t="str">
        <f t="shared" si="76"/>
        <v/>
      </c>
      <c r="AO417" s="666" t="str">
        <f t="shared" si="77"/>
        <v/>
      </c>
      <c r="AP417" s="666" t="str">
        <f t="shared" si="78"/>
        <v/>
      </c>
      <c r="AQ417" s="862" t="str">
        <f>IF(OR(R417="",AND(OR(I417&lt;&gt;IF(J417&gt;【１】経営概要!$G$27,調査年-1,調査年),AA417=0),M417="",AL417="")),"",
SUM(
IF(AND(I417=IF(J417&gt;【１】経営概要!$G$27,調査年-1,調査年),AA417=1),ROUND(K417*R417%,0),),
ROUND(M417*R417%,0),
ROUND(SUM(AL417)*R417%,0),
))</f>
        <v/>
      </c>
      <c r="AR417" s="666" t="str">
        <f t="shared" si="79"/>
        <v/>
      </c>
      <c r="AS417" s="666" t="str">
        <f t="shared" si="80"/>
        <v/>
      </c>
      <c r="AT417" s="897" t="str">
        <f t="shared" si="82"/>
        <v/>
      </c>
      <c r="AU417" s="897" t="str">
        <f t="shared" si="83"/>
        <v/>
      </c>
    </row>
    <row r="418" spans="3:47" s="4" customFormat="1" ht="28.15" hidden="1" customHeight="1" outlineLevel="1">
      <c r="C418" s="722">
        <v>400</v>
      </c>
      <c r="D418" s="772"/>
      <c r="E418" s="773"/>
      <c r="F418" s="767"/>
      <c r="G418" s="744"/>
      <c r="H418" s="193"/>
      <c r="I418" s="193"/>
      <c r="J418" s="768"/>
      <c r="K418" s="192"/>
      <c r="L418" s="192"/>
      <c r="M418" s="774"/>
      <c r="N418" s="192"/>
      <c r="O418" s="769"/>
      <c r="P418" s="895"/>
      <c r="Q418" s="960"/>
      <c r="R418" s="1048"/>
      <c r="S418" s="770"/>
      <c r="T418" s="771"/>
      <c r="U418" s="453"/>
      <c r="V418" s="307"/>
      <c r="W418" s="294"/>
      <c r="Z418" s="663" t="str">
        <f t="shared" si="69"/>
        <v/>
      </c>
      <c r="AA418" s="664" t="str">
        <f t="shared" si="84"/>
        <v/>
      </c>
      <c r="AB418" s="664" t="str">
        <f t="shared" si="85"/>
        <v/>
      </c>
      <c r="AC418" s="664" t="str">
        <f>IF(Z418="","",VLOOKUP(Z418,リスト!BN:BO,2,0))</f>
        <v/>
      </c>
      <c r="AD418" s="664" t="str">
        <f t="shared" si="70"/>
        <v/>
      </c>
      <c r="AE418" s="664" t="str">
        <f>IF(AD418="","",VLOOKUP(AD418,リスト!BW:BX,2,0))</f>
        <v/>
      </c>
      <c r="AF418" s="664" t="str">
        <f>IF(Z418="","",IF(J418&gt;【１】経営概要!$G$27,調査年-1,調査年)-I418)</f>
        <v/>
      </c>
      <c r="AG418" s="723" t="str">
        <f t="shared" si="71"/>
        <v/>
      </c>
      <c r="AH418" s="665" t="str">
        <f t="shared" si="72"/>
        <v/>
      </c>
      <c r="AI418" s="665" t="str">
        <f t="shared" si="73"/>
        <v/>
      </c>
      <c r="AJ418" s="666" t="str">
        <f t="shared" si="74"/>
        <v/>
      </c>
      <c r="AK418" s="666" t="str">
        <f t="shared" si="75"/>
        <v/>
      </c>
      <c r="AL418" s="666" t="str">
        <f t="shared" si="87"/>
        <v/>
      </c>
      <c r="AM418" s="666" t="str">
        <f>IF(R418="","",IF(OR(I418=IF(J418&gt;【１】経営概要!$G$27,調査年-1,調査年),AH418=""),"",ROUND(AH418*R418%,0)))</f>
        <v/>
      </c>
      <c r="AN418" s="666" t="str">
        <f t="shared" si="76"/>
        <v/>
      </c>
      <c r="AO418" s="666" t="str">
        <f t="shared" si="77"/>
        <v/>
      </c>
      <c r="AP418" s="666" t="str">
        <f t="shared" si="78"/>
        <v/>
      </c>
      <c r="AQ418" s="862" t="str">
        <f>IF(OR(R418="",AND(OR(I418&lt;&gt;IF(J418&gt;【１】経営概要!$G$27,調査年-1,調査年),AA418=0),M418="",AL418="")),"",
SUM(
IF(AND(I418=IF(J418&gt;【１】経営概要!$G$27,調査年-1,調査年),AA418=1),ROUND(K418*R418%,0),),
ROUND(M418*R418%,0),
ROUND(SUM(AL418)*R418%,0),
))</f>
        <v/>
      </c>
      <c r="AR418" s="666" t="str">
        <f t="shared" si="79"/>
        <v/>
      </c>
      <c r="AS418" s="666" t="str">
        <f t="shared" si="80"/>
        <v/>
      </c>
      <c r="AT418" s="897" t="str">
        <f t="shared" si="82"/>
        <v/>
      </c>
      <c r="AU418" s="897" t="str">
        <f t="shared" si="83"/>
        <v/>
      </c>
    </row>
    <row r="419" spans="3:47" s="4" customFormat="1" ht="28.15" hidden="1" customHeight="1" outlineLevel="1">
      <c r="C419" s="722">
        <v>401</v>
      </c>
      <c r="D419" s="766"/>
      <c r="E419" s="686"/>
      <c r="F419" s="767"/>
      <c r="G419" s="744"/>
      <c r="H419" s="191"/>
      <c r="I419" s="191"/>
      <c r="J419" s="768"/>
      <c r="K419" s="192"/>
      <c r="L419" s="192"/>
      <c r="M419" s="774"/>
      <c r="N419" s="192"/>
      <c r="O419" s="769"/>
      <c r="P419" s="895"/>
      <c r="Q419" s="960"/>
      <c r="R419" s="1048"/>
      <c r="S419" s="770"/>
      <c r="T419" s="771"/>
      <c r="U419" s="453"/>
      <c r="V419" s="307"/>
      <c r="W419" s="294"/>
      <c r="Z419" s="663" t="str">
        <f t="shared" si="69"/>
        <v/>
      </c>
      <c r="AA419" s="664" t="str">
        <f t="shared" si="84"/>
        <v/>
      </c>
      <c r="AB419" s="664" t="str">
        <f t="shared" si="85"/>
        <v/>
      </c>
      <c r="AC419" s="664" t="str">
        <f>IF(Z419="","",VLOOKUP(Z419,リスト!BN:BO,2,0))</f>
        <v/>
      </c>
      <c r="AD419" s="664" t="str">
        <f t="shared" si="70"/>
        <v/>
      </c>
      <c r="AE419" s="664" t="str">
        <f>IF(AD419="","",VLOOKUP(AD419,リスト!BW:BX,2,0))</f>
        <v/>
      </c>
      <c r="AF419" s="664" t="str">
        <f>IF(Z419="","",IF(J419&gt;【１】経営概要!$G$27,調査年-1,調査年)-I419)</f>
        <v/>
      </c>
      <c r="AG419" s="723" t="str">
        <f t="shared" si="71"/>
        <v/>
      </c>
      <c r="AH419" s="665" t="str">
        <f t="shared" si="72"/>
        <v/>
      </c>
      <c r="AI419" s="665" t="str">
        <f t="shared" si="73"/>
        <v/>
      </c>
      <c r="AJ419" s="666" t="str">
        <f t="shared" si="74"/>
        <v/>
      </c>
      <c r="AK419" s="666" t="str">
        <f t="shared" si="75"/>
        <v/>
      </c>
      <c r="AL419" s="666" t="str">
        <f t="shared" si="87"/>
        <v/>
      </c>
      <c r="AM419" s="666" t="str">
        <f>IF(R419="","",IF(OR(I419=IF(J419&gt;【１】経営概要!$G$27,調査年-1,調査年),AH419=""),"",ROUND(AH419*R419%,0)))</f>
        <v/>
      </c>
      <c r="AN419" s="666" t="str">
        <f t="shared" si="76"/>
        <v/>
      </c>
      <c r="AO419" s="666" t="str">
        <f t="shared" si="77"/>
        <v/>
      </c>
      <c r="AP419" s="666" t="str">
        <f t="shared" si="78"/>
        <v/>
      </c>
      <c r="AQ419" s="862" t="str">
        <f>IF(OR(R419="",AND(OR(I419&lt;&gt;IF(J419&gt;【１】経営概要!$G$27,調査年-1,調査年),AA419=0),M419="",AL419="")),"",
SUM(
IF(AND(I419=IF(J419&gt;【１】経営概要!$G$27,調査年-1,調査年),AA419=1),ROUND(K419*R419%,0),),
ROUND(M419*R419%,0),
ROUND(SUM(AL419)*R419%,0),
))</f>
        <v/>
      </c>
      <c r="AR419" s="666" t="str">
        <f t="shared" si="79"/>
        <v/>
      </c>
      <c r="AS419" s="666" t="str">
        <f t="shared" si="80"/>
        <v/>
      </c>
      <c r="AT419" s="897" t="str">
        <f t="shared" si="82"/>
        <v/>
      </c>
      <c r="AU419" s="897" t="str">
        <f t="shared" si="83"/>
        <v/>
      </c>
    </row>
    <row r="420" spans="3:47" s="4" customFormat="1" ht="28.15" hidden="1" customHeight="1" outlineLevel="1">
      <c r="C420" s="722">
        <v>402</v>
      </c>
      <c r="D420" s="772"/>
      <c r="E420" s="773"/>
      <c r="F420" s="767"/>
      <c r="G420" s="744"/>
      <c r="H420" s="193"/>
      <c r="I420" s="193"/>
      <c r="J420" s="768"/>
      <c r="K420" s="192"/>
      <c r="L420" s="192"/>
      <c r="M420" s="774"/>
      <c r="N420" s="192"/>
      <c r="O420" s="769"/>
      <c r="P420" s="895"/>
      <c r="Q420" s="960"/>
      <c r="R420" s="1048"/>
      <c r="S420" s="770"/>
      <c r="T420" s="771"/>
      <c r="U420" s="453"/>
      <c r="V420" s="307"/>
      <c r="W420" s="294"/>
      <c r="Z420" s="663" t="str">
        <f t="shared" si="69"/>
        <v/>
      </c>
      <c r="AA420" s="664" t="str">
        <f t="shared" si="84"/>
        <v/>
      </c>
      <c r="AB420" s="664" t="str">
        <f t="shared" si="85"/>
        <v/>
      </c>
      <c r="AC420" s="664" t="str">
        <f>IF(Z420="","",VLOOKUP(Z420,リスト!BN:BO,2,0))</f>
        <v/>
      </c>
      <c r="AD420" s="664" t="str">
        <f t="shared" si="70"/>
        <v/>
      </c>
      <c r="AE420" s="664" t="str">
        <f>IF(AD420="","",VLOOKUP(AD420,リスト!BW:BX,2,0))</f>
        <v/>
      </c>
      <c r="AF420" s="664" t="str">
        <f>IF(Z420="","",IF(J420&gt;【１】経営概要!$G$27,調査年-1,調査年)-I420)</f>
        <v/>
      </c>
      <c r="AG420" s="723" t="str">
        <f t="shared" si="71"/>
        <v/>
      </c>
      <c r="AH420" s="665" t="str">
        <f t="shared" si="72"/>
        <v/>
      </c>
      <c r="AI420" s="665" t="str">
        <f t="shared" si="73"/>
        <v/>
      </c>
      <c r="AJ420" s="666" t="str">
        <f t="shared" si="74"/>
        <v/>
      </c>
      <c r="AK420" s="666" t="str">
        <f t="shared" si="75"/>
        <v/>
      </c>
      <c r="AL420" s="666" t="str">
        <f t="shared" si="87"/>
        <v/>
      </c>
      <c r="AM420" s="666" t="str">
        <f>IF(R420="","",IF(OR(I420=IF(J420&gt;【１】経営概要!$G$27,調査年-1,調査年),AH420=""),"",ROUND(AH420*R420%,0)))</f>
        <v/>
      </c>
      <c r="AN420" s="666" t="str">
        <f t="shared" si="76"/>
        <v/>
      </c>
      <c r="AO420" s="666" t="str">
        <f t="shared" si="77"/>
        <v/>
      </c>
      <c r="AP420" s="666" t="str">
        <f t="shared" si="78"/>
        <v/>
      </c>
      <c r="AQ420" s="862" t="str">
        <f>IF(OR(R420="",AND(OR(I420&lt;&gt;IF(J420&gt;【１】経営概要!$G$27,調査年-1,調査年),AA420=0),M420="",AL420="")),"",
SUM(
IF(AND(I420=IF(J420&gt;【１】経営概要!$G$27,調査年-1,調査年),AA420=1),ROUND(K420*R420%,0),),
ROUND(M420*R420%,0),
ROUND(SUM(AL420)*R420%,0),
))</f>
        <v/>
      </c>
      <c r="AR420" s="666" t="str">
        <f t="shared" si="79"/>
        <v/>
      </c>
      <c r="AS420" s="666" t="str">
        <f t="shared" si="80"/>
        <v/>
      </c>
      <c r="AT420" s="897" t="str">
        <f t="shared" si="82"/>
        <v/>
      </c>
      <c r="AU420" s="897" t="str">
        <f t="shared" si="83"/>
        <v/>
      </c>
    </row>
    <row r="421" spans="3:47" s="4" customFormat="1" ht="28.15" hidden="1" customHeight="1" outlineLevel="1">
      <c r="C421" s="722">
        <v>403</v>
      </c>
      <c r="D421" s="766"/>
      <c r="E421" s="686"/>
      <c r="F421" s="767"/>
      <c r="G421" s="744"/>
      <c r="H421" s="191"/>
      <c r="I421" s="191"/>
      <c r="J421" s="768"/>
      <c r="K421" s="192"/>
      <c r="L421" s="192"/>
      <c r="M421" s="774"/>
      <c r="N421" s="192"/>
      <c r="O421" s="769"/>
      <c r="P421" s="895"/>
      <c r="Q421" s="960"/>
      <c r="R421" s="1048"/>
      <c r="S421" s="770"/>
      <c r="T421" s="771"/>
      <c r="U421" s="453"/>
      <c r="V421" s="307"/>
      <c r="W421" s="294"/>
      <c r="Z421" s="663" t="str">
        <f t="shared" si="69"/>
        <v/>
      </c>
      <c r="AA421" s="664" t="str">
        <f t="shared" si="84"/>
        <v/>
      </c>
      <c r="AB421" s="664" t="str">
        <f t="shared" si="85"/>
        <v/>
      </c>
      <c r="AC421" s="664" t="str">
        <f>IF(Z421="","",VLOOKUP(Z421,リスト!BN:BO,2,0))</f>
        <v/>
      </c>
      <c r="AD421" s="664" t="str">
        <f t="shared" si="70"/>
        <v/>
      </c>
      <c r="AE421" s="664" t="str">
        <f>IF(AD421="","",VLOOKUP(AD421,リスト!BW:BX,2,0))</f>
        <v/>
      </c>
      <c r="AF421" s="664" t="str">
        <f>IF(Z421="","",IF(J421&gt;【１】経営概要!$G$27,調査年-1,調査年)-I421)</f>
        <v/>
      </c>
      <c r="AG421" s="723" t="str">
        <f t="shared" si="71"/>
        <v/>
      </c>
      <c r="AH421" s="665" t="str">
        <f t="shared" si="72"/>
        <v/>
      </c>
      <c r="AI421" s="665" t="str">
        <f t="shared" si="73"/>
        <v/>
      </c>
      <c r="AJ421" s="666" t="str">
        <f t="shared" si="74"/>
        <v/>
      </c>
      <c r="AK421" s="666" t="str">
        <f t="shared" si="75"/>
        <v/>
      </c>
      <c r="AL421" s="666" t="str">
        <f t="shared" si="87"/>
        <v/>
      </c>
      <c r="AM421" s="666" t="str">
        <f>IF(R421="","",IF(OR(I421=IF(J421&gt;【１】経営概要!$G$27,調査年-1,調査年),AH421=""),"",ROUND(AH421*R421%,0)))</f>
        <v/>
      </c>
      <c r="AN421" s="666" t="str">
        <f t="shared" si="76"/>
        <v/>
      </c>
      <c r="AO421" s="666" t="str">
        <f t="shared" si="77"/>
        <v/>
      </c>
      <c r="AP421" s="666" t="str">
        <f t="shared" si="78"/>
        <v/>
      </c>
      <c r="AQ421" s="862" t="str">
        <f>IF(OR(R421="",AND(OR(I421&lt;&gt;IF(J421&gt;【１】経営概要!$G$27,調査年-1,調査年),AA421=0),M421="",AL421="")),"",
SUM(
IF(AND(I421=IF(J421&gt;【１】経営概要!$G$27,調査年-1,調査年),AA421=1),ROUND(K421*R421%,0),),
ROUND(M421*R421%,0),
ROUND(SUM(AL421)*R421%,0),
))</f>
        <v/>
      </c>
      <c r="AR421" s="666" t="str">
        <f t="shared" si="79"/>
        <v/>
      </c>
      <c r="AS421" s="666" t="str">
        <f t="shared" si="80"/>
        <v/>
      </c>
      <c r="AT421" s="897" t="str">
        <f t="shared" si="82"/>
        <v/>
      </c>
      <c r="AU421" s="897" t="str">
        <f t="shared" si="83"/>
        <v/>
      </c>
    </row>
    <row r="422" spans="3:47" s="4" customFormat="1" ht="28.15" hidden="1" customHeight="1" outlineLevel="1">
      <c r="C422" s="722">
        <v>404</v>
      </c>
      <c r="D422" s="772"/>
      <c r="E422" s="773"/>
      <c r="F422" s="767"/>
      <c r="G422" s="744"/>
      <c r="H422" s="193"/>
      <c r="I422" s="193"/>
      <c r="J422" s="768"/>
      <c r="K422" s="192"/>
      <c r="L422" s="192"/>
      <c r="M422" s="774"/>
      <c r="N422" s="192"/>
      <c r="O422" s="769"/>
      <c r="P422" s="895"/>
      <c r="Q422" s="960"/>
      <c r="R422" s="1048"/>
      <c r="S422" s="770"/>
      <c r="T422" s="771"/>
      <c r="U422" s="453"/>
      <c r="V422" s="307"/>
      <c r="W422" s="294"/>
      <c r="Z422" s="663" t="str">
        <f t="shared" si="69"/>
        <v/>
      </c>
      <c r="AA422" s="664" t="str">
        <f t="shared" si="84"/>
        <v/>
      </c>
      <c r="AB422" s="664" t="str">
        <f t="shared" si="85"/>
        <v/>
      </c>
      <c r="AC422" s="664" t="str">
        <f>IF(Z422="","",VLOOKUP(Z422,リスト!BN:BO,2,0))</f>
        <v/>
      </c>
      <c r="AD422" s="664" t="str">
        <f t="shared" si="70"/>
        <v/>
      </c>
      <c r="AE422" s="664" t="str">
        <f>IF(AD422="","",VLOOKUP(AD422,リスト!BW:BX,2,0))</f>
        <v/>
      </c>
      <c r="AF422" s="664" t="str">
        <f>IF(Z422="","",IF(J422&gt;【１】経営概要!$G$27,調査年-1,調査年)-I422)</f>
        <v/>
      </c>
      <c r="AG422" s="723" t="str">
        <f t="shared" si="71"/>
        <v/>
      </c>
      <c r="AH422" s="665" t="str">
        <f t="shared" si="72"/>
        <v/>
      </c>
      <c r="AI422" s="665" t="str">
        <f t="shared" si="73"/>
        <v/>
      </c>
      <c r="AJ422" s="666" t="str">
        <f t="shared" si="74"/>
        <v/>
      </c>
      <c r="AK422" s="666" t="str">
        <f t="shared" si="75"/>
        <v/>
      </c>
      <c r="AL422" s="666" t="str">
        <f t="shared" si="87"/>
        <v/>
      </c>
      <c r="AM422" s="666" t="str">
        <f>IF(R422="","",IF(OR(I422=IF(J422&gt;【１】経営概要!$G$27,調査年-1,調査年),AH422=""),"",ROUND(AH422*R422%,0)))</f>
        <v/>
      </c>
      <c r="AN422" s="666" t="str">
        <f t="shared" si="76"/>
        <v/>
      </c>
      <c r="AO422" s="666" t="str">
        <f t="shared" si="77"/>
        <v/>
      </c>
      <c r="AP422" s="666" t="str">
        <f t="shared" si="78"/>
        <v/>
      </c>
      <c r="AQ422" s="862" t="str">
        <f>IF(OR(R422="",AND(OR(I422&lt;&gt;IF(J422&gt;【１】経営概要!$G$27,調査年-1,調査年),AA422=0),M422="",AL422="")),"",
SUM(
IF(AND(I422=IF(J422&gt;【１】経営概要!$G$27,調査年-1,調査年),AA422=1),ROUND(K422*R422%,0),),
ROUND(M422*R422%,0),
ROUND(SUM(AL422)*R422%,0),
))</f>
        <v/>
      </c>
      <c r="AR422" s="666" t="str">
        <f t="shared" si="79"/>
        <v/>
      </c>
      <c r="AS422" s="666" t="str">
        <f t="shared" si="80"/>
        <v/>
      </c>
      <c r="AT422" s="897" t="str">
        <f t="shared" si="82"/>
        <v/>
      </c>
      <c r="AU422" s="897" t="str">
        <f t="shared" si="83"/>
        <v/>
      </c>
    </row>
    <row r="423" spans="3:47" s="4" customFormat="1" ht="28.15" hidden="1" customHeight="1" outlineLevel="1">
      <c r="C423" s="722">
        <v>405</v>
      </c>
      <c r="D423" s="766"/>
      <c r="E423" s="686"/>
      <c r="F423" s="767"/>
      <c r="G423" s="744"/>
      <c r="H423" s="191"/>
      <c r="I423" s="191"/>
      <c r="J423" s="768"/>
      <c r="K423" s="192"/>
      <c r="L423" s="192"/>
      <c r="M423" s="774"/>
      <c r="N423" s="192"/>
      <c r="O423" s="769"/>
      <c r="P423" s="895"/>
      <c r="Q423" s="960"/>
      <c r="R423" s="1048"/>
      <c r="S423" s="770"/>
      <c r="T423" s="771"/>
      <c r="U423" s="453"/>
      <c r="V423" s="307"/>
      <c r="W423" s="294"/>
      <c r="Z423" s="663" t="str">
        <f t="shared" si="69"/>
        <v/>
      </c>
      <c r="AA423" s="664" t="str">
        <f t="shared" si="84"/>
        <v/>
      </c>
      <c r="AB423" s="664" t="str">
        <f t="shared" si="85"/>
        <v/>
      </c>
      <c r="AC423" s="664" t="str">
        <f>IF(Z423="","",VLOOKUP(Z423,リスト!BN:BO,2,0))</f>
        <v/>
      </c>
      <c r="AD423" s="664" t="str">
        <f t="shared" si="70"/>
        <v/>
      </c>
      <c r="AE423" s="664" t="str">
        <f>IF(AD423="","",VLOOKUP(AD423,リスト!BW:BX,2,0))</f>
        <v/>
      </c>
      <c r="AF423" s="664" t="str">
        <f>IF(Z423="","",IF(J423&gt;【１】経営概要!$G$27,調査年-1,調査年)-I423)</f>
        <v/>
      </c>
      <c r="AG423" s="723" t="str">
        <f t="shared" si="71"/>
        <v/>
      </c>
      <c r="AH423" s="665" t="str">
        <f t="shared" si="72"/>
        <v/>
      </c>
      <c r="AI423" s="665" t="str">
        <f t="shared" si="73"/>
        <v/>
      </c>
      <c r="AJ423" s="666" t="str">
        <f t="shared" si="74"/>
        <v/>
      </c>
      <c r="AK423" s="666" t="str">
        <f t="shared" si="75"/>
        <v/>
      </c>
      <c r="AL423" s="666" t="str">
        <f t="shared" si="87"/>
        <v/>
      </c>
      <c r="AM423" s="666" t="str">
        <f>IF(R423="","",IF(OR(I423=IF(J423&gt;【１】経営概要!$G$27,調査年-1,調査年),AH423=""),"",ROUND(AH423*R423%,0)))</f>
        <v/>
      </c>
      <c r="AN423" s="666" t="str">
        <f t="shared" si="76"/>
        <v/>
      </c>
      <c r="AO423" s="666" t="str">
        <f t="shared" si="77"/>
        <v/>
      </c>
      <c r="AP423" s="666" t="str">
        <f t="shared" si="78"/>
        <v/>
      </c>
      <c r="AQ423" s="862" t="str">
        <f>IF(OR(R423="",AND(OR(I423&lt;&gt;IF(J423&gt;【１】経営概要!$G$27,調査年-1,調査年),AA423=0),M423="",AL423="")),"",
SUM(
IF(AND(I423=IF(J423&gt;【１】経営概要!$G$27,調査年-1,調査年),AA423=1),ROUND(K423*R423%,0),),
ROUND(M423*R423%,0),
ROUND(SUM(AL423)*R423%,0),
))</f>
        <v/>
      </c>
      <c r="AR423" s="666" t="str">
        <f t="shared" si="79"/>
        <v/>
      </c>
      <c r="AS423" s="666" t="str">
        <f t="shared" si="80"/>
        <v/>
      </c>
      <c r="AT423" s="897" t="str">
        <f t="shared" si="82"/>
        <v/>
      </c>
      <c r="AU423" s="897" t="str">
        <f t="shared" si="83"/>
        <v/>
      </c>
    </row>
    <row r="424" spans="3:47" s="4" customFormat="1" ht="28.15" hidden="1" customHeight="1" outlineLevel="1">
      <c r="C424" s="722">
        <v>406</v>
      </c>
      <c r="D424" s="772"/>
      <c r="E424" s="773"/>
      <c r="F424" s="767"/>
      <c r="G424" s="744"/>
      <c r="H424" s="193"/>
      <c r="I424" s="193"/>
      <c r="J424" s="768"/>
      <c r="K424" s="192"/>
      <c r="L424" s="192"/>
      <c r="M424" s="774"/>
      <c r="N424" s="192"/>
      <c r="O424" s="769"/>
      <c r="P424" s="895"/>
      <c r="Q424" s="960"/>
      <c r="R424" s="1048"/>
      <c r="S424" s="770"/>
      <c r="T424" s="771"/>
      <c r="U424" s="453"/>
      <c r="V424" s="307"/>
      <c r="W424" s="294"/>
      <c r="Z424" s="663" t="str">
        <f t="shared" si="69"/>
        <v/>
      </c>
      <c r="AA424" s="664" t="str">
        <f t="shared" si="84"/>
        <v/>
      </c>
      <c r="AB424" s="664" t="str">
        <f t="shared" si="85"/>
        <v/>
      </c>
      <c r="AC424" s="664" t="str">
        <f>IF(Z424="","",VLOOKUP(Z424,リスト!BN:BO,2,0))</f>
        <v/>
      </c>
      <c r="AD424" s="664" t="str">
        <f t="shared" si="70"/>
        <v/>
      </c>
      <c r="AE424" s="664" t="str">
        <f>IF(AD424="","",VLOOKUP(AD424,リスト!BW:BX,2,0))</f>
        <v/>
      </c>
      <c r="AF424" s="664" t="str">
        <f>IF(Z424="","",IF(J424&gt;【１】経営概要!$G$27,調査年-1,調査年)-I424)</f>
        <v/>
      </c>
      <c r="AG424" s="723" t="str">
        <f t="shared" si="71"/>
        <v/>
      </c>
      <c r="AH424" s="665" t="str">
        <f t="shared" si="72"/>
        <v/>
      </c>
      <c r="AI424" s="665" t="str">
        <f t="shared" si="73"/>
        <v/>
      </c>
      <c r="AJ424" s="666" t="str">
        <f t="shared" si="74"/>
        <v/>
      </c>
      <c r="AK424" s="666" t="str">
        <f t="shared" si="75"/>
        <v/>
      </c>
      <c r="AL424" s="666" t="str">
        <f t="shared" si="87"/>
        <v/>
      </c>
      <c r="AM424" s="666" t="str">
        <f>IF(R424="","",IF(OR(I424=IF(J424&gt;【１】経営概要!$G$27,調査年-1,調査年),AH424=""),"",ROUND(AH424*R424%,0)))</f>
        <v/>
      </c>
      <c r="AN424" s="666" t="str">
        <f t="shared" si="76"/>
        <v/>
      </c>
      <c r="AO424" s="666" t="str">
        <f t="shared" si="77"/>
        <v/>
      </c>
      <c r="AP424" s="666" t="str">
        <f t="shared" si="78"/>
        <v/>
      </c>
      <c r="AQ424" s="862" t="str">
        <f>IF(OR(R424="",AND(OR(I424&lt;&gt;IF(J424&gt;【１】経営概要!$G$27,調査年-1,調査年),AA424=0),M424="",AL424="")),"",
SUM(
IF(AND(I424=IF(J424&gt;【１】経営概要!$G$27,調査年-1,調査年),AA424=1),ROUND(K424*R424%,0),),
ROUND(M424*R424%,0),
ROUND(SUM(AL424)*R424%,0),
))</f>
        <v/>
      </c>
      <c r="AR424" s="666" t="str">
        <f t="shared" si="79"/>
        <v/>
      </c>
      <c r="AS424" s="666" t="str">
        <f t="shared" si="80"/>
        <v/>
      </c>
      <c r="AT424" s="897" t="str">
        <f t="shared" si="82"/>
        <v/>
      </c>
      <c r="AU424" s="897" t="str">
        <f t="shared" si="83"/>
        <v/>
      </c>
    </row>
    <row r="425" spans="3:47" s="4" customFormat="1" ht="28.15" hidden="1" customHeight="1" outlineLevel="1">
      <c r="C425" s="722">
        <v>407</v>
      </c>
      <c r="D425" s="766"/>
      <c r="E425" s="686"/>
      <c r="F425" s="767"/>
      <c r="G425" s="744"/>
      <c r="H425" s="191"/>
      <c r="I425" s="191"/>
      <c r="J425" s="768"/>
      <c r="K425" s="192"/>
      <c r="L425" s="192"/>
      <c r="M425" s="774"/>
      <c r="N425" s="192"/>
      <c r="O425" s="769"/>
      <c r="P425" s="895"/>
      <c r="Q425" s="960"/>
      <c r="R425" s="1048"/>
      <c r="S425" s="770"/>
      <c r="T425" s="771"/>
      <c r="U425" s="453"/>
      <c r="V425" s="307"/>
      <c r="W425" s="294"/>
      <c r="Z425" s="663" t="str">
        <f t="shared" si="69"/>
        <v/>
      </c>
      <c r="AA425" s="664" t="str">
        <f t="shared" si="84"/>
        <v/>
      </c>
      <c r="AB425" s="664" t="str">
        <f t="shared" si="85"/>
        <v/>
      </c>
      <c r="AC425" s="664" t="str">
        <f>IF(Z425="","",VLOOKUP(Z425,リスト!BN:BO,2,0))</f>
        <v/>
      </c>
      <c r="AD425" s="664" t="str">
        <f t="shared" si="70"/>
        <v/>
      </c>
      <c r="AE425" s="664" t="str">
        <f>IF(AD425="","",VLOOKUP(AD425,リスト!BW:BX,2,0))</f>
        <v/>
      </c>
      <c r="AF425" s="664" t="str">
        <f>IF(Z425="","",IF(J425&gt;【１】経営概要!$G$27,調査年-1,調査年)-I425)</f>
        <v/>
      </c>
      <c r="AG425" s="723" t="str">
        <f t="shared" si="71"/>
        <v/>
      </c>
      <c r="AH425" s="665" t="str">
        <f t="shared" si="72"/>
        <v/>
      </c>
      <c r="AI425" s="665" t="str">
        <f t="shared" si="73"/>
        <v/>
      </c>
      <c r="AJ425" s="666" t="str">
        <f t="shared" si="74"/>
        <v/>
      </c>
      <c r="AK425" s="666" t="str">
        <f t="shared" si="75"/>
        <v/>
      </c>
      <c r="AL425" s="666" t="str">
        <f t="shared" si="87"/>
        <v/>
      </c>
      <c r="AM425" s="666" t="str">
        <f>IF(R425="","",IF(OR(I425=IF(J425&gt;【１】経営概要!$G$27,調査年-1,調査年),AH425=""),"",ROUND(AH425*R425%,0)))</f>
        <v/>
      </c>
      <c r="AN425" s="666" t="str">
        <f t="shared" si="76"/>
        <v/>
      </c>
      <c r="AO425" s="666" t="str">
        <f t="shared" si="77"/>
        <v/>
      </c>
      <c r="AP425" s="666" t="str">
        <f t="shared" si="78"/>
        <v/>
      </c>
      <c r="AQ425" s="862" t="str">
        <f>IF(OR(R425="",AND(OR(I425&lt;&gt;IF(J425&gt;【１】経営概要!$G$27,調査年-1,調査年),AA425=0),M425="",AL425="")),"",
SUM(
IF(AND(I425=IF(J425&gt;【１】経営概要!$G$27,調査年-1,調査年),AA425=1),ROUND(K425*R425%,0),),
ROUND(M425*R425%,0),
ROUND(SUM(AL425)*R425%,0),
))</f>
        <v/>
      </c>
      <c r="AR425" s="666" t="str">
        <f t="shared" si="79"/>
        <v/>
      </c>
      <c r="AS425" s="666" t="str">
        <f t="shared" si="80"/>
        <v/>
      </c>
      <c r="AT425" s="897" t="str">
        <f t="shared" si="82"/>
        <v/>
      </c>
      <c r="AU425" s="897" t="str">
        <f t="shared" si="83"/>
        <v/>
      </c>
    </row>
    <row r="426" spans="3:47" s="4" customFormat="1" ht="28.15" hidden="1" customHeight="1" outlineLevel="1">
      <c r="C426" s="722">
        <v>408</v>
      </c>
      <c r="D426" s="772"/>
      <c r="E426" s="773"/>
      <c r="F426" s="767"/>
      <c r="G426" s="744"/>
      <c r="H426" s="193"/>
      <c r="I426" s="193"/>
      <c r="J426" s="775"/>
      <c r="K426" s="192"/>
      <c r="L426" s="192"/>
      <c r="M426" s="774"/>
      <c r="N426" s="192"/>
      <c r="O426" s="769"/>
      <c r="P426" s="895"/>
      <c r="Q426" s="960"/>
      <c r="R426" s="1048"/>
      <c r="S426" s="770"/>
      <c r="T426" s="771"/>
      <c r="U426" s="453"/>
      <c r="V426" s="307"/>
      <c r="W426" s="294"/>
      <c r="Z426" s="663" t="str">
        <f t="shared" si="69"/>
        <v/>
      </c>
      <c r="AA426" s="664" t="str">
        <f t="shared" si="84"/>
        <v/>
      </c>
      <c r="AB426" s="664" t="str">
        <f t="shared" si="85"/>
        <v/>
      </c>
      <c r="AC426" s="664" t="str">
        <f>IF(Z426="","",VLOOKUP(Z426,リスト!BN:BO,2,0))</f>
        <v/>
      </c>
      <c r="AD426" s="664" t="str">
        <f t="shared" si="70"/>
        <v/>
      </c>
      <c r="AE426" s="664" t="str">
        <f>IF(AD426="","",VLOOKUP(AD426,リスト!BW:BX,2,0))</f>
        <v/>
      </c>
      <c r="AF426" s="664" t="str">
        <f>IF(Z426="","",IF(J426&gt;【１】経営概要!$G$27,調査年-1,調査年)-I426)</f>
        <v/>
      </c>
      <c r="AG426" s="723" t="str">
        <f t="shared" si="71"/>
        <v/>
      </c>
      <c r="AH426" s="665" t="str">
        <f t="shared" si="72"/>
        <v/>
      </c>
      <c r="AI426" s="665" t="str">
        <f t="shared" si="73"/>
        <v/>
      </c>
      <c r="AJ426" s="666" t="str">
        <f t="shared" si="74"/>
        <v/>
      </c>
      <c r="AK426" s="666" t="str">
        <f t="shared" si="75"/>
        <v/>
      </c>
      <c r="AL426" s="666" t="str">
        <f t="shared" si="87"/>
        <v/>
      </c>
      <c r="AM426" s="666" t="str">
        <f>IF(R426="","",IF(OR(I426=IF(J426&gt;【１】経営概要!$G$27,調査年-1,調査年),AH426=""),"",ROUND(AH426*R426%,0)))</f>
        <v/>
      </c>
      <c r="AN426" s="666" t="str">
        <f t="shared" si="76"/>
        <v/>
      </c>
      <c r="AO426" s="666" t="str">
        <f t="shared" si="77"/>
        <v/>
      </c>
      <c r="AP426" s="666" t="str">
        <f t="shared" si="78"/>
        <v/>
      </c>
      <c r="AQ426" s="862" t="str">
        <f>IF(OR(R426="",AND(OR(I426&lt;&gt;IF(J426&gt;【１】経営概要!$G$27,調査年-1,調査年),AA426=0),M426="",AL426="")),"",
SUM(
IF(AND(I426=IF(J426&gt;【１】経営概要!$G$27,調査年-1,調査年),AA426=1),ROUND(K426*R426%,0),),
ROUND(M426*R426%,0),
ROUND(SUM(AL426)*R426%,0),
))</f>
        <v/>
      </c>
      <c r="AR426" s="666" t="str">
        <f t="shared" si="79"/>
        <v/>
      </c>
      <c r="AS426" s="666" t="str">
        <f t="shared" si="80"/>
        <v/>
      </c>
      <c r="AT426" s="897" t="str">
        <f t="shared" si="82"/>
        <v/>
      </c>
      <c r="AU426" s="897" t="str">
        <f t="shared" si="83"/>
        <v/>
      </c>
    </row>
    <row r="427" spans="3:47" s="4" customFormat="1" ht="28.15" hidden="1" customHeight="1" outlineLevel="1">
      <c r="C427" s="722">
        <v>409</v>
      </c>
      <c r="D427" s="766"/>
      <c r="E427" s="686"/>
      <c r="F427" s="767"/>
      <c r="G427" s="744"/>
      <c r="H427" s="191"/>
      <c r="I427" s="191"/>
      <c r="J427" s="776"/>
      <c r="K427" s="192"/>
      <c r="L427" s="192"/>
      <c r="M427" s="774"/>
      <c r="N427" s="192"/>
      <c r="O427" s="769"/>
      <c r="P427" s="895"/>
      <c r="Q427" s="960"/>
      <c r="R427" s="1048"/>
      <c r="S427" s="770"/>
      <c r="T427" s="771"/>
      <c r="U427" s="453"/>
      <c r="V427" s="307"/>
      <c r="W427" s="294"/>
      <c r="Z427" s="663" t="str">
        <f t="shared" si="69"/>
        <v/>
      </c>
      <c r="AA427" s="664" t="str">
        <f t="shared" si="84"/>
        <v/>
      </c>
      <c r="AB427" s="664" t="str">
        <f t="shared" si="85"/>
        <v/>
      </c>
      <c r="AC427" s="664" t="str">
        <f>IF(Z427="","",VLOOKUP(Z427,リスト!BN:BO,2,0))</f>
        <v/>
      </c>
      <c r="AD427" s="664" t="str">
        <f t="shared" si="70"/>
        <v/>
      </c>
      <c r="AE427" s="664" t="str">
        <f>IF(AD427="","",VLOOKUP(AD427,リスト!BW:BX,2,0))</f>
        <v/>
      </c>
      <c r="AF427" s="664" t="str">
        <f>IF(Z427="","",IF(J427&gt;【１】経営概要!$G$27,調査年-1,調査年)-I427)</f>
        <v/>
      </c>
      <c r="AG427" s="723" t="str">
        <f t="shared" si="71"/>
        <v/>
      </c>
      <c r="AH427" s="665" t="str">
        <f t="shared" si="72"/>
        <v/>
      </c>
      <c r="AI427" s="665" t="str">
        <f t="shared" si="73"/>
        <v/>
      </c>
      <c r="AJ427" s="666" t="str">
        <f t="shared" si="74"/>
        <v/>
      </c>
      <c r="AK427" s="666" t="str">
        <f t="shared" si="75"/>
        <v/>
      </c>
      <c r="AL427" s="666" t="str">
        <f t="shared" si="87"/>
        <v/>
      </c>
      <c r="AM427" s="666" t="str">
        <f>IF(R427="","",IF(OR(I427=IF(J427&gt;【１】経営概要!$G$27,調査年-1,調査年),AH427=""),"",ROUND(AH427*R427%,0)))</f>
        <v/>
      </c>
      <c r="AN427" s="666" t="str">
        <f t="shared" si="76"/>
        <v/>
      </c>
      <c r="AO427" s="666" t="str">
        <f t="shared" si="77"/>
        <v/>
      </c>
      <c r="AP427" s="666" t="str">
        <f t="shared" si="78"/>
        <v/>
      </c>
      <c r="AQ427" s="862" t="str">
        <f>IF(OR(R427="",AND(OR(I427&lt;&gt;IF(J427&gt;【１】経営概要!$G$27,調査年-1,調査年),AA427=0),M427="",AL427="")),"",
SUM(
IF(AND(I427=IF(J427&gt;【１】経営概要!$G$27,調査年-1,調査年),AA427=1),ROUND(K427*R427%,0),),
ROUND(M427*R427%,0),
ROUND(SUM(AL427)*R427%,0),
))</f>
        <v/>
      </c>
      <c r="AR427" s="666" t="str">
        <f t="shared" si="79"/>
        <v/>
      </c>
      <c r="AS427" s="666" t="str">
        <f t="shared" si="80"/>
        <v/>
      </c>
      <c r="AT427" s="897" t="str">
        <f t="shared" si="82"/>
        <v/>
      </c>
      <c r="AU427" s="897" t="str">
        <f t="shared" si="83"/>
        <v/>
      </c>
    </row>
    <row r="428" spans="3:47" s="4" customFormat="1" ht="28.15" hidden="1" customHeight="1" outlineLevel="1">
      <c r="C428" s="722">
        <v>410</v>
      </c>
      <c r="D428" s="766"/>
      <c r="E428" s="686"/>
      <c r="F428" s="767"/>
      <c r="G428" s="744"/>
      <c r="H428" s="191"/>
      <c r="I428" s="191"/>
      <c r="J428" s="776"/>
      <c r="K428" s="192"/>
      <c r="L428" s="192"/>
      <c r="M428" s="774"/>
      <c r="N428" s="192"/>
      <c r="O428" s="769"/>
      <c r="P428" s="895"/>
      <c r="Q428" s="960"/>
      <c r="R428" s="1048"/>
      <c r="S428" s="770"/>
      <c r="T428" s="771"/>
      <c r="U428" s="453"/>
      <c r="V428" s="307"/>
      <c r="W428" s="294"/>
      <c r="Z428" s="663" t="str">
        <f t="shared" si="69"/>
        <v/>
      </c>
      <c r="AA428" s="664" t="str">
        <f t="shared" si="84"/>
        <v/>
      </c>
      <c r="AB428" s="664" t="str">
        <f t="shared" si="85"/>
        <v/>
      </c>
      <c r="AC428" s="664" t="str">
        <f>IF(Z428="","",VLOOKUP(Z428,リスト!BN:BO,2,0))</f>
        <v/>
      </c>
      <c r="AD428" s="664" t="str">
        <f t="shared" si="70"/>
        <v/>
      </c>
      <c r="AE428" s="664" t="str">
        <f>IF(AD428="","",VLOOKUP(AD428,リスト!BW:BX,2,0))</f>
        <v/>
      </c>
      <c r="AF428" s="664" t="str">
        <f>IF(Z428="","",IF(J428&gt;【１】経営概要!$G$27,調査年-1,調査年)-I428)</f>
        <v/>
      </c>
      <c r="AG428" s="723" t="str">
        <f t="shared" si="71"/>
        <v/>
      </c>
      <c r="AH428" s="665" t="str">
        <f t="shared" si="72"/>
        <v/>
      </c>
      <c r="AI428" s="665" t="str">
        <f t="shared" si="73"/>
        <v/>
      </c>
      <c r="AJ428" s="666" t="str">
        <f t="shared" si="74"/>
        <v/>
      </c>
      <c r="AK428" s="666" t="str">
        <f t="shared" si="75"/>
        <v/>
      </c>
      <c r="AL428" s="666" t="str">
        <f t="shared" si="87"/>
        <v/>
      </c>
      <c r="AM428" s="666" t="str">
        <f>IF(R428="","",IF(OR(I428=IF(J428&gt;【１】経営概要!$G$27,調査年-1,調査年),AH428=""),"",ROUND(AH428*R428%,0)))</f>
        <v/>
      </c>
      <c r="AN428" s="666" t="str">
        <f t="shared" si="76"/>
        <v/>
      </c>
      <c r="AO428" s="666" t="str">
        <f t="shared" si="77"/>
        <v/>
      </c>
      <c r="AP428" s="666" t="str">
        <f t="shared" si="78"/>
        <v/>
      </c>
      <c r="AQ428" s="862" t="str">
        <f>IF(OR(R428="",AND(OR(I428&lt;&gt;IF(J428&gt;【１】経営概要!$G$27,調査年-1,調査年),AA428=0),M428="",AL428="")),"",
SUM(
IF(AND(I428=IF(J428&gt;【１】経営概要!$G$27,調査年-1,調査年),AA428=1),ROUND(K428*R428%,0),),
ROUND(M428*R428%,0),
ROUND(SUM(AL428)*R428%,0),
))</f>
        <v/>
      </c>
      <c r="AR428" s="666" t="str">
        <f t="shared" si="79"/>
        <v/>
      </c>
      <c r="AS428" s="666" t="str">
        <f t="shared" si="80"/>
        <v/>
      </c>
      <c r="AT428" s="897" t="str">
        <f t="shared" si="82"/>
        <v/>
      </c>
      <c r="AU428" s="897" t="str">
        <f t="shared" si="83"/>
        <v/>
      </c>
    </row>
    <row r="429" spans="3:47" s="4" customFormat="1" ht="28.15" hidden="1" customHeight="1" outlineLevel="1">
      <c r="C429" s="722">
        <v>411</v>
      </c>
      <c r="D429" s="766"/>
      <c r="E429" s="686"/>
      <c r="F429" s="767"/>
      <c r="G429" s="744"/>
      <c r="H429" s="191"/>
      <c r="I429" s="191"/>
      <c r="J429" s="776"/>
      <c r="K429" s="192"/>
      <c r="L429" s="192"/>
      <c r="M429" s="774"/>
      <c r="N429" s="192"/>
      <c r="O429" s="769"/>
      <c r="P429" s="895"/>
      <c r="Q429" s="960"/>
      <c r="R429" s="1048"/>
      <c r="S429" s="770"/>
      <c r="T429" s="771"/>
      <c r="U429" s="453"/>
      <c r="V429" s="307"/>
      <c r="W429" s="294"/>
      <c r="Z429" s="663" t="str">
        <f t="shared" si="69"/>
        <v/>
      </c>
      <c r="AA429" s="664" t="str">
        <f t="shared" si="84"/>
        <v/>
      </c>
      <c r="AB429" s="664" t="str">
        <f t="shared" si="85"/>
        <v/>
      </c>
      <c r="AC429" s="664" t="str">
        <f>IF(Z429="","",VLOOKUP(Z429,リスト!BN:BO,2,0))</f>
        <v/>
      </c>
      <c r="AD429" s="664" t="str">
        <f t="shared" si="70"/>
        <v/>
      </c>
      <c r="AE429" s="664" t="str">
        <f>IF(AD429="","",VLOOKUP(AD429,リスト!BW:BX,2,0))</f>
        <v/>
      </c>
      <c r="AF429" s="664" t="str">
        <f>IF(Z429="","",IF(J429&gt;【１】経営概要!$G$27,調査年-1,調査年)-I429)</f>
        <v/>
      </c>
      <c r="AG429" s="723" t="str">
        <f t="shared" si="71"/>
        <v/>
      </c>
      <c r="AH429" s="665" t="str">
        <f t="shared" si="72"/>
        <v/>
      </c>
      <c r="AI429" s="665" t="str">
        <f t="shared" si="73"/>
        <v/>
      </c>
      <c r="AJ429" s="666" t="str">
        <f t="shared" si="74"/>
        <v/>
      </c>
      <c r="AK429" s="666" t="str">
        <f t="shared" si="75"/>
        <v/>
      </c>
      <c r="AL429" s="666" t="str">
        <f t="shared" si="87"/>
        <v/>
      </c>
      <c r="AM429" s="666" t="str">
        <f>IF(R429="","",IF(OR(I429=IF(J429&gt;【１】経営概要!$G$27,調査年-1,調査年),AH429=""),"",ROUND(AH429*R429%,0)))</f>
        <v/>
      </c>
      <c r="AN429" s="666" t="str">
        <f t="shared" si="76"/>
        <v/>
      </c>
      <c r="AO429" s="666" t="str">
        <f t="shared" si="77"/>
        <v/>
      </c>
      <c r="AP429" s="666" t="str">
        <f t="shared" si="78"/>
        <v/>
      </c>
      <c r="AQ429" s="862" t="str">
        <f>IF(OR(R429="",AND(OR(I429&lt;&gt;IF(J429&gt;【１】経営概要!$G$27,調査年-1,調査年),AA429=0),M429="",AL429="")),"",
SUM(
IF(AND(I429=IF(J429&gt;【１】経営概要!$G$27,調査年-1,調査年),AA429=1),ROUND(K429*R429%,0),),
ROUND(M429*R429%,0),
ROUND(SUM(AL429)*R429%,0),
))</f>
        <v/>
      </c>
      <c r="AR429" s="666" t="str">
        <f t="shared" si="79"/>
        <v/>
      </c>
      <c r="AS429" s="666" t="str">
        <f t="shared" si="80"/>
        <v/>
      </c>
      <c r="AT429" s="897" t="str">
        <f t="shared" si="82"/>
        <v/>
      </c>
      <c r="AU429" s="897" t="str">
        <f t="shared" si="83"/>
        <v/>
      </c>
    </row>
    <row r="430" spans="3:47" s="4" customFormat="1" ht="28.15" hidden="1" customHeight="1" outlineLevel="1">
      <c r="C430" s="722">
        <v>412</v>
      </c>
      <c r="D430" s="766"/>
      <c r="E430" s="686"/>
      <c r="F430" s="767"/>
      <c r="G430" s="744"/>
      <c r="H430" s="191"/>
      <c r="I430" s="191"/>
      <c r="J430" s="776"/>
      <c r="K430" s="192"/>
      <c r="L430" s="192"/>
      <c r="M430" s="774"/>
      <c r="N430" s="192"/>
      <c r="O430" s="769"/>
      <c r="P430" s="895"/>
      <c r="Q430" s="960"/>
      <c r="R430" s="1048"/>
      <c r="S430" s="770"/>
      <c r="T430" s="771"/>
      <c r="U430" s="453"/>
      <c r="V430" s="307"/>
      <c r="W430" s="294"/>
      <c r="Z430" s="663" t="str">
        <f t="shared" si="69"/>
        <v/>
      </c>
      <c r="AA430" s="664" t="str">
        <f t="shared" si="84"/>
        <v/>
      </c>
      <c r="AB430" s="664" t="str">
        <f t="shared" si="85"/>
        <v/>
      </c>
      <c r="AC430" s="664" t="str">
        <f>IF(Z430="","",VLOOKUP(Z430,リスト!BN:BO,2,0))</f>
        <v/>
      </c>
      <c r="AD430" s="664" t="str">
        <f t="shared" si="70"/>
        <v/>
      </c>
      <c r="AE430" s="664" t="str">
        <f>IF(AD430="","",VLOOKUP(AD430,リスト!BW:BX,2,0))</f>
        <v/>
      </c>
      <c r="AF430" s="664" t="str">
        <f>IF(Z430="","",IF(J430&gt;【１】経営概要!$G$27,調査年-1,調査年)-I430)</f>
        <v/>
      </c>
      <c r="AG430" s="723" t="str">
        <f t="shared" si="71"/>
        <v/>
      </c>
      <c r="AH430" s="665" t="str">
        <f t="shared" si="72"/>
        <v/>
      </c>
      <c r="AI430" s="665" t="str">
        <f t="shared" si="73"/>
        <v/>
      </c>
      <c r="AJ430" s="666" t="str">
        <f t="shared" si="74"/>
        <v/>
      </c>
      <c r="AK430" s="666" t="str">
        <f t="shared" si="75"/>
        <v/>
      </c>
      <c r="AL430" s="666" t="str">
        <f t="shared" si="87"/>
        <v/>
      </c>
      <c r="AM430" s="666" t="str">
        <f>IF(R430="","",IF(OR(I430=IF(J430&gt;【１】経営概要!$G$27,調査年-1,調査年),AH430=""),"",ROUND(AH430*R430%,0)))</f>
        <v/>
      </c>
      <c r="AN430" s="666" t="str">
        <f t="shared" si="76"/>
        <v/>
      </c>
      <c r="AO430" s="666" t="str">
        <f t="shared" si="77"/>
        <v/>
      </c>
      <c r="AP430" s="666" t="str">
        <f t="shared" si="78"/>
        <v/>
      </c>
      <c r="AQ430" s="862" t="str">
        <f>IF(OR(R430="",AND(OR(I430&lt;&gt;IF(J430&gt;【１】経営概要!$G$27,調査年-1,調査年),AA430=0),M430="",AL430="")),"",
SUM(
IF(AND(I430=IF(J430&gt;【１】経営概要!$G$27,調査年-1,調査年),AA430=1),ROUND(K430*R430%,0),),
ROUND(M430*R430%,0),
ROUND(SUM(AL430)*R430%,0),
))</f>
        <v/>
      </c>
      <c r="AR430" s="666" t="str">
        <f t="shared" si="79"/>
        <v/>
      </c>
      <c r="AS430" s="666" t="str">
        <f t="shared" si="80"/>
        <v/>
      </c>
      <c r="AT430" s="897" t="str">
        <f t="shared" si="82"/>
        <v/>
      </c>
      <c r="AU430" s="897" t="str">
        <f t="shared" si="83"/>
        <v/>
      </c>
    </row>
    <row r="431" spans="3:47" s="4" customFormat="1" ht="28.15" hidden="1" customHeight="1" outlineLevel="1">
      <c r="C431" s="722">
        <v>413</v>
      </c>
      <c r="D431" s="766"/>
      <c r="E431" s="686"/>
      <c r="F431" s="767"/>
      <c r="G431" s="744"/>
      <c r="H431" s="191"/>
      <c r="I431" s="191"/>
      <c r="J431" s="776"/>
      <c r="K431" s="192"/>
      <c r="L431" s="192"/>
      <c r="M431" s="774"/>
      <c r="N431" s="192"/>
      <c r="O431" s="769"/>
      <c r="P431" s="895"/>
      <c r="Q431" s="960"/>
      <c r="R431" s="1048"/>
      <c r="S431" s="770"/>
      <c r="T431" s="771"/>
      <c r="U431" s="453"/>
      <c r="V431" s="307"/>
      <c r="W431" s="294"/>
      <c r="Z431" s="663" t="str">
        <f t="shared" si="69"/>
        <v/>
      </c>
      <c r="AA431" s="664" t="str">
        <f t="shared" si="84"/>
        <v/>
      </c>
      <c r="AB431" s="664" t="str">
        <f t="shared" si="85"/>
        <v/>
      </c>
      <c r="AC431" s="664" t="str">
        <f>IF(Z431="","",VLOOKUP(Z431,リスト!BN:BO,2,0))</f>
        <v/>
      </c>
      <c r="AD431" s="664" t="str">
        <f t="shared" si="70"/>
        <v/>
      </c>
      <c r="AE431" s="664" t="str">
        <f>IF(AD431="","",VLOOKUP(AD431,リスト!BW:BX,2,0))</f>
        <v/>
      </c>
      <c r="AF431" s="664" t="str">
        <f>IF(Z431="","",IF(J431&gt;【１】経営概要!$G$27,調査年-1,調査年)-I431)</f>
        <v/>
      </c>
      <c r="AG431" s="723" t="str">
        <f t="shared" si="71"/>
        <v/>
      </c>
      <c r="AH431" s="665" t="str">
        <f t="shared" si="72"/>
        <v/>
      </c>
      <c r="AI431" s="665" t="str">
        <f t="shared" si="73"/>
        <v/>
      </c>
      <c r="AJ431" s="666" t="str">
        <f t="shared" si="74"/>
        <v/>
      </c>
      <c r="AK431" s="666" t="str">
        <f t="shared" si="75"/>
        <v/>
      </c>
      <c r="AL431" s="666" t="str">
        <f t="shared" si="87"/>
        <v/>
      </c>
      <c r="AM431" s="666" t="str">
        <f>IF(R431="","",IF(OR(I431=IF(J431&gt;【１】経営概要!$G$27,調査年-1,調査年),AH431=""),"",ROUND(AH431*R431%,0)))</f>
        <v/>
      </c>
      <c r="AN431" s="666" t="str">
        <f t="shared" si="76"/>
        <v/>
      </c>
      <c r="AO431" s="666" t="str">
        <f t="shared" si="77"/>
        <v/>
      </c>
      <c r="AP431" s="666" t="str">
        <f t="shared" si="78"/>
        <v/>
      </c>
      <c r="AQ431" s="862" t="str">
        <f>IF(OR(R431="",AND(OR(I431&lt;&gt;IF(J431&gt;【１】経営概要!$G$27,調査年-1,調査年),AA431=0),M431="",AL431="")),"",
SUM(
IF(AND(I431=IF(J431&gt;【１】経営概要!$G$27,調査年-1,調査年),AA431=1),ROUND(K431*R431%,0),),
ROUND(M431*R431%,0),
ROUND(SUM(AL431)*R431%,0),
))</f>
        <v/>
      </c>
      <c r="AR431" s="666" t="str">
        <f t="shared" si="79"/>
        <v/>
      </c>
      <c r="AS431" s="666" t="str">
        <f t="shared" si="80"/>
        <v/>
      </c>
      <c r="AT431" s="897" t="str">
        <f t="shared" si="82"/>
        <v/>
      </c>
      <c r="AU431" s="897" t="str">
        <f t="shared" si="83"/>
        <v/>
      </c>
    </row>
    <row r="432" spans="3:47" s="4" customFormat="1" ht="28.15" hidden="1" customHeight="1" outlineLevel="1">
      <c r="C432" s="722">
        <v>414</v>
      </c>
      <c r="D432" s="766"/>
      <c r="E432" s="686"/>
      <c r="F432" s="767"/>
      <c r="G432" s="744"/>
      <c r="H432" s="191"/>
      <c r="I432" s="191"/>
      <c r="J432" s="776"/>
      <c r="K432" s="192"/>
      <c r="L432" s="192"/>
      <c r="M432" s="774"/>
      <c r="N432" s="192"/>
      <c r="O432" s="769"/>
      <c r="P432" s="895"/>
      <c r="Q432" s="960"/>
      <c r="R432" s="1048"/>
      <c r="S432" s="770"/>
      <c r="T432" s="771"/>
      <c r="U432" s="453"/>
      <c r="V432" s="307"/>
      <c r="W432" s="294"/>
      <c r="Z432" s="663" t="str">
        <f t="shared" si="69"/>
        <v/>
      </c>
      <c r="AA432" s="664" t="str">
        <f t="shared" si="84"/>
        <v/>
      </c>
      <c r="AB432" s="664" t="str">
        <f t="shared" si="85"/>
        <v/>
      </c>
      <c r="AC432" s="664" t="str">
        <f>IF(Z432="","",VLOOKUP(Z432,リスト!BN:BO,2,0))</f>
        <v/>
      </c>
      <c r="AD432" s="664" t="str">
        <f t="shared" si="70"/>
        <v/>
      </c>
      <c r="AE432" s="664" t="str">
        <f>IF(AD432="","",VLOOKUP(AD432,リスト!BW:BX,2,0))</f>
        <v/>
      </c>
      <c r="AF432" s="664" t="str">
        <f>IF(Z432="","",IF(J432&gt;【１】経営概要!$G$27,調査年-1,調査年)-I432)</f>
        <v/>
      </c>
      <c r="AG432" s="723" t="str">
        <f t="shared" si="71"/>
        <v/>
      </c>
      <c r="AH432" s="665" t="str">
        <f t="shared" si="72"/>
        <v/>
      </c>
      <c r="AI432" s="665" t="str">
        <f t="shared" si="73"/>
        <v/>
      </c>
      <c r="AJ432" s="666" t="str">
        <f t="shared" si="74"/>
        <v/>
      </c>
      <c r="AK432" s="666" t="str">
        <f t="shared" si="75"/>
        <v/>
      </c>
      <c r="AL432" s="666" t="str">
        <f t="shared" si="87"/>
        <v/>
      </c>
      <c r="AM432" s="666" t="str">
        <f>IF(R432="","",IF(OR(I432=IF(J432&gt;【１】経営概要!$G$27,調査年-1,調査年),AH432=""),"",ROUND(AH432*R432%,0)))</f>
        <v/>
      </c>
      <c r="AN432" s="666" t="str">
        <f t="shared" si="76"/>
        <v/>
      </c>
      <c r="AO432" s="666" t="str">
        <f t="shared" si="77"/>
        <v/>
      </c>
      <c r="AP432" s="666" t="str">
        <f t="shared" si="78"/>
        <v/>
      </c>
      <c r="AQ432" s="862" t="str">
        <f>IF(OR(R432="",AND(OR(I432&lt;&gt;IF(J432&gt;【１】経営概要!$G$27,調査年-1,調査年),AA432=0),M432="",AL432="")),"",
SUM(
IF(AND(I432=IF(J432&gt;【１】経営概要!$G$27,調査年-1,調査年),AA432=1),ROUND(K432*R432%,0),),
ROUND(M432*R432%,0),
ROUND(SUM(AL432)*R432%,0),
))</f>
        <v/>
      </c>
      <c r="AR432" s="666" t="str">
        <f t="shared" si="79"/>
        <v/>
      </c>
      <c r="AS432" s="666" t="str">
        <f t="shared" si="80"/>
        <v/>
      </c>
      <c r="AT432" s="897" t="str">
        <f t="shared" si="82"/>
        <v/>
      </c>
      <c r="AU432" s="897" t="str">
        <f t="shared" si="83"/>
        <v/>
      </c>
    </row>
    <row r="433" spans="3:47" s="4" customFormat="1" ht="28.15" hidden="1" customHeight="1" outlineLevel="1">
      <c r="C433" s="722">
        <v>415</v>
      </c>
      <c r="D433" s="766"/>
      <c r="E433" s="686"/>
      <c r="F433" s="767"/>
      <c r="G433" s="682"/>
      <c r="H433" s="200"/>
      <c r="I433" s="200"/>
      <c r="J433" s="768"/>
      <c r="K433" s="201"/>
      <c r="L433" s="201"/>
      <c r="M433" s="201"/>
      <c r="N433" s="201"/>
      <c r="O433" s="769"/>
      <c r="P433" s="895"/>
      <c r="Q433" s="960"/>
      <c r="R433" s="1048"/>
      <c r="S433" s="770"/>
      <c r="T433" s="771"/>
      <c r="U433" s="453"/>
      <c r="V433" s="307"/>
      <c r="W433" s="294"/>
      <c r="Z433" s="663" t="str">
        <f t="shared" si="69"/>
        <v/>
      </c>
      <c r="AA433" s="664" t="str">
        <f t="shared" si="84"/>
        <v/>
      </c>
      <c r="AB433" s="664" t="str">
        <f t="shared" si="85"/>
        <v/>
      </c>
      <c r="AC433" s="664" t="str">
        <f>IF(Z433="","",VLOOKUP(Z433,リスト!BN:BO,2,0))</f>
        <v/>
      </c>
      <c r="AD433" s="664" t="str">
        <f t="shared" si="70"/>
        <v/>
      </c>
      <c r="AE433" s="664" t="str">
        <f>IF(AD433="","",VLOOKUP(AD433,リスト!BW:BX,2,0))</f>
        <v/>
      </c>
      <c r="AF433" s="664" t="str">
        <f>IF(Z433="","",IF(J433&gt;【１】経営概要!$G$27,調査年-1,調査年)-I433)</f>
        <v/>
      </c>
      <c r="AG433" s="723" t="str">
        <f t="shared" si="71"/>
        <v/>
      </c>
      <c r="AH433" s="665" t="str">
        <f t="shared" si="72"/>
        <v/>
      </c>
      <c r="AI433" s="665" t="str">
        <f t="shared" si="73"/>
        <v/>
      </c>
      <c r="AJ433" s="666" t="str">
        <f t="shared" si="74"/>
        <v/>
      </c>
      <c r="AK433" s="666" t="str">
        <f t="shared" si="75"/>
        <v/>
      </c>
      <c r="AL433" s="666" t="str">
        <f t="shared" si="87"/>
        <v/>
      </c>
      <c r="AM433" s="666" t="str">
        <f>IF(R433="","",IF(OR(I433=IF(J433&gt;【１】経営概要!$G$27,調査年-1,調査年),AH433=""),"",ROUND(AH433*R433%,0)))</f>
        <v/>
      </c>
      <c r="AN433" s="666" t="str">
        <f t="shared" si="76"/>
        <v/>
      </c>
      <c r="AO433" s="666" t="str">
        <f t="shared" si="77"/>
        <v/>
      </c>
      <c r="AP433" s="666" t="str">
        <f t="shared" si="78"/>
        <v/>
      </c>
      <c r="AQ433" s="862" t="str">
        <f>IF(OR(R433="",AND(OR(I433&lt;&gt;IF(J433&gt;【１】経営概要!$G$27,調査年-1,調査年),AA433=0),M433="",AL433="")),"",
SUM(
IF(AND(I433=IF(J433&gt;【１】経営概要!$G$27,調査年-1,調査年),AA433=1),ROUND(K433*R433%,0),),
ROUND(M433*R433%,0),
ROUND(SUM(AL433)*R433%,0),
))</f>
        <v/>
      </c>
      <c r="AR433" s="666" t="str">
        <f t="shared" si="79"/>
        <v/>
      </c>
      <c r="AS433" s="666" t="str">
        <f t="shared" si="80"/>
        <v/>
      </c>
      <c r="AT433" s="897" t="str">
        <f t="shared" si="82"/>
        <v/>
      </c>
      <c r="AU433" s="897" t="str">
        <f t="shared" si="83"/>
        <v/>
      </c>
    </row>
    <row r="434" spans="3:47" s="4" customFormat="1" ht="28.15" hidden="1" customHeight="1" outlineLevel="1">
      <c r="C434" s="722">
        <v>416</v>
      </c>
      <c r="D434" s="772"/>
      <c r="E434" s="773"/>
      <c r="F434" s="767"/>
      <c r="G434" s="744"/>
      <c r="H434" s="193"/>
      <c r="I434" s="193"/>
      <c r="J434" s="768"/>
      <c r="K434" s="192"/>
      <c r="L434" s="192"/>
      <c r="M434" s="774"/>
      <c r="N434" s="192"/>
      <c r="O434" s="769"/>
      <c r="P434" s="895"/>
      <c r="Q434" s="960"/>
      <c r="R434" s="1048"/>
      <c r="S434" s="770"/>
      <c r="T434" s="771"/>
      <c r="U434" s="453"/>
      <c r="V434" s="307"/>
      <c r="W434" s="294"/>
      <c r="Z434" s="663" t="str">
        <f t="shared" si="69"/>
        <v/>
      </c>
      <c r="AA434" s="664" t="str">
        <f t="shared" si="84"/>
        <v/>
      </c>
      <c r="AB434" s="664" t="str">
        <f t="shared" si="85"/>
        <v/>
      </c>
      <c r="AC434" s="664" t="str">
        <f>IF(Z434="","",VLOOKUP(Z434,リスト!BN:BO,2,0))</f>
        <v/>
      </c>
      <c r="AD434" s="664" t="str">
        <f t="shared" si="70"/>
        <v/>
      </c>
      <c r="AE434" s="664" t="str">
        <f>IF(AD434="","",VLOOKUP(AD434,リスト!BW:BX,2,0))</f>
        <v/>
      </c>
      <c r="AF434" s="664" t="str">
        <f>IF(Z434="","",IF(J434&gt;【１】経営概要!$G$27,調査年-1,調査年)-I434)</f>
        <v/>
      </c>
      <c r="AG434" s="723" t="str">
        <f t="shared" si="71"/>
        <v/>
      </c>
      <c r="AH434" s="665" t="str">
        <f t="shared" si="72"/>
        <v/>
      </c>
      <c r="AI434" s="665" t="str">
        <f t="shared" si="73"/>
        <v/>
      </c>
      <c r="AJ434" s="666" t="str">
        <f t="shared" si="74"/>
        <v/>
      </c>
      <c r="AK434" s="666" t="str">
        <f t="shared" si="75"/>
        <v/>
      </c>
      <c r="AL434" s="666" t="str">
        <f t="shared" si="87"/>
        <v/>
      </c>
      <c r="AM434" s="666" t="str">
        <f>IF(R434="","",IF(OR(I434=IF(J434&gt;【１】経営概要!$G$27,調査年-1,調査年),AH434=""),"",ROUND(AH434*R434%,0)))</f>
        <v/>
      </c>
      <c r="AN434" s="666" t="str">
        <f t="shared" si="76"/>
        <v/>
      </c>
      <c r="AO434" s="666" t="str">
        <f t="shared" si="77"/>
        <v/>
      </c>
      <c r="AP434" s="666" t="str">
        <f t="shared" si="78"/>
        <v/>
      </c>
      <c r="AQ434" s="862" t="str">
        <f>IF(OR(R434="",AND(OR(I434&lt;&gt;IF(J434&gt;【１】経営概要!$G$27,調査年-1,調査年),AA434=0),M434="",AL434="")),"",
SUM(
IF(AND(I434=IF(J434&gt;【１】経営概要!$G$27,調査年-1,調査年),AA434=1),ROUND(K434*R434%,0),),
ROUND(M434*R434%,0),
ROUND(SUM(AL434)*R434%,0),
))</f>
        <v/>
      </c>
      <c r="AR434" s="666" t="str">
        <f t="shared" si="79"/>
        <v/>
      </c>
      <c r="AS434" s="666" t="str">
        <f t="shared" si="80"/>
        <v/>
      </c>
      <c r="AT434" s="897" t="str">
        <f t="shared" si="82"/>
        <v/>
      </c>
      <c r="AU434" s="897" t="str">
        <f t="shared" si="83"/>
        <v/>
      </c>
    </row>
    <row r="435" spans="3:47" s="4" customFormat="1" ht="28.15" hidden="1" customHeight="1" outlineLevel="1">
      <c r="C435" s="722">
        <v>417</v>
      </c>
      <c r="D435" s="766"/>
      <c r="E435" s="686"/>
      <c r="F435" s="767"/>
      <c r="G435" s="744"/>
      <c r="H435" s="191"/>
      <c r="I435" s="191"/>
      <c r="J435" s="768"/>
      <c r="K435" s="192"/>
      <c r="L435" s="192"/>
      <c r="M435" s="774"/>
      <c r="N435" s="192"/>
      <c r="O435" s="769"/>
      <c r="P435" s="895"/>
      <c r="Q435" s="960"/>
      <c r="R435" s="1048"/>
      <c r="S435" s="770"/>
      <c r="T435" s="771"/>
      <c r="U435" s="453"/>
      <c r="V435" s="307"/>
      <c r="W435" s="294"/>
      <c r="Z435" s="663" t="str">
        <f t="shared" si="69"/>
        <v/>
      </c>
      <c r="AA435" s="664" t="str">
        <f t="shared" si="84"/>
        <v/>
      </c>
      <c r="AB435" s="664" t="str">
        <f t="shared" si="85"/>
        <v/>
      </c>
      <c r="AC435" s="664" t="str">
        <f>IF(Z435="","",VLOOKUP(Z435,リスト!BN:BO,2,0))</f>
        <v/>
      </c>
      <c r="AD435" s="664" t="str">
        <f t="shared" si="70"/>
        <v/>
      </c>
      <c r="AE435" s="664" t="str">
        <f>IF(AD435="","",VLOOKUP(AD435,リスト!BW:BX,2,0))</f>
        <v/>
      </c>
      <c r="AF435" s="664" t="str">
        <f>IF(Z435="","",IF(J435&gt;【１】経営概要!$G$27,調査年-1,調査年)-I435)</f>
        <v/>
      </c>
      <c r="AG435" s="723" t="str">
        <f t="shared" si="71"/>
        <v/>
      </c>
      <c r="AH435" s="665" t="str">
        <f t="shared" si="72"/>
        <v/>
      </c>
      <c r="AI435" s="665" t="str">
        <f t="shared" si="73"/>
        <v/>
      </c>
      <c r="AJ435" s="666" t="str">
        <f t="shared" si="74"/>
        <v/>
      </c>
      <c r="AK435" s="666" t="str">
        <f t="shared" si="75"/>
        <v/>
      </c>
      <c r="AL435" s="666" t="str">
        <f t="shared" si="87"/>
        <v/>
      </c>
      <c r="AM435" s="666" t="str">
        <f>IF(R435="","",IF(OR(I435=IF(J435&gt;【１】経営概要!$G$27,調査年-1,調査年),AH435=""),"",ROUND(AH435*R435%,0)))</f>
        <v/>
      </c>
      <c r="AN435" s="666" t="str">
        <f t="shared" si="76"/>
        <v/>
      </c>
      <c r="AO435" s="666" t="str">
        <f t="shared" si="77"/>
        <v/>
      </c>
      <c r="AP435" s="666" t="str">
        <f t="shared" si="78"/>
        <v/>
      </c>
      <c r="AQ435" s="862" t="str">
        <f>IF(OR(R435="",AND(OR(I435&lt;&gt;IF(J435&gt;【１】経営概要!$G$27,調査年-1,調査年),AA435=0),M435="",AL435="")),"",
SUM(
IF(AND(I435=IF(J435&gt;【１】経営概要!$G$27,調査年-1,調査年),AA435=1),ROUND(K435*R435%,0),),
ROUND(M435*R435%,0),
ROUND(SUM(AL435)*R435%,0),
))</f>
        <v/>
      </c>
      <c r="AR435" s="666" t="str">
        <f t="shared" si="79"/>
        <v/>
      </c>
      <c r="AS435" s="666" t="str">
        <f t="shared" si="80"/>
        <v/>
      </c>
      <c r="AT435" s="897" t="str">
        <f t="shared" si="82"/>
        <v/>
      </c>
      <c r="AU435" s="897" t="str">
        <f t="shared" si="83"/>
        <v/>
      </c>
    </row>
    <row r="436" spans="3:47" s="4" customFormat="1" ht="28.15" hidden="1" customHeight="1" outlineLevel="1">
      <c r="C436" s="722">
        <v>418</v>
      </c>
      <c r="D436" s="772"/>
      <c r="E436" s="773"/>
      <c r="F436" s="767"/>
      <c r="G436" s="744"/>
      <c r="H436" s="193"/>
      <c r="I436" s="193"/>
      <c r="J436" s="768"/>
      <c r="K436" s="192"/>
      <c r="L436" s="192"/>
      <c r="M436" s="774"/>
      <c r="N436" s="192"/>
      <c r="O436" s="769"/>
      <c r="P436" s="895"/>
      <c r="Q436" s="960"/>
      <c r="R436" s="1048"/>
      <c r="S436" s="770"/>
      <c r="T436" s="771"/>
      <c r="U436" s="453"/>
      <c r="V436" s="307"/>
      <c r="W436" s="294"/>
      <c r="Z436" s="663" t="str">
        <f t="shared" si="69"/>
        <v/>
      </c>
      <c r="AA436" s="664" t="str">
        <f t="shared" si="84"/>
        <v/>
      </c>
      <c r="AB436" s="664" t="str">
        <f t="shared" si="85"/>
        <v/>
      </c>
      <c r="AC436" s="664" t="str">
        <f>IF(Z436="","",VLOOKUP(Z436,リスト!BN:BO,2,0))</f>
        <v/>
      </c>
      <c r="AD436" s="664" t="str">
        <f t="shared" si="70"/>
        <v/>
      </c>
      <c r="AE436" s="664" t="str">
        <f>IF(AD436="","",VLOOKUP(AD436,リスト!BW:BX,2,0))</f>
        <v/>
      </c>
      <c r="AF436" s="664" t="str">
        <f>IF(Z436="","",IF(J436&gt;【１】経営概要!$G$27,調査年-1,調査年)-I436)</f>
        <v/>
      </c>
      <c r="AG436" s="723" t="str">
        <f t="shared" si="71"/>
        <v/>
      </c>
      <c r="AH436" s="665" t="str">
        <f t="shared" si="72"/>
        <v/>
      </c>
      <c r="AI436" s="665" t="str">
        <f t="shared" si="73"/>
        <v/>
      </c>
      <c r="AJ436" s="666" t="str">
        <f t="shared" si="74"/>
        <v/>
      </c>
      <c r="AK436" s="666" t="str">
        <f t="shared" si="75"/>
        <v/>
      </c>
      <c r="AL436" s="666" t="str">
        <f t="shared" si="87"/>
        <v/>
      </c>
      <c r="AM436" s="666" t="str">
        <f>IF(R436="","",IF(OR(I436=IF(J436&gt;【１】経営概要!$G$27,調査年-1,調査年),AH436=""),"",ROUND(AH436*R436%,0)))</f>
        <v/>
      </c>
      <c r="AN436" s="666" t="str">
        <f t="shared" si="76"/>
        <v/>
      </c>
      <c r="AO436" s="666" t="str">
        <f t="shared" si="77"/>
        <v/>
      </c>
      <c r="AP436" s="666" t="str">
        <f t="shared" si="78"/>
        <v/>
      </c>
      <c r="AQ436" s="862" t="str">
        <f>IF(OR(R436="",AND(OR(I436&lt;&gt;IF(J436&gt;【１】経営概要!$G$27,調査年-1,調査年),AA436=0),M436="",AL436="")),"",
SUM(
IF(AND(I436=IF(J436&gt;【１】経営概要!$G$27,調査年-1,調査年),AA436=1),ROUND(K436*R436%,0),),
ROUND(M436*R436%,0),
ROUND(SUM(AL436)*R436%,0),
))</f>
        <v/>
      </c>
      <c r="AR436" s="666" t="str">
        <f t="shared" si="79"/>
        <v/>
      </c>
      <c r="AS436" s="666" t="str">
        <f t="shared" si="80"/>
        <v/>
      </c>
      <c r="AT436" s="897" t="str">
        <f t="shared" si="82"/>
        <v/>
      </c>
      <c r="AU436" s="897" t="str">
        <f t="shared" si="83"/>
        <v/>
      </c>
    </row>
    <row r="437" spans="3:47" s="4" customFormat="1" ht="28.15" hidden="1" customHeight="1" outlineLevel="1">
      <c r="C437" s="722">
        <v>419</v>
      </c>
      <c r="D437" s="766"/>
      <c r="E437" s="686"/>
      <c r="F437" s="767"/>
      <c r="G437" s="744"/>
      <c r="H437" s="191"/>
      <c r="I437" s="191"/>
      <c r="J437" s="768"/>
      <c r="K437" s="192"/>
      <c r="L437" s="192"/>
      <c r="M437" s="774"/>
      <c r="N437" s="192"/>
      <c r="O437" s="769"/>
      <c r="P437" s="895"/>
      <c r="Q437" s="960"/>
      <c r="R437" s="1048"/>
      <c r="S437" s="770"/>
      <c r="T437" s="771"/>
      <c r="U437" s="453"/>
      <c r="V437" s="307"/>
      <c r="W437" s="294"/>
      <c r="Z437" s="663" t="str">
        <f t="shared" si="69"/>
        <v/>
      </c>
      <c r="AA437" s="664" t="str">
        <f t="shared" si="84"/>
        <v/>
      </c>
      <c r="AB437" s="664" t="str">
        <f t="shared" si="85"/>
        <v/>
      </c>
      <c r="AC437" s="664" t="str">
        <f>IF(Z437="","",VLOOKUP(Z437,リスト!BN:BO,2,0))</f>
        <v/>
      </c>
      <c r="AD437" s="664" t="str">
        <f t="shared" si="70"/>
        <v/>
      </c>
      <c r="AE437" s="664" t="str">
        <f>IF(AD437="","",VLOOKUP(AD437,リスト!BW:BX,2,0))</f>
        <v/>
      </c>
      <c r="AF437" s="664" t="str">
        <f>IF(Z437="","",IF(J437&gt;【１】経営概要!$G$27,調査年-1,調査年)-I437)</f>
        <v/>
      </c>
      <c r="AG437" s="723" t="str">
        <f t="shared" si="71"/>
        <v/>
      </c>
      <c r="AH437" s="665" t="str">
        <f t="shared" si="72"/>
        <v/>
      </c>
      <c r="AI437" s="665" t="str">
        <f t="shared" si="73"/>
        <v/>
      </c>
      <c r="AJ437" s="666" t="str">
        <f t="shared" si="74"/>
        <v/>
      </c>
      <c r="AK437" s="666" t="str">
        <f t="shared" si="75"/>
        <v/>
      </c>
      <c r="AL437" s="666" t="str">
        <f t="shared" si="87"/>
        <v/>
      </c>
      <c r="AM437" s="666" t="str">
        <f>IF(R437="","",IF(OR(I437=IF(J437&gt;【１】経営概要!$G$27,調査年-1,調査年),AH437=""),"",ROUND(AH437*R437%,0)))</f>
        <v/>
      </c>
      <c r="AN437" s="666" t="str">
        <f t="shared" si="76"/>
        <v/>
      </c>
      <c r="AO437" s="666" t="str">
        <f t="shared" si="77"/>
        <v/>
      </c>
      <c r="AP437" s="666" t="str">
        <f t="shared" si="78"/>
        <v/>
      </c>
      <c r="AQ437" s="862" t="str">
        <f>IF(OR(R437="",AND(OR(I437&lt;&gt;IF(J437&gt;【１】経営概要!$G$27,調査年-1,調査年),AA437=0),M437="",AL437="")),"",
SUM(
IF(AND(I437=IF(J437&gt;【１】経営概要!$G$27,調査年-1,調査年),AA437=1),ROUND(K437*R437%,0),),
ROUND(M437*R437%,0),
ROUND(SUM(AL437)*R437%,0),
))</f>
        <v/>
      </c>
      <c r="AR437" s="666" t="str">
        <f t="shared" si="79"/>
        <v/>
      </c>
      <c r="AS437" s="666" t="str">
        <f t="shared" si="80"/>
        <v/>
      </c>
      <c r="AT437" s="897" t="str">
        <f t="shared" si="82"/>
        <v/>
      </c>
      <c r="AU437" s="897" t="str">
        <f t="shared" si="83"/>
        <v/>
      </c>
    </row>
    <row r="438" spans="3:47" s="4" customFormat="1" ht="28.15" hidden="1" customHeight="1" outlineLevel="1">
      <c r="C438" s="722">
        <v>420</v>
      </c>
      <c r="D438" s="772"/>
      <c r="E438" s="773"/>
      <c r="F438" s="767"/>
      <c r="G438" s="744"/>
      <c r="H438" s="193"/>
      <c r="I438" s="193"/>
      <c r="J438" s="768"/>
      <c r="K438" s="192"/>
      <c r="L438" s="192"/>
      <c r="M438" s="774"/>
      <c r="N438" s="192"/>
      <c r="O438" s="769"/>
      <c r="P438" s="895"/>
      <c r="Q438" s="960"/>
      <c r="R438" s="1048"/>
      <c r="S438" s="770"/>
      <c r="T438" s="771"/>
      <c r="U438" s="453"/>
      <c r="V438" s="307"/>
      <c r="W438" s="294"/>
      <c r="Z438" s="663" t="str">
        <f t="shared" si="69"/>
        <v/>
      </c>
      <c r="AA438" s="664" t="str">
        <f t="shared" si="84"/>
        <v/>
      </c>
      <c r="AB438" s="664" t="str">
        <f t="shared" si="85"/>
        <v/>
      </c>
      <c r="AC438" s="664" t="str">
        <f>IF(Z438="","",VLOOKUP(Z438,リスト!BN:BO,2,0))</f>
        <v/>
      </c>
      <c r="AD438" s="664" t="str">
        <f t="shared" si="70"/>
        <v/>
      </c>
      <c r="AE438" s="664" t="str">
        <f>IF(AD438="","",VLOOKUP(AD438,リスト!BW:BX,2,0))</f>
        <v/>
      </c>
      <c r="AF438" s="664" t="str">
        <f>IF(Z438="","",IF(J438&gt;【１】経営概要!$G$27,調査年-1,調査年)-I438)</f>
        <v/>
      </c>
      <c r="AG438" s="723" t="str">
        <f t="shared" si="71"/>
        <v/>
      </c>
      <c r="AH438" s="665" t="str">
        <f t="shared" si="72"/>
        <v/>
      </c>
      <c r="AI438" s="665" t="str">
        <f t="shared" si="73"/>
        <v/>
      </c>
      <c r="AJ438" s="666" t="str">
        <f t="shared" si="74"/>
        <v/>
      </c>
      <c r="AK438" s="666" t="str">
        <f t="shared" si="75"/>
        <v/>
      </c>
      <c r="AL438" s="666" t="str">
        <f t="shared" si="87"/>
        <v/>
      </c>
      <c r="AM438" s="666" t="str">
        <f>IF(R438="","",IF(OR(I438=IF(J438&gt;【１】経営概要!$G$27,調査年-1,調査年),AH438=""),"",ROUND(AH438*R438%,0)))</f>
        <v/>
      </c>
      <c r="AN438" s="666" t="str">
        <f t="shared" si="76"/>
        <v/>
      </c>
      <c r="AO438" s="666" t="str">
        <f t="shared" si="77"/>
        <v/>
      </c>
      <c r="AP438" s="666" t="str">
        <f t="shared" si="78"/>
        <v/>
      </c>
      <c r="AQ438" s="862" t="str">
        <f>IF(OR(R438="",AND(OR(I438&lt;&gt;IF(J438&gt;【１】経営概要!$G$27,調査年-1,調査年),AA438=0),M438="",AL438="")),"",
SUM(
IF(AND(I438=IF(J438&gt;【１】経営概要!$G$27,調査年-1,調査年),AA438=1),ROUND(K438*R438%,0),),
ROUND(M438*R438%,0),
ROUND(SUM(AL438)*R438%,0),
))</f>
        <v/>
      </c>
      <c r="AR438" s="666" t="str">
        <f t="shared" si="79"/>
        <v/>
      </c>
      <c r="AS438" s="666" t="str">
        <f t="shared" si="80"/>
        <v/>
      </c>
      <c r="AT438" s="897" t="str">
        <f t="shared" si="82"/>
        <v/>
      </c>
      <c r="AU438" s="897" t="str">
        <f t="shared" si="83"/>
        <v/>
      </c>
    </row>
    <row r="439" spans="3:47" s="4" customFormat="1" ht="28.15" hidden="1" customHeight="1" outlineLevel="1">
      <c r="C439" s="722">
        <v>421</v>
      </c>
      <c r="D439" s="766"/>
      <c r="E439" s="686"/>
      <c r="F439" s="767"/>
      <c r="G439" s="744"/>
      <c r="H439" s="191"/>
      <c r="I439" s="191"/>
      <c r="J439" s="768"/>
      <c r="K439" s="192"/>
      <c r="L439" s="192"/>
      <c r="M439" s="774"/>
      <c r="N439" s="192"/>
      <c r="O439" s="769"/>
      <c r="P439" s="895"/>
      <c r="Q439" s="960"/>
      <c r="R439" s="1048"/>
      <c r="S439" s="770"/>
      <c r="T439" s="771"/>
      <c r="U439" s="453"/>
      <c r="V439" s="307"/>
      <c r="W439" s="294"/>
      <c r="Z439" s="663" t="str">
        <f t="shared" si="69"/>
        <v/>
      </c>
      <c r="AA439" s="664" t="str">
        <f t="shared" si="84"/>
        <v/>
      </c>
      <c r="AB439" s="664" t="str">
        <f t="shared" si="85"/>
        <v/>
      </c>
      <c r="AC439" s="664" t="str">
        <f>IF(Z439="","",VLOOKUP(Z439,リスト!BN:BO,2,0))</f>
        <v/>
      </c>
      <c r="AD439" s="664" t="str">
        <f t="shared" si="70"/>
        <v/>
      </c>
      <c r="AE439" s="664" t="str">
        <f>IF(AD439="","",VLOOKUP(AD439,リスト!BW:BX,2,0))</f>
        <v/>
      </c>
      <c r="AF439" s="664" t="str">
        <f>IF(Z439="","",IF(J439&gt;【１】経営概要!$G$27,調査年-1,調査年)-I439)</f>
        <v/>
      </c>
      <c r="AG439" s="723" t="str">
        <f t="shared" si="71"/>
        <v/>
      </c>
      <c r="AH439" s="665" t="str">
        <f t="shared" si="72"/>
        <v/>
      </c>
      <c r="AI439" s="665" t="str">
        <f t="shared" si="73"/>
        <v/>
      </c>
      <c r="AJ439" s="666" t="str">
        <f t="shared" si="74"/>
        <v/>
      </c>
      <c r="AK439" s="666" t="str">
        <f t="shared" si="75"/>
        <v/>
      </c>
      <c r="AL439" s="666" t="str">
        <f t="shared" si="87"/>
        <v/>
      </c>
      <c r="AM439" s="666" t="str">
        <f>IF(R439="","",IF(OR(I439=IF(J439&gt;【１】経営概要!$G$27,調査年-1,調査年),AH439=""),"",ROUND(AH439*R439%,0)))</f>
        <v/>
      </c>
      <c r="AN439" s="666" t="str">
        <f t="shared" si="76"/>
        <v/>
      </c>
      <c r="AO439" s="666" t="str">
        <f t="shared" si="77"/>
        <v/>
      </c>
      <c r="AP439" s="666" t="str">
        <f t="shared" si="78"/>
        <v/>
      </c>
      <c r="AQ439" s="862" t="str">
        <f>IF(OR(R439="",AND(OR(I439&lt;&gt;IF(J439&gt;【１】経営概要!$G$27,調査年-1,調査年),AA439=0),M439="",AL439="")),"",
SUM(
IF(AND(I439=IF(J439&gt;【１】経営概要!$G$27,調査年-1,調査年),AA439=1),ROUND(K439*R439%,0),),
ROUND(M439*R439%,0),
ROUND(SUM(AL439)*R439%,0),
))</f>
        <v/>
      </c>
      <c r="AR439" s="666" t="str">
        <f t="shared" si="79"/>
        <v/>
      </c>
      <c r="AS439" s="666" t="str">
        <f t="shared" si="80"/>
        <v/>
      </c>
      <c r="AT439" s="897" t="str">
        <f t="shared" si="82"/>
        <v/>
      </c>
      <c r="AU439" s="897" t="str">
        <f t="shared" si="83"/>
        <v/>
      </c>
    </row>
    <row r="440" spans="3:47" s="4" customFormat="1" ht="28.15" hidden="1" customHeight="1" outlineLevel="1">
      <c r="C440" s="722">
        <v>422</v>
      </c>
      <c r="D440" s="772"/>
      <c r="E440" s="773"/>
      <c r="F440" s="767"/>
      <c r="G440" s="744"/>
      <c r="H440" s="193"/>
      <c r="I440" s="193"/>
      <c r="J440" s="768"/>
      <c r="K440" s="192"/>
      <c r="L440" s="192"/>
      <c r="M440" s="774"/>
      <c r="N440" s="192"/>
      <c r="O440" s="769"/>
      <c r="P440" s="895"/>
      <c r="Q440" s="960"/>
      <c r="R440" s="1048"/>
      <c r="S440" s="770"/>
      <c r="T440" s="771"/>
      <c r="U440" s="453"/>
      <c r="V440" s="307"/>
      <c r="W440" s="294"/>
      <c r="Z440" s="663" t="str">
        <f t="shared" si="69"/>
        <v/>
      </c>
      <c r="AA440" s="664" t="str">
        <f t="shared" si="84"/>
        <v/>
      </c>
      <c r="AB440" s="664" t="str">
        <f t="shared" si="85"/>
        <v/>
      </c>
      <c r="AC440" s="664" t="str">
        <f>IF(Z440="","",VLOOKUP(Z440,リスト!BN:BO,2,0))</f>
        <v/>
      </c>
      <c r="AD440" s="664" t="str">
        <f t="shared" si="70"/>
        <v/>
      </c>
      <c r="AE440" s="664" t="str">
        <f>IF(AD440="","",VLOOKUP(AD440,リスト!BW:BX,2,0))</f>
        <v/>
      </c>
      <c r="AF440" s="664" t="str">
        <f>IF(Z440="","",IF(J440&gt;【１】経営概要!$G$27,調査年-1,調査年)-I440)</f>
        <v/>
      </c>
      <c r="AG440" s="723" t="str">
        <f t="shared" si="71"/>
        <v/>
      </c>
      <c r="AH440" s="665" t="str">
        <f t="shared" si="72"/>
        <v/>
      </c>
      <c r="AI440" s="665" t="str">
        <f t="shared" si="73"/>
        <v/>
      </c>
      <c r="AJ440" s="666" t="str">
        <f t="shared" si="74"/>
        <v/>
      </c>
      <c r="AK440" s="666" t="str">
        <f t="shared" si="75"/>
        <v/>
      </c>
      <c r="AL440" s="666" t="str">
        <f t="shared" si="87"/>
        <v/>
      </c>
      <c r="AM440" s="666" t="str">
        <f>IF(R440="","",IF(OR(I440=IF(J440&gt;【１】経営概要!$G$27,調査年-1,調査年),AH440=""),"",ROUND(AH440*R440%,0)))</f>
        <v/>
      </c>
      <c r="AN440" s="666" t="str">
        <f t="shared" si="76"/>
        <v/>
      </c>
      <c r="AO440" s="666" t="str">
        <f t="shared" si="77"/>
        <v/>
      </c>
      <c r="AP440" s="666" t="str">
        <f t="shared" si="78"/>
        <v/>
      </c>
      <c r="AQ440" s="862" t="str">
        <f>IF(OR(R440="",AND(OR(I440&lt;&gt;IF(J440&gt;【１】経営概要!$G$27,調査年-1,調査年),AA440=0),M440="",AL440="")),"",
SUM(
IF(AND(I440=IF(J440&gt;【１】経営概要!$G$27,調査年-1,調査年),AA440=1),ROUND(K440*R440%,0),),
ROUND(M440*R440%,0),
ROUND(SUM(AL440)*R440%,0),
))</f>
        <v/>
      </c>
      <c r="AR440" s="666" t="str">
        <f t="shared" si="79"/>
        <v/>
      </c>
      <c r="AS440" s="666" t="str">
        <f t="shared" si="80"/>
        <v/>
      </c>
      <c r="AT440" s="897" t="str">
        <f t="shared" si="82"/>
        <v/>
      </c>
      <c r="AU440" s="897" t="str">
        <f t="shared" si="83"/>
        <v/>
      </c>
    </row>
    <row r="441" spans="3:47" s="4" customFormat="1" ht="28.15" hidden="1" customHeight="1" outlineLevel="1">
      <c r="C441" s="722">
        <v>423</v>
      </c>
      <c r="D441" s="766"/>
      <c r="E441" s="686"/>
      <c r="F441" s="767"/>
      <c r="G441" s="744"/>
      <c r="H441" s="191"/>
      <c r="I441" s="191"/>
      <c r="J441" s="768"/>
      <c r="K441" s="192"/>
      <c r="L441" s="192"/>
      <c r="M441" s="774"/>
      <c r="N441" s="192"/>
      <c r="O441" s="769"/>
      <c r="P441" s="895"/>
      <c r="Q441" s="960"/>
      <c r="R441" s="1048"/>
      <c r="S441" s="770"/>
      <c r="T441" s="771"/>
      <c r="U441" s="453"/>
      <c r="V441" s="307"/>
      <c r="W441" s="294"/>
      <c r="Z441" s="663" t="str">
        <f t="shared" si="69"/>
        <v/>
      </c>
      <c r="AA441" s="664" t="str">
        <f t="shared" si="84"/>
        <v/>
      </c>
      <c r="AB441" s="664" t="str">
        <f t="shared" si="85"/>
        <v/>
      </c>
      <c r="AC441" s="664" t="str">
        <f>IF(Z441="","",VLOOKUP(Z441,リスト!BN:BO,2,0))</f>
        <v/>
      </c>
      <c r="AD441" s="664" t="str">
        <f t="shared" si="70"/>
        <v/>
      </c>
      <c r="AE441" s="664" t="str">
        <f>IF(AD441="","",VLOOKUP(AD441,リスト!BW:BX,2,0))</f>
        <v/>
      </c>
      <c r="AF441" s="664" t="str">
        <f>IF(Z441="","",IF(J441&gt;【１】経営概要!$G$27,調査年-1,調査年)-I441)</f>
        <v/>
      </c>
      <c r="AG441" s="723" t="str">
        <f t="shared" si="71"/>
        <v/>
      </c>
      <c r="AH441" s="665" t="str">
        <f t="shared" si="72"/>
        <v/>
      </c>
      <c r="AI441" s="665" t="str">
        <f t="shared" si="73"/>
        <v/>
      </c>
      <c r="AJ441" s="666" t="str">
        <f t="shared" si="74"/>
        <v/>
      </c>
      <c r="AK441" s="666" t="str">
        <f t="shared" si="75"/>
        <v/>
      </c>
      <c r="AL441" s="666" t="str">
        <f t="shared" si="87"/>
        <v/>
      </c>
      <c r="AM441" s="666" t="str">
        <f>IF(R441="","",IF(OR(I441=IF(J441&gt;【１】経営概要!$G$27,調査年-1,調査年),AH441=""),"",ROUND(AH441*R441%,0)))</f>
        <v/>
      </c>
      <c r="AN441" s="666" t="str">
        <f t="shared" si="76"/>
        <v/>
      </c>
      <c r="AO441" s="666" t="str">
        <f t="shared" si="77"/>
        <v/>
      </c>
      <c r="AP441" s="666" t="str">
        <f t="shared" si="78"/>
        <v/>
      </c>
      <c r="AQ441" s="862" t="str">
        <f>IF(OR(R441="",AND(OR(I441&lt;&gt;IF(J441&gt;【１】経営概要!$G$27,調査年-1,調査年),AA441=0),M441="",AL441="")),"",
SUM(
IF(AND(I441=IF(J441&gt;【１】経営概要!$G$27,調査年-1,調査年),AA441=1),ROUND(K441*R441%,0),),
ROUND(M441*R441%,0),
ROUND(SUM(AL441)*R441%,0),
))</f>
        <v/>
      </c>
      <c r="AR441" s="666" t="str">
        <f t="shared" si="79"/>
        <v/>
      </c>
      <c r="AS441" s="666" t="str">
        <f t="shared" si="80"/>
        <v/>
      </c>
      <c r="AT441" s="897" t="str">
        <f t="shared" si="82"/>
        <v/>
      </c>
      <c r="AU441" s="897" t="str">
        <f t="shared" si="83"/>
        <v/>
      </c>
    </row>
    <row r="442" spans="3:47" s="4" customFormat="1" ht="28.15" hidden="1" customHeight="1" outlineLevel="1">
      <c r="C442" s="722">
        <v>424</v>
      </c>
      <c r="D442" s="772"/>
      <c r="E442" s="773"/>
      <c r="F442" s="767"/>
      <c r="G442" s="744"/>
      <c r="H442" s="193"/>
      <c r="I442" s="193"/>
      <c r="J442" s="768"/>
      <c r="K442" s="192"/>
      <c r="L442" s="192"/>
      <c r="M442" s="774"/>
      <c r="N442" s="192"/>
      <c r="O442" s="769"/>
      <c r="P442" s="895"/>
      <c r="Q442" s="960"/>
      <c r="R442" s="1048"/>
      <c r="S442" s="770"/>
      <c r="T442" s="771"/>
      <c r="U442" s="453"/>
      <c r="V442" s="307"/>
      <c r="W442" s="294"/>
      <c r="Z442" s="663" t="str">
        <f t="shared" si="69"/>
        <v/>
      </c>
      <c r="AA442" s="664" t="str">
        <f t="shared" si="84"/>
        <v/>
      </c>
      <c r="AB442" s="664" t="str">
        <f t="shared" si="85"/>
        <v/>
      </c>
      <c r="AC442" s="664" t="str">
        <f>IF(Z442="","",VLOOKUP(Z442,リスト!BN:BO,2,0))</f>
        <v/>
      </c>
      <c r="AD442" s="664" t="str">
        <f t="shared" si="70"/>
        <v/>
      </c>
      <c r="AE442" s="664" t="str">
        <f>IF(AD442="","",VLOOKUP(AD442,リスト!BW:BX,2,0))</f>
        <v/>
      </c>
      <c r="AF442" s="664" t="str">
        <f>IF(Z442="","",IF(J442&gt;【１】経営概要!$G$27,調査年-1,調査年)-I442)</f>
        <v/>
      </c>
      <c r="AG442" s="723" t="str">
        <f t="shared" si="71"/>
        <v/>
      </c>
      <c r="AH442" s="665" t="str">
        <f t="shared" si="72"/>
        <v/>
      </c>
      <c r="AI442" s="665" t="str">
        <f t="shared" si="73"/>
        <v/>
      </c>
      <c r="AJ442" s="666" t="str">
        <f t="shared" si="74"/>
        <v/>
      </c>
      <c r="AK442" s="666" t="str">
        <f t="shared" si="75"/>
        <v/>
      </c>
      <c r="AL442" s="666" t="str">
        <f t="shared" si="87"/>
        <v/>
      </c>
      <c r="AM442" s="666" t="str">
        <f>IF(R442="","",IF(OR(I442=IF(J442&gt;【１】経営概要!$G$27,調査年-1,調査年),AH442=""),"",ROUND(AH442*R442%,0)))</f>
        <v/>
      </c>
      <c r="AN442" s="666" t="str">
        <f t="shared" si="76"/>
        <v/>
      </c>
      <c r="AO442" s="666" t="str">
        <f t="shared" si="77"/>
        <v/>
      </c>
      <c r="AP442" s="666" t="str">
        <f t="shared" si="78"/>
        <v/>
      </c>
      <c r="AQ442" s="862" t="str">
        <f>IF(OR(R442="",AND(OR(I442&lt;&gt;IF(J442&gt;【１】経営概要!$G$27,調査年-1,調査年),AA442=0),M442="",AL442="")),"",
SUM(
IF(AND(I442=IF(J442&gt;【１】経営概要!$G$27,調査年-1,調査年),AA442=1),ROUND(K442*R442%,0),),
ROUND(M442*R442%,0),
ROUND(SUM(AL442)*R442%,0),
))</f>
        <v/>
      </c>
      <c r="AR442" s="666" t="str">
        <f t="shared" si="79"/>
        <v/>
      </c>
      <c r="AS442" s="666" t="str">
        <f t="shared" si="80"/>
        <v/>
      </c>
      <c r="AT442" s="897" t="str">
        <f t="shared" si="82"/>
        <v/>
      </c>
      <c r="AU442" s="897" t="str">
        <f t="shared" si="83"/>
        <v/>
      </c>
    </row>
    <row r="443" spans="3:47" s="4" customFormat="1" ht="28.15" hidden="1" customHeight="1" outlineLevel="1">
      <c r="C443" s="722">
        <v>425</v>
      </c>
      <c r="D443" s="766"/>
      <c r="E443" s="686"/>
      <c r="F443" s="767"/>
      <c r="G443" s="744"/>
      <c r="H443" s="191"/>
      <c r="I443" s="191"/>
      <c r="J443" s="768"/>
      <c r="K443" s="192"/>
      <c r="L443" s="192"/>
      <c r="M443" s="774"/>
      <c r="N443" s="192"/>
      <c r="O443" s="769"/>
      <c r="P443" s="895"/>
      <c r="Q443" s="960"/>
      <c r="R443" s="1048"/>
      <c r="S443" s="770"/>
      <c r="T443" s="771"/>
      <c r="U443" s="453"/>
      <c r="V443" s="307"/>
      <c r="W443" s="294"/>
      <c r="Z443" s="663" t="str">
        <f t="shared" si="69"/>
        <v/>
      </c>
      <c r="AA443" s="664" t="str">
        <f t="shared" si="84"/>
        <v/>
      </c>
      <c r="AB443" s="664" t="str">
        <f t="shared" si="85"/>
        <v/>
      </c>
      <c r="AC443" s="664" t="str">
        <f>IF(Z443="","",VLOOKUP(Z443,リスト!BN:BO,2,0))</f>
        <v/>
      </c>
      <c r="AD443" s="664" t="str">
        <f t="shared" si="70"/>
        <v/>
      </c>
      <c r="AE443" s="664" t="str">
        <f>IF(AD443="","",VLOOKUP(AD443,リスト!BW:BX,2,0))</f>
        <v/>
      </c>
      <c r="AF443" s="664" t="str">
        <f>IF(Z443="","",IF(J443&gt;【１】経営概要!$G$27,調査年-1,調査年)-I443)</f>
        <v/>
      </c>
      <c r="AG443" s="723" t="str">
        <f t="shared" si="71"/>
        <v/>
      </c>
      <c r="AH443" s="665" t="str">
        <f t="shared" si="72"/>
        <v/>
      </c>
      <c r="AI443" s="665" t="str">
        <f t="shared" si="73"/>
        <v/>
      </c>
      <c r="AJ443" s="666" t="str">
        <f t="shared" si="74"/>
        <v/>
      </c>
      <c r="AK443" s="666" t="str">
        <f t="shared" si="75"/>
        <v/>
      </c>
      <c r="AL443" s="666" t="str">
        <f t="shared" si="87"/>
        <v/>
      </c>
      <c r="AM443" s="666" t="str">
        <f>IF(R443="","",IF(OR(I443=IF(J443&gt;【１】経営概要!$G$27,調査年-1,調査年),AH443=""),"",ROUND(AH443*R443%,0)))</f>
        <v/>
      </c>
      <c r="AN443" s="666" t="str">
        <f t="shared" si="76"/>
        <v/>
      </c>
      <c r="AO443" s="666" t="str">
        <f t="shared" si="77"/>
        <v/>
      </c>
      <c r="AP443" s="666" t="str">
        <f t="shared" si="78"/>
        <v/>
      </c>
      <c r="AQ443" s="862" t="str">
        <f>IF(OR(R443="",AND(OR(I443&lt;&gt;IF(J443&gt;【１】経営概要!$G$27,調査年-1,調査年),AA443=0),M443="",AL443="")),"",
SUM(
IF(AND(I443=IF(J443&gt;【１】経営概要!$G$27,調査年-1,調査年),AA443=1),ROUND(K443*R443%,0),),
ROUND(M443*R443%,0),
ROUND(SUM(AL443)*R443%,0),
))</f>
        <v/>
      </c>
      <c r="AR443" s="666" t="str">
        <f t="shared" si="79"/>
        <v/>
      </c>
      <c r="AS443" s="666" t="str">
        <f t="shared" si="80"/>
        <v/>
      </c>
      <c r="AT443" s="897" t="str">
        <f t="shared" si="82"/>
        <v/>
      </c>
      <c r="AU443" s="897" t="str">
        <f t="shared" si="83"/>
        <v/>
      </c>
    </row>
    <row r="444" spans="3:47" s="4" customFormat="1" ht="28.15" hidden="1" customHeight="1" outlineLevel="1">
      <c r="C444" s="722">
        <v>426</v>
      </c>
      <c r="D444" s="772"/>
      <c r="E444" s="773"/>
      <c r="F444" s="767"/>
      <c r="G444" s="744"/>
      <c r="H444" s="193"/>
      <c r="I444" s="193"/>
      <c r="J444" s="775"/>
      <c r="K444" s="192"/>
      <c r="L444" s="192"/>
      <c r="M444" s="774"/>
      <c r="N444" s="192"/>
      <c r="O444" s="769"/>
      <c r="P444" s="895"/>
      <c r="Q444" s="960"/>
      <c r="R444" s="1048"/>
      <c r="S444" s="770"/>
      <c r="T444" s="771"/>
      <c r="U444" s="453"/>
      <c r="V444" s="307"/>
      <c r="W444" s="294"/>
      <c r="Z444" s="663" t="str">
        <f t="shared" si="69"/>
        <v/>
      </c>
      <c r="AA444" s="664" t="str">
        <f t="shared" si="84"/>
        <v/>
      </c>
      <c r="AB444" s="664" t="str">
        <f t="shared" si="85"/>
        <v/>
      </c>
      <c r="AC444" s="664" t="str">
        <f>IF(Z444="","",VLOOKUP(Z444,リスト!BN:BO,2,0))</f>
        <v/>
      </c>
      <c r="AD444" s="664" t="str">
        <f t="shared" si="70"/>
        <v/>
      </c>
      <c r="AE444" s="664" t="str">
        <f>IF(AD444="","",VLOOKUP(AD444,リスト!BW:BX,2,0))</f>
        <v/>
      </c>
      <c r="AF444" s="664" t="str">
        <f>IF(Z444="","",IF(J444&gt;【１】経営概要!$G$27,調査年-1,調査年)-I444)</f>
        <v/>
      </c>
      <c r="AG444" s="723" t="str">
        <f t="shared" si="71"/>
        <v/>
      </c>
      <c r="AH444" s="665" t="str">
        <f t="shared" si="72"/>
        <v/>
      </c>
      <c r="AI444" s="665" t="str">
        <f t="shared" si="73"/>
        <v/>
      </c>
      <c r="AJ444" s="666" t="str">
        <f t="shared" si="74"/>
        <v/>
      </c>
      <c r="AK444" s="666" t="str">
        <f t="shared" si="75"/>
        <v/>
      </c>
      <c r="AL444" s="666" t="str">
        <f t="shared" si="87"/>
        <v/>
      </c>
      <c r="AM444" s="666" t="str">
        <f>IF(R444="","",IF(OR(I444=IF(J444&gt;【１】経営概要!$G$27,調査年-1,調査年),AH444=""),"",ROUND(AH444*R444%,0)))</f>
        <v/>
      </c>
      <c r="AN444" s="666" t="str">
        <f t="shared" si="76"/>
        <v/>
      </c>
      <c r="AO444" s="666" t="str">
        <f t="shared" si="77"/>
        <v/>
      </c>
      <c r="AP444" s="666" t="str">
        <f t="shared" si="78"/>
        <v/>
      </c>
      <c r="AQ444" s="862" t="str">
        <f>IF(OR(R444="",AND(OR(I444&lt;&gt;IF(J444&gt;【１】経営概要!$G$27,調査年-1,調査年),AA444=0),M444="",AL444="")),"",
SUM(
IF(AND(I444=IF(J444&gt;【１】経営概要!$G$27,調査年-1,調査年),AA444=1),ROUND(K444*R444%,0),),
ROUND(M444*R444%,0),
ROUND(SUM(AL444)*R444%,0),
))</f>
        <v/>
      </c>
      <c r="AR444" s="666" t="str">
        <f t="shared" si="79"/>
        <v/>
      </c>
      <c r="AS444" s="666" t="str">
        <f t="shared" si="80"/>
        <v/>
      </c>
      <c r="AT444" s="897" t="str">
        <f t="shared" si="82"/>
        <v/>
      </c>
      <c r="AU444" s="897" t="str">
        <f t="shared" si="83"/>
        <v/>
      </c>
    </row>
    <row r="445" spans="3:47" s="4" customFormat="1" ht="28.15" hidden="1" customHeight="1" outlineLevel="1">
      <c r="C445" s="722">
        <v>427</v>
      </c>
      <c r="D445" s="766"/>
      <c r="E445" s="686"/>
      <c r="F445" s="767"/>
      <c r="G445" s="744"/>
      <c r="H445" s="191"/>
      <c r="I445" s="191"/>
      <c r="J445" s="776"/>
      <c r="K445" s="192"/>
      <c r="L445" s="192"/>
      <c r="M445" s="774"/>
      <c r="N445" s="192"/>
      <c r="O445" s="769"/>
      <c r="P445" s="895"/>
      <c r="Q445" s="960"/>
      <c r="R445" s="1048"/>
      <c r="S445" s="770"/>
      <c r="T445" s="771"/>
      <c r="U445" s="453"/>
      <c r="V445" s="307"/>
      <c r="W445" s="294"/>
      <c r="Z445" s="663" t="str">
        <f t="shared" si="69"/>
        <v/>
      </c>
      <c r="AA445" s="664" t="str">
        <f t="shared" si="84"/>
        <v/>
      </c>
      <c r="AB445" s="664" t="str">
        <f t="shared" si="85"/>
        <v/>
      </c>
      <c r="AC445" s="664" t="str">
        <f>IF(Z445="","",VLOOKUP(Z445,リスト!BN:BO,2,0))</f>
        <v/>
      </c>
      <c r="AD445" s="664" t="str">
        <f t="shared" si="70"/>
        <v/>
      </c>
      <c r="AE445" s="664" t="str">
        <f>IF(AD445="","",VLOOKUP(AD445,リスト!BW:BX,2,0))</f>
        <v/>
      </c>
      <c r="AF445" s="664" t="str">
        <f>IF(Z445="","",IF(J445&gt;【１】経営概要!$G$27,調査年-1,調査年)-I445)</f>
        <v/>
      </c>
      <c r="AG445" s="723" t="str">
        <f t="shared" si="71"/>
        <v/>
      </c>
      <c r="AH445" s="665" t="str">
        <f t="shared" si="72"/>
        <v/>
      </c>
      <c r="AI445" s="665" t="str">
        <f t="shared" si="73"/>
        <v/>
      </c>
      <c r="AJ445" s="666" t="str">
        <f t="shared" si="74"/>
        <v/>
      </c>
      <c r="AK445" s="666" t="str">
        <f t="shared" si="75"/>
        <v/>
      </c>
      <c r="AL445" s="666" t="str">
        <f t="shared" si="87"/>
        <v/>
      </c>
      <c r="AM445" s="666" t="str">
        <f>IF(R445="","",IF(OR(I445=IF(J445&gt;【１】経営概要!$G$27,調査年-1,調査年),AH445=""),"",ROUND(AH445*R445%,0)))</f>
        <v/>
      </c>
      <c r="AN445" s="666" t="str">
        <f t="shared" si="76"/>
        <v/>
      </c>
      <c r="AO445" s="666" t="str">
        <f t="shared" si="77"/>
        <v/>
      </c>
      <c r="AP445" s="666" t="str">
        <f t="shared" si="78"/>
        <v/>
      </c>
      <c r="AQ445" s="862" t="str">
        <f>IF(OR(R445="",AND(OR(I445&lt;&gt;IF(J445&gt;【１】経営概要!$G$27,調査年-1,調査年),AA445=0),M445="",AL445="")),"",
SUM(
IF(AND(I445=IF(J445&gt;【１】経営概要!$G$27,調査年-1,調査年),AA445=1),ROUND(K445*R445%,0),),
ROUND(M445*R445%,0),
ROUND(SUM(AL445)*R445%,0),
))</f>
        <v/>
      </c>
      <c r="AR445" s="666" t="str">
        <f t="shared" si="79"/>
        <v/>
      </c>
      <c r="AS445" s="666" t="str">
        <f t="shared" si="80"/>
        <v/>
      </c>
      <c r="AT445" s="897" t="str">
        <f t="shared" si="82"/>
        <v/>
      </c>
      <c r="AU445" s="897" t="str">
        <f t="shared" si="83"/>
        <v/>
      </c>
    </row>
    <row r="446" spans="3:47" s="4" customFormat="1" ht="28.15" hidden="1" customHeight="1" outlineLevel="1">
      <c r="C446" s="722">
        <v>428</v>
      </c>
      <c r="D446" s="766"/>
      <c r="E446" s="686"/>
      <c r="F446" s="767"/>
      <c r="G446" s="744"/>
      <c r="H446" s="191"/>
      <c r="I446" s="191"/>
      <c r="J446" s="776"/>
      <c r="K446" s="192"/>
      <c r="L446" s="192"/>
      <c r="M446" s="774"/>
      <c r="N446" s="192"/>
      <c r="O446" s="769"/>
      <c r="P446" s="895"/>
      <c r="Q446" s="960"/>
      <c r="R446" s="1048"/>
      <c r="S446" s="770"/>
      <c r="T446" s="771"/>
      <c r="U446" s="453"/>
      <c r="V446" s="307"/>
      <c r="W446" s="294"/>
      <c r="Z446" s="663" t="str">
        <f t="shared" si="69"/>
        <v/>
      </c>
      <c r="AA446" s="664" t="str">
        <f t="shared" si="84"/>
        <v/>
      </c>
      <c r="AB446" s="664" t="str">
        <f t="shared" si="85"/>
        <v/>
      </c>
      <c r="AC446" s="664" t="str">
        <f>IF(Z446="","",VLOOKUP(Z446,リスト!BN:BO,2,0))</f>
        <v/>
      </c>
      <c r="AD446" s="664" t="str">
        <f t="shared" si="70"/>
        <v/>
      </c>
      <c r="AE446" s="664" t="str">
        <f>IF(AD446="","",VLOOKUP(AD446,リスト!BW:BX,2,0))</f>
        <v/>
      </c>
      <c r="AF446" s="664" t="str">
        <f>IF(Z446="","",IF(J446&gt;【１】経営概要!$G$27,調査年-1,調査年)-I446)</f>
        <v/>
      </c>
      <c r="AG446" s="723" t="str">
        <f t="shared" si="71"/>
        <v/>
      </c>
      <c r="AH446" s="665" t="str">
        <f t="shared" si="72"/>
        <v/>
      </c>
      <c r="AI446" s="665" t="str">
        <f t="shared" si="73"/>
        <v/>
      </c>
      <c r="AJ446" s="666" t="str">
        <f t="shared" si="74"/>
        <v/>
      </c>
      <c r="AK446" s="666" t="str">
        <f t="shared" si="75"/>
        <v/>
      </c>
      <c r="AL446" s="666" t="str">
        <f t="shared" si="87"/>
        <v/>
      </c>
      <c r="AM446" s="666" t="str">
        <f>IF(R446="","",IF(OR(I446=IF(J446&gt;【１】経営概要!$G$27,調査年-1,調査年),AH446=""),"",ROUND(AH446*R446%,0)))</f>
        <v/>
      </c>
      <c r="AN446" s="666" t="str">
        <f t="shared" si="76"/>
        <v/>
      </c>
      <c r="AO446" s="666" t="str">
        <f t="shared" si="77"/>
        <v/>
      </c>
      <c r="AP446" s="666" t="str">
        <f t="shared" si="78"/>
        <v/>
      </c>
      <c r="AQ446" s="862" t="str">
        <f>IF(OR(R446="",AND(OR(I446&lt;&gt;IF(J446&gt;【１】経営概要!$G$27,調査年-1,調査年),AA446=0),M446="",AL446="")),"",
SUM(
IF(AND(I446=IF(J446&gt;【１】経営概要!$G$27,調査年-1,調査年),AA446=1),ROUND(K446*R446%,0),),
ROUND(M446*R446%,0),
ROUND(SUM(AL446)*R446%,0),
))</f>
        <v/>
      </c>
      <c r="AR446" s="666" t="str">
        <f t="shared" si="79"/>
        <v/>
      </c>
      <c r="AS446" s="666" t="str">
        <f t="shared" si="80"/>
        <v/>
      </c>
      <c r="AT446" s="897" t="str">
        <f t="shared" si="82"/>
        <v/>
      </c>
      <c r="AU446" s="897" t="str">
        <f t="shared" si="83"/>
        <v/>
      </c>
    </row>
    <row r="447" spans="3:47" s="4" customFormat="1" ht="28.15" hidden="1" customHeight="1" outlineLevel="1">
      <c r="C447" s="722">
        <v>429</v>
      </c>
      <c r="D447" s="766"/>
      <c r="E447" s="686"/>
      <c r="F447" s="767"/>
      <c r="G447" s="744"/>
      <c r="H447" s="191"/>
      <c r="I447" s="191"/>
      <c r="J447" s="776"/>
      <c r="K447" s="192"/>
      <c r="L447" s="192"/>
      <c r="M447" s="774"/>
      <c r="N447" s="192"/>
      <c r="O447" s="769"/>
      <c r="P447" s="895"/>
      <c r="Q447" s="960"/>
      <c r="R447" s="1048"/>
      <c r="S447" s="770"/>
      <c r="T447" s="771"/>
      <c r="U447" s="453"/>
      <c r="V447" s="307"/>
      <c r="W447" s="294"/>
      <c r="Z447" s="663" t="str">
        <f t="shared" si="69"/>
        <v/>
      </c>
      <c r="AA447" s="664" t="str">
        <f t="shared" si="84"/>
        <v/>
      </c>
      <c r="AB447" s="664" t="str">
        <f t="shared" si="85"/>
        <v/>
      </c>
      <c r="AC447" s="664" t="str">
        <f>IF(Z447="","",VLOOKUP(Z447,リスト!BN:BO,2,0))</f>
        <v/>
      </c>
      <c r="AD447" s="664" t="str">
        <f t="shared" si="70"/>
        <v/>
      </c>
      <c r="AE447" s="664" t="str">
        <f>IF(AD447="","",VLOOKUP(AD447,リスト!BW:BX,2,0))</f>
        <v/>
      </c>
      <c r="AF447" s="664" t="str">
        <f>IF(Z447="","",IF(J447&gt;【１】経営概要!$G$27,調査年-1,調査年)-I447)</f>
        <v/>
      </c>
      <c r="AG447" s="723" t="str">
        <f t="shared" si="71"/>
        <v/>
      </c>
      <c r="AH447" s="665" t="str">
        <f t="shared" si="72"/>
        <v/>
      </c>
      <c r="AI447" s="665" t="str">
        <f t="shared" si="73"/>
        <v/>
      </c>
      <c r="AJ447" s="666" t="str">
        <f t="shared" si="74"/>
        <v/>
      </c>
      <c r="AK447" s="666" t="str">
        <f t="shared" si="75"/>
        <v/>
      </c>
      <c r="AL447" s="666" t="str">
        <f t="shared" si="87"/>
        <v/>
      </c>
      <c r="AM447" s="666" t="str">
        <f>IF(R447="","",IF(OR(I447=IF(J447&gt;【１】経営概要!$G$27,調査年-1,調査年),AH447=""),"",ROUND(AH447*R447%,0)))</f>
        <v/>
      </c>
      <c r="AN447" s="666" t="str">
        <f t="shared" si="76"/>
        <v/>
      </c>
      <c r="AO447" s="666" t="str">
        <f t="shared" si="77"/>
        <v/>
      </c>
      <c r="AP447" s="666" t="str">
        <f t="shared" si="78"/>
        <v/>
      </c>
      <c r="AQ447" s="862" t="str">
        <f>IF(OR(R447="",AND(OR(I447&lt;&gt;IF(J447&gt;【１】経営概要!$G$27,調査年-1,調査年),AA447=0),M447="",AL447="")),"",
SUM(
IF(AND(I447=IF(J447&gt;【１】経営概要!$G$27,調査年-1,調査年),AA447=1),ROUND(K447*R447%,0),),
ROUND(M447*R447%,0),
ROUND(SUM(AL447)*R447%,0),
))</f>
        <v/>
      </c>
      <c r="AR447" s="666" t="str">
        <f t="shared" si="79"/>
        <v/>
      </c>
      <c r="AS447" s="666" t="str">
        <f t="shared" si="80"/>
        <v/>
      </c>
      <c r="AT447" s="897" t="str">
        <f t="shared" si="82"/>
        <v/>
      </c>
      <c r="AU447" s="897" t="str">
        <f t="shared" si="83"/>
        <v/>
      </c>
    </row>
    <row r="448" spans="3:47" s="4" customFormat="1" ht="28.15" hidden="1" customHeight="1" outlineLevel="1">
      <c r="C448" s="722">
        <v>430</v>
      </c>
      <c r="D448" s="766"/>
      <c r="E448" s="686"/>
      <c r="F448" s="767"/>
      <c r="G448" s="744"/>
      <c r="H448" s="191"/>
      <c r="I448" s="191"/>
      <c r="J448" s="776"/>
      <c r="K448" s="192"/>
      <c r="L448" s="192"/>
      <c r="M448" s="774"/>
      <c r="N448" s="192"/>
      <c r="O448" s="769"/>
      <c r="P448" s="895"/>
      <c r="Q448" s="960"/>
      <c r="R448" s="1048"/>
      <c r="S448" s="770"/>
      <c r="T448" s="771"/>
      <c r="U448" s="453"/>
      <c r="V448" s="307"/>
      <c r="W448" s="294"/>
      <c r="Z448" s="663" t="str">
        <f t="shared" si="69"/>
        <v/>
      </c>
      <c r="AA448" s="664" t="str">
        <f t="shared" si="84"/>
        <v/>
      </c>
      <c r="AB448" s="664" t="str">
        <f t="shared" si="85"/>
        <v/>
      </c>
      <c r="AC448" s="664" t="str">
        <f>IF(Z448="","",VLOOKUP(Z448,リスト!BN:BO,2,0))</f>
        <v/>
      </c>
      <c r="AD448" s="664" t="str">
        <f t="shared" si="70"/>
        <v/>
      </c>
      <c r="AE448" s="664" t="str">
        <f>IF(AD448="","",VLOOKUP(AD448,リスト!BW:BX,2,0))</f>
        <v/>
      </c>
      <c r="AF448" s="664" t="str">
        <f>IF(Z448="","",IF(J448&gt;【１】経営概要!$G$27,調査年-1,調査年)-I448)</f>
        <v/>
      </c>
      <c r="AG448" s="723" t="str">
        <f t="shared" si="71"/>
        <v/>
      </c>
      <c r="AH448" s="665" t="str">
        <f t="shared" si="72"/>
        <v/>
      </c>
      <c r="AI448" s="665" t="str">
        <f t="shared" si="73"/>
        <v/>
      </c>
      <c r="AJ448" s="666" t="str">
        <f t="shared" si="74"/>
        <v/>
      </c>
      <c r="AK448" s="666" t="str">
        <f t="shared" si="75"/>
        <v/>
      </c>
      <c r="AL448" s="666" t="str">
        <f t="shared" si="87"/>
        <v/>
      </c>
      <c r="AM448" s="666" t="str">
        <f>IF(R448="","",IF(OR(I448=IF(J448&gt;【１】経営概要!$G$27,調査年-1,調査年),AH448=""),"",ROUND(AH448*R448%,0)))</f>
        <v/>
      </c>
      <c r="AN448" s="666" t="str">
        <f t="shared" si="76"/>
        <v/>
      </c>
      <c r="AO448" s="666" t="str">
        <f t="shared" si="77"/>
        <v/>
      </c>
      <c r="AP448" s="666" t="str">
        <f t="shared" si="78"/>
        <v/>
      </c>
      <c r="AQ448" s="862" t="str">
        <f>IF(OR(R448="",AND(OR(I448&lt;&gt;IF(J448&gt;【１】経営概要!$G$27,調査年-1,調査年),AA448=0),M448="",AL448="")),"",
SUM(
IF(AND(I448=IF(J448&gt;【１】経営概要!$G$27,調査年-1,調査年),AA448=1),ROUND(K448*R448%,0),),
ROUND(M448*R448%,0),
ROUND(SUM(AL448)*R448%,0),
))</f>
        <v/>
      </c>
      <c r="AR448" s="666" t="str">
        <f t="shared" si="79"/>
        <v/>
      </c>
      <c r="AS448" s="666" t="str">
        <f t="shared" si="80"/>
        <v/>
      </c>
      <c r="AT448" s="897" t="str">
        <f t="shared" si="82"/>
        <v/>
      </c>
      <c r="AU448" s="897" t="str">
        <f t="shared" si="83"/>
        <v/>
      </c>
    </row>
    <row r="449" spans="3:47" s="4" customFormat="1" ht="28.15" hidden="1" customHeight="1" outlineLevel="1">
      <c r="C449" s="722">
        <v>431</v>
      </c>
      <c r="D449" s="766"/>
      <c r="E449" s="686"/>
      <c r="F449" s="767"/>
      <c r="G449" s="744"/>
      <c r="H449" s="191"/>
      <c r="I449" s="191"/>
      <c r="J449" s="776"/>
      <c r="K449" s="192"/>
      <c r="L449" s="192"/>
      <c r="M449" s="774"/>
      <c r="N449" s="192"/>
      <c r="O449" s="769"/>
      <c r="P449" s="895"/>
      <c r="Q449" s="960"/>
      <c r="R449" s="1048"/>
      <c r="S449" s="770"/>
      <c r="T449" s="771"/>
      <c r="U449" s="453"/>
      <c r="V449" s="307"/>
      <c r="W449" s="294"/>
      <c r="Z449" s="663" t="str">
        <f t="shared" si="69"/>
        <v/>
      </c>
      <c r="AA449" s="664" t="str">
        <f t="shared" si="84"/>
        <v/>
      </c>
      <c r="AB449" s="664" t="str">
        <f t="shared" si="85"/>
        <v/>
      </c>
      <c r="AC449" s="664" t="str">
        <f>IF(Z449="","",VLOOKUP(Z449,リスト!BN:BO,2,0))</f>
        <v/>
      </c>
      <c r="AD449" s="664" t="str">
        <f t="shared" si="70"/>
        <v/>
      </c>
      <c r="AE449" s="664" t="str">
        <f>IF(AD449="","",VLOOKUP(AD449,リスト!BW:BX,2,0))</f>
        <v/>
      </c>
      <c r="AF449" s="664" t="str">
        <f>IF(Z449="","",IF(J449&gt;【１】経営概要!$G$27,調査年-1,調査年)-I449)</f>
        <v/>
      </c>
      <c r="AG449" s="723" t="str">
        <f t="shared" si="71"/>
        <v/>
      </c>
      <c r="AH449" s="665" t="str">
        <f t="shared" si="72"/>
        <v/>
      </c>
      <c r="AI449" s="665" t="str">
        <f t="shared" si="73"/>
        <v/>
      </c>
      <c r="AJ449" s="666" t="str">
        <f t="shared" si="74"/>
        <v/>
      </c>
      <c r="AK449" s="666" t="str">
        <f t="shared" si="75"/>
        <v/>
      </c>
      <c r="AL449" s="666" t="str">
        <f t="shared" si="87"/>
        <v/>
      </c>
      <c r="AM449" s="666" t="str">
        <f>IF(R449="","",IF(OR(I449=IF(J449&gt;【１】経営概要!$G$27,調査年-1,調査年),AH449=""),"",ROUND(AH449*R449%,0)))</f>
        <v/>
      </c>
      <c r="AN449" s="666" t="str">
        <f t="shared" si="76"/>
        <v/>
      </c>
      <c r="AO449" s="666" t="str">
        <f t="shared" si="77"/>
        <v/>
      </c>
      <c r="AP449" s="666" t="str">
        <f t="shared" si="78"/>
        <v/>
      </c>
      <c r="AQ449" s="862" t="str">
        <f>IF(OR(R449="",AND(OR(I449&lt;&gt;IF(J449&gt;【１】経営概要!$G$27,調査年-1,調査年),AA449=0),M449="",AL449="")),"",
SUM(
IF(AND(I449=IF(J449&gt;【１】経営概要!$G$27,調査年-1,調査年),AA449=1),ROUND(K449*R449%,0),),
ROUND(M449*R449%,0),
ROUND(SUM(AL449)*R449%,0),
))</f>
        <v/>
      </c>
      <c r="AR449" s="666" t="str">
        <f t="shared" si="79"/>
        <v/>
      </c>
      <c r="AS449" s="666" t="str">
        <f t="shared" si="80"/>
        <v/>
      </c>
      <c r="AT449" s="897" t="str">
        <f t="shared" si="82"/>
        <v/>
      </c>
      <c r="AU449" s="897" t="str">
        <f t="shared" si="83"/>
        <v/>
      </c>
    </row>
    <row r="450" spans="3:47" s="4" customFormat="1" ht="28.15" hidden="1" customHeight="1" outlineLevel="1">
      <c r="C450" s="722">
        <v>432</v>
      </c>
      <c r="D450" s="766"/>
      <c r="E450" s="686"/>
      <c r="F450" s="767"/>
      <c r="G450" s="744"/>
      <c r="H450" s="191"/>
      <c r="I450" s="191"/>
      <c r="J450" s="776"/>
      <c r="K450" s="192"/>
      <c r="L450" s="192"/>
      <c r="M450" s="774"/>
      <c r="N450" s="192"/>
      <c r="O450" s="769"/>
      <c r="P450" s="895"/>
      <c r="Q450" s="960"/>
      <c r="R450" s="1048"/>
      <c r="S450" s="770"/>
      <c r="T450" s="771"/>
      <c r="U450" s="453"/>
      <c r="V450" s="307"/>
      <c r="W450" s="294"/>
      <c r="Z450" s="663" t="str">
        <f t="shared" si="69"/>
        <v/>
      </c>
      <c r="AA450" s="664" t="str">
        <f t="shared" si="84"/>
        <v/>
      </c>
      <c r="AB450" s="664" t="str">
        <f t="shared" si="85"/>
        <v/>
      </c>
      <c r="AC450" s="664" t="str">
        <f>IF(Z450="","",VLOOKUP(Z450,リスト!BN:BO,2,0))</f>
        <v/>
      </c>
      <c r="AD450" s="664" t="str">
        <f t="shared" si="70"/>
        <v/>
      </c>
      <c r="AE450" s="664" t="str">
        <f>IF(AD450="","",VLOOKUP(AD450,リスト!BW:BX,2,0))</f>
        <v/>
      </c>
      <c r="AF450" s="664" t="str">
        <f>IF(Z450="","",IF(J450&gt;【１】経営概要!$G$27,調査年-1,調査年)-I450)</f>
        <v/>
      </c>
      <c r="AG450" s="723" t="str">
        <f t="shared" si="71"/>
        <v/>
      </c>
      <c r="AH450" s="665" t="str">
        <f t="shared" si="72"/>
        <v/>
      </c>
      <c r="AI450" s="665" t="str">
        <f t="shared" si="73"/>
        <v/>
      </c>
      <c r="AJ450" s="666" t="str">
        <f t="shared" si="74"/>
        <v/>
      </c>
      <c r="AK450" s="666" t="str">
        <f t="shared" si="75"/>
        <v/>
      </c>
      <c r="AL450" s="666" t="str">
        <f t="shared" si="87"/>
        <v/>
      </c>
      <c r="AM450" s="666" t="str">
        <f>IF(R450="","",IF(OR(I450=IF(J450&gt;【１】経営概要!$G$27,調査年-1,調査年),AH450=""),"",ROUND(AH450*R450%,0)))</f>
        <v/>
      </c>
      <c r="AN450" s="666" t="str">
        <f t="shared" si="76"/>
        <v/>
      </c>
      <c r="AO450" s="666" t="str">
        <f t="shared" si="77"/>
        <v/>
      </c>
      <c r="AP450" s="666" t="str">
        <f t="shared" si="78"/>
        <v/>
      </c>
      <c r="AQ450" s="862" t="str">
        <f>IF(OR(R450="",AND(OR(I450&lt;&gt;IF(J450&gt;【１】経営概要!$G$27,調査年-1,調査年),AA450=0),M450="",AL450="")),"",
SUM(
IF(AND(I450=IF(J450&gt;【１】経営概要!$G$27,調査年-1,調査年),AA450=1),ROUND(K450*R450%,0),),
ROUND(M450*R450%,0),
ROUND(SUM(AL450)*R450%,0),
))</f>
        <v/>
      </c>
      <c r="AR450" s="666" t="str">
        <f t="shared" si="79"/>
        <v/>
      </c>
      <c r="AS450" s="666" t="str">
        <f t="shared" si="80"/>
        <v/>
      </c>
      <c r="AT450" s="897" t="str">
        <f t="shared" si="82"/>
        <v/>
      </c>
      <c r="AU450" s="897" t="str">
        <f t="shared" si="83"/>
        <v/>
      </c>
    </row>
    <row r="451" spans="3:47" s="4" customFormat="1" ht="28.15" hidden="1" customHeight="1" outlineLevel="1">
      <c r="C451" s="722">
        <v>433</v>
      </c>
      <c r="D451" s="766"/>
      <c r="E451" s="686"/>
      <c r="F451" s="767"/>
      <c r="G451" s="682"/>
      <c r="H451" s="200"/>
      <c r="I451" s="200"/>
      <c r="J451" s="768"/>
      <c r="K451" s="201"/>
      <c r="L451" s="201"/>
      <c r="M451" s="201"/>
      <c r="N451" s="201"/>
      <c r="O451" s="769"/>
      <c r="P451" s="895"/>
      <c r="Q451" s="960"/>
      <c r="R451" s="1048"/>
      <c r="S451" s="770"/>
      <c r="T451" s="771"/>
      <c r="U451" s="453"/>
      <c r="V451" s="307"/>
      <c r="W451" s="294"/>
      <c r="Z451" s="663" t="str">
        <f t="shared" si="69"/>
        <v/>
      </c>
      <c r="AA451" s="664" t="str">
        <f t="shared" si="84"/>
        <v/>
      </c>
      <c r="AB451" s="664" t="str">
        <f t="shared" si="85"/>
        <v/>
      </c>
      <c r="AC451" s="664" t="str">
        <f>IF(Z451="","",VLOOKUP(Z451,リスト!BN:BO,2,0))</f>
        <v/>
      </c>
      <c r="AD451" s="664" t="str">
        <f t="shared" si="70"/>
        <v/>
      </c>
      <c r="AE451" s="664" t="str">
        <f>IF(AD451="","",VLOOKUP(AD451,リスト!BW:BX,2,0))</f>
        <v/>
      </c>
      <c r="AF451" s="664" t="str">
        <f>IF(Z451="","",IF(J451&gt;【１】経営概要!$G$27,調査年-1,調査年)-I451)</f>
        <v/>
      </c>
      <c r="AG451" s="723" t="str">
        <f t="shared" si="71"/>
        <v/>
      </c>
      <c r="AH451" s="665" t="str">
        <f t="shared" si="72"/>
        <v/>
      </c>
      <c r="AI451" s="665" t="str">
        <f t="shared" si="73"/>
        <v/>
      </c>
      <c r="AJ451" s="666" t="str">
        <f t="shared" si="74"/>
        <v/>
      </c>
      <c r="AK451" s="666" t="str">
        <f t="shared" si="75"/>
        <v/>
      </c>
      <c r="AL451" s="666" t="str">
        <f t="shared" si="87"/>
        <v/>
      </c>
      <c r="AM451" s="666" t="str">
        <f>IF(R451="","",IF(OR(I451=IF(J451&gt;【１】経営概要!$G$27,調査年-1,調査年),AH451=""),"",ROUND(AH451*R451%,0)))</f>
        <v/>
      </c>
      <c r="AN451" s="666" t="str">
        <f t="shared" si="76"/>
        <v/>
      </c>
      <c r="AO451" s="666" t="str">
        <f t="shared" si="77"/>
        <v/>
      </c>
      <c r="AP451" s="666" t="str">
        <f t="shared" si="78"/>
        <v/>
      </c>
      <c r="AQ451" s="862" t="str">
        <f>IF(OR(R451="",AND(OR(I451&lt;&gt;IF(J451&gt;【１】経営概要!$G$27,調査年-1,調査年),AA451=0),M451="",AL451="")),"",
SUM(
IF(AND(I451=IF(J451&gt;【１】経営概要!$G$27,調査年-1,調査年),AA451=1),ROUND(K451*R451%,0),),
ROUND(M451*R451%,0),
ROUND(SUM(AL451)*R451%,0),
))</f>
        <v/>
      </c>
      <c r="AR451" s="666" t="str">
        <f t="shared" si="79"/>
        <v/>
      </c>
      <c r="AS451" s="666" t="str">
        <f t="shared" si="80"/>
        <v/>
      </c>
      <c r="AT451" s="897" t="str">
        <f t="shared" si="82"/>
        <v/>
      </c>
      <c r="AU451" s="897" t="str">
        <f t="shared" si="83"/>
        <v/>
      </c>
    </row>
    <row r="452" spans="3:47" s="4" customFormat="1" ht="28.15" hidden="1" customHeight="1" outlineLevel="1">
      <c r="C452" s="722">
        <v>434</v>
      </c>
      <c r="D452" s="772"/>
      <c r="E452" s="773"/>
      <c r="F452" s="767"/>
      <c r="G452" s="744"/>
      <c r="H452" s="193"/>
      <c r="I452" s="193"/>
      <c r="J452" s="768"/>
      <c r="K452" s="192"/>
      <c r="L452" s="192"/>
      <c r="M452" s="774"/>
      <c r="N452" s="192"/>
      <c r="O452" s="769"/>
      <c r="P452" s="895"/>
      <c r="Q452" s="960"/>
      <c r="R452" s="1048"/>
      <c r="S452" s="770"/>
      <c r="T452" s="771"/>
      <c r="U452" s="453"/>
      <c r="V452" s="307"/>
      <c r="W452" s="294"/>
      <c r="Z452" s="663" t="str">
        <f t="shared" si="69"/>
        <v/>
      </c>
      <c r="AA452" s="664" t="str">
        <f t="shared" si="84"/>
        <v/>
      </c>
      <c r="AB452" s="664" t="str">
        <f t="shared" si="85"/>
        <v/>
      </c>
      <c r="AC452" s="664" t="str">
        <f>IF(Z452="","",VLOOKUP(Z452,リスト!BN:BO,2,0))</f>
        <v/>
      </c>
      <c r="AD452" s="664" t="str">
        <f t="shared" si="70"/>
        <v/>
      </c>
      <c r="AE452" s="664" t="str">
        <f>IF(AD452="","",VLOOKUP(AD452,リスト!BW:BX,2,0))</f>
        <v/>
      </c>
      <c r="AF452" s="664" t="str">
        <f>IF(Z452="","",IF(J452&gt;【１】経営概要!$G$27,調査年-1,調査年)-I452)</f>
        <v/>
      </c>
      <c r="AG452" s="723" t="str">
        <f t="shared" si="71"/>
        <v/>
      </c>
      <c r="AH452" s="665" t="str">
        <f t="shared" si="72"/>
        <v/>
      </c>
      <c r="AI452" s="665" t="str">
        <f t="shared" si="73"/>
        <v/>
      </c>
      <c r="AJ452" s="666" t="str">
        <f t="shared" si="74"/>
        <v/>
      </c>
      <c r="AK452" s="666" t="str">
        <f t="shared" si="75"/>
        <v/>
      </c>
      <c r="AL452" s="666" t="str">
        <f t="shared" si="87"/>
        <v/>
      </c>
      <c r="AM452" s="666" t="str">
        <f>IF(R452="","",IF(OR(I452=IF(J452&gt;【１】経営概要!$G$27,調査年-1,調査年),AH452=""),"",ROUND(AH452*R452%,0)))</f>
        <v/>
      </c>
      <c r="AN452" s="666" t="str">
        <f t="shared" si="76"/>
        <v/>
      </c>
      <c r="AO452" s="666" t="str">
        <f t="shared" si="77"/>
        <v/>
      </c>
      <c r="AP452" s="666" t="str">
        <f t="shared" si="78"/>
        <v/>
      </c>
      <c r="AQ452" s="862" t="str">
        <f>IF(OR(R452="",AND(OR(I452&lt;&gt;IF(J452&gt;【１】経営概要!$G$27,調査年-1,調査年),AA452=0),M452="",AL452="")),"",
SUM(
IF(AND(I452=IF(J452&gt;【１】経営概要!$G$27,調査年-1,調査年),AA452=1),ROUND(K452*R452%,0),),
ROUND(M452*R452%,0),
ROUND(SUM(AL452)*R452%,0),
))</f>
        <v/>
      </c>
      <c r="AR452" s="666" t="str">
        <f t="shared" si="79"/>
        <v/>
      </c>
      <c r="AS452" s="666" t="str">
        <f t="shared" si="80"/>
        <v/>
      </c>
      <c r="AT452" s="897" t="str">
        <f t="shared" si="82"/>
        <v/>
      </c>
      <c r="AU452" s="897" t="str">
        <f t="shared" si="83"/>
        <v/>
      </c>
    </row>
    <row r="453" spans="3:47" s="4" customFormat="1" ht="28.15" hidden="1" customHeight="1" outlineLevel="1">
      <c r="C453" s="722">
        <v>435</v>
      </c>
      <c r="D453" s="766"/>
      <c r="E453" s="686"/>
      <c r="F453" s="767"/>
      <c r="G453" s="744"/>
      <c r="H453" s="191"/>
      <c r="I453" s="191"/>
      <c r="J453" s="768"/>
      <c r="K453" s="192"/>
      <c r="L453" s="192"/>
      <c r="M453" s="774"/>
      <c r="N453" s="192"/>
      <c r="O453" s="769"/>
      <c r="P453" s="895"/>
      <c r="Q453" s="960"/>
      <c r="R453" s="1048"/>
      <c r="S453" s="770"/>
      <c r="T453" s="771"/>
      <c r="U453" s="453"/>
      <c r="V453" s="307"/>
      <c r="W453" s="294"/>
      <c r="Z453" s="663" t="str">
        <f t="shared" si="69"/>
        <v/>
      </c>
      <c r="AA453" s="664" t="str">
        <f t="shared" si="84"/>
        <v/>
      </c>
      <c r="AB453" s="664" t="str">
        <f t="shared" si="85"/>
        <v/>
      </c>
      <c r="AC453" s="664" t="str">
        <f>IF(Z453="","",VLOOKUP(Z453,リスト!BN:BO,2,0))</f>
        <v/>
      </c>
      <c r="AD453" s="664" t="str">
        <f t="shared" si="70"/>
        <v/>
      </c>
      <c r="AE453" s="664" t="str">
        <f>IF(AD453="","",VLOOKUP(AD453,リスト!BW:BX,2,0))</f>
        <v/>
      </c>
      <c r="AF453" s="664" t="str">
        <f>IF(Z453="","",IF(J453&gt;【１】経営概要!$G$27,調査年-1,調査年)-I453)</f>
        <v/>
      </c>
      <c r="AG453" s="723" t="str">
        <f t="shared" si="71"/>
        <v/>
      </c>
      <c r="AH453" s="665" t="str">
        <f t="shared" si="72"/>
        <v/>
      </c>
      <c r="AI453" s="665" t="str">
        <f t="shared" si="73"/>
        <v/>
      </c>
      <c r="AJ453" s="666" t="str">
        <f t="shared" si="74"/>
        <v/>
      </c>
      <c r="AK453" s="666" t="str">
        <f t="shared" si="75"/>
        <v/>
      </c>
      <c r="AL453" s="666" t="str">
        <f t="shared" si="87"/>
        <v/>
      </c>
      <c r="AM453" s="666" t="str">
        <f>IF(R453="","",IF(OR(I453=IF(J453&gt;【１】経営概要!$G$27,調査年-1,調査年),AH453=""),"",ROUND(AH453*R453%,0)))</f>
        <v/>
      </c>
      <c r="AN453" s="666" t="str">
        <f t="shared" si="76"/>
        <v/>
      </c>
      <c r="AO453" s="666" t="str">
        <f t="shared" si="77"/>
        <v/>
      </c>
      <c r="AP453" s="666" t="str">
        <f t="shared" si="78"/>
        <v/>
      </c>
      <c r="AQ453" s="862" t="str">
        <f>IF(OR(R453="",AND(OR(I453&lt;&gt;IF(J453&gt;【１】経営概要!$G$27,調査年-1,調査年),AA453=0),M453="",AL453="")),"",
SUM(
IF(AND(I453=IF(J453&gt;【１】経営概要!$G$27,調査年-1,調査年),AA453=1),ROUND(K453*R453%,0),),
ROUND(M453*R453%,0),
ROUND(SUM(AL453)*R453%,0),
))</f>
        <v/>
      </c>
      <c r="AR453" s="666" t="str">
        <f t="shared" si="79"/>
        <v/>
      </c>
      <c r="AS453" s="666" t="str">
        <f t="shared" si="80"/>
        <v/>
      </c>
      <c r="AT453" s="897" t="str">
        <f t="shared" si="82"/>
        <v/>
      </c>
      <c r="AU453" s="897" t="str">
        <f t="shared" si="83"/>
        <v/>
      </c>
    </row>
    <row r="454" spans="3:47" s="4" customFormat="1" ht="28.15" hidden="1" customHeight="1" outlineLevel="1">
      <c r="C454" s="722">
        <v>436</v>
      </c>
      <c r="D454" s="772"/>
      <c r="E454" s="773"/>
      <c r="F454" s="767"/>
      <c r="G454" s="744"/>
      <c r="H454" s="193"/>
      <c r="I454" s="193"/>
      <c r="J454" s="768"/>
      <c r="K454" s="192"/>
      <c r="L454" s="192"/>
      <c r="M454" s="774"/>
      <c r="N454" s="192"/>
      <c r="O454" s="769"/>
      <c r="P454" s="895"/>
      <c r="Q454" s="960"/>
      <c r="R454" s="1048"/>
      <c r="S454" s="770"/>
      <c r="T454" s="771"/>
      <c r="U454" s="453"/>
      <c r="V454" s="307"/>
      <c r="W454" s="294"/>
      <c r="Z454" s="663" t="str">
        <f t="shared" si="69"/>
        <v/>
      </c>
      <c r="AA454" s="664" t="str">
        <f t="shared" si="84"/>
        <v/>
      </c>
      <c r="AB454" s="664" t="str">
        <f t="shared" si="85"/>
        <v/>
      </c>
      <c r="AC454" s="664" t="str">
        <f>IF(Z454="","",VLOOKUP(Z454,リスト!BN:BO,2,0))</f>
        <v/>
      </c>
      <c r="AD454" s="664" t="str">
        <f t="shared" si="70"/>
        <v/>
      </c>
      <c r="AE454" s="664" t="str">
        <f>IF(AD454="","",VLOOKUP(AD454,リスト!BW:BX,2,0))</f>
        <v/>
      </c>
      <c r="AF454" s="664" t="str">
        <f>IF(Z454="","",IF(J454&gt;【１】経営概要!$G$27,調査年-1,調査年)-I454)</f>
        <v/>
      </c>
      <c r="AG454" s="723" t="str">
        <f t="shared" si="71"/>
        <v/>
      </c>
      <c r="AH454" s="665" t="str">
        <f t="shared" si="72"/>
        <v/>
      </c>
      <c r="AI454" s="665" t="str">
        <f t="shared" si="73"/>
        <v/>
      </c>
      <c r="AJ454" s="666" t="str">
        <f t="shared" si="74"/>
        <v/>
      </c>
      <c r="AK454" s="666" t="str">
        <f t="shared" si="75"/>
        <v/>
      </c>
      <c r="AL454" s="666" t="str">
        <f t="shared" si="87"/>
        <v/>
      </c>
      <c r="AM454" s="666" t="str">
        <f>IF(R454="","",IF(OR(I454=IF(J454&gt;【１】経営概要!$G$27,調査年-1,調査年),AH454=""),"",ROUND(AH454*R454%,0)))</f>
        <v/>
      </c>
      <c r="AN454" s="666" t="str">
        <f t="shared" si="76"/>
        <v/>
      </c>
      <c r="AO454" s="666" t="str">
        <f t="shared" si="77"/>
        <v/>
      </c>
      <c r="AP454" s="666" t="str">
        <f t="shared" si="78"/>
        <v/>
      </c>
      <c r="AQ454" s="862" t="str">
        <f>IF(OR(R454="",AND(OR(I454&lt;&gt;IF(J454&gt;【１】経営概要!$G$27,調査年-1,調査年),AA454=0),M454="",AL454="")),"",
SUM(
IF(AND(I454=IF(J454&gt;【１】経営概要!$G$27,調査年-1,調査年),AA454=1),ROUND(K454*R454%,0),),
ROUND(M454*R454%,0),
ROUND(SUM(AL454)*R454%,0),
))</f>
        <v/>
      </c>
      <c r="AR454" s="666" t="str">
        <f t="shared" si="79"/>
        <v/>
      </c>
      <c r="AS454" s="666" t="str">
        <f t="shared" si="80"/>
        <v/>
      </c>
      <c r="AT454" s="897" t="str">
        <f t="shared" si="82"/>
        <v/>
      </c>
      <c r="AU454" s="897" t="str">
        <f t="shared" si="83"/>
        <v/>
      </c>
    </row>
    <row r="455" spans="3:47" s="4" customFormat="1" ht="28.15" hidden="1" customHeight="1" outlineLevel="1">
      <c r="C455" s="722">
        <v>437</v>
      </c>
      <c r="D455" s="766"/>
      <c r="E455" s="686"/>
      <c r="F455" s="767"/>
      <c r="G455" s="744"/>
      <c r="H455" s="191"/>
      <c r="I455" s="191"/>
      <c r="J455" s="768"/>
      <c r="K455" s="192"/>
      <c r="L455" s="192"/>
      <c r="M455" s="774"/>
      <c r="N455" s="192"/>
      <c r="O455" s="769"/>
      <c r="P455" s="895"/>
      <c r="Q455" s="960"/>
      <c r="R455" s="1048"/>
      <c r="S455" s="770"/>
      <c r="T455" s="771"/>
      <c r="U455" s="453"/>
      <c r="V455" s="307"/>
      <c r="W455" s="294"/>
      <c r="Z455" s="663" t="str">
        <f t="shared" si="69"/>
        <v/>
      </c>
      <c r="AA455" s="664" t="str">
        <f t="shared" si="84"/>
        <v/>
      </c>
      <c r="AB455" s="664" t="str">
        <f t="shared" si="85"/>
        <v/>
      </c>
      <c r="AC455" s="664" t="str">
        <f>IF(Z455="","",VLOOKUP(Z455,リスト!BN:BO,2,0))</f>
        <v/>
      </c>
      <c r="AD455" s="664" t="str">
        <f t="shared" si="70"/>
        <v/>
      </c>
      <c r="AE455" s="664" t="str">
        <f>IF(AD455="","",VLOOKUP(AD455,リスト!BW:BX,2,0))</f>
        <v/>
      </c>
      <c r="AF455" s="664" t="str">
        <f>IF(Z455="","",IF(J455&gt;【１】経営概要!$G$27,調査年-1,調査年)-I455)</f>
        <v/>
      </c>
      <c r="AG455" s="723" t="str">
        <f t="shared" si="71"/>
        <v/>
      </c>
      <c r="AH455" s="665" t="str">
        <f t="shared" si="72"/>
        <v/>
      </c>
      <c r="AI455" s="665" t="str">
        <f t="shared" si="73"/>
        <v/>
      </c>
      <c r="AJ455" s="666" t="str">
        <f t="shared" si="74"/>
        <v/>
      </c>
      <c r="AK455" s="666" t="str">
        <f t="shared" si="75"/>
        <v/>
      </c>
      <c r="AL455" s="666" t="str">
        <f t="shared" si="87"/>
        <v/>
      </c>
      <c r="AM455" s="666" t="str">
        <f>IF(R455="","",IF(OR(I455=IF(J455&gt;【１】経営概要!$G$27,調査年-1,調査年),AH455=""),"",ROUND(AH455*R455%,0)))</f>
        <v/>
      </c>
      <c r="AN455" s="666" t="str">
        <f t="shared" si="76"/>
        <v/>
      </c>
      <c r="AO455" s="666" t="str">
        <f t="shared" si="77"/>
        <v/>
      </c>
      <c r="AP455" s="666" t="str">
        <f t="shared" si="78"/>
        <v/>
      </c>
      <c r="AQ455" s="862" t="str">
        <f>IF(OR(R455="",AND(OR(I455&lt;&gt;IF(J455&gt;【１】経営概要!$G$27,調査年-1,調査年),AA455=0),M455="",AL455="")),"",
SUM(
IF(AND(I455=IF(J455&gt;【１】経営概要!$G$27,調査年-1,調査年),AA455=1),ROUND(K455*R455%,0),),
ROUND(M455*R455%,0),
ROUND(SUM(AL455)*R455%,0),
))</f>
        <v/>
      </c>
      <c r="AR455" s="666" t="str">
        <f t="shared" si="79"/>
        <v/>
      </c>
      <c r="AS455" s="666" t="str">
        <f t="shared" si="80"/>
        <v/>
      </c>
      <c r="AT455" s="897" t="str">
        <f t="shared" si="82"/>
        <v/>
      </c>
      <c r="AU455" s="897" t="str">
        <f t="shared" si="83"/>
        <v/>
      </c>
    </row>
    <row r="456" spans="3:47" s="4" customFormat="1" ht="28.15" hidden="1" customHeight="1" outlineLevel="1">
      <c r="C456" s="722">
        <v>438</v>
      </c>
      <c r="D456" s="772"/>
      <c r="E456" s="773"/>
      <c r="F456" s="767"/>
      <c r="G456" s="744"/>
      <c r="H456" s="193"/>
      <c r="I456" s="193"/>
      <c r="J456" s="768"/>
      <c r="K456" s="192"/>
      <c r="L456" s="192"/>
      <c r="M456" s="774"/>
      <c r="N456" s="192"/>
      <c r="O456" s="769"/>
      <c r="P456" s="895"/>
      <c r="Q456" s="960"/>
      <c r="R456" s="1048"/>
      <c r="S456" s="770"/>
      <c r="T456" s="771"/>
      <c r="U456" s="453"/>
      <c r="V456" s="307"/>
      <c r="W456" s="294"/>
      <c r="Z456" s="663" t="str">
        <f t="shared" si="69"/>
        <v/>
      </c>
      <c r="AA456" s="664" t="str">
        <f t="shared" si="84"/>
        <v/>
      </c>
      <c r="AB456" s="664" t="str">
        <f t="shared" si="85"/>
        <v/>
      </c>
      <c r="AC456" s="664" t="str">
        <f>IF(Z456="","",VLOOKUP(Z456,リスト!BN:BO,2,0))</f>
        <v/>
      </c>
      <c r="AD456" s="664" t="str">
        <f t="shared" si="70"/>
        <v/>
      </c>
      <c r="AE456" s="664" t="str">
        <f>IF(AD456="","",VLOOKUP(AD456,リスト!BW:BX,2,0))</f>
        <v/>
      </c>
      <c r="AF456" s="664" t="str">
        <f>IF(Z456="","",IF(J456&gt;【１】経営概要!$G$27,調査年-1,調査年)-I456)</f>
        <v/>
      </c>
      <c r="AG456" s="723" t="str">
        <f t="shared" si="71"/>
        <v/>
      </c>
      <c r="AH456" s="665" t="str">
        <f t="shared" si="72"/>
        <v/>
      </c>
      <c r="AI456" s="665" t="str">
        <f t="shared" si="73"/>
        <v/>
      </c>
      <c r="AJ456" s="666" t="str">
        <f t="shared" si="74"/>
        <v/>
      </c>
      <c r="AK456" s="666" t="str">
        <f t="shared" si="75"/>
        <v/>
      </c>
      <c r="AL456" s="666" t="str">
        <f t="shared" si="87"/>
        <v/>
      </c>
      <c r="AM456" s="666" t="str">
        <f>IF(R456="","",IF(OR(I456=IF(J456&gt;【１】経営概要!$G$27,調査年-1,調査年),AH456=""),"",ROUND(AH456*R456%,0)))</f>
        <v/>
      </c>
      <c r="AN456" s="666" t="str">
        <f t="shared" si="76"/>
        <v/>
      </c>
      <c r="AO456" s="666" t="str">
        <f t="shared" si="77"/>
        <v/>
      </c>
      <c r="AP456" s="666" t="str">
        <f t="shared" si="78"/>
        <v/>
      </c>
      <c r="AQ456" s="862" t="str">
        <f>IF(OR(R456="",AND(OR(I456&lt;&gt;IF(J456&gt;【１】経営概要!$G$27,調査年-1,調査年),AA456=0),M456="",AL456="")),"",
SUM(
IF(AND(I456=IF(J456&gt;【１】経営概要!$G$27,調査年-1,調査年),AA456=1),ROUND(K456*R456%,0),),
ROUND(M456*R456%,0),
ROUND(SUM(AL456)*R456%,0),
))</f>
        <v/>
      </c>
      <c r="AR456" s="666" t="str">
        <f t="shared" si="79"/>
        <v/>
      </c>
      <c r="AS456" s="666" t="str">
        <f t="shared" si="80"/>
        <v/>
      </c>
      <c r="AT456" s="897" t="str">
        <f t="shared" si="82"/>
        <v/>
      </c>
      <c r="AU456" s="897" t="str">
        <f t="shared" si="83"/>
        <v/>
      </c>
    </row>
    <row r="457" spans="3:47" s="4" customFormat="1" ht="28.15" hidden="1" customHeight="1" outlineLevel="1">
      <c r="C457" s="722">
        <v>439</v>
      </c>
      <c r="D457" s="766"/>
      <c r="E457" s="686"/>
      <c r="F457" s="767"/>
      <c r="G457" s="744"/>
      <c r="H457" s="191"/>
      <c r="I457" s="191"/>
      <c r="J457" s="768"/>
      <c r="K457" s="192"/>
      <c r="L457" s="192"/>
      <c r="M457" s="774"/>
      <c r="N457" s="192"/>
      <c r="O457" s="769"/>
      <c r="P457" s="895"/>
      <c r="Q457" s="960"/>
      <c r="R457" s="1048"/>
      <c r="S457" s="770"/>
      <c r="T457" s="771"/>
      <c r="U457" s="453"/>
      <c r="V457" s="307"/>
      <c r="W457" s="294"/>
      <c r="Z457" s="663" t="str">
        <f t="shared" si="69"/>
        <v/>
      </c>
      <c r="AA457" s="664" t="str">
        <f t="shared" si="84"/>
        <v/>
      </c>
      <c r="AB457" s="664" t="str">
        <f t="shared" si="85"/>
        <v/>
      </c>
      <c r="AC457" s="664" t="str">
        <f>IF(Z457="","",VLOOKUP(Z457,リスト!BN:BO,2,0))</f>
        <v/>
      </c>
      <c r="AD457" s="664" t="str">
        <f t="shared" si="70"/>
        <v/>
      </c>
      <c r="AE457" s="664" t="str">
        <f>IF(AD457="","",VLOOKUP(AD457,リスト!BW:BX,2,0))</f>
        <v/>
      </c>
      <c r="AF457" s="664" t="str">
        <f>IF(Z457="","",IF(J457&gt;【１】経営概要!$G$27,調査年-1,調査年)-I457)</f>
        <v/>
      </c>
      <c r="AG457" s="723" t="str">
        <f t="shared" si="71"/>
        <v/>
      </c>
      <c r="AH457" s="665" t="str">
        <f t="shared" si="72"/>
        <v/>
      </c>
      <c r="AI457" s="665" t="str">
        <f t="shared" si="73"/>
        <v/>
      </c>
      <c r="AJ457" s="666" t="str">
        <f t="shared" si="74"/>
        <v/>
      </c>
      <c r="AK457" s="666" t="str">
        <f t="shared" si="75"/>
        <v/>
      </c>
      <c r="AL457" s="666" t="str">
        <f t="shared" si="87"/>
        <v/>
      </c>
      <c r="AM457" s="666" t="str">
        <f>IF(R457="","",IF(OR(I457=IF(J457&gt;【１】経営概要!$G$27,調査年-1,調査年),AH457=""),"",ROUND(AH457*R457%,0)))</f>
        <v/>
      </c>
      <c r="AN457" s="666" t="str">
        <f t="shared" si="76"/>
        <v/>
      </c>
      <c r="AO457" s="666" t="str">
        <f t="shared" si="77"/>
        <v/>
      </c>
      <c r="AP457" s="666" t="str">
        <f t="shared" si="78"/>
        <v/>
      </c>
      <c r="AQ457" s="862" t="str">
        <f>IF(OR(R457="",AND(OR(I457&lt;&gt;IF(J457&gt;【１】経営概要!$G$27,調査年-1,調査年),AA457=0),M457="",AL457="")),"",
SUM(
IF(AND(I457=IF(J457&gt;【１】経営概要!$G$27,調査年-1,調査年),AA457=1),ROUND(K457*R457%,0),),
ROUND(M457*R457%,0),
ROUND(SUM(AL457)*R457%,0),
))</f>
        <v/>
      </c>
      <c r="AR457" s="666" t="str">
        <f t="shared" si="79"/>
        <v/>
      </c>
      <c r="AS457" s="666" t="str">
        <f t="shared" si="80"/>
        <v/>
      </c>
      <c r="AT457" s="897" t="str">
        <f t="shared" si="82"/>
        <v/>
      </c>
      <c r="AU457" s="897" t="str">
        <f t="shared" si="83"/>
        <v/>
      </c>
    </row>
    <row r="458" spans="3:47" s="4" customFormat="1" ht="28.15" hidden="1" customHeight="1" outlineLevel="1">
      <c r="C458" s="722">
        <v>440</v>
      </c>
      <c r="D458" s="772"/>
      <c r="E458" s="773"/>
      <c r="F458" s="767"/>
      <c r="G458" s="744"/>
      <c r="H458" s="193"/>
      <c r="I458" s="193"/>
      <c r="J458" s="768"/>
      <c r="K458" s="192"/>
      <c r="L458" s="192"/>
      <c r="M458" s="774"/>
      <c r="N458" s="192"/>
      <c r="O458" s="769"/>
      <c r="P458" s="895"/>
      <c r="Q458" s="960"/>
      <c r="R458" s="1048"/>
      <c r="S458" s="770"/>
      <c r="T458" s="771"/>
      <c r="U458" s="453"/>
      <c r="V458" s="307"/>
      <c r="W458" s="294"/>
      <c r="Z458" s="663" t="str">
        <f t="shared" si="69"/>
        <v/>
      </c>
      <c r="AA458" s="664" t="str">
        <f t="shared" si="84"/>
        <v/>
      </c>
      <c r="AB458" s="664" t="str">
        <f t="shared" si="85"/>
        <v/>
      </c>
      <c r="AC458" s="664" t="str">
        <f>IF(Z458="","",VLOOKUP(Z458,リスト!BN:BO,2,0))</f>
        <v/>
      </c>
      <c r="AD458" s="664" t="str">
        <f t="shared" si="70"/>
        <v/>
      </c>
      <c r="AE458" s="664" t="str">
        <f>IF(AD458="","",VLOOKUP(AD458,リスト!BW:BX,2,0))</f>
        <v/>
      </c>
      <c r="AF458" s="664" t="str">
        <f>IF(Z458="","",IF(J458&gt;【１】経営概要!$G$27,調査年-1,調査年)-I458)</f>
        <v/>
      </c>
      <c r="AG458" s="723" t="str">
        <f t="shared" si="71"/>
        <v/>
      </c>
      <c r="AH458" s="665" t="str">
        <f t="shared" si="72"/>
        <v/>
      </c>
      <c r="AI458" s="665" t="str">
        <f t="shared" si="73"/>
        <v/>
      </c>
      <c r="AJ458" s="666" t="str">
        <f t="shared" si="74"/>
        <v/>
      </c>
      <c r="AK458" s="666" t="str">
        <f t="shared" si="75"/>
        <v/>
      </c>
      <c r="AL458" s="666" t="str">
        <f t="shared" si="87"/>
        <v/>
      </c>
      <c r="AM458" s="666" t="str">
        <f>IF(R458="","",IF(OR(I458=IF(J458&gt;【１】経営概要!$G$27,調査年-1,調査年),AH458=""),"",ROUND(AH458*R458%,0)))</f>
        <v/>
      </c>
      <c r="AN458" s="666" t="str">
        <f t="shared" si="76"/>
        <v/>
      </c>
      <c r="AO458" s="666" t="str">
        <f t="shared" si="77"/>
        <v/>
      </c>
      <c r="AP458" s="666" t="str">
        <f t="shared" si="78"/>
        <v/>
      </c>
      <c r="AQ458" s="862" t="str">
        <f>IF(OR(R458="",AND(OR(I458&lt;&gt;IF(J458&gt;【１】経営概要!$G$27,調査年-1,調査年),AA458=0),M458="",AL458="")),"",
SUM(
IF(AND(I458=IF(J458&gt;【１】経営概要!$G$27,調査年-1,調査年),AA458=1),ROUND(K458*R458%,0),),
ROUND(M458*R458%,0),
ROUND(SUM(AL458)*R458%,0),
))</f>
        <v/>
      </c>
      <c r="AR458" s="666" t="str">
        <f t="shared" si="79"/>
        <v/>
      </c>
      <c r="AS458" s="666" t="str">
        <f t="shared" si="80"/>
        <v/>
      </c>
      <c r="AT458" s="897" t="str">
        <f t="shared" si="82"/>
        <v/>
      </c>
      <c r="AU458" s="897" t="str">
        <f t="shared" si="83"/>
        <v/>
      </c>
    </row>
    <row r="459" spans="3:47" s="4" customFormat="1" ht="28.15" hidden="1" customHeight="1" outlineLevel="1">
      <c r="C459" s="722">
        <v>441</v>
      </c>
      <c r="D459" s="766"/>
      <c r="E459" s="686"/>
      <c r="F459" s="767"/>
      <c r="G459" s="744"/>
      <c r="H459" s="191"/>
      <c r="I459" s="191"/>
      <c r="J459" s="768"/>
      <c r="K459" s="192"/>
      <c r="L459" s="192"/>
      <c r="M459" s="774"/>
      <c r="N459" s="192"/>
      <c r="O459" s="769"/>
      <c r="P459" s="895"/>
      <c r="Q459" s="960"/>
      <c r="R459" s="1048"/>
      <c r="S459" s="770"/>
      <c r="T459" s="771"/>
      <c r="U459" s="453"/>
      <c r="V459" s="307"/>
      <c r="W459" s="294"/>
      <c r="Z459" s="663" t="str">
        <f t="shared" si="69"/>
        <v/>
      </c>
      <c r="AA459" s="664" t="str">
        <f t="shared" si="84"/>
        <v/>
      </c>
      <c r="AB459" s="664" t="str">
        <f t="shared" si="85"/>
        <v/>
      </c>
      <c r="AC459" s="664" t="str">
        <f>IF(Z459="","",VLOOKUP(Z459,リスト!BN:BO,2,0))</f>
        <v/>
      </c>
      <c r="AD459" s="664" t="str">
        <f t="shared" si="70"/>
        <v/>
      </c>
      <c r="AE459" s="664" t="str">
        <f>IF(AD459="","",VLOOKUP(AD459,リスト!BW:BX,2,0))</f>
        <v/>
      </c>
      <c r="AF459" s="664" t="str">
        <f>IF(Z459="","",IF(J459&gt;【１】経営概要!$G$27,調査年-1,調査年)-I459)</f>
        <v/>
      </c>
      <c r="AG459" s="723" t="str">
        <f t="shared" si="71"/>
        <v/>
      </c>
      <c r="AH459" s="665" t="str">
        <f t="shared" si="72"/>
        <v/>
      </c>
      <c r="AI459" s="665" t="str">
        <f t="shared" si="73"/>
        <v/>
      </c>
      <c r="AJ459" s="666" t="str">
        <f t="shared" si="74"/>
        <v/>
      </c>
      <c r="AK459" s="666" t="str">
        <f t="shared" si="75"/>
        <v/>
      </c>
      <c r="AL459" s="666" t="str">
        <f t="shared" si="87"/>
        <v/>
      </c>
      <c r="AM459" s="666" t="str">
        <f>IF(R459="","",IF(OR(I459=IF(J459&gt;【１】経営概要!$G$27,調査年-1,調査年),AH459=""),"",ROUND(AH459*R459%,0)))</f>
        <v/>
      </c>
      <c r="AN459" s="666" t="str">
        <f t="shared" si="76"/>
        <v/>
      </c>
      <c r="AO459" s="666" t="str">
        <f t="shared" si="77"/>
        <v/>
      </c>
      <c r="AP459" s="666" t="str">
        <f t="shared" si="78"/>
        <v/>
      </c>
      <c r="AQ459" s="862" t="str">
        <f>IF(OR(R459="",AND(OR(I459&lt;&gt;IF(J459&gt;【１】経営概要!$G$27,調査年-1,調査年),AA459=0),M459="",AL459="")),"",
SUM(
IF(AND(I459=IF(J459&gt;【１】経営概要!$G$27,調査年-1,調査年),AA459=1),ROUND(K459*R459%,0),),
ROUND(M459*R459%,0),
ROUND(SUM(AL459)*R459%,0),
))</f>
        <v/>
      </c>
      <c r="AR459" s="666" t="str">
        <f t="shared" si="79"/>
        <v/>
      </c>
      <c r="AS459" s="666" t="str">
        <f t="shared" si="80"/>
        <v/>
      </c>
      <c r="AT459" s="897" t="str">
        <f t="shared" si="82"/>
        <v/>
      </c>
      <c r="AU459" s="897" t="str">
        <f t="shared" si="83"/>
        <v/>
      </c>
    </row>
    <row r="460" spans="3:47" s="4" customFormat="1" ht="28.15" hidden="1" customHeight="1" outlineLevel="1">
      <c r="C460" s="722">
        <v>442</v>
      </c>
      <c r="D460" s="772"/>
      <c r="E460" s="773"/>
      <c r="F460" s="767"/>
      <c r="G460" s="744"/>
      <c r="H460" s="193"/>
      <c r="I460" s="193"/>
      <c r="J460" s="768"/>
      <c r="K460" s="192"/>
      <c r="L460" s="192"/>
      <c r="M460" s="774"/>
      <c r="N460" s="192"/>
      <c r="O460" s="769"/>
      <c r="P460" s="895"/>
      <c r="Q460" s="960"/>
      <c r="R460" s="1048"/>
      <c r="S460" s="770"/>
      <c r="T460" s="771"/>
      <c r="U460" s="453"/>
      <c r="V460" s="307"/>
      <c r="W460" s="294"/>
      <c r="Z460" s="663" t="str">
        <f t="shared" si="69"/>
        <v/>
      </c>
      <c r="AA460" s="664" t="str">
        <f t="shared" si="84"/>
        <v/>
      </c>
      <c r="AB460" s="664" t="str">
        <f t="shared" si="85"/>
        <v/>
      </c>
      <c r="AC460" s="664" t="str">
        <f>IF(Z460="","",VLOOKUP(Z460,リスト!BN:BO,2,0))</f>
        <v/>
      </c>
      <c r="AD460" s="664" t="str">
        <f t="shared" si="70"/>
        <v/>
      </c>
      <c r="AE460" s="664" t="str">
        <f>IF(AD460="","",VLOOKUP(AD460,リスト!BW:BX,2,0))</f>
        <v/>
      </c>
      <c r="AF460" s="664" t="str">
        <f>IF(Z460="","",IF(J460&gt;【１】経営概要!$G$27,調査年-1,調査年)-I460)</f>
        <v/>
      </c>
      <c r="AG460" s="723" t="str">
        <f t="shared" si="71"/>
        <v/>
      </c>
      <c r="AH460" s="665" t="str">
        <f t="shared" si="72"/>
        <v/>
      </c>
      <c r="AI460" s="665" t="str">
        <f t="shared" si="73"/>
        <v/>
      </c>
      <c r="AJ460" s="666" t="str">
        <f t="shared" si="74"/>
        <v/>
      </c>
      <c r="AK460" s="666" t="str">
        <f t="shared" si="75"/>
        <v/>
      </c>
      <c r="AL460" s="666" t="str">
        <f t="shared" si="87"/>
        <v/>
      </c>
      <c r="AM460" s="666" t="str">
        <f>IF(R460="","",IF(OR(I460=IF(J460&gt;【１】経営概要!$G$27,調査年-1,調査年),AH460=""),"",ROUND(AH460*R460%,0)))</f>
        <v/>
      </c>
      <c r="AN460" s="666" t="str">
        <f t="shared" si="76"/>
        <v/>
      </c>
      <c r="AO460" s="666" t="str">
        <f t="shared" si="77"/>
        <v/>
      </c>
      <c r="AP460" s="666" t="str">
        <f t="shared" si="78"/>
        <v/>
      </c>
      <c r="AQ460" s="862" t="str">
        <f>IF(OR(R460="",AND(OR(I460&lt;&gt;IF(J460&gt;【１】経営概要!$G$27,調査年-1,調査年),AA460=0),M460="",AL460="")),"",
SUM(
IF(AND(I460=IF(J460&gt;【１】経営概要!$G$27,調査年-1,調査年),AA460=1),ROUND(K460*R460%,0),),
ROUND(M460*R460%,0),
ROUND(SUM(AL460)*R460%,0),
))</f>
        <v/>
      </c>
      <c r="AR460" s="666" t="str">
        <f t="shared" si="79"/>
        <v/>
      </c>
      <c r="AS460" s="666" t="str">
        <f t="shared" si="80"/>
        <v/>
      </c>
      <c r="AT460" s="897" t="str">
        <f t="shared" si="82"/>
        <v/>
      </c>
      <c r="AU460" s="897" t="str">
        <f t="shared" si="83"/>
        <v/>
      </c>
    </row>
    <row r="461" spans="3:47" s="4" customFormat="1" ht="28.15" hidden="1" customHeight="1" outlineLevel="1">
      <c r="C461" s="722">
        <v>443</v>
      </c>
      <c r="D461" s="766"/>
      <c r="E461" s="686"/>
      <c r="F461" s="767"/>
      <c r="G461" s="744"/>
      <c r="H461" s="191"/>
      <c r="I461" s="191"/>
      <c r="J461" s="768"/>
      <c r="K461" s="192"/>
      <c r="L461" s="192"/>
      <c r="M461" s="774"/>
      <c r="N461" s="192"/>
      <c r="O461" s="769"/>
      <c r="P461" s="895"/>
      <c r="Q461" s="960"/>
      <c r="R461" s="1048"/>
      <c r="S461" s="770"/>
      <c r="T461" s="771"/>
      <c r="U461" s="453"/>
      <c r="V461" s="307"/>
      <c r="W461" s="294"/>
      <c r="Z461" s="663" t="str">
        <f t="shared" si="69"/>
        <v/>
      </c>
      <c r="AA461" s="664" t="str">
        <f t="shared" si="84"/>
        <v/>
      </c>
      <c r="AB461" s="664" t="str">
        <f t="shared" si="85"/>
        <v/>
      </c>
      <c r="AC461" s="664" t="str">
        <f>IF(Z461="","",VLOOKUP(Z461,リスト!BN:BO,2,0))</f>
        <v/>
      </c>
      <c r="AD461" s="664" t="str">
        <f t="shared" si="70"/>
        <v/>
      </c>
      <c r="AE461" s="664" t="str">
        <f>IF(AD461="","",VLOOKUP(AD461,リスト!BW:BX,2,0))</f>
        <v/>
      </c>
      <c r="AF461" s="664" t="str">
        <f>IF(Z461="","",IF(J461&gt;【１】経営概要!$G$27,調査年-1,調査年)-I461)</f>
        <v/>
      </c>
      <c r="AG461" s="723" t="str">
        <f t="shared" si="71"/>
        <v/>
      </c>
      <c r="AH461" s="665" t="str">
        <f t="shared" si="72"/>
        <v/>
      </c>
      <c r="AI461" s="665" t="str">
        <f t="shared" si="73"/>
        <v/>
      </c>
      <c r="AJ461" s="666" t="str">
        <f t="shared" si="74"/>
        <v/>
      </c>
      <c r="AK461" s="666" t="str">
        <f t="shared" si="75"/>
        <v/>
      </c>
      <c r="AL461" s="666" t="str">
        <f t="shared" si="87"/>
        <v/>
      </c>
      <c r="AM461" s="666" t="str">
        <f>IF(R461="","",IF(OR(I461=IF(J461&gt;【１】経営概要!$G$27,調査年-1,調査年),AH461=""),"",ROUND(AH461*R461%,0)))</f>
        <v/>
      </c>
      <c r="AN461" s="666" t="str">
        <f t="shared" si="76"/>
        <v/>
      </c>
      <c r="AO461" s="666" t="str">
        <f t="shared" si="77"/>
        <v/>
      </c>
      <c r="AP461" s="666" t="str">
        <f t="shared" si="78"/>
        <v/>
      </c>
      <c r="AQ461" s="862" t="str">
        <f>IF(OR(R461="",AND(OR(I461&lt;&gt;IF(J461&gt;【１】経営概要!$G$27,調査年-1,調査年),AA461=0),M461="",AL461="")),"",
SUM(
IF(AND(I461=IF(J461&gt;【１】経営概要!$G$27,調査年-1,調査年),AA461=1),ROUND(K461*R461%,0),),
ROUND(M461*R461%,0),
ROUND(SUM(AL461)*R461%,0),
))</f>
        <v/>
      </c>
      <c r="AR461" s="666" t="str">
        <f t="shared" si="79"/>
        <v/>
      </c>
      <c r="AS461" s="666" t="str">
        <f t="shared" si="80"/>
        <v/>
      </c>
      <c r="AT461" s="897" t="str">
        <f t="shared" si="82"/>
        <v/>
      </c>
      <c r="AU461" s="897" t="str">
        <f t="shared" si="83"/>
        <v/>
      </c>
    </row>
    <row r="462" spans="3:47" s="4" customFormat="1" ht="28.15" hidden="1" customHeight="1" outlineLevel="1">
      <c r="C462" s="722">
        <v>444</v>
      </c>
      <c r="D462" s="772"/>
      <c r="E462" s="773"/>
      <c r="F462" s="767"/>
      <c r="G462" s="744"/>
      <c r="H462" s="193"/>
      <c r="I462" s="193"/>
      <c r="J462" s="775"/>
      <c r="K462" s="192"/>
      <c r="L462" s="192"/>
      <c r="M462" s="774"/>
      <c r="N462" s="192"/>
      <c r="O462" s="769"/>
      <c r="P462" s="895"/>
      <c r="Q462" s="960"/>
      <c r="R462" s="1048"/>
      <c r="S462" s="770"/>
      <c r="T462" s="771"/>
      <c r="U462" s="453"/>
      <c r="V462" s="307"/>
      <c r="W462" s="294"/>
      <c r="Z462" s="663" t="str">
        <f t="shared" si="69"/>
        <v/>
      </c>
      <c r="AA462" s="664" t="str">
        <f t="shared" si="84"/>
        <v/>
      </c>
      <c r="AB462" s="664" t="str">
        <f t="shared" si="85"/>
        <v/>
      </c>
      <c r="AC462" s="664" t="str">
        <f>IF(Z462="","",VLOOKUP(Z462,リスト!BN:BO,2,0))</f>
        <v/>
      </c>
      <c r="AD462" s="664" t="str">
        <f t="shared" si="70"/>
        <v/>
      </c>
      <c r="AE462" s="664" t="str">
        <f>IF(AD462="","",VLOOKUP(AD462,リスト!BW:BX,2,0))</f>
        <v/>
      </c>
      <c r="AF462" s="664" t="str">
        <f>IF(Z462="","",IF(J462&gt;【１】経営概要!$G$27,調査年-1,調査年)-I462)</f>
        <v/>
      </c>
      <c r="AG462" s="723" t="str">
        <f t="shared" si="71"/>
        <v/>
      </c>
      <c r="AH462" s="665" t="str">
        <f t="shared" si="72"/>
        <v/>
      </c>
      <c r="AI462" s="665" t="str">
        <f t="shared" si="73"/>
        <v/>
      </c>
      <c r="AJ462" s="666" t="str">
        <f t="shared" si="74"/>
        <v/>
      </c>
      <c r="AK462" s="666" t="str">
        <f t="shared" si="75"/>
        <v/>
      </c>
      <c r="AL462" s="666" t="str">
        <f t="shared" si="87"/>
        <v/>
      </c>
      <c r="AM462" s="666" t="str">
        <f>IF(R462="","",IF(OR(I462=IF(J462&gt;【１】経営概要!$G$27,調査年-1,調査年),AH462=""),"",ROUND(AH462*R462%,0)))</f>
        <v/>
      </c>
      <c r="AN462" s="666" t="str">
        <f t="shared" si="76"/>
        <v/>
      </c>
      <c r="AO462" s="666" t="str">
        <f t="shared" si="77"/>
        <v/>
      </c>
      <c r="AP462" s="666" t="str">
        <f t="shared" si="78"/>
        <v/>
      </c>
      <c r="AQ462" s="862" t="str">
        <f>IF(OR(R462="",AND(OR(I462&lt;&gt;IF(J462&gt;【１】経営概要!$G$27,調査年-1,調査年),AA462=0),M462="",AL462="")),"",
SUM(
IF(AND(I462=IF(J462&gt;【１】経営概要!$G$27,調査年-1,調査年),AA462=1),ROUND(K462*R462%,0),),
ROUND(M462*R462%,0),
ROUND(SUM(AL462)*R462%,0),
))</f>
        <v/>
      </c>
      <c r="AR462" s="666" t="str">
        <f t="shared" si="79"/>
        <v/>
      </c>
      <c r="AS462" s="666" t="str">
        <f t="shared" si="80"/>
        <v/>
      </c>
      <c r="AT462" s="897" t="str">
        <f t="shared" si="82"/>
        <v/>
      </c>
      <c r="AU462" s="897" t="str">
        <f t="shared" si="83"/>
        <v/>
      </c>
    </row>
    <row r="463" spans="3:47" s="4" customFormat="1" ht="28.15" hidden="1" customHeight="1" outlineLevel="1">
      <c r="C463" s="722">
        <v>445</v>
      </c>
      <c r="D463" s="766"/>
      <c r="E463" s="686"/>
      <c r="F463" s="767"/>
      <c r="G463" s="744"/>
      <c r="H463" s="191"/>
      <c r="I463" s="191"/>
      <c r="J463" s="776"/>
      <c r="K463" s="192"/>
      <c r="L463" s="192"/>
      <c r="M463" s="774"/>
      <c r="N463" s="192"/>
      <c r="O463" s="769"/>
      <c r="P463" s="895"/>
      <c r="Q463" s="960"/>
      <c r="R463" s="1048"/>
      <c r="S463" s="770"/>
      <c r="T463" s="771"/>
      <c r="U463" s="453"/>
      <c r="V463" s="307"/>
      <c r="W463" s="294"/>
      <c r="Z463" s="663" t="str">
        <f t="shared" si="69"/>
        <v/>
      </c>
      <c r="AA463" s="664" t="str">
        <f t="shared" si="84"/>
        <v/>
      </c>
      <c r="AB463" s="664" t="str">
        <f t="shared" si="85"/>
        <v/>
      </c>
      <c r="AC463" s="664" t="str">
        <f>IF(Z463="","",VLOOKUP(Z463,リスト!BN:BO,2,0))</f>
        <v/>
      </c>
      <c r="AD463" s="664" t="str">
        <f t="shared" si="70"/>
        <v/>
      </c>
      <c r="AE463" s="664" t="str">
        <f>IF(AD463="","",VLOOKUP(AD463,リスト!BW:BX,2,0))</f>
        <v/>
      </c>
      <c r="AF463" s="664" t="str">
        <f>IF(Z463="","",IF(J463&gt;【１】経営概要!$G$27,調査年-1,調査年)-I463)</f>
        <v/>
      </c>
      <c r="AG463" s="723" t="str">
        <f t="shared" si="71"/>
        <v/>
      </c>
      <c r="AH463" s="665" t="str">
        <f t="shared" si="72"/>
        <v/>
      </c>
      <c r="AI463" s="665" t="str">
        <f t="shared" si="73"/>
        <v/>
      </c>
      <c r="AJ463" s="666" t="str">
        <f t="shared" si="74"/>
        <v/>
      </c>
      <c r="AK463" s="666" t="str">
        <f t="shared" si="75"/>
        <v/>
      </c>
      <c r="AL463" s="666" t="str">
        <f t="shared" si="87"/>
        <v/>
      </c>
      <c r="AM463" s="666" t="str">
        <f>IF(R463="","",IF(OR(I463=IF(J463&gt;【１】経営概要!$G$27,調査年-1,調査年),AH463=""),"",ROUND(AH463*R463%,0)))</f>
        <v/>
      </c>
      <c r="AN463" s="666" t="str">
        <f t="shared" si="76"/>
        <v/>
      </c>
      <c r="AO463" s="666" t="str">
        <f t="shared" si="77"/>
        <v/>
      </c>
      <c r="AP463" s="666" t="str">
        <f t="shared" si="78"/>
        <v/>
      </c>
      <c r="AQ463" s="862" t="str">
        <f>IF(OR(R463="",AND(OR(I463&lt;&gt;IF(J463&gt;【１】経営概要!$G$27,調査年-1,調査年),AA463=0),M463="",AL463="")),"",
SUM(
IF(AND(I463=IF(J463&gt;【１】経営概要!$G$27,調査年-1,調査年),AA463=1),ROUND(K463*R463%,0),),
ROUND(M463*R463%,0),
ROUND(SUM(AL463)*R463%,0),
))</f>
        <v/>
      </c>
      <c r="AR463" s="666" t="str">
        <f t="shared" si="79"/>
        <v/>
      </c>
      <c r="AS463" s="666" t="str">
        <f t="shared" si="80"/>
        <v/>
      </c>
      <c r="AT463" s="897" t="str">
        <f t="shared" si="82"/>
        <v/>
      </c>
      <c r="AU463" s="897" t="str">
        <f t="shared" si="83"/>
        <v/>
      </c>
    </row>
    <row r="464" spans="3:47" s="4" customFormat="1" ht="28.15" hidden="1" customHeight="1" outlineLevel="1">
      <c r="C464" s="722">
        <v>446</v>
      </c>
      <c r="D464" s="766"/>
      <c r="E464" s="686"/>
      <c r="F464" s="767"/>
      <c r="G464" s="744"/>
      <c r="H464" s="191"/>
      <c r="I464" s="191"/>
      <c r="J464" s="776"/>
      <c r="K464" s="192"/>
      <c r="L464" s="192"/>
      <c r="M464" s="774"/>
      <c r="N464" s="192"/>
      <c r="O464" s="769"/>
      <c r="P464" s="895"/>
      <c r="Q464" s="960"/>
      <c r="R464" s="1048"/>
      <c r="S464" s="770"/>
      <c r="T464" s="771"/>
      <c r="U464" s="453"/>
      <c r="V464" s="307"/>
      <c r="W464" s="294"/>
      <c r="Z464" s="663" t="str">
        <f t="shared" si="69"/>
        <v/>
      </c>
      <c r="AA464" s="664" t="str">
        <f t="shared" si="84"/>
        <v/>
      </c>
      <c r="AB464" s="664" t="str">
        <f t="shared" si="85"/>
        <v/>
      </c>
      <c r="AC464" s="664" t="str">
        <f>IF(Z464="","",VLOOKUP(Z464,リスト!BN:BO,2,0))</f>
        <v/>
      </c>
      <c r="AD464" s="664" t="str">
        <f t="shared" si="70"/>
        <v/>
      </c>
      <c r="AE464" s="664" t="str">
        <f>IF(AD464="","",VLOOKUP(AD464,リスト!BW:BX,2,0))</f>
        <v/>
      </c>
      <c r="AF464" s="664" t="str">
        <f>IF(Z464="","",IF(J464&gt;【１】経営概要!$G$27,調査年-1,調査年)-I464)</f>
        <v/>
      </c>
      <c r="AG464" s="723" t="str">
        <f t="shared" si="71"/>
        <v/>
      </c>
      <c r="AH464" s="665" t="str">
        <f t="shared" si="72"/>
        <v/>
      </c>
      <c r="AI464" s="665" t="str">
        <f t="shared" si="73"/>
        <v/>
      </c>
      <c r="AJ464" s="666" t="str">
        <f t="shared" si="74"/>
        <v/>
      </c>
      <c r="AK464" s="666" t="str">
        <f t="shared" si="75"/>
        <v/>
      </c>
      <c r="AL464" s="666" t="str">
        <f t="shared" si="87"/>
        <v/>
      </c>
      <c r="AM464" s="666" t="str">
        <f>IF(R464="","",IF(OR(I464=IF(J464&gt;【１】経営概要!$G$27,調査年-1,調査年),AH464=""),"",ROUND(AH464*R464%,0)))</f>
        <v/>
      </c>
      <c r="AN464" s="666" t="str">
        <f t="shared" si="76"/>
        <v/>
      </c>
      <c r="AO464" s="666" t="str">
        <f t="shared" si="77"/>
        <v/>
      </c>
      <c r="AP464" s="666" t="str">
        <f t="shared" si="78"/>
        <v/>
      </c>
      <c r="AQ464" s="862" t="str">
        <f>IF(OR(R464="",AND(OR(I464&lt;&gt;IF(J464&gt;【１】経営概要!$G$27,調査年-1,調査年),AA464=0),M464="",AL464="")),"",
SUM(
IF(AND(I464=IF(J464&gt;【１】経営概要!$G$27,調査年-1,調査年),AA464=1),ROUND(K464*R464%,0),),
ROUND(M464*R464%,0),
ROUND(SUM(AL464)*R464%,0),
))</f>
        <v/>
      </c>
      <c r="AR464" s="666" t="str">
        <f t="shared" si="79"/>
        <v/>
      </c>
      <c r="AS464" s="666" t="str">
        <f t="shared" si="80"/>
        <v/>
      </c>
      <c r="AT464" s="897" t="str">
        <f t="shared" si="82"/>
        <v/>
      </c>
      <c r="AU464" s="897" t="str">
        <f t="shared" si="83"/>
        <v/>
      </c>
    </row>
    <row r="465" spans="3:47" s="4" customFormat="1" ht="28.15" hidden="1" customHeight="1" outlineLevel="1">
      <c r="C465" s="722">
        <v>447</v>
      </c>
      <c r="D465" s="766"/>
      <c r="E465" s="686"/>
      <c r="F465" s="767"/>
      <c r="G465" s="744"/>
      <c r="H465" s="191"/>
      <c r="I465" s="191"/>
      <c r="J465" s="776"/>
      <c r="K465" s="192"/>
      <c r="L465" s="192"/>
      <c r="M465" s="774"/>
      <c r="N465" s="192"/>
      <c r="O465" s="769"/>
      <c r="P465" s="895"/>
      <c r="Q465" s="960"/>
      <c r="R465" s="1048"/>
      <c r="S465" s="770"/>
      <c r="T465" s="771"/>
      <c r="U465" s="453"/>
      <c r="V465" s="307"/>
      <c r="W465" s="294"/>
      <c r="Z465" s="663" t="str">
        <f t="shared" si="69"/>
        <v/>
      </c>
      <c r="AA465" s="664" t="str">
        <f t="shared" si="84"/>
        <v/>
      </c>
      <c r="AB465" s="664" t="str">
        <f t="shared" si="85"/>
        <v/>
      </c>
      <c r="AC465" s="664" t="str">
        <f>IF(Z465="","",VLOOKUP(Z465,リスト!BN:BO,2,0))</f>
        <v/>
      </c>
      <c r="AD465" s="664" t="str">
        <f t="shared" si="70"/>
        <v/>
      </c>
      <c r="AE465" s="664" t="str">
        <f>IF(AD465="","",VLOOKUP(AD465,リスト!BW:BX,2,0))</f>
        <v/>
      </c>
      <c r="AF465" s="664" t="str">
        <f>IF(Z465="","",IF(J465&gt;【１】経営概要!$G$27,調査年-1,調査年)-I465)</f>
        <v/>
      </c>
      <c r="AG465" s="723" t="str">
        <f t="shared" si="71"/>
        <v/>
      </c>
      <c r="AH465" s="665" t="str">
        <f t="shared" si="72"/>
        <v/>
      </c>
      <c r="AI465" s="665" t="str">
        <f t="shared" si="73"/>
        <v/>
      </c>
      <c r="AJ465" s="666" t="str">
        <f t="shared" si="74"/>
        <v/>
      </c>
      <c r="AK465" s="666" t="str">
        <f t="shared" si="75"/>
        <v/>
      </c>
      <c r="AL465" s="666" t="str">
        <f t="shared" si="87"/>
        <v/>
      </c>
      <c r="AM465" s="666" t="str">
        <f>IF(R465="","",IF(OR(I465=IF(J465&gt;【１】経営概要!$G$27,調査年-1,調査年),AH465=""),"",ROUND(AH465*R465%,0)))</f>
        <v/>
      </c>
      <c r="AN465" s="666" t="str">
        <f t="shared" si="76"/>
        <v/>
      </c>
      <c r="AO465" s="666" t="str">
        <f t="shared" si="77"/>
        <v/>
      </c>
      <c r="AP465" s="666" t="str">
        <f t="shared" si="78"/>
        <v/>
      </c>
      <c r="AQ465" s="862" t="str">
        <f>IF(OR(R465="",AND(OR(I465&lt;&gt;IF(J465&gt;【１】経営概要!$G$27,調査年-1,調査年),AA465=0),M465="",AL465="")),"",
SUM(
IF(AND(I465=IF(J465&gt;【１】経営概要!$G$27,調査年-1,調査年),AA465=1),ROUND(K465*R465%,0),),
ROUND(M465*R465%,0),
ROUND(SUM(AL465)*R465%,0),
))</f>
        <v/>
      </c>
      <c r="AR465" s="666" t="str">
        <f t="shared" si="79"/>
        <v/>
      </c>
      <c r="AS465" s="666" t="str">
        <f t="shared" si="80"/>
        <v/>
      </c>
      <c r="AT465" s="897" t="str">
        <f t="shared" si="82"/>
        <v/>
      </c>
      <c r="AU465" s="897" t="str">
        <f t="shared" si="83"/>
        <v/>
      </c>
    </row>
    <row r="466" spans="3:47" s="4" customFormat="1" ht="28.15" hidden="1" customHeight="1" outlineLevel="1">
      <c r="C466" s="722">
        <v>448</v>
      </c>
      <c r="D466" s="766"/>
      <c r="E466" s="686"/>
      <c r="F466" s="767"/>
      <c r="G466" s="744"/>
      <c r="H466" s="191"/>
      <c r="I466" s="191"/>
      <c r="J466" s="776"/>
      <c r="K466" s="192"/>
      <c r="L466" s="192"/>
      <c r="M466" s="774"/>
      <c r="N466" s="192"/>
      <c r="O466" s="769"/>
      <c r="P466" s="895"/>
      <c r="Q466" s="960"/>
      <c r="R466" s="1048"/>
      <c r="S466" s="770"/>
      <c r="T466" s="771"/>
      <c r="U466" s="453"/>
      <c r="V466" s="307"/>
      <c r="W466" s="294"/>
      <c r="Z466" s="663" t="str">
        <f t="shared" si="69"/>
        <v/>
      </c>
      <c r="AA466" s="664" t="str">
        <f t="shared" si="84"/>
        <v/>
      </c>
      <c r="AB466" s="664" t="str">
        <f t="shared" si="85"/>
        <v/>
      </c>
      <c r="AC466" s="664" t="str">
        <f>IF(Z466="","",VLOOKUP(Z466,リスト!BN:BO,2,0))</f>
        <v/>
      </c>
      <c r="AD466" s="664" t="str">
        <f t="shared" si="70"/>
        <v/>
      </c>
      <c r="AE466" s="664" t="str">
        <f>IF(AD466="","",VLOOKUP(AD466,リスト!BW:BX,2,0))</f>
        <v/>
      </c>
      <c r="AF466" s="664" t="str">
        <f>IF(Z466="","",IF(J466&gt;【１】経営概要!$G$27,調査年-1,調査年)-I466)</f>
        <v/>
      </c>
      <c r="AG466" s="723" t="str">
        <f t="shared" si="71"/>
        <v/>
      </c>
      <c r="AH466" s="665" t="str">
        <f t="shared" si="72"/>
        <v/>
      </c>
      <c r="AI466" s="665" t="str">
        <f t="shared" si="73"/>
        <v/>
      </c>
      <c r="AJ466" s="666" t="str">
        <f t="shared" si="74"/>
        <v/>
      </c>
      <c r="AK466" s="666" t="str">
        <f t="shared" si="75"/>
        <v/>
      </c>
      <c r="AL466" s="666" t="str">
        <f t="shared" si="87"/>
        <v/>
      </c>
      <c r="AM466" s="666" t="str">
        <f>IF(R466="","",IF(OR(I466=IF(J466&gt;【１】経営概要!$G$27,調査年-1,調査年),AH466=""),"",ROUND(AH466*R466%,0)))</f>
        <v/>
      </c>
      <c r="AN466" s="666" t="str">
        <f t="shared" si="76"/>
        <v/>
      </c>
      <c r="AO466" s="666" t="str">
        <f t="shared" si="77"/>
        <v/>
      </c>
      <c r="AP466" s="666" t="str">
        <f t="shared" si="78"/>
        <v/>
      </c>
      <c r="AQ466" s="862" t="str">
        <f>IF(OR(R466="",AND(OR(I466&lt;&gt;IF(J466&gt;【１】経営概要!$G$27,調査年-1,調査年),AA466=0),M466="",AL466="")),"",
SUM(
IF(AND(I466=IF(J466&gt;【１】経営概要!$G$27,調査年-1,調査年),AA466=1),ROUND(K466*R466%,0),),
ROUND(M466*R466%,0),
ROUND(SUM(AL466)*R466%,0),
))</f>
        <v/>
      </c>
      <c r="AR466" s="666" t="str">
        <f t="shared" si="79"/>
        <v/>
      </c>
      <c r="AS466" s="666" t="str">
        <f t="shared" si="80"/>
        <v/>
      </c>
      <c r="AT466" s="897" t="str">
        <f t="shared" si="82"/>
        <v/>
      </c>
      <c r="AU466" s="897" t="str">
        <f t="shared" si="83"/>
        <v/>
      </c>
    </row>
    <row r="467" spans="3:47" s="4" customFormat="1" ht="28.15" hidden="1" customHeight="1" outlineLevel="1">
      <c r="C467" s="722">
        <v>449</v>
      </c>
      <c r="D467" s="766"/>
      <c r="E467" s="686"/>
      <c r="F467" s="767"/>
      <c r="G467" s="744"/>
      <c r="H467" s="191"/>
      <c r="I467" s="191"/>
      <c r="J467" s="776"/>
      <c r="K467" s="192"/>
      <c r="L467" s="192"/>
      <c r="M467" s="774"/>
      <c r="N467" s="192"/>
      <c r="O467" s="769"/>
      <c r="P467" s="895"/>
      <c r="Q467" s="960"/>
      <c r="R467" s="1048"/>
      <c r="S467" s="770"/>
      <c r="T467" s="771"/>
      <c r="U467" s="453"/>
      <c r="V467" s="307"/>
      <c r="W467" s="294"/>
      <c r="Z467" s="663" t="str">
        <f t="shared" si="69"/>
        <v/>
      </c>
      <c r="AA467" s="664" t="str">
        <f t="shared" si="84"/>
        <v/>
      </c>
      <c r="AB467" s="664" t="str">
        <f t="shared" si="85"/>
        <v/>
      </c>
      <c r="AC467" s="664" t="str">
        <f>IF(Z467="","",VLOOKUP(Z467,リスト!BN:BO,2,0))</f>
        <v/>
      </c>
      <c r="AD467" s="664" t="str">
        <f t="shared" si="70"/>
        <v/>
      </c>
      <c r="AE467" s="664" t="str">
        <f>IF(AD467="","",VLOOKUP(AD467,リスト!BW:BX,2,0))</f>
        <v/>
      </c>
      <c r="AF467" s="664" t="str">
        <f>IF(Z467="","",IF(J467&gt;【１】経営概要!$G$27,調査年-1,調査年)-I467)</f>
        <v/>
      </c>
      <c r="AG467" s="723" t="str">
        <f t="shared" si="71"/>
        <v/>
      </c>
      <c r="AH467" s="665" t="str">
        <f t="shared" si="72"/>
        <v/>
      </c>
      <c r="AI467" s="665" t="str">
        <f t="shared" si="73"/>
        <v/>
      </c>
      <c r="AJ467" s="666" t="str">
        <f t="shared" si="74"/>
        <v/>
      </c>
      <c r="AK467" s="666" t="str">
        <f t="shared" si="75"/>
        <v/>
      </c>
      <c r="AL467" s="666" t="str">
        <f t="shared" si="87"/>
        <v/>
      </c>
      <c r="AM467" s="666" t="str">
        <f>IF(R467="","",IF(OR(I467=IF(J467&gt;【１】経営概要!$G$27,調査年-1,調査年),AH467=""),"",ROUND(AH467*R467%,0)))</f>
        <v/>
      </c>
      <c r="AN467" s="666" t="str">
        <f t="shared" si="76"/>
        <v/>
      </c>
      <c r="AO467" s="666" t="str">
        <f t="shared" si="77"/>
        <v/>
      </c>
      <c r="AP467" s="666" t="str">
        <f t="shared" si="78"/>
        <v/>
      </c>
      <c r="AQ467" s="862" t="str">
        <f>IF(OR(R467="",AND(OR(I467&lt;&gt;IF(J467&gt;【１】経営概要!$G$27,調査年-1,調査年),AA467=0),M467="",AL467="")),"",
SUM(
IF(AND(I467=IF(J467&gt;【１】経営概要!$G$27,調査年-1,調査年),AA467=1),ROUND(K467*R467%,0),),
ROUND(M467*R467%,0),
ROUND(SUM(AL467)*R467%,0),
))</f>
        <v/>
      </c>
      <c r="AR467" s="666" t="str">
        <f t="shared" si="79"/>
        <v/>
      </c>
      <c r="AS467" s="666" t="str">
        <f t="shared" si="80"/>
        <v/>
      </c>
      <c r="AT467" s="897" t="str">
        <f t="shared" si="82"/>
        <v/>
      </c>
      <c r="AU467" s="897" t="str">
        <f t="shared" si="83"/>
        <v/>
      </c>
    </row>
    <row r="468" spans="3:47" s="4" customFormat="1" ht="28.15" hidden="1" customHeight="1" outlineLevel="1">
      <c r="C468" s="722">
        <v>450</v>
      </c>
      <c r="D468" s="766"/>
      <c r="E468" s="686"/>
      <c r="F468" s="767"/>
      <c r="G468" s="744"/>
      <c r="H468" s="191"/>
      <c r="I468" s="191"/>
      <c r="J468" s="776"/>
      <c r="K468" s="192"/>
      <c r="L468" s="192"/>
      <c r="M468" s="774"/>
      <c r="N468" s="192"/>
      <c r="O468" s="769"/>
      <c r="P468" s="895"/>
      <c r="Q468" s="960"/>
      <c r="R468" s="1048"/>
      <c r="S468" s="770"/>
      <c r="T468" s="771"/>
      <c r="U468" s="453"/>
      <c r="V468" s="307"/>
      <c r="W468" s="294"/>
      <c r="Z468" s="663" t="str">
        <f t="shared" si="69"/>
        <v/>
      </c>
      <c r="AA468" s="664" t="str">
        <f t="shared" si="84"/>
        <v/>
      </c>
      <c r="AB468" s="664" t="str">
        <f t="shared" si="85"/>
        <v/>
      </c>
      <c r="AC468" s="664" t="str">
        <f>IF(Z468="","",VLOOKUP(Z468,リスト!BN:BO,2,0))</f>
        <v/>
      </c>
      <c r="AD468" s="664" t="str">
        <f t="shared" si="70"/>
        <v/>
      </c>
      <c r="AE468" s="664" t="str">
        <f>IF(AD468="","",VLOOKUP(AD468,リスト!BW:BX,2,0))</f>
        <v/>
      </c>
      <c r="AF468" s="664" t="str">
        <f>IF(Z468="","",IF(J468&gt;【１】経営概要!$G$27,調査年-1,調査年)-I468)</f>
        <v/>
      </c>
      <c r="AG468" s="723" t="str">
        <f t="shared" si="71"/>
        <v/>
      </c>
      <c r="AH468" s="665" t="str">
        <f t="shared" si="72"/>
        <v/>
      </c>
      <c r="AI468" s="665" t="str">
        <f t="shared" si="73"/>
        <v/>
      </c>
      <c r="AJ468" s="666" t="str">
        <f t="shared" si="74"/>
        <v/>
      </c>
      <c r="AK468" s="666" t="str">
        <f t="shared" si="75"/>
        <v/>
      </c>
      <c r="AL468" s="666" t="str">
        <f t="shared" ref="AL468:AL531" si="88">IF(OR(Z468="",AA468=1),IF(AND(AA468=1,AF468=0),L468,""),
IF(AND(AD468&gt;0,AF468&lt;AD468,SUM(AK468)&gt;0,AK468&lt;=ROUND(L468*AE468,0)),ROUND(AK468,0),
IF(AND(AD468&gt;0,AF468&lt;AD468,SUM(L468)&gt;0),ROUND(L468*AE468,0),"")))</f>
        <v/>
      </c>
      <c r="AM468" s="666" t="str">
        <f>IF(R468="","",IF(OR(I468=IF(J468&gt;【１】経営概要!$G$27,調査年-1,調査年),AH468=""),"",ROUND(AH468*R468%,0)))</f>
        <v/>
      </c>
      <c r="AN468" s="666" t="str">
        <f t="shared" si="76"/>
        <v/>
      </c>
      <c r="AO468" s="666" t="str">
        <f t="shared" si="77"/>
        <v/>
      </c>
      <c r="AP468" s="666" t="str">
        <f t="shared" si="78"/>
        <v/>
      </c>
      <c r="AQ468" s="862" t="str">
        <f>IF(OR(R468="",AND(OR(I468&lt;&gt;IF(J468&gt;【１】経営概要!$G$27,調査年-1,調査年),AA468=0),M468="",AL468="")),"",
SUM(
IF(AND(I468=IF(J468&gt;【１】経営概要!$G$27,調査年-1,調査年),AA468=1),ROUND(K468*R468%,0),),
ROUND(M468*R468%,0),
ROUND(SUM(AL468)*R468%,0),
))</f>
        <v/>
      </c>
      <c r="AR468" s="666" t="str">
        <f t="shared" si="79"/>
        <v/>
      </c>
      <c r="AS468" s="666" t="str">
        <f t="shared" si="80"/>
        <v/>
      </c>
      <c r="AT468" s="897" t="str">
        <f t="shared" si="82"/>
        <v/>
      </c>
      <c r="AU468" s="897" t="str">
        <f t="shared" si="83"/>
        <v/>
      </c>
    </row>
    <row r="469" spans="3:47" s="4" customFormat="1" ht="28.15" hidden="1" customHeight="1" outlineLevel="1">
      <c r="C469" s="722">
        <v>451</v>
      </c>
      <c r="D469" s="766"/>
      <c r="E469" s="686"/>
      <c r="F469" s="767"/>
      <c r="G469" s="682"/>
      <c r="H469" s="200"/>
      <c r="I469" s="200"/>
      <c r="J469" s="768"/>
      <c r="K469" s="201"/>
      <c r="L469" s="201"/>
      <c r="M469" s="201"/>
      <c r="N469" s="201"/>
      <c r="O469" s="769"/>
      <c r="P469" s="895"/>
      <c r="Q469" s="960"/>
      <c r="R469" s="1048"/>
      <c r="S469" s="770"/>
      <c r="T469" s="771"/>
      <c r="U469" s="453"/>
      <c r="V469" s="307"/>
      <c r="W469" s="294"/>
      <c r="Z469" s="663" t="str">
        <f t="shared" si="69"/>
        <v/>
      </c>
      <c r="AA469" s="664" t="str">
        <f t="shared" si="84"/>
        <v/>
      </c>
      <c r="AB469" s="664" t="str">
        <f t="shared" si="85"/>
        <v/>
      </c>
      <c r="AC469" s="664" t="str">
        <f>IF(Z469="","",VLOOKUP(Z469,リスト!BN:BO,2,0))</f>
        <v/>
      </c>
      <c r="AD469" s="664" t="str">
        <f t="shared" si="70"/>
        <v/>
      </c>
      <c r="AE469" s="664" t="str">
        <f>IF(AD469="","",VLOOKUP(AD469,リスト!BW:BX,2,0))</f>
        <v/>
      </c>
      <c r="AF469" s="664" t="str">
        <f>IF(Z469="","",IF(J469&gt;【１】経営概要!$G$27,調査年-1,調査年)-I469)</f>
        <v/>
      </c>
      <c r="AG469" s="723" t="str">
        <f t="shared" si="71"/>
        <v/>
      </c>
      <c r="AH469" s="665" t="str">
        <f t="shared" si="72"/>
        <v/>
      </c>
      <c r="AI469" s="665" t="str">
        <f t="shared" si="73"/>
        <v/>
      </c>
      <c r="AJ469" s="666" t="str">
        <f t="shared" si="74"/>
        <v/>
      </c>
      <c r="AK469" s="666" t="str">
        <f t="shared" si="75"/>
        <v/>
      </c>
      <c r="AL469" s="666" t="str">
        <f t="shared" si="88"/>
        <v/>
      </c>
      <c r="AM469" s="666" t="str">
        <f>IF(R469="","",IF(OR(I469=IF(J469&gt;【１】経営概要!$G$27,調査年-1,調査年),AH469=""),"",ROUND(AH469*R469%,0)))</f>
        <v/>
      </c>
      <c r="AN469" s="666" t="str">
        <f t="shared" si="76"/>
        <v/>
      </c>
      <c r="AO469" s="666" t="str">
        <f t="shared" si="77"/>
        <v/>
      </c>
      <c r="AP469" s="666" t="str">
        <f t="shared" si="78"/>
        <v/>
      </c>
      <c r="AQ469" s="862" t="str">
        <f>IF(OR(R469="",AND(OR(I469&lt;&gt;IF(J469&gt;【１】経営概要!$G$27,調査年-1,調査年),AA469=0),M469="",AL469="")),"",
SUM(
IF(AND(I469=IF(J469&gt;【１】経営概要!$G$27,調査年-1,調査年),AA469=1),ROUND(K469*R469%,0),),
ROUND(M469*R469%,0),
ROUND(SUM(AL469)*R469%,0),
))</f>
        <v/>
      </c>
      <c r="AR469" s="666" t="str">
        <f t="shared" si="79"/>
        <v/>
      </c>
      <c r="AS469" s="666" t="str">
        <f t="shared" si="80"/>
        <v/>
      </c>
      <c r="AT469" s="897" t="str">
        <f t="shared" si="82"/>
        <v/>
      </c>
      <c r="AU469" s="897" t="str">
        <f t="shared" si="83"/>
        <v/>
      </c>
    </row>
    <row r="470" spans="3:47" s="4" customFormat="1" ht="28.15" hidden="1" customHeight="1" outlineLevel="1">
      <c r="C470" s="722">
        <v>452</v>
      </c>
      <c r="D470" s="772"/>
      <c r="E470" s="773"/>
      <c r="F470" s="767"/>
      <c r="G470" s="744"/>
      <c r="H470" s="193"/>
      <c r="I470" s="193"/>
      <c r="J470" s="768"/>
      <c r="K470" s="192"/>
      <c r="L470" s="192"/>
      <c r="M470" s="774"/>
      <c r="N470" s="192"/>
      <c r="O470" s="769"/>
      <c r="P470" s="895"/>
      <c r="Q470" s="960"/>
      <c r="R470" s="1048"/>
      <c r="S470" s="770"/>
      <c r="T470" s="771"/>
      <c r="U470" s="453"/>
      <c r="V470" s="307"/>
      <c r="W470" s="294"/>
      <c r="Z470" s="663" t="str">
        <f t="shared" si="69"/>
        <v/>
      </c>
      <c r="AA470" s="664" t="str">
        <f t="shared" si="84"/>
        <v/>
      </c>
      <c r="AB470" s="664" t="str">
        <f t="shared" si="85"/>
        <v/>
      </c>
      <c r="AC470" s="664" t="str">
        <f>IF(Z470="","",VLOOKUP(Z470,リスト!BN:BO,2,0))</f>
        <v/>
      </c>
      <c r="AD470" s="664" t="str">
        <f t="shared" si="70"/>
        <v/>
      </c>
      <c r="AE470" s="664" t="str">
        <f>IF(AD470="","",VLOOKUP(AD470,リスト!BW:BX,2,0))</f>
        <v/>
      </c>
      <c r="AF470" s="664" t="str">
        <f>IF(Z470="","",IF(J470&gt;【１】経営概要!$G$27,調査年-1,調査年)-I470)</f>
        <v/>
      </c>
      <c r="AG470" s="723" t="str">
        <f t="shared" si="71"/>
        <v/>
      </c>
      <c r="AH470" s="665" t="str">
        <f t="shared" si="72"/>
        <v/>
      </c>
      <c r="AI470" s="665" t="str">
        <f t="shared" si="73"/>
        <v/>
      </c>
      <c r="AJ470" s="666" t="str">
        <f t="shared" si="74"/>
        <v/>
      </c>
      <c r="AK470" s="666" t="str">
        <f t="shared" si="75"/>
        <v/>
      </c>
      <c r="AL470" s="666" t="str">
        <f t="shared" si="88"/>
        <v/>
      </c>
      <c r="AM470" s="666" t="str">
        <f>IF(R470="","",IF(OR(I470=IF(J470&gt;【１】経営概要!$G$27,調査年-1,調査年),AH470=""),"",ROUND(AH470*R470%,0)))</f>
        <v/>
      </c>
      <c r="AN470" s="666" t="str">
        <f t="shared" si="76"/>
        <v/>
      </c>
      <c r="AO470" s="666" t="str">
        <f t="shared" si="77"/>
        <v/>
      </c>
      <c r="AP470" s="666" t="str">
        <f t="shared" si="78"/>
        <v/>
      </c>
      <c r="AQ470" s="862" t="str">
        <f>IF(OR(R470="",AND(OR(I470&lt;&gt;IF(J470&gt;【１】経営概要!$G$27,調査年-1,調査年),AA470=0),M470="",AL470="")),"",
SUM(
IF(AND(I470=IF(J470&gt;【１】経営概要!$G$27,調査年-1,調査年),AA470=1),ROUND(K470*R470%,0),),
ROUND(M470*R470%,0),
ROUND(SUM(AL470)*R470%,0),
))</f>
        <v/>
      </c>
      <c r="AR470" s="666" t="str">
        <f t="shared" si="79"/>
        <v/>
      </c>
      <c r="AS470" s="666" t="str">
        <f t="shared" si="80"/>
        <v/>
      </c>
      <c r="AT470" s="897" t="str">
        <f t="shared" si="82"/>
        <v/>
      </c>
      <c r="AU470" s="897" t="str">
        <f t="shared" si="83"/>
        <v/>
      </c>
    </row>
    <row r="471" spans="3:47" s="4" customFormat="1" ht="28.15" hidden="1" customHeight="1" outlineLevel="1">
      <c r="C471" s="722">
        <v>453</v>
      </c>
      <c r="D471" s="766"/>
      <c r="E471" s="686"/>
      <c r="F471" s="767"/>
      <c r="G471" s="744"/>
      <c r="H471" s="191"/>
      <c r="I471" s="191"/>
      <c r="J471" s="768"/>
      <c r="K471" s="192"/>
      <c r="L471" s="192"/>
      <c r="M471" s="774"/>
      <c r="N471" s="192"/>
      <c r="O471" s="769"/>
      <c r="P471" s="895"/>
      <c r="Q471" s="960"/>
      <c r="R471" s="1048"/>
      <c r="S471" s="770"/>
      <c r="T471" s="771"/>
      <c r="U471" s="453"/>
      <c r="V471" s="307"/>
      <c r="W471" s="294"/>
      <c r="Z471" s="663" t="str">
        <f t="shared" si="69"/>
        <v/>
      </c>
      <c r="AA471" s="664" t="str">
        <f t="shared" si="84"/>
        <v/>
      </c>
      <c r="AB471" s="664" t="str">
        <f t="shared" si="85"/>
        <v/>
      </c>
      <c r="AC471" s="664" t="str">
        <f>IF(Z471="","",VLOOKUP(Z471,リスト!BN:BO,2,0))</f>
        <v/>
      </c>
      <c r="AD471" s="664" t="str">
        <f t="shared" si="70"/>
        <v/>
      </c>
      <c r="AE471" s="664" t="str">
        <f>IF(AD471="","",VLOOKUP(AD471,リスト!BW:BX,2,0))</f>
        <v/>
      </c>
      <c r="AF471" s="664" t="str">
        <f>IF(Z471="","",IF(J471&gt;【１】経営概要!$G$27,調査年-1,調査年)-I471)</f>
        <v/>
      </c>
      <c r="AG471" s="723" t="str">
        <f t="shared" si="71"/>
        <v/>
      </c>
      <c r="AH471" s="665" t="str">
        <f t="shared" si="72"/>
        <v/>
      </c>
      <c r="AI471" s="665" t="str">
        <f t="shared" si="73"/>
        <v/>
      </c>
      <c r="AJ471" s="666" t="str">
        <f t="shared" si="74"/>
        <v/>
      </c>
      <c r="AK471" s="666" t="str">
        <f t="shared" si="75"/>
        <v/>
      </c>
      <c r="AL471" s="666" t="str">
        <f t="shared" si="88"/>
        <v/>
      </c>
      <c r="AM471" s="666" t="str">
        <f>IF(R471="","",IF(OR(I471=IF(J471&gt;【１】経営概要!$G$27,調査年-1,調査年),AH471=""),"",ROUND(AH471*R471%,0)))</f>
        <v/>
      </c>
      <c r="AN471" s="666" t="str">
        <f t="shared" si="76"/>
        <v/>
      </c>
      <c r="AO471" s="666" t="str">
        <f t="shared" si="77"/>
        <v/>
      </c>
      <c r="AP471" s="666" t="str">
        <f t="shared" si="78"/>
        <v/>
      </c>
      <c r="AQ471" s="862" t="str">
        <f>IF(OR(R471="",AND(OR(I471&lt;&gt;IF(J471&gt;【１】経営概要!$G$27,調査年-1,調査年),AA471=0),M471="",AL471="")),"",
SUM(
IF(AND(I471=IF(J471&gt;【１】経営概要!$G$27,調査年-1,調査年),AA471=1),ROUND(K471*R471%,0),),
ROUND(M471*R471%,0),
ROUND(SUM(AL471)*R471%,0),
))</f>
        <v/>
      </c>
      <c r="AR471" s="666" t="str">
        <f t="shared" si="79"/>
        <v/>
      </c>
      <c r="AS471" s="666" t="str">
        <f t="shared" si="80"/>
        <v/>
      </c>
      <c r="AT471" s="897" t="str">
        <f t="shared" si="82"/>
        <v/>
      </c>
      <c r="AU471" s="897" t="str">
        <f t="shared" si="83"/>
        <v/>
      </c>
    </row>
    <row r="472" spans="3:47" s="4" customFormat="1" ht="28.15" hidden="1" customHeight="1" outlineLevel="1">
      <c r="C472" s="722">
        <v>454</v>
      </c>
      <c r="D472" s="772"/>
      <c r="E472" s="773"/>
      <c r="F472" s="767"/>
      <c r="G472" s="744"/>
      <c r="H472" s="193"/>
      <c r="I472" s="193"/>
      <c r="J472" s="768"/>
      <c r="K472" s="192"/>
      <c r="L472" s="192"/>
      <c r="M472" s="774"/>
      <c r="N472" s="192"/>
      <c r="O472" s="769"/>
      <c r="P472" s="895"/>
      <c r="Q472" s="960"/>
      <c r="R472" s="1048"/>
      <c r="S472" s="770"/>
      <c r="T472" s="771"/>
      <c r="U472" s="453"/>
      <c r="V472" s="307"/>
      <c r="W472" s="294"/>
      <c r="Z472" s="663" t="str">
        <f t="shared" si="69"/>
        <v/>
      </c>
      <c r="AA472" s="664" t="str">
        <f t="shared" si="84"/>
        <v/>
      </c>
      <c r="AB472" s="664" t="str">
        <f t="shared" si="85"/>
        <v/>
      </c>
      <c r="AC472" s="664" t="str">
        <f>IF(Z472="","",VLOOKUP(Z472,リスト!BN:BO,2,0))</f>
        <v/>
      </c>
      <c r="AD472" s="664" t="str">
        <f t="shared" si="70"/>
        <v/>
      </c>
      <c r="AE472" s="664" t="str">
        <f>IF(AD472="","",VLOOKUP(AD472,リスト!BW:BX,2,0))</f>
        <v/>
      </c>
      <c r="AF472" s="664" t="str">
        <f>IF(Z472="","",IF(J472&gt;【１】経営概要!$G$27,調査年-1,調査年)-I472)</f>
        <v/>
      </c>
      <c r="AG472" s="723" t="str">
        <f t="shared" si="71"/>
        <v/>
      </c>
      <c r="AH472" s="665" t="str">
        <f t="shared" si="72"/>
        <v/>
      </c>
      <c r="AI472" s="665" t="str">
        <f t="shared" si="73"/>
        <v/>
      </c>
      <c r="AJ472" s="666" t="str">
        <f t="shared" si="74"/>
        <v/>
      </c>
      <c r="AK472" s="666" t="str">
        <f t="shared" si="75"/>
        <v/>
      </c>
      <c r="AL472" s="666" t="str">
        <f t="shared" si="88"/>
        <v/>
      </c>
      <c r="AM472" s="666" t="str">
        <f>IF(R472="","",IF(OR(I472=IF(J472&gt;【１】経営概要!$G$27,調査年-1,調査年),AH472=""),"",ROUND(AH472*R472%,0)))</f>
        <v/>
      </c>
      <c r="AN472" s="666" t="str">
        <f t="shared" si="76"/>
        <v/>
      </c>
      <c r="AO472" s="666" t="str">
        <f t="shared" si="77"/>
        <v/>
      </c>
      <c r="AP472" s="666" t="str">
        <f t="shared" si="78"/>
        <v/>
      </c>
      <c r="AQ472" s="862" t="str">
        <f>IF(OR(R472="",AND(OR(I472&lt;&gt;IF(J472&gt;【１】経営概要!$G$27,調査年-1,調査年),AA472=0),M472="",AL472="")),"",
SUM(
IF(AND(I472=IF(J472&gt;【１】経営概要!$G$27,調査年-1,調査年),AA472=1),ROUND(K472*R472%,0),),
ROUND(M472*R472%,0),
ROUND(SUM(AL472)*R472%,0),
))</f>
        <v/>
      </c>
      <c r="AR472" s="666" t="str">
        <f t="shared" si="79"/>
        <v/>
      </c>
      <c r="AS472" s="666" t="str">
        <f t="shared" si="80"/>
        <v/>
      </c>
      <c r="AT472" s="897" t="str">
        <f t="shared" si="82"/>
        <v/>
      </c>
      <c r="AU472" s="897" t="str">
        <f t="shared" si="83"/>
        <v/>
      </c>
    </row>
    <row r="473" spans="3:47" s="4" customFormat="1" ht="28.15" hidden="1" customHeight="1" outlineLevel="1">
      <c r="C473" s="722">
        <v>455</v>
      </c>
      <c r="D473" s="766"/>
      <c r="E473" s="686"/>
      <c r="F473" s="767"/>
      <c r="G473" s="744"/>
      <c r="H473" s="191"/>
      <c r="I473" s="191"/>
      <c r="J473" s="768"/>
      <c r="K473" s="192"/>
      <c r="L473" s="192"/>
      <c r="M473" s="774"/>
      <c r="N473" s="192"/>
      <c r="O473" s="769"/>
      <c r="P473" s="895"/>
      <c r="Q473" s="960"/>
      <c r="R473" s="1048"/>
      <c r="S473" s="770"/>
      <c r="T473" s="771"/>
      <c r="U473" s="453"/>
      <c r="V473" s="307"/>
      <c r="W473" s="294"/>
      <c r="Z473" s="663" t="str">
        <f t="shared" si="69"/>
        <v/>
      </c>
      <c r="AA473" s="664" t="str">
        <f t="shared" si="84"/>
        <v/>
      </c>
      <c r="AB473" s="664" t="str">
        <f t="shared" si="85"/>
        <v/>
      </c>
      <c r="AC473" s="664" t="str">
        <f>IF(Z473="","",VLOOKUP(Z473,リスト!BN:BO,2,0))</f>
        <v/>
      </c>
      <c r="AD473" s="664" t="str">
        <f t="shared" si="70"/>
        <v/>
      </c>
      <c r="AE473" s="664" t="str">
        <f>IF(AD473="","",VLOOKUP(AD473,リスト!BW:BX,2,0))</f>
        <v/>
      </c>
      <c r="AF473" s="664" t="str">
        <f>IF(Z473="","",IF(J473&gt;【１】経営概要!$G$27,調査年-1,調査年)-I473)</f>
        <v/>
      </c>
      <c r="AG473" s="723" t="str">
        <f t="shared" si="71"/>
        <v/>
      </c>
      <c r="AH473" s="665" t="str">
        <f t="shared" si="72"/>
        <v/>
      </c>
      <c r="AI473" s="665" t="str">
        <f t="shared" si="73"/>
        <v/>
      </c>
      <c r="AJ473" s="666" t="str">
        <f t="shared" si="74"/>
        <v/>
      </c>
      <c r="AK473" s="666" t="str">
        <f t="shared" si="75"/>
        <v/>
      </c>
      <c r="AL473" s="666" t="str">
        <f t="shared" si="88"/>
        <v/>
      </c>
      <c r="AM473" s="666" t="str">
        <f>IF(R473="","",IF(OR(I473=IF(J473&gt;【１】経営概要!$G$27,調査年-1,調査年),AH473=""),"",ROUND(AH473*R473%,0)))</f>
        <v/>
      </c>
      <c r="AN473" s="666" t="str">
        <f t="shared" si="76"/>
        <v/>
      </c>
      <c r="AO473" s="666" t="str">
        <f t="shared" si="77"/>
        <v/>
      </c>
      <c r="AP473" s="666" t="str">
        <f t="shared" si="78"/>
        <v/>
      </c>
      <c r="AQ473" s="862" t="str">
        <f>IF(OR(R473="",AND(OR(I473&lt;&gt;IF(J473&gt;【１】経営概要!$G$27,調査年-1,調査年),AA473=0),M473="",AL473="")),"",
SUM(
IF(AND(I473=IF(J473&gt;【１】経営概要!$G$27,調査年-1,調査年),AA473=1),ROUND(K473*R473%,0),),
ROUND(M473*R473%,0),
ROUND(SUM(AL473)*R473%,0),
))</f>
        <v/>
      </c>
      <c r="AR473" s="666" t="str">
        <f t="shared" si="79"/>
        <v/>
      </c>
      <c r="AS473" s="666" t="str">
        <f t="shared" si="80"/>
        <v/>
      </c>
      <c r="AT473" s="897" t="str">
        <f t="shared" si="82"/>
        <v/>
      </c>
      <c r="AU473" s="897" t="str">
        <f t="shared" si="83"/>
        <v/>
      </c>
    </row>
    <row r="474" spans="3:47" s="4" customFormat="1" ht="28.15" hidden="1" customHeight="1" outlineLevel="1">
      <c r="C474" s="722">
        <v>456</v>
      </c>
      <c r="D474" s="772"/>
      <c r="E474" s="773"/>
      <c r="F474" s="767"/>
      <c r="G474" s="744"/>
      <c r="H474" s="193"/>
      <c r="I474" s="193"/>
      <c r="J474" s="768"/>
      <c r="K474" s="192"/>
      <c r="L474" s="192"/>
      <c r="M474" s="774"/>
      <c r="N474" s="192"/>
      <c r="O474" s="769"/>
      <c r="P474" s="895"/>
      <c r="Q474" s="960"/>
      <c r="R474" s="1048"/>
      <c r="S474" s="770"/>
      <c r="T474" s="771"/>
      <c r="U474" s="453"/>
      <c r="V474" s="307"/>
      <c r="W474" s="294"/>
      <c r="Z474" s="663" t="str">
        <f t="shared" si="69"/>
        <v/>
      </c>
      <c r="AA474" s="664" t="str">
        <f t="shared" si="84"/>
        <v/>
      </c>
      <c r="AB474" s="664" t="str">
        <f t="shared" si="85"/>
        <v/>
      </c>
      <c r="AC474" s="664" t="str">
        <f>IF(Z474="","",VLOOKUP(Z474,リスト!BN:BO,2,0))</f>
        <v/>
      </c>
      <c r="AD474" s="664" t="str">
        <f t="shared" si="70"/>
        <v/>
      </c>
      <c r="AE474" s="664" t="str">
        <f>IF(AD474="","",VLOOKUP(AD474,リスト!BW:BX,2,0))</f>
        <v/>
      </c>
      <c r="AF474" s="664" t="str">
        <f>IF(Z474="","",IF(J474&gt;【１】経営概要!$G$27,調査年-1,調査年)-I474)</f>
        <v/>
      </c>
      <c r="AG474" s="723" t="str">
        <f t="shared" si="71"/>
        <v/>
      </c>
      <c r="AH474" s="665" t="str">
        <f t="shared" si="72"/>
        <v/>
      </c>
      <c r="AI474" s="665" t="str">
        <f t="shared" si="73"/>
        <v/>
      </c>
      <c r="AJ474" s="666" t="str">
        <f t="shared" si="74"/>
        <v/>
      </c>
      <c r="AK474" s="666" t="str">
        <f t="shared" si="75"/>
        <v/>
      </c>
      <c r="AL474" s="666" t="str">
        <f t="shared" si="88"/>
        <v/>
      </c>
      <c r="AM474" s="666" t="str">
        <f>IF(R474="","",IF(OR(I474=IF(J474&gt;【１】経営概要!$G$27,調査年-1,調査年),AH474=""),"",ROUND(AH474*R474%,0)))</f>
        <v/>
      </c>
      <c r="AN474" s="666" t="str">
        <f t="shared" si="76"/>
        <v/>
      </c>
      <c r="AO474" s="666" t="str">
        <f t="shared" si="77"/>
        <v/>
      </c>
      <c r="AP474" s="666" t="str">
        <f t="shared" si="78"/>
        <v/>
      </c>
      <c r="AQ474" s="862" t="str">
        <f>IF(OR(R474="",AND(OR(I474&lt;&gt;IF(J474&gt;【１】経営概要!$G$27,調査年-1,調査年),AA474=0),M474="",AL474="")),"",
SUM(
IF(AND(I474=IF(J474&gt;【１】経営概要!$G$27,調査年-1,調査年),AA474=1),ROUND(K474*R474%,0),),
ROUND(M474*R474%,0),
ROUND(SUM(AL474)*R474%,0),
))</f>
        <v/>
      </c>
      <c r="AR474" s="666" t="str">
        <f t="shared" si="79"/>
        <v/>
      </c>
      <c r="AS474" s="666" t="str">
        <f t="shared" si="80"/>
        <v/>
      </c>
      <c r="AT474" s="897" t="str">
        <f t="shared" si="82"/>
        <v/>
      </c>
      <c r="AU474" s="897" t="str">
        <f t="shared" si="83"/>
        <v/>
      </c>
    </row>
    <row r="475" spans="3:47" s="4" customFormat="1" ht="28.15" hidden="1" customHeight="1" outlineLevel="1">
      <c r="C475" s="722">
        <v>457</v>
      </c>
      <c r="D475" s="766"/>
      <c r="E475" s="686"/>
      <c r="F475" s="767"/>
      <c r="G475" s="744"/>
      <c r="H475" s="191"/>
      <c r="I475" s="191"/>
      <c r="J475" s="768"/>
      <c r="K475" s="192"/>
      <c r="L475" s="192"/>
      <c r="M475" s="774"/>
      <c r="N475" s="192"/>
      <c r="O475" s="769"/>
      <c r="P475" s="895"/>
      <c r="Q475" s="960"/>
      <c r="R475" s="1048"/>
      <c r="S475" s="770"/>
      <c r="T475" s="771"/>
      <c r="U475" s="453"/>
      <c r="V475" s="307"/>
      <c r="W475" s="294"/>
      <c r="Z475" s="663" t="str">
        <f t="shared" si="69"/>
        <v/>
      </c>
      <c r="AA475" s="664" t="str">
        <f t="shared" si="84"/>
        <v/>
      </c>
      <c r="AB475" s="664" t="str">
        <f t="shared" si="85"/>
        <v/>
      </c>
      <c r="AC475" s="664" t="str">
        <f>IF(Z475="","",VLOOKUP(Z475,リスト!BN:BO,2,0))</f>
        <v/>
      </c>
      <c r="AD475" s="664" t="str">
        <f t="shared" si="70"/>
        <v/>
      </c>
      <c r="AE475" s="664" t="str">
        <f>IF(AD475="","",VLOOKUP(AD475,リスト!BW:BX,2,0))</f>
        <v/>
      </c>
      <c r="AF475" s="664" t="str">
        <f>IF(Z475="","",IF(J475&gt;【１】経営概要!$G$27,調査年-1,調査年)-I475)</f>
        <v/>
      </c>
      <c r="AG475" s="723" t="str">
        <f t="shared" si="71"/>
        <v/>
      </c>
      <c r="AH475" s="665" t="str">
        <f t="shared" si="72"/>
        <v/>
      </c>
      <c r="AI475" s="665" t="str">
        <f t="shared" si="73"/>
        <v/>
      </c>
      <c r="AJ475" s="666" t="str">
        <f t="shared" si="74"/>
        <v/>
      </c>
      <c r="AK475" s="666" t="str">
        <f t="shared" si="75"/>
        <v/>
      </c>
      <c r="AL475" s="666" t="str">
        <f t="shared" si="88"/>
        <v/>
      </c>
      <c r="AM475" s="666" t="str">
        <f>IF(R475="","",IF(OR(I475=IF(J475&gt;【１】経営概要!$G$27,調査年-1,調査年),AH475=""),"",ROUND(AH475*R475%,0)))</f>
        <v/>
      </c>
      <c r="AN475" s="666" t="str">
        <f t="shared" si="76"/>
        <v/>
      </c>
      <c r="AO475" s="666" t="str">
        <f t="shared" si="77"/>
        <v/>
      </c>
      <c r="AP475" s="666" t="str">
        <f t="shared" si="78"/>
        <v/>
      </c>
      <c r="AQ475" s="862" t="str">
        <f>IF(OR(R475="",AND(OR(I475&lt;&gt;IF(J475&gt;【１】経営概要!$G$27,調査年-1,調査年),AA475=0),M475="",AL475="")),"",
SUM(
IF(AND(I475=IF(J475&gt;【１】経営概要!$G$27,調査年-1,調査年),AA475=1),ROUND(K475*R475%,0),),
ROUND(M475*R475%,0),
ROUND(SUM(AL475)*R475%,0),
))</f>
        <v/>
      </c>
      <c r="AR475" s="666" t="str">
        <f t="shared" si="79"/>
        <v/>
      </c>
      <c r="AS475" s="666" t="str">
        <f t="shared" si="80"/>
        <v/>
      </c>
      <c r="AT475" s="897" t="str">
        <f t="shared" si="82"/>
        <v/>
      </c>
      <c r="AU475" s="897" t="str">
        <f t="shared" si="83"/>
        <v/>
      </c>
    </row>
    <row r="476" spans="3:47" s="4" customFormat="1" ht="28.15" hidden="1" customHeight="1" outlineLevel="1">
      <c r="C476" s="722">
        <v>458</v>
      </c>
      <c r="D476" s="772"/>
      <c r="E476" s="773"/>
      <c r="F476" s="767"/>
      <c r="G476" s="744"/>
      <c r="H476" s="193"/>
      <c r="I476" s="193"/>
      <c r="J476" s="768"/>
      <c r="K476" s="192"/>
      <c r="L476" s="192"/>
      <c r="M476" s="774"/>
      <c r="N476" s="192"/>
      <c r="O476" s="769"/>
      <c r="P476" s="895"/>
      <c r="Q476" s="960"/>
      <c r="R476" s="1048"/>
      <c r="S476" s="770"/>
      <c r="T476" s="771"/>
      <c r="U476" s="453"/>
      <c r="V476" s="307"/>
      <c r="W476" s="294"/>
      <c r="Z476" s="663" t="str">
        <f t="shared" si="69"/>
        <v/>
      </c>
      <c r="AA476" s="664" t="str">
        <f t="shared" si="84"/>
        <v/>
      </c>
      <c r="AB476" s="664" t="str">
        <f t="shared" si="85"/>
        <v/>
      </c>
      <c r="AC476" s="664" t="str">
        <f>IF(Z476="","",VLOOKUP(Z476,リスト!BN:BO,2,0))</f>
        <v/>
      </c>
      <c r="AD476" s="664" t="str">
        <f t="shared" si="70"/>
        <v/>
      </c>
      <c r="AE476" s="664" t="str">
        <f>IF(AD476="","",VLOOKUP(AD476,リスト!BW:BX,2,0))</f>
        <v/>
      </c>
      <c r="AF476" s="664" t="str">
        <f>IF(Z476="","",IF(J476&gt;【１】経営概要!$G$27,調査年-1,調査年)-I476)</f>
        <v/>
      </c>
      <c r="AG476" s="723" t="str">
        <f t="shared" si="71"/>
        <v/>
      </c>
      <c r="AH476" s="665" t="str">
        <f t="shared" si="72"/>
        <v/>
      </c>
      <c r="AI476" s="665" t="str">
        <f t="shared" si="73"/>
        <v/>
      </c>
      <c r="AJ476" s="666" t="str">
        <f t="shared" si="74"/>
        <v/>
      </c>
      <c r="AK476" s="666" t="str">
        <f t="shared" si="75"/>
        <v/>
      </c>
      <c r="AL476" s="666" t="str">
        <f t="shared" si="88"/>
        <v/>
      </c>
      <c r="AM476" s="666" t="str">
        <f>IF(R476="","",IF(OR(I476=IF(J476&gt;【１】経営概要!$G$27,調査年-1,調査年),AH476=""),"",ROUND(AH476*R476%,0)))</f>
        <v/>
      </c>
      <c r="AN476" s="666" t="str">
        <f t="shared" si="76"/>
        <v/>
      </c>
      <c r="AO476" s="666" t="str">
        <f t="shared" si="77"/>
        <v/>
      </c>
      <c r="AP476" s="666" t="str">
        <f t="shared" si="78"/>
        <v/>
      </c>
      <c r="AQ476" s="862" t="str">
        <f>IF(OR(R476="",AND(OR(I476&lt;&gt;IF(J476&gt;【１】経営概要!$G$27,調査年-1,調査年),AA476=0),M476="",AL476="")),"",
SUM(
IF(AND(I476=IF(J476&gt;【１】経営概要!$G$27,調査年-1,調査年),AA476=1),ROUND(K476*R476%,0),),
ROUND(M476*R476%,0),
ROUND(SUM(AL476)*R476%,0),
))</f>
        <v/>
      </c>
      <c r="AR476" s="666" t="str">
        <f t="shared" si="79"/>
        <v/>
      </c>
      <c r="AS476" s="666" t="str">
        <f t="shared" si="80"/>
        <v/>
      </c>
      <c r="AT476" s="897" t="str">
        <f t="shared" si="82"/>
        <v/>
      </c>
      <c r="AU476" s="897" t="str">
        <f t="shared" si="83"/>
        <v/>
      </c>
    </row>
    <row r="477" spans="3:47" s="4" customFormat="1" ht="28.15" hidden="1" customHeight="1" outlineLevel="1">
      <c r="C477" s="722">
        <v>459</v>
      </c>
      <c r="D477" s="766"/>
      <c r="E477" s="686"/>
      <c r="F477" s="767"/>
      <c r="G477" s="744"/>
      <c r="H477" s="191"/>
      <c r="I477" s="191"/>
      <c r="J477" s="768"/>
      <c r="K477" s="192"/>
      <c r="L477" s="192"/>
      <c r="M477" s="774"/>
      <c r="N477" s="192"/>
      <c r="O477" s="769"/>
      <c r="P477" s="895"/>
      <c r="Q477" s="960"/>
      <c r="R477" s="1048"/>
      <c r="S477" s="770"/>
      <c r="T477" s="771"/>
      <c r="U477" s="453"/>
      <c r="V477" s="307"/>
      <c r="W477" s="294"/>
      <c r="Z477" s="663" t="str">
        <f t="shared" si="69"/>
        <v/>
      </c>
      <c r="AA477" s="664" t="str">
        <f t="shared" si="84"/>
        <v/>
      </c>
      <c r="AB477" s="664" t="str">
        <f t="shared" si="85"/>
        <v/>
      </c>
      <c r="AC477" s="664" t="str">
        <f>IF(Z477="","",VLOOKUP(Z477,リスト!BN:BO,2,0))</f>
        <v/>
      </c>
      <c r="AD477" s="664" t="str">
        <f t="shared" si="70"/>
        <v/>
      </c>
      <c r="AE477" s="664" t="str">
        <f>IF(AD477="","",VLOOKUP(AD477,リスト!BW:BX,2,0))</f>
        <v/>
      </c>
      <c r="AF477" s="664" t="str">
        <f>IF(Z477="","",IF(J477&gt;【１】経営概要!$G$27,調査年-1,調査年)-I477)</f>
        <v/>
      </c>
      <c r="AG477" s="723" t="str">
        <f t="shared" si="71"/>
        <v/>
      </c>
      <c r="AH477" s="665" t="str">
        <f t="shared" si="72"/>
        <v/>
      </c>
      <c r="AI477" s="665" t="str">
        <f t="shared" si="73"/>
        <v/>
      </c>
      <c r="AJ477" s="666" t="str">
        <f t="shared" si="74"/>
        <v/>
      </c>
      <c r="AK477" s="666" t="str">
        <f t="shared" si="75"/>
        <v/>
      </c>
      <c r="AL477" s="666" t="str">
        <f t="shared" si="88"/>
        <v/>
      </c>
      <c r="AM477" s="666" t="str">
        <f>IF(R477="","",IF(OR(I477=IF(J477&gt;【１】経営概要!$G$27,調査年-1,調査年),AH477=""),"",ROUND(AH477*R477%,0)))</f>
        <v/>
      </c>
      <c r="AN477" s="666" t="str">
        <f t="shared" si="76"/>
        <v/>
      </c>
      <c r="AO477" s="666" t="str">
        <f t="shared" si="77"/>
        <v/>
      </c>
      <c r="AP477" s="666" t="str">
        <f t="shared" si="78"/>
        <v/>
      </c>
      <c r="AQ477" s="862" t="str">
        <f>IF(OR(R477="",AND(OR(I477&lt;&gt;IF(J477&gt;【１】経営概要!$G$27,調査年-1,調査年),AA477=0),M477="",AL477="")),"",
SUM(
IF(AND(I477=IF(J477&gt;【１】経営概要!$G$27,調査年-1,調査年),AA477=1),ROUND(K477*R477%,0),),
ROUND(M477*R477%,0),
ROUND(SUM(AL477)*R477%,0),
))</f>
        <v/>
      </c>
      <c r="AR477" s="666" t="str">
        <f t="shared" si="79"/>
        <v/>
      </c>
      <c r="AS477" s="666" t="str">
        <f t="shared" si="80"/>
        <v/>
      </c>
      <c r="AT477" s="897" t="str">
        <f t="shared" si="82"/>
        <v/>
      </c>
      <c r="AU477" s="897" t="str">
        <f t="shared" si="83"/>
        <v/>
      </c>
    </row>
    <row r="478" spans="3:47" s="4" customFormat="1" ht="28.15" hidden="1" customHeight="1" outlineLevel="1">
      <c r="C478" s="722">
        <v>460</v>
      </c>
      <c r="D478" s="772"/>
      <c r="E478" s="773"/>
      <c r="F478" s="767"/>
      <c r="G478" s="744"/>
      <c r="H478" s="193"/>
      <c r="I478" s="193"/>
      <c r="J478" s="768"/>
      <c r="K478" s="192"/>
      <c r="L478" s="192"/>
      <c r="M478" s="774"/>
      <c r="N478" s="192"/>
      <c r="O478" s="769"/>
      <c r="P478" s="895"/>
      <c r="Q478" s="960"/>
      <c r="R478" s="1048"/>
      <c r="S478" s="770"/>
      <c r="T478" s="771"/>
      <c r="U478" s="453"/>
      <c r="V478" s="307"/>
      <c r="W478" s="294"/>
      <c r="Z478" s="663" t="str">
        <f t="shared" si="69"/>
        <v/>
      </c>
      <c r="AA478" s="664" t="str">
        <f t="shared" si="84"/>
        <v/>
      </c>
      <c r="AB478" s="664" t="str">
        <f t="shared" si="85"/>
        <v/>
      </c>
      <c r="AC478" s="664" t="str">
        <f>IF(Z478="","",VLOOKUP(Z478,リスト!BN:BO,2,0))</f>
        <v/>
      </c>
      <c r="AD478" s="664" t="str">
        <f t="shared" si="70"/>
        <v/>
      </c>
      <c r="AE478" s="664" t="str">
        <f>IF(AD478="","",VLOOKUP(AD478,リスト!BW:BX,2,0))</f>
        <v/>
      </c>
      <c r="AF478" s="664" t="str">
        <f>IF(Z478="","",IF(J478&gt;【１】経営概要!$G$27,調査年-1,調査年)-I478)</f>
        <v/>
      </c>
      <c r="AG478" s="723" t="str">
        <f t="shared" si="71"/>
        <v/>
      </c>
      <c r="AH478" s="665" t="str">
        <f t="shared" si="72"/>
        <v/>
      </c>
      <c r="AI478" s="665" t="str">
        <f t="shared" si="73"/>
        <v/>
      </c>
      <c r="AJ478" s="666" t="str">
        <f t="shared" si="74"/>
        <v/>
      </c>
      <c r="AK478" s="666" t="str">
        <f t="shared" si="75"/>
        <v/>
      </c>
      <c r="AL478" s="666" t="str">
        <f t="shared" si="88"/>
        <v/>
      </c>
      <c r="AM478" s="666" t="str">
        <f>IF(R478="","",IF(OR(I478=IF(J478&gt;【１】経営概要!$G$27,調査年-1,調査年),AH478=""),"",ROUND(AH478*R478%,0)))</f>
        <v/>
      </c>
      <c r="AN478" s="666" t="str">
        <f t="shared" si="76"/>
        <v/>
      </c>
      <c r="AO478" s="666" t="str">
        <f t="shared" si="77"/>
        <v/>
      </c>
      <c r="AP478" s="666" t="str">
        <f t="shared" si="78"/>
        <v/>
      </c>
      <c r="AQ478" s="862" t="str">
        <f>IF(OR(R478="",AND(OR(I478&lt;&gt;IF(J478&gt;【１】経営概要!$G$27,調査年-1,調査年),AA478=0),M478="",AL478="")),"",
SUM(
IF(AND(I478=IF(J478&gt;【１】経営概要!$G$27,調査年-1,調査年),AA478=1),ROUND(K478*R478%,0),),
ROUND(M478*R478%,0),
ROUND(SUM(AL478)*R478%,0),
))</f>
        <v/>
      </c>
      <c r="AR478" s="666" t="str">
        <f t="shared" si="79"/>
        <v/>
      </c>
      <c r="AS478" s="666" t="str">
        <f t="shared" si="80"/>
        <v/>
      </c>
      <c r="AT478" s="897" t="str">
        <f t="shared" si="82"/>
        <v/>
      </c>
      <c r="AU478" s="897" t="str">
        <f t="shared" si="83"/>
        <v/>
      </c>
    </row>
    <row r="479" spans="3:47" s="4" customFormat="1" ht="28.15" hidden="1" customHeight="1" outlineLevel="1">
      <c r="C479" s="722">
        <v>461</v>
      </c>
      <c r="D479" s="766"/>
      <c r="E479" s="686"/>
      <c r="F479" s="767"/>
      <c r="G479" s="744"/>
      <c r="H479" s="191"/>
      <c r="I479" s="191"/>
      <c r="J479" s="768"/>
      <c r="K479" s="192"/>
      <c r="L479" s="192"/>
      <c r="M479" s="774"/>
      <c r="N479" s="192"/>
      <c r="O479" s="769"/>
      <c r="P479" s="895"/>
      <c r="Q479" s="960"/>
      <c r="R479" s="1048"/>
      <c r="S479" s="770"/>
      <c r="T479" s="771"/>
      <c r="U479" s="453"/>
      <c r="V479" s="307"/>
      <c r="W479" s="294"/>
      <c r="Z479" s="663" t="str">
        <f t="shared" si="69"/>
        <v/>
      </c>
      <c r="AA479" s="664" t="str">
        <f t="shared" si="84"/>
        <v/>
      </c>
      <c r="AB479" s="664" t="str">
        <f t="shared" si="85"/>
        <v/>
      </c>
      <c r="AC479" s="664" t="str">
        <f>IF(Z479="","",VLOOKUP(Z479,リスト!BN:BO,2,0))</f>
        <v/>
      </c>
      <c r="AD479" s="664" t="str">
        <f t="shared" si="70"/>
        <v/>
      </c>
      <c r="AE479" s="664" t="str">
        <f>IF(AD479="","",VLOOKUP(AD479,リスト!BW:BX,2,0))</f>
        <v/>
      </c>
      <c r="AF479" s="664" t="str">
        <f>IF(Z479="","",IF(J479&gt;【１】経営概要!$G$27,調査年-1,調査年)-I479)</f>
        <v/>
      </c>
      <c r="AG479" s="723" t="str">
        <f t="shared" si="71"/>
        <v/>
      </c>
      <c r="AH479" s="665" t="str">
        <f t="shared" si="72"/>
        <v/>
      </c>
      <c r="AI479" s="665" t="str">
        <f t="shared" si="73"/>
        <v/>
      </c>
      <c r="AJ479" s="666" t="str">
        <f t="shared" si="74"/>
        <v/>
      </c>
      <c r="AK479" s="666" t="str">
        <f t="shared" si="75"/>
        <v/>
      </c>
      <c r="AL479" s="666" t="str">
        <f t="shared" si="88"/>
        <v/>
      </c>
      <c r="AM479" s="666" t="str">
        <f>IF(R479="","",IF(OR(I479=IF(J479&gt;【１】経営概要!$G$27,調査年-1,調査年),AH479=""),"",ROUND(AH479*R479%,0)))</f>
        <v/>
      </c>
      <c r="AN479" s="666" t="str">
        <f t="shared" si="76"/>
        <v/>
      </c>
      <c r="AO479" s="666" t="str">
        <f t="shared" si="77"/>
        <v/>
      </c>
      <c r="AP479" s="666" t="str">
        <f t="shared" si="78"/>
        <v/>
      </c>
      <c r="AQ479" s="862" t="str">
        <f>IF(OR(R479="",AND(OR(I479&lt;&gt;IF(J479&gt;【１】経営概要!$G$27,調査年-1,調査年),AA479=0),M479="",AL479="")),"",
SUM(
IF(AND(I479=IF(J479&gt;【１】経営概要!$G$27,調査年-1,調査年),AA479=1),ROUND(K479*R479%,0),),
ROUND(M479*R479%,0),
ROUND(SUM(AL479)*R479%,0),
))</f>
        <v/>
      </c>
      <c r="AR479" s="666" t="str">
        <f t="shared" si="79"/>
        <v/>
      </c>
      <c r="AS479" s="666" t="str">
        <f t="shared" si="80"/>
        <v/>
      </c>
      <c r="AT479" s="897" t="str">
        <f t="shared" si="82"/>
        <v/>
      </c>
      <c r="AU479" s="897" t="str">
        <f t="shared" si="83"/>
        <v/>
      </c>
    </row>
    <row r="480" spans="3:47" s="4" customFormat="1" ht="28.15" hidden="1" customHeight="1" outlineLevel="1">
      <c r="C480" s="722">
        <v>462</v>
      </c>
      <c r="D480" s="772"/>
      <c r="E480" s="773"/>
      <c r="F480" s="767"/>
      <c r="G480" s="744"/>
      <c r="H480" s="193"/>
      <c r="I480" s="193"/>
      <c r="J480" s="775"/>
      <c r="K480" s="192"/>
      <c r="L480" s="192"/>
      <c r="M480" s="774"/>
      <c r="N480" s="192"/>
      <c r="O480" s="769"/>
      <c r="P480" s="895"/>
      <c r="Q480" s="960"/>
      <c r="R480" s="1048"/>
      <c r="S480" s="770"/>
      <c r="T480" s="771"/>
      <c r="U480" s="453"/>
      <c r="V480" s="307"/>
      <c r="W480" s="294"/>
      <c r="Z480" s="663" t="str">
        <f t="shared" si="69"/>
        <v/>
      </c>
      <c r="AA480" s="664" t="str">
        <f t="shared" si="84"/>
        <v/>
      </c>
      <c r="AB480" s="664" t="str">
        <f t="shared" si="85"/>
        <v/>
      </c>
      <c r="AC480" s="664" t="str">
        <f>IF(Z480="","",VLOOKUP(Z480,リスト!BN:BO,2,0))</f>
        <v/>
      </c>
      <c r="AD480" s="664" t="str">
        <f t="shared" si="70"/>
        <v/>
      </c>
      <c r="AE480" s="664" t="str">
        <f>IF(AD480="","",VLOOKUP(AD480,リスト!BW:BX,2,0))</f>
        <v/>
      </c>
      <c r="AF480" s="664" t="str">
        <f>IF(Z480="","",IF(J480&gt;【１】経営概要!$G$27,調査年-1,調査年)-I480)</f>
        <v/>
      </c>
      <c r="AG480" s="723" t="str">
        <f t="shared" si="71"/>
        <v/>
      </c>
      <c r="AH480" s="665" t="str">
        <f t="shared" si="72"/>
        <v/>
      </c>
      <c r="AI480" s="665" t="str">
        <f t="shared" si="73"/>
        <v/>
      </c>
      <c r="AJ480" s="666" t="str">
        <f t="shared" si="74"/>
        <v/>
      </c>
      <c r="AK480" s="666" t="str">
        <f t="shared" si="75"/>
        <v/>
      </c>
      <c r="AL480" s="666" t="str">
        <f t="shared" si="88"/>
        <v/>
      </c>
      <c r="AM480" s="666" t="str">
        <f>IF(R480="","",IF(OR(I480=IF(J480&gt;【１】経営概要!$G$27,調査年-1,調査年),AH480=""),"",ROUND(AH480*R480%,0)))</f>
        <v/>
      </c>
      <c r="AN480" s="666" t="str">
        <f t="shared" si="76"/>
        <v/>
      </c>
      <c r="AO480" s="666" t="str">
        <f t="shared" si="77"/>
        <v/>
      </c>
      <c r="AP480" s="666" t="str">
        <f t="shared" si="78"/>
        <v/>
      </c>
      <c r="AQ480" s="862" t="str">
        <f>IF(OR(R480="",AND(OR(I480&lt;&gt;IF(J480&gt;【１】経営概要!$G$27,調査年-1,調査年),AA480=0),M480="",AL480="")),"",
SUM(
IF(AND(I480=IF(J480&gt;【１】経営概要!$G$27,調査年-1,調査年),AA480=1),ROUND(K480*R480%,0),),
ROUND(M480*R480%,0),
ROUND(SUM(AL480)*R480%,0),
))</f>
        <v/>
      </c>
      <c r="AR480" s="666" t="str">
        <f t="shared" si="79"/>
        <v/>
      </c>
      <c r="AS480" s="666" t="str">
        <f t="shared" si="80"/>
        <v/>
      </c>
      <c r="AT480" s="897" t="str">
        <f t="shared" si="82"/>
        <v/>
      </c>
      <c r="AU480" s="897" t="str">
        <f t="shared" si="83"/>
        <v/>
      </c>
    </row>
    <row r="481" spans="3:47" s="4" customFormat="1" ht="28.15" hidden="1" customHeight="1" outlineLevel="1">
      <c r="C481" s="722">
        <v>463</v>
      </c>
      <c r="D481" s="766"/>
      <c r="E481" s="686"/>
      <c r="F481" s="767"/>
      <c r="G481" s="744"/>
      <c r="H481" s="191"/>
      <c r="I481" s="191"/>
      <c r="J481" s="776"/>
      <c r="K481" s="192"/>
      <c r="L481" s="192"/>
      <c r="M481" s="774"/>
      <c r="N481" s="192"/>
      <c r="O481" s="769"/>
      <c r="P481" s="895"/>
      <c r="Q481" s="960"/>
      <c r="R481" s="1048"/>
      <c r="S481" s="770"/>
      <c r="T481" s="771"/>
      <c r="U481" s="453"/>
      <c r="V481" s="307"/>
      <c r="W481" s="294"/>
      <c r="Z481" s="663" t="str">
        <f t="shared" si="69"/>
        <v/>
      </c>
      <c r="AA481" s="664" t="str">
        <f t="shared" si="84"/>
        <v/>
      </c>
      <c r="AB481" s="664" t="str">
        <f t="shared" si="85"/>
        <v/>
      </c>
      <c r="AC481" s="664" t="str">
        <f>IF(Z481="","",VLOOKUP(Z481,リスト!BN:BO,2,0))</f>
        <v/>
      </c>
      <c r="AD481" s="664" t="str">
        <f t="shared" si="70"/>
        <v/>
      </c>
      <c r="AE481" s="664" t="str">
        <f>IF(AD481="","",VLOOKUP(AD481,リスト!BW:BX,2,0))</f>
        <v/>
      </c>
      <c r="AF481" s="664" t="str">
        <f>IF(Z481="","",IF(J481&gt;【１】経営概要!$G$27,調査年-1,調査年)-I481)</f>
        <v/>
      </c>
      <c r="AG481" s="723" t="str">
        <f t="shared" si="71"/>
        <v/>
      </c>
      <c r="AH481" s="665" t="str">
        <f t="shared" si="72"/>
        <v/>
      </c>
      <c r="AI481" s="665" t="str">
        <f t="shared" si="73"/>
        <v/>
      </c>
      <c r="AJ481" s="666" t="str">
        <f t="shared" si="74"/>
        <v/>
      </c>
      <c r="AK481" s="666" t="str">
        <f t="shared" si="75"/>
        <v/>
      </c>
      <c r="AL481" s="666" t="str">
        <f t="shared" si="88"/>
        <v/>
      </c>
      <c r="AM481" s="666" t="str">
        <f>IF(R481="","",IF(OR(I481=IF(J481&gt;【１】経営概要!$G$27,調査年-1,調査年),AH481=""),"",ROUND(AH481*R481%,0)))</f>
        <v/>
      </c>
      <c r="AN481" s="666" t="str">
        <f t="shared" si="76"/>
        <v/>
      </c>
      <c r="AO481" s="666" t="str">
        <f t="shared" si="77"/>
        <v/>
      </c>
      <c r="AP481" s="666" t="str">
        <f t="shared" si="78"/>
        <v/>
      </c>
      <c r="AQ481" s="862" t="str">
        <f>IF(OR(R481="",AND(OR(I481&lt;&gt;IF(J481&gt;【１】経営概要!$G$27,調査年-1,調査年),AA481=0),M481="",AL481="")),"",
SUM(
IF(AND(I481=IF(J481&gt;【１】経営概要!$G$27,調査年-1,調査年),AA481=1),ROUND(K481*R481%,0),),
ROUND(M481*R481%,0),
ROUND(SUM(AL481)*R481%,0),
))</f>
        <v/>
      </c>
      <c r="AR481" s="666" t="str">
        <f t="shared" si="79"/>
        <v/>
      </c>
      <c r="AS481" s="666" t="str">
        <f t="shared" si="80"/>
        <v/>
      </c>
      <c r="AT481" s="897" t="str">
        <f t="shared" si="82"/>
        <v/>
      </c>
      <c r="AU481" s="897" t="str">
        <f t="shared" si="83"/>
        <v/>
      </c>
    </row>
    <row r="482" spans="3:47" s="4" customFormat="1" ht="28.15" hidden="1" customHeight="1" outlineLevel="1">
      <c r="C482" s="722">
        <v>464</v>
      </c>
      <c r="D482" s="766"/>
      <c r="E482" s="686"/>
      <c r="F482" s="767"/>
      <c r="G482" s="744"/>
      <c r="H482" s="191"/>
      <c r="I482" s="191"/>
      <c r="J482" s="776"/>
      <c r="K482" s="192"/>
      <c r="L482" s="192"/>
      <c r="M482" s="774"/>
      <c r="N482" s="192"/>
      <c r="O482" s="769"/>
      <c r="P482" s="895"/>
      <c r="Q482" s="960"/>
      <c r="R482" s="1048"/>
      <c r="S482" s="770"/>
      <c r="T482" s="771"/>
      <c r="U482" s="453"/>
      <c r="V482" s="307"/>
      <c r="W482" s="294"/>
      <c r="Z482" s="663" t="str">
        <f t="shared" si="69"/>
        <v/>
      </c>
      <c r="AA482" s="664" t="str">
        <f t="shared" si="84"/>
        <v/>
      </c>
      <c r="AB482" s="664" t="str">
        <f t="shared" si="85"/>
        <v/>
      </c>
      <c r="AC482" s="664" t="str">
        <f>IF(Z482="","",VLOOKUP(Z482,リスト!BN:BO,2,0))</f>
        <v/>
      </c>
      <c r="AD482" s="664" t="str">
        <f t="shared" si="70"/>
        <v/>
      </c>
      <c r="AE482" s="664" t="str">
        <f>IF(AD482="","",VLOOKUP(AD482,リスト!BW:BX,2,0))</f>
        <v/>
      </c>
      <c r="AF482" s="664" t="str">
        <f>IF(Z482="","",IF(J482&gt;【１】経営概要!$G$27,調査年-1,調査年)-I482)</f>
        <v/>
      </c>
      <c r="AG482" s="723" t="str">
        <f t="shared" si="71"/>
        <v/>
      </c>
      <c r="AH482" s="665" t="str">
        <f t="shared" si="72"/>
        <v/>
      </c>
      <c r="AI482" s="665" t="str">
        <f t="shared" si="73"/>
        <v/>
      </c>
      <c r="AJ482" s="666" t="str">
        <f t="shared" si="74"/>
        <v/>
      </c>
      <c r="AK482" s="666" t="str">
        <f t="shared" si="75"/>
        <v/>
      </c>
      <c r="AL482" s="666" t="str">
        <f t="shared" si="88"/>
        <v/>
      </c>
      <c r="AM482" s="666" t="str">
        <f>IF(R482="","",IF(OR(I482=IF(J482&gt;【１】経営概要!$G$27,調査年-1,調査年),AH482=""),"",ROUND(AH482*R482%,0)))</f>
        <v/>
      </c>
      <c r="AN482" s="666" t="str">
        <f t="shared" si="76"/>
        <v/>
      </c>
      <c r="AO482" s="666" t="str">
        <f t="shared" si="77"/>
        <v/>
      </c>
      <c r="AP482" s="666" t="str">
        <f t="shared" si="78"/>
        <v/>
      </c>
      <c r="AQ482" s="862" t="str">
        <f>IF(OR(R482="",AND(OR(I482&lt;&gt;IF(J482&gt;【１】経営概要!$G$27,調査年-1,調査年),AA482=0),M482="",AL482="")),"",
SUM(
IF(AND(I482=IF(J482&gt;【１】経営概要!$G$27,調査年-1,調査年),AA482=1),ROUND(K482*R482%,0),),
ROUND(M482*R482%,0),
ROUND(SUM(AL482)*R482%,0),
))</f>
        <v/>
      </c>
      <c r="AR482" s="666" t="str">
        <f t="shared" si="79"/>
        <v/>
      </c>
      <c r="AS482" s="666" t="str">
        <f t="shared" si="80"/>
        <v/>
      </c>
      <c r="AT482" s="897" t="str">
        <f t="shared" si="82"/>
        <v/>
      </c>
      <c r="AU482" s="897" t="str">
        <f t="shared" si="83"/>
        <v/>
      </c>
    </row>
    <row r="483" spans="3:47" s="4" customFormat="1" ht="28.15" hidden="1" customHeight="1" outlineLevel="1">
      <c r="C483" s="722">
        <v>465</v>
      </c>
      <c r="D483" s="766"/>
      <c r="E483" s="686"/>
      <c r="F483" s="767"/>
      <c r="G483" s="744"/>
      <c r="H483" s="191"/>
      <c r="I483" s="191"/>
      <c r="J483" s="776"/>
      <c r="K483" s="192"/>
      <c r="L483" s="192"/>
      <c r="M483" s="774"/>
      <c r="N483" s="192"/>
      <c r="O483" s="769"/>
      <c r="P483" s="895"/>
      <c r="Q483" s="960"/>
      <c r="R483" s="1048"/>
      <c r="S483" s="770"/>
      <c r="T483" s="771"/>
      <c r="U483" s="453"/>
      <c r="V483" s="307"/>
      <c r="W483" s="294"/>
      <c r="Z483" s="663" t="str">
        <f t="shared" si="69"/>
        <v/>
      </c>
      <c r="AA483" s="664" t="str">
        <f t="shared" si="84"/>
        <v/>
      </c>
      <c r="AB483" s="664" t="str">
        <f t="shared" si="85"/>
        <v/>
      </c>
      <c r="AC483" s="664" t="str">
        <f>IF(Z483="","",VLOOKUP(Z483,リスト!BN:BO,2,0))</f>
        <v/>
      </c>
      <c r="AD483" s="664" t="str">
        <f t="shared" si="70"/>
        <v/>
      </c>
      <c r="AE483" s="664" t="str">
        <f>IF(AD483="","",VLOOKUP(AD483,リスト!BW:BX,2,0))</f>
        <v/>
      </c>
      <c r="AF483" s="664" t="str">
        <f>IF(Z483="","",IF(J483&gt;【１】経営概要!$G$27,調査年-1,調査年)-I483)</f>
        <v/>
      </c>
      <c r="AG483" s="723" t="str">
        <f t="shared" si="71"/>
        <v/>
      </c>
      <c r="AH483" s="665" t="str">
        <f t="shared" si="72"/>
        <v/>
      </c>
      <c r="AI483" s="665" t="str">
        <f t="shared" si="73"/>
        <v/>
      </c>
      <c r="AJ483" s="666" t="str">
        <f t="shared" si="74"/>
        <v/>
      </c>
      <c r="AK483" s="666" t="str">
        <f t="shared" si="75"/>
        <v/>
      </c>
      <c r="AL483" s="666" t="str">
        <f t="shared" si="88"/>
        <v/>
      </c>
      <c r="AM483" s="666" t="str">
        <f>IF(R483="","",IF(OR(I483=IF(J483&gt;【１】経営概要!$G$27,調査年-1,調査年),AH483=""),"",ROUND(AH483*R483%,0)))</f>
        <v/>
      </c>
      <c r="AN483" s="666" t="str">
        <f t="shared" si="76"/>
        <v/>
      </c>
      <c r="AO483" s="666" t="str">
        <f t="shared" si="77"/>
        <v/>
      </c>
      <c r="AP483" s="666" t="str">
        <f t="shared" si="78"/>
        <v/>
      </c>
      <c r="AQ483" s="862" t="str">
        <f>IF(OR(R483="",AND(OR(I483&lt;&gt;IF(J483&gt;【１】経営概要!$G$27,調査年-1,調査年),AA483=0),M483="",AL483="")),"",
SUM(
IF(AND(I483=IF(J483&gt;【１】経営概要!$G$27,調査年-1,調査年),AA483=1),ROUND(K483*R483%,0),),
ROUND(M483*R483%,0),
ROUND(SUM(AL483)*R483%,0),
))</f>
        <v/>
      </c>
      <c r="AR483" s="666" t="str">
        <f t="shared" si="79"/>
        <v/>
      </c>
      <c r="AS483" s="666" t="str">
        <f t="shared" si="80"/>
        <v/>
      </c>
      <c r="AT483" s="897" t="str">
        <f t="shared" si="82"/>
        <v/>
      </c>
      <c r="AU483" s="897" t="str">
        <f t="shared" si="83"/>
        <v/>
      </c>
    </row>
    <row r="484" spans="3:47" s="4" customFormat="1" ht="28.15" hidden="1" customHeight="1" outlineLevel="1">
      <c r="C484" s="722">
        <v>466</v>
      </c>
      <c r="D484" s="766"/>
      <c r="E484" s="686"/>
      <c r="F484" s="767"/>
      <c r="G484" s="744"/>
      <c r="H484" s="191"/>
      <c r="I484" s="191"/>
      <c r="J484" s="776"/>
      <c r="K484" s="192"/>
      <c r="L484" s="192"/>
      <c r="M484" s="774"/>
      <c r="N484" s="192"/>
      <c r="O484" s="769"/>
      <c r="P484" s="895"/>
      <c r="Q484" s="960"/>
      <c r="R484" s="1048"/>
      <c r="S484" s="770"/>
      <c r="T484" s="771"/>
      <c r="U484" s="453"/>
      <c r="V484" s="307"/>
      <c r="W484" s="294"/>
      <c r="Z484" s="663" t="str">
        <f t="shared" si="69"/>
        <v/>
      </c>
      <c r="AA484" s="664" t="str">
        <f t="shared" si="84"/>
        <v/>
      </c>
      <c r="AB484" s="664" t="str">
        <f t="shared" si="85"/>
        <v/>
      </c>
      <c r="AC484" s="664" t="str">
        <f>IF(Z484="","",VLOOKUP(Z484,リスト!BN:BO,2,0))</f>
        <v/>
      </c>
      <c r="AD484" s="664" t="str">
        <f t="shared" si="70"/>
        <v/>
      </c>
      <c r="AE484" s="664" t="str">
        <f>IF(AD484="","",VLOOKUP(AD484,リスト!BW:BX,2,0))</f>
        <v/>
      </c>
      <c r="AF484" s="664" t="str">
        <f>IF(Z484="","",IF(J484&gt;【１】経営概要!$G$27,調査年-1,調査年)-I484)</f>
        <v/>
      </c>
      <c r="AG484" s="723" t="str">
        <f t="shared" si="71"/>
        <v/>
      </c>
      <c r="AH484" s="665" t="str">
        <f t="shared" si="72"/>
        <v/>
      </c>
      <c r="AI484" s="665" t="str">
        <f t="shared" si="73"/>
        <v/>
      </c>
      <c r="AJ484" s="666" t="str">
        <f t="shared" si="74"/>
        <v/>
      </c>
      <c r="AK484" s="666" t="str">
        <f t="shared" si="75"/>
        <v/>
      </c>
      <c r="AL484" s="666" t="str">
        <f t="shared" si="88"/>
        <v/>
      </c>
      <c r="AM484" s="666" t="str">
        <f>IF(R484="","",IF(OR(I484=IF(J484&gt;【１】経営概要!$G$27,調査年-1,調査年),AH484=""),"",ROUND(AH484*R484%,0)))</f>
        <v/>
      </c>
      <c r="AN484" s="666" t="str">
        <f t="shared" si="76"/>
        <v/>
      </c>
      <c r="AO484" s="666" t="str">
        <f t="shared" si="77"/>
        <v/>
      </c>
      <c r="AP484" s="666" t="str">
        <f t="shared" si="78"/>
        <v/>
      </c>
      <c r="AQ484" s="862" t="str">
        <f>IF(OR(R484="",AND(OR(I484&lt;&gt;IF(J484&gt;【１】経営概要!$G$27,調査年-1,調査年),AA484=0),M484="",AL484="")),"",
SUM(
IF(AND(I484=IF(J484&gt;【１】経営概要!$G$27,調査年-1,調査年),AA484=1),ROUND(K484*R484%,0),),
ROUND(M484*R484%,0),
ROUND(SUM(AL484)*R484%,0),
))</f>
        <v/>
      </c>
      <c r="AR484" s="666" t="str">
        <f t="shared" si="79"/>
        <v/>
      </c>
      <c r="AS484" s="666" t="str">
        <f t="shared" si="80"/>
        <v/>
      </c>
      <c r="AT484" s="897" t="str">
        <f t="shared" si="82"/>
        <v/>
      </c>
      <c r="AU484" s="897" t="str">
        <f t="shared" si="83"/>
        <v/>
      </c>
    </row>
    <row r="485" spans="3:47" s="4" customFormat="1" ht="28.15" hidden="1" customHeight="1" outlineLevel="1">
      <c r="C485" s="722">
        <v>467</v>
      </c>
      <c r="D485" s="766"/>
      <c r="E485" s="686"/>
      <c r="F485" s="767"/>
      <c r="G485" s="744"/>
      <c r="H485" s="191"/>
      <c r="I485" s="191"/>
      <c r="J485" s="776"/>
      <c r="K485" s="192"/>
      <c r="L485" s="192"/>
      <c r="M485" s="774"/>
      <c r="N485" s="192"/>
      <c r="O485" s="769"/>
      <c r="P485" s="895"/>
      <c r="Q485" s="960"/>
      <c r="R485" s="1048"/>
      <c r="S485" s="770"/>
      <c r="T485" s="771"/>
      <c r="U485" s="453"/>
      <c r="V485" s="307"/>
      <c r="W485" s="294"/>
      <c r="Z485" s="663" t="str">
        <f t="shared" si="69"/>
        <v/>
      </c>
      <c r="AA485" s="664" t="str">
        <f t="shared" si="84"/>
        <v/>
      </c>
      <c r="AB485" s="664" t="str">
        <f t="shared" si="85"/>
        <v/>
      </c>
      <c r="AC485" s="664" t="str">
        <f>IF(Z485="","",VLOOKUP(Z485,リスト!BN:BO,2,0))</f>
        <v/>
      </c>
      <c r="AD485" s="664" t="str">
        <f t="shared" si="70"/>
        <v/>
      </c>
      <c r="AE485" s="664" t="str">
        <f>IF(AD485="","",VLOOKUP(AD485,リスト!BW:BX,2,0))</f>
        <v/>
      </c>
      <c r="AF485" s="664" t="str">
        <f>IF(Z485="","",IF(J485&gt;【１】経営概要!$G$27,調査年-1,調査年)-I485)</f>
        <v/>
      </c>
      <c r="AG485" s="723" t="str">
        <f t="shared" si="71"/>
        <v/>
      </c>
      <c r="AH485" s="665" t="str">
        <f t="shared" si="72"/>
        <v/>
      </c>
      <c r="AI485" s="665" t="str">
        <f t="shared" si="73"/>
        <v/>
      </c>
      <c r="AJ485" s="666" t="str">
        <f t="shared" si="74"/>
        <v/>
      </c>
      <c r="AK485" s="666" t="str">
        <f t="shared" si="75"/>
        <v/>
      </c>
      <c r="AL485" s="666" t="str">
        <f t="shared" si="88"/>
        <v/>
      </c>
      <c r="AM485" s="666" t="str">
        <f>IF(R485="","",IF(OR(I485=IF(J485&gt;【１】経営概要!$G$27,調査年-1,調査年),AH485=""),"",ROUND(AH485*R485%,0)))</f>
        <v/>
      </c>
      <c r="AN485" s="666" t="str">
        <f t="shared" si="76"/>
        <v/>
      </c>
      <c r="AO485" s="666" t="str">
        <f t="shared" si="77"/>
        <v/>
      </c>
      <c r="AP485" s="666" t="str">
        <f t="shared" si="78"/>
        <v/>
      </c>
      <c r="AQ485" s="862" t="str">
        <f>IF(OR(R485="",AND(OR(I485&lt;&gt;IF(J485&gt;【１】経営概要!$G$27,調査年-1,調査年),AA485=0),M485="",AL485="")),"",
SUM(
IF(AND(I485=IF(J485&gt;【１】経営概要!$G$27,調査年-1,調査年),AA485=1),ROUND(K485*R485%,0),),
ROUND(M485*R485%,0),
ROUND(SUM(AL485)*R485%,0),
))</f>
        <v/>
      </c>
      <c r="AR485" s="666" t="str">
        <f t="shared" si="79"/>
        <v/>
      </c>
      <c r="AS485" s="666" t="str">
        <f t="shared" si="80"/>
        <v/>
      </c>
      <c r="AT485" s="897" t="str">
        <f t="shared" si="82"/>
        <v/>
      </c>
      <c r="AU485" s="897" t="str">
        <f t="shared" si="83"/>
        <v/>
      </c>
    </row>
    <row r="486" spans="3:47" s="4" customFormat="1" ht="28.15" hidden="1" customHeight="1" outlineLevel="1">
      <c r="C486" s="722">
        <v>468</v>
      </c>
      <c r="D486" s="766"/>
      <c r="E486" s="686"/>
      <c r="F486" s="767"/>
      <c r="G486" s="744"/>
      <c r="H486" s="191"/>
      <c r="I486" s="191"/>
      <c r="J486" s="776"/>
      <c r="K486" s="192"/>
      <c r="L486" s="192"/>
      <c r="M486" s="774"/>
      <c r="N486" s="192"/>
      <c r="O486" s="769"/>
      <c r="P486" s="895"/>
      <c r="Q486" s="960"/>
      <c r="R486" s="1048"/>
      <c r="S486" s="770"/>
      <c r="T486" s="771"/>
      <c r="U486" s="453"/>
      <c r="V486" s="307"/>
      <c r="W486" s="294"/>
      <c r="Z486" s="663" t="str">
        <f t="shared" si="69"/>
        <v/>
      </c>
      <c r="AA486" s="664" t="str">
        <f t="shared" si="84"/>
        <v/>
      </c>
      <c r="AB486" s="664" t="str">
        <f t="shared" si="85"/>
        <v/>
      </c>
      <c r="AC486" s="664" t="str">
        <f>IF(Z486="","",VLOOKUP(Z486,リスト!BN:BO,2,0))</f>
        <v/>
      </c>
      <c r="AD486" s="664" t="str">
        <f t="shared" si="70"/>
        <v/>
      </c>
      <c r="AE486" s="664" t="str">
        <f>IF(AD486="","",VLOOKUP(AD486,リスト!BW:BX,2,0))</f>
        <v/>
      </c>
      <c r="AF486" s="664" t="str">
        <f>IF(Z486="","",IF(J486&gt;【１】経営概要!$G$27,調査年-1,調査年)-I486)</f>
        <v/>
      </c>
      <c r="AG486" s="723" t="str">
        <f t="shared" si="71"/>
        <v/>
      </c>
      <c r="AH486" s="665" t="str">
        <f t="shared" si="72"/>
        <v/>
      </c>
      <c r="AI486" s="665" t="str">
        <f t="shared" si="73"/>
        <v/>
      </c>
      <c r="AJ486" s="666" t="str">
        <f t="shared" si="74"/>
        <v/>
      </c>
      <c r="AK486" s="666" t="str">
        <f t="shared" si="75"/>
        <v/>
      </c>
      <c r="AL486" s="666" t="str">
        <f t="shared" si="88"/>
        <v/>
      </c>
      <c r="AM486" s="666" t="str">
        <f>IF(R486="","",IF(OR(I486=IF(J486&gt;【１】経営概要!$G$27,調査年-1,調査年),AH486=""),"",ROUND(AH486*R486%,0)))</f>
        <v/>
      </c>
      <c r="AN486" s="666" t="str">
        <f t="shared" si="76"/>
        <v/>
      </c>
      <c r="AO486" s="666" t="str">
        <f t="shared" si="77"/>
        <v/>
      </c>
      <c r="AP486" s="666" t="str">
        <f t="shared" si="78"/>
        <v/>
      </c>
      <c r="AQ486" s="862" t="str">
        <f>IF(OR(R486="",AND(OR(I486&lt;&gt;IF(J486&gt;【１】経営概要!$G$27,調査年-1,調査年),AA486=0),M486="",AL486="")),"",
SUM(
IF(AND(I486=IF(J486&gt;【１】経営概要!$G$27,調査年-1,調査年),AA486=1),ROUND(K486*R486%,0),),
ROUND(M486*R486%,0),
ROUND(SUM(AL486)*R486%,0),
))</f>
        <v/>
      </c>
      <c r="AR486" s="666" t="str">
        <f t="shared" si="79"/>
        <v/>
      </c>
      <c r="AS486" s="666" t="str">
        <f t="shared" si="80"/>
        <v/>
      </c>
      <c r="AT486" s="897" t="str">
        <f t="shared" si="82"/>
        <v/>
      </c>
      <c r="AU486" s="897" t="str">
        <f t="shared" si="83"/>
        <v/>
      </c>
    </row>
    <row r="487" spans="3:47" s="4" customFormat="1" ht="28.15" hidden="1" customHeight="1" outlineLevel="1">
      <c r="C487" s="722">
        <v>469</v>
      </c>
      <c r="D487" s="766"/>
      <c r="E487" s="686"/>
      <c r="F487" s="767"/>
      <c r="G487" s="682"/>
      <c r="H487" s="200"/>
      <c r="I487" s="200"/>
      <c r="J487" s="768"/>
      <c r="K487" s="201"/>
      <c r="L487" s="201"/>
      <c r="M487" s="201"/>
      <c r="N487" s="201"/>
      <c r="O487" s="769"/>
      <c r="P487" s="895"/>
      <c r="Q487" s="960"/>
      <c r="R487" s="1048"/>
      <c r="S487" s="770"/>
      <c r="T487" s="771"/>
      <c r="U487" s="453"/>
      <c r="V487" s="307"/>
      <c r="W487" s="294"/>
      <c r="Z487" s="663" t="str">
        <f t="shared" si="69"/>
        <v/>
      </c>
      <c r="AA487" s="664" t="str">
        <f t="shared" si="84"/>
        <v/>
      </c>
      <c r="AB487" s="664" t="str">
        <f t="shared" si="85"/>
        <v/>
      </c>
      <c r="AC487" s="664" t="str">
        <f>IF(Z487="","",VLOOKUP(Z487,リスト!BN:BO,2,0))</f>
        <v/>
      </c>
      <c r="AD487" s="664" t="str">
        <f t="shared" si="70"/>
        <v/>
      </c>
      <c r="AE487" s="664" t="str">
        <f>IF(AD487="","",VLOOKUP(AD487,リスト!BW:BX,2,0))</f>
        <v/>
      </c>
      <c r="AF487" s="664" t="str">
        <f>IF(Z487="","",IF(J487&gt;【１】経営概要!$G$27,調査年-1,調査年)-I487)</f>
        <v/>
      </c>
      <c r="AG487" s="723" t="str">
        <f t="shared" si="71"/>
        <v/>
      </c>
      <c r="AH487" s="665" t="str">
        <f t="shared" si="72"/>
        <v/>
      </c>
      <c r="AI487" s="665" t="str">
        <f t="shared" si="73"/>
        <v/>
      </c>
      <c r="AJ487" s="666" t="str">
        <f t="shared" si="74"/>
        <v/>
      </c>
      <c r="AK487" s="666" t="str">
        <f t="shared" si="75"/>
        <v/>
      </c>
      <c r="AL487" s="666" t="str">
        <f t="shared" si="88"/>
        <v/>
      </c>
      <c r="AM487" s="666" t="str">
        <f>IF(R487="","",IF(OR(I487=IF(J487&gt;【１】経営概要!$G$27,調査年-1,調査年),AH487=""),"",ROUND(AH487*R487%,0)))</f>
        <v/>
      </c>
      <c r="AN487" s="666" t="str">
        <f t="shared" si="76"/>
        <v/>
      </c>
      <c r="AO487" s="666" t="str">
        <f t="shared" si="77"/>
        <v/>
      </c>
      <c r="AP487" s="666" t="str">
        <f t="shared" si="78"/>
        <v/>
      </c>
      <c r="AQ487" s="862" t="str">
        <f>IF(OR(R487="",AND(OR(I487&lt;&gt;IF(J487&gt;【１】経営概要!$G$27,調査年-1,調査年),AA487=0),M487="",AL487="")),"",
SUM(
IF(AND(I487=IF(J487&gt;【１】経営概要!$G$27,調査年-1,調査年),AA487=1),ROUND(K487*R487%,0),),
ROUND(M487*R487%,0),
ROUND(SUM(AL487)*R487%,0),
))</f>
        <v/>
      </c>
      <c r="AR487" s="666" t="str">
        <f t="shared" si="79"/>
        <v/>
      </c>
      <c r="AS487" s="666" t="str">
        <f t="shared" si="80"/>
        <v/>
      </c>
      <c r="AT487" s="897" t="str">
        <f t="shared" si="82"/>
        <v/>
      </c>
      <c r="AU487" s="897" t="str">
        <f t="shared" si="83"/>
        <v/>
      </c>
    </row>
    <row r="488" spans="3:47" s="4" customFormat="1" ht="28.15" hidden="1" customHeight="1" outlineLevel="1">
      <c r="C488" s="722">
        <v>470</v>
      </c>
      <c r="D488" s="772"/>
      <c r="E488" s="773"/>
      <c r="F488" s="767"/>
      <c r="G488" s="744"/>
      <c r="H488" s="193"/>
      <c r="I488" s="193"/>
      <c r="J488" s="768"/>
      <c r="K488" s="192"/>
      <c r="L488" s="192"/>
      <c r="M488" s="774"/>
      <c r="N488" s="192"/>
      <c r="O488" s="769"/>
      <c r="P488" s="895"/>
      <c r="Q488" s="960"/>
      <c r="R488" s="1048"/>
      <c r="S488" s="770"/>
      <c r="T488" s="771"/>
      <c r="U488" s="453"/>
      <c r="V488" s="307"/>
      <c r="W488" s="294"/>
      <c r="Z488" s="663" t="str">
        <f t="shared" si="69"/>
        <v/>
      </c>
      <c r="AA488" s="664" t="str">
        <f t="shared" si="84"/>
        <v/>
      </c>
      <c r="AB488" s="664" t="str">
        <f t="shared" si="85"/>
        <v/>
      </c>
      <c r="AC488" s="664" t="str">
        <f>IF(Z488="","",VLOOKUP(Z488,リスト!BN:BO,2,0))</f>
        <v/>
      </c>
      <c r="AD488" s="664" t="str">
        <f t="shared" si="70"/>
        <v/>
      </c>
      <c r="AE488" s="664" t="str">
        <f>IF(AD488="","",VLOOKUP(AD488,リスト!BW:BX,2,0))</f>
        <v/>
      </c>
      <c r="AF488" s="664" t="str">
        <f>IF(Z488="","",IF(J488&gt;【１】経営概要!$G$27,調査年-1,調査年)-I488)</f>
        <v/>
      </c>
      <c r="AG488" s="723" t="str">
        <f t="shared" si="71"/>
        <v/>
      </c>
      <c r="AH488" s="665" t="str">
        <f t="shared" si="72"/>
        <v/>
      </c>
      <c r="AI488" s="665" t="str">
        <f t="shared" si="73"/>
        <v/>
      </c>
      <c r="AJ488" s="666" t="str">
        <f t="shared" si="74"/>
        <v/>
      </c>
      <c r="AK488" s="666" t="str">
        <f t="shared" si="75"/>
        <v/>
      </c>
      <c r="AL488" s="666" t="str">
        <f t="shared" si="88"/>
        <v/>
      </c>
      <c r="AM488" s="666" t="str">
        <f>IF(R488="","",IF(OR(I488=IF(J488&gt;【１】経営概要!$G$27,調査年-1,調査年),AH488=""),"",ROUND(AH488*R488%,0)))</f>
        <v/>
      </c>
      <c r="AN488" s="666" t="str">
        <f t="shared" si="76"/>
        <v/>
      </c>
      <c r="AO488" s="666" t="str">
        <f t="shared" si="77"/>
        <v/>
      </c>
      <c r="AP488" s="666" t="str">
        <f t="shared" si="78"/>
        <v/>
      </c>
      <c r="AQ488" s="862" t="str">
        <f>IF(OR(R488="",AND(OR(I488&lt;&gt;IF(J488&gt;【１】経営概要!$G$27,調査年-1,調査年),AA488=0),M488="",AL488="")),"",
SUM(
IF(AND(I488=IF(J488&gt;【１】経営概要!$G$27,調査年-1,調査年),AA488=1),ROUND(K488*R488%,0),),
ROUND(M488*R488%,0),
ROUND(SUM(AL488)*R488%,0),
))</f>
        <v/>
      </c>
      <c r="AR488" s="666" t="str">
        <f t="shared" si="79"/>
        <v/>
      </c>
      <c r="AS488" s="666" t="str">
        <f t="shared" si="80"/>
        <v/>
      </c>
      <c r="AT488" s="897" t="str">
        <f t="shared" si="82"/>
        <v/>
      </c>
      <c r="AU488" s="897" t="str">
        <f t="shared" si="83"/>
        <v/>
      </c>
    </row>
    <row r="489" spans="3:47" s="4" customFormat="1" ht="28.15" hidden="1" customHeight="1" outlineLevel="1">
      <c r="C489" s="722">
        <v>471</v>
      </c>
      <c r="D489" s="766"/>
      <c r="E489" s="686"/>
      <c r="F489" s="767"/>
      <c r="G489" s="744"/>
      <c r="H489" s="191"/>
      <c r="I489" s="191"/>
      <c r="J489" s="768"/>
      <c r="K489" s="192"/>
      <c r="L489" s="192"/>
      <c r="M489" s="774"/>
      <c r="N489" s="192"/>
      <c r="O489" s="769"/>
      <c r="P489" s="895"/>
      <c r="Q489" s="960"/>
      <c r="R489" s="1048"/>
      <c r="S489" s="770"/>
      <c r="T489" s="771"/>
      <c r="U489" s="453"/>
      <c r="V489" s="307"/>
      <c r="W489" s="294"/>
      <c r="Z489" s="663" t="str">
        <f t="shared" si="69"/>
        <v/>
      </c>
      <c r="AA489" s="664" t="str">
        <f t="shared" si="84"/>
        <v/>
      </c>
      <c r="AB489" s="664" t="str">
        <f t="shared" si="85"/>
        <v/>
      </c>
      <c r="AC489" s="664" t="str">
        <f>IF(Z489="","",VLOOKUP(Z489,リスト!BN:BO,2,0))</f>
        <v/>
      </c>
      <c r="AD489" s="664" t="str">
        <f t="shared" si="70"/>
        <v/>
      </c>
      <c r="AE489" s="664" t="str">
        <f>IF(AD489="","",VLOOKUP(AD489,リスト!BW:BX,2,0))</f>
        <v/>
      </c>
      <c r="AF489" s="664" t="str">
        <f>IF(Z489="","",IF(J489&gt;【１】経営概要!$G$27,調査年-1,調査年)-I489)</f>
        <v/>
      </c>
      <c r="AG489" s="723" t="str">
        <f t="shared" si="71"/>
        <v/>
      </c>
      <c r="AH489" s="665" t="str">
        <f t="shared" si="72"/>
        <v/>
      </c>
      <c r="AI489" s="665" t="str">
        <f t="shared" si="73"/>
        <v/>
      </c>
      <c r="AJ489" s="666" t="str">
        <f t="shared" si="74"/>
        <v/>
      </c>
      <c r="AK489" s="666" t="str">
        <f t="shared" si="75"/>
        <v/>
      </c>
      <c r="AL489" s="666" t="str">
        <f t="shared" si="88"/>
        <v/>
      </c>
      <c r="AM489" s="666" t="str">
        <f>IF(R489="","",IF(OR(I489=IF(J489&gt;【１】経営概要!$G$27,調査年-1,調査年),AH489=""),"",ROUND(AH489*R489%,0)))</f>
        <v/>
      </c>
      <c r="AN489" s="666" t="str">
        <f t="shared" si="76"/>
        <v/>
      </c>
      <c r="AO489" s="666" t="str">
        <f t="shared" si="77"/>
        <v/>
      </c>
      <c r="AP489" s="666" t="str">
        <f t="shared" si="78"/>
        <v/>
      </c>
      <c r="AQ489" s="862" t="str">
        <f>IF(OR(R489="",AND(OR(I489&lt;&gt;IF(J489&gt;【１】経営概要!$G$27,調査年-1,調査年),AA489=0),M489="",AL489="")),"",
SUM(
IF(AND(I489=IF(J489&gt;【１】経営概要!$G$27,調査年-1,調査年),AA489=1),ROUND(K489*R489%,0),),
ROUND(M489*R489%,0),
ROUND(SUM(AL489)*R489%,0),
))</f>
        <v/>
      </c>
      <c r="AR489" s="666" t="str">
        <f t="shared" si="79"/>
        <v/>
      </c>
      <c r="AS489" s="666" t="str">
        <f t="shared" si="80"/>
        <v/>
      </c>
      <c r="AT489" s="897" t="str">
        <f t="shared" si="82"/>
        <v/>
      </c>
      <c r="AU489" s="897" t="str">
        <f t="shared" si="83"/>
        <v/>
      </c>
    </row>
    <row r="490" spans="3:47" s="4" customFormat="1" ht="28.15" hidden="1" customHeight="1" outlineLevel="1">
      <c r="C490" s="722">
        <v>472</v>
      </c>
      <c r="D490" s="772"/>
      <c r="E490" s="773"/>
      <c r="F490" s="767"/>
      <c r="G490" s="744"/>
      <c r="H490" s="193"/>
      <c r="I490" s="193"/>
      <c r="J490" s="768"/>
      <c r="K490" s="192"/>
      <c r="L490" s="192"/>
      <c r="M490" s="774"/>
      <c r="N490" s="192"/>
      <c r="O490" s="769"/>
      <c r="P490" s="895"/>
      <c r="Q490" s="960"/>
      <c r="R490" s="1048"/>
      <c r="S490" s="770"/>
      <c r="T490" s="771"/>
      <c r="U490" s="453"/>
      <c r="V490" s="307"/>
      <c r="W490" s="294"/>
      <c r="Z490" s="663" t="str">
        <f t="shared" si="69"/>
        <v/>
      </c>
      <c r="AA490" s="664" t="str">
        <f t="shared" si="84"/>
        <v/>
      </c>
      <c r="AB490" s="664" t="str">
        <f t="shared" si="85"/>
        <v/>
      </c>
      <c r="AC490" s="664" t="str">
        <f>IF(Z490="","",VLOOKUP(Z490,リスト!BN:BO,2,0))</f>
        <v/>
      </c>
      <c r="AD490" s="664" t="str">
        <f t="shared" si="70"/>
        <v/>
      </c>
      <c r="AE490" s="664" t="str">
        <f>IF(AD490="","",VLOOKUP(AD490,リスト!BW:BX,2,0))</f>
        <v/>
      </c>
      <c r="AF490" s="664" t="str">
        <f>IF(Z490="","",IF(J490&gt;【１】経営概要!$G$27,調査年-1,調査年)-I490)</f>
        <v/>
      </c>
      <c r="AG490" s="723" t="str">
        <f t="shared" si="71"/>
        <v/>
      </c>
      <c r="AH490" s="665" t="str">
        <f t="shared" si="72"/>
        <v/>
      </c>
      <c r="AI490" s="665" t="str">
        <f t="shared" si="73"/>
        <v/>
      </c>
      <c r="AJ490" s="666" t="str">
        <f t="shared" si="74"/>
        <v/>
      </c>
      <c r="AK490" s="666" t="str">
        <f t="shared" si="75"/>
        <v/>
      </c>
      <c r="AL490" s="666" t="str">
        <f t="shared" si="88"/>
        <v/>
      </c>
      <c r="AM490" s="666" t="str">
        <f>IF(R490="","",IF(OR(I490=IF(J490&gt;【１】経営概要!$G$27,調査年-1,調査年),AH490=""),"",ROUND(AH490*R490%,0)))</f>
        <v/>
      </c>
      <c r="AN490" s="666" t="str">
        <f t="shared" si="76"/>
        <v/>
      </c>
      <c r="AO490" s="666" t="str">
        <f t="shared" si="77"/>
        <v/>
      </c>
      <c r="AP490" s="666" t="str">
        <f t="shared" si="78"/>
        <v/>
      </c>
      <c r="AQ490" s="862" t="str">
        <f>IF(OR(R490="",AND(OR(I490&lt;&gt;IF(J490&gt;【１】経営概要!$G$27,調査年-1,調査年),AA490=0),M490="",AL490="")),"",
SUM(
IF(AND(I490=IF(J490&gt;【１】経営概要!$G$27,調査年-1,調査年),AA490=1),ROUND(K490*R490%,0),),
ROUND(M490*R490%,0),
ROUND(SUM(AL490)*R490%,0),
))</f>
        <v/>
      </c>
      <c r="AR490" s="666" t="str">
        <f t="shared" si="79"/>
        <v/>
      </c>
      <c r="AS490" s="666" t="str">
        <f t="shared" si="80"/>
        <v/>
      </c>
      <c r="AT490" s="897" t="str">
        <f t="shared" si="82"/>
        <v/>
      </c>
      <c r="AU490" s="897" t="str">
        <f t="shared" si="83"/>
        <v/>
      </c>
    </row>
    <row r="491" spans="3:47" s="4" customFormat="1" ht="28.15" hidden="1" customHeight="1" outlineLevel="1">
      <c r="C491" s="722">
        <v>473</v>
      </c>
      <c r="D491" s="766"/>
      <c r="E491" s="686"/>
      <c r="F491" s="767"/>
      <c r="G491" s="744"/>
      <c r="H491" s="191"/>
      <c r="I491" s="191"/>
      <c r="J491" s="768"/>
      <c r="K491" s="192"/>
      <c r="L491" s="192"/>
      <c r="M491" s="774"/>
      <c r="N491" s="192"/>
      <c r="O491" s="769"/>
      <c r="P491" s="895"/>
      <c r="Q491" s="960"/>
      <c r="R491" s="1048"/>
      <c r="S491" s="770"/>
      <c r="T491" s="771"/>
      <c r="U491" s="453"/>
      <c r="V491" s="307"/>
      <c r="W491" s="294"/>
      <c r="Z491" s="663" t="str">
        <f t="shared" si="69"/>
        <v/>
      </c>
      <c r="AA491" s="664" t="str">
        <f t="shared" si="84"/>
        <v/>
      </c>
      <c r="AB491" s="664" t="str">
        <f t="shared" si="85"/>
        <v/>
      </c>
      <c r="AC491" s="664" t="str">
        <f>IF(Z491="","",VLOOKUP(Z491,リスト!BN:BO,2,0))</f>
        <v/>
      </c>
      <c r="AD491" s="664" t="str">
        <f t="shared" si="70"/>
        <v/>
      </c>
      <c r="AE491" s="664" t="str">
        <f>IF(AD491="","",VLOOKUP(AD491,リスト!BW:BX,2,0))</f>
        <v/>
      </c>
      <c r="AF491" s="664" t="str">
        <f>IF(Z491="","",IF(J491&gt;【１】経営概要!$G$27,調査年-1,調査年)-I491)</f>
        <v/>
      </c>
      <c r="AG491" s="723" t="str">
        <f t="shared" si="71"/>
        <v/>
      </c>
      <c r="AH491" s="665" t="str">
        <f t="shared" si="72"/>
        <v/>
      </c>
      <c r="AI491" s="665" t="str">
        <f t="shared" si="73"/>
        <v/>
      </c>
      <c r="AJ491" s="666" t="str">
        <f t="shared" si="74"/>
        <v/>
      </c>
      <c r="AK491" s="666" t="str">
        <f t="shared" si="75"/>
        <v/>
      </c>
      <c r="AL491" s="666" t="str">
        <f t="shared" si="88"/>
        <v/>
      </c>
      <c r="AM491" s="666" t="str">
        <f>IF(R491="","",IF(OR(I491=IF(J491&gt;【１】経営概要!$G$27,調査年-1,調査年),AH491=""),"",ROUND(AH491*R491%,0)))</f>
        <v/>
      </c>
      <c r="AN491" s="666" t="str">
        <f t="shared" si="76"/>
        <v/>
      </c>
      <c r="AO491" s="666" t="str">
        <f t="shared" si="77"/>
        <v/>
      </c>
      <c r="AP491" s="666" t="str">
        <f t="shared" si="78"/>
        <v/>
      </c>
      <c r="AQ491" s="862" t="str">
        <f>IF(OR(R491="",AND(OR(I491&lt;&gt;IF(J491&gt;【１】経営概要!$G$27,調査年-1,調査年),AA491=0),M491="",AL491="")),"",
SUM(
IF(AND(I491=IF(J491&gt;【１】経営概要!$G$27,調査年-1,調査年),AA491=1),ROUND(K491*R491%,0),),
ROUND(M491*R491%,0),
ROUND(SUM(AL491)*R491%,0),
))</f>
        <v/>
      </c>
      <c r="AR491" s="666" t="str">
        <f t="shared" si="79"/>
        <v/>
      </c>
      <c r="AS491" s="666" t="str">
        <f t="shared" si="80"/>
        <v/>
      </c>
      <c r="AT491" s="897" t="str">
        <f t="shared" si="82"/>
        <v/>
      </c>
      <c r="AU491" s="897" t="str">
        <f t="shared" si="83"/>
        <v/>
      </c>
    </row>
    <row r="492" spans="3:47" s="4" customFormat="1" ht="28.15" hidden="1" customHeight="1" outlineLevel="1">
      <c r="C492" s="722">
        <v>474</v>
      </c>
      <c r="D492" s="772"/>
      <c r="E492" s="773"/>
      <c r="F492" s="767"/>
      <c r="G492" s="744"/>
      <c r="H492" s="193"/>
      <c r="I492" s="193"/>
      <c r="J492" s="768"/>
      <c r="K492" s="192"/>
      <c r="L492" s="192"/>
      <c r="M492" s="774"/>
      <c r="N492" s="192"/>
      <c r="O492" s="769"/>
      <c r="P492" s="895"/>
      <c r="Q492" s="960"/>
      <c r="R492" s="1048"/>
      <c r="S492" s="770"/>
      <c r="T492" s="771"/>
      <c r="U492" s="453"/>
      <c r="V492" s="307"/>
      <c r="W492" s="294"/>
      <c r="Z492" s="663" t="str">
        <f t="shared" si="69"/>
        <v/>
      </c>
      <c r="AA492" s="664" t="str">
        <f t="shared" si="84"/>
        <v/>
      </c>
      <c r="AB492" s="664" t="str">
        <f t="shared" si="85"/>
        <v/>
      </c>
      <c r="AC492" s="664" t="str">
        <f>IF(Z492="","",VLOOKUP(Z492,リスト!BN:BO,2,0))</f>
        <v/>
      </c>
      <c r="AD492" s="664" t="str">
        <f t="shared" si="70"/>
        <v/>
      </c>
      <c r="AE492" s="664" t="str">
        <f>IF(AD492="","",VLOOKUP(AD492,リスト!BW:BX,2,0))</f>
        <v/>
      </c>
      <c r="AF492" s="664" t="str">
        <f>IF(Z492="","",IF(J492&gt;【１】経営概要!$G$27,調査年-1,調査年)-I492)</f>
        <v/>
      </c>
      <c r="AG492" s="723" t="str">
        <f t="shared" si="71"/>
        <v/>
      </c>
      <c r="AH492" s="665" t="str">
        <f t="shared" si="72"/>
        <v/>
      </c>
      <c r="AI492" s="665" t="str">
        <f t="shared" si="73"/>
        <v/>
      </c>
      <c r="AJ492" s="666" t="str">
        <f t="shared" si="74"/>
        <v/>
      </c>
      <c r="AK492" s="666" t="str">
        <f t="shared" si="75"/>
        <v/>
      </c>
      <c r="AL492" s="666" t="str">
        <f t="shared" si="88"/>
        <v/>
      </c>
      <c r="AM492" s="666" t="str">
        <f>IF(R492="","",IF(OR(I492=IF(J492&gt;【１】経営概要!$G$27,調査年-1,調査年),AH492=""),"",ROUND(AH492*R492%,0)))</f>
        <v/>
      </c>
      <c r="AN492" s="666" t="str">
        <f t="shared" si="76"/>
        <v/>
      </c>
      <c r="AO492" s="666" t="str">
        <f t="shared" si="77"/>
        <v/>
      </c>
      <c r="AP492" s="666" t="str">
        <f t="shared" si="78"/>
        <v/>
      </c>
      <c r="AQ492" s="862" t="str">
        <f>IF(OR(R492="",AND(OR(I492&lt;&gt;IF(J492&gt;【１】経営概要!$G$27,調査年-1,調査年),AA492=0),M492="",AL492="")),"",
SUM(
IF(AND(I492=IF(J492&gt;【１】経営概要!$G$27,調査年-1,調査年),AA492=1),ROUND(K492*R492%,0),),
ROUND(M492*R492%,0),
ROUND(SUM(AL492)*R492%,0),
))</f>
        <v/>
      </c>
      <c r="AR492" s="666" t="str">
        <f t="shared" si="79"/>
        <v/>
      </c>
      <c r="AS492" s="666" t="str">
        <f t="shared" si="80"/>
        <v/>
      </c>
      <c r="AT492" s="897" t="str">
        <f t="shared" si="82"/>
        <v/>
      </c>
      <c r="AU492" s="897" t="str">
        <f t="shared" si="83"/>
        <v/>
      </c>
    </row>
    <row r="493" spans="3:47" s="4" customFormat="1" ht="28.15" hidden="1" customHeight="1" outlineLevel="1">
      <c r="C493" s="722">
        <v>475</v>
      </c>
      <c r="D493" s="766"/>
      <c r="E493" s="686"/>
      <c r="F493" s="767"/>
      <c r="G493" s="744"/>
      <c r="H493" s="191"/>
      <c r="I493" s="191"/>
      <c r="J493" s="768"/>
      <c r="K493" s="192"/>
      <c r="L493" s="192"/>
      <c r="M493" s="774"/>
      <c r="N493" s="192"/>
      <c r="O493" s="769"/>
      <c r="P493" s="895"/>
      <c r="Q493" s="960"/>
      <c r="R493" s="1048"/>
      <c r="S493" s="770"/>
      <c r="T493" s="771"/>
      <c r="U493" s="453"/>
      <c r="V493" s="307"/>
      <c r="W493" s="294"/>
      <c r="Z493" s="663" t="str">
        <f t="shared" si="69"/>
        <v/>
      </c>
      <c r="AA493" s="664" t="str">
        <f t="shared" si="84"/>
        <v/>
      </c>
      <c r="AB493" s="664" t="str">
        <f t="shared" si="85"/>
        <v/>
      </c>
      <c r="AC493" s="664" t="str">
        <f>IF(Z493="","",VLOOKUP(Z493,リスト!BN:BO,2,0))</f>
        <v/>
      </c>
      <c r="AD493" s="664" t="str">
        <f t="shared" si="70"/>
        <v/>
      </c>
      <c r="AE493" s="664" t="str">
        <f>IF(AD493="","",VLOOKUP(AD493,リスト!BW:BX,2,0))</f>
        <v/>
      </c>
      <c r="AF493" s="664" t="str">
        <f>IF(Z493="","",IF(J493&gt;【１】経営概要!$G$27,調査年-1,調査年)-I493)</f>
        <v/>
      </c>
      <c r="AG493" s="723" t="str">
        <f t="shared" si="71"/>
        <v/>
      </c>
      <c r="AH493" s="665" t="str">
        <f t="shared" si="72"/>
        <v/>
      </c>
      <c r="AI493" s="665" t="str">
        <f t="shared" si="73"/>
        <v/>
      </c>
      <c r="AJ493" s="666" t="str">
        <f t="shared" si="74"/>
        <v/>
      </c>
      <c r="AK493" s="666" t="str">
        <f t="shared" si="75"/>
        <v/>
      </c>
      <c r="AL493" s="666" t="str">
        <f t="shared" si="88"/>
        <v/>
      </c>
      <c r="AM493" s="666" t="str">
        <f>IF(R493="","",IF(OR(I493=IF(J493&gt;【１】経営概要!$G$27,調査年-1,調査年),AH493=""),"",ROUND(AH493*R493%,0)))</f>
        <v/>
      </c>
      <c r="AN493" s="666" t="str">
        <f t="shared" si="76"/>
        <v/>
      </c>
      <c r="AO493" s="666" t="str">
        <f t="shared" si="77"/>
        <v/>
      </c>
      <c r="AP493" s="666" t="str">
        <f t="shared" si="78"/>
        <v/>
      </c>
      <c r="AQ493" s="862" t="str">
        <f>IF(OR(R493="",AND(OR(I493&lt;&gt;IF(J493&gt;【１】経営概要!$G$27,調査年-1,調査年),AA493=0),M493="",AL493="")),"",
SUM(
IF(AND(I493=IF(J493&gt;【１】経営概要!$G$27,調査年-1,調査年),AA493=1),ROUND(K493*R493%,0),),
ROUND(M493*R493%,0),
ROUND(SUM(AL493)*R493%,0),
))</f>
        <v/>
      </c>
      <c r="AR493" s="666" t="str">
        <f t="shared" si="79"/>
        <v/>
      </c>
      <c r="AS493" s="666" t="str">
        <f t="shared" si="80"/>
        <v/>
      </c>
      <c r="AT493" s="897" t="str">
        <f t="shared" si="82"/>
        <v/>
      </c>
      <c r="AU493" s="897" t="str">
        <f t="shared" si="83"/>
        <v/>
      </c>
    </row>
    <row r="494" spans="3:47" s="4" customFormat="1" ht="28.15" hidden="1" customHeight="1" outlineLevel="1">
      <c r="C494" s="722">
        <v>476</v>
      </c>
      <c r="D494" s="772"/>
      <c r="E494" s="773"/>
      <c r="F494" s="767"/>
      <c r="G494" s="744"/>
      <c r="H494" s="193"/>
      <c r="I494" s="193"/>
      <c r="J494" s="768"/>
      <c r="K494" s="192"/>
      <c r="L494" s="192"/>
      <c r="M494" s="774"/>
      <c r="N494" s="192"/>
      <c r="O494" s="769"/>
      <c r="P494" s="895"/>
      <c r="Q494" s="960"/>
      <c r="R494" s="1048"/>
      <c r="S494" s="770"/>
      <c r="T494" s="771"/>
      <c r="U494" s="453"/>
      <c r="V494" s="307"/>
      <c r="W494" s="294"/>
      <c r="Z494" s="663" t="str">
        <f t="shared" si="69"/>
        <v/>
      </c>
      <c r="AA494" s="664" t="str">
        <f t="shared" si="84"/>
        <v/>
      </c>
      <c r="AB494" s="664" t="str">
        <f t="shared" si="85"/>
        <v/>
      </c>
      <c r="AC494" s="664" t="str">
        <f>IF(Z494="","",VLOOKUP(Z494,リスト!BN:BO,2,0))</f>
        <v/>
      </c>
      <c r="AD494" s="664" t="str">
        <f t="shared" si="70"/>
        <v/>
      </c>
      <c r="AE494" s="664" t="str">
        <f>IF(AD494="","",VLOOKUP(AD494,リスト!BW:BX,2,0))</f>
        <v/>
      </c>
      <c r="AF494" s="664" t="str">
        <f>IF(Z494="","",IF(J494&gt;【１】経営概要!$G$27,調査年-1,調査年)-I494)</f>
        <v/>
      </c>
      <c r="AG494" s="723" t="str">
        <f t="shared" si="71"/>
        <v/>
      </c>
      <c r="AH494" s="665" t="str">
        <f t="shared" si="72"/>
        <v/>
      </c>
      <c r="AI494" s="665" t="str">
        <f t="shared" si="73"/>
        <v/>
      </c>
      <c r="AJ494" s="666" t="str">
        <f t="shared" si="74"/>
        <v/>
      </c>
      <c r="AK494" s="666" t="str">
        <f t="shared" si="75"/>
        <v/>
      </c>
      <c r="AL494" s="666" t="str">
        <f t="shared" si="88"/>
        <v/>
      </c>
      <c r="AM494" s="666" t="str">
        <f>IF(R494="","",IF(OR(I494=IF(J494&gt;【１】経営概要!$G$27,調査年-1,調査年),AH494=""),"",ROUND(AH494*R494%,0)))</f>
        <v/>
      </c>
      <c r="AN494" s="666" t="str">
        <f t="shared" si="76"/>
        <v/>
      </c>
      <c r="AO494" s="666" t="str">
        <f t="shared" si="77"/>
        <v/>
      </c>
      <c r="AP494" s="666" t="str">
        <f t="shared" si="78"/>
        <v/>
      </c>
      <c r="AQ494" s="862" t="str">
        <f>IF(OR(R494="",AND(OR(I494&lt;&gt;IF(J494&gt;【１】経営概要!$G$27,調査年-1,調査年),AA494=0),M494="",AL494="")),"",
SUM(
IF(AND(I494=IF(J494&gt;【１】経営概要!$G$27,調査年-1,調査年),AA494=1),ROUND(K494*R494%,0),),
ROUND(M494*R494%,0),
ROUND(SUM(AL494)*R494%,0),
))</f>
        <v/>
      </c>
      <c r="AR494" s="666" t="str">
        <f t="shared" si="79"/>
        <v/>
      </c>
      <c r="AS494" s="666" t="str">
        <f t="shared" si="80"/>
        <v/>
      </c>
      <c r="AT494" s="897" t="str">
        <f t="shared" si="82"/>
        <v/>
      </c>
      <c r="AU494" s="897" t="str">
        <f t="shared" si="83"/>
        <v/>
      </c>
    </row>
    <row r="495" spans="3:47" s="4" customFormat="1" ht="28.15" hidden="1" customHeight="1" outlineLevel="1">
      <c r="C495" s="722">
        <v>477</v>
      </c>
      <c r="D495" s="766"/>
      <c r="E495" s="686"/>
      <c r="F495" s="767"/>
      <c r="G495" s="744"/>
      <c r="H495" s="191"/>
      <c r="I495" s="191"/>
      <c r="J495" s="768"/>
      <c r="K495" s="192"/>
      <c r="L495" s="192"/>
      <c r="M495" s="774"/>
      <c r="N495" s="192"/>
      <c r="O495" s="769"/>
      <c r="P495" s="895"/>
      <c r="Q495" s="960"/>
      <c r="R495" s="1048"/>
      <c r="S495" s="770"/>
      <c r="T495" s="771"/>
      <c r="U495" s="453"/>
      <c r="V495" s="307"/>
      <c r="W495" s="294"/>
      <c r="Z495" s="663" t="str">
        <f t="shared" si="69"/>
        <v/>
      </c>
      <c r="AA495" s="664" t="str">
        <f t="shared" si="84"/>
        <v/>
      </c>
      <c r="AB495" s="664" t="str">
        <f t="shared" si="85"/>
        <v/>
      </c>
      <c r="AC495" s="664" t="str">
        <f>IF(Z495="","",VLOOKUP(Z495,リスト!BN:BO,2,0))</f>
        <v/>
      </c>
      <c r="AD495" s="664" t="str">
        <f t="shared" si="70"/>
        <v/>
      </c>
      <c r="AE495" s="664" t="str">
        <f>IF(AD495="","",VLOOKUP(AD495,リスト!BW:BX,2,0))</f>
        <v/>
      </c>
      <c r="AF495" s="664" t="str">
        <f>IF(Z495="","",IF(J495&gt;【１】経営概要!$G$27,調査年-1,調査年)-I495)</f>
        <v/>
      </c>
      <c r="AG495" s="723" t="str">
        <f t="shared" si="71"/>
        <v/>
      </c>
      <c r="AH495" s="665" t="str">
        <f t="shared" si="72"/>
        <v/>
      </c>
      <c r="AI495" s="665" t="str">
        <f t="shared" si="73"/>
        <v/>
      </c>
      <c r="AJ495" s="666" t="str">
        <f t="shared" si="74"/>
        <v/>
      </c>
      <c r="AK495" s="666" t="str">
        <f t="shared" si="75"/>
        <v/>
      </c>
      <c r="AL495" s="666" t="str">
        <f t="shared" si="88"/>
        <v/>
      </c>
      <c r="AM495" s="666" t="str">
        <f>IF(R495="","",IF(OR(I495=IF(J495&gt;【１】経営概要!$G$27,調査年-1,調査年),AH495=""),"",ROUND(AH495*R495%,0)))</f>
        <v/>
      </c>
      <c r="AN495" s="666" t="str">
        <f t="shared" si="76"/>
        <v/>
      </c>
      <c r="AO495" s="666" t="str">
        <f t="shared" si="77"/>
        <v/>
      </c>
      <c r="AP495" s="666" t="str">
        <f t="shared" si="78"/>
        <v/>
      </c>
      <c r="AQ495" s="862" t="str">
        <f>IF(OR(R495="",AND(OR(I495&lt;&gt;IF(J495&gt;【１】経営概要!$G$27,調査年-1,調査年),AA495=0),M495="",AL495="")),"",
SUM(
IF(AND(I495=IF(J495&gt;【１】経営概要!$G$27,調査年-1,調査年),AA495=1),ROUND(K495*R495%,0),),
ROUND(M495*R495%,0),
ROUND(SUM(AL495)*R495%,0),
))</f>
        <v/>
      </c>
      <c r="AR495" s="666" t="str">
        <f t="shared" si="79"/>
        <v/>
      </c>
      <c r="AS495" s="666" t="str">
        <f t="shared" si="80"/>
        <v/>
      </c>
      <c r="AT495" s="897" t="str">
        <f t="shared" si="82"/>
        <v/>
      </c>
      <c r="AU495" s="897" t="str">
        <f t="shared" si="83"/>
        <v/>
      </c>
    </row>
    <row r="496" spans="3:47" s="4" customFormat="1" ht="28.15" hidden="1" customHeight="1" outlineLevel="1">
      <c r="C496" s="722">
        <v>478</v>
      </c>
      <c r="D496" s="772"/>
      <c r="E496" s="773"/>
      <c r="F496" s="767"/>
      <c r="G496" s="744"/>
      <c r="H496" s="193"/>
      <c r="I496" s="193"/>
      <c r="J496" s="768"/>
      <c r="K496" s="192"/>
      <c r="L496" s="192"/>
      <c r="M496" s="774"/>
      <c r="N496" s="192"/>
      <c r="O496" s="769"/>
      <c r="P496" s="895"/>
      <c r="Q496" s="960"/>
      <c r="R496" s="1048"/>
      <c r="S496" s="770"/>
      <c r="T496" s="771"/>
      <c r="U496" s="453"/>
      <c r="V496" s="307"/>
      <c r="W496" s="294"/>
      <c r="Z496" s="663" t="str">
        <f t="shared" si="69"/>
        <v/>
      </c>
      <c r="AA496" s="664" t="str">
        <f t="shared" si="84"/>
        <v/>
      </c>
      <c r="AB496" s="664" t="str">
        <f t="shared" si="85"/>
        <v/>
      </c>
      <c r="AC496" s="664" t="str">
        <f>IF(Z496="","",VLOOKUP(Z496,リスト!BN:BO,2,0))</f>
        <v/>
      </c>
      <c r="AD496" s="664" t="str">
        <f t="shared" si="70"/>
        <v/>
      </c>
      <c r="AE496" s="664" t="str">
        <f>IF(AD496="","",VLOOKUP(AD496,リスト!BW:BX,2,0))</f>
        <v/>
      </c>
      <c r="AF496" s="664" t="str">
        <f>IF(Z496="","",IF(J496&gt;【１】経営概要!$G$27,調査年-1,調査年)-I496)</f>
        <v/>
      </c>
      <c r="AG496" s="723" t="str">
        <f t="shared" si="71"/>
        <v/>
      </c>
      <c r="AH496" s="665" t="str">
        <f t="shared" si="72"/>
        <v/>
      </c>
      <c r="AI496" s="665" t="str">
        <f t="shared" si="73"/>
        <v/>
      </c>
      <c r="AJ496" s="666" t="str">
        <f t="shared" si="74"/>
        <v/>
      </c>
      <c r="AK496" s="666" t="str">
        <f t="shared" si="75"/>
        <v/>
      </c>
      <c r="AL496" s="666" t="str">
        <f t="shared" si="88"/>
        <v/>
      </c>
      <c r="AM496" s="666" t="str">
        <f>IF(R496="","",IF(OR(I496=IF(J496&gt;【１】経営概要!$G$27,調査年-1,調査年),AH496=""),"",ROUND(AH496*R496%,0)))</f>
        <v/>
      </c>
      <c r="AN496" s="666" t="str">
        <f t="shared" si="76"/>
        <v/>
      </c>
      <c r="AO496" s="666" t="str">
        <f t="shared" si="77"/>
        <v/>
      </c>
      <c r="AP496" s="666" t="str">
        <f t="shared" si="78"/>
        <v/>
      </c>
      <c r="AQ496" s="862" t="str">
        <f>IF(OR(R496="",AND(OR(I496&lt;&gt;IF(J496&gt;【１】経営概要!$G$27,調査年-1,調査年),AA496=0),M496="",AL496="")),"",
SUM(
IF(AND(I496=IF(J496&gt;【１】経営概要!$G$27,調査年-1,調査年),AA496=1),ROUND(K496*R496%,0),),
ROUND(M496*R496%,0),
ROUND(SUM(AL496)*R496%,0),
))</f>
        <v/>
      </c>
      <c r="AR496" s="666" t="str">
        <f t="shared" si="79"/>
        <v/>
      </c>
      <c r="AS496" s="666" t="str">
        <f t="shared" si="80"/>
        <v/>
      </c>
      <c r="AT496" s="897" t="str">
        <f t="shared" si="82"/>
        <v/>
      </c>
      <c r="AU496" s="897" t="str">
        <f t="shared" si="83"/>
        <v/>
      </c>
    </row>
    <row r="497" spans="3:47" s="4" customFormat="1" ht="28.15" hidden="1" customHeight="1" outlineLevel="1">
      <c r="C497" s="722">
        <v>479</v>
      </c>
      <c r="D497" s="766"/>
      <c r="E497" s="686"/>
      <c r="F497" s="767"/>
      <c r="G497" s="744"/>
      <c r="H497" s="191"/>
      <c r="I497" s="191"/>
      <c r="J497" s="768"/>
      <c r="K497" s="192"/>
      <c r="L497" s="192"/>
      <c r="M497" s="774"/>
      <c r="N497" s="192"/>
      <c r="O497" s="769"/>
      <c r="P497" s="895"/>
      <c r="Q497" s="960"/>
      <c r="R497" s="1048"/>
      <c r="S497" s="770"/>
      <c r="T497" s="771"/>
      <c r="U497" s="453"/>
      <c r="V497" s="307"/>
      <c r="W497" s="294"/>
      <c r="Z497" s="663" t="str">
        <f t="shared" si="69"/>
        <v/>
      </c>
      <c r="AA497" s="664" t="str">
        <f t="shared" si="84"/>
        <v/>
      </c>
      <c r="AB497" s="664" t="str">
        <f t="shared" si="85"/>
        <v/>
      </c>
      <c r="AC497" s="664" t="str">
        <f>IF(Z497="","",VLOOKUP(Z497,リスト!BN:BO,2,0))</f>
        <v/>
      </c>
      <c r="AD497" s="664" t="str">
        <f t="shared" si="70"/>
        <v/>
      </c>
      <c r="AE497" s="664" t="str">
        <f>IF(AD497="","",VLOOKUP(AD497,リスト!BW:BX,2,0))</f>
        <v/>
      </c>
      <c r="AF497" s="664" t="str">
        <f>IF(Z497="","",IF(J497&gt;【１】経営概要!$G$27,調査年-1,調査年)-I497)</f>
        <v/>
      </c>
      <c r="AG497" s="723" t="str">
        <f t="shared" si="71"/>
        <v/>
      </c>
      <c r="AH497" s="665" t="str">
        <f t="shared" si="72"/>
        <v/>
      </c>
      <c r="AI497" s="665" t="str">
        <f t="shared" si="73"/>
        <v/>
      </c>
      <c r="AJ497" s="666" t="str">
        <f t="shared" si="74"/>
        <v/>
      </c>
      <c r="AK497" s="666" t="str">
        <f t="shared" si="75"/>
        <v/>
      </c>
      <c r="AL497" s="666" t="str">
        <f t="shared" si="88"/>
        <v/>
      </c>
      <c r="AM497" s="666" t="str">
        <f>IF(R497="","",IF(OR(I497=IF(J497&gt;【１】経営概要!$G$27,調査年-1,調査年),AH497=""),"",ROUND(AH497*R497%,0)))</f>
        <v/>
      </c>
      <c r="AN497" s="666" t="str">
        <f t="shared" si="76"/>
        <v/>
      </c>
      <c r="AO497" s="666" t="str">
        <f t="shared" si="77"/>
        <v/>
      </c>
      <c r="AP497" s="666" t="str">
        <f t="shared" si="78"/>
        <v/>
      </c>
      <c r="AQ497" s="862" t="str">
        <f>IF(OR(R497="",AND(OR(I497&lt;&gt;IF(J497&gt;【１】経営概要!$G$27,調査年-1,調査年),AA497=0),M497="",AL497="")),"",
SUM(
IF(AND(I497=IF(J497&gt;【１】経営概要!$G$27,調査年-1,調査年),AA497=1),ROUND(K497*R497%,0),),
ROUND(M497*R497%,0),
ROUND(SUM(AL497)*R497%,0),
))</f>
        <v/>
      </c>
      <c r="AR497" s="666" t="str">
        <f t="shared" si="79"/>
        <v/>
      </c>
      <c r="AS497" s="666" t="str">
        <f t="shared" si="80"/>
        <v/>
      </c>
      <c r="AT497" s="897" t="str">
        <f t="shared" si="82"/>
        <v/>
      </c>
      <c r="AU497" s="897" t="str">
        <f t="shared" si="83"/>
        <v/>
      </c>
    </row>
    <row r="498" spans="3:47" s="4" customFormat="1" ht="28.15" hidden="1" customHeight="1" outlineLevel="1">
      <c r="C498" s="722">
        <v>480</v>
      </c>
      <c r="D498" s="772"/>
      <c r="E498" s="773"/>
      <c r="F498" s="767"/>
      <c r="G498" s="744"/>
      <c r="H498" s="193"/>
      <c r="I498" s="193"/>
      <c r="J498" s="775"/>
      <c r="K498" s="192"/>
      <c r="L498" s="192"/>
      <c r="M498" s="774"/>
      <c r="N498" s="192"/>
      <c r="O498" s="769"/>
      <c r="P498" s="895"/>
      <c r="Q498" s="960"/>
      <c r="R498" s="1048"/>
      <c r="S498" s="770"/>
      <c r="T498" s="771"/>
      <c r="U498" s="453"/>
      <c r="V498" s="307"/>
      <c r="W498" s="294"/>
      <c r="Z498" s="663" t="str">
        <f t="shared" si="69"/>
        <v/>
      </c>
      <c r="AA498" s="664" t="str">
        <f t="shared" si="84"/>
        <v/>
      </c>
      <c r="AB498" s="664" t="str">
        <f t="shared" si="85"/>
        <v/>
      </c>
      <c r="AC498" s="664" t="str">
        <f>IF(Z498="","",VLOOKUP(Z498,リスト!BN:BO,2,0))</f>
        <v/>
      </c>
      <c r="AD498" s="664" t="str">
        <f t="shared" si="70"/>
        <v/>
      </c>
      <c r="AE498" s="664" t="str">
        <f>IF(AD498="","",VLOOKUP(AD498,リスト!BW:BX,2,0))</f>
        <v/>
      </c>
      <c r="AF498" s="664" t="str">
        <f>IF(Z498="","",IF(J498&gt;【１】経営概要!$G$27,調査年-1,調査年)-I498)</f>
        <v/>
      </c>
      <c r="AG498" s="723" t="str">
        <f t="shared" si="71"/>
        <v/>
      </c>
      <c r="AH498" s="665" t="str">
        <f t="shared" si="72"/>
        <v/>
      </c>
      <c r="AI498" s="665" t="str">
        <f t="shared" si="73"/>
        <v/>
      </c>
      <c r="AJ498" s="666" t="str">
        <f t="shared" si="74"/>
        <v/>
      </c>
      <c r="AK498" s="666" t="str">
        <f t="shared" si="75"/>
        <v/>
      </c>
      <c r="AL498" s="666" t="str">
        <f t="shared" si="88"/>
        <v/>
      </c>
      <c r="AM498" s="666" t="str">
        <f>IF(R498="","",IF(OR(I498=IF(J498&gt;【１】経営概要!$G$27,調査年-1,調査年),AH498=""),"",ROUND(AH498*R498%,0)))</f>
        <v/>
      </c>
      <c r="AN498" s="666" t="str">
        <f t="shared" si="76"/>
        <v/>
      </c>
      <c r="AO498" s="666" t="str">
        <f t="shared" si="77"/>
        <v/>
      </c>
      <c r="AP498" s="666" t="str">
        <f t="shared" si="78"/>
        <v/>
      </c>
      <c r="AQ498" s="862" t="str">
        <f>IF(OR(R498="",AND(OR(I498&lt;&gt;IF(J498&gt;【１】経営概要!$G$27,調査年-1,調査年),AA498=0),M498="",AL498="")),"",
SUM(
IF(AND(I498=IF(J498&gt;【１】経営概要!$G$27,調査年-1,調査年),AA498=1),ROUND(K498*R498%,0),),
ROUND(M498*R498%,0),
ROUND(SUM(AL498)*R498%,0),
))</f>
        <v/>
      </c>
      <c r="AR498" s="666" t="str">
        <f t="shared" si="79"/>
        <v/>
      </c>
      <c r="AS498" s="666" t="str">
        <f t="shared" si="80"/>
        <v/>
      </c>
      <c r="AT498" s="897" t="str">
        <f t="shared" si="82"/>
        <v/>
      </c>
      <c r="AU498" s="897" t="str">
        <f t="shared" si="83"/>
        <v/>
      </c>
    </row>
    <row r="499" spans="3:47" s="4" customFormat="1" ht="28.15" hidden="1" customHeight="1" outlineLevel="1">
      <c r="C499" s="722">
        <v>481</v>
      </c>
      <c r="D499" s="766"/>
      <c r="E499" s="686"/>
      <c r="F499" s="767"/>
      <c r="G499" s="744"/>
      <c r="H499" s="191"/>
      <c r="I499" s="191"/>
      <c r="J499" s="776"/>
      <c r="K499" s="192"/>
      <c r="L499" s="192"/>
      <c r="M499" s="774"/>
      <c r="N499" s="192"/>
      <c r="O499" s="769"/>
      <c r="P499" s="895"/>
      <c r="Q499" s="960"/>
      <c r="R499" s="1048"/>
      <c r="S499" s="770"/>
      <c r="T499" s="771"/>
      <c r="U499" s="453"/>
      <c r="V499" s="307"/>
      <c r="W499" s="294"/>
      <c r="Z499" s="663" t="str">
        <f t="shared" si="69"/>
        <v/>
      </c>
      <c r="AA499" s="664" t="str">
        <f t="shared" si="84"/>
        <v/>
      </c>
      <c r="AB499" s="664" t="str">
        <f t="shared" si="85"/>
        <v/>
      </c>
      <c r="AC499" s="664" t="str">
        <f>IF(Z499="","",VLOOKUP(Z499,リスト!BN:BO,2,0))</f>
        <v/>
      </c>
      <c r="AD499" s="664" t="str">
        <f t="shared" si="70"/>
        <v/>
      </c>
      <c r="AE499" s="664" t="str">
        <f>IF(AD499="","",VLOOKUP(AD499,リスト!BW:BX,2,0))</f>
        <v/>
      </c>
      <c r="AF499" s="664" t="str">
        <f>IF(Z499="","",IF(J499&gt;【１】経営概要!$G$27,調査年-1,調査年)-I499)</f>
        <v/>
      </c>
      <c r="AG499" s="723" t="str">
        <f t="shared" si="71"/>
        <v/>
      </c>
      <c r="AH499" s="665" t="str">
        <f t="shared" si="72"/>
        <v/>
      </c>
      <c r="AI499" s="665" t="str">
        <f t="shared" si="73"/>
        <v/>
      </c>
      <c r="AJ499" s="666" t="str">
        <f t="shared" si="74"/>
        <v/>
      </c>
      <c r="AK499" s="666" t="str">
        <f t="shared" si="75"/>
        <v/>
      </c>
      <c r="AL499" s="666" t="str">
        <f t="shared" si="88"/>
        <v/>
      </c>
      <c r="AM499" s="666" t="str">
        <f>IF(R499="","",IF(OR(I499=IF(J499&gt;【１】経営概要!$G$27,調査年-1,調査年),AH499=""),"",ROUND(AH499*R499%,0)))</f>
        <v/>
      </c>
      <c r="AN499" s="666" t="str">
        <f t="shared" si="76"/>
        <v/>
      </c>
      <c r="AO499" s="666" t="str">
        <f t="shared" si="77"/>
        <v/>
      </c>
      <c r="AP499" s="666" t="str">
        <f t="shared" si="78"/>
        <v/>
      </c>
      <c r="AQ499" s="862" t="str">
        <f>IF(OR(R499="",AND(OR(I499&lt;&gt;IF(J499&gt;【１】経営概要!$G$27,調査年-1,調査年),AA499=0),M499="",AL499="")),"",
SUM(
IF(AND(I499=IF(J499&gt;【１】経営概要!$G$27,調査年-1,調査年),AA499=1),ROUND(K499*R499%,0),),
ROUND(M499*R499%,0),
ROUND(SUM(AL499)*R499%,0),
))</f>
        <v/>
      </c>
      <c r="AR499" s="666" t="str">
        <f t="shared" si="79"/>
        <v/>
      </c>
      <c r="AS499" s="666" t="str">
        <f t="shared" si="80"/>
        <v/>
      </c>
      <c r="AT499" s="897" t="str">
        <f t="shared" si="82"/>
        <v/>
      </c>
      <c r="AU499" s="897" t="str">
        <f t="shared" si="83"/>
        <v/>
      </c>
    </row>
    <row r="500" spans="3:47" s="4" customFormat="1" ht="28.15" hidden="1" customHeight="1" outlineLevel="1">
      <c r="C500" s="722">
        <v>482</v>
      </c>
      <c r="D500" s="766"/>
      <c r="E500" s="686"/>
      <c r="F500" s="767"/>
      <c r="G500" s="744"/>
      <c r="H500" s="191"/>
      <c r="I500" s="191"/>
      <c r="J500" s="776"/>
      <c r="K500" s="192"/>
      <c r="L500" s="192"/>
      <c r="M500" s="774"/>
      <c r="N500" s="192"/>
      <c r="O500" s="769"/>
      <c r="P500" s="895"/>
      <c r="Q500" s="960"/>
      <c r="R500" s="1048"/>
      <c r="S500" s="770"/>
      <c r="T500" s="771"/>
      <c r="U500" s="453"/>
      <c r="V500" s="307"/>
      <c r="W500" s="294"/>
      <c r="Z500" s="663" t="str">
        <f t="shared" si="69"/>
        <v/>
      </c>
      <c r="AA500" s="664" t="str">
        <f t="shared" si="84"/>
        <v/>
      </c>
      <c r="AB500" s="664" t="str">
        <f t="shared" si="85"/>
        <v/>
      </c>
      <c r="AC500" s="664" t="str">
        <f>IF(Z500="","",VLOOKUP(Z500,リスト!BN:BO,2,0))</f>
        <v/>
      </c>
      <c r="AD500" s="664" t="str">
        <f t="shared" si="70"/>
        <v/>
      </c>
      <c r="AE500" s="664" t="str">
        <f>IF(AD500="","",VLOOKUP(AD500,リスト!BW:BX,2,0))</f>
        <v/>
      </c>
      <c r="AF500" s="664" t="str">
        <f>IF(Z500="","",IF(J500&gt;【１】経営概要!$G$27,調査年-1,調査年)-I500)</f>
        <v/>
      </c>
      <c r="AG500" s="723" t="str">
        <f t="shared" si="71"/>
        <v/>
      </c>
      <c r="AH500" s="665" t="str">
        <f t="shared" si="72"/>
        <v/>
      </c>
      <c r="AI500" s="665" t="str">
        <f t="shared" si="73"/>
        <v/>
      </c>
      <c r="AJ500" s="666" t="str">
        <f t="shared" si="74"/>
        <v/>
      </c>
      <c r="AK500" s="666" t="str">
        <f t="shared" si="75"/>
        <v/>
      </c>
      <c r="AL500" s="666" t="str">
        <f t="shared" si="88"/>
        <v/>
      </c>
      <c r="AM500" s="666" t="str">
        <f>IF(R500="","",IF(OR(I500=IF(J500&gt;【１】経営概要!$G$27,調査年-1,調査年),AH500=""),"",ROUND(AH500*R500%,0)))</f>
        <v/>
      </c>
      <c r="AN500" s="666" t="str">
        <f t="shared" si="76"/>
        <v/>
      </c>
      <c r="AO500" s="666" t="str">
        <f t="shared" si="77"/>
        <v/>
      </c>
      <c r="AP500" s="666" t="str">
        <f t="shared" si="78"/>
        <v/>
      </c>
      <c r="AQ500" s="862" t="str">
        <f>IF(OR(R500="",AND(OR(I500&lt;&gt;IF(J500&gt;【１】経営概要!$G$27,調査年-1,調査年),AA500=0),M500="",AL500="")),"",
SUM(
IF(AND(I500=IF(J500&gt;【１】経営概要!$G$27,調査年-1,調査年),AA500=1),ROUND(K500*R500%,0),),
ROUND(M500*R500%,0),
ROUND(SUM(AL500)*R500%,0),
))</f>
        <v/>
      </c>
      <c r="AR500" s="666" t="str">
        <f t="shared" si="79"/>
        <v/>
      </c>
      <c r="AS500" s="666" t="str">
        <f t="shared" si="80"/>
        <v/>
      </c>
      <c r="AT500" s="897" t="str">
        <f t="shared" si="82"/>
        <v/>
      </c>
      <c r="AU500" s="897" t="str">
        <f t="shared" si="83"/>
        <v/>
      </c>
    </row>
    <row r="501" spans="3:47" s="4" customFormat="1" ht="28.15" hidden="1" customHeight="1" outlineLevel="1">
      <c r="C501" s="722">
        <v>483</v>
      </c>
      <c r="D501" s="766"/>
      <c r="E501" s="686"/>
      <c r="F501" s="767"/>
      <c r="G501" s="744"/>
      <c r="H501" s="191"/>
      <c r="I501" s="191"/>
      <c r="J501" s="776"/>
      <c r="K501" s="192"/>
      <c r="L501" s="192"/>
      <c r="M501" s="774"/>
      <c r="N501" s="192"/>
      <c r="O501" s="769"/>
      <c r="P501" s="895"/>
      <c r="Q501" s="960"/>
      <c r="R501" s="1048"/>
      <c r="S501" s="770"/>
      <c r="T501" s="771"/>
      <c r="U501" s="453"/>
      <c r="V501" s="307"/>
      <c r="W501" s="294"/>
      <c r="Z501" s="663" t="str">
        <f t="shared" si="69"/>
        <v/>
      </c>
      <c r="AA501" s="664" t="str">
        <f t="shared" si="84"/>
        <v/>
      </c>
      <c r="AB501" s="664" t="str">
        <f t="shared" si="85"/>
        <v/>
      </c>
      <c r="AC501" s="664" t="str">
        <f>IF(Z501="","",VLOOKUP(Z501,リスト!BN:BO,2,0))</f>
        <v/>
      </c>
      <c r="AD501" s="664" t="str">
        <f t="shared" si="70"/>
        <v/>
      </c>
      <c r="AE501" s="664" t="str">
        <f>IF(AD501="","",VLOOKUP(AD501,リスト!BW:BX,2,0))</f>
        <v/>
      </c>
      <c r="AF501" s="664" t="str">
        <f>IF(Z501="","",IF(J501&gt;【１】経営概要!$G$27,調査年-1,調査年)-I501)</f>
        <v/>
      </c>
      <c r="AG501" s="723" t="str">
        <f t="shared" si="71"/>
        <v/>
      </c>
      <c r="AH501" s="665" t="str">
        <f t="shared" si="72"/>
        <v/>
      </c>
      <c r="AI501" s="665" t="str">
        <f t="shared" si="73"/>
        <v/>
      </c>
      <c r="AJ501" s="666" t="str">
        <f t="shared" si="74"/>
        <v/>
      </c>
      <c r="AK501" s="666" t="str">
        <f t="shared" si="75"/>
        <v/>
      </c>
      <c r="AL501" s="666" t="str">
        <f t="shared" si="88"/>
        <v/>
      </c>
      <c r="AM501" s="666" t="str">
        <f>IF(R501="","",IF(OR(I501=IF(J501&gt;【１】経営概要!$G$27,調査年-1,調査年),AH501=""),"",ROUND(AH501*R501%,0)))</f>
        <v/>
      </c>
      <c r="AN501" s="666" t="str">
        <f t="shared" si="76"/>
        <v/>
      </c>
      <c r="AO501" s="666" t="str">
        <f t="shared" si="77"/>
        <v/>
      </c>
      <c r="AP501" s="666" t="str">
        <f t="shared" si="78"/>
        <v/>
      </c>
      <c r="AQ501" s="862" t="str">
        <f>IF(OR(R501="",AND(OR(I501&lt;&gt;IF(J501&gt;【１】経営概要!$G$27,調査年-1,調査年),AA501=0),M501="",AL501="")),"",
SUM(
IF(AND(I501=IF(J501&gt;【１】経営概要!$G$27,調査年-1,調査年),AA501=1),ROUND(K501*R501%,0),),
ROUND(M501*R501%,0),
ROUND(SUM(AL501)*R501%,0),
))</f>
        <v/>
      </c>
      <c r="AR501" s="666" t="str">
        <f t="shared" si="79"/>
        <v/>
      </c>
      <c r="AS501" s="666" t="str">
        <f t="shared" si="80"/>
        <v/>
      </c>
      <c r="AT501" s="897" t="str">
        <f t="shared" si="82"/>
        <v/>
      </c>
      <c r="AU501" s="897" t="str">
        <f t="shared" si="83"/>
        <v/>
      </c>
    </row>
    <row r="502" spans="3:47" s="4" customFormat="1" ht="28.15" hidden="1" customHeight="1" outlineLevel="1">
      <c r="C502" s="722">
        <v>484</v>
      </c>
      <c r="D502" s="766"/>
      <c r="E502" s="686"/>
      <c r="F502" s="767"/>
      <c r="G502" s="744"/>
      <c r="H502" s="191"/>
      <c r="I502" s="191"/>
      <c r="J502" s="776"/>
      <c r="K502" s="192"/>
      <c r="L502" s="192"/>
      <c r="M502" s="774"/>
      <c r="N502" s="192"/>
      <c r="O502" s="769"/>
      <c r="P502" s="895"/>
      <c r="Q502" s="960"/>
      <c r="R502" s="1048"/>
      <c r="S502" s="770"/>
      <c r="T502" s="771"/>
      <c r="U502" s="453"/>
      <c r="V502" s="307"/>
      <c r="W502" s="294"/>
      <c r="Z502" s="663" t="str">
        <f t="shared" si="69"/>
        <v/>
      </c>
      <c r="AA502" s="664" t="str">
        <f t="shared" si="84"/>
        <v/>
      </c>
      <c r="AB502" s="664" t="str">
        <f t="shared" si="85"/>
        <v/>
      </c>
      <c r="AC502" s="664" t="str">
        <f>IF(Z502="","",VLOOKUP(Z502,リスト!BN:BO,2,0))</f>
        <v/>
      </c>
      <c r="AD502" s="664" t="str">
        <f t="shared" si="70"/>
        <v/>
      </c>
      <c r="AE502" s="664" t="str">
        <f>IF(AD502="","",VLOOKUP(AD502,リスト!BW:BX,2,0))</f>
        <v/>
      </c>
      <c r="AF502" s="664" t="str">
        <f>IF(Z502="","",IF(J502&gt;【１】経営概要!$G$27,調査年-1,調査年)-I502)</f>
        <v/>
      </c>
      <c r="AG502" s="723" t="str">
        <f t="shared" si="71"/>
        <v/>
      </c>
      <c r="AH502" s="665" t="str">
        <f t="shared" si="72"/>
        <v/>
      </c>
      <c r="AI502" s="665" t="str">
        <f t="shared" si="73"/>
        <v/>
      </c>
      <c r="AJ502" s="666" t="str">
        <f t="shared" si="74"/>
        <v/>
      </c>
      <c r="AK502" s="666" t="str">
        <f t="shared" si="75"/>
        <v/>
      </c>
      <c r="AL502" s="666" t="str">
        <f t="shared" si="88"/>
        <v/>
      </c>
      <c r="AM502" s="666" t="str">
        <f>IF(R502="","",IF(OR(I502=IF(J502&gt;【１】経営概要!$G$27,調査年-1,調査年),AH502=""),"",ROUND(AH502*R502%,0)))</f>
        <v/>
      </c>
      <c r="AN502" s="666" t="str">
        <f t="shared" si="76"/>
        <v/>
      </c>
      <c r="AO502" s="666" t="str">
        <f t="shared" si="77"/>
        <v/>
      </c>
      <c r="AP502" s="666" t="str">
        <f t="shared" si="78"/>
        <v/>
      </c>
      <c r="AQ502" s="862" t="str">
        <f>IF(OR(R502="",AND(OR(I502&lt;&gt;IF(J502&gt;【１】経営概要!$G$27,調査年-1,調査年),AA502=0),M502="",AL502="")),"",
SUM(
IF(AND(I502=IF(J502&gt;【１】経営概要!$G$27,調査年-1,調査年),AA502=1),ROUND(K502*R502%,0),),
ROUND(M502*R502%,0),
ROUND(SUM(AL502)*R502%,0),
))</f>
        <v/>
      </c>
      <c r="AR502" s="666" t="str">
        <f t="shared" si="79"/>
        <v/>
      </c>
      <c r="AS502" s="666" t="str">
        <f t="shared" si="80"/>
        <v/>
      </c>
      <c r="AT502" s="897" t="str">
        <f t="shared" si="82"/>
        <v/>
      </c>
      <c r="AU502" s="897" t="str">
        <f t="shared" si="83"/>
        <v/>
      </c>
    </row>
    <row r="503" spans="3:47" s="4" customFormat="1" ht="28.15" hidden="1" customHeight="1" outlineLevel="1">
      <c r="C503" s="722">
        <v>485</v>
      </c>
      <c r="D503" s="766"/>
      <c r="E503" s="686"/>
      <c r="F503" s="767"/>
      <c r="G503" s="744"/>
      <c r="H503" s="191"/>
      <c r="I503" s="191"/>
      <c r="J503" s="776"/>
      <c r="K503" s="192"/>
      <c r="L503" s="192"/>
      <c r="M503" s="774"/>
      <c r="N503" s="192"/>
      <c r="O503" s="769"/>
      <c r="P503" s="895"/>
      <c r="Q503" s="960"/>
      <c r="R503" s="1048"/>
      <c r="S503" s="770"/>
      <c r="T503" s="771"/>
      <c r="U503" s="453"/>
      <c r="V503" s="307"/>
      <c r="W503" s="294"/>
      <c r="Z503" s="663" t="str">
        <f t="shared" si="69"/>
        <v/>
      </c>
      <c r="AA503" s="664" t="str">
        <f t="shared" si="84"/>
        <v/>
      </c>
      <c r="AB503" s="664" t="str">
        <f t="shared" si="85"/>
        <v/>
      </c>
      <c r="AC503" s="664" t="str">
        <f>IF(Z503="","",VLOOKUP(Z503,リスト!BN:BO,2,0))</f>
        <v/>
      </c>
      <c r="AD503" s="664" t="str">
        <f t="shared" si="70"/>
        <v/>
      </c>
      <c r="AE503" s="664" t="str">
        <f>IF(AD503="","",VLOOKUP(AD503,リスト!BW:BX,2,0))</f>
        <v/>
      </c>
      <c r="AF503" s="664" t="str">
        <f>IF(Z503="","",IF(J503&gt;【１】経営概要!$G$27,調査年-1,調査年)-I503)</f>
        <v/>
      </c>
      <c r="AG503" s="723" t="str">
        <f t="shared" si="71"/>
        <v/>
      </c>
      <c r="AH503" s="665" t="str">
        <f t="shared" si="72"/>
        <v/>
      </c>
      <c r="AI503" s="665" t="str">
        <f t="shared" si="73"/>
        <v/>
      </c>
      <c r="AJ503" s="666" t="str">
        <f t="shared" si="74"/>
        <v/>
      </c>
      <c r="AK503" s="666" t="str">
        <f t="shared" si="75"/>
        <v/>
      </c>
      <c r="AL503" s="666" t="str">
        <f t="shared" si="88"/>
        <v/>
      </c>
      <c r="AM503" s="666" t="str">
        <f>IF(R503="","",IF(OR(I503=IF(J503&gt;【１】経営概要!$G$27,調査年-1,調査年),AH503=""),"",ROUND(AH503*R503%,0)))</f>
        <v/>
      </c>
      <c r="AN503" s="666" t="str">
        <f t="shared" si="76"/>
        <v/>
      </c>
      <c r="AO503" s="666" t="str">
        <f t="shared" si="77"/>
        <v/>
      </c>
      <c r="AP503" s="666" t="str">
        <f t="shared" si="78"/>
        <v/>
      </c>
      <c r="AQ503" s="862" t="str">
        <f>IF(OR(R503="",AND(OR(I503&lt;&gt;IF(J503&gt;【１】経営概要!$G$27,調査年-1,調査年),AA503=0),M503="",AL503="")),"",
SUM(
IF(AND(I503=IF(J503&gt;【１】経営概要!$G$27,調査年-1,調査年),AA503=1),ROUND(K503*R503%,0),),
ROUND(M503*R503%,0),
ROUND(SUM(AL503)*R503%,0),
))</f>
        <v/>
      </c>
      <c r="AR503" s="666" t="str">
        <f t="shared" si="79"/>
        <v/>
      </c>
      <c r="AS503" s="666" t="str">
        <f t="shared" si="80"/>
        <v/>
      </c>
      <c r="AT503" s="897" t="str">
        <f t="shared" si="82"/>
        <v/>
      </c>
      <c r="AU503" s="897" t="str">
        <f t="shared" si="83"/>
        <v/>
      </c>
    </row>
    <row r="504" spans="3:47" s="4" customFormat="1" ht="28.15" hidden="1" customHeight="1" outlineLevel="1">
      <c r="C504" s="722">
        <v>486</v>
      </c>
      <c r="D504" s="766"/>
      <c r="E504" s="686"/>
      <c r="F504" s="767"/>
      <c r="G504" s="744"/>
      <c r="H504" s="191"/>
      <c r="I504" s="191"/>
      <c r="J504" s="776"/>
      <c r="K504" s="192"/>
      <c r="L504" s="192"/>
      <c r="M504" s="774"/>
      <c r="N504" s="192"/>
      <c r="O504" s="769"/>
      <c r="P504" s="895"/>
      <c r="Q504" s="960"/>
      <c r="R504" s="1048"/>
      <c r="S504" s="770"/>
      <c r="T504" s="771"/>
      <c r="U504" s="453"/>
      <c r="V504" s="307"/>
      <c r="W504" s="294"/>
      <c r="Z504" s="663" t="str">
        <f t="shared" si="69"/>
        <v/>
      </c>
      <c r="AA504" s="664" t="str">
        <f t="shared" si="84"/>
        <v/>
      </c>
      <c r="AB504" s="664" t="str">
        <f t="shared" si="85"/>
        <v/>
      </c>
      <c r="AC504" s="664" t="str">
        <f>IF(Z504="","",VLOOKUP(Z504,リスト!BN:BO,2,0))</f>
        <v/>
      </c>
      <c r="AD504" s="664" t="str">
        <f t="shared" si="70"/>
        <v/>
      </c>
      <c r="AE504" s="664" t="str">
        <f>IF(AD504="","",VLOOKUP(AD504,リスト!BW:BX,2,0))</f>
        <v/>
      </c>
      <c r="AF504" s="664" t="str">
        <f>IF(Z504="","",IF(J504&gt;【１】経営概要!$G$27,調査年-1,調査年)-I504)</f>
        <v/>
      </c>
      <c r="AG504" s="723" t="str">
        <f t="shared" si="71"/>
        <v/>
      </c>
      <c r="AH504" s="665" t="str">
        <f t="shared" si="72"/>
        <v/>
      </c>
      <c r="AI504" s="665" t="str">
        <f t="shared" si="73"/>
        <v/>
      </c>
      <c r="AJ504" s="666" t="str">
        <f t="shared" si="74"/>
        <v/>
      </c>
      <c r="AK504" s="666" t="str">
        <f t="shared" si="75"/>
        <v/>
      </c>
      <c r="AL504" s="666" t="str">
        <f t="shared" si="88"/>
        <v/>
      </c>
      <c r="AM504" s="666" t="str">
        <f>IF(R504="","",IF(OR(I504=IF(J504&gt;【１】経営概要!$G$27,調査年-1,調査年),AH504=""),"",ROUND(AH504*R504%,0)))</f>
        <v/>
      </c>
      <c r="AN504" s="666" t="str">
        <f t="shared" si="76"/>
        <v/>
      </c>
      <c r="AO504" s="666" t="str">
        <f t="shared" si="77"/>
        <v/>
      </c>
      <c r="AP504" s="666" t="str">
        <f t="shared" si="78"/>
        <v/>
      </c>
      <c r="AQ504" s="862" t="str">
        <f>IF(OR(R504="",AND(OR(I504&lt;&gt;IF(J504&gt;【１】経営概要!$G$27,調査年-1,調査年),AA504=0),M504="",AL504="")),"",
SUM(
IF(AND(I504=IF(J504&gt;【１】経営概要!$G$27,調査年-1,調査年),AA504=1),ROUND(K504*R504%,0),),
ROUND(M504*R504%,0),
ROUND(SUM(AL504)*R504%,0),
))</f>
        <v/>
      </c>
      <c r="AR504" s="666" t="str">
        <f t="shared" si="79"/>
        <v/>
      </c>
      <c r="AS504" s="666" t="str">
        <f t="shared" si="80"/>
        <v/>
      </c>
      <c r="AT504" s="897" t="str">
        <f t="shared" si="82"/>
        <v/>
      </c>
      <c r="AU504" s="897" t="str">
        <f t="shared" si="83"/>
        <v/>
      </c>
    </row>
    <row r="505" spans="3:47" s="4" customFormat="1" ht="28.15" hidden="1" customHeight="1" outlineLevel="1">
      <c r="C505" s="722">
        <v>487</v>
      </c>
      <c r="D505" s="766"/>
      <c r="E505" s="686"/>
      <c r="F505" s="767"/>
      <c r="G505" s="682"/>
      <c r="H505" s="200"/>
      <c r="I505" s="200"/>
      <c r="J505" s="768"/>
      <c r="K505" s="201"/>
      <c r="L505" s="201"/>
      <c r="M505" s="201"/>
      <c r="N505" s="201"/>
      <c r="O505" s="769"/>
      <c r="P505" s="895"/>
      <c r="Q505" s="960"/>
      <c r="R505" s="1048"/>
      <c r="S505" s="770"/>
      <c r="T505" s="771"/>
      <c r="U505" s="453"/>
      <c r="V505" s="307"/>
      <c r="W505" s="294"/>
      <c r="Z505" s="663" t="str">
        <f t="shared" si="69"/>
        <v/>
      </c>
      <c r="AA505" s="664" t="str">
        <f t="shared" si="84"/>
        <v/>
      </c>
      <c r="AB505" s="664" t="str">
        <f t="shared" si="85"/>
        <v/>
      </c>
      <c r="AC505" s="664" t="str">
        <f>IF(Z505="","",VLOOKUP(Z505,リスト!BN:BO,2,0))</f>
        <v/>
      </c>
      <c r="AD505" s="664" t="str">
        <f t="shared" si="70"/>
        <v/>
      </c>
      <c r="AE505" s="664" t="str">
        <f>IF(AD505="","",VLOOKUP(AD505,リスト!BW:BX,2,0))</f>
        <v/>
      </c>
      <c r="AF505" s="664" t="str">
        <f>IF(Z505="","",IF(J505&gt;【１】経営概要!$G$27,調査年-1,調査年)-I505)</f>
        <v/>
      </c>
      <c r="AG505" s="723" t="str">
        <f t="shared" si="71"/>
        <v/>
      </c>
      <c r="AH505" s="665" t="str">
        <f t="shared" si="72"/>
        <v/>
      </c>
      <c r="AI505" s="665" t="str">
        <f t="shared" si="73"/>
        <v/>
      </c>
      <c r="AJ505" s="666" t="str">
        <f t="shared" si="74"/>
        <v/>
      </c>
      <c r="AK505" s="666" t="str">
        <f t="shared" si="75"/>
        <v/>
      </c>
      <c r="AL505" s="666" t="str">
        <f t="shared" si="88"/>
        <v/>
      </c>
      <c r="AM505" s="666" t="str">
        <f>IF(R505="","",IF(OR(I505=IF(J505&gt;【１】経営概要!$G$27,調査年-1,調査年),AH505=""),"",ROUND(AH505*R505%,0)))</f>
        <v/>
      </c>
      <c r="AN505" s="666" t="str">
        <f t="shared" si="76"/>
        <v/>
      </c>
      <c r="AO505" s="666" t="str">
        <f t="shared" si="77"/>
        <v/>
      </c>
      <c r="AP505" s="666" t="str">
        <f t="shared" si="78"/>
        <v/>
      </c>
      <c r="AQ505" s="862" t="str">
        <f>IF(OR(R505="",AND(OR(I505&lt;&gt;IF(J505&gt;【１】経営概要!$G$27,調査年-1,調査年),AA505=0),M505="",AL505="")),"",
SUM(
IF(AND(I505=IF(J505&gt;【１】経営概要!$G$27,調査年-1,調査年),AA505=1),ROUND(K505*R505%,0),),
ROUND(M505*R505%,0),
ROUND(SUM(AL505)*R505%,0),
))</f>
        <v/>
      </c>
      <c r="AR505" s="666" t="str">
        <f t="shared" si="79"/>
        <v/>
      </c>
      <c r="AS505" s="666" t="str">
        <f t="shared" si="80"/>
        <v/>
      </c>
      <c r="AT505" s="897" t="str">
        <f t="shared" si="82"/>
        <v/>
      </c>
      <c r="AU505" s="897" t="str">
        <f t="shared" si="83"/>
        <v/>
      </c>
    </row>
    <row r="506" spans="3:47" s="4" customFormat="1" ht="28.15" hidden="1" customHeight="1" outlineLevel="1">
      <c r="C506" s="722">
        <v>488</v>
      </c>
      <c r="D506" s="772"/>
      <c r="E506" s="773"/>
      <c r="F506" s="767"/>
      <c r="G506" s="744"/>
      <c r="H506" s="193"/>
      <c r="I506" s="193"/>
      <c r="J506" s="768"/>
      <c r="K506" s="192"/>
      <c r="L506" s="192"/>
      <c r="M506" s="774"/>
      <c r="N506" s="192"/>
      <c r="O506" s="769"/>
      <c r="P506" s="895"/>
      <c r="Q506" s="960"/>
      <c r="R506" s="1048"/>
      <c r="S506" s="770"/>
      <c r="T506" s="771"/>
      <c r="U506" s="453"/>
      <c r="V506" s="307"/>
      <c r="W506" s="294"/>
      <c r="Z506" s="663" t="str">
        <f t="shared" si="69"/>
        <v/>
      </c>
      <c r="AA506" s="664" t="str">
        <f t="shared" si="84"/>
        <v/>
      </c>
      <c r="AB506" s="664" t="str">
        <f t="shared" si="85"/>
        <v/>
      </c>
      <c r="AC506" s="664" t="str">
        <f>IF(Z506="","",VLOOKUP(Z506,リスト!BN:BO,2,0))</f>
        <v/>
      </c>
      <c r="AD506" s="664" t="str">
        <f t="shared" si="70"/>
        <v/>
      </c>
      <c r="AE506" s="664" t="str">
        <f>IF(AD506="","",VLOOKUP(AD506,リスト!BW:BX,2,0))</f>
        <v/>
      </c>
      <c r="AF506" s="664" t="str">
        <f>IF(Z506="","",IF(J506&gt;【１】経営概要!$G$27,調査年-1,調査年)-I506)</f>
        <v/>
      </c>
      <c r="AG506" s="723" t="str">
        <f t="shared" si="71"/>
        <v/>
      </c>
      <c r="AH506" s="665" t="str">
        <f t="shared" si="72"/>
        <v/>
      </c>
      <c r="AI506" s="665" t="str">
        <f t="shared" si="73"/>
        <v/>
      </c>
      <c r="AJ506" s="666" t="str">
        <f t="shared" si="74"/>
        <v/>
      </c>
      <c r="AK506" s="666" t="str">
        <f t="shared" si="75"/>
        <v/>
      </c>
      <c r="AL506" s="666" t="str">
        <f t="shared" si="88"/>
        <v/>
      </c>
      <c r="AM506" s="666" t="str">
        <f>IF(R506="","",IF(OR(I506=IF(J506&gt;【１】経営概要!$G$27,調査年-1,調査年),AH506=""),"",ROUND(AH506*R506%,0)))</f>
        <v/>
      </c>
      <c r="AN506" s="666" t="str">
        <f t="shared" si="76"/>
        <v/>
      </c>
      <c r="AO506" s="666" t="str">
        <f t="shared" si="77"/>
        <v/>
      </c>
      <c r="AP506" s="666" t="str">
        <f t="shared" si="78"/>
        <v/>
      </c>
      <c r="AQ506" s="862" t="str">
        <f>IF(OR(R506="",AND(OR(I506&lt;&gt;IF(J506&gt;【１】経営概要!$G$27,調査年-1,調査年),AA506=0),M506="",AL506="")),"",
SUM(
IF(AND(I506=IF(J506&gt;【１】経営概要!$G$27,調査年-1,調査年),AA506=1),ROUND(K506*R506%,0),),
ROUND(M506*R506%,0),
ROUND(SUM(AL506)*R506%,0),
))</f>
        <v/>
      </c>
      <c r="AR506" s="666" t="str">
        <f t="shared" si="79"/>
        <v/>
      </c>
      <c r="AS506" s="666" t="str">
        <f t="shared" si="80"/>
        <v/>
      </c>
      <c r="AT506" s="897" t="str">
        <f t="shared" si="82"/>
        <v/>
      </c>
      <c r="AU506" s="897" t="str">
        <f t="shared" si="83"/>
        <v/>
      </c>
    </row>
    <row r="507" spans="3:47" s="4" customFormat="1" ht="28.15" hidden="1" customHeight="1" outlineLevel="1">
      <c r="C507" s="722">
        <v>489</v>
      </c>
      <c r="D507" s="766"/>
      <c r="E507" s="686"/>
      <c r="F507" s="767"/>
      <c r="G507" s="744"/>
      <c r="H507" s="191"/>
      <c r="I507" s="191"/>
      <c r="J507" s="768"/>
      <c r="K507" s="192"/>
      <c r="L507" s="192"/>
      <c r="M507" s="774"/>
      <c r="N507" s="192"/>
      <c r="O507" s="769"/>
      <c r="P507" s="895"/>
      <c r="Q507" s="960"/>
      <c r="R507" s="1048"/>
      <c r="S507" s="770"/>
      <c r="T507" s="771"/>
      <c r="U507" s="453"/>
      <c r="V507" s="307"/>
      <c r="W507" s="294"/>
      <c r="Z507" s="663" t="str">
        <f t="shared" si="69"/>
        <v/>
      </c>
      <c r="AA507" s="664" t="str">
        <f t="shared" si="84"/>
        <v/>
      </c>
      <c r="AB507" s="664" t="str">
        <f t="shared" si="85"/>
        <v/>
      </c>
      <c r="AC507" s="664" t="str">
        <f>IF(Z507="","",VLOOKUP(Z507,リスト!BN:BO,2,0))</f>
        <v/>
      </c>
      <c r="AD507" s="664" t="str">
        <f t="shared" si="70"/>
        <v/>
      </c>
      <c r="AE507" s="664" t="str">
        <f>IF(AD507="","",VLOOKUP(AD507,リスト!BW:BX,2,0))</f>
        <v/>
      </c>
      <c r="AF507" s="664" t="str">
        <f>IF(Z507="","",IF(J507&gt;【１】経営概要!$G$27,調査年-1,調査年)-I507)</f>
        <v/>
      </c>
      <c r="AG507" s="723" t="str">
        <f t="shared" si="71"/>
        <v/>
      </c>
      <c r="AH507" s="665" t="str">
        <f t="shared" si="72"/>
        <v/>
      </c>
      <c r="AI507" s="665" t="str">
        <f t="shared" si="73"/>
        <v/>
      </c>
      <c r="AJ507" s="666" t="str">
        <f t="shared" si="74"/>
        <v/>
      </c>
      <c r="AK507" s="666" t="str">
        <f t="shared" si="75"/>
        <v/>
      </c>
      <c r="AL507" s="666" t="str">
        <f t="shared" si="88"/>
        <v/>
      </c>
      <c r="AM507" s="666" t="str">
        <f>IF(R507="","",IF(OR(I507=IF(J507&gt;【１】経営概要!$G$27,調査年-1,調査年),AH507=""),"",ROUND(AH507*R507%,0)))</f>
        <v/>
      </c>
      <c r="AN507" s="666" t="str">
        <f t="shared" si="76"/>
        <v/>
      </c>
      <c r="AO507" s="666" t="str">
        <f t="shared" si="77"/>
        <v/>
      </c>
      <c r="AP507" s="666" t="str">
        <f t="shared" si="78"/>
        <v/>
      </c>
      <c r="AQ507" s="862" t="str">
        <f>IF(OR(R507="",AND(OR(I507&lt;&gt;IF(J507&gt;【１】経営概要!$G$27,調査年-1,調査年),AA507=0),M507="",AL507="")),"",
SUM(
IF(AND(I507=IF(J507&gt;【１】経営概要!$G$27,調査年-1,調査年),AA507=1),ROUND(K507*R507%,0),),
ROUND(M507*R507%,0),
ROUND(SUM(AL507)*R507%,0),
))</f>
        <v/>
      </c>
      <c r="AR507" s="666" t="str">
        <f t="shared" si="79"/>
        <v/>
      </c>
      <c r="AS507" s="666" t="str">
        <f t="shared" si="80"/>
        <v/>
      </c>
      <c r="AT507" s="897" t="str">
        <f t="shared" si="82"/>
        <v/>
      </c>
      <c r="AU507" s="897" t="str">
        <f t="shared" si="83"/>
        <v/>
      </c>
    </row>
    <row r="508" spans="3:47" s="4" customFormat="1" ht="28.15" hidden="1" customHeight="1" outlineLevel="1">
      <c r="C508" s="722">
        <v>490</v>
      </c>
      <c r="D508" s="772"/>
      <c r="E508" s="773"/>
      <c r="F508" s="767"/>
      <c r="G508" s="744"/>
      <c r="H508" s="193"/>
      <c r="I508" s="193"/>
      <c r="J508" s="768"/>
      <c r="K508" s="192"/>
      <c r="L508" s="192"/>
      <c r="M508" s="774"/>
      <c r="N508" s="192"/>
      <c r="O508" s="769"/>
      <c r="P508" s="895"/>
      <c r="Q508" s="960"/>
      <c r="R508" s="1048"/>
      <c r="S508" s="770"/>
      <c r="T508" s="771"/>
      <c r="U508" s="453"/>
      <c r="V508" s="307"/>
      <c r="W508" s="294"/>
      <c r="Z508" s="663" t="str">
        <f t="shared" si="69"/>
        <v/>
      </c>
      <c r="AA508" s="664" t="str">
        <f t="shared" si="84"/>
        <v/>
      </c>
      <c r="AB508" s="664" t="str">
        <f t="shared" si="85"/>
        <v/>
      </c>
      <c r="AC508" s="664" t="str">
        <f>IF(Z508="","",VLOOKUP(Z508,リスト!BN:BO,2,0))</f>
        <v/>
      </c>
      <c r="AD508" s="664" t="str">
        <f t="shared" si="70"/>
        <v/>
      </c>
      <c r="AE508" s="664" t="str">
        <f>IF(AD508="","",VLOOKUP(AD508,リスト!BW:BX,2,0))</f>
        <v/>
      </c>
      <c r="AF508" s="664" t="str">
        <f>IF(Z508="","",IF(J508&gt;【１】経営概要!$G$27,調査年-1,調査年)-I508)</f>
        <v/>
      </c>
      <c r="AG508" s="723" t="str">
        <f t="shared" si="71"/>
        <v/>
      </c>
      <c r="AH508" s="665" t="str">
        <f t="shared" si="72"/>
        <v/>
      </c>
      <c r="AI508" s="665" t="str">
        <f t="shared" si="73"/>
        <v/>
      </c>
      <c r="AJ508" s="666" t="str">
        <f t="shared" si="74"/>
        <v/>
      </c>
      <c r="AK508" s="666" t="str">
        <f t="shared" si="75"/>
        <v/>
      </c>
      <c r="AL508" s="666" t="str">
        <f t="shared" si="88"/>
        <v/>
      </c>
      <c r="AM508" s="666" t="str">
        <f>IF(R508="","",IF(OR(I508=IF(J508&gt;【１】経営概要!$G$27,調査年-1,調査年),AH508=""),"",ROUND(AH508*R508%,0)))</f>
        <v/>
      </c>
      <c r="AN508" s="666" t="str">
        <f t="shared" si="76"/>
        <v/>
      </c>
      <c r="AO508" s="666" t="str">
        <f t="shared" si="77"/>
        <v/>
      </c>
      <c r="AP508" s="666" t="str">
        <f t="shared" si="78"/>
        <v/>
      </c>
      <c r="AQ508" s="862" t="str">
        <f>IF(OR(R508="",AND(OR(I508&lt;&gt;IF(J508&gt;【１】経営概要!$G$27,調査年-1,調査年),AA508=0),M508="",AL508="")),"",
SUM(
IF(AND(I508=IF(J508&gt;【１】経営概要!$G$27,調査年-1,調査年),AA508=1),ROUND(K508*R508%,0),),
ROUND(M508*R508%,0),
ROUND(SUM(AL508)*R508%,0),
))</f>
        <v/>
      </c>
      <c r="AR508" s="666" t="str">
        <f t="shared" si="79"/>
        <v/>
      </c>
      <c r="AS508" s="666" t="str">
        <f t="shared" si="80"/>
        <v/>
      </c>
      <c r="AT508" s="897" t="str">
        <f t="shared" si="82"/>
        <v/>
      </c>
      <c r="AU508" s="897" t="str">
        <f t="shared" si="83"/>
        <v/>
      </c>
    </row>
    <row r="509" spans="3:47" s="4" customFormat="1" ht="28.15" hidden="1" customHeight="1" outlineLevel="1">
      <c r="C509" s="722">
        <v>491</v>
      </c>
      <c r="D509" s="766"/>
      <c r="E509" s="686"/>
      <c r="F509" s="767"/>
      <c r="G509" s="744"/>
      <c r="H509" s="191"/>
      <c r="I509" s="191"/>
      <c r="J509" s="768"/>
      <c r="K509" s="192"/>
      <c r="L509" s="192"/>
      <c r="M509" s="774"/>
      <c r="N509" s="192"/>
      <c r="O509" s="769"/>
      <c r="P509" s="895"/>
      <c r="Q509" s="960"/>
      <c r="R509" s="1048"/>
      <c r="S509" s="770"/>
      <c r="T509" s="771"/>
      <c r="U509" s="453"/>
      <c r="V509" s="307"/>
      <c r="W509" s="294"/>
      <c r="Z509" s="663" t="str">
        <f t="shared" si="69"/>
        <v/>
      </c>
      <c r="AA509" s="664" t="str">
        <f t="shared" si="84"/>
        <v/>
      </c>
      <c r="AB509" s="664" t="str">
        <f t="shared" si="85"/>
        <v/>
      </c>
      <c r="AC509" s="664" t="str">
        <f>IF(Z509="","",VLOOKUP(Z509,リスト!BN:BO,2,0))</f>
        <v/>
      </c>
      <c r="AD509" s="664" t="str">
        <f t="shared" si="70"/>
        <v/>
      </c>
      <c r="AE509" s="664" t="str">
        <f>IF(AD509="","",VLOOKUP(AD509,リスト!BW:BX,2,0))</f>
        <v/>
      </c>
      <c r="AF509" s="664" t="str">
        <f>IF(Z509="","",IF(J509&gt;【１】経営概要!$G$27,調査年-1,調査年)-I509)</f>
        <v/>
      </c>
      <c r="AG509" s="723" t="str">
        <f t="shared" si="71"/>
        <v/>
      </c>
      <c r="AH509" s="665" t="str">
        <f t="shared" si="72"/>
        <v/>
      </c>
      <c r="AI509" s="665" t="str">
        <f t="shared" si="73"/>
        <v/>
      </c>
      <c r="AJ509" s="666" t="str">
        <f t="shared" si="74"/>
        <v/>
      </c>
      <c r="AK509" s="666" t="str">
        <f t="shared" si="75"/>
        <v/>
      </c>
      <c r="AL509" s="666" t="str">
        <f t="shared" si="88"/>
        <v/>
      </c>
      <c r="AM509" s="666" t="str">
        <f>IF(R509="","",IF(OR(I509=IF(J509&gt;【１】経営概要!$G$27,調査年-1,調査年),AH509=""),"",ROUND(AH509*R509%,0)))</f>
        <v/>
      </c>
      <c r="AN509" s="666" t="str">
        <f t="shared" si="76"/>
        <v/>
      </c>
      <c r="AO509" s="666" t="str">
        <f t="shared" si="77"/>
        <v/>
      </c>
      <c r="AP509" s="666" t="str">
        <f t="shared" si="78"/>
        <v/>
      </c>
      <c r="AQ509" s="862" t="str">
        <f>IF(OR(R509="",AND(OR(I509&lt;&gt;IF(J509&gt;【１】経営概要!$G$27,調査年-1,調査年),AA509=0),M509="",AL509="")),"",
SUM(
IF(AND(I509=IF(J509&gt;【１】経営概要!$G$27,調査年-1,調査年),AA509=1),ROUND(K509*R509%,0),),
ROUND(M509*R509%,0),
ROUND(SUM(AL509)*R509%,0),
))</f>
        <v/>
      </c>
      <c r="AR509" s="666" t="str">
        <f t="shared" si="79"/>
        <v/>
      </c>
      <c r="AS509" s="666" t="str">
        <f t="shared" si="80"/>
        <v/>
      </c>
      <c r="AT509" s="897" t="str">
        <f t="shared" si="82"/>
        <v/>
      </c>
      <c r="AU509" s="897" t="str">
        <f t="shared" si="83"/>
        <v/>
      </c>
    </row>
    <row r="510" spans="3:47" s="4" customFormat="1" ht="28.15" hidden="1" customHeight="1" outlineLevel="1">
      <c r="C510" s="722">
        <v>492</v>
      </c>
      <c r="D510" s="772"/>
      <c r="E510" s="773"/>
      <c r="F510" s="767"/>
      <c r="G510" s="744"/>
      <c r="H510" s="193"/>
      <c r="I510" s="193"/>
      <c r="J510" s="768"/>
      <c r="K510" s="192"/>
      <c r="L510" s="192"/>
      <c r="M510" s="774"/>
      <c r="N510" s="192"/>
      <c r="O510" s="769"/>
      <c r="P510" s="895"/>
      <c r="Q510" s="960"/>
      <c r="R510" s="1048"/>
      <c r="S510" s="770"/>
      <c r="T510" s="771"/>
      <c r="U510" s="453"/>
      <c r="V510" s="307"/>
      <c r="W510" s="294"/>
      <c r="Z510" s="663" t="str">
        <f t="shared" si="69"/>
        <v/>
      </c>
      <c r="AA510" s="664" t="str">
        <f t="shared" si="84"/>
        <v/>
      </c>
      <c r="AB510" s="664" t="str">
        <f t="shared" si="85"/>
        <v/>
      </c>
      <c r="AC510" s="664" t="str">
        <f>IF(Z510="","",VLOOKUP(Z510,リスト!BN:BO,2,0))</f>
        <v/>
      </c>
      <c r="AD510" s="664" t="str">
        <f t="shared" si="70"/>
        <v/>
      </c>
      <c r="AE510" s="664" t="str">
        <f>IF(AD510="","",VLOOKUP(AD510,リスト!BW:BX,2,0))</f>
        <v/>
      </c>
      <c r="AF510" s="664" t="str">
        <f>IF(Z510="","",IF(J510&gt;【１】経営概要!$G$27,調査年-1,調査年)-I510)</f>
        <v/>
      </c>
      <c r="AG510" s="723" t="str">
        <f t="shared" si="71"/>
        <v/>
      </c>
      <c r="AH510" s="665" t="str">
        <f t="shared" si="72"/>
        <v/>
      </c>
      <c r="AI510" s="665" t="str">
        <f t="shared" si="73"/>
        <v/>
      </c>
      <c r="AJ510" s="666" t="str">
        <f t="shared" si="74"/>
        <v/>
      </c>
      <c r="AK510" s="666" t="str">
        <f t="shared" si="75"/>
        <v/>
      </c>
      <c r="AL510" s="666" t="str">
        <f t="shared" si="88"/>
        <v/>
      </c>
      <c r="AM510" s="666" t="str">
        <f>IF(R510="","",IF(OR(I510=IF(J510&gt;【１】経営概要!$G$27,調査年-1,調査年),AH510=""),"",ROUND(AH510*R510%,0)))</f>
        <v/>
      </c>
      <c r="AN510" s="666" t="str">
        <f t="shared" si="76"/>
        <v/>
      </c>
      <c r="AO510" s="666" t="str">
        <f t="shared" si="77"/>
        <v/>
      </c>
      <c r="AP510" s="666" t="str">
        <f t="shared" si="78"/>
        <v/>
      </c>
      <c r="AQ510" s="862" t="str">
        <f>IF(OR(R510="",AND(OR(I510&lt;&gt;IF(J510&gt;【１】経営概要!$G$27,調査年-1,調査年),AA510=0),M510="",AL510="")),"",
SUM(
IF(AND(I510=IF(J510&gt;【１】経営概要!$G$27,調査年-1,調査年),AA510=1),ROUND(K510*R510%,0),),
ROUND(M510*R510%,0),
ROUND(SUM(AL510)*R510%,0),
))</f>
        <v/>
      </c>
      <c r="AR510" s="666" t="str">
        <f t="shared" si="79"/>
        <v/>
      </c>
      <c r="AS510" s="666" t="str">
        <f t="shared" si="80"/>
        <v/>
      </c>
      <c r="AT510" s="897" t="str">
        <f t="shared" si="82"/>
        <v/>
      </c>
      <c r="AU510" s="897" t="str">
        <f t="shared" si="83"/>
        <v/>
      </c>
    </row>
    <row r="511" spans="3:47" s="4" customFormat="1" ht="28.15" hidden="1" customHeight="1" outlineLevel="1">
      <c r="C511" s="722">
        <v>493</v>
      </c>
      <c r="D511" s="766"/>
      <c r="E511" s="686"/>
      <c r="F511" s="767"/>
      <c r="G511" s="744"/>
      <c r="H511" s="191"/>
      <c r="I511" s="191"/>
      <c r="J511" s="768"/>
      <c r="K511" s="192"/>
      <c r="L511" s="192"/>
      <c r="M511" s="774"/>
      <c r="N511" s="192"/>
      <c r="O511" s="769"/>
      <c r="P511" s="895"/>
      <c r="Q511" s="960"/>
      <c r="R511" s="1048"/>
      <c r="S511" s="770"/>
      <c r="T511" s="771"/>
      <c r="U511" s="453"/>
      <c r="V511" s="307"/>
      <c r="W511" s="294"/>
      <c r="Z511" s="663" t="str">
        <f t="shared" si="69"/>
        <v/>
      </c>
      <c r="AA511" s="664" t="str">
        <f t="shared" si="84"/>
        <v/>
      </c>
      <c r="AB511" s="664" t="str">
        <f t="shared" si="85"/>
        <v/>
      </c>
      <c r="AC511" s="664" t="str">
        <f>IF(Z511="","",VLOOKUP(Z511,リスト!BN:BO,2,0))</f>
        <v/>
      </c>
      <c r="AD511" s="664" t="str">
        <f t="shared" si="70"/>
        <v/>
      </c>
      <c r="AE511" s="664" t="str">
        <f>IF(AD511="","",VLOOKUP(AD511,リスト!BW:BX,2,0))</f>
        <v/>
      </c>
      <c r="AF511" s="664" t="str">
        <f>IF(Z511="","",IF(J511&gt;【１】経営概要!$G$27,調査年-1,調査年)-I511)</f>
        <v/>
      </c>
      <c r="AG511" s="723" t="str">
        <f t="shared" si="71"/>
        <v/>
      </c>
      <c r="AH511" s="665" t="str">
        <f t="shared" si="72"/>
        <v/>
      </c>
      <c r="AI511" s="665" t="str">
        <f t="shared" si="73"/>
        <v/>
      </c>
      <c r="AJ511" s="666" t="str">
        <f t="shared" si="74"/>
        <v/>
      </c>
      <c r="AK511" s="666" t="str">
        <f t="shared" si="75"/>
        <v/>
      </c>
      <c r="AL511" s="666" t="str">
        <f t="shared" si="88"/>
        <v/>
      </c>
      <c r="AM511" s="666" t="str">
        <f>IF(R511="","",IF(OR(I511=IF(J511&gt;【１】経営概要!$G$27,調査年-1,調査年),AH511=""),"",ROUND(AH511*R511%,0)))</f>
        <v/>
      </c>
      <c r="AN511" s="666" t="str">
        <f t="shared" si="76"/>
        <v/>
      </c>
      <c r="AO511" s="666" t="str">
        <f t="shared" si="77"/>
        <v/>
      </c>
      <c r="AP511" s="666" t="str">
        <f t="shared" si="78"/>
        <v/>
      </c>
      <c r="AQ511" s="862" t="str">
        <f>IF(OR(R511="",AND(OR(I511&lt;&gt;IF(J511&gt;【１】経営概要!$G$27,調査年-1,調査年),AA511=0),M511="",AL511="")),"",
SUM(
IF(AND(I511=IF(J511&gt;【１】経営概要!$G$27,調査年-1,調査年),AA511=1),ROUND(K511*R511%,0),),
ROUND(M511*R511%,0),
ROUND(SUM(AL511)*R511%,0),
))</f>
        <v/>
      </c>
      <c r="AR511" s="666" t="str">
        <f t="shared" si="79"/>
        <v/>
      </c>
      <c r="AS511" s="666" t="str">
        <f t="shared" si="80"/>
        <v/>
      </c>
      <c r="AT511" s="897" t="str">
        <f t="shared" si="82"/>
        <v/>
      </c>
      <c r="AU511" s="897" t="str">
        <f t="shared" si="83"/>
        <v/>
      </c>
    </row>
    <row r="512" spans="3:47" s="4" customFormat="1" ht="28.15" hidden="1" customHeight="1" outlineLevel="1">
      <c r="C512" s="722">
        <v>494</v>
      </c>
      <c r="D512" s="772"/>
      <c r="E512" s="773"/>
      <c r="F512" s="767"/>
      <c r="G512" s="744"/>
      <c r="H512" s="193"/>
      <c r="I512" s="193"/>
      <c r="J512" s="768"/>
      <c r="K512" s="192"/>
      <c r="L512" s="192"/>
      <c r="M512" s="774"/>
      <c r="N512" s="192"/>
      <c r="O512" s="769"/>
      <c r="P512" s="895"/>
      <c r="Q512" s="960"/>
      <c r="R512" s="1048"/>
      <c r="S512" s="770"/>
      <c r="T512" s="771"/>
      <c r="U512" s="453"/>
      <c r="V512" s="307"/>
      <c r="W512" s="294"/>
      <c r="Z512" s="663" t="str">
        <f t="shared" si="69"/>
        <v/>
      </c>
      <c r="AA512" s="664" t="str">
        <f t="shared" si="84"/>
        <v/>
      </c>
      <c r="AB512" s="664" t="str">
        <f t="shared" si="85"/>
        <v/>
      </c>
      <c r="AC512" s="664" t="str">
        <f>IF(Z512="","",VLOOKUP(Z512,リスト!BN:BO,2,0))</f>
        <v/>
      </c>
      <c r="AD512" s="664" t="str">
        <f t="shared" si="70"/>
        <v/>
      </c>
      <c r="AE512" s="664" t="str">
        <f>IF(AD512="","",VLOOKUP(AD512,リスト!BW:BX,2,0))</f>
        <v/>
      </c>
      <c r="AF512" s="664" t="str">
        <f>IF(Z512="","",IF(J512&gt;【１】経営概要!$G$27,調査年-1,調査年)-I512)</f>
        <v/>
      </c>
      <c r="AG512" s="723" t="str">
        <f t="shared" si="71"/>
        <v/>
      </c>
      <c r="AH512" s="665" t="str">
        <f t="shared" si="72"/>
        <v/>
      </c>
      <c r="AI512" s="665" t="str">
        <f t="shared" si="73"/>
        <v/>
      </c>
      <c r="AJ512" s="666" t="str">
        <f t="shared" si="74"/>
        <v/>
      </c>
      <c r="AK512" s="666" t="str">
        <f t="shared" si="75"/>
        <v/>
      </c>
      <c r="AL512" s="666" t="str">
        <f t="shared" si="88"/>
        <v/>
      </c>
      <c r="AM512" s="666" t="str">
        <f>IF(R512="","",IF(OR(I512=IF(J512&gt;【１】経営概要!$G$27,調査年-1,調査年),AH512=""),"",ROUND(AH512*R512%,0)))</f>
        <v/>
      </c>
      <c r="AN512" s="666" t="str">
        <f t="shared" si="76"/>
        <v/>
      </c>
      <c r="AO512" s="666" t="str">
        <f t="shared" si="77"/>
        <v/>
      </c>
      <c r="AP512" s="666" t="str">
        <f t="shared" si="78"/>
        <v/>
      </c>
      <c r="AQ512" s="862" t="str">
        <f>IF(OR(R512="",AND(OR(I512&lt;&gt;IF(J512&gt;【１】経営概要!$G$27,調査年-1,調査年),AA512=0),M512="",AL512="")),"",
SUM(
IF(AND(I512=IF(J512&gt;【１】経営概要!$G$27,調査年-1,調査年),AA512=1),ROUND(K512*R512%,0),),
ROUND(M512*R512%,0),
ROUND(SUM(AL512)*R512%,0),
))</f>
        <v/>
      </c>
      <c r="AR512" s="666" t="str">
        <f t="shared" si="79"/>
        <v/>
      </c>
      <c r="AS512" s="666" t="str">
        <f t="shared" si="80"/>
        <v/>
      </c>
      <c r="AT512" s="897" t="str">
        <f t="shared" si="82"/>
        <v/>
      </c>
      <c r="AU512" s="897" t="str">
        <f t="shared" si="83"/>
        <v/>
      </c>
    </row>
    <row r="513" spans="3:47" s="4" customFormat="1" ht="28.15" hidden="1" customHeight="1" outlineLevel="1">
      <c r="C513" s="722">
        <v>495</v>
      </c>
      <c r="D513" s="766"/>
      <c r="E513" s="686"/>
      <c r="F513" s="767"/>
      <c r="G513" s="744"/>
      <c r="H513" s="191"/>
      <c r="I513" s="191"/>
      <c r="J513" s="768"/>
      <c r="K513" s="192"/>
      <c r="L513" s="192"/>
      <c r="M513" s="774"/>
      <c r="N513" s="192"/>
      <c r="O513" s="769"/>
      <c r="P513" s="895"/>
      <c r="Q513" s="960"/>
      <c r="R513" s="1048"/>
      <c r="S513" s="770"/>
      <c r="T513" s="771"/>
      <c r="U513" s="453"/>
      <c r="V513" s="307"/>
      <c r="W513" s="294"/>
      <c r="Z513" s="663" t="str">
        <f t="shared" si="69"/>
        <v/>
      </c>
      <c r="AA513" s="664" t="str">
        <f t="shared" si="84"/>
        <v/>
      </c>
      <c r="AB513" s="664" t="str">
        <f t="shared" si="85"/>
        <v/>
      </c>
      <c r="AC513" s="664" t="str">
        <f>IF(Z513="","",VLOOKUP(Z513,リスト!BN:BO,2,0))</f>
        <v/>
      </c>
      <c r="AD513" s="664" t="str">
        <f t="shared" si="70"/>
        <v/>
      </c>
      <c r="AE513" s="664" t="str">
        <f>IF(AD513="","",VLOOKUP(AD513,リスト!BW:BX,2,0))</f>
        <v/>
      </c>
      <c r="AF513" s="664" t="str">
        <f>IF(Z513="","",IF(J513&gt;【１】経営概要!$G$27,調査年-1,調査年)-I513)</f>
        <v/>
      </c>
      <c r="AG513" s="723" t="str">
        <f t="shared" si="71"/>
        <v/>
      </c>
      <c r="AH513" s="665" t="str">
        <f t="shared" si="72"/>
        <v/>
      </c>
      <c r="AI513" s="665" t="str">
        <f t="shared" si="73"/>
        <v/>
      </c>
      <c r="AJ513" s="666" t="str">
        <f t="shared" si="74"/>
        <v/>
      </c>
      <c r="AK513" s="666" t="str">
        <f t="shared" si="75"/>
        <v/>
      </c>
      <c r="AL513" s="666" t="str">
        <f t="shared" si="88"/>
        <v/>
      </c>
      <c r="AM513" s="666" t="str">
        <f>IF(R513="","",IF(OR(I513=IF(J513&gt;【１】経営概要!$G$27,調査年-1,調査年),AH513=""),"",ROUND(AH513*R513%,0)))</f>
        <v/>
      </c>
      <c r="AN513" s="666" t="str">
        <f t="shared" si="76"/>
        <v/>
      </c>
      <c r="AO513" s="666" t="str">
        <f t="shared" si="77"/>
        <v/>
      </c>
      <c r="AP513" s="666" t="str">
        <f t="shared" si="78"/>
        <v/>
      </c>
      <c r="AQ513" s="862" t="str">
        <f>IF(OR(R513="",AND(OR(I513&lt;&gt;IF(J513&gt;【１】経営概要!$G$27,調査年-1,調査年),AA513=0),M513="",AL513="")),"",
SUM(
IF(AND(I513=IF(J513&gt;【１】経営概要!$G$27,調査年-1,調査年),AA513=1),ROUND(K513*R513%,0),),
ROUND(M513*R513%,0),
ROUND(SUM(AL513)*R513%,0),
))</f>
        <v/>
      </c>
      <c r="AR513" s="666" t="str">
        <f t="shared" si="79"/>
        <v/>
      </c>
      <c r="AS513" s="666" t="str">
        <f t="shared" si="80"/>
        <v/>
      </c>
      <c r="AT513" s="897" t="str">
        <f t="shared" si="82"/>
        <v/>
      </c>
      <c r="AU513" s="897" t="str">
        <f t="shared" si="83"/>
        <v/>
      </c>
    </row>
    <row r="514" spans="3:47" s="4" customFormat="1" ht="28.15" hidden="1" customHeight="1" outlineLevel="1">
      <c r="C514" s="722">
        <v>496</v>
      </c>
      <c r="D514" s="772"/>
      <c r="E514" s="773"/>
      <c r="F514" s="767"/>
      <c r="G514" s="744"/>
      <c r="H514" s="193"/>
      <c r="I514" s="193"/>
      <c r="J514" s="768"/>
      <c r="K514" s="192"/>
      <c r="L514" s="192"/>
      <c r="M514" s="774"/>
      <c r="N514" s="192"/>
      <c r="O514" s="769"/>
      <c r="P514" s="895"/>
      <c r="Q514" s="960"/>
      <c r="R514" s="1048"/>
      <c r="S514" s="770"/>
      <c r="T514" s="771"/>
      <c r="U514" s="453"/>
      <c r="V514" s="307"/>
      <c r="W514" s="294"/>
      <c r="Z514" s="663" t="str">
        <f t="shared" si="69"/>
        <v/>
      </c>
      <c r="AA514" s="664" t="str">
        <f t="shared" si="84"/>
        <v/>
      </c>
      <c r="AB514" s="664" t="str">
        <f t="shared" si="85"/>
        <v/>
      </c>
      <c r="AC514" s="664" t="str">
        <f>IF(Z514="","",VLOOKUP(Z514,リスト!BN:BO,2,0))</f>
        <v/>
      </c>
      <c r="AD514" s="664" t="str">
        <f t="shared" si="70"/>
        <v/>
      </c>
      <c r="AE514" s="664" t="str">
        <f>IF(AD514="","",VLOOKUP(AD514,リスト!BW:BX,2,0))</f>
        <v/>
      </c>
      <c r="AF514" s="664" t="str">
        <f>IF(Z514="","",IF(J514&gt;【１】経営概要!$G$27,調査年-1,調査年)-I514)</f>
        <v/>
      </c>
      <c r="AG514" s="723" t="str">
        <f t="shared" si="71"/>
        <v/>
      </c>
      <c r="AH514" s="665" t="str">
        <f t="shared" si="72"/>
        <v/>
      </c>
      <c r="AI514" s="665" t="str">
        <f t="shared" si="73"/>
        <v/>
      </c>
      <c r="AJ514" s="666" t="str">
        <f t="shared" si="74"/>
        <v/>
      </c>
      <c r="AK514" s="666" t="str">
        <f t="shared" si="75"/>
        <v/>
      </c>
      <c r="AL514" s="666" t="str">
        <f t="shared" si="88"/>
        <v/>
      </c>
      <c r="AM514" s="666" t="str">
        <f>IF(R514="","",IF(OR(I514=IF(J514&gt;【１】経営概要!$G$27,調査年-1,調査年),AH514=""),"",ROUND(AH514*R514%,0)))</f>
        <v/>
      </c>
      <c r="AN514" s="666" t="str">
        <f t="shared" si="76"/>
        <v/>
      </c>
      <c r="AO514" s="666" t="str">
        <f t="shared" si="77"/>
        <v/>
      </c>
      <c r="AP514" s="666" t="str">
        <f t="shared" si="78"/>
        <v/>
      </c>
      <c r="AQ514" s="862" t="str">
        <f>IF(OR(R514="",AND(OR(I514&lt;&gt;IF(J514&gt;【１】経営概要!$G$27,調査年-1,調査年),AA514=0),M514="",AL514="")),"",
SUM(
IF(AND(I514=IF(J514&gt;【１】経営概要!$G$27,調査年-1,調査年),AA514=1),ROUND(K514*R514%,0),),
ROUND(M514*R514%,0),
ROUND(SUM(AL514)*R514%,0),
))</f>
        <v/>
      </c>
      <c r="AR514" s="666" t="str">
        <f t="shared" si="79"/>
        <v/>
      </c>
      <c r="AS514" s="666" t="str">
        <f t="shared" si="80"/>
        <v/>
      </c>
      <c r="AT514" s="897" t="str">
        <f t="shared" si="82"/>
        <v/>
      </c>
      <c r="AU514" s="897" t="str">
        <f t="shared" si="83"/>
        <v/>
      </c>
    </row>
    <row r="515" spans="3:47" s="4" customFormat="1" ht="28.15" hidden="1" customHeight="1" outlineLevel="1">
      <c r="C515" s="722">
        <v>497</v>
      </c>
      <c r="D515" s="766"/>
      <c r="E515" s="686"/>
      <c r="F515" s="767"/>
      <c r="G515" s="744"/>
      <c r="H515" s="191"/>
      <c r="I515" s="191"/>
      <c r="J515" s="768"/>
      <c r="K515" s="192"/>
      <c r="L515" s="192"/>
      <c r="M515" s="774"/>
      <c r="N515" s="192"/>
      <c r="O515" s="769"/>
      <c r="P515" s="895"/>
      <c r="Q515" s="960"/>
      <c r="R515" s="1048"/>
      <c r="S515" s="770"/>
      <c r="T515" s="771"/>
      <c r="U515" s="453"/>
      <c r="V515" s="307"/>
      <c r="W515" s="294"/>
      <c r="Z515" s="663" t="str">
        <f t="shared" si="69"/>
        <v/>
      </c>
      <c r="AA515" s="664" t="str">
        <f t="shared" si="84"/>
        <v/>
      </c>
      <c r="AB515" s="664" t="str">
        <f t="shared" si="85"/>
        <v/>
      </c>
      <c r="AC515" s="664" t="str">
        <f>IF(Z515="","",VLOOKUP(Z515,リスト!BN:BO,2,0))</f>
        <v/>
      </c>
      <c r="AD515" s="664" t="str">
        <f t="shared" si="70"/>
        <v/>
      </c>
      <c r="AE515" s="664" t="str">
        <f>IF(AD515="","",VLOOKUP(AD515,リスト!BW:BX,2,0))</f>
        <v/>
      </c>
      <c r="AF515" s="664" t="str">
        <f>IF(Z515="","",IF(J515&gt;【１】経営概要!$G$27,調査年-1,調査年)-I515)</f>
        <v/>
      </c>
      <c r="AG515" s="723" t="str">
        <f t="shared" si="71"/>
        <v/>
      </c>
      <c r="AH515" s="665" t="str">
        <f t="shared" si="72"/>
        <v/>
      </c>
      <c r="AI515" s="665" t="str">
        <f t="shared" si="73"/>
        <v/>
      </c>
      <c r="AJ515" s="666" t="str">
        <f t="shared" si="74"/>
        <v/>
      </c>
      <c r="AK515" s="666" t="str">
        <f t="shared" si="75"/>
        <v/>
      </c>
      <c r="AL515" s="666" t="str">
        <f t="shared" si="88"/>
        <v/>
      </c>
      <c r="AM515" s="666" t="str">
        <f>IF(R515="","",IF(OR(I515=IF(J515&gt;【１】経営概要!$G$27,調査年-1,調査年),AH515=""),"",ROUND(AH515*R515%,0)))</f>
        <v/>
      </c>
      <c r="AN515" s="666" t="str">
        <f t="shared" si="76"/>
        <v/>
      </c>
      <c r="AO515" s="666" t="str">
        <f t="shared" si="77"/>
        <v/>
      </c>
      <c r="AP515" s="666" t="str">
        <f t="shared" si="78"/>
        <v/>
      </c>
      <c r="AQ515" s="862" t="str">
        <f>IF(OR(R515="",AND(OR(I515&lt;&gt;IF(J515&gt;【１】経営概要!$G$27,調査年-1,調査年),AA515=0),M515="",AL515="")),"",
SUM(
IF(AND(I515=IF(J515&gt;【１】経営概要!$G$27,調査年-1,調査年),AA515=1),ROUND(K515*R515%,0),),
ROUND(M515*R515%,0),
ROUND(SUM(AL515)*R515%,0),
))</f>
        <v/>
      </c>
      <c r="AR515" s="666" t="str">
        <f t="shared" si="79"/>
        <v/>
      </c>
      <c r="AS515" s="666" t="str">
        <f t="shared" si="80"/>
        <v/>
      </c>
      <c r="AT515" s="897" t="str">
        <f t="shared" si="82"/>
        <v/>
      </c>
      <c r="AU515" s="897" t="str">
        <f t="shared" si="83"/>
        <v/>
      </c>
    </row>
    <row r="516" spans="3:47" s="4" customFormat="1" ht="28.15" hidden="1" customHeight="1" outlineLevel="1">
      <c r="C516" s="722">
        <v>498</v>
      </c>
      <c r="D516" s="772"/>
      <c r="E516" s="773"/>
      <c r="F516" s="767"/>
      <c r="G516" s="744"/>
      <c r="H516" s="193"/>
      <c r="I516" s="193"/>
      <c r="J516" s="775"/>
      <c r="K516" s="192"/>
      <c r="L516" s="192"/>
      <c r="M516" s="774"/>
      <c r="N516" s="192"/>
      <c r="O516" s="769"/>
      <c r="P516" s="895"/>
      <c r="Q516" s="960"/>
      <c r="R516" s="1048"/>
      <c r="S516" s="770"/>
      <c r="T516" s="771"/>
      <c r="U516" s="453"/>
      <c r="V516" s="307"/>
      <c r="W516" s="294"/>
      <c r="Z516" s="663" t="str">
        <f t="shared" si="69"/>
        <v/>
      </c>
      <c r="AA516" s="664" t="str">
        <f t="shared" si="84"/>
        <v/>
      </c>
      <c r="AB516" s="664" t="str">
        <f t="shared" si="85"/>
        <v/>
      </c>
      <c r="AC516" s="664" t="str">
        <f>IF(Z516="","",VLOOKUP(Z516,リスト!BN:BO,2,0))</f>
        <v/>
      </c>
      <c r="AD516" s="664" t="str">
        <f t="shared" si="70"/>
        <v/>
      </c>
      <c r="AE516" s="664" t="str">
        <f>IF(AD516="","",VLOOKUP(AD516,リスト!BW:BX,2,0))</f>
        <v/>
      </c>
      <c r="AF516" s="664" t="str">
        <f>IF(Z516="","",IF(J516&gt;【１】経営概要!$G$27,調査年-1,調査年)-I516)</f>
        <v/>
      </c>
      <c r="AG516" s="723" t="str">
        <f t="shared" si="71"/>
        <v/>
      </c>
      <c r="AH516" s="665" t="str">
        <f t="shared" si="72"/>
        <v/>
      </c>
      <c r="AI516" s="665" t="str">
        <f t="shared" si="73"/>
        <v/>
      </c>
      <c r="AJ516" s="666" t="str">
        <f t="shared" si="74"/>
        <v/>
      </c>
      <c r="AK516" s="666" t="str">
        <f t="shared" si="75"/>
        <v/>
      </c>
      <c r="AL516" s="666" t="str">
        <f t="shared" si="88"/>
        <v/>
      </c>
      <c r="AM516" s="666" t="str">
        <f>IF(R516="","",IF(OR(I516=IF(J516&gt;【１】経営概要!$G$27,調査年-1,調査年),AH516=""),"",ROUND(AH516*R516%,0)))</f>
        <v/>
      </c>
      <c r="AN516" s="666" t="str">
        <f t="shared" si="76"/>
        <v/>
      </c>
      <c r="AO516" s="666" t="str">
        <f t="shared" si="77"/>
        <v/>
      </c>
      <c r="AP516" s="666" t="str">
        <f t="shared" si="78"/>
        <v/>
      </c>
      <c r="AQ516" s="862" t="str">
        <f>IF(OR(R516="",AND(OR(I516&lt;&gt;IF(J516&gt;【１】経営概要!$G$27,調査年-1,調査年),AA516=0),M516="",AL516="")),"",
SUM(
IF(AND(I516=IF(J516&gt;【１】経営概要!$G$27,調査年-1,調査年),AA516=1),ROUND(K516*R516%,0),),
ROUND(M516*R516%,0),
ROUND(SUM(AL516)*R516%,0),
))</f>
        <v/>
      </c>
      <c r="AR516" s="666" t="str">
        <f t="shared" si="79"/>
        <v/>
      </c>
      <c r="AS516" s="666" t="str">
        <f t="shared" si="80"/>
        <v/>
      </c>
      <c r="AT516" s="897" t="str">
        <f t="shared" si="82"/>
        <v/>
      </c>
      <c r="AU516" s="897" t="str">
        <f t="shared" si="83"/>
        <v/>
      </c>
    </row>
    <row r="517" spans="3:47" s="4" customFormat="1" ht="28.15" hidden="1" customHeight="1" outlineLevel="1">
      <c r="C517" s="722">
        <v>499</v>
      </c>
      <c r="D517" s="766"/>
      <c r="E517" s="686"/>
      <c r="F517" s="767"/>
      <c r="G517" s="744"/>
      <c r="H517" s="191"/>
      <c r="I517" s="191"/>
      <c r="J517" s="776"/>
      <c r="K517" s="192"/>
      <c r="L517" s="192"/>
      <c r="M517" s="774"/>
      <c r="N517" s="192"/>
      <c r="O517" s="769"/>
      <c r="P517" s="895"/>
      <c r="Q517" s="960"/>
      <c r="R517" s="1048"/>
      <c r="S517" s="770"/>
      <c r="T517" s="771"/>
      <c r="U517" s="453"/>
      <c r="V517" s="307"/>
      <c r="W517" s="294"/>
      <c r="Z517" s="663" t="str">
        <f t="shared" si="69"/>
        <v/>
      </c>
      <c r="AA517" s="664" t="str">
        <f t="shared" si="84"/>
        <v/>
      </c>
      <c r="AB517" s="664" t="str">
        <f t="shared" si="85"/>
        <v/>
      </c>
      <c r="AC517" s="664" t="str">
        <f>IF(Z517="","",VLOOKUP(Z517,リスト!BN:BO,2,0))</f>
        <v/>
      </c>
      <c r="AD517" s="664" t="str">
        <f t="shared" si="70"/>
        <v/>
      </c>
      <c r="AE517" s="664" t="str">
        <f>IF(AD517="","",VLOOKUP(AD517,リスト!BW:BX,2,0))</f>
        <v/>
      </c>
      <c r="AF517" s="664" t="str">
        <f>IF(Z517="","",IF(J517&gt;【１】経営概要!$G$27,調査年-1,調査年)-I517)</f>
        <v/>
      </c>
      <c r="AG517" s="723" t="str">
        <f t="shared" si="71"/>
        <v/>
      </c>
      <c r="AH517" s="665" t="str">
        <f t="shared" si="72"/>
        <v/>
      </c>
      <c r="AI517" s="665" t="str">
        <f t="shared" si="73"/>
        <v/>
      </c>
      <c r="AJ517" s="666" t="str">
        <f t="shared" si="74"/>
        <v/>
      </c>
      <c r="AK517" s="666" t="str">
        <f t="shared" si="75"/>
        <v/>
      </c>
      <c r="AL517" s="666" t="str">
        <f t="shared" si="88"/>
        <v/>
      </c>
      <c r="AM517" s="666" t="str">
        <f>IF(R517="","",IF(OR(I517=IF(J517&gt;【１】経営概要!$G$27,調査年-1,調査年),AH517=""),"",ROUND(AH517*R517%,0)))</f>
        <v/>
      </c>
      <c r="AN517" s="666" t="str">
        <f t="shared" si="76"/>
        <v/>
      </c>
      <c r="AO517" s="666" t="str">
        <f t="shared" si="77"/>
        <v/>
      </c>
      <c r="AP517" s="666" t="str">
        <f t="shared" si="78"/>
        <v/>
      </c>
      <c r="AQ517" s="862" t="str">
        <f>IF(OR(R517="",AND(OR(I517&lt;&gt;IF(J517&gt;【１】経営概要!$G$27,調査年-1,調査年),AA517=0),M517="",AL517="")),"",
SUM(
IF(AND(I517=IF(J517&gt;【１】経営概要!$G$27,調査年-1,調査年),AA517=1),ROUND(K517*R517%,0),),
ROUND(M517*R517%,0),
ROUND(SUM(AL517)*R517%,0),
))</f>
        <v/>
      </c>
      <c r="AR517" s="666" t="str">
        <f t="shared" si="79"/>
        <v/>
      </c>
      <c r="AS517" s="666" t="str">
        <f t="shared" si="80"/>
        <v/>
      </c>
      <c r="AT517" s="897" t="str">
        <f t="shared" si="82"/>
        <v/>
      </c>
      <c r="AU517" s="897" t="str">
        <f t="shared" si="83"/>
        <v/>
      </c>
    </row>
    <row r="518" spans="3:47" s="4" customFormat="1" ht="28.15" hidden="1" customHeight="1" outlineLevel="1">
      <c r="C518" s="722">
        <v>500</v>
      </c>
      <c r="D518" s="766"/>
      <c r="E518" s="686"/>
      <c r="F518" s="767"/>
      <c r="G518" s="744"/>
      <c r="H518" s="191"/>
      <c r="I518" s="191"/>
      <c r="J518" s="776"/>
      <c r="K518" s="192"/>
      <c r="L518" s="192"/>
      <c r="M518" s="774"/>
      <c r="N518" s="192"/>
      <c r="O518" s="769"/>
      <c r="P518" s="895"/>
      <c r="Q518" s="960"/>
      <c r="R518" s="1048"/>
      <c r="S518" s="770"/>
      <c r="T518" s="771"/>
      <c r="U518" s="453"/>
      <c r="V518" s="307"/>
      <c r="W518" s="294"/>
      <c r="Z518" s="663" t="str">
        <f t="shared" si="69"/>
        <v/>
      </c>
      <c r="AA518" s="664" t="str">
        <f t="shared" si="84"/>
        <v/>
      </c>
      <c r="AB518" s="664" t="str">
        <f t="shared" si="85"/>
        <v/>
      </c>
      <c r="AC518" s="664" t="str">
        <f>IF(Z518="","",VLOOKUP(Z518,リスト!BN:BO,2,0))</f>
        <v/>
      </c>
      <c r="AD518" s="664" t="str">
        <f t="shared" si="70"/>
        <v/>
      </c>
      <c r="AE518" s="664" t="str">
        <f>IF(AD518="","",VLOOKUP(AD518,リスト!BW:BX,2,0))</f>
        <v/>
      </c>
      <c r="AF518" s="664" t="str">
        <f>IF(Z518="","",IF(J518&gt;【１】経営概要!$G$27,調査年-1,調査年)-I518)</f>
        <v/>
      </c>
      <c r="AG518" s="723" t="str">
        <f t="shared" si="71"/>
        <v/>
      </c>
      <c r="AH518" s="665" t="str">
        <f t="shared" si="72"/>
        <v/>
      </c>
      <c r="AI518" s="665" t="str">
        <f t="shared" si="73"/>
        <v/>
      </c>
      <c r="AJ518" s="666" t="str">
        <f t="shared" si="74"/>
        <v/>
      </c>
      <c r="AK518" s="666" t="str">
        <f t="shared" si="75"/>
        <v/>
      </c>
      <c r="AL518" s="666" t="str">
        <f t="shared" si="88"/>
        <v/>
      </c>
      <c r="AM518" s="666" t="str">
        <f>IF(R518="","",IF(OR(I518=IF(J518&gt;【１】経営概要!$G$27,調査年-1,調査年),AH518=""),"",ROUND(AH518*R518%,0)))</f>
        <v/>
      </c>
      <c r="AN518" s="666" t="str">
        <f t="shared" si="76"/>
        <v/>
      </c>
      <c r="AO518" s="666" t="str">
        <f t="shared" si="77"/>
        <v/>
      </c>
      <c r="AP518" s="666" t="str">
        <f t="shared" si="78"/>
        <v/>
      </c>
      <c r="AQ518" s="862" t="str">
        <f>IF(OR(R518="",AND(OR(I518&lt;&gt;IF(J518&gt;【１】経営概要!$G$27,調査年-1,調査年),AA518=0),M518="",AL518="")),"",
SUM(
IF(AND(I518=IF(J518&gt;【１】経営概要!$G$27,調査年-1,調査年),AA518=1),ROUND(K518*R518%,0),),
ROUND(M518*R518%,0),
ROUND(SUM(AL518)*R518%,0),
))</f>
        <v/>
      </c>
      <c r="AR518" s="666" t="str">
        <f t="shared" si="79"/>
        <v/>
      </c>
      <c r="AS518" s="666" t="str">
        <f t="shared" si="80"/>
        <v/>
      </c>
      <c r="AT518" s="897" t="str">
        <f t="shared" si="82"/>
        <v/>
      </c>
      <c r="AU518" s="897" t="str">
        <f t="shared" si="83"/>
        <v/>
      </c>
    </row>
    <row r="519" spans="3:47" s="4" customFormat="1" ht="28.15" hidden="1" customHeight="1" outlineLevel="1">
      <c r="C519" s="722">
        <v>501</v>
      </c>
      <c r="D519" s="766"/>
      <c r="E519" s="686"/>
      <c r="F519" s="767"/>
      <c r="G519" s="744"/>
      <c r="H519" s="191"/>
      <c r="I519" s="191"/>
      <c r="J519" s="776"/>
      <c r="K519" s="192"/>
      <c r="L519" s="192"/>
      <c r="M519" s="774"/>
      <c r="N519" s="192"/>
      <c r="O519" s="769"/>
      <c r="P519" s="895"/>
      <c r="Q519" s="960"/>
      <c r="R519" s="1048"/>
      <c r="S519" s="770"/>
      <c r="T519" s="771"/>
      <c r="U519" s="453"/>
      <c r="V519" s="307"/>
      <c r="W519" s="294"/>
      <c r="Z519" s="663" t="str">
        <f t="shared" si="69"/>
        <v/>
      </c>
      <c r="AA519" s="664" t="str">
        <f t="shared" si="84"/>
        <v/>
      </c>
      <c r="AB519" s="664" t="str">
        <f t="shared" si="85"/>
        <v/>
      </c>
      <c r="AC519" s="664" t="str">
        <f>IF(Z519="","",VLOOKUP(Z519,リスト!BN:BO,2,0))</f>
        <v/>
      </c>
      <c r="AD519" s="664" t="str">
        <f t="shared" si="70"/>
        <v/>
      </c>
      <c r="AE519" s="664" t="str">
        <f>IF(AD519="","",VLOOKUP(AD519,リスト!BW:BX,2,0))</f>
        <v/>
      </c>
      <c r="AF519" s="664" t="str">
        <f>IF(Z519="","",IF(J519&gt;【１】経営概要!$G$27,調査年-1,調査年)-I519)</f>
        <v/>
      </c>
      <c r="AG519" s="723" t="str">
        <f t="shared" si="71"/>
        <v/>
      </c>
      <c r="AH519" s="665" t="str">
        <f t="shared" si="72"/>
        <v/>
      </c>
      <c r="AI519" s="665" t="str">
        <f t="shared" si="73"/>
        <v/>
      </c>
      <c r="AJ519" s="666" t="str">
        <f t="shared" si="74"/>
        <v/>
      </c>
      <c r="AK519" s="666" t="str">
        <f t="shared" si="75"/>
        <v/>
      </c>
      <c r="AL519" s="666" t="str">
        <f t="shared" si="88"/>
        <v/>
      </c>
      <c r="AM519" s="666" t="str">
        <f>IF(R519="","",IF(OR(I519=IF(J519&gt;【１】経営概要!$G$27,調査年-1,調査年),AH519=""),"",ROUND(AH519*R519%,0)))</f>
        <v/>
      </c>
      <c r="AN519" s="666" t="str">
        <f t="shared" si="76"/>
        <v/>
      </c>
      <c r="AO519" s="666" t="str">
        <f t="shared" si="77"/>
        <v/>
      </c>
      <c r="AP519" s="666" t="str">
        <f t="shared" si="78"/>
        <v/>
      </c>
      <c r="AQ519" s="862" t="str">
        <f>IF(OR(R519="",AND(OR(I519&lt;&gt;IF(J519&gt;【１】経営概要!$G$27,調査年-1,調査年),AA519=0),M519="",AL519="")),"",
SUM(
IF(AND(I519=IF(J519&gt;【１】経営概要!$G$27,調査年-1,調査年),AA519=1),ROUND(K519*R519%,0),),
ROUND(M519*R519%,0),
ROUND(SUM(AL519)*R519%,0),
))</f>
        <v/>
      </c>
      <c r="AR519" s="666" t="str">
        <f t="shared" si="79"/>
        <v/>
      </c>
      <c r="AS519" s="666" t="str">
        <f t="shared" si="80"/>
        <v/>
      </c>
      <c r="AT519" s="897" t="str">
        <f t="shared" si="82"/>
        <v/>
      </c>
      <c r="AU519" s="897" t="str">
        <f t="shared" si="83"/>
        <v/>
      </c>
    </row>
    <row r="520" spans="3:47" s="4" customFormat="1" ht="28.15" hidden="1" customHeight="1" outlineLevel="1">
      <c r="C520" s="722">
        <v>502</v>
      </c>
      <c r="D520" s="766"/>
      <c r="E520" s="686"/>
      <c r="F520" s="767"/>
      <c r="G520" s="744"/>
      <c r="H520" s="191"/>
      <c r="I520" s="191"/>
      <c r="J520" s="776"/>
      <c r="K520" s="192"/>
      <c r="L520" s="192"/>
      <c r="M520" s="774"/>
      <c r="N520" s="192"/>
      <c r="O520" s="769"/>
      <c r="P520" s="895"/>
      <c r="Q520" s="960"/>
      <c r="R520" s="1048"/>
      <c r="S520" s="770"/>
      <c r="T520" s="771"/>
      <c r="U520" s="453"/>
      <c r="V520" s="307"/>
      <c r="W520" s="294"/>
      <c r="Z520" s="663" t="str">
        <f t="shared" si="69"/>
        <v/>
      </c>
      <c r="AA520" s="664" t="str">
        <f t="shared" si="84"/>
        <v/>
      </c>
      <c r="AB520" s="664" t="str">
        <f t="shared" si="85"/>
        <v/>
      </c>
      <c r="AC520" s="664" t="str">
        <f>IF(Z520="","",VLOOKUP(Z520,リスト!BN:BO,2,0))</f>
        <v/>
      </c>
      <c r="AD520" s="664" t="str">
        <f t="shared" si="70"/>
        <v/>
      </c>
      <c r="AE520" s="664" t="str">
        <f>IF(AD520="","",VLOOKUP(AD520,リスト!BW:BX,2,0))</f>
        <v/>
      </c>
      <c r="AF520" s="664" t="str">
        <f>IF(Z520="","",IF(J520&gt;【１】経営概要!$G$27,調査年-1,調査年)-I520)</f>
        <v/>
      </c>
      <c r="AG520" s="723" t="str">
        <f t="shared" si="71"/>
        <v/>
      </c>
      <c r="AH520" s="665" t="str">
        <f t="shared" si="72"/>
        <v/>
      </c>
      <c r="AI520" s="665" t="str">
        <f t="shared" si="73"/>
        <v/>
      </c>
      <c r="AJ520" s="666" t="str">
        <f t="shared" si="74"/>
        <v/>
      </c>
      <c r="AK520" s="666" t="str">
        <f t="shared" si="75"/>
        <v/>
      </c>
      <c r="AL520" s="666" t="str">
        <f t="shared" si="88"/>
        <v/>
      </c>
      <c r="AM520" s="666" t="str">
        <f>IF(R520="","",IF(OR(I520=IF(J520&gt;【１】経営概要!$G$27,調査年-1,調査年),AH520=""),"",ROUND(AH520*R520%,0)))</f>
        <v/>
      </c>
      <c r="AN520" s="666" t="str">
        <f t="shared" si="76"/>
        <v/>
      </c>
      <c r="AO520" s="666" t="str">
        <f t="shared" si="77"/>
        <v/>
      </c>
      <c r="AP520" s="666" t="str">
        <f t="shared" si="78"/>
        <v/>
      </c>
      <c r="AQ520" s="862" t="str">
        <f>IF(OR(R520="",AND(OR(I520&lt;&gt;IF(J520&gt;【１】経営概要!$G$27,調査年-1,調査年),AA520=0),M520="",AL520="")),"",
SUM(
IF(AND(I520=IF(J520&gt;【１】経営概要!$G$27,調査年-1,調査年),AA520=1),ROUND(K520*R520%,0),),
ROUND(M520*R520%,0),
ROUND(SUM(AL520)*R520%,0),
))</f>
        <v/>
      </c>
      <c r="AR520" s="666" t="str">
        <f t="shared" si="79"/>
        <v/>
      </c>
      <c r="AS520" s="666" t="str">
        <f t="shared" si="80"/>
        <v/>
      </c>
      <c r="AT520" s="897" t="str">
        <f t="shared" si="82"/>
        <v/>
      </c>
      <c r="AU520" s="897" t="str">
        <f t="shared" si="83"/>
        <v/>
      </c>
    </row>
    <row r="521" spans="3:47" s="4" customFormat="1" ht="28.15" hidden="1" customHeight="1" outlineLevel="1">
      <c r="C521" s="722">
        <v>503</v>
      </c>
      <c r="D521" s="766"/>
      <c r="E521" s="686"/>
      <c r="F521" s="767"/>
      <c r="G521" s="744"/>
      <c r="H521" s="191"/>
      <c r="I521" s="191"/>
      <c r="J521" s="776"/>
      <c r="K521" s="192"/>
      <c r="L521" s="192"/>
      <c r="M521" s="774"/>
      <c r="N521" s="192"/>
      <c r="O521" s="769"/>
      <c r="P521" s="895"/>
      <c r="Q521" s="960"/>
      <c r="R521" s="1048"/>
      <c r="S521" s="770"/>
      <c r="T521" s="771"/>
      <c r="U521" s="453"/>
      <c r="V521" s="307"/>
      <c r="W521" s="294"/>
      <c r="Z521" s="663" t="str">
        <f t="shared" si="69"/>
        <v/>
      </c>
      <c r="AA521" s="664" t="str">
        <f t="shared" si="84"/>
        <v/>
      </c>
      <c r="AB521" s="664" t="str">
        <f t="shared" si="85"/>
        <v/>
      </c>
      <c r="AC521" s="664" t="str">
        <f>IF(Z521="","",VLOOKUP(Z521,リスト!BN:BO,2,0))</f>
        <v/>
      </c>
      <c r="AD521" s="664" t="str">
        <f t="shared" si="70"/>
        <v/>
      </c>
      <c r="AE521" s="664" t="str">
        <f>IF(AD521="","",VLOOKUP(AD521,リスト!BW:BX,2,0))</f>
        <v/>
      </c>
      <c r="AF521" s="664" t="str">
        <f>IF(Z521="","",IF(J521&gt;【１】経営概要!$G$27,調査年-1,調査年)-I521)</f>
        <v/>
      </c>
      <c r="AG521" s="723" t="str">
        <f t="shared" si="71"/>
        <v/>
      </c>
      <c r="AH521" s="665" t="str">
        <f t="shared" si="72"/>
        <v/>
      </c>
      <c r="AI521" s="665" t="str">
        <f t="shared" si="73"/>
        <v/>
      </c>
      <c r="AJ521" s="666" t="str">
        <f t="shared" si="74"/>
        <v/>
      </c>
      <c r="AK521" s="666" t="str">
        <f t="shared" si="75"/>
        <v/>
      </c>
      <c r="AL521" s="666" t="str">
        <f t="shared" si="88"/>
        <v/>
      </c>
      <c r="AM521" s="666" t="str">
        <f>IF(R521="","",IF(OR(I521=IF(J521&gt;【１】経営概要!$G$27,調査年-1,調査年),AH521=""),"",ROUND(AH521*R521%,0)))</f>
        <v/>
      </c>
      <c r="AN521" s="666" t="str">
        <f t="shared" si="76"/>
        <v/>
      </c>
      <c r="AO521" s="666" t="str">
        <f t="shared" si="77"/>
        <v/>
      </c>
      <c r="AP521" s="666" t="str">
        <f t="shared" si="78"/>
        <v/>
      </c>
      <c r="AQ521" s="862" t="str">
        <f>IF(OR(R521="",AND(OR(I521&lt;&gt;IF(J521&gt;【１】経営概要!$G$27,調査年-1,調査年),AA521=0),M521="",AL521="")),"",
SUM(
IF(AND(I521=IF(J521&gt;【１】経営概要!$G$27,調査年-1,調査年),AA521=1),ROUND(K521*R521%,0),),
ROUND(M521*R521%,0),
ROUND(SUM(AL521)*R521%,0),
))</f>
        <v/>
      </c>
      <c r="AR521" s="666" t="str">
        <f t="shared" si="79"/>
        <v/>
      </c>
      <c r="AS521" s="666" t="str">
        <f t="shared" si="80"/>
        <v/>
      </c>
      <c r="AT521" s="897" t="str">
        <f t="shared" si="82"/>
        <v/>
      </c>
      <c r="AU521" s="897" t="str">
        <f t="shared" si="83"/>
        <v/>
      </c>
    </row>
    <row r="522" spans="3:47" s="4" customFormat="1" ht="28.15" hidden="1" customHeight="1" outlineLevel="1">
      <c r="C522" s="722">
        <v>504</v>
      </c>
      <c r="D522" s="766"/>
      <c r="E522" s="686"/>
      <c r="F522" s="767"/>
      <c r="G522" s="744"/>
      <c r="H522" s="191"/>
      <c r="I522" s="191"/>
      <c r="J522" s="776"/>
      <c r="K522" s="192"/>
      <c r="L522" s="192"/>
      <c r="M522" s="774"/>
      <c r="N522" s="192"/>
      <c r="O522" s="769"/>
      <c r="P522" s="895"/>
      <c r="Q522" s="960"/>
      <c r="R522" s="1048"/>
      <c r="S522" s="770"/>
      <c r="T522" s="771"/>
      <c r="U522" s="453"/>
      <c r="V522" s="307"/>
      <c r="W522" s="294"/>
      <c r="Z522" s="663" t="str">
        <f t="shared" si="69"/>
        <v/>
      </c>
      <c r="AA522" s="664" t="str">
        <f t="shared" si="84"/>
        <v/>
      </c>
      <c r="AB522" s="664" t="str">
        <f t="shared" si="85"/>
        <v/>
      </c>
      <c r="AC522" s="664" t="str">
        <f>IF(Z522="","",VLOOKUP(Z522,リスト!BN:BO,2,0))</f>
        <v/>
      </c>
      <c r="AD522" s="664" t="str">
        <f t="shared" si="70"/>
        <v/>
      </c>
      <c r="AE522" s="664" t="str">
        <f>IF(AD522="","",VLOOKUP(AD522,リスト!BW:BX,2,0))</f>
        <v/>
      </c>
      <c r="AF522" s="664" t="str">
        <f>IF(Z522="","",IF(J522&gt;【１】経営概要!$G$27,調査年-1,調査年)-I522)</f>
        <v/>
      </c>
      <c r="AG522" s="723" t="str">
        <f t="shared" si="71"/>
        <v/>
      </c>
      <c r="AH522" s="665" t="str">
        <f t="shared" si="72"/>
        <v/>
      </c>
      <c r="AI522" s="665" t="str">
        <f t="shared" si="73"/>
        <v/>
      </c>
      <c r="AJ522" s="666" t="str">
        <f t="shared" si="74"/>
        <v/>
      </c>
      <c r="AK522" s="666" t="str">
        <f t="shared" si="75"/>
        <v/>
      </c>
      <c r="AL522" s="666" t="str">
        <f t="shared" si="88"/>
        <v/>
      </c>
      <c r="AM522" s="666" t="str">
        <f>IF(R522="","",IF(OR(I522=IF(J522&gt;【１】経営概要!$G$27,調査年-1,調査年),AH522=""),"",ROUND(AH522*R522%,0)))</f>
        <v/>
      </c>
      <c r="AN522" s="666" t="str">
        <f t="shared" si="76"/>
        <v/>
      </c>
      <c r="AO522" s="666" t="str">
        <f t="shared" si="77"/>
        <v/>
      </c>
      <c r="AP522" s="666" t="str">
        <f t="shared" si="78"/>
        <v/>
      </c>
      <c r="AQ522" s="862" t="str">
        <f>IF(OR(R522="",AND(OR(I522&lt;&gt;IF(J522&gt;【１】経営概要!$G$27,調査年-1,調査年),AA522=0),M522="",AL522="")),"",
SUM(
IF(AND(I522=IF(J522&gt;【１】経営概要!$G$27,調査年-1,調査年),AA522=1),ROUND(K522*R522%,0),),
ROUND(M522*R522%,0),
ROUND(SUM(AL522)*R522%,0),
))</f>
        <v/>
      </c>
      <c r="AR522" s="666" t="str">
        <f t="shared" si="79"/>
        <v/>
      </c>
      <c r="AS522" s="666" t="str">
        <f t="shared" si="80"/>
        <v/>
      </c>
      <c r="AT522" s="897" t="str">
        <f t="shared" si="82"/>
        <v/>
      </c>
      <c r="AU522" s="897" t="str">
        <f t="shared" si="83"/>
        <v/>
      </c>
    </row>
    <row r="523" spans="3:47" s="4" customFormat="1" ht="28.15" hidden="1" customHeight="1" outlineLevel="1">
      <c r="C523" s="722">
        <v>505</v>
      </c>
      <c r="D523" s="766"/>
      <c r="E523" s="686"/>
      <c r="F523" s="767"/>
      <c r="G523" s="682"/>
      <c r="H523" s="200"/>
      <c r="I523" s="200"/>
      <c r="J523" s="768"/>
      <c r="K523" s="201"/>
      <c r="L523" s="201"/>
      <c r="M523" s="201"/>
      <c r="N523" s="201"/>
      <c r="O523" s="769"/>
      <c r="P523" s="895"/>
      <c r="Q523" s="960"/>
      <c r="R523" s="1048"/>
      <c r="S523" s="770"/>
      <c r="T523" s="771"/>
      <c r="U523" s="453"/>
      <c r="V523" s="307"/>
      <c r="W523" s="294"/>
      <c r="Z523" s="663" t="str">
        <f t="shared" si="69"/>
        <v/>
      </c>
      <c r="AA523" s="664" t="str">
        <f t="shared" si="84"/>
        <v/>
      </c>
      <c r="AB523" s="664" t="str">
        <f t="shared" si="85"/>
        <v/>
      </c>
      <c r="AC523" s="664" t="str">
        <f>IF(Z523="","",VLOOKUP(Z523,リスト!BN:BO,2,0))</f>
        <v/>
      </c>
      <c r="AD523" s="664" t="str">
        <f t="shared" si="70"/>
        <v/>
      </c>
      <c r="AE523" s="664" t="str">
        <f>IF(AD523="","",VLOOKUP(AD523,リスト!BW:BX,2,0))</f>
        <v/>
      </c>
      <c r="AF523" s="664" t="str">
        <f>IF(Z523="","",IF(J523&gt;【１】経営概要!$G$27,調査年-1,調査年)-I523)</f>
        <v/>
      </c>
      <c r="AG523" s="723" t="str">
        <f t="shared" si="71"/>
        <v/>
      </c>
      <c r="AH523" s="665" t="str">
        <f t="shared" si="72"/>
        <v/>
      </c>
      <c r="AI523" s="665" t="str">
        <f t="shared" si="73"/>
        <v/>
      </c>
      <c r="AJ523" s="666" t="str">
        <f t="shared" si="74"/>
        <v/>
      </c>
      <c r="AK523" s="666" t="str">
        <f t="shared" si="75"/>
        <v/>
      </c>
      <c r="AL523" s="666" t="str">
        <f t="shared" si="88"/>
        <v/>
      </c>
      <c r="AM523" s="666" t="str">
        <f>IF(R523="","",IF(OR(I523=IF(J523&gt;【１】経営概要!$G$27,調査年-1,調査年),AH523=""),"",ROUND(AH523*R523%,0)))</f>
        <v/>
      </c>
      <c r="AN523" s="666" t="str">
        <f t="shared" si="76"/>
        <v/>
      </c>
      <c r="AO523" s="666" t="str">
        <f t="shared" si="77"/>
        <v/>
      </c>
      <c r="AP523" s="666" t="str">
        <f t="shared" si="78"/>
        <v/>
      </c>
      <c r="AQ523" s="862" t="str">
        <f>IF(OR(R523="",AND(OR(I523&lt;&gt;IF(J523&gt;【１】経営概要!$G$27,調査年-1,調査年),AA523=0),M523="",AL523="")),"",
SUM(
IF(AND(I523=IF(J523&gt;【１】経営概要!$G$27,調査年-1,調査年),AA523=1),ROUND(K523*R523%,0),),
ROUND(M523*R523%,0),
ROUND(SUM(AL523)*R523%,0),
))</f>
        <v/>
      </c>
      <c r="AR523" s="666" t="str">
        <f t="shared" si="79"/>
        <v/>
      </c>
      <c r="AS523" s="666" t="str">
        <f t="shared" si="80"/>
        <v/>
      </c>
      <c r="AT523" s="897" t="str">
        <f t="shared" si="82"/>
        <v/>
      </c>
      <c r="AU523" s="897" t="str">
        <f t="shared" si="83"/>
        <v/>
      </c>
    </row>
    <row r="524" spans="3:47" s="4" customFormat="1" ht="28.15" hidden="1" customHeight="1" outlineLevel="1">
      <c r="C524" s="722">
        <v>506</v>
      </c>
      <c r="D524" s="772"/>
      <c r="E524" s="773"/>
      <c r="F524" s="767"/>
      <c r="G524" s="744"/>
      <c r="H524" s="193"/>
      <c r="I524" s="193"/>
      <c r="J524" s="768"/>
      <c r="K524" s="192"/>
      <c r="L524" s="192"/>
      <c r="M524" s="774"/>
      <c r="N524" s="192"/>
      <c r="O524" s="769"/>
      <c r="P524" s="895"/>
      <c r="Q524" s="960"/>
      <c r="R524" s="1048"/>
      <c r="S524" s="770"/>
      <c r="T524" s="771"/>
      <c r="U524" s="453"/>
      <c r="V524" s="307"/>
      <c r="W524" s="294"/>
      <c r="Z524" s="663" t="str">
        <f t="shared" si="69"/>
        <v/>
      </c>
      <c r="AA524" s="664" t="str">
        <f t="shared" si="84"/>
        <v/>
      </c>
      <c r="AB524" s="664" t="str">
        <f t="shared" si="85"/>
        <v/>
      </c>
      <c r="AC524" s="664" t="str">
        <f>IF(Z524="","",VLOOKUP(Z524,リスト!BN:BO,2,0))</f>
        <v/>
      </c>
      <c r="AD524" s="664" t="str">
        <f t="shared" si="70"/>
        <v/>
      </c>
      <c r="AE524" s="664" t="str">
        <f>IF(AD524="","",VLOOKUP(AD524,リスト!BW:BX,2,0))</f>
        <v/>
      </c>
      <c r="AF524" s="664" t="str">
        <f>IF(Z524="","",IF(J524&gt;【１】経営概要!$G$27,調査年-1,調査年)-I524)</f>
        <v/>
      </c>
      <c r="AG524" s="723" t="str">
        <f t="shared" si="71"/>
        <v/>
      </c>
      <c r="AH524" s="665" t="str">
        <f t="shared" si="72"/>
        <v/>
      </c>
      <c r="AI524" s="665" t="str">
        <f t="shared" si="73"/>
        <v/>
      </c>
      <c r="AJ524" s="666" t="str">
        <f t="shared" si="74"/>
        <v/>
      </c>
      <c r="AK524" s="666" t="str">
        <f t="shared" si="75"/>
        <v/>
      </c>
      <c r="AL524" s="666" t="str">
        <f t="shared" si="88"/>
        <v/>
      </c>
      <c r="AM524" s="666" t="str">
        <f>IF(R524="","",IF(OR(I524=IF(J524&gt;【１】経営概要!$G$27,調査年-1,調査年),AH524=""),"",ROUND(AH524*R524%,0)))</f>
        <v/>
      </c>
      <c r="AN524" s="666" t="str">
        <f t="shared" si="76"/>
        <v/>
      </c>
      <c r="AO524" s="666" t="str">
        <f t="shared" si="77"/>
        <v/>
      </c>
      <c r="AP524" s="666" t="str">
        <f t="shared" si="78"/>
        <v/>
      </c>
      <c r="AQ524" s="862" t="str">
        <f>IF(OR(R524="",AND(OR(I524&lt;&gt;IF(J524&gt;【１】経営概要!$G$27,調査年-1,調査年),AA524=0),M524="",AL524="")),"",
SUM(
IF(AND(I524=IF(J524&gt;【１】経営概要!$G$27,調査年-1,調査年),AA524=1),ROUND(K524*R524%,0),),
ROUND(M524*R524%,0),
ROUND(SUM(AL524)*R524%,0),
))</f>
        <v/>
      </c>
      <c r="AR524" s="666" t="str">
        <f t="shared" si="79"/>
        <v/>
      </c>
      <c r="AS524" s="666" t="str">
        <f t="shared" si="80"/>
        <v/>
      </c>
      <c r="AT524" s="897" t="str">
        <f t="shared" si="82"/>
        <v/>
      </c>
      <c r="AU524" s="897" t="str">
        <f t="shared" si="83"/>
        <v/>
      </c>
    </row>
    <row r="525" spans="3:47" s="4" customFormat="1" ht="28.15" hidden="1" customHeight="1" outlineLevel="1">
      <c r="C525" s="722">
        <v>507</v>
      </c>
      <c r="D525" s="766"/>
      <c r="E525" s="686"/>
      <c r="F525" s="767"/>
      <c r="G525" s="744"/>
      <c r="H525" s="191"/>
      <c r="I525" s="191"/>
      <c r="J525" s="768"/>
      <c r="K525" s="192"/>
      <c r="L525" s="192"/>
      <c r="M525" s="774"/>
      <c r="N525" s="192"/>
      <c r="O525" s="769"/>
      <c r="P525" s="895"/>
      <c r="Q525" s="960"/>
      <c r="R525" s="1048"/>
      <c r="S525" s="770"/>
      <c r="T525" s="771"/>
      <c r="U525" s="453"/>
      <c r="V525" s="307"/>
      <c r="W525" s="294"/>
      <c r="Z525" s="663" t="str">
        <f t="shared" si="69"/>
        <v/>
      </c>
      <c r="AA525" s="664" t="str">
        <f t="shared" si="84"/>
        <v/>
      </c>
      <c r="AB525" s="664" t="str">
        <f t="shared" si="85"/>
        <v/>
      </c>
      <c r="AC525" s="664" t="str">
        <f>IF(Z525="","",VLOOKUP(Z525,リスト!BN:BO,2,0))</f>
        <v/>
      </c>
      <c r="AD525" s="664" t="str">
        <f t="shared" si="70"/>
        <v/>
      </c>
      <c r="AE525" s="664" t="str">
        <f>IF(AD525="","",VLOOKUP(AD525,リスト!BW:BX,2,0))</f>
        <v/>
      </c>
      <c r="AF525" s="664" t="str">
        <f>IF(Z525="","",IF(J525&gt;【１】経営概要!$G$27,調査年-1,調査年)-I525)</f>
        <v/>
      </c>
      <c r="AG525" s="723" t="str">
        <f t="shared" si="71"/>
        <v/>
      </c>
      <c r="AH525" s="665" t="str">
        <f t="shared" si="72"/>
        <v/>
      </c>
      <c r="AI525" s="665" t="str">
        <f t="shared" si="73"/>
        <v/>
      </c>
      <c r="AJ525" s="666" t="str">
        <f t="shared" si="74"/>
        <v/>
      </c>
      <c r="AK525" s="666" t="str">
        <f t="shared" si="75"/>
        <v/>
      </c>
      <c r="AL525" s="666" t="str">
        <f t="shared" si="88"/>
        <v/>
      </c>
      <c r="AM525" s="666" t="str">
        <f>IF(R525="","",IF(OR(I525=IF(J525&gt;【１】経営概要!$G$27,調査年-1,調査年),AH525=""),"",ROUND(AH525*R525%,0)))</f>
        <v/>
      </c>
      <c r="AN525" s="666" t="str">
        <f t="shared" si="76"/>
        <v/>
      </c>
      <c r="AO525" s="666" t="str">
        <f t="shared" si="77"/>
        <v/>
      </c>
      <c r="AP525" s="666" t="str">
        <f t="shared" si="78"/>
        <v/>
      </c>
      <c r="AQ525" s="862" t="str">
        <f>IF(OR(R525="",AND(OR(I525&lt;&gt;IF(J525&gt;【１】経営概要!$G$27,調査年-1,調査年),AA525=0),M525="",AL525="")),"",
SUM(
IF(AND(I525=IF(J525&gt;【１】経営概要!$G$27,調査年-1,調査年),AA525=1),ROUND(K525*R525%,0),),
ROUND(M525*R525%,0),
ROUND(SUM(AL525)*R525%,0),
))</f>
        <v/>
      </c>
      <c r="AR525" s="666" t="str">
        <f t="shared" si="79"/>
        <v/>
      </c>
      <c r="AS525" s="666" t="str">
        <f t="shared" si="80"/>
        <v/>
      </c>
      <c r="AT525" s="897" t="str">
        <f t="shared" si="82"/>
        <v/>
      </c>
      <c r="AU525" s="897" t="str">
        <f t="shared" si="83"/>
        <v/>
      </c>
    </row>
    <row r="526" spans="3:47" s="4" customFormat="1" ht="28.15" hidden="1" customHeight="1" outlineLevel="1">
      <c r="C526" s="722">
        <v>508</v>
      </c>
      <c r="D526" s="772"/>
      <c r="E526" s="773"/>
      <c r="F526" s="767"/>
      <c r="G526" s="744"/>
      <c r="H526" s="193"/>
      <c r="I526" s="193"/>
      <c r="J526" s="768"/>
      <c r="K526" s="192"/>
      <c r="L526" s="192"/>
      <c r="M526" s="774"/>
      <c r="N526" s="192"/>
      <c r="O526" s="769"/>
      <c r="P526" s="895"/>
      <c r="Q526" s="960"/>
      <c r="R526" s="1048"/>
      <c r="S526" s="770"/>
      <c r="T526" s="771"/>
      <c r="U526" s="453"/>
      <c r="V526" s="307"/>
      <c r="W526" s="294"/>
      <c r="Z526" s="663" t="str">
        <f t="shared" si="69"/>
        <v/>
      </c>
      <c r="AA526" s="664" t="str">
        <f t="shared" si="84"/>
        <v/>
      </c>
      <c r="AB526" s="664" t="str">
        <f t="shared" si="85"/>
        <v/>
      </c>
      <c r="AC526" s="664" t="str">
        <f>IF(Z526="","",VLOOKUP(Z526,リスト!BN:BO,2,0))</f>
        <v/>
      </c>
      <c r="AD526" s="664" t="str">
        <f t="shared" si="70"/>
        <v/>
      </c>
      <c r="AE526" s="664" t="str">
        <f>IF(AD526="","",VLOOKUP(AD526,リスト!BW:BX,2,0))</f>
        <v/>
      </c>
      <c r="AF526" s="664" t="str">
        <f>IF(Z526="","",IF(J526&gt;【１】経営概要!$G$27,調査年-1,調査年)-I526)</f>
        <v/>
      </c>
      <c r="AG526" s="723" t="str">
        <f t="shared" si="71"/>
        <v/>
      </c>
      <c r="AH526" s="665" t="str">
        <f t="shared" si="72"/>
        <v/>
      </c>
      <c r="AI526" s="665" t="str">
        <f t="shared" si="73"/>
        <v/>
      </c>
      <c r="AJ526" s="666" t="str">
        <f t="shared" si="74"/>
        <v/>
      </c>
      <c r="AK526" s="666" t="str">
        <f t="shared" si="75"/>
        <v/>
      </c>
      <c r="AL526" s="666" t="str">
        <f t="shared" si="88"/>
        <v/>
      </c>
      <c r="AM526" s="666" t="str">
        <f>IF(R526="","",IF(OR(I526=IF(J526&gt;【１】経営概要!$G$27,調査年-1,調査年),AH526=""),"",ROUND(AH526*R526%,0)))</f>
        <v/>
      </c>
      <c r="AN526" s="666" t="str">
        <f t="shared" si="76"/>
        <v/>
      </c>
      <c r="AO526" s="666" t="str">
        <f t="shared" si="77"/>
        <v/>
      </c>
      <c r="AP526" s="666" t="str">
        <f t="shared" si="78"/>
        <v/>
      </c>
      <c r="AQ526" s="862" t="str">
        <f>IF(OR(R526="",AND(OR(I526&lt;&gt;IF(J526&gt;【１】経営概要!$G$27,調査年-1,調査年),AA526=0),M526="",AL526="")),"",
SUM(
IF(AND(I526=IF(J526&gt;【１】経営概要!$G$27,調査年-1,調査年),AA526=1),ROUND(K526*R526%,0),),
ROUND(M526*R526%,0),
ROUND(SUM(AL526)*R526%,0),
))</f>
        <v/>
      </c>
      <c r="AR526" s="666" t="str">
        <f t="shared" si="79"/>
        <v/>
      </c>
      <c r="AS526" s="666" t="str">
        <f t="shared" si="80"/>
        <v/>
      </c>
      <c r="AT526" s="897" t="str">
        <f t="shared" si="82"/>
        <v/>
      </c>
      <c r="AU526" s="897" t="str">
        <f t="shared" si="83"/>
        <v/>
      </c>
    </row>
    <row r="527" spans="3:47" s="4" customFormat="1" ht="28.15" hidden="1" customHeight="1" outlineLevel="1">
      <c r="C527" s="722">
        <v>509</v>
      </c>
      <c r="D527" s="766"/>
      <c r="E527" s="686"/>
      <c r="F527" s="767"/>
      <c r="G527" s="744"/>
      <c r="H527" s="191"/>
      <c r="I527" s="191"/>
      <c r="J527" s="768"/>
      <c r="K527" s="192"/>
      <c r="L527" s="192"/>
      <c r="M527" s="774"/>
      <c r="N527" s="192"/>
      <c r="O527" s="769"/>
      <c r="P527" s="895"/>
      <c r="Q527" s="960"/>
      <c r="R527" s="1048"/>
      <c r="S527" s="770"/>
      <c r="T527" s="771"/>
      <c r="U527" s="453"/>
      <c r="V527" s="307"/>
      <c r="W527" s="294"/>
      <c r="Z527" s="663" t="str">
        <f t="shared" si="69"/>
        <v/>
      </c>
      <c r="AA527" s="664" t="str">
        <f t="shared" si="84"/>
        <v/>
      </c>
      <c r="AB527" s="664" t="str">
        <f t="shared" si="85"/>
        <v/>
      </c>
      <c r="AC527" s="664" t="str">
        <f>IF(Z527="","",VLOOKUP(Z527,リスト!BN:BO,2,0))</f>
        <v/>
      </c>
      <c r="AD527" s="664" t="str">
        <f t="shared" si="70"/>
        <v/>
      </c>
      <c r="AE527" s="664" t="str">
        <f>IF(AD527="","",VLOOKUP(AD527,リスト!BW:BX,2,0))</f>
        <v/>
      </c>
      <c r="AF527" s="664" t="str">
        <f>IF(Z527="","",IF(J527&gt;【１】経営概要!$G$27,調査年-1,調査年)-I527)</f>
        <v/>
      </c>
      <c r="AG527" s="723" t="str">
        <f t="shared" si="71"/>
        <v/>
      </c>
      <c r="AH527" s="665" t="str">
        <f t="shared" si="72"/>
        <v/>
      </c>
      <c r="AI527" s="665" t="str">
        <f t="shared" si="73"/>
        <v/>
      </c>
      <c r="AJ527" s="666" t="str">
        <f t="shared" si="74"/>
        <v/>
      </c>
      <c r="AK527" s="666" t="str">
        <f t="shared" si="75"/>
        <v/>
      </c>
      <c r="AL527" s="666" t="str">
        <f t="shared" si="88"/>
        <v/>
      </c>
      <c r="AM527" s="666" t="str">
        <f>IF(R527="","",IF(OR(I527=IF(J527&gt;【１】経営概要!$G$27,調査年-1,調査年),AH527=""),"",ROUND(AH527*R527%,0)))</f>
        <v/>
      </c>
      <c r="AN527" s="666" t="str">
        <f t="shared" si="76"/>
        <v/>
      </c>
      <c r="AO527" s="666" t="str">
        <f t="shared" si="77"/>
        <v/>
      </c>
      <c r="AP527" s="666" t="str">
        <f t="shared" si="78"/>
        <v/>
      </c>
      <c r="AQ527" s="862" t="str">
        <f>IF(OR(R527="",AND(OR(I527&lt;&gt;IF(J527&gt;【１】経営概要!$G$27,調査年-1,調査年),AA527=0),M527="",AL527="")),"",
SUM(
IF(AND(I527=IF(J527&gt;【１】経営概要!$G$27,調査年-1,調査年),AA527=1),ROUND(K527*R527%,0),),
ROUND(M527*R527%,0),
ROUND(SUM(AL527)*R527%,0),
))</f>
        <v/>
      </c>
      <c r="AR527" s="666" t="str">
        <f t="shared" si="79"/>
        <v/>
      </c>
      <c r="AS527" s="666" t="str">
        <f t="shared" si="80"/>
        <v/>
      </c>
      <c r="AT527" s="897" t="str">
        <f t="shared" si="82"/>
        <v/>
      </c>
      <c r="AU527" s="897" t="str">
        <f t="shared" si="83"/>
        <v/>
      </c>
    </row>
    <row r="528" spans="3:47" s="4" customFormat="1" ht="28.15" hidden="1" customHeight="1" outlineLevel="1">
      <c r="C528" s="722">
        <v>510</v>
      </c>
      <c r="D528" s="772"/>
      <c r="E528" s="773"/>
      <c r="F528" s="767"/>
      <c r="G528" s="744"/>
      <c r="H528" s="193"/>
      <c r="I528" s="193"/>
      <c r="J528" s="768"/>
      <c r="K528" s="192"/>
      <c r="L528" s="192"/>
      <c r="M528" s="774"/>
      <c r="N528" s="192"/>
      <c r="O528" s="769"/>
      <c r="P528" s="895"/>
      <c r="Q528" s="960"/>
      <c r="R528" s="1048"/>
      <c r="S528" s="770"/>
      <c r="T528" s="771"/>
      <c r="U528" s="453"/>
      <c r="V528" s="307"/>
      <c r="W528" s="294"/>
      <c r="Z528" s="663" t="str">
        <f t="shared" si="69"/>
        <v/>
      </c>
      <c r="AA528" s="664" t="str">
        <f t="shared" si="84"/>
        <v/>
      </c>
      <c r="AB528" s="664" t="str">
        <f t="shared" si="85"/>
        <v/>
      </c>
      <c r="AC528" s="664" t="str">
        <f>IF(Z528="","",VLOOKUP(Z528,リスト!BN:BO,2,0))</f>
        <v/>
      </c>
      <c r="AD528" s="664" t="str">
        <f t="shared" si="70"/>
        <v/>
      </c>
      <c r="AE528" s="664" t="str">
        <f>IF(AD528="","",VLOOKUP(AD528,リスト!BW:BX,2,0))</f>
        <v/>
      </c>
      <c r="AF528" s="664" t="str">
        <f>IF(Z528="","",IF(J528&gt;【１】経営概要!$G$27,調査年-1,調査年)-I528)</f>
        <v/>
      </c>
      <c r="AG528" s="723" t="str">
        <f t="shared" si="71"/>
        <v/>
      </c>
      <c r="AH528" s="665" t="str">
        <f t="shared" si="72"/>
        <v/>
      </c>
      <c r="AI528" s="665" t="str">
        <f t="shared" si="73"/>
        <v/>
      </c>
      <c r="AJ528" s="666" t="str">
        <f t="shared" si="74"/>
        <v/>
      </c>
      <c r="AK528" s="666" t="str">
        <f t="shared" si="75"/>
        <v/>
      </c>
      <c r="AL528" s="666" t="str">
        <f t="shared" si="88"/>
        <v/>
      </c>
      <c r="AM528" s="666" t="str">
        <f>IF(R528="","",IF(OR(I528=IF(J528&gt;【１】経営概要!$G$27,調査年-1,調査年),AH528=""),"",ROUND(AH528*R528%,0)))</f>
        <v/>
      </c>
      <c r="AN528" s="666" t="str">
        <f t="shared" si="76"/>
        <v/>
      </c>
      <c r="AO528" s="666" t="str">
        <f t="shared" si="77"/>
        <v/>
      </c>
      <c r="AP528" s="666" t="str">
        <f t="shared" si="78"/>
        <v/>
      </c>
      <c r="AQ528" s="862" t="str">
        <f>IF(OR(R528="",AND(OR(I528&lt;&gt;IF(J528&gt;【１】経営概要!$G$27,調査年-1,調査年),AA528=0),M528="",AL528="")),"",
SUM(
IF(AND(I528=IF(J528&gt;【１】経営概要!$G$27,調査年-1,調査年),AA528=1),ROUND(K528*R528%,0),),
ROUND(M528*R528%,0),
ROUND(SUM(AL528)*R528%,0),
))</f>
        <v/>
      </c>
      <c r="AR528" s="666" t="str">
        <f t="shared" si="79"/>
        <v/>
      </c>
      <c r="AS528" s="666" t="str">
        <f t="shared" si="80"/>
        <v/>
      </c>
      <c r="AT528" s="897" t="str">
        <f t="shared" si="82"/>
        <v/>
      </c>
      <c r="AU528" s="897" t="str">
        <f t="shared" si="83"/>
        <v/>
      </c>
    </row>
    <row r="529" spans="3:47" s="4" customFormat="1" ht="28.15" hidden="1" customHeight="1" outlineLevel="1">
      <c r="C529" s="722">
        <v>511</v>
      </c>
      <c r="D529" s="766"/>
      <c r="E529" s="686"/>
      <c r="F529" s="767"/>
      <c r="G529" s="744"/>
      <c r="H529" s="191"/>
      <c r="I529" s="191"/>
      <c r="J529" s="768"/>
      <c r="K529" s="192"/>
      <c r="L529" s="192"/>
      <c r="M529" s="774"/>
      <c r="N529" s="192"/>
      <c r="O529" s="769"/>
      <c r="P529" s="895"/>
      <c r="Q529" s="960"/>
      <c r="R529" s="1048"/>
      <c r="S529" s="770"/>
      <c r="T529" s="771"/>
      <c r="U529" s="453"/>
      <c r="V529" s="307"/>
      <c r="W529" s="294"/>
      <c r="Z529" s="663" t="str">
        <f t="shared" ref="Z529:Z592" si="89">IF(AND(E529="",F529=""),"","["&amp;RIGHT(LEFT(E529,3),2)&amp;RIGHT(LEFT(F529,2),1)&amp;"]")</f>
        <v/>
      </c>
      <c r="AA529" s="664" t="str">
        <f t="shared" si="84"/>
        <v/>
      </c>
      <c r="AB529" s="664" t="str">
        <f t="shared" si="85"/>
        <v/>
      </c>
      <c r="AC529" s="664" t="str">
        <f>IF(Z529="","",VLOOKUP(Z529,リスト!BN:BO,2,0))</f>
        <v/>
      </c>
      <c r="AD529" s="664" t="str">
        <f t="shared" ref="AD529:AD592" si="90">IF(AB529=1,3,IF(G529="2：中古",MIN(AC529,H529),AC529))</f>
        <v/>
      </c>
      <c r="AE529" s="664" t="str">
        <f>IF(AD529="","",VLOOKUP(AD529,リスト!BW:BX,2,0))</f>
        <v/>
      </c>
      <c r="AF529" s="664" t="str">
        <f>IF(Z529="","",IF(J529&gt;【１】経営概要!$G$27,調査年-1,調査年)-I529)</f>
        <v/>
      </c>
      <c r="AG529" s="723" t="str">
        <f t="shared" ref="AG529:AG592" si="91">IF(OR(Z529="",AA529=1),"",
IF(AND(AD529&gt;0,AF529&lt;AD529,AH529&lt;=ROUND((K529-1)*AE529,0)),ROUND(AH529,0),
IF(AND(AD529&gt;0,AF529&lt;AD529),ROUND((K529-1)*AE529,0),
"")))</f>
        <v/>
      </c>
      <c r="AH529" s="665" t="str">
        <f t="shared" ref="AH529:AH592" si="92">IF(OR(Z529="",AA529=1),"",
IF(AND(AD529&gt;0,AF529&lt;AD529),K529-ROUND((K529-1)*AE529*AF529,0),1
))</f>
        <v/>
      </c>
      <c r="AI529" s="665" t="str">
        <f t="shared" ref="AI529:AI592" si="93">IF(OR(Z529="",AA529=1),"",
IF(S529="",AG529,
IF(S529="2：廃棄等",SUM(AH529,T529),
IF(S529="1：売却",AH529-T529,
IF(AND(T529="",AG529=""),"",SUM(T529,AG529))))))</f>
        <v/>
      </c>
      <c r="AJ529" s="666" t="str">
        <f t="shared" ref="AJ529:AJ592" si="94">IF(AND(AI529="",AG529=""),"",
IF(OR(S529="1：売却",S529="2：廃棄等"),SUM(AI529)-SUM(AG529),""))</f>
        <v/>
      </c>
      <c r="AK529" s="666" t="str">
        <f t="shared" ref="AK529:AK592" si="95">IF(OR(AA529=1,L529=""),"",
IF(AND(AD529&gt;0,L529&gt;0,AF529&lt;AD529),L529-ROUND(L529*AE529*AF529,0),""
))</f>
        <v/>
      </c>
      <c r="AL529" s="666" t="str">
        <f t="shared" si="88"/>
        <v/>
      </c>
      <c r="AM529" s="666" t="str">
        <f>IF(R529="","",IF(OR(I529=IF(J529&gt;【１】経営概要!$G$27,調査年-1,調査年),AH529=""),"",ROUND(AH529*R529%,0)))</f>
        <v/>
      </c>
      <c r="AN529" s="666" t="str">
        <f t="shared" ref="AN529:AN592" si="96">IF(R529="","",IF(AI529="","",ROUND(AI529*R529%,0)))</f>
        <v/>
      </c>
      <c r="AO529" s="666" t="str">
        <f t="shared" ref="AO529:AO592" si="97">IF(R529="","",IF(AJ529="","",ROUND(AJ529*R529%,0)))</f>
        <v/>
      </c>
      <c r="AP529" s="666" t="str">
        <f t="shared" ref="AP529:AP592" si="98">IF(R529="","",IF(AH529="","",ROUND(AH529*R529%,0)))</f>
        <v/>
      </c>
      <c r="AQ529" s="862" t="str">
        <f>IF(OR(R529="",AND(OR(I529&lt;&gt;IF(J529&gt;【１】経営概要!$G$27,調査年-1,調査年),AA529=0),M529="",AL529="")),"",
SUM(
IF(AND(I529=IF(J529&gt;【１】経営概要!$G$27,調査年-1,調査年),AA529=1),ROUND(K529*R529%,0),),
ROUND(M529*R529%,0),
ROUND(SUM(AL529)*R529%,0),
))</f>
        <v/>
      </c>
      <c r="AR529" s="666" t="str">
        <f t="shared" ref="AR529:AR592" si="99">IF(R529="","",IF(N529="","",ROUND(N529*R529%,0)))</f>
        <v/>
      </c>
      <c r="AS529" s="666" t="str">
        <f t="shared" ref="AS529:AS592" si="100">IF(R529="","",IF(O529="","",ROUND(O529*R529%,0)))</f>
        <v/>
      </c>
      <c r="AT529" s="897" t="str">
        <f t="shared" si="82"/>
        <v/>
      </c>
      <c r="AU529" s="897" t="str">
        <f t="shared" si="83"/>
        <v/>
      </c>
    </row>
    <row r="530" spans="3:47" s="4" customFormat="1" ht="28.15" hidden="1" customHeight="1" outlineLevel="1">
      <c r="C530" s="722">
        <v>512</v>
      </c>
      <c r="D530" s="772"/>
      <c r="E530" s="773"/>
      <c r="F530" s="767"/>
      <c r="G530" s="744"/>
      <c r="H530" s="193"/>
      <c r="I530" s="193"/>
      <c r="J530" s="768"/>
      <c r="K530" s="192"/>
      <c r="L530" s="192"/>
      <c r="M530" s="774"/>
      <c r="N530" s="192"/>
      <c r="O530" s="769"/>
      <c r="P530" s="895"/>
      <c r="Q530" s="960"/>
      <c r="R530" s="1048"/>
      <c r="S530" s="770"/>
      <c r="T530" s="771"/>
      <c r="U530" s="453"/>
      <c r="V530" s="307"/>
      <c r="W530" s="294"/>
      <c r="Z530" s="663" t="str">
        <f t="shared" si="89"/>
        <v/>
      </c>
      <c r="AA530" s="664" t="str">
        <f t="shared" si="84"/>
        <v/>
      </c>
      <c r="AB530" s="664" t="str">
        <f t="shared" si="85"/>
        <v/>
      </c>
      <c r="AC530" s="664" t="str">
        <f>IF(Z530="","",VLOOKUP(Z530,リスト!BN:BO,2,0))</f>
        <v/>
      </c>
      <c r="AD530" s="664" t="str">
        <f t="shared" si="90"/>
        <v/>
      </c>
      <c r="AE530" s="664" t="str">
        <f>IF(AD530="","",VLOOKUP(AD530,リスト!BW:BX,2,0))</f>
        <v/>
      </c>
      <c r="AF530" s="664" t="str">
        <f>IF(Z530="","",IF(J530&gt;【１】経営概要!$G$27,調査年-1,調査年)-I530)</f>
        <v/>
      </c>
      <c r="AG530" s="723" t="str">
        <f t="shared" si="91"/>
        <v/>
      </c>
      <c r="AH530" s="665" t="str">
        <f t="shared" si="92"/>
        <v/>
      </c>
      <c r="AI530" s="665" t="str">
        <f t="shared" si="93"/>
        <v/>
      </c>
      <c r="AJ530" s="666" t="str">
        <f t="shared" si="94"/>
        <v/>
      </c>
      <c r="AK530" s="666" t="str">
        <f t="shared" si="95"/>
        <v/>
      </c>
      <c r="AL530" s="666" t="str">
        <f t="shared" si="88"/>
        <v/>
      </c>
      <c r="AM530" s="666" t="str">
        <f>IF(R530="","",IF(OR(I530=IF(J530&gt;【１】経営概要!$G$27,調査年-1,調査年),AH530=""),"",ROUND(AH530*R530%,0)))</f>
        <v/>
      </c>
      <c r="AN530" s="666" t="str">
        <f t="shared" si="96"/>
        <v/>
      </c>
      <c r="AO530" s="666" t="str">
        <f t="shared" si="97"/>
        <v/>
      </c>
      <c r="AP530" s="666" t="str">
        <f t="shared" si="98"/>
        <v/>
      </c>
      <c r="AQ530" s="862" t="str">
        <f>IF(OR(R530="",AND(OR(I530&lt;&gt;IF(J530&gt;【１】経営概要!$G$27,調査年-1,調査年),AA530=0),M530="",AL530="")),"",
SUM(
IF(AND(I530=IF(J530&gt;【１】経営概要!$G$27,調査年-1,調査年),AA530=1),ROUND(K530*R530%,0),),
ROUND(M530*R530%,0),
ROUND(SUM(AL530)*R530%,0),
))</f>
        <v/>
      </c>
      <c r="AR530" s="666" t="str">
        <f t="shared" si="99"/>
        <v/>
      </c>
      <c r="AS530" s="666" t="str">
        <f t="shared" si="100"/>
        <v/>
      </c>
      <c r="AT530" s="897" t="str">
        <f t="shared" si="82"/>
        <v/>
      </c>
      <c r="AU530" s="897" t="str">
        <f t="shared" ref="AU530:AU593" si="101">IF(R530="","",IF(Q530="","",ROUND(Q530*R530%,0)))</f>
        <v/>
      </c>
    </row>
    <row r="531" spans="3:47" s="4" customFormat="1" ht="28.15" hidden="1" customHeight="1" outlineLevel="1">
      <c r="C531" s="722">
        <v>513</v>
      </c>
      <c r="D531" s="766"/>
      <c r="E531" s="686"/>
      <c r="F531" s="767"/>
      <c r="G531" s="744"/>
      <c r="H531" s="191"/>
      <c r="I531" s="191"/>
      <c r="J531" s="768"/>
      <c r="K531" s="192"/>
      <c r="L531" s="192"/>
      <c r="M531" s="774"/>
      <c r="N531" s="192"/>
      <c r="O531" s="769"/>
      <c r="P531" s="895"/>
      <c r="Q531" s="960"/>
      <c r="R531" s="1048"/>
      <c r="S531" s="770"/>
      <c r="T531" s="771"/>
      <c r="U531" s="453"/>
      <c r="V531" s="307"/>
      <c r="W531" s="294"/>
      <c r="Z531" s="663" t="str">
        <f t="shared" si="89"/>
        <v/>
      </c>
      <c r="AA531" s="664" t="str">
        <f t="shared" ref="AA531:AA594" si="102">IF(Z531="","",IF(K531+L531&lt;100000,1,0))</f>
        <v/>
      </c>
      <c r="AB531" s="664" t="str">
        <f t="shared" ref="AB531:AB594" si="103">IF(Z531="","",IF(AND(AA531=0,K531+L531&lt;200000),1,))</f>
        <v/>
      </c>
      <c r="AC531" s="664" t="str">
        <f>IF(Z531="","",VLOOKUP(Z531,リスト!BN:BO,2,0))</f>
        <v/>
      </c>
      <c r="AD531" s="664" t="str">
        <f t="shared" si="90"/>
        <v/>
      </c>
      <c r="AE531" s="664" t="str">
        <f>IF(AD531="","",VLOOKUP(AD531,リスト!BW:BX,2,0))</f>
        <v/>
      </c>
      <c r="AF531" s="664" t="str">
        <f>IF(Z531="","",IF(J531&gt;【１】経営概要!$G$27,調査年-1,調査年)-I531)</f>
        <v/>
      </c>
      <c r="AG531" s="723" t="str">
        <f t="shared" si="91"/>
        <v/>
      </c>
      <c r="AH531" s="665" t="str">
        <f t="shared" si="92"/>
        <v/>
      </c>
      <c r="AI531" s="665" t="str">
        <f t="shared" si="93"/>
        <v/>
      </c>
      <c r="AJ531" s="666" t="str">
        <f t="shared" si="94"/>
        <v/>
      </c>
      <c r="AK531" s="666" t="str">
        <f t="shared" si="95"/>
        <v/>
      </c>
      <c r="AL531" s="666" t="str">
        <f t="shared" si="88"/>
        <v/>
      </c>
      <c r="AM531" s="666" t="str">
        <f>IF(R531="","",IF(OR(I531=IF(J531&gt;【１】経営概要!$G$27,調査年-1,調査年),AH531=""),"",ROUND(AH531*R531%,0)))</f>
        <v/>
      </c>
      <c r="AN531" s="666" t="str">
        <f t="shared" si="96"/>
        <v/>
      </c>
      <c r="AO531" s="666" t="str">
        <f t="shared" si="97"/>
        <v/>
      </c>
      <c r="AP531" s="666" t="str">
        <f t="shared" si="98"/>
        <v/>
      </c>
      <c r="AQ531" s="862" t="str">
        <f>IF(OR(R531="",AND(OR(I531&lt;&gt;IF(J531&gt;【１】経営概要!$G$27,調査年-1,調査年),AA531=0),M531="",AL531="")),"",
SUM(
IF(AND(I531=IF(J531&gt;【１】経営概要!$G$27,調査年-1,調査年),AA531=1),ROUND(K531*R531%,0),),
ROUND(M531*R531%,0),
ROUND(SUM(AL531)*R531%,0),
))</f>
        <v/>
      </c>
      <c r="AR531" s="666" t="str">
        <f t="shared" si="99"/>
        <v/>
      </c>
      <c r="AS531" s="666" t="str">
        <f t="shared" si="100"/>
        <v/>
      </c>
      <c r="AT531" s="897" t="str">
        <f t="shared" ref="AT531:AT594" si="104">IF(R531="","",IF(P531="","",ROUND(P531*R531%,0)))</f>
        <v/>
      </c>
      <c r="AU531" s="897" t="str">
        <f t="shared" si="101"/>
        <v/>
      </c>
    </row>
    <row r="532" spans="3:47" s="4" customFormat="1" ht="28.15" hidden="1" customHeight="1" outlineLevel="1">
      <c r="C532" s="722">
        <v>514</v>
      </c>
      <c r="D532" s="772"/>
      <c r="E532" s="773"/>
      <c r="F532" s="767"/>
      <c r="G532" s="744"/>
      <c r="H532" s="193"/>
      <c r="I532" s="193"/>
      <c r="J532" s="768"/>
      <c r="K532" s="192"/>
      <c r="L532" s="192"/>
      <c r="M532" s="774"/>
      <c r="N532" s="192"/>
      <c r="O532" s="769"/>
      <c r="P532" s="895"/>
      <c r="Q532" s="960"/>
      <c r="R532" s="1048"/>
      <c r="S532" s="770"/>
      <c r="T532" s="771"/>
      <c r="U532" s="453"/>
      <c r="V532" s="307"/>
      <c r="W532" s="294"/>
      <c r="Z532" s="663" t="str">
        <f t="shared" si="89"/>
        <v/>
      </c>
      <c r="AA532" s="664" t="str">
        <f t="shared" si="102"/>
        <v/>
      </c>
      <c r="AB532" s="664" t="str">
        <f t="shared" si="103"/>
        <v/>
      </c>
      <c r="AC532" s="664" t="str">
        <f>IF(Z532="","",VLOOKUP(Z532,リスト!BN:BO,2,0))</f>
        <v/>
      </c>
      <c r="AD532" s="664" t="str">
        <f t="shared" si="90"/>
        <v/>
      </c>
      <c r="AE532" s="664" t="str">
        <f>IF(AD532="","",VLOOKUP(AD532,リスト!BW:BX,2,0))</f>
        <v/>
      </c>
      <c r="AF532" s="664" t="str">
        <f>IF(Z532="","",IF(J532&gt;【１】経営概要!$G$27,調査年-1,調査年)-I532)</f>
        <v/>
      </c>
      <c r="AG532" s="723" t="str">
        <f t="shared" si="91"/>
        <v/>
      </c>
      <c r="AH532" s="665" t="str">
        <f t="shared" si="92"/>
        <v/>
      </c>
      <c r="AI532" s="665" t="str">
        <f t="shared" si="93"/>
        <v/>
      </c>
      <c r="AJ532" s="666" t="str">
        <f t="shared" si="94"/>
        <v/>
      </c>
      <c r="AK532" s="666" t="str">
        <f t="shared" si="95"/>
        <v/>
      </c>
      <c r="AL532" s="666" t="str">
        <f t="shared" ref="AL532:AL595" si="105">IF(OR(Z532="",AA532=1),IF(AND(AA532=1,AF532=0),L532,""),
IF(AND(AD532&gt;0,AF532&lt;AD532,SUM(AK532)&gt;0,AK532&lt;=ROUND(L532*AE532,0)),ROUND(AK532,0),
IF(AND(AD532&gt;0,AF532&lt;AD532,SUM(L532)&gt;0),ROUND(L532*AE532,0),"")))</f>
        <v/>
      </c>
      <c r="AM532" s="666" t="str">
        <f>IF(R532="","",IF(OR(I532=IF(J532&gt;【１】経営概要!$G$27,調査年-1,調査年),AH532=""),"",ROUND(AH532*R532%,0)))</f>
        <v/>
      </c>
      <c r="AN532" s="666" t="str">
        <f t="shared" si="96"/>
        <v/>
      </c>
      <c r="AO532" s="666" t="str">
        <f t="shared" si="97"/>
        <v/>
      </c>
      <c r="AP532" s="666" t="str">
        <f t="shared" si="98"/>
        <v/>
      </c>
      <c r="AQ532" s="862" t="str">
        <f>IF(OR(R532="",AND(OR(I532&lt;&gt;IF(J532&gt;【１】経営概要!$G$27,調査年-1,調査年),AA532=0),M532="",AL532="")),"",
SUM(
IF(AND(I532=IF(J532&gt;【１】経営概要!$G$27,調査年-1,調査年),AA532=1),ROUND(K532*R532%,0),),
ROUND(M532*R532%,0),
ROUND(SUM(AL532)*R532%,0),
))</f>
        <v/>
      </c>
      <c r="AR532" s="666" t="str">
        <f t="shared" si="99"/>
        <v/>
      </c>
      <c r="AS532" s="666" t="str">
        <f t="shared" si="100"/>
        <v/>
      </c>
      <c r="AT532" s="897" t="str">
        <f t="shared" si="104"/>
        <v/>
      </c>
      <c r="AU532" s="897" t="str">
        <f t="shared" si="101"/>
        <v/>
      </c>
    </row>
    <row r="533" spans="3:47" s="4" customFormat="1" ht="28.15" hidden="1" customHeight="1" outlineLevel="1">
      <c r="C533" s="722">
        <v>515</v>
      </c>
      <c r="D533" s="766"/>
      <c r="E533" s="686"/>
      <c r="F533" s="767"/>
      <c r="G533" s="744"/>
      <c r="H533" s="191"/>
      <c r="I533" s="191"/>
      <c r="J533" s="768"/>
      <c r="K533" s="192"/>
      <c r="L533" s="192"/>
      <c r="M533" s="774"/>
      <c r="N533" s="192"/>
      <c r="O533" s="769"/>
      <c r="P533" s="895"/>
      <c r="Q533" s="960"/>
      <c r="R533" s="1048"/>
      <c r="S533" s="770"/>
      <c r="T533" s="771"/>
      <c r="U533" s="453"/>
      <c r="V533" s="307"/>
      <c r="W533" s="294"/>
      <c r="Z533" s="663" t="str">
        <f t="shared" si="89"/>
        <v/>
      </c>
      <c r="AA533" s="664" t="str">
        <f t="shared" si="102"/>
        <v/>
      </c>
      <c r="AB533" s="664" t="str">
        <f t="shared" si="103"/>
        <v/>
      </c>
      <c r="AC533" s="664" t="str">
        <f>IF(Z533="","",VLOOKUP(Z533,リスト!BN:BO,2,0))</f>
        <v/>
      </c>
      <c r="AD533" s="664" t="str">
        <f t="shared" si="90"/>
        <v/>
      </c>
      <c r="AE533" s="664" t="str">
        <f>IF(AD533="","",VLOOKUP(AD533,リスト!BW:BX,2,0))</f>
        <v/>
      </c>
      <c r="AF533" s="664" t="str">
        <f>IF(Z533="","",IF(J533&gt;【１】経営概要!$G$27,調査年-1,調査年)-I533)</f>
        <v/>
      </c>
      <c r="AG533" s="723" t="str">
        <f t="shared" si="91"/>
        <v/>
      </c>
      <c r="AH533" s="665" t="str">
        <f t="shared" si="92"/>
        <v/>
      </c>
      <c r="AI533" s="665" t="str">
        <f t="shared" si="93"/>
        <v/>
      </c>
      <c r="AJ533" s="666" t="str">
        <f t="shared" si="94"/>
        <v/>
      </c>
      <c r="AK533" s="666" t="str">
        <f t="shared" si="95"/>
        <v/>
      </c>
      <c r="AL533" s="666" t="str">
        <f t="shared" si="105"/>
        <v/>
      </c>
      <c r="AM533" s="666" t="str">
        <f>IF(R533="","",IF(OR(I533=IF(J533&gt;【１】経営概要!$G$27,調査年-1,調査年),AH533=""),"",ROUND(AH533*R533%,0)))</f>
        <v/>
      </c>
      <c r="AN533" s="666" t="str">
        <f t="shared" si="96"/>
        <v/>
      </c>
      <c r="AO533" s="666" t="str">
        <f t="shared" si="97"/>
        <v/>
      </c>
      <c r="AP533" s="666" t="str">
        <f t="shared" si="98"/>
        <v/>
      </c>
      <c r="AQ533" s="862" t="str">
        <f>IF(OR(R533="",AND(OR(I533&lt;&gt;IF(J533&gt;【１】経営概要!$G$27,調査年-1,調査年),AA533=0),M533="",AL533="")),"",
SUM(
IF(AND(I533=IF(J533&gt;【１】経営概要!$G$27,調査年-1,調査年),AA533=1),ROUND(K533*R533%,0),),
ROUND(M533*R533%,0),
ROUND(SUM(AL533)*R533%,0),
))</f>
        <v/>
      </c>
      <c r="AR533" s="666" t="str">
        <f t="shared" si="99"/>
        <v/>
      </c>
      <c r="AS533" s="666" t="str">
        <f t="shared" si="100"/>
        <v/>
      </c>
      <c r="AT533" s="897" t="str">
        <f t="shared" si="104"/>
        <v/>
      </c>
      <c r="AU533" s="897" t="str">
        <f t="shared" si="101"/>
        <v/>
      </c>
    </row>
    <row r="534" spans="3:47" s="4" customFormat="1" ht="28.15" hidden="1" customHeight="1" outlineLevel="1">
      <c r="C534" s="722">
        <v>516</v>
      </c>
      <c r="D534" s="772"/>
      <c r="E534" s="773"/>
      <c r="F534" s="767"/>
      <c r="G534" s="744"/>
      <c r="H534" s="193"/>
      <c r="I534" s="193"/>
      <c r="J534" s="775"/>
      <c r="K534" s="192"/>
      <c r="L534" s="192"/>
      <c r="M534" s="774"/>
      <c r="N534" s="192"/>
      <c r="O534" s="769"/>
      <c r="P534" s="895"/>
      <c r="Q534" s="960"/>
      <c r="R534" s="1048"/>
      <c r="S534" s="770"/>
      <c r="T534" s="771"/>
      <c r="U534" s="453"/>
      <c r="V534" s="307"/>
      <c r="W534" s="294"/>
      <c r="Z534" s="663" t="str">
        <f t="shared" si="89"/>
        <v/>
      </c>
      <c r="AA534" s="664" t="str">
        <f t="shared" si="102"/>
        <v/>
      </c>
      <c r="AB534" s="664" t="str">
        <f t="shared" si="103"/>
        <v/>
      </c>
      <c r="AC534" s="664" t="str">
        <f>IF(Z534="","",VLOOKUP(Z534,リスト!BN:BO,2,0))</f>
        <v/>
      </c>
      <c r="AD534" s="664" t="str">
        <f t="shared" si="90"/>
        <v/>
      </c>
      <c r="AE534" s="664" t="str">
        <f>IF(AD534="","",VLOOKUP(AD534,リスト!BW:BX,2,0))</f>
        <v/>
      </c>
      <c r="AF534" s="664" t="str">
        <f>IF(Z534="","",IF(J534&gt;【１】経営概要!$G$27,調査年-1,調査年)-I534)</f>
        <v/>
      </c>
      <c r="AG534" s="723" t="str">
        <f t="shared" si="91"/>
        <v/>
      </c>
      <c r="AH534" s="665" t="str">
        <f t="shared" si="92"/>
        <v/>
      </c>
      <c r="AI534" s="665" t="str">
        <f t="shared" si="93"/>
        <v/>
      </c>
      <c r="AJ534" s="666" t="str">
        <f t="shared" si="94"/>
        <v/>
      </c>
      <c r="AK534" s="666" t="str">
        <f t="shared" si="95"/>
        <v/>
      </c>
      <c r="AL534" s="666" t="str">
        <f t="shared" si="105"/>
        <v/>
      </c>
      <c r="AM534" s="666" t="str">
        <f>IF(R534="","",IF(OR(I534=IF(J534&gt;【１】経営概要!$G$27,調査年-1,調査年),AH534=""),"",ROUND(AH534*R534%,0)))</f>
        <v/>
      </c>
      <c r="AN534" s="666" t="str">
        <f t="shared" si="96"/>
        <v/>
      </c>
      <c r="AO534" s="666" t="str">
        <f t="shared" si="97"/>
        <v/>
      </c>
      <c r="AP534" s="666" t="str">
        <f t="shared" si="98"/>
        <v/>
      </c>
      <c r="AQ534" s="862" t="str">
        <f>IF(OR(R534="",AND(OR(I534&lt;&gt;IF(J534&gt;【１】経営概要!$G$27,調査年-1,調査年),AA534=0),M534="",AL534="")),"",
SUM(
IF(AND(I534=IF(J534&gt;【１】経営概要!$G$27,調査年-1,調査年),AA534=1),ROUND(K534*R534%,0),),
ROUND(M534*R534%,0),
ROUND(SUM(AL534)*R534%,0),
))</f>
        <v/>
      </c>
      <c r="AR534" s="666" t="str">
        <f t="shared" si="99"/>
        <v/>
      </c>
      <c r="AS534" s="666" t="str">
        <f t="shared" si="100"/>
        <v/>
      </c>
      <c r="AT534" s="897" t="str">
        <f t="shared" si="104"/>
        <v/>
      </c>
      <c r="AU534" s="897" t="str">
        <f t="shared" si="101"/>
        <v/>
      </c>
    </row>
    <row r="535" spans="3:47" s="4" customFormat="1" ht="28.15" hidden="1" customHeight="1" outlineLevel="1">
      <c r="C535" s="722">
        <v>517</v>
      </c>
      <c r="D535" s="766"/>
      <c r="E535" s="686"/>
      <c r="F535" s="767"/>
      <c r="G535" s="744"/>
      <c r="H535" s="191"/>
      <c r="I535" s="191"/>
      <c r="J535" s="776"/>
      <c r="K535" s="192"/>
      <c r="L535" s="192"/>
      <c r="M535" s="774"/>
      <c r="N535" s="192"/>
      <c r="O535" s="769"/>
      <c r="P535" s="895"/>
      <c r="Q535" s="960"/>
      <c r="R535" s="1048"/>
      <c r="S535" s="770"/>
      <c r="T535" s="771"/>
      <c r="U535" s="453"/>
      <c r="V535" s="307"/>
      <c r="W535" s="294"/>
      <c r="Z535" s="663" t="str">
        <f t="shared" si="89"/>
        <v/>
      </c>
      <c r="AA535" s="664" t="str">
        <f t="shared" si="102"/>
        <v/>
      </c>
      <c r="AB535" s="664" t="str">
        <f t="shared" si="103"/>
        <v/>
      </c>
      <c r="AC535" s="664" t="str">
        <f>IF(Z535="","",VLOOKUP(Z535,リスト!BN:BO,2,0))</f>
        <v/>
      </c>
      <c r="AD535" s="664" t="str">
        <f t="shared" si="90"/>
        <v/>
      </c>
      <c r="AE535" s="664" t="str">
        <f>IF(AD535="","",VLOOKUP(AD535,リスト!BW:BX,2,0))</f>
        <v/>
      </c>
      <c r="AF535" s="664" t="str">
        <f>IF(Z535="","",IF(J535&gt;【１】経営概要!$G$27,調査年-1,調査年)-I535)</f>
        <v/>
      </c>
      <c r="AG535" s="723" t="str">
        <f t="shared" si="91"/>
        <v/>
      </c>
      <c r="AH535" s="665" t="str">
        <f t="shared" si="92"/>
        <v/>
      </c>
      <c r="AI535" s="665" t="str">
        <f t="shared" si="93"/>
        <v/>
      </c>
      <c r="AJ535" s="666" t="str">
        <f t="shared" si="94"/>
        <v/>
      </c>
      <c r="AK535" s="666" t="str">
        <f t="shared" si="95"/>
        <v/>
      </c>
      <c r="AL535" s="666" t="str">
        <f t="shared" si="105"/>
        <v/>
      </c>
      <c r="AM535" s="666" t="str">
        <f>IF(R535="","",IF(OR(I535=IF(J535&gt;【１】経営概要!$G$27,調査年-1,調査年),AH535=""),"",ROUND(AH535*R535%,0)))</f>
        <v/>
      </c>
      <c r="AN535" s="666" t="str">
        <f t="shared" si="96"/>
        <v/>
      </c>
      <c r="AO535" s="666" t="str">
        <f t="shared" si="97"/>
        <v/>
      </c>
      <c r="AP535" s="666" t="str">
        <f t="shared" si="98"/>
        <v/>
      </c>
      <c r="AQ535" s="862" t="str">
        <f>IF(OR(R535="",AND(OR(I535&lt;&gt;IF(J535&gt;【１】経営概要!$G$27,調査年-1,調査年),AA535=0),M535="",AL535="")),"",
SUM(
IF(AND(I535=IF(J535&gt;【１】経営概要!$G$27,調査年-1,調査年),AA535=1),ROUND(K535*R535%,0),),
ROUND(M535*R535%,0),
ROUND(SUM(AL535)*R535%,0),
))</f>
        <v/>
      </c>
      <c r="AR535" s="666" t="str">
        <f t="shared" si="99"/>
        <v/>
      </c>
      <c r="AS535" s="666" t="str">
        <f t="shared" si="100"/>
        <v/>
      </c>
      <c r="AT535" s="897" t="str">
        <f t="shared" si="104"/>
        <v/>
      </c>
      <c r="AU535" s="897" t="str">
        <f t="shared" si="101"/>
        <v/>
      </c>
    </row>
    <row r="536" spans="3:47" s="4" customFormat="1" ht="28.15" hidden="1" customHeight="1" outlineLevel="1">
      <c r="C536" s="722">
        <v>518</v>
      </c>
      <c r="D536" s="766"/>
      <c r="E536" s="686"/>
      <c r="F536" s="767"/>
      <c r="G536" s="744"/>
      <c r="H536" s="191"/>
      <c r="I536" s="191"/>
      <c r="J536" s="776"/>
      <c r="K536" s="192"/>
      <c r="L536" s="192"/>
      <c r="M536" s="774"/>
      <c r="N536" s="192"/>
      <c r="O536" s="769"/>
      <c r="P536" s="895"/>
      <c r="Q536" s="960"/>
      <c r="R536" s="1048"/>
      <c r="S536" s="770"/>
      <c r="T536" s="771"/>
      <c r="U536" s="453"/>
      <c r="V536" s="307"/>
      <c r="W536" s="294"/>
      <c r="Z536" s="663" t="str">
        <f t="shared" si="89"/>
        <v/>
      </c>
      <c r="AA536" s="664" t="str">
        <f t="shared" si="102"/>
        <v/>
      </c>
      <c r="AB536" s="664" t="str">
        <f t="shared" si="103"/>
        <v/>
      </c>
      <c r="AC536" s="664" t="str">
        <f>IF(Z536="","",VLOOKUP(Z536,リスト!BN:BO,2,0))</f>
        <v/>
      </c>
      <c r="AD536" s="664" t="str">
        <f t="shared" si="90"/>
        <v/>
      </c>
      <c r="AE536" s="664" t="str">
        <f>IF(AD536="","",VLOOKUP(AD536,リスト!BW:BX,2,0))</f>
        <v/>
      </c>
      <c r="AF536" s="664" t="str">
        <f>IF(Z536="","",IF(J536&gt;【１】経営概要!$G$27,調査年-1,調査年)-I536)</f>
        <v/>
      </c>
      <c r="AG536" s="723" t="str">
        <f t="shared" si="91"/>
        <v/>
      </c>
      <c r="AH536" s="665" t="str">
        <f t="shared" si="92"/>
        <v/>
      </c>
      <c r="AI536" s="665" t="str">
        <f t="shared" si="93"/>
        <v/>
      </c>
      <c r="AJ536" s="666" t="str">
        <f t="shared" si="94"/>
        <v/>
      </c>
      <c r="AK536" s="666" t="str">
        <f t="shared" si="95"/>
        <v/>
      </c>
      <c r="AL536" s="666" t="str">
        <f t="shared" si="105"/>
        <v/>
      </c>
      <c r="AM536" s="666" t="str">
        <f>IF(R536="","",IF(OR(I536=IF(J536&gt;【１】経営概要!$G$27,調査年-1,調査年),AH536=""),"",ROUND(AH536*R536%,0)))</f>
        <v/>
      </c>
      <c r="AN536" s="666" t="str">
        <f t="shared" si="96"/>
        <v/>
      </c>
      <c r="AO536" s="666" t="str">
        <f t="shared" si="97"/>
        <v/>
      </c>
      <c r="AP536" s="666" t="str">
        <f t="shared" si="98"/>
        <v/>
      </c>
      <c r="AQ536" s="862" t="str">
        <f>IF(OR(R536="",AND(OR(I536&lt;&gt;IF(J536&gt;【１】経営概要!$G$27,調査年-1,調査年),AA536=0),M536="",AL536="")),"",
SUM(
IF(AND(I536=IF(J536&gt;【１】経営概要!$G$27,調査年-1,調査年),AA536=1),ROUND(K536*R536%,0),),
ROUND(M536*R536%,0),
ROUND(SUM(AL536)*R536%,0),
))</f>
        <v/>
      </c>
      <c r="AR536" s="666" t="str">
        <f t="shared" si="99"/>
        <v/>
      </c>
      <c r="AS536" s="666" t="str">
        <f t="shared" si="100"/>
        <v/>
      </c>
      <c r="AT536" s="897" t="str">
        <f t="shared" si="104"/>
        <v/>
      </c>
      <c r="AU536" s="897" t="str">
        <f t="shared" si="101"/>
        <v/>
      </c>
    </row>
    <row r="537" spans="3:47" s="4" customFormat="1" ht="28.15" hidden="1" customHeight="1" outlineLevel="1">
      <c r="C537" s="722">
        <v>519</v>
      </c>
      <c r="D537" s="766"/>
      <c r="E537" s="686"/>
      <c r="F537" s="767"/>
      <c r="G537" s="744"/>
      <c r="H537" s="191"/>
      <c r="I537" s="191"/>
      <c r="J537" s="776"/>
      <c r="K537" s="192"/>
      <c r="L537" s="192"/>
      <c r="M537" s="774"/>
      <c r="N537" s="192"/>
      <c r="O537" s="769"/>
      <c r="P537" s="895"/>
      <c r="Q537" s="960"/>
      <c r="R537" s="1048"/>
      <c r="S537" s="770"/>
      <c r="T537" s="771"/>
      <c r="U537" s="453"/>
      <c r="V537" s="307"/>
      <c r="W537" s="294"/>
      <c r="Z537" s="663" t="str">
        <f t="shared" si="89"/>
        <v/>
      </c>
      <c r="AA537" s="664" t="str">
        <f t="shared" si="102"/>
        <v/>
      </c>
      <c r="AB537" s="664" t="str">
        <f t="shared" si="103"/>
        <v/>
      </c>
      <c r="AC537" s="664" t="str">
        <f>IF(Z537="","",VLOOKUP(Z537,リスト!BN:BO,2,0))</f>
        <v/>
      </c>
      <c r="AD537" s="664" t="str">
        <f t="shared" si="90"/>
        <v/>
      </c>
      <c r="AE537" s="664" t="str">
        <f>IF(AD537="","",VLOOKUP(AD537,リスト!BW:BX,2,0))</f>
        <v/>
      </c>
      <c r="AF537" s="664" t="str">
        <f>IF(Z537="","",IF(J537&gt;【１】経営概要!$G$27,調査年-1,調査年)-I537)</f>
        <v/>
      </c>
      <c r="AG537" s="723" t="str">
        <f t="shared" si="91"/>
        <v/>
      </c>
      <c r="AH537" s="665" t="str">
        <f t="shared" si="92"/>
        <v/>
      </c>
      <c r="AI537" s="665" t="str">
        <f t="shared" si="93"/>
        <v/>
      </c>
      <c r="AJ537" s="666" t="str">
        <f t="shared" si="94"/>
        <v/>
      </c>
      <c r="AK537" s="666" t="str">
        <f t="shared" si="95"/>
        <v/>
      </c>
      <c r="AL537" s="666" t="str">
        <f t="shared" si="105"/>
        <v/>
      </c>
      <c r="AM537" s="666" t="str">
        <f>IF(R537="","",IF(OR(I537=IF(J537&gt;【１】経営概要!$G$27,調査年-1,調査年),AH537=""),"",ROUND(AH537*R537%,0)))</f>
        <v/>
      </c>
      <c r="AN537" s="666" t="str">
        <f t="shared" si="96"/>
        <v/>
      </c>
      <c r="AO537" s="666" t="str">
        <f t="shared" si="97"/>
        <v/>
      </c>
      <c r="AP537" s="666" t="str">
        <f t="shared" si="98"/>
        <v/>
      </c>
      <c r="AQ537" s="862" t="str">
        <f>IF(OR(R537="",AND(OR(I537&lt;&gt;IF(J537&gt;【１】経営概要!$G$27,調査年-1,調査年),AA537=0),M537="",AL537="")),"",
SUM(
IF(AND(I537=IF(J537&gt;【１】経営概要!$G$27,調査年-1,調査年),AA537=1),ROUND(K537*R537%,0),),
ROUND(M537*R537%,0),
ROUND(SUM(AL537)*R537%,0),
))</f>
        <v/>
      </c>
      <c r="AR537" s="666" t="str">
        <f t="shared" si="99"/>
        <v/>
      </c>
      <c r="AS537" s="666" t="str">
        <f t="shared" si="100"/>
        <v/>
      </c>
      <c r="AT537" s="897" t="str">
        <f t="shared" si="104"/>
        <v/>
      </c>
      <c r="AU537" s="897" t="str">
        <f t="shared" si="101"/>
        <v/>
      </c>
    </row>
    <row r="538" spans="3:47" s="4" customFormat="1" ht="28.15" hidden="1" customHeight="1" outlineLevel="1">
      <c r="C538" s="722">
        <v>520</v>
      </c>
      <c r="D538" s="766"/>
      <c r="E538" s="686"/>
      <c r="F538" s="767"/>
      <c r="G538" s="744"/>
      <c r="H538" s="191"/>
      <c r="I538" s="191"/>
      <c r="J538" s="776"/>
      <c r="K538" s="192"/>
      <c r="L538" s="192"/>
      <c r="M538" s="774"/>
      <c r="N538" s="192"/>
      <c r="O538" s="769"/>
      <c r="P538" s="895"/>
      <c r="Q538" s="960"/>
      <c r="R538" s="1048"/>
      <c r="S538" s="770"/>
      <c r="T538" s="771"/>
      <c r="U538" s="453"/>
      <c r="V538" s="307"/>
      <c r="W538" s="294"/>
      <c r="Z538" s="663" t="str">
        <f t="shared" si="89"/>
        <v/>
      </c>
      <c r="AA538" s="664" t="str">
        <f t="shared" si="102"/>
        <v/>
      </c>
      <c r="AB538" s="664" t="str">
        <f t="shared" si="103"/>
        <v/>
      </c>
      <c r="AC538" s="664" t="str">
        <f>IF(Z538="","",VLOOKUP(Z538,リスト!BN:BO,2,0))</f>
        <v/>
      </c>
      <c r="AD538" s="664" t="str">
        <f t="shared" si="90"/>
        <v/>
      </c>
      <c r="AE538" s="664" t="str">
        <f>IF(AD538="","",VLOOKUP(AD538,リスト!BW:BX,2,0))</f>
        <v/>
      </c>
      <c r="AF538" s="664" t="str">
        <f>IF(Z538="","",IF(J538&gt;【１】経営概要!$G$27,調査年-1,調査年)-I538)</f>
        <v/>
      </c>
      <c r="AG538" s="723" t="str">
        <f t="shared" si="91"/>
        <v/>
      </c>
      <c r="AH538" s="665" t="str">
        <f t="shared" si="92"/>
        <v/>
      </c>
      <c r="AI538" s="665" t="str">
        <f t="shared" si="93"/>
        <v/>
      </c>
      <c r="AJ538" s="666" t="str">
        <f t="shared" si="94"/>
        <v/>
      </c>
      <c r="AK538" s="666" t="str">
        <f t="shared" si="95"/>
        <v/>
      </c>
      <c r="AL538" s="666" t="str">
        <f t="shared" si="105"/>
        <v/>
      </c>
      <c r="AM538" s="666" t="str">
        <f>IF(R538="","",IF(OR(I538=IF(J538&gt;【１】経営概要!$G$27,調査年-1,調査年),AH538=""),"",ROUND(AH538*R538%,0)))</f>
        <v/>
      </c>
      <c r="AN538" s="666" t="str">
        <f t="shared" si="96"/>
        <v/>
      </c>
      <c r="AO538" s="666" t="str">
        <f t="shared" si="97"/>
        <v/>
      </c>
      <c r="AP538" s="666" t="str">
        <f t="shared" si="98"/>
        <v/>
      </c>
      <c r="AQ538" s="862" t="str">
        <f>IF(OR(R538="",AND(OR(I538&lt;&gt;IF(J538&gt;【１】経営概要!$G$27,調査年-1,調査年),AA538=0),M538="",AL538="")),"",
SUM(
IF(AND(I538=IF(J538&gt;【１】経営概要!$G$27,調査年-1,調査年),AA538=1),ROUND(K538*R538%,0),),
ROUND(M538*R538%,0),
ROUND(SUM(AL538)*R538%,0),
))</f>
        <v/>
      </c>
      <c r="AR538" s="666" t="str">
        <f t="shared" si="99"/>
        <v/>
      </c>
      <c r="AS538" s="666" t="str">
        <f t="shared" si="100"/>
        <v/>
      </c>
      <c r="AT538" s="897" t="str">
        <f t="shared" si="104"/>
        <v/>
      </c>
      <c r="AU538" s="897" t="str">
        <f t="shared" si="101"/>
        <v/>
      </c>
    </row>
    <row r="539" spans="3:47" s="4" customFormat="1" ht="28.15" hidden="1" customHeight="1" outlineLevel="1">
      <c r="C539" s="722">
        <v>521</v>
      </c>
      <c r="D539" s="766"/>
      <c r="E539" s="686"/>
      <c r="F539" s="767"/>
      <c r="G539" s="744"/>
      <c r="H539" s="191"/>
      <c r="I539" s="191"/>
      <c r="J539" s="776"/>
      <c r="K539" s="192"/>
      <c r="L539" s="192"/>
      <c r="M539" s="774"/>
      <c r="N539" s="192"/>
      <c r="O539" s="769"/>
      <c r="P539" s="895"/>
      <c r="Q539" s="960"/>
      <c r="R539" s="1048"/>
      <c r="S539" s="770"/>
      <c r="T539" s="771"/>
      <c r="U539" s="453"/>
      <c r="V539" s="307"/>
      <c r="W539" s="294"/>
      <c r="Z539" s="663" t="str">
        <f t="shared" si="89"/>
        <v/>
      </c>
      <c r="AA539" s="664" t="str">
        <f t="shared" si="102"/>
        <v/>
      </c>
      <c r="AB539" s="664" t="str">
        <f t="shared" si="103"/>
        <v/>
      </c>
      <c r="AC539" s="664" t="str">
        <f>IF(Z539="","",VLOOKUP(Z539,リスト!BN:BO,2,0))</f>
        <v/>
      </c>
      <c r="AD539" s="664" t="str">
        <f t="shared" si="90"/>
        <v/>
      </c>
      <c r="AE539" s="664" t="str">
        <f>IF(AD539="","",VLOOKUP(AD539,リスト!BW:BX,2,0))</f>
        <v/>
      </c>
      <c r="AF539" s="664" t="str">
        <f>IF(Z539="","",IF(J539&gt;【１】経営概要!$G$27,調査年-1,調査年)-I539)</f>
        <v/>
      </c>
      <c r="AG539" s="723" t="str">
        <f t="shared" si="91"/>
        <v/>
      </c>
      <c r="AH539" s="665" t="str">
        <f t="shared" si="92"/>
        <v/>
      </c>
      <c r="AI539" s="665" t="str">
        <f t="shared" si="93"/>
        <v/>
      </c>
      <c r="AJ539" s="666" t="str">
        <f t="shared" si="94"/>
        <v/>
      </c>
      <c r="AK539" s="666" t="str">
        <f t="shared" si="95"/>
        <v/>
      </c>
      <c r="AL539" s="666" t="str">
        <f t="shared" si="105"/>
        <v/>
      </c>
      <c r="AM539" s="666" t="str">
        <f>IF(R539="","",IF(OR(I539=IF(J539&gt;【１】経営概要!$G$27,調査年-1,調査年),AH539=""),"",ROUND(AH539*R539%,0)))</f>
        <v/>
      </c>
      <c r="AN539" s="666" t="str">
        <f t="shared" si="96"/>
        <v/>
      </c>
      <c r="AO539" s="666" t="str">
        <f t="shared" si="97"/>
        <v/>
      </c>
      <c r="AP539" s="666" t="str">
        <f t="shared" si="98"/>
        <v/>
      </c>
      <c r="AQ539" s="862" t="str">
        <f>IF(OR(R539="",AND(OR(I539&lt;&gt;IF(J539&gt;【１】経営概要!$G$27,調査年-1,調査年),AA539=0),M539="",AL539="")),"",
SUM(
IF(AND(I539=IF(J539&gt;【１】経営概要!$G$27,調査年-1,調査年),AA539=1),ROUND(K539*R539%,0),),
ROUND(M539*R539%,0),
ROUND(SUM(AL539)*R539%,0),
))</f>
        <v/>
      </c>
      <c r="AR539" s="666" t="str">
        <f t="shared" si="99"/>
        <v/>
      </c>
      <c r="AS539" s="666" t="str">
        <f t="shared" si="100"/>
        <v/>
      </c>
      <c r="AT539" s="897" t="str">
        <f t="shared" si="104"/>
        <v/>
      </c>
      <c r="AU539" s="897" t="str">
        <f t="shared" si="101"/>
        <v/>
      </c>
    </row>
    <row r="540" spans="3:47" s="4" customFormat="1" ht="28.15" hidden="1" customHeight="1" outlineLevel="1">
      <c r="C540" s="722">
        <v>522</v>
      </c>
      <c r="D540" s="766"/>
      <c r="E540" s="686"/>
      <c r="F540" s="767"/>
      <c r="G540" s="744"/>
      <c r="H540" s="191"/>
      <c r="I540" s="191"/>
      <c r="J540" s="776"/>
      <c r="K540" s="192"/>
      <c r="L540" s="192"/>
      <c r="M540" s="774"/>
      <c r="N540" s="192"/>
      <c r="O540" s="769"/>
      <c r="P540" s="895"/>
      <c r="Q540" s="960"/>
      <c r="R540" s="1048"/>
      <c r="S540" s="770"/>
      <c r="T540" s="771"/>
      <c r="U540" s="453"/>
      <c r="V540" s="307"/>
      <c r="W540" s="294"/>
      <c r="Z540" s="663" t="str">
        <f t="shared" si="89"/>
        <v/>
      </c>
      <c r="AA540" s="664" t="str">
        <f t="shared" si="102"/>
        <v/>
      </c>
      <c r="AB540" s="664" t="str">
        <f t="shared" si="103"/>
        <v/>
      </c>
      <c r="AC540" s="664" t="str">
        <f>IF(Z540="","",VLOOKUP(Z540,リスト!BN:BO,2,0))</f>
        <v/>
      </c>
      <c r="AD540" s="664" t="str">
        <f t="shared" si="90"/>
        <v/>
      </c>
      <c r="AE540" s="664" t="str">
        <f>IF(AD540="","",VLOOKUP(AD540,リスト!BW:BX,2,0))</f>
        <v/>
      </c>
      <c r="AF540" s="664" t="str">
        <f>IF(Z540="","",IF(J540&gt;【１】経営概要!$G$27,調査年-1,調査年)-I540)</f>
        <v/>
      </c>
      <c r="AG540" s="723" t="str">
        <f t="shared" si="91"/>
        <v/>
      </c>
      <c r="AH540" s="665" t="str">
        <f t="shared" si="92"/>
        <v/>
      </c>
      <c r="AI540" s="665" t="str">
        <f t="shared" si="93"/>
        <v/>
      </c>
      <c r="AJ540" s="666" t="str">
        <f t="shared" si="94"/>
        <v/>
      </c>
      <c r="AK540" s="666" t="str">
        <f t="shared" si="95"/>
        <v/>
      </c>
      <c r="AL540" s="666" t="str">
        <f t="shared" si="105"/>
        <v/>
      </c>
      <c r="AM540" s="666" t="str">
        <f>IF(R540="","",IF(OR(I540=IF(J540&gt;【１】経営概要!$G$27,調査年-1,調査年),AH540=""),"",ROUND(AH540*R540%,0)))</f>
        <v/>
      </c>
      <c r="AN540" s="666" t="str">
        <f t="shared" si="96"/>
        <v/>
      </c>
      <c r="AO540" s="666" t="str">
        <f t="shared" si="97"/>
        <v/>
      </c>
      <c r="AP540" s="666" t="str">
        <f t="shared" si="98"/>
        <v/>
      </c>
      <c r="AQ540" s="862" t="str">
        <f>IF(OR(R540="",AND(OR(I540&lt;&gt;IF(J540&gt;【１】経営概要!$G$27,調査年-1,調査年),AA540=0),M540="",AL540="")),"",
SUM(
IF(AND(I540=IF(J540&gt;【１】経営概要!$G$27,調査年-1,調査年),AA540=1),ROUND(K540*R540%,0),),
ROUND(M540*R540%,0),
ROUND(SUM(AL540)*R540%,0),
))</f>
        <v/>
      </c>
      <c r="AR540" s="666" t="str">
        <f t="shared" si="99"/>
        <v/>
      </c>
      <c r="AS540" s="666" t="str">
        <f t="shared" si="100"/>
        <v/>
      </c>
      <c r="AT540" s="897" t="str">
        <f t="shared" si="104"/>
        <v/>
      </c>
      <c r="AU540" s="897" t="str">
        <f t="shared" si="101"/>
        <v/>
      </c>
    </row>
    <row r="541" spans="3:47" s="4" customFormat="1" ht="28.15" hidden="1" customHeight="1" outlineLevel="1">
      <c r="C541" s="722">
        <v>523</v>
      </c>
      <c r="D541" s="766"/>
      <c r="E541" s="686"/>
      <c r="F541" s="767"/>
      <c r="G541" s="682"/>
      <c r="H541" s="200"/>
      <c r="I541" s="200"/>
      <c r="J541" s="768"/>
      <c r="K541" s="201"/>
      <c r="L541" s="201"/>
      <c r="M541" s="201"/>
      <c r="N541" s="201"/>
      <c r="O541" s="769"/>
      <c r="P541" s="895"/>
      <c r="Q541" s="960"/>
      <c r="R541" s="1048"/>
      <c r="S541" s="770"/>
      <c r="T541" s="771"/>
      <c r="U541" s="453"/>
      <c r="V541" s="307"/>
      <c r="W541" s="294"/>
      <c r="Z541" s="663" t="str">
        <f t="shared" si="89"/>
        <v/>
      </c>
      <c r="AA541" s="664" t="str">
        <f t="shared" si="102"/>
        <v/>
      </c>
      <c r="AB541" s="664" t="str">
        <f t="shared" si="103"/>
        <v/>
      </c>
      <c r="AC541" s="664" t="str">
        <f>IF(Z541="","",VLOOKUP(Z541,リスト!BN:BO,2,0))</f>
        <v/>
      </c>
      <c r="AD541" s="664" t="str">
        <f t="shared" si="90"/>
        <v/>
      </c>
      <c r="AE541" s="664" t="str">
        <f>IF(AD541="","",VLOOKUP(AD541,リスト!BW:BX,2,0))</f>
        <v/>
      </c>
      <c r="AF541" s="664" t="str">
        <f>IF(Z541="","",IF(J541&gt;【１】経営概要!$G$27,調査年-1,調査年)-I541)</f>
        <v/>
      </c>
      <c r="AG541" s="723" t="str">
        <f t="shared" si="91"/>
        <v/>
      </c>
      <c r="AH541" s="665" t="str">
        <f t="shared" si="92"/>
        <v/>
      </c>
      <c r="AI541" s="665" t="str">
        <f t="shared" si="93"/>
        <v/>
      </c>
      <c r="AJ541" s="666" t="str">
        <f t="shared" si="94"/>
        <v/>
      </c>
      <c r="AK541" s="666" t="str">
        <f t="shared" si="95"/>
        <v/>
      </c>
      <c r="AL541" s="666" t="str">
        <f t="shared" si="105"/>
        <v/>
      </c>
      <c r="AM541" s="666" t="str">
        <f>IF(R541="","",IF(OR(I541=IF(J541&gt;【１】経営概要!$G$27,調査年-1,調査年),AH541=""),"",ROUND(AH541*R541%,0)))</f>
        <v/>
      </c>
      <c r="AN541" s="666" t="str">
        <f t="shared" si="96"/>
        <v/>
      </c>
      <c r="AO541" s="666" t="str">
        <f t="shared" si="97"/>
        <v/>
      </c>
      <c r="AP541" s="666" t="str">
        <f t="shared" si="98"/>
        <v/>
      </c>
      <c r="AQ541" s="862" t="str">
        <f>IF(OR(R541="",AND(OR(I541&lt;&gt;IF(J541&gt;【１】経営概要!$G$27,調査年-1,調査年),AA541=0),M541="",AL541="")),"",
SUM(
IF(AND(I541=IF(J541&gt;【１】経営概要!$G$27,調査年-1,調査年),AA541=1),ROUND(K541*R541%,0),),
ROUND(M541*R541%,0),
ROUND(SUM(AL541)*R541%,0),
))</f>
        <v/>
      </c>
      <c r="AR541" s="666" t="str">
        <f t="shared" si="99"/>
        <v/>
      </c>
      <c r="AS541" s="666" t="str">
        <f t="shared" si="100"/>
        <v/>
      </c>
      <c r="AT541" s="897" t="str">
        <f t="shared" si="104"/>
        <v/>
      </c>
      <c r="AU541" s="897" t="str">
        <f t="shared" si="101"/>
        <v/>
      </c>
    </row>
    <row r="542" spans="3:47" s="4" customFormat="1" ht="28.15" hidden="1" customHeight="1" outlineLevel="1">
      <c r="C542" s="722">
        <v>524</v>
      </c>
      <c r="D542" s="772"/>
      <c r="E542" s="773"/>
      <c r="F542" s="767"/>
      <c r="G542" s="744"/>
      <c r="H542" s="193"/>
      <c r="I542" s="193"/>
      <c r="J542" s="768"/>
      <c r="K542" s="192"/>
      <c r="L542" s="192"/>
      <c r="M542" s="774"/>
      <c r="N542" s="192"/>
      <c r="O542" s="769"/>
      <c r="P542" s="895"/>
      <c r="Q542" s="960"/>
      <c r="R542" s="1048"/>
      <c r="S542" s="770"/>
      <c r="T542" s="771"/>
      <c r="U542" s="453"/>
      <c r="V542" s="307"/>
      <c r="W542" s="294"/>
      <c r="Z542" s="663" t="str">
        <f t="shared" si="89"/>
        <v/>
      </c>
      <c r="AA542" s="664" t="str">
        <f t="shared" si="102"/>
        <v/>
      </c>
      <c r="AB542" s="664" t="str">
        <f t="shared" si="103"/>
        <v/>
      </c>
      <c r="AC542" s="664" t="str">
        <f>IF(Z542="","",VLOOKUP(Z542,リスト!BN:BO,2,0))</f>
        <v/>
      </c>
      <c r="AD542" s="664" t="str">
        <f t="shared" si="90"/>
        <v/>
      </c>
      <c r="AE542" s="664" t="str">
        <f>IF(AD542="","",VLOOKUP(AD542,リスト!BW:BX,2,0))</f>
        <v/>
      </c>
      <c r="AF542" s="664" t="str">
        <f>IF(Z542="","",IF(J542&gt;【１】経営概要!$G$27,調査年-1,調査年)-I542)</f>
        <v/>
      </c>
      <c r="AG542" s="723" t="str">
        <f t="shared" si="91"/>
        <v/>
      </c>
      <c r="AH542" s="665" t="str">
        <f t="shared" si="92"/>
        <v/>
      </c>
      <c r="AI542" s="665" t="str">
        <f t="shared" si="93"/>
        <v/>
      </c>
      <c r="AJ542" s="666" t="str">
        <f t="shared" si="94"/>
        <v/>
      </c>
      <c r="AK542" s="666" t="str">
        <f t="shared" si="95"/>
        <v/>
      </c>
      <c r="AL542" s="666" t="str">
        <f t="shared" si="105"/>
        <v/>
      </c>
      <c r="AM542" s="666" t="str">
        <f>IF(R542="","",IF(OR(I542=IF(J542&gt;【１】経営概要!$G$27,調査年-1,調査年),AH542=""),"",ROUND(AH542*R542%,0)))</f>
        <v/>
      </c>
      <c r="AN542" s="666" t="str">
        <f t="shared" si="96"/>
        <v/>
      </c>
      <c r="AO542" s="666" t="str">
        <f t="shared" si="97"/>
        <v/>
      </c>
      <c r="AP542" s="666" t="str">
        <f t="shared" si="98"/>
        <v/>
      </c>
      <c r="AQ542" s="862" t="str">
        <f>IF(OR(R542="",AND(OR(I542&lt;&gt;IF(J542&gt;【１】経営概要!$G$27,調査年-1,調査年),AA542=0),M542="",AL542="")),"",
SUM(
IF(AND(I542=IF(J542&gt;【１】経営概要!$G$27,調査年-1,調査年),AA542=1),ROUND(K542*R542%,0),),
ROUND(M542*R542%,0),
ROUND(SUM(AL542)*R542%,0),
))</f>
        <v/>
      </c>
      <c r="AR542" s="666" t="str">
        <f t="shared" si="99"/>
        <v/>
      </c>
      <c r="AS542" s="666" t="str">
        <f t="shared" si="100"/>
        <v/>
      </c>
      <c r="AT542" s="897" t="str">
        <f t="shared" si="104"/>
        <v/>
      </c>
      <c r="AU542" s="897" t="str">
        <f t="shared" si="101"/>
        <v/>
      </c>
    </row>
    <row r="543" spans="3:47" s="4" customFormat="1" ht="28.15" hidden="1" customHeight="1" outlineLevel="1">
      <c r="C543" s="722">
        <v>525</v>
      </c>
      <c r="D543" s="766"/>
      <c r="E543" s="686"/>
      <c r="F543" s="767"/>
      <c r="G543" s="744"/>
      <c r="H543" s="191"/>
      <c r="I543" s="191"/>
      <c r="J543" s="768"/>
      <c r="K543" s="192"/>
      <c r="L543" s="192"/>
      <c r="M543" s="774"/>
      <c r="N543" s="192"/>
      <c r="O543" s="769"/>
      <c r="P543" s="895"/>
      <c r="Q543" s="960"/>
      <c r="R543" s="1048"/>
      <c r="S543" s="770"/>
      <c r="T543" s="771"/>
      <c r="U543" s="453"/>
      <c r="V543" s="307"/>
      <c r="W543" s="294"/>
      <c r="Z543" s="663" t="str">
        <f t="shared" si="89"/>
        <v/>
      </c>
      <c r="AA543" s="664" t="str">
        <f t="shared" si="102"/>
        <v/>
      </c>
      <c r="AB543" s="664" t="str">
        <f t="shared" si="103"/>
        <v/>
      </c>
      <c r="AC543" s="664" t="str">
        <f>IF(Z543="","",VLOOKUP(Z543,リスト!BN:BO,2,0))</f>
        <v/>
      </c>
      <c r="AD543" s="664" t="str">
        <f t="shared" si="90"/>
        <v/>
      </c>
      <c r="AE543" s="664" t="str">
        <f>IF(AD543="","",VLOOKUP(AD543,リスト!BW:BX,2,0))</f>
        <v/>
      </c>
      <c r="AF543" s="664" t="str">
        <f>IF(Z543="","",IF(J543&gt;【１】経営概要!$G$27,調査年-1,調査年)-I543)</f>
        <v/>
      </c>
      <c r="AG543" s="723" t="str">
        <f t="shared" si="91"/>
        <v/>
      </c>
      <c r="AH543" s="665" t="str">
        <f t="shared" si="92"/>
        <v/>
      </c>
      <c r="AI543" s="665" t="str">
        <f t="shared" si="93"/>
        <v/>
      </c>
      <c r="AJ543" s="666" t="str">
        <f t="shared" si="94"/>
        <v/>
      </c>
      <c r="AK543" s="666" t="str">
        <f t="shared" si="95"/>
        <v/>
      </c>
      <c r="AL543" s="666" t="str">
        <f t="shared" si="105"/>
        <v/>
      </c>
      <c r="AM543" s="666" t="str">
        <f>IF(R543="","",IF(OR(I543=IF(J543&gt;【１】経営概要!$G$27,調査年-1,調査年),AH543=""),"",ROUND(AH543*R543%,0)))</f>
        <v/>
      </c>
      <c r="AN543" s="666" t="str">
        <f t="shared" si="96"/>
        <v/>
      </c>
      <c r="AO543" s="666" t="str">
        <f t="shared" si="97"/>
        <v/>
      </c>
      <c r="AP543" s="666" t="str">
        <f t="shared" si="98"/>
        <v/>
      </c>
      <c r="AQ543" s="862" t="str">
        <f>IF(OR(R543="",AND(OR(I543&lt;&gt;IF(J543&gt;【１】経営概要!$G$27,調査年-1,調査年),AA543=0),M543="",AL543="")),"",
SUM(
IF(AND(I543=IF(J543&gt;【１】経営概要!$G$27,調査年-1,調査年),AA543=1),ROUND(K543*R543%,0),),
ROUND(M543*R543%,0),
ROUND(SUM(AL543)*R543%,0),
))</f>
        <v/>
      </c>
      <c r="AR543" s="666" t="str">
        <f t="shared" si="99"/>
        <v/>
      </c>
      <c r="AS543" s="666" t="str">
        <f t="shared" si="100"/>
        <v/>
      </c>
      <c r="AT543" s="897" t="str">
        <f t="shared" si="104"/>
        <v/>
      </c>
      <c r="AU543" s="897" t="str">
        <f t="shared" si="101"/>
        <v/>
      </c>
    </row>
    <row r="544" spans="3:47" s="4" customFormat="1" ht="28.15" hidden="1" customHeight="1" outlineLevel="1">
      <c r="C544" s="722">
        <v>526</v>
      </c>
      <c r="D544" s="772"/>
      <c r="E544" s="773"/>
      <c r="F544" s="767"/>
      <c r="G544" s="744"/>
      <c r="H544" s="193"/>
      <c r="I544" s="193"/>
      <c r="J544" s="768"/>
      <c r="K544" s="192"/>
      <c r="L544" s="192"/>
      <c r="M544" s="774"/>
      <c r="N544" s="192"/>
      <c r="O544" s="769"/>
      <c r="P544" s="895"/>
      <c r="Q544" s="960"/>
      <c r="R544" s="1048"/>
      <c r="S544" s="770"/>
      <c r="T544" s="771"/>
      <c r="U544" s="453"/>
      <c r="V544" s="307"/>
      <c r="W544" s="294"/>
      <c r="Z544" s="663" t="str">
        <f t="shared" si="89"/>
        <v/>
      </c>
      <c r="AA544" s="664" t="str">
        <f t="shared" si="102"/>
        <v/>
      </c>
      <c r="AB544" s="664" t="str">
        <f t="shared" si="103"/>
        <v/>
      </c>
      <c r="AC544" s="664" t="str">
        <f>IF(Z544="","",VLOOKUP(Z544,リスト!BN:BO,2,0))</f>
        <v/>
      </c>
      <c r="AD544" s="664" t="str">
        <f t="shared" si="90"/>
        <v/>
      </c>
      <c r="AE544" s="664" t="str">
        <f>IF(AD544="","",VLOOKUP(AD544,リスト!BW:BX,2,0))</f>
        <v/>
      </c>
      <c r="AF544" s="664" t="str">
        <f>IF(Z544="","",IF(J544&gt;【１】経営概要!$G$27,調査年-1,調査年)-I544)</f>
        <v/>
      </c>
      <c r="AG544" s="723" t="str">
        <f t="shared" si="91"/>
        <v/>
      </c>
      <c r="AH544" s="665" t="str">
        <f t="shared" si="92"/>
        <v/>
      </c>
      <c r="AI544" s="665" t="str">
        <f t="shared" si="93"/>
        <v/>
      </c>
      <c r="AJ544" s="666" t="str">
        <f t="shared" si="94"/>
        <v/>
      </c>
      <c r="AK544" s="666" t="str">
        <f t="shared" si="95"/>
        <v/>
      </c>
      <c r="AL544" s="666" t="str">
        <f t="shared" si="105"/>
        <v/>
      </c>
      <c r="AM544" s="666" t="str">
        <f>IF(R544="","",IF(OR(I544=IF(J544&gt;【１】経営概要!$G$27,調査年-1,調査年),AH544=""),"",ROUND(AH544*R544%,0)))</f>
        <v/>
      </c>
      <c r="AN544" s="666" t="str">
        <f t="shared" si="96"/>
        <v/>
      </c>
      <c r="AO544" s="666" t="str">
        <f t="shared" si="97"/>
        <v/>
      </c>
      <c r="AP544" s="666" t="str">
        <f t="shared" si="98"/>
        <v/>
      </c>
      <c r="AQ544" s="862" t="str">
        <f>IF(OR(R544="",AND(OR(I544&lt;&gt;IF(J544&gt;【１】経営概要!$G$27,調査年-1,調査年),AA544=0),M544="",AL544="")),"",
SUM(
IF(AND(I544=IF(J544&gt;【１】経営概要!$G$27,調査年-1,調査年),AA544=1),ROUND(K544*R544%,0),),
ROUND(M544*R544%,0),
ROUND(SUM(AL544)*R544%,0),
))</f>
        <v/>
      </c>
      <c r="AR544" s="666" t="str">
        <f t="shared" si="99"/>
        <v/>
      </c>
      <c r="AS544" s="666" t="str">
        <f t="shared" si="100"/>
        <v/>
      </c>
      <c r="AT544" s="897" t="str">
        <f t="shared" si="104"/>
        <v/>
      </c>
      <c r="AU544" s="897" t="str">
        <f t="shared" si="101"/>
        <v/>
      </c>
    </row>
    <row r="545" spans="3:47" s="4" customFormat="1" ht="28.15" hidden="1" customHeight="1" outlineLevel="1">
      <c r="C545" s="722">
        <v>527</v>
      </c>
      <c r="D545" s="766"/>
      <c r="E545" s="686"/>
      <c r="F545" s="767"/>
      <c r="G545" s="744"/>
      <c r="H545" s="191"/>
      <c r="I545" s="191"/>
      <c r="J545" s="768"/>
      <c r="K545" s="192"/>
      <c r="L545" s="192"/>
      <c r="M545" s="774"/>
      <c r="N545" s="192"/>
      <c r="O545" s="769"/>
      <c r="P545" s="895"/>
      <c r="Q545" s="960"/>
      <c r="R545" s="1048"/>
      <c r="S545" s="770"/>
      <c r="T545" s="771"/>
      <c r="U545" s="453"/>
      <c r="V545" s="307"/>
      <c r="W545" s="294"/>
      <c r="Z545" s="663" t="str">
        <f t="shared" si="89"/>
        <v/>
      </c>
      <c r="AA545" s="664" t="str">
        <f t="shared" si="102"/>
        <v/>
      </c>
      <c r="AB545" s="664" t="str">
        <f t="shared" si="103"/>
        <v/>
      </c>
      <c r="AC545" s="664" t="str">
        <f>IF(Z545="","",VLOOKUP(Z545,リスト!BN:BO,2,0))</f>
        <v/>
      </c>
      <c r="AD545" s="664" t="str">
        <f t="shared" si="90"/>
        <v/>
      </c>
      <c r="AE545" s="664" t="str">
        <f>IF(AD545="","",VLOOKUP(AD545,リスト!BW:BX,2,0))</f>
        <v/>
      </c>
      <c r="AF545" s="664" t="str">
        <f>IF(Z545="","",IF(J545&gt;【１】経営概要!$G$27,調査年-1,調査年)-I545)</f>
        <v/>
      </c>
      <c r="AG545" s="723" t="str">
        <f t="shared" si="91"/>
        <v/>
      </c>
      <c r="AH545" s="665" t="str">
        <f t="shared" si="92"/>
        <v/>
      </c>
      <c r="AI545" s="665" t="str">
        <f t="shared" si="93"/>
        <v/>
      </c>
      <c r="AJ545" s="666" t="str">
        <f t="shared" si="94"/>
        <v/>
      </c>
      <c r="AK545" s="666" t="str">
        <f t="shared" si="95"/>
        <v/>
      </c>
      <c r="AL545" s="666" t="str">
        <f t="shared" si="105"/>
        <v/>
      </c>
      <c r="AM545" s="666" t="str">
        <f>IF(R545="","",IF(OR(I545=IF(J545&gt;【１】経営概要!$G$27,調査年-1,調査年),AH545=""),"",ROUND(AH545*R545%,0)))</f>
        <v/>
      </c>
      <c r="AN545" s="666" t="str">
        <f t="shared" si="96"/>
        <v/>
      </c>
      <c r="AO545" s="666" t="str">
        <f t="shared" si="97"/>
        <v/>
      </c>
      <c r="AP545" s="666" t="str">
        <f t="shared" si="98"/>
        <v/>
      </c>
      <c r="AQ545" s="862" t="str">
        <f>IF(OR(R545="",AND(OR(I545&lt;&gt;IF(J545&gt;【１】経営概要!$G$27,調査年-1,調査年),AA545=0),M545="",AL545="")),"",
SUM(
IF(AND(I545=IF(J545&gt;【１】経営概要!$G$27,調査年-1,調査年),AA545=1),ROUND(K545*R545%,0),),
ROUND(M545*R545%,0),
ROUND(SUM(AL545)*R545%,0),
))</f>
        <v/>
      </c>
      <c r="AR545" s="666" t="str">
        <f t="shared" si="99"/>
        <v/>
      </c>
      <c r="AS545" s="666" t="str">
        <f t="shared" si="100"/>
        <v/>
      </c>
      <c r="AT545" s="897" t="str">
        <f t="shared" si="104"/>
        <v/>
      </c>
      <c r="AU545" s="897" t="str">
        <f t="shared" si="101"/>
        <v/>
      </c>
    </row>
    <row r="546" spans="3:47" s="4" customFormat="1" ht="28.15" hidden="1" customHeight="1" outlineLevel="1">
      <c r="C546" s="722">
        <v>528</v>
      </c>
      <c r="D546" s="772"/>
      <c r="E546" s="773"/>
      <c r="F546" s="767"/>
      <c r="G546" s="744"/>
      <c r="H546" s="193"/>
      <c r="I546" s="193"/>
      <c r="J546" s="768"/>
      <c r="K546" s="192"/>
      <c r="L546" s="192"/>
      <c r="M546" s="774"/>
      <c r="N546" s="192"/>
      <c r="O546" s="769"/>
      <c r="P546" s="895"/>
      <c r="Q546" s="960"/>
      <c r="R546" s="1048"/>
      <c r="S546" s="770"/>
      <c r="T546" s="771"/>
      <c r="U546" s="453"/>
      <c r="V546" s="307"/>
      <c r="W546" s="294"/>
      <c r="Z546" s="663" t="str">
        <f t="shared" si="89"/>
        <v/>
      </c>
      <c r="AA546" s="664" t="str">
        <f t="shared" si="102"/>
        <v/>
      </c>
      <c r="AB546" s="664" t="str">
        <f t="shared" si="103"/>
        <v/>
      </c>
      <c r="AC546" s="664" t="str">
        <f>IF(Z546="","",VLOOKUP(Z546,リスト!BN:BO,2,0))</f>
        <v/>
      </c>
      <c r="AD546" s="664" t="str">
        <f t="shared" si="90"/>
        <v/>
      </c>
      <c r="AE546" s="664" t="str">
        <f>IF(AD546="","",VLOOKUP(AD546,リスト!BW:BX,2,0))</f>
        <v/>
      </c>
      <c r="AF546" s="664" t="str">
        <f>IF(Z546="","",IF(J546&gt;【１】経営概要!$G$27,調査年-1,調査年)-I546)</f>
        <v/>
      </c>
      <c r="AG546" s="723" t="str">
        <f t="shared" si="91"/>
        <v/>
      </c>
      <c r="AH546" s="665" t="str">
        <f t="shared" si="92"/>
        <v/>
      </c>
      <c r="AI546" s="665" t="str">
        <f t="shared" si="93"/>
        <v/>
      </c>
      <c r="AJ546" s="666" t="str">
        <f t="shared" si="94"/>
        <v/>
      </c>
      <c r="AK546" s="666" t="str">
        <f t="shared" si="95"/>
        <v/>
      </c>
      <c r="AL546" s="666" t="str">
        <f t="shared" si="105"/>
        <v/>
      </c>
      <c r="AM546" s="666" t="str">
        <f>IF(R546="","",IF(OR(I546=IF(J546&gt;【１】経営概要!$G$27,調査年-1,調査年),AH546=""),"",ROUND(AH546*R546%,0)))</f>
        <v/>
      </c>
      <c r="AN546" s="666" t="str">
        <f t="shared" si="96"/>
        <v/>
      </c>
      <c r="AO546" s="666" t="str">
        <f t="shared" si="97"/>
        <v/>
      </c>
      <c r="AP546" s="666" t="str">
        <f t="shared" si="98"/>
        <v/>
      </c>
      <c r="AQ546" s="862" t="str">
        <f>IF(OR(R546="",AND(OR(I546&lt;&gt;IF(J546&gt;【１】経営概要!$G$27,調査年-1,調査年),AA546=0),M546="",AL546="")),"",
SUM(
IF(AND(I546=IF(J546&gt;【１】経営概要!$G$27,調査年-1,調査年),AA546=1),ROUND(K546*R546%,0),),
ROUND(M546*R546%,0),
ROUND(SUM(AL546)*R546%,0),
))</f>
        <v/>
      </c>
      <c r="AR546" s="666" t="str">
        <f t="shared" si="99"/>
        <v/>
      </c>
      <c r="AS546" s="666" t="str">
        <f t="shared" si="100"/>
        <v/>
      </c>
      <c r="AT546" s="897" t="str">
        <f t="shared" si="104"/>
        <v/>
      </c>
      <c r="AU546" s="897" t="str">
        <f t="shared" si="101"/>
        <v/>
      </c>
    </row>
    <row r="547" spans="3:47" s="4" customFormat="1" ht="28.15" hidden="1" customHeight="1" outlineLevel="1">
      <c r="C547" s="722">
        <v>529</v>
      </c>
      <c r="D547" s="766"/>
      <c r="E547" s="686"/>
      <c r="F547" s="767"/>
      <c r="G547" s="744"/>
      <c r="H547" s="191"/>
      <c r="I547" s="191"/>
      <c r="J547" s="768"/>
      <c r="K547" s="192"/>
      <c r="L547" s="192"/>
      <c r="M547" s="774"/>
      <c r="N547" s="192"/>
      <c r="O547" s="769"/>
      <c r="P547" s="895"/>
      <c r="Q547" s="960"/>
      <c r="R547" s="1048"/>
      <c r="S547" s="770"/>
      <c r="T547" s="771"/>
      <c r="U547" s="453"/>
      <c r="V547" s="307"/>
      <c r="W547" s="294"/>
      <c r="Z547" s="663" t="str">
        <f t="shared" si="89"/>
        <v/>
      </c>
      <c r="AA547" s="664" t="str">
        <f t="shared" si="102"/>
        <v/>
      </c>
      <c r="AB547" s="664" t="str">
        <f t="shared" si="103"/>
        <v/>
      </c>
      <c r="AC547" s="664" t="str">
        <f>IF(Z547="","",VLOOKUP(Z547,リスト!BN:BO,2,0))</f>
        <v/>
      </c>
      <c r="AD547" s="664" t="str">
        <f t="shared" si="90"/>
        <v/>
      </c>
      <c r="AE547" s="664" t="str">
        <f>IF(AD547="","",VLOOKUP(AD547,リスト!BW:BX,2,0))</f>
        <v/>
      </c>
      <c r="AF547" s="664" t="str">
        <f>IF(Z547="","",IF(J547&gt;【１】経営概要!$G$27,調査年-1,調査年)-I547)</f>
        <v/>
      </c>
      <c r="AG547" s="723" t="str">
        <f t="shared" si="91"/>
        <v/>
      </c>
      <c r="AH547" s="665" t="str">
        <f t="shared" si="92"/>
        <v/>
      </c>
      <c r="AI547" s="665" t="str">
        <f t="shared" si="93"/>
        <v/>
      </c>
      <c r="AJ547" s="666" t="str">
        <f t="shared" si="94"/>
        <v/>
      </c>
      <c r="AK547" s="666" t="str">
        <f t="shared" si="95"/>
        <v/>
      </c>
      <c r="AL547" s="666" t="str">
        <f t="shared" si="105"/>
        <v/>
      </c>
      <c r="AM547" s="666" t="str">
        <f>IF(R547="","",IF(OR(I547=IF(J547&gt;【１】経営概要!$G$27,調査年-1,調査年),AH547=""),"",ROUND(AH547*R547%,0)))</f>
        <v/>
      </c>
      <c r="AN547" s="666" t="str">
        <f t="shared" si="96"/>
        <v/>
      </c>
      <c r="AO547" s="666" t="str">
        <f t="shared" si="97"/>
        <v/>
      </c>
      <c r="AP547" s="666" t="str">
        <f t="shared" si="98"/>
        <v/>
      </c>
      <c r="AQ547" s="862" t="str">
        <f>IF(OR(R547="",AND(OR(I547&lt;&gt;IF(J547&gt;【１】経営概要!$G$27,調査年-1,調査年),AA547=0),M547="",AL547="")),"",
SUM(
IF(AND(I547=IF(J547&gt;【１】経営概要!$G$27,調査年-1,調査年),AA547=1),ROUND(K547*R547%,0),),
ROUND(M547*R547%,0),
ROUND(SUM(AL547)*R547%,0),
))</f>
        <v/>
      </c>
      <c r="AR547" s="666" t="str">
        <f t="shared" si="99"/>
        <v/>
      </c>
      <c r="AS547" s="666" t="str">
        <f t="shared" si="100"/>
        <v/>
      </c>
      <c r="AT547" s="897" t="str">
        <f t="shared" si="104"/>
        <v/>
      </c>
      <c r="AU547" s="897" t="str">
        <f t="shared" si="101"/>
        <v/>
      </c>
    </row>
    <row r="548" spans="3:47" s="4" customFormat="1" ht="28.15" hidden="1" customHeight="1" outlineLevel="1">
      <c r="C548" s="722">
        <v>530</v>
      </c>
      <c r="D548" s="772"/>
      <c r="E548" s="773"/>
      <c r="F548" s="767"/>
      <c r="G548" s="744"/>
      <c r="H548" s="193"/>
      <c r="I548" s="193"/>
      <c r="J548" s="768"/>
      <c r="K548" s="192"/>
      <c r="L548" s="192"/>
      <c r="M548" s="774"/>
      <c r="N548" s="192"/>
      <c r="O548" s="769"/>
      <c r="P548" s="895"/>
      <c r="Q548" s="960"/>
      <c r="R548" s="1048"/>
      <c r="S548" s="770"/>
      <c r="T548" s="771"/>
      <c r="U548" s="453"/>
      <c r="V548" s="307"/>
      <c r="W548" s="294"/>
      <c r="Z548" s="663" t="str">
        <f t="shared" si="89"/>
        <v/>
      </c>
      <c r="AA548" s="664" t="str">
        <f t="shared" si="102"/>
        <v/>
      </c>
      <c r="AB548" s="664" t="str">
        <f t="shared" si="103"/>
        <v/>
      </c>
      <c r="AC548" s="664" t="str">
        <f>IF(Z548="","",VLOOKUP(Z548,リスト!BN:BO,2,0))</f>
        <v/>
      </c>
      <c r="AD548" s="664" t="str">
        <f t="shared" si="90"/>
        <v/>
      </c>
      <c r="AE548" s="664" t="str">
        <f>IF(AD548="","",VLOOKUP(AD548,リスト!BW:BX,2,0))</f>
        <v/>
      </c>
      <c r="AF548" s="664" t="str">
        <f>IF(Z548="","",IF(J548&gt;【１】経営概要!$G$27,調査年-1,調査年)-I548)</f>
        <v/>
      </c>
      <c r="AG548" s="723" t="str">
        <f t="shared" si="91"/>
        <v/>
      </c>
      <c r="AH548" s="665" t="str">
        <f t="shared" si="92"/>
        <v/>
      </c>
      <c r="AI548" s="665" t="str">
        <f t="shared" si="93"/>
        <v/>
      </c>
      <c r="AJ548" s="666" t="str">
        <f t="shared" si="94"/>
        <v/>
      </c>
      <c r="AK548" s="666" t="str">
        <f t="shared" si="95"/>
        <v/>
      </c>
      <c r="AL548" s="666" t="str">
        <f t="shared" si="105"/>
        <v/>
      </c>
      <c r="AM548" s="666" t="str">
        <f>IF(R548="","",IF(OR(I548=IF(J548&gt;【１】経営概要!$G$27,調査年-1,調査年),AH548=""),"",ROUND(AH548*R548%,0)))</f>
        <v/>
      </c>
      <c r="AN548" s="666" t="str">
        <f t="shared" si="96"/>
        <v/>
      </c>
      <c r="AO548" s="666" t="str">
        <f t="shared" si="97"/>
        <v/>
      </c>
      <c r="AP548" s="666" t="str">
        <f t="shared" si="98"/>
        <v/>
      </c>
      <c r="AQ548" s="862" t="str">
        <f>IF(OR(R548="",AND(OR(I548&lt;&gt;IF(J548&gt;【１】経営概要!$G$27,調査年-1,調査年),AA548=0),M548="",AL548="")),"",
SUM(
IF(AND(I548=IF(J548&gt;【１】経営概要!$G$27,調査年-1,調査年),AA548=1),ROUND(K548*R548%,0),),
ROUND(M548*R548%,0),
ROUND(SUM(AL548)*R548%,0),
))</f>
        <v/>
      </c>
      <c r="AR548" s="666" t="str">
        <f t="shared" si="99"/>
        <v/>
      </c>
      <c r="AS548" s="666" t="str">
        <f t="shared" si="100"/>
        <v/>
      </c>
      <c r="AT548" s="897" t="str">
        <f t="shared" si="104"/>
        <v/>
      </c>
      <c r="AU548" s="897" t="str">
        <f t="shared" si="101"/>
        <v/>
      </c>
    </row>
    <row r="549" spans="3:47" s="4" customFormat="1" ht="28.15" hidden="1" customHeight="1" outlineLevel="1">
      <c r="C549" s="722">
        <v>531</v>
      </c>
      <c r="D549" s="766"/>
      <c r="E549" s="686"/>
      <c r="F549" s="767"/>
      <c r="G549" s="744"/>
      <c r="H549" s="191"/>
      <c r="I549" s="191"/>
      <c r="J549" s="768"/>
      <c r="K549" s="192"/>
      <c r="L549" s="192"/>
      <c r="M549" s="774"/>
      <c r="N549" s="192"/>
      <c r="O549" s="769"/>
      <c r="P549" s="895"/>
      <c r="Q549" s="960"/>
      <c r="R549" s="1048"/>
      <c r="S549" s="770"/>
      <c r="T549" s="771"/>
      <c r="U549" s="453"/>
      <c r="V549" s="307"/>
      <c r="W549" s="294"/>
      <c r="Z549" s="663" t="str">
        <f t="shared" si="89"/>
        <v/>
      </c>
      <c r="AA549" s="664" t="str">
        <f t="shared" si="102"/>
        <v/>
      </c>
      <c r="AB549" s="664" t="str">
        <f t="shared" si="103"/>
        <v/>
      </c>
      <c r="AC549" s="664" t="str">
        <f>IF(Z549="","",VLOOKUP(Z549,リスト!BN:BO,2,0))</f>
        <v/>
      </c>
      <c r="AD549" s="664" t="str">
        <f t="shared" si="90"/>
        <v/>
      </c>
      <c r="AE549" s="664" t="str">
        <f>IF(AD549="","",VLOOKUP(AD549,リスト!BW:BX,2,0))</f>
        <v/>
      </c>
      <c r="AF549" s="664" t="str">
        <f>IF(Z549="","",IF(J549&gt;【１】経営概要!$G$27,調査年-1,調査年)-I549)</f>
        <v/>
      </c>
      <c r="AG549" s="723" t="str">
        <f t="shared" si="91"/>
        <v/>
      </c>
      <c r="AH549" s="665" t="str">
        <f t="shared" si="92"/>
        <v/>
      </c>
      <c r="AI549" s="665" t="str">
        <f t="shared" si="93"/>
        <v/>
      </c>
      <c r="AJ549" s="666" t="str">
        <f t="shared" si="94"/>
        <v/>
      </c>
      <c r="AK549" s="666" t="str">
        <f t="shared" si="95"/>
        <v/>
      </c>
      <c r="AL549" s="666" t="str">
        <f t="shared" si="105"/>
        <v/>
      </c>
      <c r="AM549" s="666" t="str">
        <f>IF(R549="","",IF(OR(I549=IF(J549&gt;【１】経営概要!$G$27,調査年-1,調査年),AH549=""),"",ROUND(AH549*R549%,0)))</f>
        <v/>
      </c>
      <c r="AN549" s="666" t="str">
        <f t="shared" si="96"/>
        <v/>
      </c>
      <c r="AO549" s="666" t="str">
        <f t="shared" si="97"/>
        <v/>
      </c>
      <c r="AP549" s="666" t="str">
        <f t="shared" si="98"/>
        <v/>
      </c>
      <c r="AQ549" s="862" t="str">
        <f>IF(OR(R549="",AND(OR(I549&lt;&gt;IF(J549&gt;【１】経営概要!$G$27,調査年-1,調査年),AA549=0),M549="",AL549="")),"",
SUM(
IF(AND(I549=IF(J549&gt;【１】経営概要!$G$27,調査年-1,調査年),AA549=1),ROUND(K549*R549%,0),),
ROUND(M549*R549%,0),
ROUND(SUM(AL549)*R549%,0),
))</f>
        <v/>
      </c>
      <c r="AR549" s="666" t="str">
        <f t="shared" si="99"/>
        <v/>
      </c>
      <c r="AS549" s="666" t="str">
        <f t="shared" si="100"/>
        <v/>
      </c>
      <c r="AT549" s="897" t="str">
        <f t="shared" si="104"/>
        <v/>
      </c>
      <c r="AU549" s="897" t="str">
        <f t="shared" si="101"/>
        <v/>
      </c>
    </row>
    <row r="550" spans="3:47" s="4" customFormat="1" ht="28.15" hidden="1" customHeight="1" outlineLevel="1">
      <c r="C550" s="722">
        <v>532</v>
      </c>
      <c r="D550" s="772"/>
      <c r="E550" s="773"/>
      <c r="F550" s="767"/>
      <c r="G550" s="744"/>
      <c r="H550" s="193"/>
      <c r="I550" s="193"/>
      <c r="J550" s="768"/>
      <c r="K550" s="192"/>
      <c r="L550" s="192"/>
      <c r="M550" s="774"/>
      <c r="N550" s="192"/>
      <c r="O550" s="769"/>
      <c r="P550" s="895"/>
      <c r="Q550" s="960"/>
      <c r="R550" s="1048"/>
      <c r="S550" s="770"/>
      <c r="T550" s="771"/>
      <c r="U550" s="453"/>
      <c r="V550" s="307"/>
      <c r="W550" s="294"/>
      <c r="Z550" s="663" t="str">
        <f t="shared" si="89"/>
        <v/>
      </c>
      <c r="AA550" s="664" t="str">
        <f t="shared" si="102"/>
        <v/>
      </c>
      <c r="AB550" s="664" t="str">
        <f t="shared" si="103"/>
        <v/>
      </c>
      <c r="AC550" s="664" t="str">
        <f>IF(Z550="","",VLOOKUP(Z550,リスト!BN:BO,2,0))</f>
        <v/>
      </c>
      <c r="AD550" s="664" t="str">
        <f t="shared" si="90"/>
        <v/>
      </c>
      <c r="AE550" s="664" t="str">
        <f>IF(AD550="","",VLOOKUP(AD550,リスト!BW:BX,2,0))</f>
        <v/>
      </c>
      <c r="AF550" s="664" t="str">
        <f>IF(Z550="","",IF(J550&gt;【１】経営概要!$G$27,調査年-1,調査年)-I550)</f>
        <v/>
      </c>
      <c r="AG550" s="723" t="str">
        <f t="shared" si="91"/>
        <v/>
      </c>
      <c r="AH550" s="665" t="str">
        <f t="shared" si="92"/>
        <v/>
      </c>
      <c r="AI550" s="665" t="str">
        <f t="shared" si="93"/>
        <v/>
      </c>
      <c r="AJ550" s="666" t="str">
        <f t="shared" si="94"/>
        <v/>
      </c>
      <c r="AK550" s="666" t="str">
        <f t="shared" si="95"/>
        <v/>
      </c>
      <c r="AL550" s="666" t="str">
        <f t="shared" si="105"/>
        <v/>
      </c>
      <c r="AM550" s="666" t="str">
        <f>IF(R550="","",IF(OR(I550=IF(J550&gt;【１】経営概要!$G$27,調査年-1,調査年),AH550=""),"",ROUND(AH550*R550%,0)))</f>
        <v/>
      </c>
      <c r="AN550" s="666" t="str">
        <f t="shared" si="96"/>
        <v/>
      </c>
      <c r="AO550" s="666" t="str">
        <f t="shared" si="97"/>
        <v/>
      </c>
      <c r="AP550" s="666" t="str">
        <f t="shared" si="98"/>
        <v/>
      </c>
      <c r="AQ550" s="862" t="str">
        <f>IF(OR(R550="",AND(OR(I550&lt;&gt;IF(J550&gt;【１】経営概要!$G$27,調査年-1,調査年),AA550=0),M550="",AL550="")),"",
SUM(
IF(AND(I550=IF(J550&gt;【１】経営概要!$G$27,調査年-1,調査年),AA550=1),ROUND(K550*R550%,0),),
ROUND(M550*R550%,0),
ROUND(SUM(AL550)*R550%,0),
))</f>
        <v/>
      </c>
      <c r="AR550" s="666" t="str">
        <f t="shared" si="99"/>
        <v/>
      </c>
      <c r="AS550" s="666" t="str">
        <f t="shared" si="100"/>
        <v/>
      </c>
      <c r="AT550" s="897" t="str">
        <f t="shared" si="104"/>
        <v/>
      </c>
      <c r="AU550" s="897" t="str">
        <f t="shared" si="101"/>
        <v/>
      </c>
    </row>
    <row r="551" spans="3:47" s="4" customFormat="1" ht="28.15" hidden="1" customHeight="1" outlineLevel="1">
      <c r="C551" s="722">
        <v>533</v>
      </c>
      <c r="D551" s="766"/>
      <c r="E551" s="686"/>
      <c r="F551" s="767"/>
      <c r="G551" s="744"/>
      <c r="H551" s="191"/>
      <c r="I551" s="191"/>
      <c r="J551" s="768"/>
      <c r="K551" s="192"/>
      <c r="L551" s="192"/>
      <c r="M551" s="774"/>
      <c r="N551" s="192"/>
      <c r="O551" s="769"/>
      <c r="P551" s="895"/>
      <c r="Q551" s="960"/>
      <c r="R551" s="1048"/>
      <c r="S551" s="770"/>
      <c r="T551" s="771"/>
      <c r="U551" s="453"/>
      <c r="V551" s="307"/>
      <c r="W551" s="294"/>
      <c r="Z551" s="663" t="str">
        <f t="shared" si="89"/>
        <v/>
      </c>
      <c r="AA551" s="664" t="str">
        <f t="shared" si="102"/>
        <v/>
      </c>
      <c r="AB551" s="664" t="str">
        <f t="shared" si="103"/>
        <v/>
      </c>
      <c r="AC551" s="664" t="str">
        <f>IF(Z551="","",VLOOKUP(Z551,リスト!BN:BO,2,0))</f>
        <v/>
      </c>
      <c r="AD551" s="664" t="str">
        <f t="shared" si="90"/>
        <v/>
      </c>
      <c r="AE551" s="664" t="str">
        <f>IF(AD551="","",VLOOKUP(AD551,リスト!BW:BX,2,0))</f>
        <v/>
      </c>
      <c r="AF551" s="664" t="str">
        <f>IF(Z551="","",IF(J551&gt;【１】経営概要!$G$27,調査年-1,調査年)-I551)</f>
        <v/>
      </c>
      <c r="AG551" s="723" t="str">
        <f t="shared" si="91"/>
        <v/>
      </c>
      <c r="AH551" s="665" t="str">
        <f t="shared" si="92"/>
        <v/>
      </c>
      <c r="AI551" s="665" t="str">
        <f t="shared" si="93"/>
        <v/>
      </c>
      <c r="AJ551" s="666" t="str">
        <f t="shared" si="94"/>
        <v/>
      </c>
      <c r="AK551" s="666" t="str">
        <f t="shared" si="95"/>
        <v/>
      </c>
      <c r="AL551" s="666" t="str">
        <f t="shared" si="105"/>
        <v/>
      </c>
      <c r="AM551" s="666" t="str">
        <f>IF(R551="","",IF(OR(I551=IF(J551&gt;【１】経営概要!$G$27,調査年-1,調査年),AH551=""),"",ROUND(AH551*R551%,0)))</f>
        <v/>
      </c>
      <c r="AN551" s="666" t="str">
        <f t="shared" si="96"/>
        <v/>
      </c>
      <c r="AO551" s="666" t="str">
        <f t="shared" si="97"/>
        <v/>
      </c>
      <c r="AP551" s="666" t="str">
        <f t="shared" si="98"/>
        <v/>
      </c>
      <c r="AQ551" s="862" t="str">
        <f>IF(OR(R551="",AND(OR(I551&lt;&gt;IF(J551&gt;【１】経営概要!$G$27,調査年-1,調査年),AA551=0),M551="",AL551="")),"",
SUM(
IF(AND(I551=IF(J551&gt;【１】経営概要!$G$27,調査年-1,調査年),AA551=1),ROUND(K551*R551%,0),),
ROUND(M551*R551%,0),
ROUND(SUM(AL551)*R551%,0),
))</f>
        <v/>
      </c>
      <c r="AR551" s="666" t="str">
        <f t="shared" si="99"/>
        <v/>
      </c>
      <c r="AS551" s="666" t="str">
        <f t="shared" si="100"/>
        <v/>
      </c>
      <c r="AT551" s="897" t="str">
        <f t="shared" si="104"/>
        <v/>
      </c>
      <c r="AU551" s="897" t="str">
        <f t="shared" si="101"/>
        <v/>
      </c>
    </row>
    <row r="552" spans="3:47" s="4" customFormat="1" ht="28.15" hidden="1" customHeight="1" outlineLevel="1">
      <c r="C552" s="722">
        <v>534</v>
      </c>
      <c r="D552" s="772"/>
      <c r="E552" s="773"/>
      <c r="F552" s="767"/>
      <c r="G552" s="744"/>
      <c r="H552" s="193"/>
      <c r="I552" s="193"/>
      <c r="J552" s="775"/>
      <c r="K552" s="192"/>
      <c r="L552" s="192"/>
      <c r="M552" s="774"/>
      <c r="N552" s="192"/>
      <c r="O552" s="769"/>
      <c r="P552" s="895"/>
      <c r="Q552" s="960"/>
      <c r="R552" s="1048"/>
      <c r="S552" s="770"/>
      <c r="T552" s="771"/>
      <c r="U552" s="453"/>
      <c r="V552" s="307"/>
      <c r="W552" s="294"/>
      <c r="Z552" s="663" t="str">
        <f t="shared" si="89"/>
        <v/>
      </c>
      <c r="AA552" s="664" t="str">
        <f t="shared" si="102"/>
        <v/>
      </c>
      <c r="AB552" s="664" t="str">
        <f t="shared" si="103"/>
        <v/>
      </c>
      <c r="AC552" s="664" t="str">
        <f>IF(Z552="","",VLOOKUP(Z552,リスト!BN:BO,2,0))</f>
        <v/>
      </c>
      <c r="AD552" s="664" t="str">
        <f t="shared" si="90"/>
        <v/>
      </c>
      <c r="AE552" s="664" t="str">
        <f>IF(AD552="","",VLOOKUP(AD552,リスト!BW:BX,2,0))</f>
        <v/>
      </c>
      <c r="AF552" s="664" t="str">
        <f>IF(Z552="","",IF(J552&gt;【１】経営概要!$G$27,調査年-1,調査年)-I552)</f>
        <v/>
      </c>
      <c r="AG552" s="723" t="str">
        <f t="shared" si="91"/>
        <v/>
      </c>
      <c r="AH552" s="665" t="str">
        <f t="shared" si="92"/>
        <v/>
      </c>
      <c r="AI552" s="665" t="str">
        <f t="shared" si="93"/>
        <v/>
      </c>
      <c r="AJ552" s="666" t="str">
        <f t="shared" si="94"/>
        <v/>
      </c>
      <c r="AK552" s="666" t="str">
        <f t="shared" si="95"/>
        <v/>
      </c>
      <c r="AL552" s="666" t="str">
        <f t="shared" si="105"/>
        <v/>
      </c>
      <c r="AM552" s="666" t="str">
        <f>IF(R552="","",IF(OR(I552=IF(J552&gt;【１】経営概要!$G$27,調査年-1,調査年),AH552=""),"",ROUND(AH552*R552%,0)))</f>
        <v/>
      </c>
      <c r="AN552" s="666" t="str">
        <f t="shared" si="96"/>
        <v/>
      </c>
      <c r="AO552" s="666" t="str">
        <f t="shared" si="97"/>
        <v/>
      </c>
      <c r="AP552" s="666" t="str">
        <f t="shared" si="98"/>
        <v/>
      </c>
      <c r="AQ552" s="862" t="str">
        <f>IF(OR(R552="",AND(OR(I552&lt;&gt;IF(J552&gt;【１】経営概要!$G$27,調査年-1,調査年),AA552=0),M552="",AL552="")),"",
SUM(
IF(AND(I552=IF(J552&gt;【１】経営概要!$G$27,調査年-1,調査年),AA552=1),ROUND(K552*R552%,0),),
ROUND(M552*R552%,0),
ROUND(SUM(AL552)*R552%,0),
))</f>
        <v/>
      </c>
      <c r="AR552" s="666" t="str">
        <f t="shared" si="99"/>
        <v/>
      </c>
      <c r="AS552" s="666" t="str">
        <f t="shared" si="100"/>
        <v/>
      </c>
      <c r="AT552" s="897" t="str">
        <f t="shared" si="104"/>
        <v/>
      </c>
      <c r="AU552" s="897" t="str">
        <f t="shared" si="101"/>
        <v/>
      </c>
    </row>
    <row r="553" spans="3:47" s="4" customFormat="1" ht="28.15" hidden="1" customHeight="1" outlineLevel="1">
      <c r="C553" s="722">
        <v>535</v>
      </c>
      <c r="D553" s="766"/>
      <c r="E553" s="686"/>
      <c r="F553" s="767"/>
      <c r="G553" s="744"/>
      <c r="H553" s="191"/>
      <c r="I553" s="191"/>
      <c r="J553" s="776"/>
      <c r="K553" s="192"/>
      <c r="L553" s="192"/>
      <c r="M553" s="774"/>
      <c r="N553" s="192"/>
      <c r="O553" s="769"/>
      <c r="P553" s="895"/>
      <c r="Q553" s="960"/>
      <c r="R553" s="1048"/>
      <c r="S553" s="770"/>
      <c r="T553" s="771"/>
      <c r="U553" s="453"/>
      <c r="V553" s="307"/>
      <c r="W553" s="294"/>
      <c r="Z553" s="663" t="str">
        <f t="shared" si="89"/>
        <v/>
      </c>
      <c r="AA553" s="664" t="str">
        <f t="shared" si="102"/>
        <v/>
      </c>
      <c r="AB553" s="664" t="str">
        <f t="shared" si="103"/>
        <v/>
      </c>
      <c r="AC553" s="664" t="str">
        <f>IF(Z553="","",VLOOKUP(Z553,リスト!BN:BO,2,0))</f>
        <v/>
      </c>
      <c r="AD553" s="664" t="str">
        <f t="shared" si="90"/>
        <v/>
      </c>
      <c r="AE553" s="664" t="str">
        <f>IF(AD553="","",VLOOKUP(AD553,リスト!BW:BX,2,0))</f>
        <v/>
      </c>
      <c r="AF553" s="664" t="str">
        <f>IF(Z553="","",IF(J553&gt;【１】経営概要!$G$27,調査年-1,調査年)-I553)</f>
        <v/>
      </c>
      <c r="AG553" s="723" t="str">
        <f t="shared" si="91"/>
        <v/>
      </c>
      <c r="AH553" s="665" t="str">
        <f t="shared" si="92"/>
        <v/>
      </c>
      <c r="AI553" s="665" t="str">
        <f t="shared" si="93"/>
        <v/>
      </c>
      <c r="AJ553" s="666" t="str">
        <f t="shared" si="94"/>
        <v/>
      </c>
      <c r="AK553" s="666" t="str">
        <f t="shared" si="95"/>
        <v/>
      </c>
      <c r="AL553" s="666" t="str">
        <f t="shared" si="105"/>
        <v/>
      </c>
      <c r="AM553" s="666" t="str">
        <f>IF(R553="","",IF(OR(I553=IF(J553&gt;【１】経営概要!$G$27,調査年-1,調査年),AH553=""),"",ROUND(AH553*R553%,0)))</f>
        <v/>
      </c>
      <c r="AN553" s="666" t="str">
        <f t="shared" si="96"/>
        <v/>
      </c>
      <c r="AO553" s="666" t="str">
        <f t="shared" si="97"/>
        <v/>
      </c>
      <c r="AP553" s="666" t="str">
        <f t="shared" si="98"/>
        <v/>
      </c>
      <c r="AQ553" s="862" t="str">
        <f>IF(OR(R553="",AND(OR(I553&lt;&gt;IF(J553&gt;【１】経営概要!$G$27,調査年-1,調査年),AA553=0),M553="",AL553="")),"",
SUM(
IF(AND(I553=IF(J553&gt;【１】経営概要!$G$27,調査年-1,調査年),AA553=1),ROUND(K553*R553%,0),),
ROUND(M553*R553%,0),
ROUND(SUM(AL553)*R553%,0),
))</f>
        <v/>
      </c>
      <c r="AR553" s="666" t="str">
        <f t="shared" si="99"/>
        <v/>
      </c>
      <c r="AS553" s="666" t="str">
        <f t="shared" si="100"/>
        <v/>
      </c>
      <c r="AT553" s="897" t="str">
        <f t="shared" si="104"/>
        <v/>
      </c>
      <c r="AU553" s="897" t="str">
        <f t="shared" si="101"/>
        <v/>
      </c>
    </row>
    <row r="554" spans="3:47" s="4" customFormat="1" ht="28.15" hidden="1" customHeight="1" outlineLevel="1">
      <c r="C554" s="722">
        <v>536</v>
      </c>
      <c r="D554" s="766"/>
      <c r="E554" s="686"/>
      <c r="F554" s="767"/>
      <c r="G554" s="744"/>
      <c r="H554" s="191"/>
      <c r="I554" s="191"/>
      <c r="J554" s="776"/>
      <c r="K554" s="192"/>
      <c r="L554" s="192"/>
      <c r="M554" s="774"/>
      <c r="N554" s="192"/>
      <c r="O554" s="769"/>
      <c r="P554" s="895"/>
      <c r="Q554" s="960"/>
      <c r="R554" s="1048"/>
      <c r="S554" s="770"/>
      <c r="T554" s="771"/>
      <c r="U554" s="453"/>
      <c r="V554" s="307"/>
      <c r="W554" s="294"/>
      <c r="Z554" s="663" t="str">
        <f t="shared" si="89"/>
        <v/>
      </c>
      <c r="AA554" s="664" t="str">
        <f t="shared" si="102"/>
        <v/>
      </c>
      <c r="AB554" s="664" t="str">
        <f t="shared" si="103"/>
        <v/>
      </c>
      <c r="AC554" s="664" t="str">
        <f>IF(Z554="","",VLOOKUP(Z554,リスト!BN:BO,2,0))</f>
        <v/>
      </c>
      <c r="AD554" s="664" t="str">
        <f t="shared" si="90"/>
        <v/>
      </c>
      <c r="AE554" s="664" t="str">
        <f>IF(AD554="","",VLOOKUP(AD554,リスト!BW:BX,2,0))</f>
        <v/>
      </c>
      <c r="AF554" s="664" t="str">
        <f>IF(Z554="","",IF(J554&gt;【１】経営概要!$G$27,調査年-1,調査年)-I554)</f>
        <v/>
      </c>
      <c r="AG554" s="723" t="str">
        <f t="shared" si="91"/>
        <v/>
      </c>
      <c r="AH554" s="665" t="str">
        <f t="shared" si="92"/>
        <v/>
      </c>
      <c r="AI554" s="665" t="str">
        <f t="shared" si="93"/>
        <v/>
      </c>
      <c r="AJ554" s="666" t="str">
        <f t="shared" si="94"/>
        <v/>
      </c>
      <c r="AK554" s="666" t="str">
        <f t="shared" si="95"/>
        <v/>
      </c>
      <c r="AL554" s="666" t="str">
        <f t="shared" si="105"/>
        <v/>
      </c>
      <c r="AM554" s="666" t="str">
        <f>IF(R554="","",IF(OR(I554=IF(J554&gt;【１】経営概要!$G$27,調査年-1,調査年),AH554=""),"",ROUND(AH554*R554%,0)))</f>
        <v/>
      </c>
      <c r="AN554" s="666" t="str">
        <f t="shared" si="96"/>
        <v/>
      </c>
      <c r="AO554" s="666" t="str">
        <f t="shared" si="97"/>
        <v/>
      </c>
      <c r="AP554" s="666" t="str">
        <f t="shared" si="98"/>
        <v/>
      </c>
      <c r="AQ554" s="862" t="str">
        <f>IF(OR(R554="",AND(OR(I554&lt;&gt;IF(J554&gt;【１】経営概要!$G$27,調査年-1,調査年),AA554=0),M554="",AL554="")),"",
SUM(
IF(AND(I554=IF(J554&gt;【１】経営概要!$G$27,調査年-1,調査年),AA554=1),ROUND(K554*R554%,0),),
ROUND(M554*R554%,0),
ROUND(SUM(AL554)*R554%,0),
))</f>
        <v/>
      </c>
      <c r="AR554" s="666" t="str">
        <f t="shared" si="99"/>
        <v/>
      </c>
      <c r="AS554" s="666" t="str">
        <f t="shared" si="100"/>
        <v/>
      </c>
      <c r="AT554" s="897" t="str">
        <f t="shared" si="104"/>
        <v/>
      </c>
      <c r="AU554" s="897" t="str">
        <f t="shared" si="101"/>
        <v/>
      </c>
    </row>
    <row r="555" spans="3:47" s="4" customFormat="1" ht="28.15" hidden="1" customHeight="1" outlineLevel="1">
      <c r="C555" s="722">
        <v>537</v>
      </c>
      <c r="D555" s="766"/>
      <c r="E555" s="686"/>
      <c r="F555" s="767"/>
      <c r="G555" s="744"/>
      <c r="H555" s="191"/>
      <c r="I555" s="191"/>
      <c r="J555" s="776"/>
      <c r="K555" s="192"/>
      <c r="L555" s="192"/>
      <c r="M555" s="774"/>
      <c r="N555" s="192"/>
      <c r="O555" s="769"/>
      <c r="P555" s="895"/>
      <c r="Q555" s="960"/>
      <c r="R555" s="1048"/>
      <c r="S555" s="770"/>
      <c r="T555" s="771"/>
      <c r="U555" s="453"/>
      <c r="V555" s="307"/>
      <c r="W555" s="294"/>
      <c r="Z555" s="663" t="str">
        <f t="shared" si="89"/>
        <v/>
      </c>
      <c r="AA555" s="664" t="str">
        <f t="shared" si="102"/>
        <v/>
      </c>
      <c r="AB555" s="664" t="str">
        <f t="shared" si="103"/>
        <v/>
      </c>
      <c r="AC555" s="664" t="str">
        <f>IF(Z555="","",VLOOKUP(Z555,リスト!BN:BO,2,0))</f>
        <v/>
      </c>
      <c r="AD555" s="664" t="str">
        <f t="shared" si="90"/>
        <v/>
      </c>
      <c r="AE555" s="664" t="str">
        <f>IF(AD555="","",VLOOKUP(AD555,リスト!BW:BX,2,0))</f>
        <v/>
      </c>
      <c r="AF555" s="664" t="str">
        <f>IF(Z555="","",IF(J555&gt;【１】経営概要!$G$27,調査年-1,調査年)-I555)</f>
        <v/>
      </c>
      <c r="AG555" s="723" t="str">
        <f t="shared" si="91"/>
        <v/>
      </c>
      <c r="AH555" s="665" t="str">
        <f t="shared" si="92"/>
        <v/>
      </c>
      <c r="AI555" s="665" t="str">
        <f t="shared" si="93"/>
        <v/>
      </c>
      <c r="AJ555" s="666" t="str">
        <f t="shared" si="94"/>
        <v/>
      </c>
      <c r="AK555" s="666" t="str">
        <f t="shared" si="95"/>
        <v/>
      </c>
      <c r="AL555" s="666" t="str">
        <f t="shared" si="105"/>
        <v/>
      </c>
      <c r="AM555" s="666" t="str">
        <f>IF(R555="","",IF(OR(I555=IF(J555&gt;【１】経営概要!$G$27,調査年-1,調査年),AH555=""),"",ROUND(AH555*R555%,0)))</f>
        <v/>
      </c>
      <c r="AN555" s="666" t="str">
        <f t="shared" si="96"/>
        <v/>
      </c>
      <c r="AO555" s="666" t="str">
        <f t="shared" si="97"/>
        <v/>
      </c>
      <c r="AP555" s="666" t="str">
        <f t="shared" si="98"/>
        <v/>
      </c>
      <c r="AQ555" s="862" t="str">
        <f>IF(OR(R555="",AND(OR(I555&lt;&gt;IF(J555&gt;【１】経営概要!$G$27,調査年-1,調査年),AA555=0),M555="",AL555="")),"",
SUM(
IF(AND(I555=IF(J555&gt;【１】経営概要!$G$27,調査年-1,調査年),AA555=1),ROUND(K555*R555%,0),),
ROUND(M555*R555%,0),
ROUND(SUM(AL555)*R555%,0),
))</f>
        <v/>
      </c>
      <c r="AR555" s="666" t="str">
        <f t="shared" si="99"/>
        <v/>
      </c>
      <c r="AS555" s="666" t="str">
        <f t="shared" si="100"/>
        <v/>
      </c>
      <c r="AT555" s="897" t="str">
        <f t="shared" si="104"/>
        <v/>
      </c>
      <c r="AU555" s="897" t="str">
        <f t="shared" si="101"/>
        <v/>
      </c>
    </row>
    <row r="556" spans="3:47" s="4" customFormat="1" ht="28.15" hidden="1" customHeight="1" outlineLevel="1">
      <c r="C556" s="722">
        <v>538</v>
      </c>
      <c r="D556" s="766"/>
      <c r="E556" s="686"/>
      <c r="F556" s="767"/>
      <c r="G556" s="744"/>
      <c r="H556" s="191"/>
      <c r="I556" s="191"/>
      <c r="J556" s="776"/>
      <c r="K556" s="192"/>
      <c r="L556" s="192"/>
      <c r="M556" s="774"/>
      <c r="N556" s="192"/>
      <c r="O556" s="769"/>
      <c r="P556" s="895"/>
      <c r="Q556" s="960"/>
      <c r="R556" s="1048"/>
      <c r="S556" s="770"/>
      <c r="T556" s="771"/>
      <c r="U556" s="453"/>
      <c r="V556" s="307"/>
      <c r="W556" s="294"/>
      <c r="Z556" s="663" t="str">
        <f t="shared" si="89"/>
        <v/>
      </c>
      <c r="AA556" s="664" t="str">
        <f t="shared" si="102"/>
        <v/>
      </c>
      <c r="AB556" s="664" t="str">
        <f t="shared" si="103"/>
        <v/>
      </c>
      <c r="AC556" s="664" t="str">
        <f>IF(Z556="","",VLOOKUP(Z556,リスト!BN:BO,2,0))</f>
        <v/>
      </c>
      <c r="AD556" s="664" t="str">
        <f t="shared" si="90"/>
        <v/>
      </c>
      <c r="AE556" s="664" t="str">
        <f>IF(AD556="","",VLOOKUP(AD556,リスト!BW:BX,2,0))</f>
        <v/>
      </c>
      <c r="AF556" s="664" t="str">
        <f>IF(Z556="","",IF(J556&gt;【１】経営概要!$G$27,調査年-1,調査年)-I556)</f>
        <v/>
      </c>
      <c r="AG556" s="723" t="str">
        <f t="shared" si="91"/>
        <v/>
      </c>
      <c r="AH556" s="665" t="str">
        <f t="shared" si="92"/>
        <v/>
      </c>
      <c r="AI556" s="665" t="str">
        <f t="shared" si="93"/>
        <v/>
      </c>
      <c r="AJ556" s="666" t="str">
        <f t="shared" si="94"/>
        <v/>
      </c>
      <c r="AK556" s="666" t="str">
        <f t="shared" si="95"/>
        <v/>
      </c>
      <c r="AL556" s="666" t="str">
        <f t="shared" si="105"/>
        <v/>
      </c>
      <c r="AM556" s="666" t="str">
        <f>IF(R556="","",IF(OR(I556=IF(J556&gt;【１】経営概要!$G$27,調査年-1,調査年),AH556=""),"",ROUND(AH556*R556%,0)))</f>
        <v/>
      </c>
      <c r="AN556" s="666" t="str">
        <f t="shared" si="96"/>
        <v/>
      </c>
      <c r="AO556" s="666" t="str">
        <f t="shared" si="97"/>
        <v/>
      </c>
      <c r="AP556" s="666" t="str">
        <f t="shared" si="98"/>
        <v/>
      </c>
      <c r="AQ556" s="862" t="str">
        <f>IF(OR(R556="",AND(OR(I556&lt;&gt;IF(J556&gt;【１】経営概要!$G$27,調査年-1,調査年),AA556=0),M556="",AL556="")),"",
SUM(
IF(AND(I556=IF(J556&gt;【１】経営概要!$G$27,調査年-1,調査年),AA556=1),ROUND(K556*R556%,0),),
ROUND(M556*R556%,0),
ROUND(SUM(AL556)*R556%,0),
))</f>
        <v/>
      </c>
      <c r="AR556" s="666" t="str">
        <f t="shared" si="99"/>
        <v/>
      </c>
      <c r="AS556" s="666" t="str">
        <f t="shared" si="100"/>
        <v/>
      </c>
      <c r="AT556" s="897" t="str">
        <f t="shared" si="104"/>
        <v/>
      </c>
      <c r="AU556" s="897" t="str">
        <f t="shared" si="101"/>
        <v/>
      </c>
    </row>
    <row r="557" spans="3:47" s="4" customFormat="1" ht="28.15" hidden="1" customHeight="1" outlineLevel="1">
      <c r="C557" s="722">
        <v>539</v>
      </c>
      <c r="D557" s="766"/>
      <c r="E557" s="686"/>
      <c r="F557" s="767"/>
      <c r="G557" s="744"/>
      <c r="H557" s="191"/>
      <c r="I557" s="191"/>
      <c r="J557" s="776"/>
      <c r="K557" s="192"/>
      <c r="L557" s="192"/>
      <c r="M557" s="774"/>
      <c r="N557" s="192"/>
      <c r="O557" s="769"/>
      <c r="P557" s="895"/>
      <c r="Q557" s="960"/>
      <c r="R557" s="1048"/>
      <c r="S557" s="770"/>
      <c r="T557" s="771"/>
      <c r="U557" s="453"/>
      <c r="V557" s="307"/>
      <c r="W557" s="294"/>
      <c r="Z557" s="663" t="str">
        <f t="shared" si="89"/>
        <v/>
      </c>
      <c r="AA557" s="664" t="str">
        <f t="shared" si="102"/>
        <v/>
      </c>
      <c r="AB557" s="664" t="str">
        <f t="shared" si="103"/>
        <v/>
      </c>
      <c r="AC557" s="664" t="str">
        <f>IF(Z557="","",VLOOKUP(Z557,リスト!BN:BO,2,0))</f>
        <v/>
      </c>
      <c r="AD557" s="664" t="str">
        <f t="shared" si="90"/>
        <v/>
      </c>
      <c r="AE557" s="664" t="str">
        <f>IF(AD557="","",VLOOKUP(AD557,リスト!BW:BX,2,0))</f>
        <v/>
      </c>
      <c r="AF557" s="664" t="str">
        <f>IF(Z557="","",IF(J557&gt;【１】経営概要!$G$27,調査年-1,調査年)-I557)</f>
        <v/>
      </c>
      <c r="AG557" s="723" t="str">
        <f t="shared" si="91"/>
        <v/>
      </c>
      <c r="AH557" s="665" t="str">
        <f t="shared" si="92"/>
        <v/>
      </c>
      <c r="AI557" s="665" t="str">
        <f t="shared" si="93"/>
        <v/>
      </c>
      <c r="AJ557" s="666" t="str">
        <f t="shared" si="94"/>
        <v/>
      </c>
      <c r="AK557" s="666" t="str">
        <f t="shared" si="95"/>
        <v/>
      </c>
      <c r="AL557" s="666" t="str">
        <f t="shared" si="105"/>
        <v/>
      </c>
      <c r="AM557" s="666" t="str">
        <f>IF(R557="","",IF(OR(I557=IF(J557&gt;【１】経営概要!$G$27,調査年-1,調査年),AH557=""),"",ROUND(AH557*R557%,0)))</f>
        <v/>
      </c>
      <c r="AN557" s="666" t="str">
        <f t="shared" si="96"/>
        <v/>
      </c>
      <c r="AO557" s="666" t="str">
        <f t="shared" si="97"/>
        <v/>
      </c>
      <c r="AP557" s="666" t="str">
        <f t="shared" si="98"/>
        <v/>
      </c>
      <c r="AQ557" s="862" t="str">
        <f>IF(OR(R557="",AND(OR(I557&lt;&gt;IF(J557&gt;【１】経営概要!$G$27,調査年-1,調査年),AA557=0),M557="",AL557="")),"",
SUM(
IF(AND(I557=IF(J557&gt;【１】経営概要!$G$27,調査年-1,調査年),AA557=1),ROUND(K557*R557%,0),),
ROUND(M557*R557%,0),
ROUND(SUM(AL557)*R557%,0),
))</f>
        <v/>
      </c>
      <c r="AR557" s="666" t="str">
        <f t="shared" si="99"/>
        <v/>
      </c>
      <c r="AS557" s="666" t="str">
        <f t="shared" si="100"/>
        <v/>
      </c>
      <c r="AT557" s="897" t="str">
        <f t="shared" si="104"/>
        <v/>
      </c>
      <c r="AU557" s="897" t="str">
        <f t="shared" si="101"/>
        <v/>
      </c>
    </row>
    <row r="558" spans="3:47" s="4" customFormat="1" ht="28.15" hidden="1" customHeight="1" outlineLevel="1">
      <c r="C558" s="722">
        <v>540</v>
      </c>
      <c r="D558" s="766"/>
      <c r="E558" s="686"/>
      <c r="F558" s="767"/>
      <c r="G558" s="744"/>
      <c r="H558" s="191"/>
      <c r="I558" s="191"/>
      <c r="J558" s="776"/>
      <c r="K558" s="192"/>
      <c r="L558" s="192"/>
      <c r="M558" s="774"/>
      <c r="N558" s="192"/>
      <c r="O558" s="769"/>
      <c r="P558" s="895"/>
      <c r="Q558" s="960"/>
      <c r="R558" s="1048"/>
      <c r="S558" s="770"/>
      <c r="T558" s="771"/>
      <c r="U558" s="453"/>
      <c r="V558" s="307"/>
      <c r="W558" s="294"/>
      <c r="Z558" s="663" t="str">
        <f t="shared" si="89"/>
        <v/>
      </c>
      <c r="AA558" s="664" t="str">
        <f t="shared" si="102"/>
        <v/>
      </c>
      <c r="AB558" s="664" t="str">
        <f t="shared" si="103"/>
        <v/>
      </c>
      <c r="AC558" s="664" t="str">
        <f>IF(Z558="","",VLOOKUP(Z558,リスト!BN:BO,2,0))</f>
        <v/>
      </c>
      <c r="AD558" s="664" t="str">
        <f t="shared" si="90"/>
        <v/>
      </c>
      <c r="AE558" s="664" t="str">
        <f>IF(AD558="","",VLOOKUP(AD558,リスト!BW:BX,2,0))</f>
        <v/>
      </c>
      <c r="AF558" s="664" t="str">
        <f>IF(Z558="","",IF(J558&gt;【１】経営概要!$G$27,調査年-1,調査年)-I558)</f>
        <v/>
      </c>
      <c r="AG558" s="723" t="str">
        <f t="shared" si="91"/>
        <v/>
      </c>
      <c r="AH558" s="665" t="str">
        <f t="shared" si="92"/>
        <v/>
      </c>
      <c r="AI558" s="665" t="str">
        <f t="shared" si="93"/>
        <v/>
      </c>
      <c r="AJ558" s="666" t="str">
        <f t="shared" si="94"/>
        <v/>
      </c>
      <c r="AK558" s="666" t="str">
        <f t="shared" si="95"/>
        <v/>
      </c>
      <c r="AL558" s="666" t="str">
        <f t="shared" si="105"/>
        <v/>
      </c>
      <c r="AM558" s="666" t="str">
        <f>IF(R558="","",IF(OR(I558=IF(J558&gt;【１】経営概要!$G$27,調査年-1,調査年),AH558=""),"",ROUND(AH558*R558%,0)))</f>
        <v/>
      </c>
      <c r="AN558" s="666" t="str">
        <f t="shared" si="96"/>
        <v/>
      </c>
      <c r="AO558" s="666" t="str">
        <f t="shared" si="97"/>
        <v/>
      </c>
      <c r="AP558" s="666" t="str">
        <f t="shared" si="98"/>
        <v/>
      </c>
      <c r="AQ558" s="862" t="str">
        <f>IF(OR(R558="",AND(OR(I558&lt;&gt;IF(J558&gt;【１】経営概要!$G$27,調査年-1,調査年),AA558=0),M558="",AL558="")),"",
SUM(
IF(AND(I558=IF(J558&gt;【１】経営概要!$G$27,調査年-1,調査年),AA558=1),ROUND(K558*R558%,0),),
ROUND(M558*R558%,0),
ROUND(SUM(AL558)*R558%,0),
))</f>
        <v/>
      </c>
      <c r="AR558" s="666" t="str">
        <f t="shared" si="99"/>
        <v/>
      </c>
      <c r="AS558" s="666" t="str">
        <f t="shared" si="100"/>
        <v/>
      </c>
      <c r="AT558" s="897" t="str">
        <f t="shared" si="104"/>
        <v/>
      </c>
      <c r="AU558" s="897" t="str">
        <f t="shared" si="101"/>
        <v/>
      </c>
    </row>
    <row r="559" spans="3:47" s="4" customFormat="1" ht="28.15" hidden="1" customHeight="1" outlineLevel="1">
      <c r="C559" s="722">
        <v>541</v>
      </c>
      <c r="D559" s="766"/>
      <c r="E559" s="686"/>
      <c r="F559" s="767"/>
      <c r="G559" s="682"/>
      <c r="H559" s="200"/>
      <c r="I559" s="200"/>
      <c r="J559" s="768"/>
      <c r="K559" s="201"/>
      <c r="L559" s="201"/>
      <c r="M559" s="201"/>
      <c r="N559" s="201"/>
      <c r="O559" s="769"/>
      <c r="P559" s="895"/>
      <c r="Q559" s="960"/>
      <c r="R559" s="1048"/>
      <c r="S559" s="770"/>
      <c r="T559" s="771"/>
      <c r="U559" s="453"/>
      <c r="V559" s="307"/>
      <c r="W559" s="294"/>
      <c r="Z559" s="663" t="str">
        <f t="shared" si="89"/>
        <v/>
      </c>
      <c r="AA559" s="664" t="str">
        <f t="shared" si="102"/>
        <v/>
      </c>
      <c r="AB559" s="664" t="str">
        <f t="shared" si="103"/>
        <v/>
      </c>
      <c r="AC559" s="664" t="str">
        <f>IF(Z559="","",VLOOKUP(Z559,リスト!BN:BO,2,0))</f>
        <v/>
      </c>
      <c r="AD559" s="664" t="str">
        <f t="shared" si="90"/>
        <v/>
      </c>
      <c r="AE559" s="664" t="str">
        <f>IF(AD559="","",VLOOKUP(AD559,リスト!BW:BX,2,0))</f>
        <v/>
      </c>
      <c r="AF559" s="664" t="str">
        <f>IF(Z559="","",IF(J559&gt;【１】経営概要!$G$27,調査年-1,調査年)-I559)</f>
        <v/>
      </c>
      <c r="AG559" s="723" t="str">
        <f t="shared" si="91"/>
        <v/>
      </c>
      <c r="AH559" s="665" t="str">
        <f t="shared" si="92"/>
        <v/>
      </c>
      <c r="AI559" s="665" t="str">
        <f t="shared" si="93"/>
        <v/>
      </c>
      <c r="AJ559" s="666" t="str">
        <f t="shared" si="94"/>
        <v/>
      </c>
      <c r="AK559" s="666" t="str">
        <f t="shared" si="95"/>
        <v/>
      </c>
      <c r="AL559" s="666" t="str">
        <f t="shared" si="105"/>
        <v/>
      </c>
      <c r="AM559" s="666" t="str">
        <f>IF(R559="","",IF(OR(I559=IF(J559&gt;【１】経営概要!$G$27,調査年-1,調査年),AH559=""),"",ROUND(AH559*R559%,0)))</f>
        <v/>
      </c>
      <c r="AN559" s="666" t="str">
        <f t="shared" si="96"/>
        <v/>
      </c>
      <c r="AO559" s="666" t="str">
        <f t="shared" si="97"/>
        <v/>
      </c>
      <c r="AP559" s="666" t="str">
        <f t="shared" si="98"/>
        <v/>
      </c>
      <c r="AQ559" s="862" t="str">
        <f>IF(OR(R559="",AND(OR(I559&lt;&gt;IF(J559&gt;【１】経営概要!$G$27,調査年-1,調査年),AA559=0),M559="",AL559="")),"",
SUM(
IF(AND(I559=IF(J559&gt;【１】経営概要!$G$27,調査年-1,調査年),AA559=1),ROUND(K559*R559%,0),),
ROUND(M559*R559%,0),
ROUND(SUM(AL559)*R559%,0),
))</f>
        <v/>
      </c>
      <c r="AR559" s="666" t="str">
        <f t="shared" si="99"/>
        <v/>
      </c>
      <c r="AS559" s="666" t="str">
        <f t="shared" si="100"/>
        <v/>
      </c>
      <c r="AT559" s="897" t="str">
        <f t="shared" si="104"/>
        <v/>
      </c>
      <c r="AU559" s="897" t="str">
        <f t="shared" si="101"/>
        <v/>
      </c>
    </row>
    <row r="560" spans="3:47" s="4" customFormat="1" ht="28.15" hidden="1" customHeight="1" outlineLevel="1">
      <c r="C560" s="722">
        <v>542</v>
      </c>
      <c r="D560" s="772"/>
      <c r="E560" s="773"/>
      <c r="F560" s="767"/>
      <c r="G560" s="744"/>
      <c r="H560" s="193"/>
      <c r="I560" s="193"/>
      <c r="J560" s="768"/>
      <c r="K560" s="192"/>
      <c r="L560" s="192"/>
      <c r="M560" s="774"/>
      <c r="N560" s="192"/>
      <c r="O560" s="769"/>
      <c r="P560" s="895"/>
      <c r="Q560" s="960"/>
      <c r="R560" s="1048"/>
      <c r="S560" s="770"/>
      <c r="T560" s="771"/>
      <c r="U560" s="453"/>
      <c r="V560" s="307"/>
      <c r="W560" s="294"/>
      <c r="Z560" s="663" t="str">
        <f t="shared" si="89"/>
        <v/>
      </c>
      <c r="AA560" s="664" t="str">
        <f t="shared" si="102"/>
        <v/>
      </c>
      <c r="AB560" s="664" t="str">
        <f t="shared" si="103"/>
        <v/>
      </c>
      <c r="AC560" s="664" t="str">
        <f>IF(Z560="","",VLOOKUP(Z560,リスト!BN:BO,2,0))</f>
        <v/>
      </c>
      <c r="AD560" s="664" t="str">
        <f t="shared" si="90"/>
        <v/>
      </c>
      <c r="AE560" s="664" t="str">
        <f>IF(AD560="","",VLOOKUP(AD560,リスト!BW:BX,2,0))</f>
        <v/>
      </c>
      <c r="AF560" s="664" t="str">
        <f>IF(Z560="","",IF(J560&gt;【１】経営概要!$G$27,調査年-1,調査年)-I560)</f>
        <v/>
      </c>
      <c r="AG560" s="723" t="str">
        <f t="shared" si="91"/>
        <v/>
      </c>
      <c r="AH560" s="665" t="str">
        <f t="shared" si="92"/>
        <v/>
      </c>
      <c r="AI560" s="665" t="str">
        <f t="shared" si="93"/>
        <v/>
      </c>
      <c r="AJ560" s="666" t="str">
        <f t="shared" si="94"/>
        <v/>
      </c>
      <c r="AK560" s="666" t="str">
        <f t="shared" si="95"/>
        <v/>
      </c>
      <c r="AL560" s="666" t="str">
        <f t="shared" si="105"/>
        <v/>
      </c>
      <c r="AM560" s="666" t="str">
        <f>IF(R560="","",IF(OR(I560=IF(J560&gt;【１】経営概要!$G$27,調査年-1,調査年),AH560=""),"",ROUND(AH560*R560%,0)))</f>
        <v/>
      </c>
      <c r="AN560" s="666" t="str">
        <f t="shared" si="96"/>
        <v/>
      </c>
      <c r="AO560" s="666" t="str">
        <f t="shared" si="97"/>
        <v/>
      </c>
      <c r="AP560" s="666" t="str">
        <f t="shared" si="98"/>
        <v/>
      </c>
      <c r="AQ560" s="862" t="str">
        <f>IF(OR(R560="",AND(OR(I560&lt;&gt;IF(J560&gt;【１】経営概要!$G$27,調査年-1,調査年),AA560=0),M560="",AL560="")),"",
SUM(
IF(AND(I560=IF(J560&gt;【１】経営概要!$G$27,調査年-1,調査年),AA560=1),ROUND(K560*R560%,0),),
ROUND(M560*R560%,0),
ROUND(SUM(AL560)*R560%,0),
))</f>
        <v/>
      </c>
      <c r="AR560" s="666" t="str">
        <f t="shared" si="99"/>
        <v/>
      </c>
      <c r="AS560" s="666" t="str">
        <f t="shared" si="100"/>
        <v/>
      </c>
      <c r="AT560" s="897" t="str">
        <f t="shared" si="104"/>
        <v/>
      </c>
      <c r="AU560" s="897" t="str">
        <f t="shared" si="101"/>
        <v/>
      </c>
    </row>
    <row r="561" spans="3:47" s="4" customFormat="1" ht="28.15" hidden="1" customHeight="1" outlineLevel="1">
      <c r="C561" s="722">
        <v>543</v>
      </c>
      <c r="D561" s="766"/>
      <c r="E561" s="686"/>
      <c r="F561" s="767"/>
      <c r="G561" s="744"/>
      <c r="H561" s="191"/>
      <c r="I561" s="191"/>
      <c r="J561" s="768"/>
      <c r="K561" s="192"/>
      <c r="L561" s="192"/>
      <c r="M561" s="774"/>
      <c r="N561" s="192"/>
      <c r="O561" s="769"/>
      <c r="P561" s="895"/>
      <c r="Q561" s="960"/>
      <c r="R561" s="1048"/>
      <c r="S561" s="770"/>
      <c r="T561" s="771"/>
      <c r="U561" s="453"/>
      <c r="V561" s="307"/>
      <c r="W561" s="294"/>
      <c r="Z561" s="663" t="str">
        <f t="shared" si="89"/>
        <v/>
      </c>
      <c r="AA561" s="664" t="str">
        <f t="shared" si="102"/>
        <v/>
      </c>
      <c r="AB561" s="664" t="str">
        <f t="shared" si="103"/>
        <v/>
      </c>
      <c r="AC561" s="664" t="str">
        <f>IF(Z561="","",VLOOKUP(Z561,リスト!BN:BO,2,0))</f>
        <v/>
      </c>
      <c r="AD561" s="664" t="str">
        <f t="shared" si="90"/>
        <v/>
      </c>
      <c r="AE561" s="664" t="str">
        <f>IF(AD561="","",VLOOKUP(AD561,リスト!BW:BX,2,0))</f>
        <v/>
      </c>
      <c r="AF561" s="664" t="str">
        <f>IF(Z561="","",IF(J561&gt;【１】経営概要!$G$27,調査年-1,調査年)-I561)</f>
        <v/>
      </c>
      <c r="AG561" s="723" t="str">
        <f t="shared" si="91"/>
        <v/>
      </c>
      <c r="AH561" s="665" t="str">
        <f t="shared" si="92"/>
        <v/>
      </c>
      <c r="AI561" s="665" t="str">
        <f t="shared" si="93"/>
        <v/>
      </c>
      <c r="AJ561" s="666" t="str">
        <f t="shared" si="94"/>
        <v/>
      </c>
      <c r="AK561" s="666" t="str">
        <f t="shared" si="95"/>
        <v/>
      </c>
      <c r="AL561" s="666" t="str">
        <f t="shared" si="105"/>
        <v/>
      </c>
      <c r="AM561" s="666" t="str">
        <f>IF(R561="","",IF(OR(I561=IF(J561&gt;【１】経営概要!$G$27,調査年-1,調査年),AH561=""),"",ROUND(AH561*R561%,0)))</f>
        <v/>
      </c>
      <c r="AN561" s="666" t="str">
        <f t="shared" si="96"/>
        <v/>
      </c>
      <c r="AO561" s="666" t="str">
        <f t="shared" si="97"/>
        <v/>
      </c>
      <c r="AP561" s="666" t="str">
        <f t="shared" si="98"/>
        <v/>
      </c>
      <c r="AQ561" s="862" t="str">
        <f>IF(OR(R561="",AND(OR(I561&lt;&gt;IF(J561&gt;【１】経営概要!$G$27,調査年-1,調査年),AA561=0),M561="",AL561="")),"",
SUM(
IF(AND(I561=IF(J561&gt;【１】経営概要!$G$27,調査年-1,調査年),AA561=1),ROUND(K561*R561%,0),),
ROUND(M561*R561%,0),
ROUND(SUM(AL561)*R561%,0),
))</f>
        <v/>
      </c>
      <c r="AR561" s="666" t="str">
        <f t="shared" si="99"/>
        <v/>
      </c>
      <c r="AS561" s="666" t="str">
        <f t="shared" si="100"/>
        <v/>
      </c>
      <c r="AT561" s="897" t="str">
        <f t="shared" si="104"/>
        <v/>
      </c>
      <c r="AU561" s="897" t="str">
        <f t="shared" si="101"/>
        <v/>
      </c>
    </row>
    <row r="562" spans="3:47" s="4" customFormat="1" ht="28.15" hidden="1" customHeight="1" outlineLevel="1">
      <c r="C562" s="722">
        <v>544</v>
      </c>
      <c r="D562" s="772"/>
      <c r="E562" s="773"/>
      <c r="F562" s="767"/>
      <c r="G562" s="744"/>
      <c r="H562" s="193"/>
      <c r="I562" s="193"/>
      <c r="J562" s="768"/>
      <c r="K562" s="192"/>
      <c r="L562" s="192"/>
      <c r="M562" s="774"/>
      <c r="N562" s="192"/>
      <c r="O562" s="769"/>
      <c r="P562" s="895"/>
      <c r="Q562" s="960"/>
      <c r="R562" s="1048"/>
      <c r="S562" s="770"/>
      <c r="T562" s="771"/>
      <c r="U562" s="453"/>
      <c r="V562" s="307"/>
      <c r="W562" s="294"/>
      <c r="Z562" s="663" t="str">
        <f t="shared" si="89"/>
        <v/>
      </c>
      <c r="AA562" s="664" t="str">
        <f t="shared" si="102"/>
        <v/>
      </c>
      <c r="AB562" s="664" t="str">
        <f t="shared" si="103"/>
        <v/>
      </c>
      <c r="AC562" s="664" t="str">
        <f>IF(Z562="","",VLOOKUP(Z562,リスト!BN:BO,2,0))</f>
        <v/>
      </c>
      <c r="AD562" s="664" t="str">
        <f t="shared" si="90"/>
        <v/>
      </c>
      <c r="AE562" s="664" t="str">
        <f>IF(AD562="","",VLOOKUP(AD562,リスト!BW:BX,2,0))</f>
        <v/>
      </c>
      <c r="AF562" s="664" t="str">
        <f>IF(Z562="","",IF(J562&gt;【１】経営概要!$G$27,調査年-1,調査年)-I562)</f>
        <v/>
      </c>
      <c r="AG562" s="723" t="str">
        <f t="shared" si="91"/>
        <v/>
      </c>
      <c r="AH562" s="665" t="str">
        <f t="shared" si="92"/>
        <v/>
      </c>
      <c r="AI562" s="665" t="str">
        <f t="shared" si="93"/>
        <v/>
      </c>
      <c r="AJ562" s="666" t="str">
        <f t="shared" si="94"/>
        <v/>
      </c>
      <c r="AK562" s="666" t="str">
        <f t="shared" si="95"/>
        <v/>
      </c>
      <c r="AL562" s="666" t="str">
        <f t="shared" si="105"/>
        <v/>
      </c>
      <c r="AM562" s="666" t="str">
        <f>IF(R562="","",IF(OR(I562=IF(J562&gt;【１】経営概要!$G$27,調査年-1,調査年),AH562=""),"",ROUND(AH562*R562%,0)))</f>
        <v/>
      </c>
      <c r="AN562" s="666" t="str">
        <f t="shared" si="96"/>
        <v/>
      </c>
      <c r="AO562" s="666" t="str">
        <f t="shared" si="97"/>
        <v/>
      </c>
      <c r="AP562" s="666" t="str">
        <f t="shared" si="98"/>
        <v/>
      </c>
      <c r="AQ562" s="862" t="str">
        <f>IF(OR(R562="",AND(OR(I562&lt;&gt;IF(J562&gt;【１】経営概要!$G$27,調査年-1,調査年),AA562=0),M562="",AL562="")),"",
SUM(
IF(AND(I562=IF(J562&gt;【１】経営概要!$G$27,調査年-1,調査年),AA562=1),ROUND(K562*R562%,0),),
ROUND(M562*R562%,0),
ROUND(SUM(AL562)*R562%,0),
))</f>
        <v/>
      </c>
      <c r="AR562" s="666" t="str">
        <f t="shared" si="99"/>
        <v/>
      </c>
      <c r="AS562" s="666" t="str">
        <f t="shared" si="100"/>
        <v/>
      </c>
      <c r="AT562" s="897" t="str">
        <f t="shared" si="104"/>
        <v/>
      </c>
      <c r="AU562" s="897" t="str">
        <f t="shared" si="101"/>
        <v/>
      </c>
    </row>
    <row r="563" spans="3:47" s="4" customFormat="1" ht="28.15" hidden="1" customHeight="1" outlineLevel="1">
      <c r="C563" s="722">
        <v>545</v>
      </c>
      <c r="D563" s="766"/>
      <c r="E563" s="686"/>
      <c r="F563" s="767"/>
      <c r="G563" s="744"/>
      <c r="H563" s="191"/>
      <c r="I563" s="191"/>
      <c r="J563" s="768"/>
      <c r="K563" s="192"/>
      <c r="L563" s="192"/>
      <c r="M563" s="774"/>
      <c r="N563" s="192"/>
      <c r="O563" s="769"/>
      <c r="P563" s="895"/>
      <c r="Q563" s="960"/>
      <c r="R563" s="1048"/>
      <c r="S563" s="770"/>
      <c r="T563" s="771"/>
      <c r="U563" s="453"/>
      <c r="V563" s="307"/>
      <c r="W563" s="294"/>
      <c r="Z563" s="663" t="str">
        <f t="shared" si="89"/>
        <v/>
      </c>
      <c r="AA563" s="664" t="str">
        <f t="shared" si="102"/>
        <v/>
      </c>
      <c r="AB563" s="664" t="str">
        <f t="shared" si="103"/>
        <v/>
      </c>
      <c r="AC563" s="664" t="str">
        <f>IF(Z563="","",VLOOKUP(Z563,リスト!BN:BO,2,0))</f>
        <v/>
      </c>
      <c r="AD563" s="664" t="str">
        <f t="shared" si="90"/>
        <v/>
      </c>
      <c r="AE563" s="664" t="str">
        <f>IF(AD563="","",VLOOKUP(AD563,リスト!BW:BX,2,0))</f>
        <v/>
      </c>
      <c r="AF563" s="664" t="str">
        <f>IF(Z563="","",IF(J563&gt;【１】経営概要!$G$27,調査年-1,調査年)-I563)</f>
        <v/>
      </c>
      <c r="AG563" s="723" t="str">
        <f t="shared" si="91"/>
        <v/>
      </c>
      <c r="AH563" s="665" t="str">
        <f t="shared" si="92"/>
        <v/>
      </c>
      <c r="AI563" s="665" t="str">
        <f t="shared" si="93"/>
        <v/>
      </c>
      <c r="AJ563" s="666" t="str">
        <f t="shared" si="94"/>
        <v/>
      </c>
      <c r="AK563" s="666" t="str">
        <f t="shared" si="95"/>
        <v/>
      </c>
      <c r="AL563" s="666" t="str">
        <f t="shared" si="105"/>
        <v/>
      </c>
      <c r="AM563" s="666" t="str">
        <f>IF(R563="","",IF(OR(I563=IF(J563&gt;【１】経営概要!$G$27,調査年-1,調査年),AH563=""),"",ROUND(AH563*R563%,0)))</f>
        <v/>
      </c>
      <c r="AN563" s="666" t="str">
        <f t="shared" si="96"/>
        <v/>
      </c>
      <c r="AO563" s="666" t="str">
        <f t="shared" si="97"/>
        <v/>
      </c>
      <c r="AP563" s="666" t="str">
        <f t="shared" si="98"/>
        <v/>
      </c>
      <c r="AQ563" s="862" t="str">
        <f>IF(OR(R563="",AND(OR(I563&lt;&gt;IF(J563&gt;【１】経営概要!$G$27,調査年-1,調査年),AA563=0),M563="",AL563="")),"",
SUM(
IF(AND(I563=IF(J563&gt;【１】経営概要!$G$27,調査年-1,調査年),AA563=1),ROUND(K563*R563%,0),),
ROUND(M563*R563%,0),
ROUND(SUM(AL563)*R563%,0),
))</f>
        <v/>
      </c>
      <c r="AR563" s="666" t="str">
        <f t="shared" si="99"/>
        <v/>
      </c>
      <c r="AS563" s="666" t="str">
        <f t="shared" si="100"/>
        <v/>
      </c>
      <c r="AT563" s="897" t="str">
        <f t="shared" si="104"/>
        <v/>
      </c>
      <c r="AU563" s="897" t="str">
        <f t="shared" si="101"/>
        <v/>
      </c>
    </row>
    <row r="564" spans="3:47" s="4" customFormat="1" ht="28.15" hidden="1" customHeight="1" outlineLevel="1">
      <c r="C564" s="722">
        <v>546</v>
      </c>
      <c r="D564" s="772"/>
      <c r="E564" s="773"/>
      <c r="F564" s="767"/>
      <c r="G564" s="744"/>
      <c r="H564" s="193"/>
      <c r="I564" s="193"/>
      <c r="J564" s="768"/>
      <c r="K564" s="192"/>
      <c r="L564" s="192"/>
      <c r="M564" s="774"/>
      <c r="N564" s="192"/>
      <c r="O564" s="769"/>
      <c r="P564" s="895"/>
      <c r="Q564" s="960"/>
      <c r="R564" s="1048"/>
      <c r="S564" s="770"/>
      <c r="T564" s="771"/>
      <c r="U564" s="453"/>
      <c r="V564" s="307"/>
      <c r="W564" s="294"/>
      <c r="Z564" s="663" t="str">
        <f t="shared" si="89"/>
        <v/>
      </c>
      <c r="AA564" s="664" t="str">
        <f t="shared" si="102"/>
        <v/>
      </c>
      <c r="AB564" s="664" t="str">
        <f t="shared" si="103"/>
        <v/>
      </c>
      <c r="AC564" s="664" t="str">
        <f>IF(Z564="","",VLOOKUP(Z564,リスト!BN:BO,2,0))</f>
        <v/>
      </c>
      <c r="AD564" s="664" t="str">
        <f t="shared" si="90"/>
        <v/>
      </c>
      <c r="AE564" s="664" t="str">
        <f>IF(AD564="","",VLOOKUP(AD564,リスト!BW:BX,2,0))</f>
        <v/>
      </c>
      <c r="AF564" s="664" t="str">
        <f>IF(Z564="","",IF(J564&gt;【１】経営概要!$G$27,調査年-1,調査年)-I564)</f>
        <v/>
      </c>
      <c r="AG564" s="723" t="str">
        <f t="shared" si="91"/>
        <v/>
      </c>
      <c r="AH564" s="665" t="str">
        <f t="shared" si="92"/>
        <v/>
      </c>
      <c r="AI564" s="665" t="str">
        <f t="shared" si="93"/>
        <v/>
      </c>
      <c r="AJ564" s="666" t="str">
        <f t="shared" si="94"/>
        <v/>
      </c>
      <c r="AK564" s="666" t="str">
        <f t="shared" si="95"/>
        <v/>
      </c>
      <c r="AL564" s="666" t="str">
        <f t="shared" si="105"/>
        <v/>
      </c>
      <c r="AM564" s="666" t="str">
        <f>IF(R564="","",IF(OR(I564=IF(J564&gt;【１】経営概要!$G$27,調査年-1,調査年),AH564=""),"",ROUND(AH564*R564%,0)))</f>
        <v/>
      </c>
      <c r="AN564" s="666" t="str">
        <f t="shared" si="96"/>
        <v/>
      </c>
      <c r="AO564" s="666" t="str">
        <f t="shared" si="97"/>
        <v/>
      </c>
      <c r="AP564" s="666" t="str">
        <f t="shared" si="98"/>
        <v/>
      </c>
      <c r="AQ564" s="862" t="str">
        <f>IF(OR(R564="",AND(OR(I564&lt;&gt;IF(J564&gt;【１】経営概要!$G$27,調査年-1,調査年),AA564=0),M564="",AL564="")),"",
SUM(
IF(AND(I564=IF(J564&gt;【１】経営概要!$G$27,調査年-1,調査年),AA564=1),ROUND(K564*R564%,0),),
ROUND(M564*R564%,0),
ROUND(SUM(AL564)*R564%,0),
))</f>
        <v/>
      </c>
      <c r="AR564" s="666" t="str">
        <f t="shared" si="99"/>
        <v/>
      </c>
      <c r="AS564" s="666" t="str">
        <f t="shared" si="100"/>
        <v/>
      </c>
      <c r="AT564" s="897" t="str">
        <f t="shared" si="104"/>
        <v/>
      </c>
      <c r="AU564" s="897" t="str">
        <f t="shared" si="101"/>
        <v/>
      </c>
    </row>
    <row r="565" spans="3:47" s="4" customFormat="1" ht="28.15" hidden="1" customHeight="1" outlineLevel="1">
      <c r="C565" s="722">
        <v>547</v>
      </c>
      <c r="D565" s="766"/>
      <c r="E565" s="686"/>
      <c r="F565" s="767"/>
      <c r="G565" s="744"/>
      <c r="H565" s="191"/>
      <c r="I565" s="191"/>
      <c r="J565" s="768"/>
      <c r="K565" s="192"/>
      <c r="L565" s="192"/>
      <c r="M565" s="774"/>
      <c r="N565" s="192"/>
      <c r="O565" s="769"/>
      <c r="P565" s="895"/>
      <c r="Q565" s="960"/>
      <c r="R565" s="1048"/>
      <c r="S565" s="770"/>
      <c r="T565" s="771"/>
      <c r="U565" s="453"/>
      <c r="V565" s="307"/>
      <c r="W565" s="294"/>
      <c r="Z565" s="663" t="str">
        <f t="shared" si="89"/>
        <v/>
      </c>
      <c r="AA565" s="664" t="str">
        <f t="shared" si="102"/>
        <v/>
      </c>
      <c r="AB565" s="664" t="str">
        <f t="shared" si="103"/>
        <v/>
      </c>
      <c r="AC565" s="664" t="str">
        <f>IF(Z565="","",VLOOKUP(Z565,リスト!BN:BO,2,0))</f>
        <v/>
      </c>
      <c r="AD565" s="664" t="str">
        <f t="shared" si="90"/>
        <v/>
      </c>
      <c r="AE565" s="664" t="str">
        <f>IF(AD565="","",VLOOKUP(AD565,リスト!BW:BX,2,0))</f>
        <v/>
      </c>
      <c r="AF565" s="664" t="str">
        <f>IF(Z565="","",IF(J565&gt;【１】経営概要!$G$27,調査年-1,調査年)-I565)</f>
        <v/>
      </c>
      <c r="AG565" s="723" t="str">
        <f t="shared" si="91"/>
        <v/>
      </c>
      <c r="AH565" s="665" t="str">
        <f t="shared" si="92"/>
        <v/>
      </c>
      <c r="AI565" s="665" t="str">
        <f t="shared" si="93"/>
        <v/>
      </c>
      <c r="AJ565" s="666" t="str">
        <f t="shared" si="94"/>
        <v/>
      </c>
      <c r="AK565" s="666" t="str">
        <f t="shared" si="95"/>
        <v/>
      </c>
      <c r="AL565" s="666" t="str">
        <f t="shared" si="105"/>
        <v/>
      </c>
      <c r="AM565" s="666" t="str">
        <f>IF(R565="","",IF(OR(I565=IF(J565&gt;【１】経営概要!$G$27,調査年-1,調査年),AH565=""),"",ROUND(AH565*R565%,0)))</f>
        <v/>
      </c>
      <c r="AN565" s="666" t="str">
        <f t="shared" si="96"/>
        <v/>
      </c>
      <c r="AO565" s="666" t="str">
        <f t="shared" si="97"/>
        <v/>
      </c>
      <c r="AP565" s="666" t="str">
        <f t="shared" si="98"/>
        <v/>
      </c>
      <c r="AQ565" s="862" t="str">
        <f>IF(OR(R565="",AND(OR(I565&lt;&gt;IF(J565&gt;【１】経営概要!$G$27,調査年-1,調査年),AA565=0),M565="",AL565="")),"",
SUM(
IF(AND(I565=IF(J565&gt;【１】経営概要!$G$27,調査年-1,調査年),AA565=1),ROUND(K565*R565%,0),),
ROUND(M565*R565%,0),
ROUND(SUM(AL565)*R565%,0),
))</f>
        <v/>
      </c>
      <c r="AR565" s="666" t="str">
        <f t="shared" si="99"/>
        <v/>
      </c>
      <c r="AS565" s="666" t="str">
        <f t="shared" si="100"/>
        <v/>
      </c>
      <c r="AT565" s="897" t="str">
        <f t="shared" si="104"/>
        <v/>
      </c>
      <c r="AU565" s="897" t="str">
        <f t="shared" si="101"/>
        <v/>
      </c>
    </row>
    <row r="566" spans="3:47" s="4" customFormat="1" ht="28.15" hidden="1" customHeight="1" outlineLevel="1">
      <c r="C566" s="722">
        <v>548</v>
      </c>
      <c r="D566" s="772"/>
      <c r="E566" s="773"/>
      <c r="F566" s="767"/>
      <c r="G566" s="744"/>
      <c r="H566" s="193"/>
      <c r="I566" s="193"/>
      <c r="J566" s="768"/>
      <c r="K566" s="192"/>
      <c r="L566" s="192"/>
      <c r="M566" s="774"/>
      <c r="N566" s="192"/>
      <c r="O566" s="769"/>
      <c r="P566" s="895"/>
      <c r="Q566" s="960"/>
      <c r="R566" s="1048"/>
      <c r="S566" s="770"/>
      <c r="T566" s="771"/>
      <c r="U566" s="453"/>
      <c r="V566" s="307"/>
      <c r="W566" s="294"/>
      <c r="Z566" s="663" t="str">
        <f t="shared" si="89"/>
        <v/>
      </c>
      <c r="AA566" s="664" t="str">
        <f t="shared" si="102"/>
        <v/>
      </c>
      <c r="AB566" s="664" t="str">
        <f t="shared" si="103"/>
        <v/>
      </c>
      <c r="AC566" s="664" t="str">
        <f>IF(Z566="","",VLOOKUP(Z566,リスト!BN:BO,2,0))</f>
        <v/>
      </c>
      <c r="AD566" s="664" t="str">
        <f t="shared" si="90"/>
        <v/>
      </c>
      <c r="AE566" s="664" t="str">
        <f>IF(AD566="","",VLOOKUP(AD566,リスト!BW:BX,2,0))</f>
        <v/>
      </c>
      <c r="AF566" s="664" t="str">
        <f>IF(Z566="","",IF(J566&gt;【１】経営概要!$G$27,調査年-1,調査年)-I566)</f>
        <v/>
      </c>
      <c r="AG566" s="723" t="str">
        <f t="shared" si="91"/>
        <v/>
      </c>
      <c r="AH566" s="665" t="str">
        <f t="shared" si="92"/>
        <v/>
      </c>
      <c r="AI566" s="665" t="str">
        <f t="shared" si="93"/>
        <v/>
      </c>
      <c r="AJ566" s="666" t="str">
        <f t="shared" si="94"/>
        <v/>
      </c>
      <c r="AK566" s="666" t="str">
        <f t="shared" si="95"/>
        <v/>
      </c>
      <c r="AL566" s="666" t="str">
        <f t="shared" si="105"/>
        <v/>
      </c>
      <c r="AM566" s="666" t="str">
        <f>IF(R566="","",IF(OR(I566=IF(J566&gt;【１】経営概要!$G$27,調査年-1,調査年),AH566=""),"",ROUND(AH566*R566%,0)))</f>
        <v/>
      </c>
      <c r="AN566" s="666" t="str">
        <f t="shared" si="96"/>
        <v/>
      </c>
      <c r="AO566" s="666" t="str">
        <f t="shared" si="97"/>
        <v/>
      </c>
      <c r="AP566" s="666" t="str">
        <f t="shared" si="98"/>
        <v/>
      </c>
      <c r="AQ566" s="862" t="str">
        <f>IF(OR(R566="",AND(OR(I566&lt;&gt;IF(J566&gt;【１】経営概要!$G$27,調査年-1,調査年),AA566=0),M566="",AL566="")),"",
SUM(
IF(AND(I566=IF(J566&gt;【１】経営概要!$G$27,調査年-1,調査年),AA566=1),ROUND(K566*R566%,0),),
ROUND(M566*R566%,0),
ROUND(SUM(AL566)*R566%,0),
))</f>
        <v/>
      </c>
      <c r="AR566" s="666" t="str">
        <f t="shared" si="99"/>
        <v/>
      </c>
      <c r="AS566" s="666" t="str">
        <f t="shared" si="100"/>
        <v/>
      </c>
      <c r="AT566" s="897" t="str">
        <f t="shared" si="104"/>
        <v/>
      </c>
      <c r="AU566" s="897" t="str">
        <f t="shared" si="101"/>
        <v/>
      </c>
    </row>
    <row r="567" spans="3:47" s="4" customFormat="1" ht="28.15" hidden="1" customHeight="1" outlineLevel="1">
      <c r="C567" s="722">
        <v>549</v>
      </c>
      <c r="D567" s="766"/>
      <c r="E567" s="686"/>
      <c r="F567" s="767"/>
      <c r="G567" s="744"/>
      <c r="H567" s="191"/>
      <c r="I567" s="191"/>
      <c r="J567" s="768"/>
      <c r="K567" s="192"/>
      <c r="L567" s="192"/>
      <c r="M567" s="774"/>
      <c r="N567" s="192"/>
      <c r="O567" s="769"/>
      <c r="P567" s="895"/>
      <c r="Q567" s="960"/>
      <c r="R567" s="1048"/>
      <c r="S567" s="770"/>
      <c r="T567" s="771"/>
      <c r="U567" s="453"/>
      <c r="V567" s="307"/>
      <c r="W567" s="294"/>
      <c r="Z567" s="663" t="str">
        <f t="shared" si="89"/>
        <v/>
      </c>
      <c r="AA567" s="664" t="str">
        <f t="shared" si="102"/>
        <v/>
      </c>
      <c r="AB567" s="664" t="str">
        <f t="shared" si="103"/>
        <v/>
      </c>
      <c r="AC567" s="664" t="str">
        <f>IF(Z567="","",VLOOKUP(Z567,リスト!BN:BO,2,0))</f>
        <v/>
      </c>
      <c r="AD567" s="664" t="str">
        <f t="shared" si="90"/>
        <v/>
      </c>
      <c r="AE567" s="664" t="str">
        <f>IF(AD567="","",VLOOKUP(AD567,リスト!BW:BX,2,0))</f>
        <v/>
      </c>
      <c r="AF567" s="664" t="str">
        <f>IF(Z567="","",IF(J567&gt;【１】経営概要!$G$27,調査年-1,調査年)-I567)</f>
        <v/>
      </c>
      <c r="AG567" s="723" t="str">
        <f t="shared" si="91"/>
        <v/>
      </c>
      <c r="AH567" s="665" t="str">
        <f t="shared" si="92"/>
        <v/>
      </c>
      <c r="AI567" s="665" t="str">
        <f t="shared" si="93"/>
        <v/>
      </c>
      <c r="AJ567" s="666" t="str">
        <f t="shared" si="94"/>
        <v/>
      </c>
      <c r="AK567" s="666" t="str">
        <f t="shared" si="95"/>
        <v/>
      </c>
      <c r="AL567" s="666" t="str">
        <f t="shared" si="105"/>
        <v/>
      </c>
      <c r="AM567" s="666" t="str">
        <f>IF(R567="","",IF(OR(I567=IF(J567&gt;【１】経営概要!$G$27,調査年-1,調査年),AH567=""),"",ROUND(AH567*R567%,0)))</f>
        <v/>
      </c>
      <c r="AN567" s="666" t="str">
        <f t="shared" si="96"/>
        <v/>
      </c>
      <c r="AO567" s="666" t="str">
        <f t="shared" si="97"/>
        <v/>
      </c>
      <c r="AP567" s="666" t="str">
        <f t="shared" si="98"/>
        <v/>
      </c>
      <c r="AQ567" s="862" t="str">
        <f>IF(OR(R567="",AND(OR(I567&lt;&gt;IF(J567&gt;【１】経営概要!$G$27,調査年-1,調査年),AA567=0),M567="",AL567="")),"",
SUM(
IF(AND(I567=IF(J567&gt;【１】経営概要!$G$27,調査年-1,調査年),AA567=1),ROUND(K567*R567%,0),),
ROUND(M567*R567%,0),
ROUND(SUM(AL567)*R567%,0),
))</f>
        <v/>
      </c>
      <c r="AR567" s="666" t="str">
        <f t="shared" si="99"/>
        <v/>
      </c>
      <c r="AS567" s="666" t="str">
        <f t="shared" si="100"/>
        <v/>
      </c>
      <c r="AT567" s="897" t="str">
        <f t="shared" si="104"/>
        <v/>
      </c>
      <c r="AU567" s="897" t="str">
        <f t="shared" si="101"/>
        <v/>
      </c>
    </row>
    <row r="568" spans="3:47" s="4" customFormat="1" ht="28.15" hidden="1" customHeight="1" outlineLevel="1">
      <c r="C568" s="722">
        <v>550</v>
      </c>
      <c r="D568" s="772"/>
      <c r="E568" s="773"/>
      <c r="F568" s="767"/>
      <c r="G568" s="744"/>
      <c r="H568" s="193"/>
      <c r="I568" s="193"/>
      <c r="J568" s="768"/>
      <c r="K568" s="192"/>
      <c r="L568" s="192"/>
      <c r="M568" s="774"/>
      <c r="N568" s="192"/>
      <c r="O568" s="769"/>
      <c r="P568" s="895"/>
      <c r="Q568" s="960"/>
      <c r="R568" s="1048"/>
      <c r="S568" s="770"/>
      <c r="T568" s="771"/>
      <c r="U568" s="453"/>
      <c r="V568" s="307"/>
      <c r="W568" s="294"/>
      <c r="Z568" s="663" t="str">
        <f t="shared" si="89"/>
        <v/>
      </c>
      <c r="AA568" s="664" t="str">
        <f t="shared" si="102"/>
        <v/>
      </c>
      <c r="AB568" s="664" t="str">
        <f t="shared" si="103"/>
        <v/>
      </c>
      <c r="AC568" s="664" t="str">
        <f>IF(Z568="","",VLOOKUP(Z568,リスト!BN:BO,2,0))</f>
        <v/>
      </c>
      <c r="AD568" s="664" t="str">
        <f t="shared" si="90"/>
        <v/>
      </c>
      <c r="AE568" s="664" t="str">
        <f>IF(AD568="","",VLOOKUP(AD568,リスト!BW:BX,2,0))</f>
        <v/>
      </c>
      <c r="AF568" s="664" t="str">
        <f>IF(Z568="","",IF(J568&gt;【１】経営概要!$G$27,調査年-1,調査年)-I568)</f>
        <v/>
      </c>
      <c r="AG568" s="723" t="str">
        <f t="shared" si="91"/>
        <v/>
      </c>
      <c r="AH568" s="665" t="str">
        <f t="shared" si="92"/>
        <v/>
      </c>
      <c r="AI568" s="665" t="str">
        <f t="shared" si="93"/>
        <v/>
      </c>
      <c r="AJ568" s="666" t="str">
        <f t="shared" si="94"/>
        <v/>
      </c>
      <c r="AK568" s="666" t="str">
        <f t="shared" si="95"/>
        <v/>
      </c>
      <c r="AL568" s="666" t="str">
        <f t="shared" si="105"/>
        <v/>
      </c>
      <c r="AM568" s="666" t="str">
        <f>IF(R568="","",IF(OR(I568=IF(J568&gt;【１】経営概要!$G$27,調査年-1,調査年),AH568=""),"",ROUND(AH568*R568%,0)))</f>
        <v/>
      </c>
      <c r="AN568" s="666" t="str">
        <f t="shared" si="96"/>
        <v/>
      </c>
      <c r="AO568" s="666" t="str">
        <f t="shared" si="97"/>
        <v/>
      </c>
      <c r="AP568" s="666" t="str">
        <f t="shared" si="98"/>
        <v/>
      </c>
      <c r="AQ568" s="862" t="str">
        <f>IF(OR(R568="",AND(OR(I568&lt;&gt;IF(J568&gt;【１】経営概要!$G$27,調査年-1,調査年),AA568=0),M568="",AL568="")),"",
SUM(
IF(AND(I568=IF(J568&gt;【１】経営概要!$G$27,調査年-1,調査年),AA568=1),ROUND(K568*R568%,0),),
ROUND(M568*R568%,0),
ROUND(SUM(AL568)*R568%,0),
))</f>
        <v/>
      </c>
      <c r="AR568" s="666" t="str">
        <f t="shared" si="99"/>
        <v/>
      </c>
      <c r="AS568" s="666" t="str">
        <f t="shared" si="100"/>
        <v/>
      </c>
      <c r="AT568" s="897" t="str">
        <f t="shared" si="104"/>
        <v/>
      </c>
      <c r="AU568" s="897" t="str">
        <f t="shared" si="101"/>
        <v/>
      </c>
    </row>
    <row r="569" spans="3:47" s="4" customFormat="1" ht="28.15" hidden="1" customHeight="1" outlineLevel="1">
      <c r="C569" s="722">
        <v>551</v>
      </c>
      <c r="D569" s="766"/>
      <c r="E569" s="686"/>
      <c r="F569" s="767"/>
      <c r="G569" s="744"/>
      <c r="H569" s="191"/>
      <c r="I569" s="191"/>
      <c r="J569" s="768"/>
      <c r="K569" s="192"/>
      <c r="L569" s="192"/>
      <c r="M569" s="774"/>
      <c r="N569" s="192"/>
      <c r="O569" s="769"/>
      <c r="P569" s="895"/>
      <c r="Q569" s="960"/>
      <c r="R569" s="1048"/>
      <c r="S569" s="770"/>
      <c r="T569" s="771"/>
      <c r="U569" s="453"/>
      <c r="V569" s="307"/>
      <c r="W569" s="294"/>
      <c r="Z569" s="663" t="str">
        <f t="shared" si="89"/>
        <v/>
      </c>
      <c r="AA569" s="664" t="str">
        <f t="shared" si="102"/>
        <v/>
      </c>
      <c r="AB569" s="664" t="str">
        <f t="shared" si="103"/>
        <v/>
      </c>
      <c r="AC569" s="664" t="str">
        <f>IF(Z569="","",VLOOKUP(Z569,リスト!BN:BO,2,0))</f>
        <v/>
      </c>
      <c r="AD569" s="664" t="str">
        <f t="shared" si="90"/>
        <v/>
      </c>
      <c r="AE569" s="664" t="str">
        <f>IF(AD569="","",VLOOKUP(AD569,リスト!BW:BX,2,0))</f>
        <v/>
      </c>
      <c r="AF569" s="664" t="str">
        <f>IF(Z569="","",IF(J569&gt;【１】経営概要!$G$27,調査年-1,調査年)-I569)</f>
        <v/>
      </c>
      <c r="AG569" s="723" t="str">
        <f t="shared" si="91"/>
        <v/>
      </c>
      <c r="AH569" s="665" t="str">
        <f t="shared" si="92"/>
        <v/>
      </c>
      <c r="AI569" s="665" t="str">
        <f t="shared" si="93"/>
        <v/>
      </c>
      <c r="AJ569" s="666" t="str">
        <f t="shared" si="94"/>
        <v/>
      </c>
      <c r="AK569" s="666" t="str">
        <f t="shared" si="95"/>
        <v/>
      </c>
      <c r="AL569" s="666" t="str">
        <f t="shared" si="105"/>
        <v/>
      </c>
      <c r="AM569" s="666" t="str">
        <f>IF(R569="","",IF(OR(I569=IF(J569&gt;【１】経営概要!$G$27,調査年-1,調査年),AH569=""),"",ROUND(AH569*R569%,0)))</f>
        <v/>
      </c>
      <c r="AN569" s="666" t="str">
        <f t="shared" si="96"/>
        <v/>
      </c>
      <c r="AO569" s="666" t="str">
        <f t="shared" si="97"/>
        <v/>
      </c>
      <c r="AP569" s="666" t="str">
        <f t="shared" si="98"/>
        <v/>
      </c>
      <c r="AQ569" s="862" t="str">
        <f>IF(OR(R569="",AND(OR(I569&lt;&gt;IF(J569&gt;【１】経営概要!$G$27,調査年-1,調査年),AA569=0),M569="",AL569="")),"",
SUM(
IF(AND(I569=IF(J569&gt;【１】経営概要!$G$27,調査年-1,調査年),AA569=1),ROUND(K569*R569%,0),),
ROUND(M569*R569%,0),
ROUND(SUM(AL569)*R569%,0),
))</f>
        <v/>
      </c>
      <c r="AR569" s="666" t="str">
        <f t="shared" si="99"/>
        <v/>
      </c>
      <c r="AS569" s="666" t="str">
        <f t="shared" si="100"/>
        <v/>
      </c>
      <c r="AT569" s="897" t="str">
        <f t="shared" si="104"/>
        <v/>
      </c>
      <c r="AU569" s="897" t="str">
        <f t="shared" si="101"/>
        <v/>
      </c>
    </row>
    <row r="570" spans="3:47" s="4" customFormat="1" ht="28.15" hidden="1" customHeight="1" outlineLevel="1">
      <c r="C570" s="722">
        <v>552</v>
      </c>
      <c r="D570" s="772"/>
      <c r="E570" s="773"/>
      <c r="F570" s="767"/>
      <c r="G570" s="744"/>
      <c r="H570" s="193"/>
      <c r="I570" s="193"/>
      <c r="J570" s="775"/>
      <c r="K570" s="192"/>
      <c r="L570" s="192"/>
      <c r="M570" s="774"/>
      <c r="N570" s="192"/>
      <c r="O570" s="769"/>
      <c r="P570" s="895"/>
      <c r="Q570" s="960"/>
      <c r="R570" s="1048"/>
      <c r="S570" s="770"/>
      <c r="T570" s="771"/>
      <c r="U570" s="453"/>
      <c r="V570" s="307"/>
      <c r="W570" s="294"/>
      <c r="Z570" s="663" t="str">
        <f t="shared" si="89"/>
        <v/>
      </c>
      <c r="AA570" s="664" t="str">
        <f t="shared" si="102"/>
        <v/>
      </c>
      <c r="AB570" s="664" t="str">
        <f t="shared" si="103"/>
        <v/>
      </c>
      <c r="AC570" s="664" t="str">
        <f>IF(Z570="","",VLOOKUP(Z570,リスト!BN:BO,2,0))</f>
        <v/>
      </c>
      <c r="AD570" s="664" t="str">
        <f t="shared" si="90"/>
        <v/>
      </c>
      <c r="AE570" s="664" t="str">
        <f>IF(AD570="","",VLOOKUP(AD570,リスト!BW:BX,2,0))</f>
        <v/>
      </c>
      <c r="AF570" s="664" t="str">
        <f>IF(Z570="","",IF(J570&gt;【１】経営概要!$G$27,調査年-1,調査年)-I570)</f>
        <v/>
      </c>
      <c r="AG570" s="723" t="str">
        <f t="shared" si="91"/>
        <v/>
      </c>
      <c r="AH570" s="665" t="str">
        <f t="shared" si="92"/>
        <v/>
      </c>
      <c r="AI570" s="665" t="str">
        <f t="shared" si="93"/>
        <v/>
      </c>
      <c r="AJ570" s="666" t="str">
        <f t="shared" si="94"/>
        <v/>
      </c>
      <c r="AK570" s="666" t="str">
        <f t="shared" si="95"/>
        <v/>
      </c>
      <c r="AL570" s="666" t="str">
        <f t="shared" si="105"/>
        <v/>
      </c>
      <c r="AM570" s="666" t="str">
        <f>IF(R570="","",IF(OR(I570=IF(J570&gt;【１】経営概要!$G$27,調査年-1,調査年),AH570=""),"",ROUND(AH570*R570%,0)))</f>
        <v/>
      </c>
      <c r="AN570" s="666" t="str">
        <f t="shared" si="96"/>
        <v/>
      </c>
      <c r="AO570" s="666" t="str">
        <f t="shared" si="97"/>
        <v/>
      </c>
      <c r="AP570" s="666" t="str">
        <f t="shared" si="98"/>
        <v/>
      </c>
      <c r="AQ570" s="862" t="str">
        <f>IF(OR(R570="",AND(OR(I570&lt;&gt;IF(J570&gt;【１】経営概要!$G$27,調査年-1,調査年),AA570=0),M570="",AL570="")),"",
SUM(
IF(AND(I570=IF(J570&gt;【１】経営概要!$G$27,調査年-1,調査年),AA570=1),ROUND(K570*R570%,0),),
ROUND(M570*R570%,0),
ROUND(SUM(AL570)*R570%,0),
))</f>
        <v/>
      </c>
      <c r="AR570" s="666" t="str">
        <f t="shared" si="99"/>
        <v/>
      </c>
      <c r="AS570" s="666" t="str">
        <f t="shared" si="100"/>
        <v/>
      </c>
      <c r="AT570" s="897" t="str">
        <f t="shared" si="104"/>
        <v/>
      </c>
      <c r="AU570" s="897" t="str">
        <f t="shared" si="101"/>
        <v/>
      </c>
    </row>
    <row r="571" spans="3:47" s="4" customFormat="1" ht="28.15" hidden="1" customHeight="1" outlineLevel="1">
      <c r="C571" s="722">
        <v>553</v>
      </c>
      <c r="D571" s="766"/>
      <c r="E571" s="686"/>
      <c r="F571" s="767"/>
      <c r="G571" s="744"/>
      <c r="H571" s="191"/>
      <c r="I571" s="191"/>
      <c r="J571" s="776"/>
      <c r="K571" s="192"/>
      <c r="L571" s="192"/>
      <c r="M571" s="774"/>
      <c r="N571" s="192"/>
      <c r="O571" s="769"/>
      <c r="P571" s="895"/>
      <c r="Q571" s="960"/>
      <c r="R571" s="1048"/>
      <c r="S571" s="770"/>
      <c r="T571" s="771"/>
      <c r="U571" s="453"/>
      <c r="V571" s="307"/>
      <c r="W571" s="294"/>
      <c r="Z571" s="663" t="str">
        <f t="shared" si="89"/>
        <v/>
      </c>
      <c r="AA571" s="664" t="str">
        <f t="shared" si="102"/>
        <v/>
      </c>
      <c r="AB571" s="664" t="str">
        <f t="shared" si="103"/>
        <v/>
      </c>
      <c r="AC571" s="664" t="str">
        <f>IF(Z571="","",VLOOKUP(Z571,リスト!BN:BO,2,0))</f>
        <v/>
      </c>
      <c r="AD571" s="664" t="str">
        <f t="shared" si="90"/>
        <v/>
      </c>
      <c r="AE571" s="664" t="str">
        <f>IF(AD571="","",VLOOKUP(AD571,リスト!BW:BX,2,0))</f>
        <v/>
      </c>
      <c r="AF571" s="664" t="str">
        <f>IF(Z571="","",IF(J571&gt;【１】経営概要!$G$27,調査年-1,調査年)-I571)</f>
        <v/>
      </c>
      <c r="AG571" s="723" t="str">
        <f t="shared" si="91"/>
        <v/>
      </c>
      <c r="AH571" s="665" t="str">
        <f t="shared" si="92"/>
        <v/>
      </c>
      <c r="AI571" s="665" t="str">
        <f t="shared" si="93"/>
        <v/>
      </c>
      <c r="AJ571" s="666" t="str">
        <f t="shared" si="94"/>
        <v/>
      </c>
      <c r="AK571" s="666" t="str">
        <f t="shared" si="95"/>
        <v/>
      </c>
      <c r="AL571" s="666" t="str">
        <f t="shared" si="105"/>
        <v/>
      </c>
      <c r="AM571" s="666" t="str">
        <f>IF(R571="","",IF(OR(I571=IF(J571&gt;【１】経営概要!$G$27,調査年-1,調査年),AH571=""),"",ROUND(AH571*R571%,0)))</f>
        <v/>
      </c>
      <c r="AN571" s="666" t="str">
        <f t="shared" si="96"/>
        <v/>
      </c>
      <c r="AO571" s="666" t="str">
        <f t="shared" si="97"/>
        <v/>
      </c>
      <c r="AP571" s="666" t="str">
        <f t="shared" si="98"/>
        <v/>
      </c>
      <c r="AQ571" s="862" t="str">
        <f>IF(OR(R571="",AND(OR(I571&lt;&gt;IF(J571&gt;【１】経営概要!$G$27,調査年-1,調査年),AA571=0),M571="",AL571="")),"",
SUM(
IF(AND(I571=IF(J571&gt;【１】経営概要!$G$27,調査年-1,調査年),AA571=1),ROUND(K571*R571%,0),),
ROUND(M571*R571%,0),
ROUND(SUM(AL571)*R571%,0),
))</f>
        <v/>
      </c>
      <c r="AR571" s="666" t="str">
        <f t="shared" si="99"/>
        <v/>
      </c>
      <c r="AS571" s="666" t="str">
        <f t="shared" si="100"/>
        <v/>
      </c>
      <c r="AT571" s="897" t="str">
        <f t="shared" si="104"/>
        <v/>
      </c>
      <c r="AU571" s="897" t="str">
        <f t="shared" si="101"/>
        <v/>
      </c>
    </row>
    <row r="572" spans="3:47" s="4" customFormat="1" ht="28.15" hidden="1" customHeight="1" outlineLevel="1">
      <c r="C572" s="722">
        <v>554</v>
      </c>
      <c r="D572" s="766"/>
      <c r="E572" s="686"/>
      <c r="F572" s="767"/>
      <c r="G572" s="744"/>
      <c r="H572" s="191"/>
      <c r="I572" s="191"/>
      <c r="J572" s="776"/>
      <c r="K572" s="192"/>
      <c r="L572" s="192"/>
      <c r="M572" s="774"/>
      <c r="N572" s="192"/>
      <c r="O572" s="769"/>
      <c r="P572" s="895"/>
      <c r="Q572" s="960"/>
      <c r="R572" s="1048"/>
      <c r="S572" s="770"/>
      <c r="T572" s="771"/>
      <c r="U572" s="453"/>
      <c r="V572" s="307"/>
      <c r="W572" s="294"/>
      <c r="Z572" s="663" t="str">
        <f t="shared" si="89"/>
        <v/>
      </c>
      <c r="AA572" s="664" t="str">
        <f t="shared" si="102"/>
        <v/>
      </c>
      <c r="AB572" s="664" t="str">
        <f t="shared" si="103"/>
        <v/>
      </c>
      <c r="AC572" s="664" t="str">
        <f>IF(Z572="","",VLOOKUP(Z572,リスト!BN:BO,2,0))</f>
        <v/>
      </c>
      <c r="AD572" s="664" t="str">
        <f t="shared" si="90"/>
        <v/>
      </c>
      <c r="AE572" s="664" t="str">
        <f>IF(AD572="","",VLOOKUP(AD572,リスト!BW:BX,2,0))</f>
        <v/>
      </c>
      <c r="AF572" s="664" t="str">
        <f>IF(Z572="","",IF(J572&gt;【１】経営概要!$G$27,調査年-1,調査年)-I572)</f>
        <v/>
      </c>
      <c r="AG572" s="723" t="str">
        <f t="shared" si="91"/>
        <v/>
      </c>
      <c r="AH572" s="665" t="str">
        <f t="shared" si="92"/>
        <v/>
      </c>
      <c r="AI572" s="665" t="str">
        <f t="shared" si="93"/>
        <v/>
      </c>
      <c r="AJ572" s="666" t="str">
        <f t="shared" si="94"/>
        <v/>
      </c>
      <c r="AK572" s="666" t="str">
        <f t="shared" si="95"/>
        <v/>
      </c>
      <c r="AL572" s="666" t="str">
        <f t="shared" si="105"/>
        <v/>
      </c>
      <c r="AM572" s="666" t="str">
        <f>IF(R572="","",IF(OR(I572=IF(J572&gt;【１】経営概要!$G$27,調査年-1,調査年),AH572=""),"",ROUND(AH572*R572%,0)))</f>
        <v/>
      </c>
      <c r="AN572" s="666" t="str">
        <f t="shared" si="96"/>
        <v/>
      </c>
      <c r="AO572" s="666" t="str">
        <f t="shared" si="97"/>
        <v/>
      </c>
      <c r="AP572" s="666" t="str">
        <f t="shared" si="98"/>
        <v/>
      </c>
      <c r="AQ572" s="862" t="str">
        <f>IF(OR(R572="",AND(OR(I572&lt;&gt;IF(J572&gt;【１】経営概要!$G$27,調査年-1,調査年),AA572=0),M572="",AL572="")),"",
SUM(
IF(AND(I572=IF(J572&gt;【１】経営概要!$G$27,調査年-1,調査年),AA572=1),ROUND(K572*R572%,0),),
ROUND(M572*R572%,0),
ROUND(SUM(AL572)*R572%,0),
))</f>
        <v/>
      </c>
      <c r="AR572" s="666" t="str">
        <f t="shared" si="99"/>
        <v/>
      </c>
      <c r="AS572" s="666" t="str">
        <f t="shared" si="100"/>
        <v/>
      </c>
      <c r="AT572" s="897" t="str">
        <f t="shared" si="104"/>
        <v/>
      </c>
      <c r="AU572" s="897" t="str">
        <f t="shared" si="101"/>
        <v/>
      </c>
    </row>
    <row r="573" spans="3:47" s="4" customFormat="1" ht="28.15" hidden="1" customHeight="1" outlineLevel="1">
      <c r="C573" s="722">
        <v>555</v>
      </c>
      <c r="D573" s="766"/>
      <c r="E573" s="686"/>
      <c r="F573" s="767"/>
      <c r="G573" s="744"/>
      <c r="H573" s="191"/>
      <c r="I573" s="191"/>
      <c r="J573" s="776"/>
      <c r="K573" s="192"/>
      <c r="L573" s="192"/>
      <c r="M573" s="774"/>
      <c r="N573" s="192"/>
      <c r="O573" s="769"/>
      <c r="P573" s="895"/>
      <c r="Q573" s="960"/>
      <c r="R573" s="1048"/>
      <c r="S573" s="770"/>
      <c r="T573" s="771"/>
      <c r="U573" s="453"/>
      <c r="V573" s="307"/>
      <c r="W573" s="294"/>
      <c r="Z573" s="663" t="str">
        <f t="shared" si="89"/>
        <v/>
      </c>
      <c r="AA573" s="664" t="str">
        <f t="shared" si="102"/>
        <v/>
      </c>
      <c r="AB573" s="664" t="str">
        <f t="shared" si="103"/>
        <v/>
      </c>
      <c r="AC573" s="664" t="str">
        <f>IF(Z573="","",VLOOKUP(Z573,リスト!BN:BO,2,0))</f>
        <v/>
      </c>
      <c r="AD573" s="664" t="str">
        <f t="shared" si="90"/>
        <v/>
      </c>
      <c r="AE573" s="664" t="str">
        <f>IF(AD573="","",VLOOKUP(AD573,リスト!BW:BX,2,0))</f>
        <v/>
      </c>
      <c r="AF573" s="664" t="str">
        <f>IF(Z573="","",IF(J573&gt;【１】経営概要!$G$27,調査年-1,調査年)-I573)</f>
        <v/>
      </c>
      <c r="AG573" s="723" t="str">
        <f t="shared" si="91"/>
        <v/>
      </c>
      <c r="AH573" s="665" t="str">
        <f t="shared" si="92"/>
        <v/>
      </c>
      <c r="AI573" s="665" t="str">
        <f t="shared" si="93"/>
        <v/>
      </c>
      <c r="AJ573" s="666" t="str">
        <f t="shared" si="94"/>
        <v/>
      </c>
      <c r="AK573" s="666" t="str">
        <f t="shared" si="95"/>
        <v/>
      </c>
      <c r="AL573" s="666" t="str">
        <f t="shared" si="105"/>
        <v/>
      </c>
      <c r="AM573" s="666" t="str">
        <f>IF(R573="","",IF(OR(I573=IF(J573&gt;【１】経営概要!$G$27,調査年-1,調査年),AH573=""),"",ROUND(AH573*R573%,0)))</f>
        <v/>
      </c>
      <c r="AN573" s="666" t="str">
        <f t="shared" si="96"/>
        <v/>
      </c>
      <c r="AO573" s="666" t="str">
        <f t="shared" si="97"/>
        <v/>
      </c>
      <c r="AP573" s="666" t="str">
        <f t="shared" si="98"/>
        <v/>
      </c>
      <c r="AQ573" s="862" t="str">
        <f>IF(OR(R573="",AND(OR(I573&lt;&gt;IF(J573&gt;【１】経営概要!$G$27,調査年-1,調査年),AA573=0),M573="",AL573="")),"",
SUM(
IF(AND(I573=IF(J573&gt;【１】経営概要!$G$27,調査年-1,調査年),AA573=1),ROUND(K573*R573%,0),),
ROUND(M573*R573%,0),
ROUND(SUM(AL573)*R573%,0),
))</f>
        <v/>
      </c>
      <c r="AR573" s="666" t="str">
        <f t="shared" si="99"/>
        <v/>
      </c>
      <c r="AS573" s="666" t="str">
        <f t="shared" si="100"/>
        <v/>
      </c>
      <c r="AT573" s="897" t="str">
        <f t="shared" si="104"/>
        <v/>
      </c>
      <c r="AU573" s="897" t="str">
        <f t="shared" si="101"/>
        <v/>
      </c>
    </row>
    <row r="574" spans="3:47" s="4" customFormat="1" ht="28.15" hidden="1" customHeight="1" outlineLevel="1">
      <c r="C574" s="722">
        <v>556</v>
      </c>
      <c r="D574" s="766"/>
      <c r="E574" s="686"/>
      <c r="F574" s="767"/>
      <c r="G574" s="744"/>
      <c r="H574" s="191"/>
      <c r="I574" s="191"/>
      <c r="J574" s="776"/>
      <c r="K574" s="192"/>
      <c r="L574" s="192"/>
      <c r="M574" s="774"/>
      <c r="N574" s="192"/>
      <c r="O574" s="769"/>
      <c r="P574" s="895"/>
      <c r="Q574" s="960"/>
      <c r="R574" s="1048"/>
      <c r="S574" s="770"/>
      <c r="T574" s="771"/>
      <c r="U574" s="453"/>
      <c r="V574" s="307"/>
      <c r="W574" s="294"/>
      <c r="Z574" s="663" t="str">
        <f t="shared" si="89"/>
        <v/>
      </c>
      <c r="AA574" s="664" t="str">
        <f t="shared" si="102"/>
        <v/>
      </c>
      <c r="AB574" s="664" t="str">
        <f t="shared" si="103"/>
        <v/>
      </c>
      <c r="AC574" s="664" t="str">
        <f>IF(Z574="","",VLOOKUP(Z574,リスト!BN:BO,2,0))</f>
        <v/>
      </c>
      <c r="AD574" s="664" t="str">
        <f t="shared" si="90"/>
        <v/>
      </c>
      <c r="AE574" s="664" t="str">
        <f>IF(AD574="","",VLOOKUP(AD574,リスト!BW:BX,2,0))</f>
        <v/>
      </c>
      <c r="AF574" s="664" t="str">
        <f>IF(Z574="","",IF(J574&gt;【１】経営概要!$G$27,調査年-1,調査年)-I574)</f>
        <v/>
      </c>
      <c r="AG574" s="723" t="str">
        <f t="shared" si="91"/>
        <v/>
      </c>
      <c r="AH574" s="665" t="str">
        <f t="shared" si="92"/>
        <v/>
      </c>
      <c r="AI574" s="665" t="str">
        <f t="shared" si="93"/>
        <v/>
      </c>
      <c r="AJ574" s="666" t="str">
        <f t="shared" si="94"/>
        <v/>
      </c>
      <c r="AK574" s="666" t="str">
        <f t="shared" si="95"/>
        <v/>
      </c>
      <c r="AL574" s="666" t="str">
        <f t="shared" si="105"/>
        <v/>
      </c>
      <c r="AM574" s="666" t="str">
        <f>IF(R574="","",IF(OR(I574=IF(J574&gt;【１】経営概要!$G$27,調査年-1,調査年),AH574=""),"",ROUND(AH574*R574%,0)))</f>
        <v/>
      </c>
      <c r="AN574" s="666" t="str">
        <f t="shared" si="96"/>
        <v/>
      </c>
      <c r="AO574" s="666" t="str">
        <f t="shared" si="97"/>
        <v/>
      </c>
      <c r="AP574" s="666" t="str">
        <f t="shared" si="98"/>
        <v/>
      </c>
      <c r="AQ574" s="862" t="str">
        <f>IF(OR(R574="",AND(OR(I574&lt;&gt;IF(J574&gt;【１】経営概要!$G$27,調査年-1,調査年),AA574=0),M574="",AL574="")),"",
SUM(
IF(AND(I574=IF(J574&gt;【１】経営概要!$G$27,調査年-1,調査年),AA574=1),ROUND(K574*R574%,0),),
ROUND(M574*R574%,0),
ROUND(SUM(AL574)*R574%,0),
))</f>
        <v/>
      </c>
      <c r="AR574" s="666" t="str">
        <f t="shared" si="99"/>
        <v/>
      </c>
      <c r="AS574" s="666" t="str">
        <f t="shared" si="100"/>
        <v/>
      </c>
      <c r="AT574" s="897" t="str">
        <f t="shared" si="104"/>
        <v/>
      </c>
      <c r="AU574" s="897" t="str">
        <f t="shared" si="101"/>
        <v/>
      </c>
    </row>
    <row r="575" spans="3:47" s="4" customFormat="1" ht="28.15" hidden="1" customHeight="1" outlineLevel="1">
      <c r="C575" s="722">
        <v>557</v>
      </c>
      <c r="D575" s="766"/>
      <c r="E575" s="686"/>
      <c r="F575" s="767"/>
      <c r="G575" s="744"/>
      <c r="H575" s="191"/>
      <c r="I575" s="191"/>
      <c r="J575" s="776"/>
      <c r="K575" s="192"/>
      <c r="L575" s="192"/>
      <c r="M575" s="774"/>
      <c r="N575" s="192"/>
      <c r="O575" s="769"/>
      <c r="P575" s="895"/>
      <c r="Q575" s="960"/>
      <c r="R575" s="1048"/>
      <c r="S575" s="770"/>
      <c r="T575" s="771"/>
      <c r="U575" s="453"/>
      <c r="V575" s="307"/>
      <c r="W575" s="294"/>
      <c r="Z575" s="663" t="str">
        <f t="shared" si="89"/>
        <v/>
      </c>
      <c r="AA575" s="664" t="str">
        <f t="shared" si="102"/>
        <v/>
      </c>
      <c r="AB575" s="664" t="str">
        <f t="shared" si="103"/>
        <v/>
      </c>
      <c r="AC575" s="664" t="str">
        <f>IF(Z575="","",VLOOKUP(Z575,リスト!BN:BO,2,0))</f>
        <v/>
      </c>
      <c r="AD575" s="664" t="str">
        <f t="shared" si="90"/>
        <v/>
      </c>
      <c r="AE575" s="664" t="str">
        <f>IF(AD575="","",VLOOKUP(AD575,リスト!BW:BX,2,0))</f>
        <v/>
      </c>
      <c r="AF575" s="664" t="str">
        <f>IF(Z575="","",IF(J575&gt;【１】経営概要!$G$27,調査年-1,調査年)-I575)</f>
        <v/>
      </c>
      <c r="AG575" s="723" t="str">
        <f t="shared" si="91"/>
        <v/>
      </c>
      <c r="AH575" s="665" t="str">
        <f t="shared" si="92"/>
        <v/>
      </c>
      <c r="AI575" s="665" t="str">
        <f t="shared" si="93"/>
        <v/>
      </c>
      <c r="AJ575" s="666" t="str">
        <f t="shared" si="94"/>
        <v/>
      </c>
      <c r="AK575" s="666" t="str">
        <f t="shared" si="95"/>
        <v/>
      </c>
      <c r="AL575" s="666" t="str">
        <f t="shared" si="105"/>
        <v/>
      </c>
      <c r="AM575" s="666" t="str">
        <f>IF(R575="","",IF(OR(I575=IF(J575&gt;【１】経営概要!$G$27,調査年-1,調査年),AH575=""),"",ROUND(AH575*R575%,0)))</f>
        <v/>
      </c>
      <c r="AN575" s="666" t="str">
        <f t="shared" si="96"/>
        <v/>
      </c>
      <c r="AO575" s="666" t="str">
        <f t="shared" si="97"/>
        <v/>
      </c>
      <c r="AP575" s="666" t="str">
        <f t="shared" si="98"/>
        <v/>
      </c>
      <c r="AQ575" s="862" t="str">
        <f>IF(OR(R575="",AND(OR(I575&lt;&gt;IF(J575&gt;【１】経営概要!$G$27,調査年-1,調査年),AA575=0),M575="",AL575="")),"",
SUM(
IF(AND(I575=IF(J575&gt;【１】経営概要!$G$27,調査年-1,調査年),AA575=1),ROUND(K575*R575%,0),),
ROUND(M575*R575%,0),
ROUND(SUM(AL575)*R575%,0),
))</f>
        <v/>
      </c>
      <c r="AR575" s="666" t="str">
        <f t="shared" si="99"/>
        <v/>
      </c>
      <c r="AS575" s="666" t="str">
        <f t="shared" si="100"/>
        <v/>
      </c>
      <c r="AT575" s="897" t="str">
        <f t="shared" si="104"/>
        <v/>
      </c>
      <c r="AU575" s="897" t="str">
        <f t="shared" si="101"/>
        <v/>
      </c>
    </row>
    <row r="576" spans="3:47" s="4" customFormat="1" ht="28.15" hidden="1" customHeight="1" outlineLevel="1">
      <c r="C576" s="722">
        <v>558</v>
      </c>
      <c r="D576" s="766"/>
      <c r="E576" s="686"/>
      <c r="F576" s="767"/>
      <c r="G576" s="744"/>
      <c r="H576" s="191"/>
      <c r="I576" s="191"/>
      <c r="J576" s="776"/>
      <c r="K576" s="192"/>
      <c r="L576" s="192"/>
      <c r="M576" s="774"/>
      <c r="N576" s="192"/>
      <c r="O576" s="769"/>
      <c r="P576" s="895"/>
      <c r="Q576" s="960"/>
      <c r="R576" s="1048"/>
      <c r="S576" s="770"/>
      <c r="T576" s="771"/>
      <c r="U576" s="453"/>
      <c r="V576" s="307"/>
      <c r="W576" s="294"/>
      <c r="Z576" s="663" t="str">
        <f t="shared" si="89"/>
        <v/>
      </c>
      <c r="AA576" s="664" t="str">
        <f t="shared" si="102"/>
        <v/>
      </c>
      <c r="AB576" s="664" t="str">
        <f t="shared" si="103"/>
        <v/>
      </c>
      <c r="AC576" s="664" t="str">
        <f>IF(Z576="","",VLOOKUP(Z576,リスト!BN:BO,2,0))</f>
        <v/>
      </c>
      <c r="AD576" s="664" t="str">
        <f t="shared" si="90"/>
        <v/>
      </c>
      <c r="AE576" s="664" t="str">
        <f>IF(AD576="","",VLOOKUP(AD576,リスト!BW:BX,2,0))</f>
        <v/>
      </c>
      <c r="AF576" s="664" t="str">
        <f>IF(Z576="","",IF(J576&gt;【１】経営概要!$G$27,調査年-1,調査年)-I576)</f>
        <v/>
      </c>
      <c r="AG576" s="723" t="str">
        <f t="shared" si="91"/>
        <v/>
      </c>
      <c r="AH576" s="665" t="str">
        <f t="shared" si="92"/>
        <v/>
      </c>
      <c r="AI576" s="665" t="str">
        <f t="shared" si="93"/>
        <v/>
      </c>
      <c r="AJ576" s="666" t="str">
        <f t="shared" si="94"/>
        <v/>
      </c>
      <c r="AK576" s="666" t="str">
        <f t="shared" si="95"/>
        <v/>
      </c>
      <c r="AL576" s="666" t="str">
        <f t="shared" si="105"/>
        <v/>
      </c>
      <c r="AM576" s="666" t="str">
        <f>IF(R576="","",IF(OR(I576=IF(J576&gt;【１】経営概要!$G$27,調査年-1,調査年),AH576=""),"",ROUND(AH576*R576%,0)))</f>
        <v/>
      </c>
      <c r="AN576" s="666" t="str">
        <f t="shared" si="96"/>
        <v/>
      </c>
      <c r="AO576" s="666" t="str">
        <f t="shared" si="97"/>
        <v/>
      </c>
      <c r="AP576" s="666" t="str">
        <f t="shared" si="98"/>
        <v/>
      </c>
      <c r="AQ576" s="862" t="str">
        <f>IF(OR(R576="",AND(OR(I576&lt;&gt;IF(J576&gt;【１】経営概要!$G$27,調査年-1,調査年),AA576=0),M576="",AL576="")),"",
SUM(
IF(AND(I576=IF(J576&gt;【１】経営概要!$G$27,調査年-1,調査年),AA576=1),ROUND(K576*R576%,0),),
ROUND(M576*R576%,0),
ROUND(SUM(AL576)*R576%,0),
))</f>
        <v/>
      </c>
      <c r="AR576" s="666" t="str">
        <f t="shared" si="99"/>
        <v/>
      </c>
      <c r="AS576" s="666" t="str">
        <f t="shared" si="100"/>
        <v/>
      </c>
      <c r="AT576" s="897" t="str">
        <f t="shared" si="104"/>
        <v/>
      </c>
      <c r="AU576" s="897" t="str">
        <f t="shared" si="101"/>
        <v/>
      </c>
    </row>
    <row r="577" spans="3:47" s="4" customFormat="1" ht="28.15" hidden="1" customHeight="1" outlineLevel="1">
      <c r="C577" s="722">
        <v>559</v>
      </c>
      <c r="D577" s="766"/>
      <c r="E577" s="686"/>
      <c r="F577" s="767"/>
      <c r="G577" s="744"/>
      <c r="H577" s="191"/>
      <c r="I577" s="191"/>
      <c r="J577" s="776"/>
      <c r="K577" s="192"/>
      <c r="L577" s="192"/>
      <c r="M577" s="774"/>
      <c r="N577" s="192"/>
      <c r="O577" s="769"/>
      <c r="P577" s="895"/>
      <c r="Q577" s="960"/>
      <c r="R577" s="1048"/>
      <c r="S577" s="770"/>
      <c r="T577" s="771"/>
      <c r="U577" s="453"/>
      <c r="V577" s="307"/>
      <c r="W577" s="294"/>
      <c r="Z577" s="663" t="str">
        <f t="shared" si="89"/>
        <v/>
      </c>
      <c r="AA577" s="664" t="str">
        <f t="shared" si="102"/>
        <v/>
      </c>
      <c r="AB577" s="664" t="str">
        <f t="shared" si="103"/>
        <v/>
      </c>
      <c r="AC577" s="664" t="str">
        <f>IF(Z577="","",VLOOKUP(Z577,リスト!BN:BO,2,0))</f>
        <v/>
      </c>
      <c r="AD577" s="664" t="str">
        <f t="shared" si="90"/>
        <v/>
      </c>
      <c r="AE577" s="664" t="str">
        <f>IF(AD577="","",VLOOKUP(AD577,リスト!BW:BX,2,0))</f>
        <v/>
      </c>
      <c r="AF577" s="664" t="str">
        <f>IF(Z577="","",IF(J577&gt;【１】経営概要!$G$27,調査年-1,調査年)-I577)</f>
        <v/>
      </c>
      <c r="AG577" s="723" t="str">
        <f t="shared" si="91"/>
        <v/>
      </c>
      <c r="AH577" s="665" t="str">
        <f t="shared" si="92"/>
        <v/>
      </c>
      <c r="AI577" s="665" t="str">
        <f t="shared" si="93"/>
        <v/>
      </c>
      <c r="AJ577" s="666" t="str">
        <f t="shared" si="94"/>
        <v/>
      </c>
      <c r="AK577" s="666" t="str">
        <f t="shared" si="95"/>
        <v/>
      </c>
      <c r="AL577" s="666" t="str">
        <f t="shared" si="105"/>
        <v/>
      </c>
      <c r="AM577" s="666" t="str">
        <f>IF(R577="","",IF(OR(I577=IF(J577&gt;【１】経営概要!$G$27,調査年-1,調査年),AH577=""),"",ROUND(AH577*R577%,0)))</f>
        <v/>
      </c>
      <c r="AN577" s="666" t="str">
        <f t="shared" si="96"/>
        <v/>
      </c>
      <c r="AO577" s="666" t="str">
        <f t="shared" si="97"/>
        <v/>
      </c>
      <c r="AP577" s="666" t="str">
        <f t="shared" si="98"/>
        <v/>
      </c>
      <c r="AQ577" s="862" t="str">
        <f>IF(OR(R577="",AND(OR(I577&lt;&gt;IF(J577&gt;【１】経営概要!$G$27,調査年-1,調査年),AA577=0),M577="",AL577="")),"",
SUM(
IF(AND(I577=IF(J577&gt;【１】経営概要!$G$27,調査年-1,調査年),AA577=1),ROUND(K577*R577%,0),),
ROUND(M577*R577%,0),
ROUND(SUM(AL577)*R577%,0),
))</f>
        <v/>
      </c>
      <c r="AR577" s="666" t="str">
        <f t="shared" si="99"/>
        <v/>
      </c>
      <c r="AS577" s="666" t="str">
        <f t="shared" si="100"/>
        <v/>
      </c>
      <c r="AT577" s="897" t="str">
        <f t="shared" si="104"/>
        <v/>
      </c>
      <c r="AU577" s="897" t="str">
        <f t="shared" si="101"/>
        <v/>
      </c>
    </row>
    <row r="578" spans="3:47" s="4" customFormat="1" ht="28.15" hidden="1" customHeight="1" outlineLevel="1">
      <c r="C578" s="722">
        <v>560</v>
      </c>
      <c r="D578" s="766"/>
      <c r="E578" s="686"/>
      <c r="F578" s="767"/>
      <c r="G578" s="682"/>
      <c r="H578" s="200"/>
      <c r="I578" s="200"/>
      <c r="J578" s="768"/>
      <c r="K578" s="201"/>
      <c r="L578" s="201"/>
      <c r="M578" s="201"/>
      <c r="N578" s="201"/>
      <c r="O578" s="769"/>
      <c r="P578" s="895"/>
      <c r="Q578" s="960"/>
      <c r="R578" s="1048"/>
      <c r="S578" s="770"/>
      <c r="T578" s="771"/>
      <c r="U578" s="453"/>
      <c r="V578" s="307"/>
      <c r="W578" s="294"/>
      <c r="Z578" s="663" t="str">
        <f t="shared" si="89"/>
        <v/>
      </c>
      <c r="AA578" s="664" t="str">
        <f t="shared" si="102"/>
        <v/>
      </c>
      <c r="AB578" s="664" t="str">
        <f t="shared" si="103"/>
        <v/>
      </c>
      <c r="AC578" s="664" t="str">
        <f>IF(Z578="","",VLOOKUP(Z578,リスト!BN:BO,2,0))</f>
        <v/>
      </c>
      <c r="AD578" s="664" t="str">
        <f t="shared" si="90"/>
        <v/>
      </c>
      <c r="AE578" s="664" t="str">
        <f>IF(AD578="","",VLOOKUP(AD578,リスト!BW:BX,2,0))</f>
        <v/>
      </c>
      <c r="AF578" s="664" t="str">
        <f>IF(Z578="","",IF(J578&gt;【１】経営概要!$G$27,調査年-1,調査年)-I578)</f>
        <v/>
      </c>
      <c r="AG578" s="723" t="str">
        <f t="shared" si="91"/>
        <v/>
      </c>
      <c r="AH578" s="665" t="str">
        <f t="shared" si="92"/>
        <v/>
      </c>
      <c r="AI578" s="665" t="str">
        <f t="shared" si="93"/>
        <v/>
      </c>
      <c r="AJ578" s="666" t="str">
        <f t="shared" si="94"/>
        <v/>
      </c>
      <c r="AK578" s="666" t="str">
        <f t="shared" si="95"/>
        <v/>
      </c>
      <c r="AL578" s="666" t="str">
        <f t="shared" si="105"/>
        <v/>
      </c>
      <c r="AM578" s="666" t="str">
        <f>IF(R578="","",IF(OR(I578=IF(J578&gt;【１】経営概要!$G$27,調査年-1,調査年),AH578=""),"",ROUND(AH578*R578%,0)))</f>
        <v/>
      </c>
      <c r="AN578" s="666" t="str">
        <f t="shared" si="96"/>
        <v/>
      </c>
      <c r="AO578" s="666" t="str">
        <f t="shared" si="97"/>
        <v/>
      </c>
      <c r="AP578" s="666" t="str">
        <f t="shared" si="98"/>
        <v/>
      </c>
      <c r="AQ578" s="862" t="str">
        <f>IF(OR(R578="",AND(OR(I578&lt;&gt;IF(J578&gt;【１】経営概要!$G$27,調査年-1,調査年),AA578=0),M578="",AL578="")),"",
SUM(
IF(AND(I578=IF(J578&gt;【１】経営概要!$G$27,調査年-1,調査年),AA578=1),ROUND(K578*R578%,0),),
ROUND(M578*R578%,0),
ROUND(SUM(AL578)*R578%,0),
))</f>
        <v/>
      </c>
      <c r="AR578" s="666" t="str">
        <f t="shared" si="99"/>
        <v/>
      </c>
      <c r="AS578" s="666" t="str">
        <f t="shared" si="100"/>
        <v/>
      </c>
      <c r="AT578" s="897" t="str">
        <f t="shared" si="104"/>
        <v/>
      </c>
      <c r="AU578" s="897" t="str">
        <f t="shared" si="101"/>
        <v/>
      </c>
    </row>
    <row r="579" spans="3:47" s="4" customFormat="1" ht="28.15" hidden="1" customHeight="1" outlineLevel="1">
      <c r="C579" s="722">
        <v>561</v>
      </c>
      <c r="D579" s="772"/>
      <c r="E579" s="773"/>
      <c r="F579" s="767"/>
      <c r="G579" s="744"/>
      <c r="H579" s="193"/>
      <c r="I579" s="193"/>
      <c r="J579" s="768"/>
      <c r="K579" s="192"/>
      <c r="L579" s="192"/>
      <c r="M579" s="774"/>
      <c r="N579" s="192"/>
      <c r="O579" s="769"/>
      <c r="P579" s="895"/>
      <c r="Q579" s="960"/>
      <c r="R579" s="1048"/>
      <c r="S579" s="770"/>
      <c r="T579" s="771"/>
      <c r="U579" s="453"/>
      <c r="V579" s="307"/>
      <c r="W579" s="294"/>
      <c r="Z579" s="663" t="str">
        <f t="shared" si="89"/>
        <v/>
      </c>
      <c r="AA579" s="664" t="str">
        <f t="shared" si="102"/>
        <v/>
      </c>
      <c r="AB579" s="664" t="str">
        <f t="shared" si="103"/>
        <v/>
      </c>
      <c r="AC579" s="664" t="str">
        <f>IF(Z579="","",VLOOKUP(Z579,リスト!BN:BO,2,0))</f>
        <v/>
      </c>
      <c r="AD579" s="664" t="str">
        <f t="shared" si="90"/>
        <v/>
      </c>
      <c r="AE579" s="664" t="str">
        <f>IF(AD579="","",VLOOKUP(AD579,リスト!BW:BX,2,0))</f>
        <v/>
      </c>
      <c r="AF579" s="664" t="str">
        <f>IF(Z579="","",IF(J579&gt;【１】経営概要!$G$27,調査年-1,調査年)-I579)</f>
        <v/>
      </c>
      <c r="AG579" s="723" t="str">
        <f t="shared" si="91"/>
        <v/>
      </c>
      <c r="AH579" s="665" t="str">
        <f t="shared" si="92"/>
        <v/>
      </c>
      <c r="AI579" s="665" t="str">
        <f t="shared" si="93"/>
        <v/>
      </c>
      <c r="AJ579" s="666" t="str">
        <f t="shared" si="94"/>
        <v/>
      </c>
      <c r="AK579" s="666" t="str">
        <f t="shared" si="95"/>
        <v/>
      </c>
      <c r="AL579" s="666" t="str">
        <f t="shared" si="105"/>
        <v/>
      </c>
      <c r="AM579" s="666" t="str">
        <f>IF(R579="","",IF(OR(I579=IF(J579&gt;【１】経営概要!$G$27,調査年-1,調査年),AH579=""),"",ROUND(AH579*R579%,0)))</f>
        <v/>
      </c>
      <c r="AN579" s="666" t="str">
        <f t="shared" si="96"/>
        <v/>
      </c>
      <c r="AO579" s="666" t="str">
        <f t="shared" si="97"/>
        <v/>
      </c>
      <c r="AP579" s="666" t="str">
        <f t="shared" si="98"/>
        <v/>
      </c>
      <c r="AQ579" s="862" t="str">
        <f>IF(OR(R579="",AND(OR(I579&lt;&gt;IF(J579&gt;【１】経営概要!$G$27,調査年-1,調査年),AA579=0),M579="",AL579="")),"",
SUM(
IF(AND(I579=IF(J579&gt;【１】経営概要!$G$27,調査年-1,調査年),AA579=1),ROUND(K579*R579%,0),),
ROUND(M579*R579%,0),
ROUND(SUM(AL579)*R579%,0),
))</f>
        <v/>
      </c>
      <c r="AR579" s="666" t="str">
        <f t="shared" si="99"/>
        <v/>
      </c>
      <c r="AS579" s="666" t="str">
        <f t="shared" si="100"/>
        <v/>
      </c>
      <c r="AT579" s="897" t="str">
        <f t="shared" si="104"/>
        <v/>
      </c>
      <c r="AU579" s="897" t="str">
        <f t="shared" si="101"/>
        <v/>
      </c>
    </row>
    <row r="580" spans="3:47" s="4" customFormat="1" ht="28.15" hidden="1" customHeight="1" outlineLevel="1">
      <c r="C580" s="722">
        <v>562</v>
      </c>
      <c r="D580" s="766"/>
      <c r="E580" s="686"/>
      <c r="F580" s="767"/>
      <c r="G580" s="744"/>
      <c r="H580" s="191"/>
      <c r="I580" s="191"/>
      <c r="J580" s="768"/>
      <c r="K580" s="192"/>
      <c r="L580" s="192"/>
      <c r="M580" s="774"/>
      <c r="N580" s="192"/>
      <c r="O580" s="769"/>
      <c r="P580" s="895"/>
      <c r="Q580" s="960"/>
      <c r="R580" s="1048"/>
      <c r="S580" s="770"/>
      <c r="T580" s="771"/>
      <c r="U580" s="453"/>
      <c r="V580" s="307"/>
      <c r="W580" s="294"/>
      <c r="Z580" s="663" t="str">
        <f t="shared" si="89"/>
        <v/>
      </c>
      <c r="AA580" s="664" t="str">
        <f t="shared" si="102"/>
        <v/>
      </c>
      <c r="AB580" s="664" t="str">
        <f t="shared" si="103"/>
        <v/>
      </c>
      <c r="AC580" s="664" t="str">
        <f>IF(Z580="","",VLOOKUP(Z580,リスト!BN:BO,2,0))</f>
        <v/>
      </c>
      <c r="AD580" s="664" t="str">
        <f t="shared" si="90"/>
        <v/>
      </c>
      <c r="AE580" s="664" t="str">
        <f>IF(AD580="","",VLOOKUP(AD580,リスト!BW:BX,2,0))</f>
        <v/>
      </c>
      <c r="AF580" s="664" t="str">
        <f>IF(Z580="","",IF(J580&gt;【１】経営概要!$G$27,調査年-1,調査年)-I580)</f>
        <v/>
      </c>
      <c r="AG580" s="723" t="str">
        <f t="shared" si="91"/>
        <v/>
      </c>
      <c r="AH580" s="665" t="str">
        <f t="shared" si="92"/>
        <v/>
      </c>
      <c r="AI580" s="665" t="str">
        <f t="shared" si="93"/>
        <v/>
      </c>
      <c r="AJ580" s="666" t="str">
        <f t="shared" si="94"/>
        <v/>
      </c>
      <c r="AK580" s="666" t="str">
        <f t="shared" si="95"/>
        <v/>
      </c>
      <c r="AL580" s="666" t="str">
        <f t="shared" si="105"/>
        <v/>
      </c>
      <c r="AM580" s="666" t="str">
        <f>IF(R580="","",IF(OR(I580=IF(J580&gt;【１】経営概要!$G$27,調査年-1,調査年),AH580=""),"",ROUND(AH580*R580%,0)))</f>
        <v/>
      </c>
      <c r="AN580" s="666" t="str">
        <f t="shared" si="96"/>
        <v/>
      </c>
      <c r="AO580" s="666" t="str">
        <f t="shared" si="97"/>
        <v/>
      </c>
      <c r="AP580" s="666" t="str">
        <f t="shared" si="98"/>
        <v/>
      </c>
      <c r="AQ580" s="862" t="str">
        <f>IF(OR(R580="",AND(OR(I580&lt;&gt;IF(J580&gt;【１】経営概要!$G$27,調査年-1,調査年),AA580=0),M580="",AL580="")),"",
SUM(
IF(AND(I580=IF(J580&gt;【１】経営概要!$G$27,調査年-1,調査年),AA580=1),ROUND(K580*R580%,0),),
ROUND(M580*R580%,0),
ROUND(SUM(AL580)*R580%,0),
))</f>
        <v/>
      </c>
      <c r="AR580" s="666" t="str">
        <f t="shared" si="99"/>
        <v/>
      </c>
      <c r="AS580" s="666" t="str">
        <f t="shared" si="100"/>
        <v/>
      </c>
      <c r="AT580" s="897" t="str">
        <f t="shared" si="104"/>
        <v/>
      </c>
      <c r="AU580" s="897" t="str">
        <f t="shared" si="101"/>
        <v/>
      </c>
    </row>
    <row r="581" spans="3:47" s="4" customFormat="1" ht="28.15" hidden="1" customHeight="1" outlineLevel="1">
      <c r="C581" s="722">
        <v>563</v>
      </c>
      <c r="D581" s="772"/>
      <c r="E581" s="773"/>
      <c r="F581" s="767"/>
      <c r="G581" s="744"/>
      <c r="H581" s="193"/>
      <c r="I581" s="193"/>
      <c r="J581" s="768"/>
      <c r="K581" s="192"/>
      <c r="L581" s="192"/>
      <c r="M581" s="774"/>
      <c r="N581" s="192"/>
      <c r="O581" s="769"/>
      <c r="P581" s="895"/>
      <c r="Q581" s="960"/>
      <c r="R581" s="1048"/>
      <c r="S581" s="770"/>
      <c r="T581" s="771"/>
      <c r="U581" s="453"/>
      <c r="V581" s="307"/>
      <c r="W581" s="294"/>
      <c r="Z581" s="663" t="str">
        <f t="shared" si="89"/>
        <v/>
      </c>
      <c r="AA581" s="664" t="str">
        <f t="shared" si="102"/>
        <v/>
      </c>
      <c r="AB581" s="664" t="str">
        <f t="shared" si="103"/>
        <v/>
      </c>
      <c r="AC581" s="664" t="str">
        <f>IF(Z581="","",VLOOKUP(Z581,リスト!BN:BO,2,0))</f>
        <v/>
      </c>
      <c r="AD581" s="664" t="str">
        <f t="shared" si="90"/>
        <v/>
      </c>
      <c r="AE581" s="664" t="str">
        <f>IF(AD581="","",VLOOKUP(AD581,リスト!BW:BX,2,0))</f>
        <v/>
      </c>
      <c r="AF581" s="664" t="str">
        <f>IF(Z581="","",IF(J581&gt;【１】経営概要!$G$27,調査年-1,調査年)-I581)</f>
        <v/>
      </c>
      <c r="AG581" s="723" t="str">
        <f t="shared" si="91"/>
        <v/>
      </c>
      <c r="AH581" s="665" t="str">
        <f t="shared" si="92"/>
        <v/>
      </c>
      <c r="AI581" s="665" t="str">
        <f t="shared" si="93"/>
        <v/>
      </c>
      <c r="AJ581" s="666" t="str">
        <f t="shared" si="94"/>
        <v/>
      </c>
      <c r="AK581" s="666" t="str">
        <f t="shared" si="95"/>
        <v/>
      </c>
      <c r="AL581" s="666" t="str">
        <f t="shared" si="105"/>
        <v/>
      </c>
      <c r="AM581" s="666" t="str">
        <f>IF(R581="","",IF(OR(I581=IF(J581&gt;【１】経営概要!$G$27,調査年-1,調査年),AH581=""),"",ROUND(AH581*R581%,0)))</f>
        <v/>
      </c>
      <c r="AN581" s="666" t="str">
        <f t="shared" si="96"/>
        <v/>
      </c>
      <c r="AO581" s="666" t="str">
        <f t="shared" si="97"/>
        <v/>
      </c>
      <c r="AP581" s="666" t="str">
        <f t="shared" si="98"/>
        <v/>
      </c>
      <c r="AQ581" s="862" t="str">
        <f>IF(OR(R581="",AND(OR(I581&lt;&gt;IF(J581&gt;【１】経営概要!$G$27,調査年-1,調査年),AA581=0),M581="",AL581="")),"",
SUM(
IF(AND(I581=IF(J581&gt;【１】経営概要!$G$27,調査年-1,調査年),AA581=1),ROUND(K581*R581%,0),),
ROUND(M581*R581%,0),
ROUND(SUM(AL581)*R581%,0),
))</f>
        <v/>
      </c>
      <c r="AR581" s="666" t="str">
        <f t="shared" si="99"/>
        <v/>
      </c>
      <c r="AS581" s="666" t="str">
        <f t="shared" si="100"/>
        <v/>
      </c>
      <c r="AT581" s="897" t="str">
        <f t="shared" si="104"/>
        <v/>
      </c>
      <c r="AU581" s="897" t="str">
        <f t="shared" si="101"/>
        <v/>
      </c>
    </row>
    <row r="582" spans="3:47" s="4" customFormat="1" ht="28.15" hidden="1" customHeight="1" outlineLevel="1">
      <c r="C582" s="722">
        <v>564</v>
      </c>
      <c r="D582" s="766"/>
      <c r="E582" s="686"/>
      <c r="F582" s="767"/>
      <c r="G582" s="744"/>
      <c r="H582" s="191"/>
      <c r="I582" s="191"/>
      <c r="J582" s="768"/>
      <c r="K582" s="192"/>
      <c r="L582" s="192"/>
      <c r="M582" s="774"/>
      <c r="N582" s="192"/>
      <c r="O582" s="769"/>
      <c r="P582" s="895"/>
      <c r="Q582" s="960"/>
      <c r="R582" s="1048"/>
      <c r="S582" s="770"/>
      <c r="T582" s="771"/>
      <c r="U582" s="453"/>
      <c r="V582" s="307"/>
      <c r="W582" s="294"/>
      <c r="Z582" s="663" t="str">
        <f t="shared" si="89"/>
        <v/>
      </c>
      <c r="AA582" s="664" t="str">
        <f t="shared" si="102"/>
        <v/>
      </c>
      <c r="AB582" s="664" t="str">
        <f t="shared" si="103"/>
        <v/>
      </c>
      <c r="AC582" s="664" t="str">
        <f>IF(Z582="","",VLOOKUP(Z582,リスト!BN:BO,2,0))</f>
        <v/>
      </c>
      <c r="AD582" s="664" t="str">
        <f t="shared" si="90"/>
        <v/>
      </c>
      <c r="AE582" s="664" t="str">
        <f>IF(AD582="","",VLOOKUP(AD582,リスト!BW:BX,2,0))</f>
        <v/>
      </c>
      <c r="AF582" s="664" t="str">
        <f>IF(Z582="","",IF(J582&gt;【１】経営概要!$G$27,調査年-1,調査年)-I582)</f>
        <v/>
      </c>
      <c r="AG582" s="723" t="str">
        <f t="shared" si="91"/>
        <v/>
      </c>
      <c r="AH582" s="665" t="str">
        <f t="shared" si="92"/>
        <v/>
      </c>
      <c r="AI582" s="665" t="str">
        <f t="shared" si="93"/>
        <v/>
      </c>
      <c r="AJ582" s="666" t="str">
        <f t="shared" si="94"/>
        <v/>
      </c>
      <c r="AK582" s="666" t="str">
        <f t="shared" si="95"/>
        <v/>
      </c>
      <c r="AL582" s="666" t="str">
        <f t="shared" si="105"/>
        <v/>
      </c>
      <c r="AM582" s="666" t="str">
        <f>IF(R582="","",IF(OR(I582=IF(J582&gt;【１】経営概要!$G$27,調査年-1,調査年),AH582=""),"",ROUND(AH582*R582%,0)))</f>
        <v/>
      </c>
      <c r="AN582" s="666" t="str">
        <f t="shared" si="96"/>
        <v/>
      </c>
      <c r="AO582" s="666" t="str">
        <f t="shared" si="97"/>
        <v/>
      </c>
      <c r="AP582" s="666" t="str">
        <f t="shared" si="98"/>
        <v/>
      </c>
      <c r="AQ582" s="862" t="str">
        <f>IF(OR(R582="",AND(OR(I582&lt;&gt;IF(J582&gt;【１】経営概要!$G$27,調査年-1,調査年),AA582=0),M582="",AL582="")),"",
SUM(
IF(AND(I582=IF(J582&gt;【１】経営概要!$G$27,調査年-1,調査年),AA582=1),ROUND(K582*R582%,0),),
ROUND(M582*R582%,0),
ROUND(SUM(AL582)*R582%,0),
))</f>
        <v/>
      </c>
      <c r="AR582" s="666" t="str">
        <f t="shared" si="99"/>
        <v/>
      </c>
      <c r="AS582" s="666" t="str">
        <f t="shared" si="100"/>
        <v/>
      </c>
      <c r="AT582" s="897" t="str">
        <f t="shared" si="104"/>
        <v/>
      </c>
      <c r="AU582" s="897" t="str">
        <f t="shared" si="101"/>
        <v/>
      </c>
    </row>
    <row r="583" spans="3:47" s="4" customFormat="1" ht="28.15" hidden="1" customHeight="1" outlineLevel="1">
      <c r="C583" s="722">
        <v>565</v>
      </c>
      <c r="D583" s="772"/>
      <c r="E583" s="773"/>
      <c r="F583" s="767"/>
      <c r="G583" s="744"/>
      <c r="H583" s="193"/>
      <c r="I583" s="193"/>
      <c r="J583" s="768"/>
      <c r="K583" s="192"/>
      <c r="L583" s="192"/>
      <c r="M583" s="774"/>
      <c r="N583" s="192"/>
      <c r="O583" s="769"/>
      <c r="P583" s="895"/>
      <c r="Q583" s="960"/>
      <c r="R583" s="1048"/>
      <c r="S583" s="770"/>
      <c r="T583" s="771"/>
      <c r="U583" s="453"/>
      <c r="V583" s="307"/>
      <c r="W583" s="294"/>
      <c r="Z583" s="663" t="str">
        <f t="shared" si="89"/>
        <v/>
      </c>
      <c r="AA583" s="664" t="str">
        <f t="shared" si="102"/>
        <v/>
      </c>
      <c r="AB583" s="664" t="str">
        <f t="shared" si="103"/>
        <v/>
      </c>
      <c r="AC583" s="664" t="str">
        <f>IF(Z583="","",VLOOKUP(Z583,リスト!BN:BO,2,0))</f>
        <v/>
      </c>
      <c r="AD583" s="664" t="str">
        <f t="shared" si="90"/>
        <v/>
      </c>
      <c r="AE583" s="664" t="str">
        <f>IF(AD583="","",VLOOKUP(AD583,リスト!BW:BX,2,0))</f>
        <v/>
      </c>
      <c r="AF583" s="664" t="str">
        <f>IF(Z583="","",IF(J583&gt;【１】経営概要!$G$27,調査年-1,調査年)-I583)</f>
        <v/>
      </c>
      <c r="AG583" s="723" t="str">
        <f t="shared" si="91"/>
        <v/>
      </c>
      <c r="AH583" s="665" t="str">
        <f t="shared" si="92"/>
        <v/>
      </c>
      <c r="AI583" s="665" t="str">
        <f t="shared" si="93"/>
        <v/>
      </c>
      <c r="AJ583" s="666" t="str">
        <f t="shared" si="94"/>
        <v/>
      </c>
      <c r="AK583" s="666" t="str">
        <f t="shared" si="95"/>
        <v/>
      </c>
      <c r="AL583" s="666" t="str">
        <f t="shared" si="105"/>
        <v/>
      </c>
      <c r="AM583" s="666" t="str">
        <f>IF(R583="","",IF(OR(I583=IF(J583&gt;【１】経営概要!$G$27,調査年-1,調査年),AH583=""),"",ROUND(AH583*R583%,0)))</f>
        <v/>
      </c>
      <c r="AN583" s="666" t="str">
        <f t="shared" si="96"/>
        <v/>
      </c>
      <c r="AO583" s="666" t="str">
        <f t="shared" si="97"/>
        <v/>
      </c>
      <c r="AP583" s="666" t="str">
        <f t="shared" si="98"/>
        <v/>
      </c>
      <c r="AQ583" s="862" t="str">
        <f>IF(OR(R583="",AND(OR(I583&lt;&gt;IF(J583&gt;【１】経営概要!$G$27,調査年-1,調査年),AA583=0),M583="",AL583="")),"",
SUM(
IF(AND(I583=IF(J583&gt;【１】経営概要!$G$27,調査年-1,調査年),AA583=1),ROUND(K583*R583%,0),),
ROUND(M583*R583%,0),
ROUND(SUM(AL583)*R583%,0),
))</f>
        <v/>
      </c>
      <c r="AR583" s="666" t="str">
        <f t="shared" si="99"/>
        <v/>
      </c>
      <c r="AS583" s="666" t="str">
        <f t="shared" si="100"/>
        <v/>
      </c>
      <c r="AT583" s="897" t="str">
        <f>IF(R583="","",IF(P583="","",ROUND(P583*R583%,0)))</f>
        <v/>
      </c>
      <c r="AU583" s="897" t="str">
        <f t="shared" si="101"/>
        <v/>
      </c>
    </row>
    <row r="584" spans="3:47" s="4" customFormat="1" ht="28.15" hidden="1" customHeight="1" outlineLevel="1">
      <c r="C584" s="722">
        <v>566</v>
      </c>
      <c r="D584" s="766"/>
      <c r="E584" s="686"/>
      <c r="F584" s="767"/>
      <c r="G584" s="744"/>
      <c r="H584" s="191"/>
      <c r="I584" s="191"/>
      <c r="J584" s="768"/>
      <c r="K584" s="192"/>
      <c r="L584" s="192"/>
      <c r="M584" s="774"/>
      <c r="N584" s="192"/>
      <c r="O584" s="769"/>
      <c r="P584" s="895"/>
      <c r="Q584" s="960"/>
      <c r="R584" s="1048"/>
      <c r="S584" s="770"/>
      <c r="T584" s="771"/>
      <c r="U584" s="453"/>
      <c r="V584" s="307"/>
      <c r="W584" s="294"/>
      <c r="Z584" s="663" t="str">
        <f t="shared" si="89"/>
        <v/>
      </c>
      <c r="AA584" s="664" t="str">
        <f t="shared" si="102"/>
        <v/>
      </c>
      <c r="AB584" s="664" t="str">
        <f t="shared" si="103"/>
        <v/>
      </c>
      <c r="AC584" s="664" t="str">
        <f>IF(Z584="","",VLOOKUP(Z584,リスト!BN:BO,2,0))</f>
        <v/>
      </c>
      <c r="AD584" s="664" t="str">
        <f t="shared" si="90"/>
        <v/>
      </c>
      <c r="AE584" s="664" t="str">
        <f>IF(AD584="","",VLOOKUP(AD584,リスト!BW:BX,2,0))</f>
        <v/>
      </c>
      <c r="AF584" s="664" t="str">
        <f>IF(Z584="","",IF(J584&gt;【１】経営概要!$G$27,調査年-1,調査年)-I584)</f>
        <v/>
      </c>
      <c r="AG584" s="723" t="str">
        <f t="shared" si="91"/>
        <v/>
      </c>
      <c r="AH584" s="665" t="str">
        <f t="shared" si="92"/>
        <v/>
      </c>
      <c r="AI584" s="665" t="str">
        <f t="shared" si="93"/>
        <v/>
      </c>
      <c r="AJ584" s="666" t="str">
        <f t="shared" si="94"/>
        <v/>
      </c>
      <c r="AK584" s="666" t="str">
        <f t="shared" si="95"/>
        <v/>
      </c>
      <c r="AL584" s="666" t="str">
        <f t="shared" si="105"/>
        <v/>
      </c>
      <c r="AM584" s="666" t="str">
        <f>IF(R584="","",IF(OR(I584=IF(J584&gt;【１】経営概要!$G$27,調査年-1,調査年),AH584=""),"",ROUND(AH584*R584%,0)))</f>
        <v/>
      </c>
      <c r="AN584" s="666" t="str">
        <f t="shared" si="96"/>
        <v/>
      </c>
      <c r="AO584" s="666" t="str">
        <f t="shared" si="97"/>
        <v/>
      </c>
      <c r="AP584" s="666" t="str">
        <f t="shared" si="98"/>
        <v/>
      </c>
      <c r="AQ584" s="862" t="str">
        <f>IF(OR(R584="",AND(OR(I584&lt;&gt;IF(J584&gt;【１】経営概要!$G$27,調査年-1,調査年),AA584=0),M584="",AL584="")),"",
SUM(
IF(AND(I584=IF(J584&gt;【１】経営概要!$G$27,調査年-1,調査年),AA584=1),ROUND(K584*R584%,0),),
ROUND(M584*R584%,0),
ROUND(SUM(AL584)*R584%,0),
))</f>
        <v/>
      </c>
      <c r="AR584" s="666" t="str">
        <f t="shared" si="99"/>
        <v/>
      </c>
      <c r="AS584" s="666" t="str">
        <f t="shared" si="100"/>
        <v/>
      </c>
      <c r="AT584" s="897" t="str">
        <f t="shared" si="104"/>
        <v/>
      </c>
      <c r="AU584" s="897" t="str">
        <f t="shared" si="101"/>
        <v/>
      </c>
    </row>
    <row r="585" spans="3:47" s="4" customFormat="1" ht="28.15" hidden="1" customHeight="1" outlineLevel="1">
      <c r="C585" s="722">
        <v>567</v>
      </c>
      <c r="D585" s="772"/>
      <c r="E585" s="773"/>
      <c r="F585" s="767"/>
      <c r="G585" s="744"/>
      <c r="H585" s="193"/>
      <c r="I585" s="193"/>
      <c r="J585" s="768"/>
      <c r="K585" s="192"/>
      <c r="L585" s="192"/>
      <c r="M585" s="774"/>
      <c r="N585" s="192"/>
      <c r="O585" s="769"/>
      <c r="P585" s="895"/>
      <c r="Q585" s="960"/>
      <c r="R585" s="1048"/>
      <c r="S585" s="770"/>
      <c r="T585" s="771"/>
      <c r="U585" s="453"/>
      <c r="V585" s="307"/>
      <c r="W585" s="294"/>
      <c r="Z585" s="663" t="str">
        <f t="shared" si="89"/>
        <v/>
      </c>
      <c r="AA585" s="664" t="str">
        <f t="shared" si="102"/>
        <v/>
      </c>
      <c r="AB585" s="664" t="str">
        <f t="shared" si="103"/>
        <v/>
      </c>
      <c r="AC585" s="664" t="str">
        <f>IF(Z585="","",VLOOKUP(Z585,リスト!BN:BO,2,0))</f>
        <v/>
      </c>
      <c r="AD585" s="664" t="str">
        <f t="shared" si="90"/>
        <v/>
      </c>
      <c r="AE585" s="664" t="str">
        <f>IF(AD585="","",VLOOKUP(AD585,リスト!BW:BX,2,0))</f>
        <v/>
      </c>
      <c r="AF585" s="664" t="str">
        <f>IF(Z585="","",IF(J585&gt;【１】経営概要!$G$27,調査年-1,調査年)-I585)</f>
        <v/>
      </c>
      <c r="AG585" s="723" t="str">
        <f t="shared" si="91"/>
        <v/>
      </c>
      <c r="AH585" s="665" t="str">
        <f t="shared" si="92"/>
        <v/>
      </c>
      <c r="AI585" s="665" t="str">
        <f t="shared" si="93"/>
        <v/>
      </c>
      <c r="AJ585" s="666" t="str">
        <f t="shared" si="94"/>
        <v/>
      </c>
      <c r="AK585" s="666" t="str">
        <f t="shared" si="95"/>
        <v/>
      </c>
      <c r="AL585" s="666" t="str">
        <f t="shared" si="105"/>
        <v/>
      </c>
      <c r="AM585" s="666" t="str">
        <f>IF(R585="","",IF(OR(I585=IF(J585&gt;【１】経営概要!$G$27,調査年-1,調査年),AH585=""),"",ROUND(AH585*R585%,0)))</f>
        <v/>
      </c>
      <c r="AN585" s="666" t="str">
        <f t="shared" si="96"/>
        <v/>
      </c>
      <c r="AO585" s="666" t="str">
        <f t="shared" si="97"/>
        <v/>
      </c>
      <c r="AP585" s="666" t="str">
        <f t="shared" si="98"/>
        <v/>
      </c>
      <c r="AQ585" s="862" t="str">
        <f>IF(OR(R585="",AND(OR(I585&lt;&gt;IF(J585&gt;【１】経営概要!$G$27,調査年-1,調査年),AA585=0),M585="",AL585="")),"",
SUM(
IF(AND(I585=IF(J585&gt;【１】経営概要!$G$27,調査年-1,調査年),AA585=1),ROUND(K585*R585%,0),),
ROUND(M585*R585%,0),
ROUND(SUM(AL585)*R585%,0),
))</f>
        <v/>
      </c>
      <c r="AR585" s="666" t="str">
        <f t="shared" si="99"/>
        <v/>
      </c>
      <c r="AS585" s="666" t="str">
        <f t="shared" si="100"/>
        <v/>
      </c>
      <c r="AT585" s="897" t="str">
        <f t="shared" si="104"/>
        <v/>
      </c>
      <c r="AU585" s="897" t="str">
        <f t="shared" si="101"/>
        <v/>
      </c>
    </row>
    <row r="586" spans="3:47" s="4" customFormat="1" ht="28.15" hidden="1" customHeight="1" outlineLevel="1">
      <c r="C586" s="722">
        <v>568</v>
      </c>
      <c r="D586" s="766"/>
      <c r="E586" s="686"/>
      <c r="F586" s="767"/>
      <c r="G586" s="744"/>
      <c r="H586" s="191"/>
      <c r="I586" s="191"/>
      <c r="J586" s="768"/>
      <c r="K586" s="192"/>
      <c r="L586" s="192"/>
      <c r="M586" s="774"/>
      <c r="N586" s="192"/>
      <c r="O586" s="769"/>
      <c r="P586" s="895"/>
      <c r="Q586" s="960"/>
      <c r="R586" s="1048"/>
      <c r="S586" s="770"/>
      <c r="T586" s="771"/>
      <c r="U586" s="453"/>
      <c r="V586" s="307"/>
      <c r="W586" s="294"/>
      <c r="Z586" s="663" t="str">
        <f t="shared" si="89"/>
        <v/>
      </c>
      <c r="AA586" s="664" t="str">
        <f t="shared" si="102"/>
        <v/>
      </c>
      <c r="AB586" s="664" t="str">
        <f t="shared" si="103"/>
        <v/>
      </c>
      <c r="AC586" s="664" t="str">
        <f>IF(Z586="","",VLOOKUP(Z586,リスト!BN:BO,2,0))</f>
        <v/>
      </c>
      <c r="AD586" s="664" t="str">
        <f t="shared" si="90"/>
        <v/>
      </c>
      <c r="AE586" s="664" t="str">
        <f>IF(AD586="","",VLOOKUP(AD586,リスト!BW:BX,2,0))</f>
        <v/>
      </c>
      <c r="AF586" s="664" t="str">
        <f>IF(Z586="","",IF(J586&gt;【１】経営概要!$G$27,調査年-1,調査年)-I586)</f>
        <v/>
      </c>
      <c r="AG586" s="723" t="str">
        <f t="shared" si="91"/>
        <v/>
      </c>
      <c r="AH586" s="665" t="str">
        <f t="shared" si="92"/>
        <v/>
      </c>
      <c r="AI586" s="665" t="str">
        <f t="shared" si="93"/>
        <v/>
      </c>
      <c r="AJ586" s="666" t="str">
        <f t="shared" si="94"/>
        <v/>
      </c>
      <c r="AK586" s="666" t="str">
        <f t="shared" si="95"/>
        <v/>
      </c>
      <c r="AL586" s="666" t="str">
        <f t="shared" si="105"/>
        <v/>
      </c>
      <c r="AM586" s="666" t="str">
        <f>IF(R586="","",IF(OR(I586=IF(J586&gt;【１】経営概要!$G$27,調査年-1,調査年),AH586=""),"",ROUND(AH586*R586%,0)))</f>
        <v/>
      </c>
      <c r="AN586" s="666" t="str">
        <f t="shared" si="96"/>
        <v/>
      </c>
      <c r="AO586" s="666" t="str">
        <f t="shared" si="97"/>
        <v/>
      </c>
      <c r="AP586" s="666" t="str">
        <f t="shared" si="98"/>
        <v/>
      </c>
      <c r="AQ586" s="862" t="str">
        <f>IF(OR(R586="",AND(OR(I586&lt;&gt;IF(J586&gt;【１】経営概要!$G$27,調査年-1,調査年),AA586=0),M586="",AL586="")),"",
SUM(
IF(AND(I586=IF(J586&gt;【１】経営概要!$G$27,調査年-1,調査年),AA586=1),ROUND(K586*R586%,0),),
ROUND(M586*R586%,0),
ROUND(SUM(AL586)*R586%,0),
))</f>
        <v/>
      </c>
      <c r="AR586" s="666" t="str">
        <f t="shared" si="99"/>
        <v/>
      </c>
      <c r="AS586" s="666" t="str">
        <f t="shared" si="100"/>
        <v/>
      </c>
      <c r="AT586" s="897" t="str">
        <f t="shared" si="104"/>
        <v/>
      </c>
      <c r="AU586" s="897" t="str">
        <f t="shared" si="101"/>
        <v/>
      </c>
    </row>
    <row r="587" spans="3:47" s="4" customFormat="1" ht="28.15" hidden="1" customHeight="1" outlineLevel="1">
      <c r="C587" s="722">
        <v>569</v>
      </c>
      <c r="D587" s="766"/>
      <c r="E587" s="686"/>
      <c r="F587" s="767"/>
      <c r="G587" s="744"/>
      <c r="H587" s="191"/>
      <c r="I587" s="191"/>
      <c r="J587" s="776"/>
      <c r="K587" s="192"/>
      <c r="L587" s="192"/>
      <c r="M587" s="774"/>
      <c r="N587" s="192"/>
      <c r="O587" s="769"/>
      <c r="P587" s="895"/>
      <c r="Q587" s="960"/>
      <c r="R587" s="1048"/>
      <c r="S587" s="770"/>
      <c r="T587" s="771"/>
      <c r="U587" s="453"/>
      <c r="V587" s="307"/>
      <c r="W587" s="294"/>
      <c r="Z587" s="663" t="str">
        <f t="shared" si="89"/>
        <v/>
      </c>
      <c r="AA587" s="664" t="str">
        <f t="shared" si="102"/>
        <v/>
      </c>
      <c r="AB587" s="664" t="str">
        <f t="shared" si="103"/>
        <v/>
      </c>
      <c r="AC587" s="664" t="str">
        <f>IF(Z587="","",VLOOKUP(Z587,リスト!BN:BO,2,0))</f>
        <v/>
      </c>
      <c r="AD587" s="664" t="str">
        <f t="shared" si="90"/>
        <v/>
      </c>
      <c r="AE587" s="664" t="str">
        <f>IF(AD587="","",VLOOKUP(AD587,リスト!BW:BX,2,0))</f>
        <v/>
      </c>
      <c r="AF587" s="664" t="str">
        <f>IF(Z587="","",IF(J587&gt;【１】経営概要!$G$27,調査年-1,調査年)-I587)</f>
        <v/>
      </c>
      <c r="AG587" s="723" t="str">
        <f t="shared" si="91"/>
        <v/>
      </c>
      <c r="AH587" s="665" t="str">
        <f t="shared" si="92"/>
        <v/>
      </c>
      <c r="AI587" s="665" t="str">
        <f t="shared" si="93"/>
        <v/>
      </c>
      <c r="AJ587" s="666" t="str">
        <f t="shared" si="94"/>
        <v/>
      </c>
      <c r="AK587" s="666" t="str">
        <f t="shared" si="95"/>
        <v/>
      </c>
      <c r="AL587" s="666" t="str">
        <f t="shared" si="105"/>
        <v/>
      </c>
      <c r="AM587" s="666" t="str">
        <f>IF(R587="","",IF(OR(I587=IF(J587&gt;【１】経営概要!$G$27,調査年-1,調査年),AH587=""),"",ROUND(AH587*R587%,0)))</f>
        <v/>
      </c>
      <c r="AN587" s="666" t="str">
        <f t="shared" si="96"/>
        <v/>
      </c>
      <c r="AO587" s="666" t="str">
        <f t="shared" si="97"/>
        <v/>
      </c>
      <c r="AP587" s="666" t="str">
        <f t="shared" si="98"/>
        <v/>
      </c>
      <c r="AQ587" s="862" t="str">
        <f>IF(OR(R587="",AND(OR(I587&lt;&gt;IF(J587&gt;【１】経営概要!$G$27,調査年-1,調査年),AA587=0),M587="",AL587="")),"",
SUM(
IF(AND(I587=IF(J587&gt;【１】経営概要!$G$27,調査年-1,調査年),AA587=1),ROUND(K587*R587%,0),),
ROUND(M587*R587%,0),
ROUND(SUM(AL587)*R587%,0),
))</f>
        <v/>
      </c>
      <c r="AR587" s="666" t="str">
        <f t="shared" si="99"/>
        <v/>
      </c>
      <c r="AS587" s="666" t="str">
        <f t="shared" si="100"/>
        <v/>
      </c>
      <c r="AT587" s="897" t="str">
        <f t="shared" si="104"/>
        <v/>
      </c>
      <c r="AU587" s="897" t="str">
        <f t="shared" si="101"/>
        <v/>
      </c>
    </row>
    <row r="588" spans="3:47" s="4" customFormat="1" ht="28.15" hidden="1" customHeight="1" outlineLevel="1">
      <c r="C588" s="722">
        <v>570</v>
      </c>
      <c r="D588" s="766"/>
      <c r="E588" s="686"/>
      <c r="F588" s="767"/>
      <c r="G588" s="744"/>
      <c r="H588" s="191"/>
      <c r="I588" s="191"/>
      <c r="J588" s="776"/>
      <c r="K588" s="192"/>
      <c r="L588" s="192"/>
      <c r="M588" s="774"/>
      <c r="N588" s="192"/>
      <c r="O588" s="769"/>
      <c r="P588" s="895"/>
      <c r="Q588" s="960"/>
      <c r="R588" s="1048"/>
      <c r="S588" s="770"/>
      <c r="T588" s="771"/>
      <c r="U588" s="453"/>
      <c r="V588" s="307"/>
      <c r="W588" s="294"/>
      <c r="Z588" s="663" t="str">
        <f t="shared" si="89"/>
        <v/>
      </c>
      <c r="AA588" s="664" t="str">
        <f t="shared" si="102"/>
        <v/>
      </c>
      <c r="AB588" s="664" t="str">
        <f t="shared" si="103"/>
        <v/>
      </c>
      <c r="AC588" s="664" t="str">
        <f>IF(Z588="","",VLOOKUP(Z588,リスト!BN:BO,2,0))</f>
        <v/>
      </c>
      <c r="AD588" s="664" t="str">
        <f t="shared" si="90"/>
        <v/>
      </c>
      <c r="AE588" s="664" t="str">
        <f>IF(AD588="","",VLOOKUP(AD588,リスト!BW:BX,2,0))</f>
        <v/>
      </c>
      <c r="AF588" s="664" t="str">
        <f>IF(Z588="","",IF(J588&gt;【１】経営概要!$G$27,調査年-1,調査年)-I588)</f>
        <v/>
      </c>
      <c r="AG588" s="723" t="str">
        <f t="shared" si="91"/>
        <v/>
      </c>
      <c r="AH588" s="665" t="str">
        <f t="shared" si="92"/>
        <v/>
      </c>
      <c r="AI588" s="665" t="str">
        <f t="shared" si="93"/>
        <v/>
      </c>
      <c r="AJ588" s="666" t="str">
        <f t="shared" si="94"/>
        <v/>
      </c>
      <c r="AK588" s="666" t="str">
        <f t="shared" si="95"/>
        <v/>
      </c>
      <c r="AL588" s="666" t="str">
        <f t="shared" si="105"/>
        <v/>
      </c>
      <c r="AM588" s="666" t="str">
        <f>IF(R588="","",IF(OR(I588=IF(J588&gt;【１】経営概要!$G$27,調査年-1,調査年),AH588=""),"",ROUND(AH588*R588%,0)))</f>
        <v/>
      </c>
      <c r="AN588" s="666" t="str">
        <f t="shared" si="96"/>
        <v/>
      </c>
      <c r="AO588" s="666" t="str">
        <f t="shared" si="97"/>
        <v/>
      </c>
      <c r="AP588" s="666" t="str">
        <f t="shared" si="98"/>
        <v/>
      </c>
      <c r="AQ588" s="862" t="str">
        <f>IF(OR(R588="",AND(OR(I588&lt;&gt;IF(J588&gt;【１】経営概要!$G$27,調査年-1,調査年),AA588=0),M588="",AL588="")),"",
SUM(
IF(AND(I588=IF(J588&gt;【１】経営概要!$G$27,調査年-1,調査年),AA588=1),ROUND(K588*R588%,0),),
ROUND(M588*R588%,0),
ROUND(SUM(AL588)*R588%,0),
))</f>
        <v/>
      </c>
      <c r="AR588" s="666" t="str">
        <f t="shared" si="99"/>
        <v/>
      </c>
      <c r="AS588" s="666" t="str">
        <f t="shared" si="100"/>
        <v/>
      </c>
      <c r="AT588" s="897" t="str">
        <f t="shared" si="104"/>
        <v/>
      </c>
      <c r="AU588" s="897" t="str">
        <f t="shared" si="101"/>
        <v/>
      </c>
    </row>
    <row r="589" spans="3:47" s="4" customFormat="1" ht="28.15" hidden="1" customHeight="1" outlineLevel="1">
      <c r="C589" s="722">
        <v>571</v>
      </c>
      <c r="D589" s="766"/>
      <c r="E589" s="686"/>
      <c r="F589" s="767"/>
      <c r="G589" s="744"/>
      <c r="H589" s="191"/>
      <c r="I589" s="191"/>
      <c r="J589" s="776"/>
      <c r="K589" s="192"/>
      <c r="L589" s="192"/>
      <c r="M589" s="774"/>
      <c r="N589" s="192"/>
      <c r="O589" s="769"/>
      <c r="P589" s="895"/>
      <c r="Q589" s="960"/>
      <c r="R589" s="1048"/>
      <c r="S589" s="770"/>
      <c r="T589" s="771"/>
      <c r="U589" s="453"/>
      <c r="V589" s="307"/>
      <c r="W589" s="294"/>
      <c r="Z589" s="663" t="str">
        <f t="shared" si="89"/>
        <v/>
      </c>
      <c r="AA589" s="664" t="str">
        <f t="shared" si="102"/>
        <v/>
      </c>
      <c r="AB589" s="664" t="str">
        <f t="shared" si="103"/>
        <v/>
      </c>
      <c r="AC589" s="664" t="str">
        <f>IF(Z589="","",VLOOKUP(Z589,リスト!BN:BO,2,0))</f>
        <v/>
      </c>
      <c r="AD589" s="664" t="str">
        <f t="shared" si="90"/>
        <v/>
      </c>
      <c r="AE589" s="664" t="str">
        <f>IF(AD589="","",VLOOKUP(AD589,リスト!BW:BX,2,0))</f>
        <v/>
      </c>
      <c r="AF589" s="664" t="str">
        <f>IF(Z589="","",IF(J589&gt;【１】経営概要!$G$27,調査年-1,調査年)-I589)</f>
        <v/>
      </c>
      <c r="AG589" s="723" t="str">
        <f t="shared" si="91"/>
        <v/>
      </c>
      <c r="AH589" s="665" t="str">
        <f t="shared" si="92"/>
        <v/>
      </c>
      <c r="AI589" s="665" t="str">
        <f t="shared" si="93"/>
        <v/>
      </c>
      <c r="AJ589" s="666" t="str">
        <f t="shared" si="94"/>
        <v/>
      </c>
      <c r="AK589" s="666" t="str">
        <f t="shared" si="95"/>
        <v/>
      </c>
      <c r="AL589" s="666" t="str">
        <f t="shared" si="105"/>
        <v/>
      </c>
      <c r="AM589" s="666" t="str">
        <f>IF(R589="","",IF(OR(I589=IF(J589&gt;【１】経営概要!$G$27,調査年-1,調査年),AH589=""),"",ROUND(AH589*R589%,0)))</f>
        <v/>
      </c>
      <c r="AN589" s="666" t="str">
        <f t="shared" si="96"/>
        <v/>
      </c>
      <c r="AO589" s="666" t="str">
        <f t="shared" si="97"/>
        <v/>
      </c>
      <c r="AP589" s="666" t="str">
        <f t="shared" si="98"/>
        <v/>
      </c>
      <c r="AQ589" s="862" t="str">
        <f>IF(OR(R589="",AND(OR(I589&lt;&gt;IF(J589&gt;【１】経営概要!$G$27,調査年-1,調査年),AA589=0),M589="",AL589="")),"",
SUM(
IF(AND(I589=IF(J589&gt;【１】経営概要!$G$27,調査年-1,調査年),AA589=1),ROUND(K589*R589%,0),),
ROUND(M589*R589%,0),
ROUND(SUM(AL589)*R589%,0),
))</f>
        <v/>
      </c>
      <c r="AR589" s="666" t="str">
        <f t="shared" si="99"/>
        <v/>
      </c>
      <c r="AS589" s="666" t="str">
        <f t="shared" si="100"/>
        <v/>
      </c>
      <c r="AT589" s="897" t="str">
        <f t="shared" si="104"/>
        <v/>
      </c>
      <c r="AU589" s="897" t="str">
        <f t="shared" si="101"/>
        <v/>
      </c>
    </row>
    <row r="590" spans="3:47" s="4" customFormat="1" ht="28.15" hidden="1" customHeight="1" outlineLevel="1">
      <c r="C590" s="722">
        <v>572</v>
      </c>
      <c r="D590" s="766"/>
      <c r="E590" s="686"/>
      <c r="F590" s="767"/>
      <c r="G590" s="682"/>
      <c r="H590" s="200"/>
      <c r="I590" s="200"/>
      <c r="J590" s="768"/>
      <c r="K590" s="201"/>
      <c r="L590" s="201"/>
      <c r="M590" s="201"/>
      <c r="N590" s="201"/>
      <c r="O590" s="769"/>
      <c r="P590" s="895"/>
      <c r="Q590" s="960"/>
      <c r="R590" s="1048"/>
      <c r="S590" s="770"/>
      <c r="T590" s="771"/>
      <c r="U590" s="453"/>
      <c r="V590" s="307"/>
      <c r="W590" s="294"/>
      <c r="Z590" s="663" t="str">
        <f t="shared" si="89"/>
        <v/>
      </c>
      <c r="AA590" s="664" t="str">
        <f t="shared" si="102"/>
        <v/>
      </c>
      <c r="AB590" s="664" t="str">
        <f t="shared" si="103"/>
        <v/>
      </c>
      <c r="AC590" s="664" t="str">
        <f>IF(Z590="","",VLOOKUP(Z590,リスト!BN:BO,2,0))</f>
        <v/>
      </c>
      <c r="AD590" s="664" t="str">
        <f t="shared" si="90"/>
        <v/>
      </c>
      <c r="AE590" s="664" t="str">
        <f>IF(AD590="","",VLOOKUP(AD590,リスト!BW:BX,2,0))</f>
        <v/>
      </c>
      <c r="AF590" s="664" t="str">
        <f>IF(Z590="","",IF(J590&gt;【１】経営概要!$G$27,調査年-1,調査年)-I590)</f>
        <v/>
      </c>
      <c r="AG590" s="723" t="str">
        <f t="shared" si="91"/>
        <v/>
      </c>
      <c r="AH590" s="665" t="str">
        <f t="shared" si="92"/>
        <v/>
      </c>
      <c r="AI590" s="665" t="str">
        <f t="shared" si="93"/>
        <v/>
      </c>
      <c r="AJ590" s="666" t="str">
        <f t="shared" si="94"/>
        <v/>
      </c>
      <c r="AK590" s="666" t="str">
        <f t="shared" si="95"/>
        <v/>
      </c>
      <c r="AL590" s="666" t="str">
        <f t="shared" si="105"/>
        <v/>
      </c>
      <c r="AM590" s="666" t="str">
        <f>IF(R590="","",IF(OR(I590=IF(J590&gt;【１】経営概要!$G$27,調査年-1,調査年),AH590=""),"",ROUND(AH590*R590%,0)))</f>
        <v/>
      </c>
      <c r="AN590" s="666" t="str">
        <f t="shared" si="96"/>
        <v/>
      </c>
      <c r="AO590" s="666" t="str">
        <f t="shared" si="97"/>
        <v/>
      </c>
      <c r="AP590" s="666" t="str">
        <f t="shared" si="98"/>
        <v/>
      </c>
      <c r="AQ590" s="862" t="str">
        <f>IF(OR(R590="",AND(OR(I590&lt;&gt;IF(J590&gt;【１】経営概要!$G$27,調査年-1,調査年),AA590=0),M590="",AL590="")),"",
SUM(
IF(AND(I590=IF(J590&gt;【１】経営概要!$G$27,調査年-1,調査年),AA590=1),ROUND(K590*R590%,0),),
ROUND(M590*R590%,0),
ROUND(SUM(AL590)*R590%,0),
))</f>
        <v/>
      </c>
      <c r="AR590" s="666" t="str">
        <f t="shared" si="99"/>
        <v/>
      </c>
      <c r="AS590" s="666" t="str">
        <f t="shared" si="100"/>
        <v/>
      </c>
      <c r="AT590" s="897" t="str">
        <f t="shared" si="104"/>
        <v/>
      </c>
      <c r="AU590" s="897" t="str">
        <f t="shared" si="101"/>
        <v/>
      </c>
    </row>
    <row r="591" spans="3:47" s="4" customFormat="1" ht="28.15" hidden="1" customHeight="1" outlineLevel="1">
      <c r="C591" s="722">
        <v>573</v>
      </c>
      <c r="D591" s="772"/>
      <c r="E591" s="773"/>
      <c r="F591" s="767"/>
      <c r="G591" s="744"/>
      <c r="H591" s="193"/>
      <c r="I591" s="193"/>
      <c r="J591" s="768"/>
      <c r="K591" s="192"/>
      <c r="L591" s="192"/>
      <c r="M591" s="774"/>
      <c r="N591" s="192"/>
      <c r="O591" s="769"/>
      <c r="P591" s="895"/>
      <c r="Q591" s="960"/>
      <c r="R591" s="1048"/>
      <c r="S591" s="770"/>
      <c r="T591" s="771"/>
      <c r="U591" s="453"/>
      <c r="V591" s="307"/>
      <c r="W591" s="294"/>
      <c r="Z591" s="663" t="str">
        <f t="shared" si="89"/>
        <v/>
      </c>
      <c r="AA591" s="664" t="str">
        <f t="shared" si="102"/>
        <v/>
      </c>
      <c r="AB591" s="664" t="str">
        <f t="shared" si="103"/>
        <v/>
      </c>
      <c r="AC591" s="664" t="str">
        <f>IF(Z591="","",VLOOKUP(Z591,リスト!BN:BO,2,0))</f>
        <v/>
      </c>
      <c r="AD591" s="664" t="str">
        <f t="shared" si="90"/>
        <v/>
      </c>
      <c r="AE591" s="664" t="str">
        <f>IF(AD591="","",VLOOKUP(AD591,リスト!BW:BX,2,0))</f>
        <v/>
      </c>
      <c r="AF591" s="664" t="str">
        <f>IF(Z591="","",IF(J591&gt;【１】経営概要!$G$27,調査年-1,調査年)-I591)</f>
        <v/>
      </c>
      <c r="AG591" s="723" t="str">
        <f t="shared" si="91"/>
        <v/>
      </c>
      <c r="AH591" s="665" t="str">
        <f t="shared" si="92"/>
        <v/>
      </c>
      <c r="AI591" s="665" t="str">
        <f t="shared" si="93"/>
        <v/>
      </c>
      <c r="AJ591" s="666" t="str">
        <f t="shared" si="94"/>
        <v/>
      </c>
      <c r="AK591" s="666" t="str">
        <f t="shared" si="95"/>
        <v/>
      </c>
      <c r="AL591" s="666" t="str">
        <f t="shared" si="105"/>
        <v/>
      </c>
      <c r="AM591" s="666" t="str">
        <f>IF(R591="","",IF(OR(I591=IF(J591&gt;【１】経営概要!$G$27,調査年-1,調査年),AH591=""),"",ROUND(AH591*R591%,0)))</f>
        <v/>
      </c>
      <c r="AN591" s="666" t="str">
        <f t="shared" si="96"/>
        <v/>
      </c>
      <c r="AO591" s="666" t="str">
        <f t="shared" si="97"/>
        <v/>
      </c>
      <c r="AP591" s="666" t="str">
        <f t="shared" si="98"/>
        <v/>
      </c>
      <c r="AQ591" s="862" t="str">
        <f>IF(OR(R591="",AND(OR(I591&lt;&gt;IF(J591&gt;【１】経営概要!$G$27,調査年-1,調査年),AA591=0),M591="",AL591="")),"",
SUM(
IF(AND(I591=IF(J591&gt;【１】経営概要!$G$27,調査年-1,調査年),AA591=1),ROUND(K591*R591%,0),),
ROUND(M591*R591%,0),
ROUND(SUM(AL591)*R591%,0),
))</f>
        <v/>
      </c>
      <c r="AR591" s="666" t="str">
        <f t="shared" si="99"/>
        <v/>
      </c>
      <c r="AS591" s="666" t="str">
        <f t="shared" si="100"/>
        <v/>
      </c>
      <c r="AT591" s="897" t="str">
        <f t="shared" si="104"/>
        <v/>
      </c>
      <c r="AU591" s="897" t="str">
        <f t="shared" si="101"/>
        <v/>
      </c>
    </row>
    <row r="592" spans="3:47" s="4" customFormat="1" ht="28.15" hidden="1" customHeight="1" outlineLevel="1">
      <c r="C592" s="722">
        <v>574</v>
      </c>
      <c r="D592" s="766"/>
      <c r="E592" s="686"/>
      <c r="F592" s="767"/>
      <c r="G592" s="744"/>
      <c r="H592" s="191"/>
      <c r="I592" s="191"/>
      <c r="J592" s="768"/>
      <c r="K592" s="192"/>
      <c r="L592" s="192"/>
      <c r="M592" s="774"/>
      <c r="N592" s="192"/>
      <c r="O592" s="769"/>
      <c r="P592" s="895"/>
      <c r="Q592" s="960"/>
      <c r="R592" s="1048"/>
      <c r="S592" s="770"/>
      <c r="T592" s="771"/>
      <c r="U592" s="453"/>
      <c r="V592" s="307"/>
      <c r="W592" s="294"/>
      <c r="Z592" s="663" t="str">
        <f t="shared" si="89"/>
        <v/>
      </c>
      <c r="AA592" s="664" t="str">
        <f t="shared" si="102"/>
        <v/>
      </c>
      <c r="AB592" s="664" t="str">
        <f t="shared" si="103"/>
        <v/>
      </c>
      <c r="AC592" s="664" t="str">
        <f>IF(Z592="","",VLOOKUP(Z592,リスト!BN:BO,2,0))</f>
        <v/>
      </c>
      <c r="AD592" s="664" t="str">
        <f t="shared" si="90"/>
        <v/>
      </c>
      <c r="AE592" s="664" t="str">
        <f>IF(AD592="","",VLOOKUP(AD592,リスト!BW:BX,2,0))</f>
        <v/>
      </c>
      <c r="AF592" s="664" t="str">
        <f>IF(Z592="","",IF(J592&gt;【１】経営概要!$G$27,調査年-1,調査年)-I592)</f>
        <v/>
      </c>
      <c r="AG592" s="723" t="str">
        <f t="shared" si="91"/>
        <v/>
      </c>
      <c r="AH592" s="665" t="str">
        <f t="shared" si="92"/>
        <v/>
      </c>
      <c r="AI592" s="665" t="str">
        <f t="shared" si="93"/>
        <v/>
      </c>
      <c r="AJ592" s="666" t="str">
        <f t="shared" si="94"/>
        <v/>
      </c>
      <c r="AK592" s="666" t="str">
        <f t="shared" si="95"/>
        <v/>
      </c>
      <c r="AL592" s="666" t="str">
        <f t="shared" si="105"/>
        <v/>
      </c>
      <c r="AM592" s="666" t="str">
        <f>IF(R592="","",IF(OR(I592=IF(J592&gt;【１】経営概要!$G$27,調査年-1,調査年),AH592=""),"",ROUND(AH592*R592%,0)))</f>
        <v/>
      </c>
      <c r="AN592" s="666" t="str">
        <f t="shared" si="96"/>
        <v/>
      </c>
      <c r="AO592" s="666" t="str">
        <f t="shared" si="97"/>
        <v/>
      </c>
      <c r="AP592" s="666" t="str">
        <f t="shared" si="98"/>
        <v/>
      </c>
      <c r="AQ592" s="862" t="str">
        <f>IF(OR(R592="",AND(OR(I592&lt;&gt;IF(J592&gt;【１】経営概要!$G$27,調査年-1,調査年),AA592=0),M592="",AL592="")),"",
SUM(
IF(AND(I592=IF(J592&gt;【１】経営概要!$G$27,調査年-1,調査年),AA592=1),ROUND(K592*R592%,0),),
ROUND(M592*R592%,0),
ROUND(SUM(AL592)*R592%,0),
))</f>
        <v/>
      </c>
      <c r="AR592" s="666" t="str">
        <f t="shared" si="99"/>
        <v/>
      </c>
      <c r="AS592" s="666" t="str">
        <f t="shared" si="100"/>
        <v/>
      </c>
      <c r="AT592" s="897" t="str">
        <f t="shared" si="104"/>
        <v/>
      </c>
      <c r="AU592" s="897" t="str">
        <f t="shared" si="101"/>
        <v/>
      </c>
    </row>
    <row r="593" spans="3:47" s="4" customFormat="1" ht="28.15" hidden="1" customHeight="1" outlineLevel="1">
      <c r="C593" s="722">
        <v>575</v>
      </c>
      <c r="D593" s="772"/>
      <c r="E593" s="773"/>
      <c r="F593" s="767"/>
      <c r="G593" s="744"/>
      <c r="H593" s="193"/>
      <c r="I593" s="193"/>
      <c r="J593" s="768"/>
      <c r="K593" s="192"/>
      <c r="L593" s="192"/>
      <c r="M593" s="774"/>
      <c r="N593" s="192"/>
      <c r="O593" s="769"/>
      <c r="P593" s="895"/>
      <c r="Q593" s="960"/>
      <c r="R593" s="1048"/>
      <c r="S593" s="770"/>
      <c r="T593" s="771"/>
      <c r="U593" s="453"/>
      <c r="V593" s="307"/>
      <c r="W593" s="294"/>
      <c r="Z593" s="663" t="str">
        <f t="shared" ref="Z593:Z656" si="106">IF(AND(E593="",F593=""),"","["&amp;RIGHT(LEFT(E593,3),2)&amp;RIGHT(LEFT(F593,2),1)&amp;"]")</f>
        <v/>
      </c>
      <c r="AA593" s="664" t="str">
        <f t="shared" si="102"/>
        <v/>
      </c>
      <c r="AB593" s="664" t="str">
        <f t="shared" si="103"/>
        <v/>
      </c>
      <c r="AC593" s="664" t="str">
        <f>IF(Z593="","",VLOOKUP(Z593,リスト!BN:BO,2,0))</f>
        <v/>
      </c>
      <c r="AD593" s="664" t="str">
        <f t="shared" ref="AD593:AD656" si="107">IF(AB593=1,3,IF(G593="2：中古",MIN(AC593,H593),AC593))</f>
        <v/>
      </c>
      <c r="AE593" s="664" t="str">
        <f>IF(AD593="","",VLOOKUP(AD593,リスト!BW:BX,2,0))</f>
        <v/>
      </c>
      <c r="AF593" s="664" t="str">
        <f>IF(Z593="","",IF(J593&gt;【１】経営概要!$G$27,調査年-1,調査年)-I593)</f>
        <v/>
      </c>
      <c r="AG593" s="723" t="str">
        <f t="shared" ref="AG593:AG656" si="108">IF(OR(Z593="",AA593=1),"",
IF(AND(AD593&gt;0,AF593&lt;AD593,AH593&lt;=ROUND((K593-1)*AE593,0)),ROUND(AH593,0),
IF(AND(AD593&gt;0,AF593&lt;AD593),ROUND((K593-1)*AE593,0),
"")))</f>
        <v/>
      </c>
      <c r="AH593" s="665" t="str">
        <f t="shared" ref="AH593:AH656" si="109">IF(OR(Z593="",AA593=1),"",
IF(AND(AD593&gt;0,AF593&lt;AD593),K593-ROUND((K593-1)*AE593*AF593,0),1
))</f>
        <v/>
      </c>
      <c r="AI593" s="665" t="str">
        <f t="shared" ref="AI593:AI656" si="110">IF(OR(Z593="",AA593=1),"",
IF(S593="",AG593,
IF(S593="2：廃棄等",SUM(AH593,T593),
IF(S593="1：売却",AH593-T593,
IF(AND(T593="",AG593=""),"",SUM(T593,AG593))))))</f>
        <v/>
      </c>
      <c r="AJ593" s="666" t="str">
        <f t="shared" ref="AJ593:AJ656" si="111">IF(AND(AI593="",AG593=""),"",
IF(OR(S593="1：売却",S593="2：廃棄等"),SUM(AI593)-SUM(AG593),""))</f>
        <v/>
      </c>
      <c r="AK593" s="666" t="str">
        <f t="shared" ref="AK593:AK656" si="112">IF(OR(AA593=1,L593=""),"",
IF(AND(AD593&gt;0,L593&gt;0,AF593&lt;AD593),L593-ROUND(L593*AE593*AF593,0),""
))</f>
        <v/>
      </c>
      <c r="AL593" s="666" t="str">
        <f t="shared" si="105"/>
        <v/>
      </c>
      <c r="AM593" s="666" t="str">
        <f>IF(R593="","",IF(OR(I593=IF(J593&gt;【１】経営概要!$G$27,調査年-1,調査年),AH593=""),"",ROUND(AH593*R593%,0)))</f>
        <v/>
      </c>
      <c r="AN593" s="666" t="str">
        <f t="shared" ref="AN593:AN656" si="113">IF(R593="","",IF(AI593="","",ROUND(AI593*R593%,0)))</f>
        <v/>
      </c>
      <c r="AO593" s="666" t="str">
        <f t="shared" ref="AO593:AO656" si="114">IF(R593="","",IF(AJ593="","",ROUND(AJ593*R593%,0)))</f>
        <v/>
      </c>
      <c r="AP593" s="666" t="str">
        <f t="shared" ref="AP593:AP656" si="115">IF(R593="","",IF(AH593="","",ROUND(AH593*R593%,0)))</f>
        <v/>
      </c>
      <c r="AQ593" s="862" t="str">
        <f>IF(OR(R593="",AND(OR(I593&lt;&gt;IF(J593&gt;【１】経営概要!$G$27,調査年-1,調査年),AA593=0),M593="",AL593="")),"",
SUM(
IF(AND(I593=IF(J593&gt;【１】経営概要!$G$27,調査年-1,調査年),AA593=1),ROUND(K593*R593%,0),),
ROUND(M593*R593%,0),
ROUND(SUM(AL593)*R593%,0),
))</f>
        <v/>
      </c>
      <c r="AR593" s="666" t="str">
        <f t="shared" ref="AR593:AR656" si="116">IF(R593="","",IF(N593="","",ROUND(N593*R593%,0)))</f>
        <v/>
      </c>
      <c r="AS593" s="666" t="str">
        <f t="shared" ref="AS593:AS656" si="117">IF(R593="","",IF(O593="","",ROUND(O593*R593%,0)))</f>
        <v/>
      </c>
      <c r="AT593" s="897" t="str">
        <f t="shared" si="104"/>
        <v/>
      </c>
      <c r="AU593" s="897" t="str">
        <f t="shared" si="101"/>
        <v/>
      </c>
    </row>
    <row r="594" spans="3:47" s="4" customFormat="1" ht="28.15" hidden="1" customHeight="1" outlineLevel="1">
      <c r="C594" s="722">
        <v>576</v>
      </c>
      <c r="D594" s="766"/>
      <c r="E594" s="686"/>
      <c r="F594" s="767"/>
      <c r="G594" s="744"/>
      <c r="H594" s="191"/>
      <c r="I594" s="191"/>
      <c r="J594" s="768"/>
      <c r="K594" s="192"/>
      <c r="L594" s="192"/>
      <c r="M594" s="774"/>
      <c r="N594" s="192"/>
      <c r="O594" s="769"/>
      <c r="P594" s="895"/>
      <c r="Q594" s="960"/>
      <c r="R594" s="1048"/>
      <c r="S594" s="770"/>
      <c r="T594" s="771"/>
      <c r="U594" s="453"/>
      <c r="V594" s="307"/>
      <c r="W594" s="294"/>
      <c r="Z594" s="663" t="str">
        <f t="shared" si="106"/>
        <v/>
      </c>
      <c r="AA594" s="664" t="str">
        <f t="shared" si="102"/>
        <v/>
      </c>
      <c r="AB594" s="664" t="str">
        <f t="shared" si="103"/>
        <v/>
      </c>
      <c r="AC594" s="664" t="str">
        <f>IF(Z594="","",VLOOKUP(Z594,リスト!BN:BO,2,0))</f>
        <v/>
      </c>
      <c r="AD594" s="664" t="str">
        <f t="shared" si="107"/>
        <v/>
      </c>
      <c r="AE594" s="664" t="str">
        <f>IF(AD594="","",VLOOKUP(AD594,リスト!BW:BX,2,0))</f>
        <v/>
      </c>
      <c r="AF594" s="664" t="str">
        <f>IF(Z594="","",IF(J594&gt;【１】経営概要!$G$27,調査年-1,調査年)-I594)</f>
        <v/>
      </c>
      <c r="AG594" s="723" t="str">
        <f t="shared" si="108"/>
        <v/>
      </c>
      <c r="AH594" s="665" t="str">
        <f t="shared" si="109"/>
        <v/>
      </c>
      <c r="AI594" s="665" t="str">
        <f t="shared" si="110"/>
        <v/>
      </c>
      <c r="AJ594" s="666" t="str">
        <f t="shared" si="111"/>
        <v/>
      </c>
      <c r="AK594" s="666" t="str">
        <f t="shared" si="112"/>
        <v/>
      </c>
      <c r="AL594" s="666" t="str">
        <f t="shared" si="105"/>
        <v/>
      </c>
      <c r="AM594" s="666" t="str">
        <f>IF(R594="","",IF(OR(I594=IF(J594&gt;【１】経営概要!$G$27,調査年-1,調査年),AH594=""),"",ROUND(AH594*R594%,0)))</f>
        <v/>
      </c>
      <c r="AN594" s="666" t="str">
        <f t="shared" si="113"/>
        <v/>
      </c>
      <c r="AO594" s="666" t="str">
        <f t="shared" si="114"/>
        <v/>
      </c>
      <c r="AP594" s="666" t="str">
        <f t="shared" si="115"/>
        <v/>
      </c>
      <c r="AQ594" s="862" t="str">
        <f>IF(OR(R594="",AND(OR(I594&lt;&gt;IF(J594&gt;【１】経営概要!$G$27,調査年-1,調査年),AA594=0),M594="",AL594="")),"",
SUM(
IF(AND(I594=IF(J594&gt;【１】経営概要!$G$27,調査年-1,調査年),AA594=1),ROUND(K594*R594%,0),),
ROUND(M594*R594%,0),
ROUND(SUM(AL594)*R594%,0),
))</f>
        <v/>
      </c>
      <c r="AR594" s="666" t="str">
        <f t="shared" si="116"/>
        <v/>
      </c>
      <c r="AS594" s="666" t="str">
        <f t="shared" si="117"/>
        <v/>
      </c>
      <c r="AT594" s="897" t="str">
        <f t="shared" si="104"/>
        <v/>
      </c>
      <c r="AU594" s="897" t="str">
        <f t="shared" ref="AU594:AU657" si="118">IF(R594="","",IF(Q594="","",ROUND(Q594*R594%,0)))</f>
        <v/>
      </c>
    </row>
    <row r="595" spans="3:47" s="4" customFormat="1" ht="28.15" hidden="1" customHeight="1" outlineLevel="1">
      <c r="C595" s="722">
        <v>577</v>
      </c>
      <c r="D595" s="772"/>
      <c r="E595" s="773"/>
      <c r="F595" s="767"/>
      <c r="G595" s="744"/>
      <c r="H595" s="193"/>
      <c r="I595" s="193"/>
      <c r="J595" s="768"/>
      <c r="K595" s="192"/>
      <c r="L595" s="192"/>
      <c r="M595" s="774"/>
      <c r="N595" s="192"/>
      <c r="O595" s="769"/>
      <c r="P595" s="895"/>
      <c r="Q595" s="960"/>
      <c r="R595" s="1048"/>
      <c r="S595" s="770"/>
      <c r="T595" s="771"/>
      <c r="U595" s="453"/>
      <c r="V595" s="307"/>
      <c r="W595" s="294"/>
      <c r="Z595" s="663" t="str">
        <f t="shared" si="106"/>
        <v/>
      </c>
      <c r="AA595" s="664" t="str">
        <f t="shared" ref="AA595:AA658" si="119">IF(Z595="","",IF(K595+L595&lt;100000,1,0))</f>
        <v/>
      </c>
      <c r="AB595" s="664" t="str">
        <f t="shared" ref="AB595:AB658" si="120">IF(Z595="","",IF(AND(AA595=0,K595+L595&lt;200000),1,))</f>
        <v/>
      </c>
      <c r="AC595" s="664" t="str">
        <f>IF(Z595="","",VLOOKUP(Z595,リスト!BN:BO,2,0))</f>
        <v/>
      </c>
      <c r="AD595" s="664" t="str">
        <f t="shared" si="107"/>
        <v/>
      </c>
      <c r="AE595" s="664" t="str">
        <f>IF(AD595="","",VLOOKUP(AD595,リスト!BW:BX,2,0))</f>
        <v/>
      </c>
      <c r="AF595" s="664" t="str">
        <f>IF(Z595="","",IF(J595&gt;【１】経営概要!$G$27,調査年-1,調査年)-I595)</f>
        <v/>
      </c>
      <c r="AG595" s="723" t="str">
        <f t="shared" si="108"/>
        <v/>
      </c>
      <c r="AH595" s="665" t="str">
        <f t="shared" si="109"/>
        <v/>
      </c>
      <c r="AI595" s="665" t="str">
        <f t="shared" si="110"/>
        <v/>
      </c>
      <c r="AJ595" s="666" t="str">
        <f t="shared" si="111"/>
        <v/>
      </c>
      <c r="AK595" s="666" t="str">
        <f t="shared" si="112"/>
        <v/>
      </c>
      <c r="AL595" s="666" t="str">
        <f t="shared" si="105"/>
        <v/>
      </c>
      <c r="AM595" s="666" t="str">
        <f>IF(R595="","",IF(OR(I595=IF(J595&gt;【１】経営概要!$G$27,調査年-1,調査年),AH595=""),"",ROUND(AH595*R595%,0)))</f>
        <v/>
      </c>
      <c r="AN595" s="666" t="str">
        <f t="shared" si="113"/>
        <v/>
      </c>
      <c r="AO595" s="666" t="str">
        <f t="shared" si="114"/>
        <v/>
      </c>
      <c r="AP595" s="666" t="str">
        <f t="shared" si="115"/>
        <v/>
      </c>
      <c r="AQ595" s="862" t="str">
        <f>IF(OR(R595="",AND(OR(I595&lt;&gt;IF(J595&gt;【１】経営概要!$G$27,調査年-1,調査年),AA595=0),M595="",AL595="")),"",
SUM(
IF(AND(I595=IF(J595&gt;【１】経営概要!$G$27,調査年-1,調査年),AA595=1),ROUND(K595*R595%,0),),
ROUND(M595*R595%,0),
ROUND(SUM(AL595)*R595%,0),
))</f>
        <v/>
      </c>
      <c r="AR595" s="666" t="str">
        <f t="shared" si="116"/>
        <v/>
      </c>
      <c r="AS595" s="666" t="str">
        <f t="shared" si="117"/>
        <v/>
      </c>
      <c r="AT595" s="897" t="str">
        <f t="shared" ref="AT595:AT658" si="121">IF(R595="","",IF(P595="","",ROUND(P595*R595%,0)))</f>
        <v/>
      </c>
      <c r="AU595" s="897" t="str">
        <f t="shared" si="118"/>
        <v/>
      </c>
    </row>
    <row r="596" spans="3:47" s="4" customFormat="1" ht="28.15" hidden="1" customHeight="1" outlineLevel="1">
      <c r="C596" s="722">
        <v>578</v>
      </c>
      <c r="D596" s="766"/>
      <c r="E596" s="686"/>
      <c r="F596" s="767"/>
      <c r="G596" s="744"/>
      <c r="H596" s="191"/>
      <c r="I596" s="191"/>
      <c r="J596" s="768"/>
      <c r="K596" s="192"/>
      <c r="L596" s="192"/>
      <c r="M596" s="774"/>
      <c r="N596" s="192"/>
      <c r="O596" s="769"/>
      <c r="P596" s="895"/>
      <c r="Q596" s="960"/>
      <c r="R596" s="1048"/>
      <c r="S596" s="770"/>
      <c r="T596" s="771"/>
      <c r="U596" s="453"/>
      <c r="V596" s="307"/>
      <c r="W596" s="294"/>
      <c r="Z596" s="663" t="str">
        <f t="shared" si="106"/>
        <v/>
      </c>
      <c r="AA596" s="664" t="str">
        <f t="shared" si="119"/>
        <v/>
      </c>
      <c r="AB596" s="664" t="str">
        <f t="shared" si="120"/>
        <v/>
      </c>
      <c r="AC596" s="664" t="str">
        <f>IF(Z596="","",VLOOKUP(Z596,リスト!BN:BO,2,0))</f>
        <v/>
      </c>
      <c r="AD596" s="664" t="str">
        <f t="shared" si="107"/>
        <v/>
      </c>
      <c r="AE596" s="664" t="str">
        <f>IF(AD596="","",VLOOKUP(AD596,リスト!BW:BX,2,0))</f>
        <v/>
      </c>
      <c r="AF596" s="664" t="str">
        <f>IF(Z596="","",IF(J596&gt;【１】経営概要!$G$27,調査年-1,調査年)-I596)</f>
        <v/>
      </c>
      <c r="AG596" s="723" t="str">
        <f t="shared" si="108"/>
        <v/>
      </c>
      <c r="AH596" s="665" t="str">
        <f t="shared" si="109"/>
        <v/>
      </c>
      <c r="AI596" s="665" t="str">
        <f t="shared" si="110"/>
        <v/>
      </c>
      <c r="AJ596" s="666" t="str">
        <f t="shared" si="111"/>
        <v/>
      </c>
      <c r="AK596" s="666" t="str">
        <f t="shared" si="112"/>
        <v/>
      </c>
      <c r="AL596" s="666" t="str">
        <f t="shared" ref="AL596:AL659" si="122">IF(OR(Z596="",AA596=1),IF(AND(AA596=1,AF596=0),L596,""),
IF(AND(AD596&gt;0,AF596&lt;AD596,SUM(AK596)&gt;0,AK596&lt;=ROUND(L596*AE596,0)),ROUND(AK596,0),
IF(AND(AD596&gt;0,AF596&lt;AD596,SUM(L596)&gt;0),ROUND(L596*AE596,0),"")))</f>
        <v/>
      </c>
      <c r="AM596" s="666" t="str">
        <f>IF(R596="","",IF(OR(I596=IF(J596&gt;【１】経営概要!$G$27,調査年-1,調査年),AH596=""),"",ROUND(AH596*R596%,0)))</f>
        <v/>
      </c>
      <c r="AN596" s="666" t="str">
        <f t="shared" si="113"/>
        <v/>
      </c>
      <c r="AO596" s="666" t="str">
        <f t="shared" si="114"/>
        <v/>
      </c>
      <c r="AP596" s="666" t="str">
        <f t="shared" si="115"/>
        <v/>
      </c>
      <c r="AQ596" s="862" t="str">
        <f>IF(OR(R596="",AND(OR(I596&lt;&gt;IF(J596&gt;【１】経営概要!$G$27,調査年-1,調査年),AA596=0),M596="",AL596="")),"",
SUM(
IF(AND(I596=IF(J596&gt;【１】経営概要!$G$27,調査年-1,調査年),AA596=1),ROUND(K596*R596%,0),),
ROUND(M596*R596%,0),
ROUND(SUM(AL596)*R596%,0),
))</f>
        <v/>
      </c>
      <c r="AR596" s="666" t="str">
        <f t="shared" si="116"/>
        <v/>
      </c>
      <c r="AS596" s="666" t="str">
        <f t="shared" si="117"/>
        <v/>
      </c>
      <c r="AT596" s="897" t="str">
        <f t="shared" si="121"/>
        <v/>
      </c>
      <c r="AU596" s="897" t="str">
        <f t="shared" si="118"/>
        <v/>
      </c>
    </row>
    <row r="597" spans="3:47" s="4" customFormat="1" ht="28.15" hidden="1" customHeight="1" outlineLevel="1">
      <c r="C597" s="722">
        <v>579</v>
      </c>
      <c r="D597" s="772"/>
      <c r="E597" s="773"/>
      <c r="F597" s="767"/>
      <c r="G597" s="744"/>
      <c r="H597" s="193"/>
      <c r="I597" s="193"/>
      <c r="J597" s="768"/>
      <c r="K597" s="192"/>
      <c r="L597" s="192"/>
      <c r="M597" s="774"/>
      <c r="N597" s="192"/>
      <c r="O597" s="769"/>
      <c r="P597" s="895"/>
      <c r="Q597" s="960"/>
      <c r="R597" s="1048"/>
      <c r="S597" s="770"/>
      <c r="T597" s="771"/>
      <c r="U597" s="453"/>
      <c r="V597" s="307"/>
      <c r="W597" s="294"/>
      <c r="Z597" s="663" t="str">
        <f t="shared" si="106"/>
        <v/>
      </c>
      <c r="AA597" s="664" t="str">
        <f t="shared" si="119"/>
        <v/>
      </c>
      <c r="AB597" s="664" t="str">
        <f t="shared" si="120"/>
        <v/>
      </c>
      <c r="AC597" s="664" t="str">
        <f>IF(Z597="","",VLOOKUP(Z597,リスト!BN:BO,2,0))</f>
        <v/>
      </c>
      <c r="AD597" s="664" t="str">
        <f t="shared" si="107"/>
        <v/>
      </c>
      <c r="AE597" s="664" t="str">
        <f>IF(AD597="","",VLOOKUP(AD597,リスト!BW:BX,2,0))</f>
        <v/>
      </c>
      <c r="AF597" s="664" t="str">
        <f>IF(Z597="","",IF(J597&gt;【１】経営概要!$G$27,調査年-1,調査年)-I597)</f>
        <v/>
      </c>
      <c r="AG597" s="723" t="str">
        <f t="shared" si="108"/>
        <v/>
      </c>
      <c r="AH597" s="665" t="str">
        <f t="shared" si="109"/>
        <v/>
      </c>
      <c r="AI597" s="665" t="str">
        <f t="shared" si="110"/>
        <v/>
      </c>
      <c r="AJ597" s="666" t="str">
        <f t="shared" si="111"/>
        <v/>
      </c>
      <c r="AK597" s="666" t="str">
        <f t="shared" si="112"/>
        <v/>
      </c>
      <c r="AL597" s="666" t="str">
        <f t="shared" si="122"/>
        <v/>
      </c>
      <c r="AM597" s="666" t="str">
        <f>IF(R597="","",IF(OR(I597=IF(J597&gt;【１】経営概要!$G$27,調査年-1,調査年),AH597=""),"",ROUND(AH597*R597%,0)))</f>
        <v/>
      </c>
      <c r="AN597" s="666" t="str">
        <f t="shared" si="113"/>
        <v/>
      </c>
      <c r="AO597" s="666" t="str">
        <f t="shared" si="114"/>
        <v/>
      </c>
      <c r="AP597" s="666" t="str">
        <f t="shared" si="115"/>
        <v/>
      </c>
      <c r="AQ597" s="862" t="str">
        <f>IF(OR(R597="",AND(OR(I597&lt;&gt;IF(J597&gt;【１】経営概要!$G$27,調査年-1,調査年),AA597=0),M597="",AL597="")),"",
SUM(
IF(AND(I597=IF(J597&gt;【１】経営概要!$G$27,調査年-1,調査年),AA597=1),ROUND(K597*R597%,0),),
ROUND(M597*R597%,0),
ROUND(SUM(AL597)*R597%,0),
))</f>
        <v/>
      </c>
      <c r="AR597" s="666" t="str">
        <f t="shared" si="116"/>
        <v/>
      </c>
      <c r="AS597" s="666" t="str">
        <f t="shared" si="117"/>
        <v/>
      </c>
      <c r="AT597" s="897" t="str">
        <f t="shared" si="121"/>
        <v/>
      </c>
      <c r="AU597" s="897" t="str">
        <f t="shared" si="118"/>
        <v/>
      </c>
    </row>
    <row r="598" spans="3:47" s="4" customFormat="1" ht="28.15" hidden="1" customHeight="1" outlineLevel="1">
      <c r="C598" s="722">
        <v>580</v>
      </c>
      <c r="D598" s="766"/>
      <c r="E598" s="686"/>
      <c r="F598" s="767"/>
      <c r="G598" s="744"/>
      <c r="H598" s="191"/>
      <c r="I598" s="191"/>
      <c r="J598" s="768"/>
      <c r="K598" s="192"/>
      <c r="L598" s="192"/>
      <c r="M598" s="774"/>
      <c r="N598" s="192"/>
      <c r="O598" s="769"/>
      <c r="P598" s="895"/>
      <c r="Q598" s="960"/>
      <c r="R598" s="1048"/>
      <c r="S598" s="770"/>
      <c r="T598" s="771"/>
      <c r="U598" s="453"/>
      <c r="V598" s="307"/>
      <c r="W598" s="294"/>
      <c r="Z598" s="663" t="str">
        <f t="shared" si="106"/>
        <v/>
      </c>
      <c r="AA598" s="664" t="str">
        <f t="shared" si="119"/>
        <v/>
      </c>
      <c r="AB598" s="664" t="str">
        <f t="shared" si="120"/>
        <v/>
      </c>
      <c r="AC598" s="664" t="str">
        <f>IF(Z598="","",VLOOKUP(Z598,リスト!BN:BO,2,0))</f>
        <v/>
      </c>
      <c r="AD598" s="664" t="str">
        <f t="shared" si="107"/>
        <v/>
      </c>
      <c r="AE598" s="664" t="str">
        <f>IF(AD598="","",VLOOKUP(AD598,リスト!BW:BX,2,0))</f>
        <v/>
      </c>
      <c r="AF598" s="664" t="str">
        <f>IF(Z598="","",IF(J598&gt;【１】経営概要!$G$27,調査年-1,調査年)-I598)</f>
        <v/>
      </c>
      <c r="AG598" s="723" t="str">
        <f t="shared" si="108"/>
        <v/>
      </c>
      <c r="AH598" s="665" t="str">
        <f t="shared" si="109"/>
        <v/>
      </c>
      <c r="AI598" s="665" t="str">
        <f t="shared" si="110"/>
        <v/>
      </c>
      <c r="AJ598" s="666" t="str">
        <f t="shared" si="111"/>
        <v/>
      </c>
      <c r="AK598" s="666" t="str">
        <f t="shared" si="112"/>
        <v/>
      </c>
      <c r="AL598" s="666" t="str">
        <f t="shared" si="122"/>
        <v/>
      </c>
      <c r="AM598" s="666" t="str">
        <f>IF(R598="","",IF(OR(I598=IF(J598&gt;【１】経営概要!$G$27,調査年-1,調査年),AH598=""),"",ROUND(AH598*R598%,0)))</f>
        <v/>
      </c>
      <c r="AN598" s="666" t="str">
        <f t="shared" si="113"/>
        <v/>
      </c>
      <c r="AO598" s="666" t="str">
        <f t="shared" si="114"/>
        <v/>
      </c>
      <c r="AP598" s="666" t="str">
        <f t="shared" si="115"/>
        <v/>
      </c>
      <c r="AQ598" s="862" t="str">
        <f>IF(OR(R598="",AND(OR(I598&lt;&gt;IF(J598&gt;【１】経営概要!$G$27,調査年-1,調査年),AA598=0),M598="",AL598="")),"",
SUM(
IF(AND(I598=IF(J598&gt;【１】経営概要!$G$27,調査年-1,調査年),AA598=1),ROUND(K598*R598%,0),),
ROUND(M598*R598%,0),
ROUND(SUM(AL598)*R598%,0),
))</f>
        <v/>
      </c>
      <c r="AR598" s="666" t="str">
        <f t="shared" si="116"/>
        <v/>
      </c>
      <c r="AS598" s="666" t="str">
        <f t="shared" si="117"/>
        <v/>
      </c>
      <c r="AT598" s="897" t="str">
        <f t="shared" si="121"/>
        <v/>
      </c>
      <c r="AU598" s="897" t="str">
        <f t="shared" si="118"/>
        <v/>
      </c>
    </row>
    <row r="599" spans="3:47" s="4" customFormat="1" ht="28.15" hidden="1" customHeight="1" outlineLevel="1">
      <c r="C599" s="722">
        <v>581</v>
      </c>
      <c r="D599" s="772"/>
      <c r="E599" s="773"/>
      <c r="F599" s="767"/>
      <c r="G599" s="744"/>
      <c r="H599" s="193"/>
      <c r="I599" s="193"/>
      <c r="J599" s="768"/>
      <c r="K599" s="192"/>
      <c r="L599" s="192"/>
      <c r="M599" s="774"/>
      <c r="N599" s="192"/>
      <c r="O599" s="769"/>
      <c r="P599" s="895"/>
      <c r="Q599" s="960"/>
      <c r="R599" s="1048"/>
      <c r="S599" s="770"/>
      <c r="T599" s="771"/>
      <c r="U599" s="453"/>
      <c r="V599" s="307"/>
      <c r="W599" s="294"/>
      <c r="Z599" s="663" t="str">
        <f t="shared" si="106"/>
        <v/>
      </c>
      <c r="AA599" s="664" t="str">
        <f t="shared" si="119"/>
        <v/>
      </c>
      <c r="AB599" s="664" t="str">
        <f t="shared" si="120"/>
        <v/>
      </c>
      <c r="AC599" s="664" t="str">
        <f>IF(Z599="","",VLOOKUP(Z599,リスト!BN:BO,2,0))</f>
        <v/>
      </c>
      <c r="AD599" s="664" t="str">
        <f t="shared" si="107"/>
        <v/>
      </c>
      <c r="AE599" s="664" t="str">
        <f>IF(AD599="","",VLOOKUP(AD599,リスト!BW:BX,2,0))</f>
        <v/>
      </c>
      <c r="AF599" s="664" t="str">
        <f>IF(Z599="","",IF(J599&gt;【１】経営概要!$G$27,調査年-1,調査年)-I599)</f>
        <v/>
      </c>
      <c r="AG599" s="723" t="str">
        <f t="shared" si="108"/>
        <v/>
      </c>
      <c r="AH599" s="665" t="str">
        <f t="shared" si="109"/>
        <v/>
      </c>
      <c r="AI599" s="665" t="str">
        <f t="shared" si="110"/>
        <v/>
      </c>
      <c r="AJ599" s="666" t="str">
        <f t="shared" si="111"/>
        <v/>
      </c>
      <c r="AK599" s="666" t="str">
        <f t="shared" si="112"/>
        <v/>
      </c>
      <c r="AL599" s="666" t="str">
        <f t="shared" si="122"/>
        <v/>
      </c>
      <c r="AM599" s="666" t="str">
        <f>IF(R599="","",IF(OR(I599=IF(J599&gt;【１】経営概要!$G$27,調査年-1,調査年),AH599=""),"",ROUND(AH599*R599%,0)))</f>
        <v/>
      </c>
      <c r="AN599" s="666" t="str">
        <f t="shared" si="113"/>
        <v/>
      </c>
      <c r="AO599" s="666" t="str">
        <f t="shared" si="114"/>
        <v/>
      </c>
      <c r="AP599" s="666" t="str">
        <f t="shared" si="115"/>
        <v/>
      </c>
      <c r="AQ599" s="862" t="str">
        <f>IF(OR(R599="",AND(OR(I599&lt;&gt;IF(J599&gt;【１】経営概要!$G$27,調査年-1,調査年),AA599=0),M599="",AL599="")),"",
SUM(
IF(AND(I599=IF(J599&gt;【１】経営概要!$G$27,調査年-1,調査年),AA599=1),ROUND(K599*R599%,0),),
ROUND(M599*R599%,0),
ROUND(SUM(AL599)*R599%,0),
))</f>
        <v/>
      </c>
      <c r="AR599" s="666" t="str">
        <f t="shared" si="116"/>
        <v/>
      </c>
      <c r="AS599" s="666" t="str">
        <f t="shared" si="117"/>
        <v/>
      </c>
      <c r="AT599" s="897" t="str">
        <f t="shared" si="121"/>
        <v/>
      </c>
      <c r="AU599" s="897" t="str">
        <f t="shared" si="118"/>
        <v/>
      </c>
    </row>
    <row r="600" spans="3:47" s="4" customFormat="1" ht="28.15" hidden="1" customHeight="1" outlineLevel="1">
      <c r="C600" s="722">
        <v>582</v>
      </c>
      <c r="D600" s="766"/>
      <c r="E600" s="686"/>
      <c r="F600" s="767"/>
      <c r="G600" s="744"/>
      <c r="H600" s="191"/>
      <c r="I600" s="191"/>
      <c r="J600" s="768"/>
      <c r="K600" s="192"/>
      <c r="L600" s="192"/>
      <c r="M600" s="774"/>
      <c r="N600" s="192"/>
      <c r="O600" s="769"/>
      <c r="P600" s="895"/>
      <c r="Q600" s="960"/>
      <c r="R600" s="1048"/>
      <c r="S600" s="770"/>
      <c r="T600" s="771"/>
      <c r="U600" s="453"/>
      <c r="V600" s="307"/>
      <c r="W600" s="294"/>
      <c r="Z600" s="663" t="str">
        <f t="shared" si="106"/>
        <v/>
      </c>
      <c r="AA600" s="664" t="str">
        <f t="shared" si="119"/>
        <v/>
      </c>
      <c r="AB600" s="664" t="str">
        <f t="shared" si="120"/>
        <v/>
      </c>
      <c r="AC600" s="664" t="str">
        <f>IF(Z600="","",VLOOKUP(Z600,リスト!BN:BO,2,0))</f>
        <v/>
      </c>
      <c r="AD600" s="664" t="str">
        <f t="shared" si="107"/>
        <v/>
      </c>
      <c r="AE600" s="664" t="str">
        <f>IF(AD600="","",VLOOKUP(AD600,リスト!BW:BX,2,0))</f>
        <v/>
      </c>
      <c r="AF600" s="664" t="str">
        <f>IF(Z600="","",IF(J600&gt;【１】経営概要!$G$27,調査年-1,調査年)-I600)</f>
        <v/>
      </c>
      <c r="AG600" s="723" t="str">
        <f t="shared" si="108"/>
        <v/>
      </c>
      <c r="AH600" s="665" t="str">
        <f t="shared" si="109"/>
        <v/>
      </c>
      <c r="AI600" s="665" t="str">
        <f t="shared" si="110"/>
        <v/>
      </c>
      <c r="AJ600" s="666" t="str">
        <f t="shared" si="111"/>
        <v/>
      </c>
      <c r="AK600" s="666" t="str">
        <f t="shared" si="112"/>
        <v/>
      </c>
      <c r="AL600" s="666" t="str">
        <f t="shared" si="122"/>
        <v/>
      </c>
      <c r="AM600" s="666" t="str">
        <f>IF(R600="","",IF(OR(I600=IF(J600&gt;【１】経営概要!$G$27,調査年-1,調査年),AH600=""),"",ROUND(AH600*R600%,0)))</f>
        <v/>
      </c>
      <c r="AN600" s="666" t="str">
        <f t="shared" si="113"/>
        <v/>
      </c>
      <c r="AO600" s="666" t="str">
        <f t="shared" si="114"/>
        <v/>
      </c>
      <c r="AP600" s="666" t="str">
        <f t="shared" si="115"/>
        <v/>
      </c>
      <c r="AQ600" s="862" t="str">
        <f>IF(OR(R600="",AND(OR(I600&lt;&gt;IF(J600&gt;【１】経営概要!$G$27,調査年-1,調査年),AA600=0),M600="",AL600="")),"",
SUM(
IF(AND(I600=IF(J600&gt;【１】経営概要!$G$27,調査年-1,調査年),AA600=1),ROUND(K600*R600%,0),),
ROUND(M600*R600%,0),
ROUND(SUM(AL600)*R600%,0),
))</f>
        <v/>
      </c>
      <c r="AR600" s="666" t="str">
        <f t="shared" si="116"/>
        <v/>
      </c>
      <c r="AS600" s="666" t="str">
        <f t="shared" si="117"/>
        <v/>
      </c>
      <c r="AT600" s="897" t="str">
        <f t="shared" si="121"/>
        <v/>
      </c>
      <c r="AU600" s="897" t="str">
        <f t="shared" si="118"/>
        <v/>
      </c>
    </row>
    <row r="601" spans="3:47" s="4" customFormat="1" ht="28.15" hidden="1" customHeight="1" outlineLevel="1">
      <c r="C601" s="722">
        <v>583</v>
      </c>
      <c r="D601" s="772"/>
      <c r="E601" s="773"/>
      <c r="F601" s="767"/>
      <c r="G601" s="744"/>
      <c r="H601" s="193"/>
      <c r="I601" s="193"/>
      <c r="J601" s="775"/>
      <c r="K601" s="192"/>
      <c r="L601" s="192"/>
      <c r="M601" s="774"/>
      <c r="N601" s="192"/>
      <c r="O601" s="769"/>
      <c r="P601" s="895"/>
      <c r="Q601" s="960"/>
      <c r="R601" s="1048"/>
      <c r="S601" s="770"/>
      <c r="T601" s="771"/>
      <c r="U601" s="453"/>
      <c r="V601" s="307"/>
      <c r="W601" s="294"/>
      <c r="Z601" s="663" t="str">
        <f t="shared" si="106"/>
        <v/>
      </c>
      <c r="AA601" s="664" t="str">
        <f t="shared" si="119"/>
        <v/>
      </c>
      <c r="AB601" s="664" t="str">
        <f t="shared" si="120"/>
        <v/>
      </c>
      <c r="AC601" s="664" t="str">
        <f>IF(Z601="","",VLOOKUP(Z601,リスト!BN:BO,2,0))</f>
        <v/>
      </c>
      <c r="AD601" s="664" t="str">
        <f t="shared" si="107"/>
        <v/>
      </c>
      <c r="AE601" s="664" t="str">
        <f>IF(AD601="","",VLOOKUP(AD601,リスト!BW:BX,2,0))</f>
        <v/>
      </c>
      <c r="AF601" s="664" t="str">
        <f>IF(Z601="","",IF(J601&gt;【１】経営概要!$G$27,調査年-1,調査年)-I601)</f>
        <v/>
      </c>
      <c r="AG601" s="723" t="str">
        <f t="shared" si="108"/>
        <v/>
      </c>
      <c r="AH601" s="665" t="str">
        <f t="shared" si="109"/>
        <v/>
      </c>
      <c r="AI601" s="665" t="str">
        <f t="shared" si="110"/>
        <v/>
      </c>
      <c r="AJ601" s="666" t="str">
        <f t="shared" si="111"/>
        <v/>
      </c>
      <c r="AK601" s="666" t="str">
        <f t="shared" si="112"/>
        <v/>
      </c>
      <c r="AL601" s="666" t="str">
        <f t="shared" si="122"/>
        <v/>
      </c>
      <c r="AM601" s="666" t="str">
        <f>IF(R601="","",IF(OR(I601=IF(J601&gt;【１】経営概要!$G$27,調査年-1,調査年),AH601=""),"",ROUND(AH601*R601%,0)))</f>
        <v/>
      </c>
      <c r="AN601" s="666" t="str">
        <f t="shared" si="113"/>
        <v/>
      </c>
      <c r="AO601" s="666" t="str">
        <f t="shared" si="114"/>
        <v/>
      </c>
      <c r="AP601" s="666" t="str">
        <f t="shared" si="115"/>
        <v/>
      </c>
      <c r="AQ601" s="862" t="str">
        <f>IF(OR(R601="",AND(OR(I601&lt;&gt;IF(J601&gt;【１】経営概要!$G$27,調査年-1,調査年),AA601=0),M601="",AL601="")),"",
SUM(
IF(AND(I601=IF(J601&gt;【１】経営概要!$G$27,調査年-1,調査年),AA601=1),ROUND(K601*R601%,0),),
ROUND(M601*R601%,0),
ROUND(SUM(AL601)*R601%,0),
))</f>
        <v/>
      </c>
      <c r="AR601" s="666" t="str">
        <f t="shared" si="116"/>
        <v/>
      </c>
      <c r="AS601" s="666" t="str">
        <f t="shared" si="117"/>
        <v/>
      </c>
      <c r="AT601" s="897" t="str">
        <f t="shared" si="121"/>
        <v/>
      </c>
      <c r="AU601" s="897" t="str">
        <f t="shared" si="118"/>
        <v/>
      </c>
    </row>
    <row r="602" spans="3:47" s="4" customFormat="1" ht="28.15" hidden="1" customHeight="1" outlineLevel="1">
      <c r="C602" s="722">
        <v>584</v>
      </c>
      <c r="D602" s="766"/>
      <c r="E602" s="686"/>
      <c r="F602" s="767"/>
      <c r="G602" s="744"/>
      <c r="H602" s="191"/>
      <c r="I602" s="191"/>
      <c r="J602" s="776"/>
      <c r="K602" s="192"/>
      <c r="L602" s="192"/>
      <c r="M602" s="774"/>
      <c r="N602" s="192"/>
      <c r="O602" s="769"/>
      <c r="P602" s="895"/>
      <c r="Q602" s="960"/>
      <c r="R602" s="1048"/>
      <c r="S602" s="770"/>
      <c r="T602" s="771"/>
      <c r="U602" s="453"/>
      <c r="V602" s="307"/>
      <c r="W602" s="294"/>
      <c r="Z602" s="663" t="str">
        <f t="shared" si="106"/>
        <v/>
      </c>
      <c r="AA602" s="664" t="str">
        <f t="shared" si="119"/>
        <v/>
      </c>
      <c r="AB602" s="664" t="str">
        <f t="shared" si="120"/>
        <v/>
      </c>
      <c r="AC602" s="664" t="str">
        <f>IF(Z602="","",VLOOKUP(Z602,リスト!BN:BO,2,0))</f>
        <v/>
      </c>
      <c r="AD602" s="664" t="str">
        <f t="shared" si="107"/>
        <v/>
      </c>
      <c r="AE602" s="664" t="str">
        <f>IF(AD602="","",VLOOKUP(AD602,リスト!BW:BX,2,0))</f>
        <v/>
      </c>
      <c r="AF602" s="664" t="str">
        <f>IF(Z602="","",IF(J602&gt;【１】経営概要!$G$27,調査年-1,調査年)-I602)</f>
        <v/>
      </c>
      <c r="AG602" s="723" t="str">
        <f t="shared" si="108"/>
        <v/>
      </c>
      <c r="AH602" s="665" t="str">
        <f t="shared" si="109"/>
        <v/>
      </c>
      <c r="AI602" s="665" t="str">
        <f t="shared" si="110"/>
        <v/>
      </c>
      <c r="AJ602" s="666" t="str">
        <f t="shared" si="111"/>
        <v/>
      </c>
      <c r="AK602" s="666" t="str">
        <f t="shared" si="112"/>
        <v/>
      </c>
      <c r="AL602" s="666" t="str">
        <f t="shared" si="122"/>
        <v/>
      </c>
      <c r="AM602" s="666" t="str">
        <f>IF(R602="","",IF(OR(I602=IF(J602&gt;【１】経営概要!$G$27,調査年-1,調査年),AH602=""),"",ROUND(AH602*R602%,0)))</f>
        <v/>
      </c>
      <c r="AN602" s="666" t="str">
        <f t="shared" si="113"/>
        <v/>
      </c>
      <c r="AO602" s="666" t="str">
        <f t="shared" si="114"/>
        <v/>
      </c>
      <c r="AP602" s="666" t="str">
        <f t="shared" si="115"/>
        <v/>
      </c>
      <c r="AQ602" s="862" t="str">
        <f>IF(OR(R602="",AND(OR(I602&lt;&gt;IF(J602&gt;【１】経営概要!$G$27,調査年-1,調査年),AA602=0),M602="",AL602="")),"",
SUM(
IF(AND(I602=IF(J602&gt;【１】経営概要!$G$27,調査年-1,調査年),AA602=1),ROUND(K602*R602%,0),),
ROUND(M602*R602%,0),
ROUND(SUM(AL602)*R602%,0),
))</f>
        <v/>
      </c>
      <c r="AR602" s="666" t="str">
        <f t="shared" si="116"/>
        <v/>
      </c>
      <c r="AS602" s="666" t="str">
        <f t="shared" si="117"/>
        <v/>
      </c>
      <c r="AT602" s="897" t="str">
        <f t="shared" si="121"/>
        <v/>
      </c>
      <c r="AU602" s="897" t="str">
        <f t="shared" si="118"/>
        <v/>
      </c>
    </row>
    <row r="603" spans="3:47" s="4" customFormat="1" ht="28.15" hidden="1" customHeight="1" outlineLevel="1">
      <c r="C603" s="722">
        <v>585</v>
      </c>
      <c r="D603" s="766"/>
      <c r="E603" s="686"/>
      <c r="F603" s="767"/>
      <c r="G603" s="744"/>
      <c r="H603" s="191"/>
      <c r="I603" s="191"/>
      <c r="J603" s="776"/>
      <c r="K603" s="192"/>
      <c r="L603" s="192"/>
      <c r="M603" s="774"/>
      <c r="N603" s="192"/>
      <c r="O603" s="769"/>
      <c r="P603" s="895"/>
      <c r="Q603" s="960"/>
      <c r="R603" s="1048"/>
      <c r="S603" s="770"/>
      <c r="T603" s="771"/>
      <c r="U603" s="453"/>
      <c r="V603" s="307"/>
      <c r="W603" s="294"/>
      <c r="Z603" s="663" t="str">
        <f t="shared" si="106"/>
        <v/>
      </c>
      <c r="AA603" s="664" t="str">
        <f t="shared" si="119"/>
        <v/>
      </c>
      <c r="AB603" s="664" t="str">
        <f t="shared" si="120"/>
        <v/>
      </c>
      <c r="AC603" s="664" t="str">
        <f>IF(Z603="","",VLOOKUP(Z603,リスト!BN:BO,2,0))</f>
        <v/>
      </c>
      <c r="AD603" s="664" t="str">
        <f t="shared" si="107"/>
        <v/>
      </c>
      <c r="AE603" s="664" t="str">
        <f>IF(AD603="","",VLOOKUP(AD603,リスト!BW:BX,2,0))</f>
        <v/>
      </c>
      <c r="AF603" s="664" t="str">
        <f>IF(Z603="","",IF(J603&gt;【１】経営概要!$G$27,調査年-1,調査年)-I603)</f>
        <v/>
      </c>
      <c r="AG603" s="723" t="str">
        <f t="shared" si="108"/>
        <v/>
      </c>
      <c r="AH603" s="665" t="str">
        <f t="shared" si="109"/>
        <v/>
      </c>
      <c r="AI603" s="665" t="str">
        <f t="shared" si="110"/>
        <v/>
      </c>
      <c r="AJ603" s="666" t="str">
        <f t="shared" si="111"/>
        <v/>
      </c>
      <c r="AK603" s="666" t="str">
        <f t="shared" si="112"/>
        <v/>
      </c>
      <c r="AL603" s="666" t="str">
        <f t="shared" si="122"/>
        <v/>
      </c>
      <c r="AM603" s="666" t="str">
        <f>IF(R603="","",IF(OR(I603=IF(J603&gt;【１】経営概要!$G$27,調査年-1,調査年),AH603=""),"",ROUND(AH603*R603%,0)))</f>
        <v/>
      </c>
      <c r="AN603" s="666" t="str">
        <f t="shared" si="113"/>
        <v/>
      </c>
      <c r="AO603" s="666" t="str">
        <f t="shared" si="114"/>
        <v/>
      </c>
      <c r="AP603" s="666" t="str">
        <f t="shared" si="115"/>
        <v/>
      </c>
      <c r="AQ603" s="862" t="str">
        <f>IF(OR(R603="",AND(OR(I603&lt;&gt;IF(J603&gt;【１】経営概要!$G$27,調査年-1,調査年),AA603=0),M603="",AL603="")),"",
SUM(
IF(AND(I603=IF(J603&gt;【１】経営概要!$G$27,調査年-1,調査年),AA603=1),ROUND(K603*R603%,0),),
ROUND(M603*R603%,0),
ROUND(SUM(AL603)*R603%,0),
))</f>
        <v/>
      </c>
      <c r="AR603" s="666" t="str">
        <f t="shared" si="116"/>
        <v/>
      </c>
      <c r="AS603" s="666" t="str">
        <f t="shared" si="117"/>
        <v/>
      </c>
      <c r="AT603" s="897" t="str">
        <f t="shared" si="121"/>
        <v/>
      </c>
      <c r="AU603" s="897" t="str">
        <f t="shared" si="118"/>
        <v/>
      </c>
    </row>
    <row r="604" spans="3:47" s="4" customFormat="1" ht="28.15" hidden="1" customHeight="1" outlineLevel="1">
      <c r="C604" s="722">
        <v>586</v>
      </c>
      <c r="D604" s="766"/>
      <c r="E604" s="686"/>
      <c r="F604" s="767"/>
      <c r="G604" s="744"/>
      <c r="H604" s="191"/>
      <c r="I604" s="191"/>
      <c r="J604" s="776"/>
      <c r="K604" s="192"/>
      <c r="L604" s="192"/>
      <c r="M604" s="774"/>
      <c r="N604" s="192"/>
      <c r="O604" s="769"/>
      <c r="P604" s="895"/>
      <c r="Q604" s="960"/>
      <c r="R604" s="1048"/>
      <c r="S604" s="770"/>
      <c r="T604" s="771"/>
      <c r="U604" s="453"/>
      <c r="V604" s="307"/>
      <c r="W604" s="294"/>
      <c r="Z604" s="663" t="str">
        <f t="shared" si="106"/>
        <v/>
      </c>
      <c r="AA604" s="664" t="str">
        <f t="shared" si="119"/>
        <v/>
      </c>
      <c r="AB604" s="664" t="str">
        <f t="shared" si="120"/>
        <v/>
      </c>
      <c r="AC604" s="664" t="str">
        <f>IF(Z604="","",VLOOKUP(Z604,リスト!BN:BO,2,0))</f>
        <v/>
      </c>
      <c r="AD604" s="664" t="str">
        <f t="shared" si="107"/>
        <v/>
      </c>
      <c r="AE604" s="664" t="str">
        <f>IF(AD604="","",VLOOKUP(AD604,リスト!BW:BX,2,0))</f>
        <v/>
      </c>
      <c r="AF604" s="664" t="str">
        <f>IF(Z604="","",IF(J604&gt;【１】経営概要!$G$27,調査年-1,調査年)-I604)</f>
        <v/>
      </c>
      <c r="AG604" s="723" t="str">
        <f t="shared" si="108"/>
        <v/>
      </c>
      <c r="AH604" s="665" t="str">
        <f t="shared" si="109"/>
        <v/>
      </c>
      <c r="AI604" s="665" t="str">
        <f t="shared" si="110"/>
        <v/>
      </c>
      <c r="AJ604" s="666" t="str">
        <f t="shared" si="111"/>
        <v/>
      </c>
      <c r="AK604" s="666" t="str">
        <f t="shared" si="112"/>
        <v/>
      </c>
      <c r="AL604" s="666" t="str">
        <f t="shared" si="122"/>
        <v/>
      </c>
      <c r="AM604" s="666" t="str">
        <f>IF(R604="","",IF(OR(I604=IF(J604&gt;【１】経営概要!$G$27,調査年-1,調査年),AH604=""),"",ROUND(AH604*R604%,0)))</f>
        <v/>
      </c>
      <c r="AN604" s="666" t="str">
        <f t="shared" si="113"/>
        <v/>
      </c>
      <c r="AO604" s="666" t="str">
        <f t="shared" si="114"/>
        <v/>
      </c>
      <c r="AP604" s="666" t="str">
        <f t="shared" si="115"/>
        <v/>
      </c>
      <c r="AQ604" s="862" t="str">
        <f>IF(OR(R604="",AND(OR(I604&lt;&gt;IF(J604&gt;【１】経営概要!$G$27,調査年-1,調査年),AA604=0),M604="",AL604="")),"",
SUM(
IF(AND(I604=IF(J604&gt;【１】経営概要!$G$27,調査年-1,調査年),AA604=1),ROUND(K604*R604%,0),),
ROUND(M604*R604%,0),
ROUND(SUM(AL604)*R604%,0),
))</f>
        <v/>
      </c>
      <c r="AR604" s="666" t="str">
        <f t="shared" si="116"/>
        <v/>
      </c>
      <c r="AS604" s="666" t="str">
        <f t="shared" si="117"/>
        <v/>
      </c>
      <c r="AT604" s="897" t="str">
        <f t="shared" si="121"/>
        <v/>
      </c>
      <c r="AU604" s="897" t="str">
        <f t="shared" si="118"/>
        <v/>
      </c>
    </row>
    <row r="605" spans="3:47" s="4" customFormat="1" ht="28.15" hidden="1" customHeight="1" outlineLevel="1">
      <c r="C605" s="722">
        <v>587</v>
      </c>
      <c r="D605" s="766"/>
      <c r="E605" s="686"/>
      <c r="F605" s="767"/>
      <c r="G605" s="744"/>
      <c r="H605" s="191"/>
      <c r="I605" s="191"/>
      <c r="J605" s="776"/>
      <c r="K605" s="192"/>
      <c r="L605" s="192"/>
      <c r="M605" s="774"/>
      <c r="N605" s="192"/>
      <c r="O605" s="769"/>
      <c r="P605" s="895"/>
      <c r="Q605" s="960"/>
      <c r="R605" s="1048"/>
      <c r="S605" s="770"/>
      <c r="T605" s="771"/>
      <c r="U605" s="453"/>
      <c r="V605" s="307"/>
      <c r="W605" s="294"/>
      <c r="Z605" s="663" t="str">
        <f t="shared" si="106"/>
        <v/>
      </c>
      <c r="AA605" s="664" t="str">
        <f t="shared" si="119"/>
        <v/>
      </c>
      <c r="AB605" s="664" t="str">
        <f t="shared" si="120"/>
        <v/>
      </c>
      <c r="AC605" s="664" t="str">
        <f>IF(Z605="","",VLOOKUP(Z605,リスト!BN:BO,2,0))</f>
        <v/>
      </c>
      <c r="AD605" s="664" t="str">
        <f t="shared" si="107"/>
        <v/>
      </c>
      <c r="AE605" s="664" t="str">
        <f>IF(AD605="","",VLOOKUP(AD605,リスト!BW:BX,2,0))</f>
        <v/>
      </c>
      <c r="AF605" s="664" t="str">
        <f>IF(Z605="","",IF(J605&gt;【１】経営概要!$G$27,調査年-1,調査年)-I605)</f>
        <v/>
      </c>
      <c r="AG605" s="723" t="str">
        <f t="shared" si="108"/>
        <v/>
      </c>
      <c r="AH605" s="665" t="str">
        <f t="shared" si="109"/>
        <v/>
      </c>
      <c r="AI605" s="665" t="str">
        <f t="shared" si="110"/>
        <v/>
      </c>
      <c r="AJ605" s="666" t="str">
        <f t="shared" si="111"/>
        <v/>
      </c>
      <c r="AK605" s="666" t="str">
        <f t="shared" si="112"/>
        <v/>
      </c>
      <c r="AL605" s="666" t="str">
        <f t="shared" si="122"/>
        <v/>
      </c>
      <c r="AM605" s="666" t="str">
        <f>IF(R605="","",IF(OR(I605=IF(J605&gt;【１】経営概要!$G$27,調査年-1,調査年),AH605=""),"",ROUND(AH605*R605%,0)))</f>
        <v/>
      </c>
      <c r="AN605" s="666" t="str">
        <f t="shared" si="113"/>
        <v/>
      </c>
      <c r="AO605" s="666" t="str">
        <f t="shared" si="114"/>
        <v/>
      </c>
      <c r="AP605" s="666" t="str">
        <f t="shared" si="115"/>
        <v/>
      </c>
      <c r="AQ605" s="862" t="str">
        <f>IF(OR(R605="",AND(OR(I605&lt;&gt;IF(J605&gt;【１】経営概要!$G$27,調査年-1,調査年),AA605=0),M605="",AL605="")),"",
SUM(
IF(AND(I605=IF(J605&gt;【１】経営概要!$G$27,調査年-1,調査年),AA605=1),ROUND(K605*R605%,0),),
ROUND(M605*R605%,0),
ROUND(SUM(AL605)*R605%,0),
))</f>
        <v/>
      </c>
      <c r="AR605" s="666" t="str">
        <f t="shared" si="116"/>
        <v/>
      </c>
      <c r="AS605" s="666" t="str">
        <f t="shared" si="117"/>
        <v/>
      </c>
      <c r="AT605" s="897" t="str">
        <f t="shared" si="121"/>
        <v/>
      </c>
      <c r="AU605" s="897" t="str">
        <f t="shared" si="118"/>
        <v/>
      </c>
    </row>
    <row r="606" spans="3:47" s="4" customFormat="1" ht="28.15" hidden="1" customHeight="1" outlineLevel="1">
      <c r="C606" s="722">
        <v>588</v>
      </c>
      <c r="D606" s="766"/>
      <c r="E606" s="686"/>
      <c r="F606" s="767"/>
      <c r="G606" s="744"/>
      <c r="H606" s="191"/>
      <c r="I606" s="191"/>
      <c r="J606" s="776"/>
      <c r="K606" s="192"/>
      <c r="L606" s="192"/>
      <c r="M606" s="774"/>
      <c r="N606" s="192"/>
      <c r="O606" s="769"/>
      <c r="P606" s="895"/>
      <c r="Q606" s="960"/>
      <c r="R606" s="1048"/>
      <c r="S606" s="770"/>
      <c r="T606" s="771"/>
      <c r="U606" s="453"/>
      <c r="V606" s="307"/>
      <c r="W606" s="294"/>
      <c r="Z606" s="663" t="str">
        <f t="shared" si="106"/>
        <v/>
      </c>
      <c r="AA606" s="664" t="str">
        <f t="shared" si="119"/>
        <v/>
      </c>
      <c r="AB606" s="664" t="str">
        <f t="shared" si="120"/>
        <v/>
      </c>
      <c r="AC606" s="664" t="str">
        <f>IF(Z606="","",VLOOKUP(Z606,リスト!BN:BO,2,0))</f>
        <v/>
      </c>
      <c r="AD606" s="664" t="str">
        <f t="shared" si="107"/>
        <v/>
      </c>
      <c r="AE606" s="664" t="str">
        <f>IF(AD606="","",VLOOKUP(AD606,リスト!BW:BX,2,0))</f>
        <v/>
      </c>
      <c r="AF606" s="664" t="str">
        <f>IF(Z606="","",IF(J606&gt;【１】経営概要!$G$27,調査年-1,調査年)-I606)</f>
        <v/>
      </c>
      <c r="AG606" s="723" t="str">
        <f t="shared" si="108"/>
        <v/>
      </c>
      <c r="AH606" s="665" t="str">
        <f t="shared" si="109"/>
        <v/>
      </c>
      <c r="AI606" s="665" t="str">
        <f t="shared" si="110"/>
        <v/>
      </c>
      <c r="AJ606" s="666" t="str">
        <f t="shared" si="111"/>
        <v/>
      </c>
      <c r="AK606" s="666" t="str">
        <f t="shared" si="112"/>
        <v/>
      </c>
      <c r="AL606" s="666" t="str">
        <f t="shared" si="122"/>
        <v/>
      </c>
      <c r="AM606" s="666" t="str">
        <f>IF(R606="","",IF(OR(I606=IF(J606&gt;【１】経営概要!$G$27,調査年-1,調査年),AH606=""),"",ROUND(AH606*R606%,0)))</f>
        <v/>
      </c>
      <c r="AN606" s="666" t="str">
        <f t="shared" si="113"/>
        <v/>
      </c>
      <c r="AO606" s="666" t="str">
        <f t="shared" si="114"/>
        <v/>
      </c>
      <c r="AP606" s="666" t="str">
        <f t="shared" si="115"/>
        <v/>
      </c>
      <c r="AQ606" s="862" t="str">
        <f>IF(OR(R606="",AND(OR(I606&lt;&gt;IF(J606&gt;【１】経営概要!$G$27,調査年-1,調査年),AA606=0),M606="",AL606="")),"",
SUM(
IF(AND(I606=IF(J606&gt;【１】経営概要!$G$27,調査年-1,調査年),AA606=1),ROUND(K606*R606%,0),),
ROUND(M606*R606%,0),
ROUND(SUM(AL606)*R606%,0),
))</f>
        <v/>
      </c>
      <c r="AR606" s="666" t="str">
        <f t="shared" si="116"/>
        <v/>
      </c>
      <c r="AS606" s="666" t="str">
        <f t="shared" si="117"/>
        <v/>
      </c>
      <c r="AT606" s="897" t="str">
        <f t="shared" si="121"/>
        <v/>
      </c>
      <c r="AU606" s="897" t="str">
        <f t="shared" si="118"/>
        <v/>
      </c>
    </row>
    <row r="607" spans="3:47" s="4" customFormat="1" ht="28.15" hidden="1" customHeight="1" outlineLevel="1">
      <c r="C607" s="722">
        <v>589</v>
      </c>
      <c r="D607" s="766"/>
      <c r="E607" s="686"/>
      <c r="F607" s="767"/>
      <c r="G607" s="744"/>
      <c r="H607" s="191"/>
      <c r="I607" s="191"/>
      <c r="J607" s="776"/>
      <c r="K607" s="192"/>
      <c r="L607" s="192"/>
      <c r="M607" s="774"/>
      <c r="N607" s="192"/>
      <c r="O607" s="769"/>
      <c r="P607" s="895"/>
      <c r="Q607" s="960"/>
      <c r="R607" s="1048"/>
      <c r="S607" s="770"/>
      <c r="T607" s="771"/>
      <c r="U607" s="453"/>
      <c r="V607" s="307"/>
      <c r="W607" s="294"/>
      <c r="Z607" s="663" t="str">
        <f t="shared" si="106"/>
        <v/>
      </c>
      <c r="AA607" s="664" t="str">
        <f t="shared" si="119"/>
        <v/>
      </c>
      <c r="AB607" s="664" t="str">
        <f t="shared" si="120"/>
        <v/>
      </c>
      <c r="AC607" s="664" t="str">
        <f>IF(Z607="","",VLOOKUP(Z607,リスト!BN:BO,2,0))</f>
        <v/>
      </c>
      <c r="AD607" s="664" t="str">
        <f t="shared" si="107"/>
        <v/>
      </c>
      <c r="AE607" s="664" t="str">
        <f>IF(AD607="","",VLOOKUP(AD607,リスト!BW:BX,2,0))</f>
        <v/>
      </c>
      <c r="AF607" s="664" t="str">
        <f>IF(Z607="","",IF(J607&gt;【１】経営概要!$G$27,調査年-1,調査年)-I607)</f>
        <v/>
      </c>
      <c r="AG607" s="723" t="str">
        <f t="shared" si="108"/>
        <v/>
      </c>
      <c r="AH607" s="665" t="str">
        <f t="shared" si="109"/>
        <v/>
      </c>
      <c r="AI607" s="665" t="str">
        <f t="shared" si="110"/>
        <v/>
      </c>
      <c r="AJ607" s="666" t="str">
        <f t="shared" si="111"/>
        <v/>
      </c>
      <c r="AK607" s="666" t="str">
        <f t="shared" si="112"/>
        <v/>
      </c>
      <c r="AL607" s="666" t="str">
        <f t="shared" si="122"/>
        <v/>
      </c>
      <c r="AM607" s="666" t="str">
        <f>IF(R607="","",IF(OR(I607=IF(J607&gt;【１】経営概要!$G$27,調査年-1,調査年),AH607=""),"",ROUND(AH607*R607%,0)))</f>
        <v/>
      </c>
      <c r="AN607" s="666" t="str">
        <f t="shared" si="113"/>
        <v/>
      </c>
      <c r="AO607" s="666" t="str">
        <f t="shared" si="114"/>
        <v/>
      </c>
      <c r="AP607" s="666" t="str">
        <f t="shared" si="115"/>
        <v/>
      </c>
      <c r="AQ607" s="862" t="str">
        <f>IF(OR(R607="",AND(OR(I607&lt;&gt;IF(J607&gt;【１】経営概要!$G$27,調査年-1,調査年),AA607=0),M607="",AL607="")),"",
SUM(
IF(AND(I607=IF(J607&gt;【１】経営概要!$G$27,調査年-1,調査年),AA607=1),ROUND(K607*R607%,0),),
ROUND(M607*R607%,0),
ROUND(SUM(AL607)*R607%,0),
))</f>
        <v/>
      </c>
      <c r="AR607" s="666" t="str">
        <f t="shared" si="116"/>
        <v/>
      </c>
      <c r="AS607" s="666" t="str">
        <f t="shared" si="117"/>
        <v/>
      </c>
      <c r="AT607" s="897" t="str">
        <f t="shared" si="121"/>
        <v/>
      </c>
      <c r="AU607" s="897" t="str">
        <f t="shared" si="118"/>
        <v/>
      </c>
    </row>
    <row r="608" spans="3:47" s="4" customFormat="1" ht="28.15" hidden="1" customHeight="1" outlineLevel="1">
      <c r="C608" s="722">
        <v>590</v>
      </c>
      <c r="D608" s="766"/>
      <c r="E608" s="686"/>
      <c r="F608" s="767"/>
      <c r="G608" s="682"/>
      <c r="H608" s="200"/>
      <c r="I608" s="200"/>
      <c r="J608" s="768"/>
      <c r="K608" s="201"/>
      <c r="L608" s="201"/>
      <c r="M608" s="201"/>
      <c r="N608" s="201"/>
      <c r="O608" s="769"/>
      <c r="P608" s="895"/>
      <c r="Q608" s="960"/>
      <c r="R608" s="1048"/>
      <c r="S608" s="770"/>
      <c r="T608" s="771"/>
      <c r="U608" s="453"/>
      <c r="V608" s="307"/>
      <c r="W608" s="294"/>
      <c r="Z608" s="663" t="str">
        <f t="shared" si="106"/>
        <v/>
      </c>
      <c r="AA608" s="664" t="str">
        <f t="shared" si="119"/>
        <v/>
      </c>
      <c r="AB608" s="664" t="str">
        <f t="shared" si="120"/>
        <v/>
      </c>
      <c r="AC608" s="664" t="str">
        <f>IF(Z608="","",VLOOKUP(Z608,リスト!BN:BO,2,0))</f>
        <v/>
      </c>
      <c r="AD608" s="664" t="str">
        <f t="shared" si="107"/>
        <v/>
      </c>
      <c r="AE608" s="664" t="str">
        <f>IF(AD608="","",VLOOKUP(AD608,リスト!BW:BX,2,0))</f>
        <v/>
      </c>
      <c r="AF608" s="664" t="str">
        <f>IF(Z608="","",IF(J608&gt;【１】経営概要!$G$27,調査年-1,調査年)-I608)</f>
        <v/>
      </c>
      <c r="AG608" s="723" t="str">
        <f t="shared" si="108"/>
        <v/>
      </c>
      <c r="AH608" s="665" t="str">
        <f t="shared" si="109"/>
        <v/>
      </c>
      <c r="AI608" s="665" t="str">
        <f t="shared" si="110"/>
        <v/>
      </c>
      <c r="AJ608" s="666" t="str">
        <f t="shared" si="111"/>
        <v/>
      </c>
      <c r="AK608" s="666" t="str">
        <f t="shared" si="112"/>
        <v/>
      </c>
      <c r="AL608" s="666" t="str">
        <f t="shared" si="122"/>
        <v/>
      </c>
      <c r="AM608" s="666" t="str">
        <f>IF(R608="","",IF(OR(I608=IF(J608&gt;【１】経営概要!$G$27,調査年-1,調査年),AH608=""),"",ROUND(AH608*R608%,0)))</f>
        <v/>
      </c>
      <c r="AN608" s="666" t="str">
        <f t="shared" si="113"/>
        <v/>
      </c>
      <c r="AO608" s="666" t="str">
        <f t="shared" si="114"/>
        <v/>
      </c>
      <c r="AP608" s="666" t="str">
        <f t="shared" si="115"/>
        <v/>
      </c>
      <c r="AQ608" s="862" t="str">
        <f>IF(OR(R608="",AND(OR(I608&lt;&gt;IF(J608&gt;【１】経営概要!$G$27,調査年-1,調査年),AA608=0),M608="",AL608="")),"",
SUM(
IF(AND(I608=IF(J608&gt;【１】経営概要!$G$27,調査年-1,調査年),AA608=1),ROUND(K608*R608%,0),),
ROUND(M608*R608%,0),
ROUND(SUM(AL608)*R608%,0),
))</f>
        <v/>
      </c>
      <c r="AR608" s="666" t="str">
        <f t="shared" si="116"/>
        <v/>
      </c>
      <c r="AS608" s="666" t="str">
        <f t="shared" si="117"/>
        <v/>
      </c>
      <c r="AT608" s="897" t="str">
        <f t="shared" si="121"/>
        <v/>
      </c>
      <c r="AU608" s="897" t="str">
        <f t="shared" si="118"/>
        <v/>
      </c>
    </row>
    <row r="609" spans="3:47" s="4" customFormat="1" ht="28.15" hidden="1" customHeight="1" outlineLevel="1">
      <c r="C609" s="722">
        <v>591</v>
      </c>
      <c r="D609" s="772"/>
      <c r="E609" s="773"/>
      <c r="F609" s="767"/>
      <c r="G609" s="744"/>
      <c r="H609" s="193"/>
      <c r="I609" s="193"/>
      <c r="J609" s="768"/>
      <c r="K609" s="192"/>
      <c r="L609" s="192"/>
      <c r="M609" s="774"/>
      <c r="N609" s="192"/>
      <c r="O609" s="769"/>
      <c r="P609" s="895"/>
      <c r="Q609" s="960"/>
      <c r="R609" s="1048"/>
      <c r="S609" s="770"/>
      <c r="T609" s="771"/>
      <c r="U609" s="453"/>
      <c r="V609" s="307"/>
      <c r="W609" s="294"/>
      <c r="Z609" s="663" t="str">
        <f t="shared" si="106"/>
        <v/>
      </c>
      <c r="AA609" s="664" t="str">
        <f t="shared" si="119"/>
        <v/>
      </c>
      <c r="AB609" s="664" t="str">
        <f t="shared" si="120"/>
        <v/>
      </c>
      <c r="AC609" s="664" t="str">
        <f>IF(Z609="","",VLOOKUP(Z609,リスト!BN:BO,2,0))</f>
        <v/>
      </c>
      <c r="AD609" s="664" t="str">
        <f t="shared" si="107"/>
        <v/>
      </c>
      <c r="AE609" s="664" t="str">
        <f>IF(AD609="","",VLOOKUP(AD609,リスト!BW:BX,2,0))</f>
        <v/>
      </c>
      <c r="AF609" s="664" t="str">
        <f>IF(Z609="","",IF(J609&gt;【１】経営概要!$G$27,調査年-1,調査年)-I609)</f>
        <v/>
      </c>
      <c r="AG609" s="723" t="str">
        <f t="shared" si="108"/>
        <v/>
      </c>
      <c r="AH609" s="665" t="str">
        <f t="shared" si="109"/>
        <v/>
      </c>
      <c r="AI609" s="665" t="str">
        <f t="shared" si="110"/>
        <v/>
      </c>
      <c r="AJ609" s="666" t="str">
        <f t="shared" si="111"/>
        <v/>
      </c>
      <c r="AK609" s="666" t="str">
        <f t="shared" si="112"/>
        <v/>
      </c>
      <c r="AL609" s="666" t="str">
        <f t="shared" si="122"/>
        <v/>
      </c>
      <c r="AM609" s="666" t="str">
        <f>IF(R609="","",IF(OR(I609=IF(J609&gt;【１】経営概要!$G$27,調査年-1,調査年),AH609=""),"",ROUND(AH609*R609%,0)))</f>
        <v/>
      </c>
      <c r="AN609" s="666" t="str">
        <f t="shared" si="113"/>
        <v/>
      </c>
      <c r="AO609" s="666" t="str">
        <f t="shared" si="114"/>
        <v/>
      </c>
      <c r="AP609" s="666" t="str">
        <f t="shared" si="115"/>
        <v/>
      </c>
      <c r="AQ609" s="862" t="str">
        <f>IF(OR(R609="",AND(OR(I609&lt;&gt;IF(J609&gt;【１】経営概要!$G$27,調査年-1,調査年),AA609=0),M609="",AL609="")),"",
SUM(
IF(AND(I609=IF(J609&gt;【１】経営概要!$G$27,調査年-1,調査年),AA609=1),ROUND(K609*R609%,0),),
ROUND(M609*R609%,0),
ROUND(SUM(AL609)*R609%,0),
))</f>
        <v/>
      </c>
      <c r="AR609" s="666" t="str">
        <f t="shared" si="116"/>
        <v/>
      </c>
      <c r="AS609" s="666" t="str">
        <f t="shared" si="117"/>
        <v/>
      </c>
      <c r="AT609" s="897" t="str">
        <f t="shared" si="121"/>
        <v/>
      </c>
      <c r="AU609" s="897" t="str">
        <f t="shared" si="118"/>
        <v/>
      </c>
    </row>
    <row r="610" spans="3:47" s="4" customFormat="1" ht="28.15" hidden="1" customHeight="1" outlineLevel="1">
      <c r="C610" s="722">
        <v>592</v>
      </c>
      <c r="D610" s="766"/>
      <c r="E610" s="686"/>
      <c r="F610" s="767"/>
      <c r="G610" s="744"/>
      <c r="H610" s="191"/>
      <c r="I610" s="191"/>
      <c r="J610" s="768"/>
      <c r="K610" s="192"/>
      <c r="L610" s="192"/>
      <c r="M610" s="774"/>
      <c r="N610" s="192"/>
      <c r="O610" s="769"/>
      <c r="P610" s="895"/>
      <c r="Q610" s="960"/>
      <c r="R610" s="1048"/>
      <c r="S610" s="770"/>
      <c r="T610" s="771"/>
      <c r="U610" s="453"/>
      <c r="V610" s="307"/>
      <c r="W610" s="294"/>
      <c r="Z610" s="663" t="str">
        <f t="shared" si="106"/>
        <v/>
      </c>
      <c r="AA610" s="664" t="str">
        <f t="shared" si="119"/>
        <v/>
      </c>
      <c r="AB610" s="664" t="str">
        <f t="shared" si="120"/>
        <v/>
      </c>
      <c r="AC610" s="664" t="str">
        <f>IF(Z610="","",VLOOKUP(Z610,リスト!BN:BO,2,0))</f>
        <v/>
      </c>
      <c r="AD610" s="664" t="str">
        <f t="shared" si="107"/>
        <v/>
      </c>
      <c r="AE610" s="664" t="str">
        <f>IF(AD610="","",VLOOKUP(AD610,リスト!BW:BX,2,0))</f>
        <v/>
      </c>
      <c r="AF610" s="664" t="str">
        <f>IF(Z610="","",IF(J610&gt;【１】経営概要!$G$27,調査年-1,調査年)-I610)</f>
        <v/>
      </c>
      <c r="AG610" s="723" t="str">
        <f t="shared" si="108"/>
        <v/>
      </c>
      <c r="AH610" s="665" t="str">
        <f t="shared" si="109"/>
        <v/>
      </c>
      <c r="AI610" s="665" t="str">
        <f t="shared" si="110"/>
        <v/>
      </c>
      <c r="AJ610" s="666" t="str">
        <f t="shared" si="111"/>
        <v/>
      </c>
      <c r="AK610" s="666" t="str">
        <f t="shared" si="112"/>
        <v/>
      </c>
      <c r="AL610" s="666" t="str">
        <f t="shared" si="122"/>
        <v/>
      </c>
      <c r="AM610" s="666" t="str">
        <f>IF(R610="","",IF(OR(I610=IF(J610&gt;【１】経営概要!$G$27,調査年-1,調査年),AH610=""),"",ROUND(AH610*R610%,0)))</f>
        <v/>
      </c>
      <c r="AN610" s="666" t="str">
        <f t="shared" si="113"/>
        <v/>
      </c>
      <c r="AO610" s="666" t="str">
        <f t="shared" si="114"/>
        <v/>
      </c>
      <c r="AP610" s="666" t="str">
        <f t="shared" si="115"/>
        <v/>
      </c>
      <c r="AQ610" s="862" t="str">
        <f>IF(OR(R610="",AND(OR(I610&lt;&gt;IF(J610&gt;【１】経営概要!$G$27,調査年-1,調査年),AA610=0),M610="",AL610="")),"",
SUM(
IF(AND(I610=IF(J610&gt;【１】経営概要!$G$27,調査年-1,調査年),AA610=1),ROUND(K610*R610%,0),),
ROUND(M610*R610%,0),
ROUND(SUM(AL610)*R610%,0),
))</f>
        <v/>
      </c>
      <c r="AR610" s="666" t="str">
        <f t="shared" si="116"/>
        <v/>
      </c>
      <c r="AS610" s="666" t="str">
        <f t="shared" si="117"/>
        <v/>
      </c>
      <c r="AT610" s="897" t="str">
        <f t="shared" si="121"/>
        <v/>
      </c>
      <c r="AU610" s="897" t="str">
        <f t="shared" si="118"/>
        <v/>
      </c>
    </row>
    <row r="611" spans="3:47" s="4" customFormat="1" ht="28.15" hidden="1" customHeight="1" outlineLevel="1">
      <c r="C611" s="722">
        <v>593</v>
      </c>
      <c r="D611" s="772"/>
      <c r="E611" s="773"/>
      <c r="F611" s="767"/>
      <c r="G611" s="744"/>
      <c r="H611" s="193"/>
      <c r="I611" s="193"/>
      <c r="J611" s="768"/>
      <c r="K611" s="192"/>
      <c r="L611" s="192"/>
      <c r="M611" s="774"/>
      <c r="N611" s="192"/>
      <c r="O611" s="769"/>
      <c r="P611" s="895"/>
      <c r="Q611" s="960"/>
      <c r="R611" s="1048"/>
      <c r="S611" s="770"/>
      <c r="T611" s="771"/>
      <c r="U611" s="453"/>
      <c r="V611" s="307"/>
      <c r="W611" s="294"/>
      <c r="Z611" s="663" t="str">
        <f t="shared" si="106"/>
        <v/>
      </c>
      <c r="AA611" s="664" t="str">
        <f t="shared" si="119"/>
        <v/>
      </c>
      <c r="AB611" s="664" t="str">
        <f t="shared" si="120"/>
        <v/>
      </c>
      <c r="AC611" s="664" t="str">
        <f>IF(Z611="","",VLOOKUP(Z611,リスト!BN:BO,2,0))</f>
        <v/>
      </c>
      <c r="AD611" s="664" t="str">
        <f t="shared" si="107"/>
        <v/>
      </c>
      <c r="AE611" s="664" t="str">
        <f>IF(AD611="","",VLOOKUP(AD611,リスト!BW:BX,2,0))</f>
        <v/>
      </c>
      <c r="AF611" s="664" t="str">
        <f>IF(Z611="","",IF(J611&gt;【１】経営概要!$G$27,調査年-1,調査年)-I611)</f>
        <v/>
      </c>
      <c r="AG611" s="723" t="str">
        <f t="shared" si="108"/>
        <v/>
      </c>
      <c r="AH611" s="665" t="str">
        <f t="shared" si="109"/>
        <v/>
      </c>
      <c r="AI611" s="665" t="str">
        <f t="shared" si="110"/>
        <v/>
      </c>
      <c r="AJ611" s="666" t="str">
        <f t="shared" si="111"/>
        <v/>
      </c>
      <c r="AK611" s="666" t="str">
        <f t="shared" si="112"/>
        <v/>
      </c>
      <c r="AL611" s="666" t="str">
        <f t="shared" si="122"/>
        <v/>
      </c>
      <c r="AM611" s="666" t="str">
        <f>IF(R611="","",IF(OR(I611=IF(J611&gt;【１】経営概要!$G$27,調査年-1,調査年),AH611=""),"",ROUND(AH611*R611%,0)))</f>
        <v/>
      </c>
      <c r="AN611" s="666" t="str">
        <f t="shared" si="113"/>
        <v/>
      </c>
      <c r="AO611" s="666" t="str">
        <f t="shared" si="114"/>
        <v/>
      </c>
      <c r="AP611" s="666" t="str">
        <f t="shared" si="115"/>
        <v/>
      </c>
      <c r="AQ611" s="862" t="str">
        <f>IF(OR(R611="",AND(OR(I611&lt;&gt;IF(J611&gt;【１】経営概要!$G$27,調査年-1,調査年),AA611=0),M611="",AL611="")),"",
SUM(
IF(AND(I611=IF(J611&gt;【１】経営概要!$G$27,調査年-1,調査年),AA611=1),ROUND(K611*R611%,0),),
ROUND(M611*R611%,0),
ROUND(SUM(AL611)*R611%,0),
))</f>
        <v/>
      </c>
      <c r="AR611" s="666" t="str">
        <f t="shared" si="116"/>
        <v/>
      </c>
      <c r="AS611" s="666" t="str">
        <f t="shared" si="117"/>
        <v/>
      </c>
      <c r="AT611" s="897" t="str">
        <f t="shared" si="121"/>
        <v/>
      </c>
      <c r="AU611" s="897" t="str">
        <f t="shared" si="118"/>
        <v/>
      </c>
    </row>
    <row r="612" spans="3:47" s="4" customFormat="1" ht="28.15" hidden="1" customHeight="1" outlineLevel="1">
      <c r="C612" s="722">
        <v>594</v>
      </c>
      <c r="D612" s="766"/>
      <c r="E612" s="686"/>
      <c r="F612" s="767"/>
      <c r="G612" s="744"/>
      <c r="H612" s="191"/>
      <c r="I612" s="191"/>
      <c r="J612" s="768"/>
      <c r="K612" s="192"/>
      <c r="L612" s="192"/>
      <c r="M612" s="774"/>
      <c r="N612" s="192"/>
      <c r="O612" s="769"/>
      <c r="P612" s="895"/>
      <c r="Q612" s="960"/>
      <c r="R612" s="1048"/>
      <c r="S612" s="770"/>
      <c r="T612" s="771"/>
      <c r="U612" s="453"/>
      <c r="V612" s="307"/>
      <c r="W612" s="294"/>
      <c r="Z612" s="663" t="str">
        <f t="shared" si="106"/>
        <v/>
      </c>
      <c r="AA612" s="664" t="str">
        <f t="shared" si="119"/>
        <v/>
      </c>
      <c r="AB612" s="664" t="str">
        <f t="shared" si="120"/>
        <v/>
      </c>
      <c r="AC612" s="664" t="str">
        <f>IF(Z612="","",VLOOKUP(Z612,リスト!BN:BO,2,0))</f>
        <v/>
      </c>
      <c r="AD612" s="664" t="str">
        <f t="shared" si="107"/>
        <v/>
      </c>
      <c r="AE612" s="664" t="str">
        <f>IF(AD612="","",VLOOKUP(AD612,リスト!BW:BX,2,0))</f>
        <v/>
      </c>
      <c r="AF612" s="664" t="str">
        <f>IF(Z612="","",IF(J612&gt;【１】経営概要!$G$27,調査年-1,調査年)-I612)</f>
        <v/>
      </c>
      <c r="AG612" s="723" t="str">
        <f t="shared" si="108"/>
        <v/>
      </c>
      <c r="AH612" s="665" t="str">
        <f t="shared" si="109"/>
        <v/>
      </c>
      <c r="AI612" s="665" t="str">
        <f t="shared" si="110"/>
        <v/>
      </c>
      <c r="AJ612" s="666" t="str">
        <f t="shared" si="111"/>
        <v/>
      </c>
      <c r="AK612" s="666" t="str">
        <f t="shared" si="112"/>
        <v/>
      </c>
      <c r="AL612" s="666" t="str">
        <f t="shared" si="122"/>
        <v/>
      </c>
      <c r="AM612" s="666" t="str">
        <f>IF(R612="","",IF(OR(I612=IF(J612&gt;【１】経営概要!$G$27,調査年-1,調査年),AH612=""),"",ROUND(AH612*R612%,0)))</f>
        <v/>
      </c>
      <c r="AN612" s="666" t="str">
        <f t="shared" si="113"/>
        <v/>
      </c>
      <c r="AO612" s="666" t="str">
        <f t="shared" si="114"/>
        <v/>
      </c>
      <c r="AP612" s="666" t="str">
        <f t="shared" si="115"/>
        <v/>
      </c>
      <c r="AQ612" s="862" t="str">
        <f>IF(OR(R612="",AND(OR(I612&lt;&gt;IF(J612&gt;【１】経営概要!$G$27,調査年-1,調査年),AA612=0),M612="",AL612="")),"",
SUM(
IF(AND(I612=IF(J612&gt;【１】経営概要!$G$27,調査年-1,調査年),AA612=1),ROUND(K612*R612%,0),),
ROUND(M612*R612%,0),
ROUND(SUM(AL612)*R612%,0),
))</f>
        <v/>
      </c>
      <c r="AR612" s="666" t="str">
        <f t="shared" si="116"/>
        <v/>
      </c>
      <c r="AS612" s="666" t="str">
        <f t="shared" si="117"/>
        <v/>
      </c>
      <c r="AT612" s="897" t="str">
        <f t="shared" si="121"/>
        <v/>
      </c>
      <c r="AU612" s="897" t="str">
        <f t="shared" si="118"/>
        <v/>
      </c>
    </row>
    <row r="613" spans="3:47" s="4" customFormat="1" ht="28.15" hidden="1" customHeight="1" outlineLevel="1">
      <c r="C613" s="722">
        <v>595</v>
      </c>
      <c r="D613" s="772"/>
      <c r="E613" s="773"/>
      <c r="F613" s="767"/>
      <c r="G613" s="744"/>
      <c r="H613" s="193"/>
      <c r="I613" s="193"/>
      <c r="J613" s="768"/>
      <c r="K613" s="192"/>
      <c r="L613" s="192"/>
      <c r="M613" s="774"/>
      <c r="N613" s="192"/>
      <c r="O613" s="769"/>
      <c r="P613" s="895"/>
      <c r="Q613" s="960"/>
      <c r="R613" s="1048"/>
      <c r="S613" s="770"/>
      <c r="T613" s="771"/>
      <c r="U613" s="453"/>
      <c r="V613" s="307"/>
      <c r="W613" s="294"/>
      <c r="Z613" s="663" t="str">
        <f t="shared" si="106"/>
        <v/>
      </c>
      <c r="AA613" s="664" t="str">
        <f t="shared" si="119"/>
        <v/>
      </c>
      <c r="AB613" s="664" t="str">
        <f t="shared" si="120"/>
        <v/>
      </c>
      <c r="AC613" s="664" t="str">
        <f>IF(Z613="","",VLOOKUP(Z613,リスト!BN:BO,2,0))</f>
        <v/>
      </c>
      <c r="AD613" s="664" t="str">
        <f t="shared" si="107"/>
        <v/>
      </c>
      <c r="AE613" s="664" t="str">
        <f>IF(AD613="","",VLOOKUP(AD613,リスト!BW:BX,2,0))</f>
        <v/>
      </c>
      <c r="AF613" s="664" t="str">
        <f>IF(Z613="","",IF(J613&gt;【１】経営概要!$G$27,調査年-1,調査年)-I613)</f>
        <v/>
      </c>
      <c r="AG613" s="723" t="str">
        <f t="shared" si="108"/>
        <v/>
      </c>
      <c r="AH613" s="665" t="str">
        <f t="shared" si="109"/>
        <v/>
      </c>
      <c r="AI613" s="665" t="str">
        <f t="shared" si="110"/>
        <v/>
      </c>
      <c r="AJ613" s="666" t="str">
        <f t="shared" si="111"/>
        <v/>
      </c>
      <c r="AK613" s="666" t="str">
        <f t="shared" si="112"/>
        <v/>
      </c>
      <c r="AL613" s="666" t="str">
        <f t="shared" si="122"/>
        <v/>
      </c>
      <c r="AM613" s="666" t="str">
        <f>IF(R613="","",IF(OR(I613=IF(J613&gt;【１】経営概要!$G$27,調査年-1,調査年),AH613=""),"",ROUND(AH613*R613%,0)))</f>
        <v/>
      </c>
      <c r="AN613" s="666" t="str">
        <f t="shared" si="113"/>
        <v/>
      </c>
      <c r="AO613" s="666" t="str">
        <f t="shared" si="114"/>
        <v/>
      </c>
      <c r="AP613" s="666" t="str">
        <f t="shared" si="115"/>
        <v/>
      </c>
      <c r="AQ613" s="862" t="str">
        <f>IF(OR(R613="",AND(OR(I613&lt;&gt;IF(J613&gt;【１】経営概要!$G$27,調査年-1,調査年),AA613=0),M613="",AL613="")),"",
SUM(
IF(AND(I613=IF(J613&gt;【１】経営概要!$G$27,調査年-1,調査年),AA613=1),ROUND(K613*R613%,0),),
ROUND(M613*R613%,0),
ROUND(SUM(AL613)*R613%,0),
))</f>
        <v/>
      </c>
      <c r="AR613" s="666" t="str">
        <f t="shared" si="116"/>
        <v/>
      </c>
      <c r="AS613" s="666" t="str">
        <f t="shared" si="117"/>
        <v/>
      </c>
      <c r="AT613" s="897" t="str">
        <f t="shared" si="121"/>
        <v/>
      </c>
      <c r="AU613" s="897" t="str">
        <f t="shared" si="118"/>
        <v/>
      </c>
    </row>
    <row r="614" spans="3:47" s="4" customFormat="1" ht="28.15" hidden="1" customHeight="1" outlineLevel="1">
      <c r="C614" s="722">
        <v>596</v>
      </c>
      <c r="D614" s="766"/>
      <c r="E614" s="686"/>
      <c r="F614" s="767"/>
      <c r="G614" s="744"/>
      <c r="H614" s="191"/>
      <c r="I614" s="191"/>
      <c r="J614" s="768"/>
      <c r="K614" s="192"/>
      <c r="L614" s="192"/>
      <c r="M614" s="774"/>
      <c r="N614" s="192"/>
      <c r="O614" s="769"/>
      <c r="P614" s="895"/>
      <c r="Q614" s="960"/>
      <c r="R614" s="1048"/>
      <c r="S614" s="770"/>
      <c r="T614" s="771"/>
      <c r="U614" s="453"/>
      <c r="V614" s="307"/>
      <c r="W614" s="294"/>
      <c r="Z614" s="663" t="str">
        <f t="shared" si="106"/>
        <v/>
      </c>
      <c r="AA614" s="664" t="str">
        <f t="shared" si="119"/>
        <v/>
      </c>
      <c r="AB614" s="664" t="str">
        <f t="shared" si="120"/>
        <v/>
      </c>
      <c r="AC614" s="664" t="str">
        <f>IF(Z614="","",VLOOKUP(Z614,リスト!BN:BO,2,0))</f>
        <v/>
      </c>
      <c r="AD614" s="664" t="str">
        <f t="shared" si="107"/>
        <v/>
      </c>
      <c r="AE614" s="664" t="str">
        <f>IF(AD614="","",VLOOKUP(AD614,リスト!BW:BX,2,0))</f>
        <v/>
      </c>
      <c r="AF614" s="664" t="str">
        <f>IF(Z614="","",IF(J614&gt;【１】経営概要!$G$27,調査年-1,調査年)-I614)</f>
        <v/>
      </c>
      <c r="AG614" s="723" t="str">
        <f t="shared" si="108"/>
        <v/>
      </c>
      <c r="AH614" s="665" t="str">
        <f t="shared" si="109"/>
        <v/>
      </c>
      <c r="AI614" s="665" t="str">
        <f t="shared" si="110"/>
        <v/>
      </c>
      <c r="AJ614" s="666" t="str">
        <f t="shared" si="111"/>
        <v/>
      </c>
      <c r="AK614" s="666" t="str">
        <f t="shared" si="112"/>
        <v/>
      </c>
      <c r="AL614" s="666" t="str">
        <f t="shared" si="122"/>
        <v/>
      </c>
      <c r="AM614" s="666" t="str">
        <f>IF(R614="","",IF(OR(I614=IF(J614&gt;【１】経営概要!$G$27,調査年-1,調査年),AH614=""),"",ROUND(AH614*R614%,0)))</f>
        <v/>
      </c>
      <c r="AN614" s="666" t="str">
        <f t="shared" si="113"/>
        <v/>
      </c>
      <c r="AO614" s="666" t="str">
        <f t="shared" si="114"/>
        <v/>
      </c>
      <c r="AP614" s="666" t="str">
        <f t="shared" si="115"/>
        <v/>
      </c>
      <c r="AQ614" s="862" t="str">
        <f>IF(OR(R614="",AND(OR(I614&lt;&gt;IF(J614&gt;【１】経営概要!$G$27,調査年-1,調査年),AA614=0),M614="",AL614="")),"",
SUM(
IF(AND(I614=IF(J614&gt;【１】経営概要!$G$27,調査年-1,調査年),AA614=1),ROUND(K614*R614%,0),),
ROUND(M614*R614%,0),
ROUND(SUM(AL614)*R614%,0),
))</f>
        <v/>
      </c>
      <c r="AR614" s="666" t="str">
        <f t="shared" si="116"/>
        <v/>
      </c>
      <c r="AS614" s="666" t="str">
        <f t="shared" si="117"/>
        <v/>
      </c>
      <c r="AT614" s="897" t="str">
        <f t="shared" si="121"/>
        <v/>
      </c>
      <c r="AU614" s="897" t="str">
        <f t="shared" si="118"/>
        <v/>
      </c>
    </row>
    <row r="615" spans="3:47" s="4" customFormat="1" ht="28.15" hidden="1" customHeight="1" outlineLevel="1">
      <c r="C615" s="722">
        <v>597</v>
      </c>
      <c r="D615" s="772"/>
      <c r="E615" s="773"/>
      <c r="F615" s="767"/>
      <c r="G615" s="744"/>
      <c r="H615" s="193"/>
      <c r="I615" s="193"/>
      <c r="J615" s="768"/>
      <c r="K615" s="192"/>
      <c r="L615" s="192"/>
      <c r="M615" s="774"/>
      <c r="N615" s="192"/>
      <c r="O615" s="769"/>
      <c r="P615" s="895"/>
      <c r="Q615" s="960"/>
      <c r="R615" s="1048"/>
      <c r="S615" s="770"/>
      <c r="T615" s="771"/>
      <c r="U615" s="453"/>
      <c r="V615" s="307"/>
      <c r="W615" s="294"/>
      <c r="Z615" s="663" t="str">
        <f t="shared" si="106"/>
        <v/>
      </c>
      <c r="AA615" s="664" t="str">
        <f t="shared" si="119"/>
        <v/>
      </c>
      <c r="AB615" s="664" t="str">
        <f t="shared" si="120"/>
        <v/>
      </c>
      <c r="AC615" s="664" t="str">
        <f>IF(Z615="","",VLOOKUP(Z615,リスト!BN:BO,2,0))</f>
        <v/>
      </c>
      <c r="AD615" s="664" t="str">
        <f t="shared" si="107"/>
        <v/>
      </c>
      <c r="AE615" s="664" t="str">
        <f>IF(AD615="","",VLOOKUP(AD615,リスト!BW:BX,2,0))</f>
        <v/>
      </c>
      <c r="AF615" s="664" t="str">
        <f>IF(Z615="","",IF(J615&gt;【１】経営概要!$G$27,調査年-1,調査年)-I615)</f>
        <v/>
      </c>
      <c r="AG615" s="723" t="str">
        <f t="shared" si="108"/>
        <v/>
      </c>
      <c r="AH615" s="665" t="str">
        <f t="shared" si="109"/>
        <v/>
      </c>
      <c r="AI615" s="665" t="str">
        <f t="shared" si="110"/>
        <v/>
      </c>
      <c r="AJ615" s="666" t="str">
        <f t="shared" si="111"/>
        <v/>
      </c>
      <c r="AK615" s="666" t="str">
        <f t="shared" si="112"/>
        <v/>
      </c>
      <c r="AL615" s="666" t="str">
        <f t="shared" si="122"/>
        <v/>
      </c>
      <c r="AM615" s="666" t="str">
        <f>IF(R615="","",IF(OR(I615=IF(J615&gt;【１】経営概要!$G$27,調査年-1,調査年),AH615=""),"",ROUND(AH615*R615%,0)))</f>
        <v/>
      </c>
      <c r="AN615" s="666" t="str">
        <f t="shared" si="113"/>
        <v/>
      </c>
      <c r="AO615" s="666" t="str">
        <f t="shared" si="114"/>
        <v/>
      </c>
      <c r="AP615" s="666" t="str">
        <f t="shared" si="115"/>
        <v/>
      </c>
      <c r="AQ615" s="862" t="str">
        <f>IF(OR(R615="",AND(OR(I615&lt;&gt;IF(J615&gt;【１】経営概要!$G$27,調査年-1,調査年),AA615=0),M615="",AL615="")),"",
SUM(
IF(AND(I615=IF(J615&gt;【１】経営概要!$G$27,調査年-1,調査年),AA615=1),ROUND(K615*R615%,0),),
ROUND(M615*R615%,0),
ROUND(SUM(AL615)*R615%,0),
))</f>
        <v/>
      </c>
      <c r="AR615" s="666" t="str">
        <f t="shared" si="116"/>
        <v/>
      </c>
      <c r="AS615" s="666" t="str">
        <f t="shared" si="117"/>
        <v/>
      </c>
      <c r="AT615" s="897" t="str">
        <f t="shared" si="121"/>
        <v/>
      </c>
      <c r="AU615" s="897" t="str">
        <f t="shared" si="118"/>
        <v/>
      </c>
    </row>
    <row r="616" spans="3:47" s="4" customFormat="1" ht="28.15" hidden="1" customHeight="1" outlineLevel="1">
      <c r="C616" s="722">
        <v>598</v>
      </c>
      <c r="D616" s="766"/>
      <c r="E616" s="686"/>
      <c r="F616" s="767"/>
      <c r="G616" s="744"/>
      <c r="H616" s="191"/>
      <c r="I616" s="191"/>
      <c r="J616" s="768"/>
      <c r="K616" s="192"/>
      <c r="L616" s="192"/>
      <c r="M616" s="774"/>
      <c r="N616" s="192"/>
      <c r="O616" s="769"/>
      <c r="P616" s="895"/>
      <c r="Q616" s="960"/>
      <c r="R616" s="1048"/>
      <c r="S616" s="770"/>
      <c r="T616" s="771"/>
      <c r="U616" s="453"/>
      <c r="V616" s="307"/>
      <c r="W616" s="294"/>
      <c r="Z616" s="663" t="str">
        <f t="shared" si="106"/>
        <v/>
      </c>
      <c r="AA616" s="664" t="str">
        <f t="shared" si="119"/>
        <v/>
      </c>
      <c r="AB616" s="664" t="str">
        <f t="shared" si="120"/>
        <v/>
      </c>
      <c r="AC616" s="664" t="str">
        <f>IF(Z616="","",VLOOKUP(Z616,リスト!BN:BO,2,0))</f>
        <v/>
      </c>
      <c r="AD616" s="664" t="str">
        <f t="shared" si="107"/>
        <v/>
      </c>
      <c r="AE616" s="664" t="str">
        <f>IF(AD616="","",VLOOKUP(AD616,リスト!BW:BX,2,0))</f>
        <v/>
      </c>
      <c r="AF616" s="664" t="str">
        <f>IF(Z616="","",IF(J616&gt;【１】経営概要!$G$27,調査年-1,調査年)-I616)</f>
        <v/>
      </c>
      <c r="AG616" s="723" t="str">
        <f t="shared" si="108"/>
        <v/>
      </c>
      <c r="AH616" s="665" t="str">
        <f t="shared" si="109"/>
        <v/>
      </c>
      <c r="AI616" s="665" t="str">
        <f t="shared" si="110"/>
        <v/>
      </c>
      <c r="AJ616" s="666" t="str">
        <f t="shared" si="111"/>
        <v/>
      </c>
      <c r="AK616" s="666" t="str">
        <f t="shared" si="112"/>
        <v/>
      </c>
      <c r="AL616" s="666" t="str">
        <f t="shared" si="122"/>
        <v/>
      </c>
      <c r="AM616" s="666" t="str">
        <f>IF(R616="","",IF(OR(I616=IF(J616&gt;【１】経営概要!$G$27,調査年-1,調査年),AH616=""),"",ROUND(AH616*R616%,0)))</f>
        <v/>
      </c>
      <c r="AN616" s="666" t="str">
        <f t="shared" si="113"/>
        <v/>
      </c>
      <c r="AO616" s="666" t="str">
        <f t="shared" si="114"/>
        <v/>
      </c>
      <c r="AP616" s="666" t="str">
        <f t="shared" si="115"/>
        <v/>
      </c>
      <c r="AQ616" s="862" t="str">
        <f>IF(OR(R616="",AND(OR(I616&lt;&gt;IF(J616&gt;【１】経営概要!$G$27,調査年-1,調査年),AA616=0),M616="",AL616="")),"",
SUM(
IF(AND(I616=IF(J616&gt;【１】経営概要!$G$27,調査年-1,調査年),AA616=1),ROUND(K616*R616%,0),),
ROUND(M616*R616%,0),
ROUND(SUM(AL616)*R616%,0),
))</f>
        <v/>
      </c>
      <c r="AR616" s="666" t="str">
        <f t="shared" si="116"/>
        <v/>
      </c>
      <c r="AS616" s="666" t="str">
        <f t="shared" si="117"/>
        <v/>
      </c>
      <c r="AT616" s="897" t="str">
        <f t="shared" si="121"/>
        <v/>
      </c>
      <c r="AU616" s="897" t="str">
        <f t="shared" si="118"/>
        <v/>
      </c>
    </row>
    <row r="617" spans="3:47" s="4" customFormat="1" ht="28.15" hidden="1" customHeight="1" outlineLevel="1">
      <c r="C617" s="722">
        <v>599</v>
      </c>
      <c r="D617" s="772"/>
      <c r="E617" s="773"/>
      <c r="F617" s="767"/>
      <c r="G617" s="744"/>
      <c r="H617" s="193"/>
      <c r="I617" s="193"/>
      <c r="J617" s="768"/>
      <c r="K617" s="192"/>
      <c r="L617" s="192"/>
      <c r="M617" s="774"/>
      <c r="N617" s="192"/>
      <c r="O617" s="769"/>
      <c r="P617" s="895"/>
      <c r="Q617" s="960"/>
      <c r="R617" s="1048"/>
      <c r="S617" s="770"/>
      <c r="T617" s="771"/>
      <c r="U617" s="453"/>
      <c r="V617" s="307"/>
      <c r="W617" s="294"/>
      <c r="Z617" s="663" t="str">
        <f t="shared" si="106"/>
        <v/>
      </c>
      <c r="AA617" s="664" t="str">
        <f t="shared" si="119"/>
        <v/>
      </c>
      <c r="AB617" s="664" t="str">
        <f t="shared" si="120"/>
        <v/>
      </c>
      <c r="AC617" s="664" t="str">
        <f>IF(Z617="","",VLOOKUP(Z617,リスト!BN:BO,2,0))</f>
        <v/>
      </c>
      <c r="AD617" s="664" t="str">
        <f t="shared" si="107"/>
        <v/>
      </c>
      <c r="AE617" s="664" t="str">
        <f>IF(AD617="","",VLOOKUP(AD617,リスト!BW:BX,2,0))</f>
        <v/>
      </c>
      <c r="AF617" s="664" t="str">
        <f>IF(Z617="","",IF(J617&gt;【１】経営概要!$G$27,調査年-1,調査年)-I617)</f>
        <v/>
      </c>
      <c r="AG617" s="723" t="str">
        <f t="shared" si="108"/>
        <v/>
      </c>
      <c r="AH617" s="665" t="str">
        <f t="shared" si="109"/>
        <v/>
      </c>
      <c r="AI617" s="665" t="str">
        <f t="shared" si="110"/>
        <v/>
      </c>
      <c r="AJ617" s="666" t="str">
        <f t="shared" si="111"/>
        <v/>
      </c>
      <c r="AK617" s="666" t="str">
        <f t="shared" si="112"/>
        <v/>
      </c>
      <c r="AL617" s="666" t="str">
        <f t="shared" si="122"/>
        <v/>
      </c>
      <c r="AM617" s="666" t="str">
        <f>IF(R617="","",IF(OR(I617=IF(J617&gt;【１】経営概要!$G$27,調査年-1,調査年),AH617=""),"",ROUND(AH617*R617%,0)))</f>
        <v/>
      </c>
      <c r="AN617" s="666" t="str">
        <f t="shared" si="113"/>
        <v/>
      </c>
      <c r="AO617" s="666" t="str">
        <f t="shared" si="114"/>
        <v/>
      </c>
      <c r="AP617" s="666" t="str">
        <f t="shared" si="115"/>
        <v/>
      </c>
      <c r="AQ617" s="862" t="str">
        <f>IF(OR(R617="",AND(OR(I617&lt;&gt;IF(J617&gt;【１】経営概要!$G$27,調査年-1,調査年),AA617=0),M617="",AL617="")),"",
SUM(
IF(AND(I617=IF(J617&gt;【１】経営概要!$G$27,調査年-1,調査年),AA617=1),ROUND(K617*R617%,0),),
ROUND(M617*R617%,0),
ROUND(SUM(AL617)*R617%,0),
))</f>
        <v/>
      </c>
      <c r="AR617" s="666" t="str">
        <f t="shared" si="116"/>
        <v/>
      </c>
      <c r="AS617" s="666" t="str">
        <f t="shared" si="117"/>
        <v/>
      </c>
      <c r="AT617" s="897" t="str">
        <f t="shared" si="121"/>
        <v/>
      </c>
      <c r="AU617" s="897" t="str">
        <f t="shared" si="118"/>
        <v/>
      </c>
    </row>
    <row r="618" spans="3:47" s="4" customFormat="1" ht="28.15" hidden="1" customHeight="1" outlineLevel="1">
      <c r="C618" s="722">
        <v>600</v>
      </c>
      <c r="D618" s="766"/>
      <c r="E618" s="686"/>
      <c r="F618" s="767"/>
      <c r="G618" s="744"/>
      <c r="H618" s="191"/>
      <c r="I618" s="191"/>
      <c r="J618" s="768"/>
      <c r="K618" s="192"/>
      <c r="L618" s="192"/>
      <c r="M618" s="774"/>
      <c r="N618" s="192"/>
      <c r="O618" s="769"/>
      <c r="P618" s="895"/>
      <c r="Q618" s="960"/>
      <c r="R618" s="1048"/>
      <c r="S618" s="770"/>
      <c r="T618" s="771"/>
      <c r="U618" s="453"/>
      <c r="V618" s="307"/>
      <c r="W618" s="294"/>
      <c r="Z618" s="663" t="str">
        <f t="shared" si="106"/>
        <v/>
      </c>
      <c r="AA618" s="664" t="str">
        <f t="shared" si="119"/>
        <v/>
      </c>
      <c r="AB618" s="664" t="str">
        <f t="shared" si="120"/>
        <v/>
      </c>
      <c r="AC618" s="664" t="str">
        <f>IF(Z618="","",VLOOKUP(Z618,リスト!BN:BO,2,0))</f>
        <v/>
      </c>
      <c r="AD618" s="664" t="str">
        <f t="shared" si="107"/>
        <v/>
      </c>
      <c r="AE618" s="664" t="str">
        <f>IF(AD618="","",VLOOKUP(AD618,リスト!BW:BX,2,0))</f>
        <v/>
      </c>
      <c r="AF618" s="664" t="str">
        <f>IF(Z618="","",IF(J618&gt;【１】経営概要!$G$27,調査年-1,調査年)-I618)</f>
        <v/>
      </c>
      <c r="AG618" s="723" t="str">
        <f t="shared" si="108"/>
        <v/>
      </c>
      <c r="AH618" s="665" t="str">
        <f t="shared" si="109"/>
        <v/>
      </c>
      <c r="AI618" s="665" t="str">
        <f t="shared" si="110"/>
        <v/>
      </c>
      <c r="AJ618" s="666" t="str">
        <f t="shared" si="111"/>
        <v/>
      </c>
      <c r="AK618" s="666" t="str">
        <f t="shared" si="112"/>
        <v/>
      </c>
      <c r="AL618" s="666" t="str">
        <f t="shared" si="122"/>
        <v/>
      </c>
      <c r="AM618" s="666" t="str">
        <f>IF(R618="","",IF(OR(I618=IF(J618&gt;【１】経営概要!$G$27,調査年-1,調査年),AH618=""),"",ROUND(AH618*R618%,0)))</f>
        <v/>
      </c>
      <c r="AN618" s="666" t="str">
        <f t="shared" si="113"/>
        <v/>
      </c>
      <c r="AO618" s="666" t="str">
        <f t="shared" si="114"/>
        <v/>
      </c>
      <c r="AP618" s="666" t="str">
        <f t="shared" si="115"/>
        <v/>
      </c>
      <c r="AQ618" s="862" t="str">
        <f>IF(OR(R618="",AND(OR(I618&lt;&gt;IF(J618&gt;【１】経営概要!$G$27,調査年-1,調査年),AA618=0),M618="",AL618="")),"",
SUM(
IF(AND(I618=IF(J618&gt;【１】経営概要!$G$27,調査年-1,調査年),AA618=1),ROUND(K618*R618%,0),),
ROUND(M618*R618%,0),
ROUND(SUM(AL618)*R618%,0),
))</f>
        <v/>
      </c>
      <c r="AR618" s="666" t="str">
        <f t="shared" si="116"/>
        <v/>
      </c>
      <c r="AS618" s="666" t="str">
        <f t="shared" si="117"/>
        <v/>
      </c>
      <c r="AT618" s="897" t="str">
        <f t="shared" si="121"/>
        <v/>
      </c>
      <c r="AU618" s="897" t="str">
        <f t="shared" si="118"/>
        <v/>
      </c>
    </row>
    <row r="619" spans="3:47" s="4" customFormat="1" ht="28.15" hidden="1" customHeight="1" outlineLevel="1">
      <c r="C619" s="722">
        <v>601</v>
      </c>
      <c r="D619" s="772"/>
      <c r="E619" s="773"/>
      <c r="F619" s="767"/>
      <c r="G619" s="744"/>
      <c r="H619" s="193"/>
      <c r="I619" s="193"/>
      <c r="J619" s="775"/>
      <c r="K619" s="192"/>
      <c r="L619" s="192"/>
      <c r="M619" s="774"/>
      <c r="N619" s="192"/>
      <c r="O619" s="769"/>
      <c r="P619" s="895"/>
      <c r="Q619" s="960"/>
      <c r="R619" s="1048"/>
      <c r="S619" s="770"/>
      <c r="T619" s="771"/>
      <c r="U619" s="453"/>
      <c r="V619" s="307"/>
      <c r="W619" s="294"/>
      <c r="Z619" s="663" t="str">
        <f t="shared" si="106"/>
        <v/>
      </c>
      <c r="AA619" s="664" t="str">
        <f t="shared" si="119"/>
        <v/>
      </c>
      <c r="AB619" s="664" t="str">
        <f t="shared" si="120"/>
        <v/>
      </c>
      <c r="AC619" s="664" t="str">
        <f>IF(Z619="","",VLOOKUP(Z619,リスト!BN:BO,2,0))</f>
        <v/>
      </c>
      <c r="AD619" s="664" t="str">
        <f t="shared" si="107"/>
        <v/>
      </c>
      <c r="AE619" s="664" t="str">
        <f>IF(AD619="","",VLOOKUP(AD619,リスト!BW:BX,2,0))</f>
        <v/>
      </c>
      <c r="AF619" s="664" t="str">
        <f>IF(Z619="","",IF(J619&gt;【１】経営概要!$G$27,調査年-1,調査年)-I619)</f>
        <v/>
      </c>
      <c r="AG619" s="723" t="str">
        <f t="shared" si="108"/>
        <v/>
      </c>
      <c r="AH619" s="665" t="str">
        <f t="shared" si="109"/>
        <v/>
      </c>
      <c r="AI619" s="665" t="str">
        <f t="shared" si="110"/>
        <v/>
      </c>
      <c r="AJ619" s="666" t="str">
        <f t="shared" si="111"/>
        <v/>
      </c>
      <c r="AK619" s="666" t="str">
        <f t="shared" si="112"/>
        <v/>
      </c>
      <c r="AL619" s="666" t="str">
        <f t="shared" si="122"/>
        <v/>
      </c>
      <c r="AM619" s="666" t="str">
        <f>IF(R619="","",IF(OR(I619=IF(J619&gt;【１】経営概要!$G$27,調査年-1,調査年),AH619=""),"",ROUND(AH619*R619%,0)))</f>
        <v/>
      </c>
      <c r="AN619" s="666" t="str">
        <f t="shared" si="113"/>
        <v/>
      </c>
      <c r="AO619" s="666" t="str">
        <f t="shared" si="114"/>
        <v/>
      </c>
      <c r="AP619" s="666" t="str">
        <f t="shared" si="115"/>
        <v/>
      </c>
      <c r="AQ619" s="862" t="str">
        <f>IF(OR(R619="",AND(OR(I619&lt;&gt;IF(J619&gt;【１】経営概要!$G$27,調査年-1,調査年),AA619=0),M619="",AL619="")),"",
SUM(
IF(AND(I619=IF(J619&gt;【１】経営概要!$G$27,調査年-1,調査年),AA619=1),ROUND(K619*R619%,0),),
ROUND(M619*R619%,0),
ROUND(SUM(AL619)*R619%,0),
))</f>
        <v/>
      </c>
      <c r="AR619" s="666" t="str">
        <f t="shared" si="116"/>
        <v/>
      </c>
      <c r="AS619" s="666" t="str">
        <f t="shared" si="117"/>
        <v/>
      </c>
      <c r="AT619" s="897" t="str">
        <f t="shared" si="121"/>
        <v/>
      </c>
      <c r="AU619" s="897" t="str">
        <f t="shared" si="118"/>
        <v/>
      </c>
    </row>
    <row r="620" spans="3:47" s="4" customFormat="1" ht="28.15" hidden="1" customHeight="1" outlineLevel="1">
      <c r="C620" s="722">
        <v>602</v>
      </c>
      <c r="D620" s="766"/>
      <c r="E620" s="686"/>
      <c r="F620" s="767"/>
      <c r="G620" s="744"/>
      <c r="H620" s="191"/>
      <c r="I620" s="191"/>
      <c r="J620" s="776"/>
      <c r="K620" s="192"/>
      <c r="L620" s="192"/>
      <c r="M620" s="774"/>
      <c r="N620" s="192"/>
      <c r="O620" s="769"/>
      <c r="P620" s="895"/>
      <c r="Q620" s="960"/>
      <c r="R620" s="1048"/>
      <c r="S620" s="770"/>
      <c r="T620" s="771"/>
      <c r="U620" s="453"/>
      <c r="V620" s="307"/>
      <c r="W620" s="294"/>
      <c r="Z620" s="663" t="str">
        <f t="shared" si="106"/>
        <v/>
      </c>
      <c r="AA620" s="664" t="str">
        <f t="shared" si="119"/>
        <v/>
      </c>
      <c r="AB620" s="664" t="str">
        <f t="shared" si="120"/>
        <v/>
      </c>
      <c r="AC620" s="664" t="str">
        <f>IF(Z620="","",VLOOKUP(Z620,リスト!BN:BO,2,0))</f>
        <v/>
      </c>
      <c r="AD620" s="664" t="str">
        <f t="shared" si="107"/>
        <v/>
      </c>
      <c r="AE620" s="664" t="str">
        <f>IF(AD620="","",VLOOKUP(AD620,リスト!BW:BX,2,0))</f>
        <v/>
      </c>
      <c r="AF620" s="664" t="str">
        <f>IF(Z620="","",IF(J620&gt;【１】経営概要!$G$27,調査年-1,調査年)-I620)</f>
        <v/>
      </c>
      <c r="AG620" s="723" t="str">
        <f t="shared" si="108"/>
        <v/>
      </c>
      <c r="AH620" s="665" t="str">
        <f t="shared" si="109"/>
        <v/>
      </c>
      <c r="AI620" s="665" t="str">
        <f t="shared" si="110"/>
        <v/>
      </c>
      <c r="AJ620" s="666" t="str">
        <f t="shared" si="111"/>
        <v/>
      </c>
      <c r="AK620" s="666" t="str">
        <f t="shared" si="112"/>
        <v/>
      </c>
      <c r="AL620" s="666" t="str">
        <f t="shared" si="122"/>
        <v/>
      </c>
      <c r="AM620" s="666" t="str">
        <f>IF(R620="","",IF(OR(I620=IF(J620&gt;【１】経営概要!$G$27,調査年-1,調査年),AH620=""),"",ROUND(AH620*R620%,0)))</f>
        <v/>
      </c>
      <c r="AN620" s="666" t="str">
        <f t="shared" si="113"/>
        <v/>
      </c>
      <c r="AO620" s="666" t="str">
        <f t="shared" si="114"/>
        <v/>
      </c>
      <c r="AP620" s="666" t="str">
        <f t="shared" si="115"/>
        <v/>
      </c>
      <c r="AQ620" s="862" t="str">
        <f>IF(OR(R620="",AND(OR(I620&lt;&gt;IF(J620&gt;【１】経営概要!$G$27,調査年-1,調査年),AA620=0),M620="",AL620="")),"",
SUM(
IF(AND(I620=IF(J620&gt;【１】経営概要!$G$27,調査年-1,調査年),AA620=1),ROUND(K620*R620%,0),),
ROUND(M620*R620%,0),
ROUND(SUM(AL620)*R620%,0),
))</f>
        <v/>
      </c>
      <c r="AR620" s="666" t="str">
        <f t="shared" si="116"/>
        <v/>
      </c>
      <c r="AS620" s="666" t="str">
        <f t="shared" si="117"/>
        <v/>
      </c>
      <c r="AT620" s="897" t="str">
        <f t="shared" si="121"/>
        <v/>
      </c>
      <c r="AU620" s="897" t="str">
        <f t="shared" si="118"/>
        <v/>
      </c>
    </row>
    <row r="621" spans="3:47" s="4" customFormat="1" ht="28.15" hidden="1" customHeight="1" outlineLevel="1">
      <c r="C621" s="722">
        <v>603</v>
      </c>
      <c r="D621" s="766"/>
      <c r="E621" s="686"/>
      <c r="F621" s="767"/>
      <c r="G621" s="744"/>
      <c r="H621" s="191"/>
      <c r="I621" s="191"/>
      <c r="J621" s="776"/>
      <c r="K621" s="192"/>
      <c r="L621" s="192"/>
      <c r="M621" s="774"/>
      <c r="N621" s="192"/>
      <c r="O621" s="769"/>
      <c r="P621" s="895"/>
      <c r="Q621" s="960"/>
      <c r="R621" s="1048"/>
      <c r="S621" s="770"/>
      <c r="T621" s="771"/>
      <c r="U621" s="453"/>
      <c r="V621" s="307"/>
      <c r="W621" s="294"/>
      <c r="Z621" s="663" t="str">
        <f t="shared" si="106"/>
        <v/>
      </c>
      <c r="AA621" s="664" t="str">
        <f t="shared" si="119"/>
        <v/>
      </c>
      <c r="AB621" s="664" t="str">
        <f t="shared" si="120"/>
        <v/>
      </c>
      <c r="AC621" s="664" t="str">
        <f>IF(Z621="","",VLOOKUP(Z621,リスト!BN:BO,2,0))</f>
        <v/>
      </c>
      <c r="AD621" s="664" t="str">
        <f t="shared" si="107"/>
        <v/>
      </c>
      <c r="AE621" s="664" t="str">
        <f>IF(AD621="","",VLOOKUP(AD621,リスト!BW:BX,2,0))</f>
        <v/>
      </c>
      <c r="AF621" s="664" t="str">
        <f>IF(Z621="","",IF(J621&gt;【１】経営概要!$G$27,調査年-1,調査年)-I621)</f>
        <v/>
      </c>
      <c r="AG621" s="723" t="str">
        <f t="shared" si="108"/>
        <v/>
      </c>
      <c r="AH621" s="665" t="str">
        <f t="shared" si="109"/>
        <v/>
      </c>
      <c r="AI621" s="665" t="str">
        <f t="shared" si="110"/>
        <v/>
      </c>
      <c r="AJ621" s="666" t="str">
        <f t="shared" si="111"/>
        <v/>
      </c>
      <c r="AK621" s="666" t="str">
        <f t="shared" si="112"/>
        <v/>
      </c>
      <c r="AL621" s="666" t="str">
        <f t="shared" si="122"/>
        <v/>
      </c>
      <c r="AM621" s="666" t="str">
        <f>IF(R621="","",IF(OR(I621=IF(J621&gt;【１】経営概要!$G$27,調査年-1,調査年),AH621=""),"",ROUND(AH621*R621%,0)))</f>
        <v/>
      </c>
      <c r="AN621" s="666" t="str">
        <f t="shared" si="113"/>
        <v/>
      </c>
      <c r="AO621" s="666" t="str">
        <f t="shared" si="114"/>
        <v/>
      </c>
      <c r="AP621" s="666" t="str">
        <f t="shared" si="115"/>
        <v/>
      </c>
      <c r="AQ621" s="862" t="str">
        <f>IF(OR(R621="",AND(OR(I621&lt;&gt;IF(J621&gt;【１】経営概要!$G$27,調査年-1,調査年),AA621=0),M621="",AL621="")),"",
SUM(
IF(AND(I621=IF(J621&gt;【１】経営概要!$G$27,調査年-1,調査年),AA621=1),ROUND(K621*R621%,0),),
ROUND(M621*R621%,0),
ROUND(SUM(AL621)*R621%,0),
))</f>
        <v/>
      </c>
      <c r="AR621" s="666" t="str">
        <f t="shared" si="116"/>
        <v/>
      </c>
      <c r="AS621" s="666" t="str">
        <f t="shared" si="117"/>
        <v/>
      </c>
      <c r="AT621" s="897" t="str">
        <f t="shared" si="121"/>
        <v/>
      </c>
      <c r="AU621" s="897" t="str">
        <f t="shared" si="118"/>
        <v/>
      </c>
    </row>
    <row r="622" spans="3:47" s="4" customFormat="1" ht="28.15" hidden="1" customHeight="1" outlineLevel="1">
      <c r="C622" s="722">
        <v>604</v>
      </c>
      <c r="D622" s="766"/>
      <c r="E622" s="686"/>
      <c r="F622" s="767"/>
      <c r="G622" s="744"/>
      <c r="H622" s="191"/>
      <c r="I622" s="191"/>
      <c r="J622" s="776"/>
      <c r="K622" s="192"/>
      <c r="L622" s="192"/>
      <c r="M622" s="774"/>
      <c r="N622" s="192"/>
      <c r="O622" s="769"/>
      <c r="P622" s="895"/>
      <c r="Q622" s="960"/>
      <c r="R622" s="1048"/>
      <c r="S622" s="770"/>
      <c r="T622" s="771"/>
      <c r="U622" s="453"/>
      <c r="V622" s="307"/>
      <c r="W622" s="294"/>
      <c r="Z622" s="663" t="str">
        <f t="shared" si="106"/>
        <v/>
      </c>
      <c r="AA622" s="664" t="str">
        <f t="shared" si="119"/>
        <v/>
      </c>
      <c r="AB622" s="664" t="str">
        <f t="shared" si="120"/>
        <v/>
      </c>
      <c r="AC622" s="664" t="str">
        <f>IF(Z622="","",VLOOKUP(Z622,リスト!BN:BO,2,0))</f>
        <v/>
      </c>
      <c r="AD622" s="664" t="str">
        <f t="shared" si="107"/>
        <v/>
      </c>
      <c r="AE622" s="664" t="str">
        <f>IF(AD622="","",VLOOKUP(AD622,リスト!BW:BX,2,0))</f>
        <v/>
      </c>
      <c r="AF622" s="664" t="str">
        <f>IF(Z622="","",IF(J622&gt;【１】経営概要!$G$27,調査年-1,調査年)-I622)</f>
        <v/>
      </c>
      <c r="AG622" s="723" t="str">
        <f t="shared" si="108"/>
        <v/>
      </c>
      <c r="AH622" s="665" t="str">
        <f t="shared" si="109"/>
        <v/>
      </c>
      <c r="AI622" s="665" t="str">
        <f t="shared" si="110"/>
        <v/>
      </c>
      <c r="AJ622" s="666" t="str">
        <f t="shared" si="111"/>
        <v/>
      </c>
      <c r="AK622" s="666" t="str">
        <f t="shared" si="112"/>
        <v/>
      </c>
      <c r="AL622" s="666" t="str">
        <f t="shared" si="122"/>
        <v/>
      </c>
      <c r="AM622" s="666" t="str">
        <f>IF(R622="","",IF(OR(I622=IF(J622&gt;【１】経営概要!$G$27,調査年-1,調査年),AH622=""),"",ROUND(AH622*R622%,0)))</f>
        <v/>
      </c>
      <c r="AN622" s="666" t="str">
        <f t="shared" si="113"/>
        <v/>
      </c>
      <c r="AO622" s="666" t="str">
        <f t="shared" si="114"/>
        <v/>
      </c>
      <c r="AP622" s="666" t="str">
        <f t="shared" si="115"/>
        <v/>
      </c>
      <c r="AQ622" s="862" t="str">
        <f>IF(OR(R622="",AND(OR(I622&lt;&gt;IF(J622&gt;【１】経営概要!$G$27,調査年-1,調査年),AA622=0),M622="",AL622="")),"",
SUM(
IF(AND(I622=IF(J622&gt;【１】経営概要!$G$27,調査年-1,調査年),AA622=1),ROUND(K622*R622%,0),),
ROUND(M622*R622%,0),
ROUND(SUM(AL622)*R622%,0),
))</f>
        <v/>
      </c>
      <c r="AR622" s="666" t="str">
        <f t="shared" si="116"/>
        <v/>
      </c>
      <c r="AS622" s="666" t="str">
        <f t="shared" si="117"/>
        <v/>
      </c>
      <c r="AT622" s="897" t="str">
        <f t="shared" si="121"/>
        <v/>
      </c>
      <c r="AU622" s="897" t="str">
        <f t="shared" si="118"/>
        <v/>
      </c>
    </row>
    <row r="623" spans="3:47" s="4" customFormat="1" ht="28.15" hidden="1" customHeight="1" outlineLevel="1">
      <c r="C623" s="722">
        <v>605</v>
      </c>
      <c r="D623" s="766"/>
      <c r="E623" s="686"/>
      <c r="F623" s="767"/>
      <c r="G623" s="744"/>
      <c r="H623" s="191"/>
      <c r="I623" s="191"/>
      <c r="J623" s="776"/>
      <c r="K623" s="192"/>
      <c r="L623" s="192"/>
      <c r="M623" s="774"/>
      <c r="N623" s="192"/>
      <c r="O623" s="769"/>
      <c r="P623" s="895"/>
      <c r="Q623" s="960"/>
      <c r="R623" s="1048"/>
      <c r="S623" s="770"/>
      <c r="T623" s="771"/>
      <c r="U623" s="453"/>
      <c r="V623" s="307"/>
      <c r="W623" s="294"/>
      <c r="Z623" s="663" t="str">
        <f t="shared" si="106"/>
        <v/>
      </c>
      <c r="AA623" s="664" t="str">
        <f t="shared" si="119"/>
        <v/>
      </c>
      <c r="AB623" s="664" t="str">
        <f t="shared" si="120"/>
        <v/>
      </c>
      <c r="AC623" s="664" t="str">
        <f>IF(Z623="","",VLOOKUP(Z623,リスト!BN:BO,2,0))</f>
        <v/>
      </c>
      <c r="AD623" s="664" t="str">
        <f t="shared" si="107"/>
        <v/>
      </c>
      <c r="AE623" s="664" t="str">
        <f>IF(AD623="","",VLOOKUP(AD623,リスト!BW:BX,2,0))</f>
        <v/>
      </c>
      <c r="AF623" s="664" t="str">
        <f>IF(Z623="","",IF(J623&gt;【１】経営概要!$G$27,調査年-1,調査年)-I623)</f>
        <v/>
      </c>
      <c r="AG623" s="723" t="str">
        <f t="shared" si="108"/>
        <v/>
      </c>
      <c r="AH623" s="665" t="str">
        <f t="shared" si="109"/>
        <v/>
      </c>
      <c r="AI623" s="665" t="str">
        <f t="shared" si="110"/>
        <v/>
      </c>
      <c r="AJ623" s="666" t="str">
        <f t="shared" si="111"/>
        <v/>
      </c>
      <c r="AK623" s="666" t="str">
        <f t="shared" si="112"/>
        <v/>
      </c>
      <c r="AL623" s="666" t="str">
        <f t="shared" si="122"/>
        <v/>
      </c>
      <c r="AM623" s="666" t="str">
        <f>IF(R623="","",IF(OR(I623=IF(J623&gt;【１】経営概要!$G$27,調査年-1,調査年),AH623=""),"",ROUND(AH623*R623%,0)))</f>
        <v/>
      </c>
      <c r="AN623" s="666" t="str">
        <f t="shared" si="113"/>
        <v/>
      </c>
      <c r="AO623" s="666" t="str">
        <f t="shared" si="114"/>
        <v/>
      </c>
      <c r="AP623" s="666" t="str">
        <f t="shared" si="115"/>
        <v/>
      </c>
      <c r="AQ623" s="862" t="str">
        <f>IF(OR(R623="",AND(OR(I623&lt;&gt;IF(J623&gt;【１】経営概要!$G$27,調査年-1,調査年),AA623=0),M623="",AL623="")),"",
SUM(
IF(AND(I623=IF(J623&gt;【１】経営概要!$G$27,調査年-1,調査年),AA623=1),ROUND(K623*R623%,0),),
ROUND(M623*R623%,0),
ROUND(SUM(AL623)*R623%,0),
))</f>
        <v/>
      </c>
      <c r="AR623" s="666" t="str">
        <f t="shared" si="116"/>
        <v/>
      </c>
      <c r="AS623" s="666" t="str">
        <f t="shared" si="117"/>
        <v/>
      </c>
      <c r="AT623" s="897" t="str">
        <f t="shared" si="121"/>
        <v/>
      </c>
      <c r="AU623" s="897" t="str">
        <f t="shared" si="118"/>
        <v/>
      </c>
    </row>
    <row r="624" spans="3:47" s="4" customFormat="1" ht="28.15" hidden="1" customHeight="1" outlineLevel="1">
      <c r="C624" s="722">
        <v>606</v>
      </c>
      <c r="D624" s="766"/>
      <c r="E624" s="686"/>
      <c r="F624" s="767"/>
      <c r="G624" s="744"/>
      <c r="H624" s="191"/>
      <c r="I624" s="191"/>
      <c r="J624" s="776"/>
      <c r="K624" s="192"/>
      <c r="L624" s="192"/>
      <c r="M624" s="774"/>
      <c r="N624" s="192"/>
      <c r="O624" s="769"/>
      <c r="P624" s="895"/>
      <c r="Q624" s="960"/>
      <c r="R624" s="1048"/>
      <c r="S624" s="770"/>
      <c r="T624" s="771"/>
      <c r="U624" s="453"/>
      <c r="V624" s="307"/>
      <c r="W624" s="294"/>
      <c r="Z624" s="663" t="str">
        <f t="shared" si="106"/>
        <v/>
      </c>
      <c r="AA624" s="664" t="str">
        <f t="shared" si="119"/>
        <v/>
      </c>
      <c r="AB624" s="664" t="str">
        <f t="shared" si="120"/>
        <v/>
      </c>
      <c r="AC624" s="664" t="str">
        <f>IF(Z624="","",VLOOKUP(Z624,リスト!BN:BO,2,0))</f>
        <v/>
      </c>
      <c r="AD624" s="664" t="str">
        <f t="shared" si="107"/>
        <v/>
      </c>
      <c r="AE624" s="664" t="str">
        <f>IF(AD624="","",VLOOKUP(AD624,リスト!BW:BX,2,0))</f>
        <v/>
      </c>
      <c r="AF624" s="664" t="str">
        <f>IF(Z624="","",IF(J624&gt;【１】経営概要!$G$27,調査年-1,調査年)-I624)</f>
        <v/>
      </c>
      <c r="AG624" s="723" t="str">
        <f t="shared" si="108"/>
        <v/>
      </c>
      <c r="AH624" s="665" t="str">
        <f t="shared" si="109"/>
        <v/>
      </c>
      <c r="AI624" s="665" t="str">
        <f t="shared" si="110"/>
        <v/>
      </c>
      <c r="AJ624" s="666" t="str">
        <f t="shared" si="111"/>
        <v/>
      </c>
      <c r="AK624" s="666" t="str">
        <f t="shared" si="112"/>
        <v/>
      </c>
      <c r="AL624" s="666" t="str">
        <f t="shared" si="122"/>
        <v/>
      </c>
      <c r="AM624" s="666" t="str">
        <f>IF(R624="","",IF(OR(I624=IF(J624&gt;【１】経営概要!$G$27,調査年-1,調査年),AH624=""),"",ROUND(AH624*R624%,0)))</f>
        <v/>
      </c>
      <c r="AN624" s="666" t="str">
        <f t="shared" si="113"/>
        <v/>
      </c>
      <c r="AO624" s="666" t="str">
        <f t="shared" si="114"/>
        <v/>
      </c>
      <c r="AP624" s="666" t="str">
        <f t="shared" si="115"/>
        <v/>
      </c>
      <c r="AQ624" s="862" t="str">
        <f>IF(OR(R624="",AND(OR(I624&lt;&gt;IF(J624&gt;【１】経営概要!$G$27,調査年-1,調査年),AA624=0),M624="",AL624="")),"",
SUM(
IF(AND(I624=IF(J624&gt;【１】経営概要!$G$27,調査年-1,調査年),AA624=1),ROUND(K624*R624%,0),),
ROUND(M624*R624%,0),
ROUND(SUM(AL624)*R624%,0),
))</f>
        <v/>
      </c>
      <c r="AR624" s="666" t="str">
        <f t="shared" si="116"/>
        <v/>
      </c>
      <c r="AS624" s="666" t="str">
        <f t="shared" si="117"/>
        <v/>
      </c>
      <c r="AT624" s="897" t="str">
        <f t="shared" si="121"/>
        <v/>
      </c>
      <c r="AU624" s="897" t="str">
        <f t="shared" si="118"/>
        <v/>
      </c>
    </row>
    <row r="625" spans="3:47" s="4" customFormat="1" ht="28.15" hidden="1" customHeight="1" outlineLevel="1">
      <c r="C625" s="722">
        <v>607</v>
      </c>
      <c r="D625" s="766"/>
      <c r="E625" s="686"/>
      <c r="F625" s="767"/>
      <c r="G625" s="744"/>
      <c r="H625" s="191"/>
      <c r="I625" s="191"/>
      <c r="J625" s="776"/>
      <c r="K625" s="192"/>
      <c r="L625" s="192"/>
      <c r="M625" s="774"/>
      <c r="N625" s="192"/>
      <c r="O625" s="769"/>
      <c r="P625" s="895"/>
      <c r="Q625" s="960"/>
      <c r="R625" s="1048"/>
      <c r="S625" s="770"/>
      <c r="T625" s="771"/>
      <c r="U625" s="453"/>
      <c r="V625" s="307"/>
      <c r="W625" s="294"/>
      <c r="Z625" s="663" t="str">
        <f t="shared" si="106"/>
        <v/>
      </c>
      <c r="AA625" s="664" t="str">
        <f t="shared" si="119"/>
        <v/>
      </c>
      <c r="AB625" s="664" t="str">
        <f t="shared" si="120"/>
        <v/>
      </c>
      <c r="AC625" s="664" t="str">
        <f>IF(Z625="","",VLOOKUP(Z625,リスト!BN:BO,2,0))</f>
        <v/>
      </c>
      <c r="AD625" s="664" t="str">
        <f t="shared" si="107"/>
        <v/>
      </c>
      <c r="AE625" s="664" t="str">
        <f>IF(AD625="","",VLOOKUP(AD625,リスト!BW:BX,2,0))</f>
        <v/>
      </c>
      <c r="AF625" s="664" t="str">
        <f>IF(Z625="","",IF(J625&gt;【１】経営概要!$G$27,調査年-1,調査年)-I625)</f>
        <v/>
      </c>
      <c r="AG625" s="723" t="str">
        <f t="shared" si="108"/>
        <v/>
      </c>
      <c r="AH625" s="665" t="str">
        <f t="shared" si="109"/>
        <v/>
      </c>
      <c r="AI625" s="665" t="str">
        <f t="shared" si="110"/>
        <v/>
      </c>
      <c r="AJ625" s="666" t="str">
        <f t="shared" si="111"/>
        <v/>
      </c>
      <c r="AK625" s="666" t="str">
        <f t="shared" si="112"/>
        <v/>
      </c>
      <c r="AL625" s="666" t="str">
        <f t="shared" si="122"/>
        <v/>
      </c>
      <c r="AM625" s="666" t="str">
        <f>IF(R625="","",IF(OR(I625=IF(J625&gt;【１】経営概要!$G$27,調査年-1,調査年),AH625=""),"",ROUND(AH625*R625%,0)))</f>
        <v/>
      </c>
      <c r="AN625" s="666" t="str">
        <f t="shared" si="113"/>
        <v/>
      </c>
      <c r="AO625" s="666" t="str">
        <f t="shared" si="114"/>
        <v/>
      </c>
      <c r="AP625" s="666" t="str">
        <f t="shared" si="115"/>
        <v/>
      </c>
      <c r="AQ625" s="862" t="str">
        <f>IF(OR(R625="",AND(OR(I625&lt;&gt;IF(J625&gt;【１】経営概要!$G$27,調査年-1,調査年),AA625=0),M625="",AL625="")),"",
SUM(
IF(AND(I625=IF(J625&gt;【１】経営概要!$G$27,調査年-1,調査年),AA625=1),ROUND(K625*R625%,0),),
ROUND(M625*R625%,0),
ROUND(SUM(AL625)*R625%,0),
))</f>
        <v/>
      </c>
      <c r="AR625" s="666" t="str">
        <f t="shared" si="116"/>
        <v/>
      </c>
      <c r="AS625" s="666" t="str">
        <f t="shared" si="117"/>
        <v/>
      </c>
      <c r="AT625" s="897" t="str">
        <f t="shared" si="121"/>
        <v/>
      </c>
      <c r="AU625" s="897" t="str">
        <f t="shared" si="118"/>
        <v/>
      </c>
    </row>
    <row r="626" spans="3:47" s="4" customFormat="1" ht="28.15" hidden="1" customHeight="1" outlineLevel="1">
      <c r="C626" s="722">
        <v>608</v>
      </c>
      <c r="D626" s="766"/>
      <c r="E626" s="686"/>
      <c r="F626" s="767"/>
      <c r="G626" s="682"/>
      <c r="H626" s="200"/>
      <c r="I626" s="200"/>
      <c r="J626" s="768"/>
      <c r="K626" s="201"/>
      <c r="L626" s="201"/>
      <c r="M626" s="201"/>
      <c r="N626" s="201"/>
      <c r="O626" s="769"/>
      <c r="P626" s="895"/>
      <c r="Q626" s="960"/>
      <c r="R626" s="1048"/>
      <c r="S626" s="770"/>
      <c r="T626" s="771"/>
      <c r="U626" s="453"/>
      <c r="V626" s="307"/>
      <c r="W626" s="294"/>
      <c r="Z626" s="663" t="str">
        <f t="shared" si="106"/>
        <v/>
      </c>
      <c r="AA626" s="664" t="str">
        <f t="shared" si="119"/>
        <v/>
      </c>
      <c r="AB626" s="664" t="str">
        <f t="shared" si="120"/>
        <v/>
      </c>
      <c r="AC626" s="664" t="str">
        <f>IF(Z626="","",VLOOKUP(Z626,リスト!BN:BO,2,0))</f>
        <v/>
      </c>
      <c r="AD626" s="664" t="str">
        <f t="shared" si="107"/>
        <v/>
      </c>
      <c r="AE626" s="664" t="str">
        <f>IF(AD626="","",VLOOKUP(AD626,リスト!BW:BX,2,0))</f>
        <v/>
      </c>
      <c r="AF626" s="664" t="str">
        <f>IF(Z626="","",IF(J626&gt;【１】経営概要!$G$27,調査年-1,調査年)-I626)</f>
        <v/>
      </c>
      <c r="AG626" s="723" t="str">
        <f t="shared" si="108"/>
        <v/>
      </c>
      <c r="AH626" s="665" t="str">
        <f t="shared" si="109"/>
        <v/>
      </c>
      <c r="AI626" s="665" t="str">
        <f t="shared" si="110"/>
        <v/>
      </c>
      <c r="AJ626" s="666" t="str">
        <f t="shared" si="111"/>
        <v/>
      </c>
      <c r="AK626" s="666" t="str">
        <f t="shared" si="112"/>
        <v/>
      </c>
      <c r="AL626" s="666" t="str">
        <f t="shared" si="122"/>
        <v/>
      </c>
      <c r="AM626" s="666" t="str">
        <f>IF(R626="","",IF(OR(I626=IF(J626&gt;【１】経営概要!$G$27,調査年-1,調査年),AH626=""),"",ROUND(AH626*R626%,0)))</f>
        <v/>
      </c>
      <c r="AN626" s="666" t="str">
        <f t="shared" si="113"/>
        <v/>
      </c>
      <c r="AO626" s="666" t="str">
        <f t="shared" si="114"/>
        <v/>
      </c>
      <c r="AP626" s="666" t="str">
        <f t="shared" si="115"/>
        <v/>
      </c>
      <c r="AQ626" s="862" t="str">
        <f>IF(OR(R626="",AND(OR(I626&lt;&gt;IF(J626&gt;【１】経営概要!$G$27,調査年-1,調査年),AA626=0),M626="",AL626="")),"",
SUM(
IF(AND(I626=IF(J626&gt;【１】経営概要!$G$27,調査年-1,調査年),AA626=1),ROUND(K626*R626%,0),),
ROUND(M626*R626%,0),
ROUND(SUM(AL626)*R626%,0),
))</f>
        <v/>
      </c>
      <c r="AR626" s="666" t="str">
        <f t="shared" si="116"/>
        <v/>
      </c>
      <c r="AS626" s="666" t="str">
        <f t="shared" si="117"/>
        <v/>
      </c>
      <c r="AT626" s="897" t="str">
        <f t="shared" si="121"/>
        <v/>
      </c>
      <c r="AU626" s="897" t="str">
        <f t="shared" si="118"/>
        <v/>
      </c>
    </row>
    <row r="627" spans="3:47" s="4" customFormat="1" ht="28.15" hidden="1" customHeight="1" outlineLevel="1">
      <c r="C627" s="722">
        <v>609</v>
      </c>
      <c r="D627" s="772"/>
      <c r="E627" s="773"/>
      <c r="F627" s="767"/>
      <c r="G627" s="744"/>
      <c r="H627" s="193"/>
      <c r="I627" s="193"/>
      <c r="J627" s="768"/>
      <c r="K627" s="192"/>
      <c r="L627" s="192"/>
      <c r="M627" s="774"/>
      <c r="N627" s="192"/>
      <c r="O627" s="769"/>
      <c r="P627" s="895"/>
      <c r="Q627" s="960"/>
      <c r="R627" s="1048"/>
      <c r="S627" s="770"/>
      <c r="T627" s="771"/>
      <c r="U627" s="453"/>
      <c r="V627" s="307"/>
      <c r="W627" s="294"/>
      <c r="Z627" s="663" t="str">
        <f t="shared" si="106"/>
        <v/>
      </c>
      <c r="AA627" s="664" t="str">
        <f t="shared" si="119"/>
        <v/>
      </c>
      <c r="AB627" s="664" t="str">
        <f t="shared" si="120"/>
        <v/>
      </c>
      <c r="AC627" s="664" t="str">
        <f>IF(Z627="","",VLOOKUP(Z627,リスト!BN:BO,2,0))</f>
        <v/>
      </c>
      <c r="AD627" s="664" t="str">
        <f t="shared" si="107"/>
        <v/>
      </c>
      <c r="AE627" s="664" t="str">
        <f>IF(AD627="","",VLOOKUP(AD627,リスト!BW:BX,2,0))</f>
        <v/>
      </c>
      <c r="AF627" s="664" t="str">
        <f>IF(Z627="","",IF(J627&gt;【１】経営概要!$G$27,調査年-1,調査年)-I627)</f>
        <v/>
      </c>
      <c r="AG627" s="723" t="str">
        <f t="shared" si="108"/>
        <v/>
      </c>
      <c r="AH627" s="665" t="str">
        <f t="shared" si="109"/>
        <v/>
      </c>
      <c r="AI627" s="665" t="str">
        <f t="shared" si="110"/>
        <v/>
      </c>
      <c r="AJ627" s="666" t="str">
        <f t="shared" si="111"/>
        <v/>
      </c>
      <c r="AK627" s="666" t="str">
        <f t="shared" si="112"/>
        <v/>
      </c>
      <c r="AL627" s="666" t="str">
        <f t="shared" si="122"/>
        <v/>
      </c>
      <c r="AM627" s="666" t="str">
        <f>IF(R627="","",IF(OR(I627=IF(J627&gt;【１】経営概要!$G$27,調査年-1,調査年),AH627=""),"",ROUND(AH627*R627%,0)))</f>
        <v/>
      </c>
      <c r="AN627" s="666" t="str">
        <f t="shared" si="113"/>
        <v/>
      </c>
      <c r="AO627" s="666" t="str">
        <f t="shared" si="114"/>
        <v/>
      </c>
      <c r="AP627" s="666" t="str">
        <f t="shared" si="115"/>
        <v/>
      </c>
      <c r="AQ627" s="862" t="str">
        <f>IF(OR(R627="",AND(OR(I627&lt;&gt;IF(J627&gt;【１】経営概要!$G$27,調査年-1,調査年),AA627=0),M627="",AL627="")),"",
SUM(
IF(AND(I627=IF(J627&gt;【１】経営概要!$G$27,調査年-1,調査年),AA627=1),ROUND(K627*R627%,0),),
ROUND(M627*R627%,0),
ROUND(SUM(AL627)*R627%,0),
))</f>
        <v/>
      </c>
      <c r="AR627" s="666" t="str">
        <f t="shared" si="116"/>
        <v/>
      </c>
      <c r="AS627" s="666" t="str">
        <f t="shared" si="117"/>
        <v/>
      </c>
      <c r="AT627" s="897" t="str">
        <f t="shared" si="121"/>
        <v/>
      </c>
      <c r="AU627" s="897" t="str">
        <f t="shared" si="118"/>
        <v/>
      </c>
    </row>
    <row r="628" spans="3:47" s="4" customFormat="1" ht="28.15" hidden="1" customHeight="1" outlineLevel="1">
      <c r="C628" s="722">
        <v>610</v>
      </c>
      <c r="D628" s="766"/>
      <c r="E628" s="686"/>
      <c r="F628" s="767"/>
      <c r="G628" s="744"/>
      <c r="H628" s="191"/>
      <c r="I628" s="191"/>
      <c r="J628" s="768"/>
      <c r="K628" s="192"/>
      <c r="L628" s="192"/>
      <c r="M628" s="774"/>
      <c r="N628" s="192"/>
      <c r="O628" s="769"/>
      <c r="P628" s="895"/>
      <c r="Q628" s="960"/>
      <c r="R628" s="1048"/>
      <c r="S628" s="770"/>
      <c r="T628" s="771"/>
      <c r="U628" s="453"/>
      <c r="V628" s="307"/>
      <c r="W628" s="294"/>
      <c r="Z628" s="663" t="str">
        <f t="shared" si="106"/>
        <v/>
      </c>
      <c r="AA628" s="664" t="str">
        <f t="shared" si="119"/>
        <v/>
      </c>
      <c r="AB628" s="664" t="str">
        <f t="shared" si="120"/>
        <v/>
      </c>
      <c r="AC628" s="664" t="str">
        <f>IF(Z628="","",VLOOKUP(Z628,リスト!BN:BO,2,0))</f>
        <v/>
      </c>
      <c r="AD628" s="664" t="str">
        <f t="shared" si="107"/>
        <v/>
      </c>
      <c r="AE628" s="664" t="str">
        <f>IF(AD628="","",VLOOKUP(AD628,リスト!BW:BX,2,0))</f>
        <v/>
      </c>
      <c r="AF628" s="664" t="str">
        <f>IF(Z628="","",IF(J628&gt;【１】経営概要!$G$27,調査年-1,調査年)-I628)</f>
        <v/>
      </c>
      <c r="AG628" s="723" t="str">
        <f t="shared" si="108"/>
        <v/>
      </c>
      <c r="AH628" s="665" t="str">
        <f t="shared" si="109"/>
        <v/>
      </c>
      <c r="AI628" s="665" t="str">
        <f t="shared" si="110"/>
        <v/>
      </c>
      <c r="AJ628" s="666" t="str">
        <f t="shared" si="111"/>
        <v/>
      </c>
      <c r="AK628" s="666" t="str">
        <f t="shared" si="112"/>
        <v/>
      </c>
      <c r="AL628" s="666" t="str">
        <f t="shared" si="122"/>
        <v/>
      </c>
      <c r="AM628" s="666" t="str">
        <f>IF(R628="","",IF(OR(I628=IF(J628&gt;【１】経営概要!$G$27,調査年-1,調査年),AH628=""),"",ROUND(AH628*R628%,0)))</f>
        <v/>
      </c>
      <c r="AN628" s="666" t="str">
        <f t="shared" si="113"/>
        <v/>
      </c>
      <c r="AO628" s="666" t="str">
        <f t="shared" si="114"/>
        <v/>
      </c>
      <c r="AP628" s="666" t="str">
        <f t="shared" si="115"/>
        <v/>
      </c>
      <c r="AQ628" s="862" t="str">
        <f>IF(OR(R628="",AND(OR(I628&lt;&gt;IF(J628&gt;【１】経営概要!$G$27,調査年-1,調査年),AA628=0),M628="",AL628="")),"",
SUM(
IF(AND(I628=IF(J628&gt;【１】経営概要!$G$27,調査年-1,調査年),AA628=1),ROUND(K628*R628%,0),),
ROUND(M628*R628%,0),
ROUND(SUM(AL628)*R628%,0),
))</f>
        <v/>
      </c>
      <c r="AR628" s="666" t="str">
        <f t="shared" si="116"/>
        <v/>
      </c>
      <c r="AS628" s="666" t="str">
        <f t="shared" si="117"/>
        <v/>
      </c>
      <c r="AT628" s="897" t="str">
        <f t="shared" si="121"/>
        <v/>
      </c>
      <c r="AU628" s="897" t="str">
        <f t="shared" si="118"/>
        <v/>
      </c>
    </row>
    <row r="629" spans="3:47" s="4" customFormat="1" ht="28.15" hidden="1" customHeight="1" outlineLevel="1">
      <c r="C629" s="722">
        <v>611</v>
      </c>
      <c r="D629" s="772"/>
      <c r="E629" s="773"/>
      <c r="F629" s="767"/>
      <c r="G629" s="744"/>
      <c r="H629" s="193"/>
      <c r="I629" s="193"/>
      <c r="J629" s="768"/>
      <c r="K629" s="192"/>
      <c r="L629" s="192"/>
      <c r="M629" s="774"/>
      <c r="N629" s="192"/>
      <c r="O629" s="769"/>
      <c r="P629" s="895"/>
      <c r="Q629" s="960"/>
      <c r="R629" s="1048"/>
      <c r="S629" s="770"/>
      <c r="T629" s="771"/>
      <c r="U629" s="453"/>
      <c r="V629" s="307"/>
      <c r="W629" s="294"/>
      <c r="Z629" s="663" t="str">
        <f t="shared" si="106"/>
        <v/>
      </c>
      <c r="AA629" s="664" t="str">
        <f t="shared" si="119"/>
        <v/>
      </c>
      <c r="AB629" s="664" t="str">
        <f t="shared" si="120"/>
        <v/>
      </c>
      <c r="AC629" s="664" t="str">
        <f>IF(Z629="","",VLOOKUP(Z629,リスト!BN:BO,2,0))</f>
        <v/>
      </c>
      <c r="AD629" s="664" t="str">
        <f t="shared" si="107"/>
        <v/>
      </c>
      <c r="AE629" s="664" t="str">
        <f>IF(AD629="","",VLOOKUP(AD629,リスト!BW:BX,2,0))</f>
        <v/>
      </c>
      <c r="AF629" s="664" t="str">
        <f>IF(Z629="","",IF(J629&gt;【１】経営概要!$G$27,調査年-1,調査年)-I629)</f>
        <v/>
      </c>
      <c r="AG629" s="723" t="str">
        <f t="shared" si="108"/>
        <v/>
      </c>
      <c r="AH629" s="665" t="str">
        <f t="shared" si="109"/>
        <v/>
      </c>
      <c r="AI629" s="665" t="str">
        <f t="shared" si="110"/>
        <v/>
      </c>
      <c r="AJ629" s="666" t="str">
        <f t="shared" si="111"/>
        <v/>
      </c>
      <c r="AK629" s="666" t="str">
        <f t="shared" si="112"/>
        <v/>
      </c>
      <c r="AL629" s="666" t="str">
        <f t="shared" si="122"/>
        <v/>
      </c>
      <c r="AM629" s="666" t="str">
        <f>IF(R629="","",IF(OR(I629=IF(J629&gt;【１】経営概要!$G$27,調査年-1,調査年),AH629=""),"",ROUND(AH629*R629%,0)))</f>
        <v/>
      </c>
      <c r="AN629" s="666" t="str">
        <f t="shared" si="113"/>
        <v/>
      </c>
      <c r="AO629" s="666" t="str">
        <f t="shared" si="114"/>
        <v/>
      </c>
      <c r="AP629" s="666" t="str">
        <f t="shared" si="115"/>
        <v/>
      </c>
      <c r="AQ629" s="862" t="str">
        <f>IF(OR(R629="",AND(OR(I629&lt;&gt;IF(J629&gt;【１】経営概要!$G$27,調査年-1,調査年),AA629=0),M629="",AL629="")),"",
SUM(
IF(AND(I629=IF(J629&gt;【１】経営概要!$G$27,調査年-1,調査年),AA629=1),ROUND(K629*R629%,0),),
ROUND(M629*R629%,0),
ROUND(SUM(AL629)*R629%,0),
))</f>
        <v/>
      </c>
      <c r="AR629" s="666" t="str">
        <f t="shared" si="116"/>
        <v/>
      </c>
      <c r="AS629" s="666" t="str">
        <f t="shared" si="117"/>
        <v/>
      </c>
      <c r="AT629" s="897" t="str">
        <f t="shared" si="121"/>
        <v/>
      </c>
      <c r="AU629" s="897" t="str">
        <f t="shared" si="118"/>
        <v/>
      </c>
    </row>
    <row r="630" spans="3:47" s="4" customFormat="1" ht="28.15" hidden="1" customHeight="1" outlineLevel="1">
      <c r="C630" s="722">
        <v>612</v>
      </c>
      <c r="D630" s="766"/>
      <c r="E630" s="686"/>
      <c r="F630" s="767"/>
      <c r="G630" s="744"/>
      <c r="H630" s="191"/>
      <c r="I630" s="191"/>
      <c r="J630" s="768"/>
      <c r="K630" s="192"/>
      <c r="L630" s="192"/>
      <c r="M630" s="774"/>
      <c r="N630" s="192"/>
      <c r="O630" s="769"/>
      <c r="P630" s="895"/>
      <c r="Q630" s="960"/>
      <c r="R630" s="1048"/>
      <c r="S630" s="770"/>
      <c r="T630" s="771"/>
      <c r="U630" s="453"/>
      <c r="V630" s="307"/>
      <c r="W630" s="294"/>
      <c r="Z630" s="663" t="str">
        <f t="shared" si="106"/>
        <v/>
      </c>
      <c r="AA630" s="664" t="str">
        <f t="shared" si="119"/>
        <v/>
      </c>
      <c r="AB630" s="664" t="str">
        <f t="shared" si="120"/>
        <v/>
      </c>
      <c r="AC630" s="664" t="str">
        <f>IF(Z630="","",VLOOKUP(Z630,リスト!BN:BO,2,0))</f>
        <v/>
      </c>
      <c r="AD630" s="664" t="str">
        <f t="shared" si="107"/>
        <v/>
      </c>
      <c r="AE630" s="664" t="str">
        <f>IF(AD630="","",VLOOKUP(AD630,リスト!BW:BX,2,0))</f>
        <v/>
      </c>
      <c r="AF630" s="664" t="str">
        <f>IF(Z630="","",IF(J630&gt;【１】経営概要!$G$27,調査年-1,調査年)-I630)</f>
        <v/>
      </c>
      <c r="AG630" s="723" t="str">
        <f t="shared" si="108"/>
        <v/>
      </c>
      <c r="AH630" s="665" t="str">
        <f t="shared" si="109"/>
        <v/>
      </c>
      <c r="AI630" s="665" t="str">
        <f t="shared" si="110"/>
        <v/>
      </c>
      <c r="AJ630" s="666" t="str">
        <f t="shared" si="111"/>
        <v/>
      </c>
      <c r="AK630" s="666" t="str">
        <f t="shared" si="112"/>
        <v/>
      </c>
      <c r="AL630" s="666" t="str">
        <f t="shared" si="122"/>
        <v/>
      </c>
      <c r="AM630" s="666" t="str">
        <f>IF(R630="","",IF(OR(I630=IF(J630&gt;【１】経営概要!$G$27,調査年-1,調査年),AH630=""),"",ROUND(AH630*R630%,0)))</f>
        <v/>
      </c>
      <c r="AN630" s="666" t="str">
        <f t="shared" si="113"/>
        <v/>
      </c>
      <c r="AO630" s="666" t="str">
        <f t="shared" si="114"/>
        <v/>
      </c>
      <c r="AP630" s="666" t="str">
        <f t="shared" si="115"/>
        <v/>
      </c>
      <c r="AQ630" s="862" t="str">
        <f>IF(OR(R630="",AND(OR(I630&lt;&gt;IF(J630&gt;【１】経営概要!$G$27,調査年-1,調査年),AA630=0),M630="",AL630="")),"",
SUM(
IF(AND(I630=IF(J630&gt;【１】経営概要!$G$27,調査年-1,調査年),AA630=1),ROUND(K630*R630%,0),),
ROUND(M630*R630%,0),
ROUND(SUM(AL630)*R630%,0),
))</f>
        <v/>
      </c>
      <c r="AR630" s="666" t="str">
        <f t="shared" si="116"/>
        <v/>
      </c>
      <c r="AS630" s="666" t="str">
        <f t="shared" si="117"/>
        <v/>
      </c>
      <c r="AT630" s="897" t="str">
        <f t="shared" si="121"/>
        <v/>
      </c>
      <c r="AU630" s="897" t="str">
        <f t="shared" si="118"/>
        <v/>
      </c>
    </row>
    <row r="631" spans="3:47" s="4" customFormat="1" ht="28.15" hidden="1" customHeight="1" outlineLevel="1">
      <c r="C631" s="722">
        <v>613</v>
      </c>
      <c r="D631" s="772"/>
      <c r="E631" s="773"/>
      <c r="F631" s="767"/>
      <c r="G631" s="744"/>
      <c r="H631" s="193"/>
      <c r="I631" s="193"/>
      <c r="J631" s="768"/>
      <c r="K631" s="192"/>
      <c r="L631" s="192"/>
      <c r="M631" s="774"/>
      <c r="N631" s="192"/>
      <c r="O631" s="769"/>
      <c r="P631" s="895"/>
      <c r="Q631" s="960"/>
      <c r="R631" s="1048"/>
      <c r="S631" s="770"/>
      <c r="T631" s="771"/>
      <c r="U631" s="453"/>
      <c r="V631" s="307"/>
      <c r="W631" s="294"/>
      <c r="Z631" s="663" t="str">
        <f t="shared" si="106"/>
        <v/>
      </c>
      <c r="AA631" s="664" t="str">
        <f t="shared" si="119"/>
        <v/>
      </c>
      <c r="AB631" s="664" t="str">
        <f t="shared" si="120"/>
        <v/>
      </c>
      <c r="AC631" s="664" t="str">
        <f>IF(Z631="","",VLOOKUP(Z631,リスト!BN:BO,2,0))</f>
        <v/>
      </c>
      <c r="AD631" s="664" t="str">
        <f t="shared" si="107"/>
        <v/>
      </c>
      <c r="AE631" s="664" t="str">
        <f>IF(AD631="","",VLOOKUP(AD631,リスト!BW:BX,2,0))</f>
        <v/>
      </c>
      <c r="AF631" s="664" t="str">
        <f>IF(Z631="","",IF(J631&gt;【１】経営概要!$G$27,調査年-1,調査年)-I631)</f>
        <v/>
      </c>
      <c r="AG631" s="723" t="str">
        <f t="shared" si="108"/>
        <v/>
      </c>
      <c r="AH631" s="665" t="str">
        <f t="shared" si="109"/>
        <v/>
      </c>
      <c r="AI631" s="665" t="str">
        <f t="shared" si="110"/>
        <v/>
      </c>
      <c r="AJ631" s="666" t="str">
        <f t="shared" si="111"/>
        <v/>
      </c>
      <c r="AK631" s="666" t="str">
        <f t="shared" si="112"/>
        <v/>
      </c>
      <c r="AL631" s="666" t="str">
        <f t="shared" si="122"/>
        <v/>
      </c>
      <c r="AM631" s="666" t="str">
        <f>IF(R631="","",IF(OR(I631=IF(J631&gt;【１】経営概要!$G$27,調査年-1,調査年),AH631=""),"",ROUND(AH631*R631%,0)))</f>
        <v/>
      </c>
      <c r="AN631" s="666" t="str">
        <f t="shared" si="113"/>
        <v/>
      </c>
      <c r="AO631" s="666" t="str">
        <f t="shared" si="114"/>
        <v/>
      </c>
      <c r="AP631" s="666" t="str">
        <f t="shared" si="115"/>
        <v/>
      </c>
      <c r="AQ631" s="862" t="str">
        <f>IF(OR(R631="",AND(OR(I631&lt;&gt;IF(J631&gt;【１】経営概要!$G$27,調査年-1,調査年),AA631=0),M631="",AL631="")),"",
SUM(
IF(AND(I631=IF(J631&gt;【１】経営概要!$G$27,調査年-1,調査年),AA631=1),ROUND(K631*R631%,0),),
ROUND(M631*R631%,0),
ROUND(SUM(AL631)*R631%,0),
))</f>
        <v/>
      </c>
      <c r="AR631" s="666" t="str">
        <f t="shared" si="116"/>
        <v/>
      </c>
      <c r="AS631" s="666" t="str">
        <f t="shared" si="117"/>
        <v/>
      </c>
      <c r="AT631" s="897" t="str">
        <f t="shared" si="121"/>
        <v/>
      </c>
      <c r="AU631" s="897" t="str">
        <f t="shared" si="118"/>
        <v/>
      </c>
    </row>
    <row r="632" spans="3:47" s="4" customFormat="1" ht="28.15" hidden="1" customHeight="1" outlineLevel="1">
      <c r="C632" s="722">
        <v>614</v>
      </c>
      <c r="D632" s="766"/>
      <c r="E632" s="686"/>
      <c r="F632" s="767"/>
      <c r="G632" s="744"/>
      <c r="H632" s="191"/>
      <c r="I632" s="191"/>
      <c r="J632" s="768"/>
      <c r="K632" s="192"/>
      <c r="L632" s="192"/>
      <c r="M632" s="774"/>
      <c r="N632" s="192"/>
      <c r="O632" s="769"/>
      <c r="P632" s="895"/>
      <c r="Q632" s="960"/>
      <c r="R632" s="1048"/>
      <c r="S632" s="770"/>
      <c r="T632" s="771"/>
      <c r="U632" s="453"/>
      <c r="V632" s="307"/>
      <c r="W632" s="294"/>
      <c r="Z632" s="663" t="str">
        <f t="shared" si="106"/>
        <v/>
      </c>
      <c r="AA632" s="664" t="str">
        <f t="shared" si="119"/>
        <v/>
      </c>
      <c r="AB632" s="664" t="str">
        <f t="shared" si="120"/>
        <v/>
      </c>
      <c r="AC632" s="664" t="str">
        <f>IF(Z632="","",VLOOKUP(Z632,リスト!BN:BO,2,0))</f>
        <v/>
      </c>
      <c r="AD632" s="664" t="str">
        <f t="shared" si="107"/>
        <v/>
      </c>
      <c r="AE632" s="664" t="str">
        <f>IF(AD632="","",VLOOKUP(AD632,リスト!BW:BX,2,0))</f>
        <v/>
      </c>
      <c r="AF632" s="664" t="str">
        <f>IF(Z632="","",IF(J632&gt;【１】経営概要!$G$27,調査年-1,調査年)-I632)</f>
        <v/>
      </c>
      <c r="AG632" s="723" t="str">
        <f t="shared" si="108"/>
        <v/>
      </c>
      <c r="AH632" s="665" t="str">
        <f t="shared" si="109"/>
        <v/>
      </c>
      <c r="AI632" s="665" t="str">
        <f t="shared" si="110"/>
        <v/>
      </c>
      <c r="AJ632" s="666" t="str">
        <f t="shared" si="111"/>
        <v/>
      </c>
      <c r="AK632" s="666" t="str">
        <f t="shared" si="112"/>
        <v/>
      </c>
      <c r="AL632" s="666" t="str">
        <f t="shared" si="122"/>
        <v/>
      </c>
      <c r="AM632" s="666" t="str">
        <f>IF(R632="","",IF(OR(I632=IF(J632&gt;【１】経営概要!$G$27,調査年-1,調査年),AH632=""),"",ROUND(AH632*R632%,0)))</f>
        <v/>
      </c>
      <c r="AN632" s="666" t="str">
        <f t="shared" si="113"/>
        <v/>
      </c>
      <c r="AO632" s="666" t="str">
        <f t="shared" si="114"/>
        <v/>
      </c>
      <c r="AP632" s="666" t="str">
        <f t="shared" si="115"/>
        <v/>
      </c>
      <c r="AQ632" s="862" t="str">
        <f>IF(OR(R632="",AND(OR(I632&lt;&gt;IF(J632&gt;【１】経営概要!$G$27,調査年-1,調査年),AA632=0),M632="",AL632="")),"",
SUM(
IF(AND(I632=IF(J632&gt;【１】経営概要!$G$27,調査年-1,調査年),AA632=1),ROUND(K632*R632%,0),),
ROUND(M632*R632%,0),
ROUND(SUM(AL632)*R632%,0),
))</f>
        <v/>
      </c>
      <c r="AR632" s="666" t="str">
        <f t="shared" si="116"/>
        <v/>
      </c>
      <c r="AS632" s="666" t="str">
        <f t="shared" si="117"/>
        <v/>
      </c>
      <c r="AT632" s="897" t="str">
        <f t="shared" si="121"/>
        <v/>
      </c>
      <c r="AU632" s="897" t="str">
        <f t="shared" si="118"/>
        <v/>
      </c>
    </row>
    <row r="633" spans="3:47" s="4" customFormat="1" ht="28.15" hidden="1" customHeight="1" outlineLevel="1">
      <c r="C633" s="722">
        <v>615</v>
      </c>
      <c r="D633" s="772"/>
      <c r="E633" s="773"/>
      <c r="F633" s="767"/>
      <c r="G633" s="744"/>
      <c r="H633" s="193"/>
      <c r="I633" s="193"/>
      <c r="J633" s="768"/>
      <c r="K633" s="192"/>
      <c r="L633" s="192"/>
      <c r="M633" s="774"/>
      <c r="N633" s="192"/>
      <c r="O633" s="769"/>
      <c r="P633" s="895"/>
      <c r="Q633" s="960"/>
      <c r="R633" s="1048"/>
      <c r="S633" s="770"/>
      <c r="T633" s="771"/>
      <c r="U633" s="453"/>
      <c r="V633" s="307"/>
      <c r="W633" s="294"/>
      <c r="Z633" s="663" t="str">
        <f t="shared" si="106"/>
        <v/>
      </c>
      <c r="AA633" s="664" t="str">
        <f t="shared" si="119"/>
        <v/>
      </c>
      <c r="AB633" s="664" t="str">
        <f t="shared" si="120"/>
        <v/>
      </c>
      <c r="AC633" s="664" t="str">
        <f>IF(Z633="","",VLOOKUP(Z633,リスト!BN:BO,2,0))</f>
        <v/>
      </c>
      <c r="AD633" s="664" t="str">
        <f t="shared" si="107"/>
        <v/>
      </c>
      <c r="AE633" s="664" t="str">
        <f>IF(AD633="","",VLOOKUP(AD633,リスト!BW:BX,2,0))</f>
        <v/>
      </c>
      <c r="AF633" s="664" t="str">
        <f>IF(Z633="","",IF(J633&gt;【１】経営概要!$G$27,調査年-1,調査年)-I633)</f>
        <v/>
      </c>
      <c r="AG633" s="723" t="str">
        <f t="shared" si="108"/>
        <v/>
      </c>
      <c r="AH633" s="665" t="str">
        <f t="shared" si="109"/>
        <v/>
      </c>
      <c r="AI633" s="665" t="str">
        <f t="shared" si="110"/>
        <v/>
      </c>
      <c r="AJ633" s="666" t="str">
        <f t="shared" si="111"/>
        <v/>
      </c>
      <c r="AK633" s="666" t="str">
        <f t="shared" si="112"/>
        <v/>
      </c>
      <c r="AL633" s="666" t="str">
        <f t="shared" si="122"/>
        <v/>
      </c>
      <c r="AM633" s="666" t="str">
        <f>IF(R633="","",IF(OR(I633=IF(J633&gt;【１】経営概要!$G$27,調査年-1,調査年),AH633=""),"",ROUND(AH633*R633%,0)))</f>
        <v/>
      </c>
      <c r="AN633" s="666" t="str">
        <f t="shared" si="113"/>
        <v/>
      </c>
      <c r="AO633" s="666" t="str">
        <f t="shared" si="114"/>
        <v/>
      </c>
      <c r="AP633" s="666" t="str">
        <f t="shared" si="115"/>
        <v/>
      </c>
      <c r="AQ633" s="862" t="str">
        <f>IF(OR(R633="",AND(OR(I633&lt;&gt;IF(J633&gt;【１】経営概要!$G$27,調査年-1,調査年),AA633=0),M633="",AL633="")),"",
SUM(
IF(AND(I633=IF(J633&gt;【１】経営概要!$G$27,調査年-1,調査年),AA633=1),ROUND(K633*R633%,0),),
ROUND(M633*R633%,0),
ROUND(SUM(AL633)*R633%,0),
))</f>
        <v/>
      </c>
      <c r="AR633" s="666" t="str">
        <f t="shared" si="116"/>
        <v/>
      </c>
      <c r="AS633" s="666" t="str">
        <f t="shared" si="117"/>
        <v/>
      </c>
      <c r="AT633" s="897" t="str">
        <f t="shared" si="121"/>
        <v/>
      </c>
      <c r="AU633" s="897" t="str">
        <f t="shared" si="118"/>
        <v/>
      </c>
    </row>
    <row r="634" spans="3:47" s="4" customFormat="1" ht="28.15" hidden="1" customHeight="1" outlineLevel="1">
      <c r="C634" s="722">
        <v>616</v>
      </c>
      <c r="D634" s="766"/>
      <c r="E634" s="686"/>
      <c r="F634" s="767"/>
      <c r="G634" s="744"/>
      <c r="H634" s="191"/>
      <c r="I634" s="191"/>
      <c r="J634" s="768"/>
      <c r="K634" s="192"/>
      <c r="L634" s="192"/>
      <c r="M634" s="774"/>
      <c r="N634" s="192"/>
      <c r="O634" s="769"/>
      <c r="P634" s="895"/>
      <c r="Q634" s="960"/>
      <c r="R634" s="1048"/>
      <c r="S634" s="770"/>
      <c r="T634" s="771"/>
      <c r="U634" s="453"/>
      <c r="V634" s="307"/>
      <c r="W634" s="294"/>
      <c r="Z634" s="663" t="str">
        <f t="shared" si="106"/>
        <v/>
      </c>
      <c r="AA634" s="664" t="str">
        <f t="shared" si="119"/>
        <v/>
      </c>
      <c r="AB634" s="664" t="str">
        <f t="shared" si="120"/>
        <v/>
      </c>
      <c r="AC634" s="664" t="str">
        <f>IF(Z634="","",VLOOKUP(Z634,リスト!BN:BO,2,0))</f>
        <v/>
      </c>
      <c r="AD634" s="664" t="str">
        <f t="shared" si="107"/>
        <v/>
      </c>
      <c r="AE634" s="664" t="str">
        <f>IF(AD634="","",VLOOKUP(AD634,リスト!BW:BX,2,0))</f>
        <v/>
      </c>
      <c r="AF634" s="664" t="str">
        <f>IF(Z634="","",IF(J634&gt;【１】経営概要!$G$27,調査年-1,調査年)-I634)</f>
        <v/>
      </c>
      <c r="AG634" s="723" t="str">
        <f t="shared" si="108"/>
        <v/>
      </c>
      <c r="AH634" s="665" t="str">
        <f t="shared" si="109"/>
        <v/>
      </c>
      <c r="AI634" s="665" t="str">
        <f t="shared" si="110"/>
        <v/>
      </c>
      <c r="AJ634" s="666" t="str">
        <f t="shared" si="111"/>
        <v/>
      </c>
      <c r="AK634" s="666" t="str">
        <f t="shared" si="112"/>
        <v/>
      </c>
      <c r="AL634" s="666" t="str">
        <f t="shared" si="122"/>
        <v/>
      </c>
      <c r="AM634" s="666" t="str">
        <f>IF(R634="","",IF(OR(I634=IF(J634&gt;【１】経営概要!$G$27,調査年-1,調査年),AH634=""),"",ROUND(AH634*R634%,0)))</f>
        <v/>
      </c>
      <c r="AN634" s="666" t="str">
        <f t="shared" si="113"/>
        <v/>
      </c>
      <c r="AO634" s="666" t="str">
        <f t="shared" si="114"/>
        <v/>
      </c>
      <c r="AP634" s="666" t="str">
        <f t="shared" si="115"/>
        <v/>
      </c>
      <c r="AQ634" s="862" t="str">
        <f>IF(OR(R634="",AND(OR(I634&lt;&gt;IF(J634&gt;【１】経営概要!$G$27,調査年-1,調査年),AA634=0),M634="",AL634="")),"",
SUM(
IF(AND(I634=IF(J634&gt;【１】経営概要!$G$27,調査年-1,調査年),AA634=1),ROUND(K634*R634%,0),),
ROUND(M634*R634%,0),
ROUND(SUM(AL634)*R634%,0),
))</f>
        <v/>
      </c>
      <c r="AR634" s="666" t="str">
        <f t="shared" si="116"/>
        <v/>
      </c>
      <c r="AS634" s="666" t="str">
        <f t="shared" si="117"/>
        <v/>
      </c>
      <c r="AT634" s="897" t="str">
        <f t="shared" si="121"/>
        <v/>
      </c>
      <c r="AU634" s="897" t="str">
        <f t="shared" si="118"/>
        <v/>
      </c>
    </row>
    <row r="635" spans="3:47" s="4" customFormat="1" ht="28.15" hidden="1" customHeight="1" outlineLevel="1">
      <c r="C635" s="722">
        <v>617</v>
      </c>
      <c r="D635" s="772"/>
      <c r="E635" s="773"/>
      <c r="F635" s="767"/>
      <c r="G635" s="744"/>
      <c r="H635" s="193"/>
      <c r="I635" s="193"/>
      <c r="J635" s="768"/>
      <c r="K635" s="192"/>
      <c r="L635" s="192"/>
      <c r="M635" s="774"/>
      <c r="N635" s="192"/>
      <c r="O635" s="769"/>
      <c r="P635" s="895"/>
      <c r="Q635" s="960"/>
      <c r="R635" s="1048"/>
      <c r="S635" s="770"/>
      <c r="T635" s="771"/>
      <c r="U635" s="453"/>
      <c r="V635" s="307"/>
      <c r="W635" s="294"/>
      <c r="Z635" s="663" t="str">
        <f t="shared" si="106"/>
        <v/>
      </c>
      <c r="AA635" s="664" t="str">
        <f t="shared" si="119"/>
        <v/>
      </c>
      <c r="AB635" s="664" t="str">
        <f t="shared" si="120"/>
        <v/>
      </c>
      <c r="AC635" s="664" t="str">
        <f>IF(Z635="","",VLOOKUP(Z635,リスト!BN:BO,2,0))</f>
        <v/>
      </c>
      <c r="AD635" s="664" t="str">
        <f t="shared" si="107"/>
        <v/>
      </c>
      <c r="AE635" s="664" t="str">
        <f>IF(AD635="","",VLOOKUP(AD635,リスト!BW:BX,2,0))</f>
        <v/>
      </c>
      <c r="AF635" s="664" t="str">
        <f>IF(Z635="","",IF(J635&gt;【１】経営概要!$G$27,調査年-1,調査年)-I635)</f>
        <v/>
      </c>
      <c r="AG635" s="723" t="str">
        <f t="shared" si="108"/>
        <v/>
      </c>
      <c r="AH635" s="665" t="str">
        <f t="shared" si="109"/>
        <v/>
      </c>
      <c r="AI635" s="665" t="str">
        <f t="shared" si="110"/>
        <v/>
      </c>
      <c r="AJ635" s="666" t="str">
        <f t="shared" si="111"/>
        <v/>
      </c>
      <c r="AK635" s="666" t="str">
        <f t="shared" si="112"/>
        <v/>
      </c>
      <c r="AL635" s="666" t="str">
        <f t="shared" si="122"/>
        <v/>
      </c>
      <c r="AM635" s="666" t="str">
        <f>IF(R635="","",IF(OR(I635=IF(J635&gt;【１】経営概要!$G$27,調査年-1,調査年),AH635=""),"",ROUND(AH635*R635%,0)))</f>
        <v/>
      </c>
      <c r="AN635" s="666" t="str">
        <f t="shared" si="113"/>
        <v/>
      </c>
      <c r="AO635" s="666" t="str">
        <f t="shared" si="114"/>
        <v/>
      </c>
      <c r="AP635" s="666" t="str">
        <f t="shared" si="115"/>
        <v/>
      </c>
      <c r="AQ635" s="862" t="str">
        <f>IF(OR(R635="",AND(OR(I635&lt;&gt;IF(J635&gt;【１】経営概要!$G$27,調査年-1,調査年),AA635=0),M635="",AL635="")),"",
SUM(
IF(AND(I635=IF(J635&gt;【１】経営概要!$G$27,調査年-1,調査年),AA635=1),ROUND(K635*R635%,0),),
ROUND(M635*R635%,0),
ROUND(SUM(AL635)*R635%,0),
))</f>
        <v/>
      </c>
      <c r="AR635" s="666" t="str">
        <f t="shared" si="116"/>
        <v/>
      </c>
      <c r="AS635" s="666" t="str">
        <f t="shared" si="117"/>
        <v/>
      </c>
      <c r="AT635" s="897" t="str">
        <f t="shared" si="121"/>
        <v/>
      </c>
      <c r="AU635" s="897" t="str">
        <f t="shared" si="118"/>
        <v/>
      </c>
    </row>
    <row r="636" spans="3:47" s="4" customFormat="1" ht="28.15" hidden="1" customHeight="1" outlineLevel="1">
      <c r="C636" s="722">
        <v>618</v>
      </c>
      <c r="D636" s="766"/>
      <c r="E636" s="686"/>
      <c r="F636" s="767"/>
      <c r="G636" s="744"/>
      <c r="H636" s="191"/>
      <c r="I636" s="191"/>
      <c r="J636" s="768"/>
      <c r="K636" s="192"/>
      <c r="L636" s="192"/>
      <c r="M636" s="774"/>
      <c r="N636" s="192"/>
      <c r="O636" s="769"/>
      <c r="P636" s="895"/>
      <c r="Q636" s="960"/>
      <c r="R636" s="1048"/>
      <c r="S636" s="770"/>
      <c r="T636" s="771"/>
      <c r="U636" s="453"/>
      <c r="V636" s="307"/>
      <c r="W636" s="294"/>
      <c r="Z636" s="663" t="str">
        <f t="shared" si="106"/>
        <v/>
      </c>
      <c r="AA636" s="664" t="str">
        <f t="shared" si="119"/>
        <v/>
      </c>
      <c r="AB636" s="664" t="str">
        <f t="shared" si="120"/>
        <v/>
      </c>
      <c r="AC636" s="664" t="str">
        <f>IF(Z636="","",VLOOKUP(Z636,リスト!BN:BO,2,0))</f>
        <v/>
      </c>
      <c r="AD636" s="664" t="str">
        <f t="shared" si="107"/>
        <v/>
      </c>
      <c r="AE636" s="664" t="str">
        <f>IF(AD636="","",VLOOKUP(AD636,リスト!BW:BX,2,0))</f>
        <v/>
      </c>
      <c r="AF636" s="664" t="str">
        <f>IF(Z636="","",IF(J636&gt;【１】経営概要!$G$27,調査年-1,調査年)-I636)</f>
        <v/>
      </c>
      <c r="AG636" s="723" t="str">
        <f t="shared" si="108"/>
        <v/>
      </c>
      <c r="AH636" s="665" t="str">
        <f t="shared" si="109"/>
        <v/>
      </c>
      <c r="AI636" s="665" t="str">
        <f t="shared" si="110"/>
        <v/>
      </c>
      <c r="AJ636" s="666" t="str">
        <f t="shared" si="111"/>
        <v/>
      </c>
      <c r="AK636" s="666" t="str">
        <f t="shared" si="112"/>
        <v/>
      </c>
      <c r="AL636" s="666" t="str">
        <f t="shared" si="122"/>
        <v/>
      </c>
      <c r="AM636" s="666" t="str">
        <f>IF(R636="","",IF(OR(I636=IF(J636&gt;【１】経営概要!$G$27,調査年-1,調査年),AH636=""),"",ROUND(AH636*R636%,0)))</f>
        <v/>
      </c>
      <c r="AN636" s="666" t="str">
        <f t="shared" si="113"/>
        <v/>
      </c>
      <c r="AO636" s="666" t="str">
        <f t="shared" si="114"/>
        <v/>
      </c>
      <c r="AP636" s="666" t="str">
        <f t="shared" si="115"/>
        <v/>
      </c>
      <c r="AQ636" s="862" t="str">
        <f>IF(OR(R636="",AND(OR(I636&lt;&gt;IF(J636&gt;【１】経営概要!$G$27,調査年-1,調査年),AA636=0),M636="",AL636="")),"",
SUM(
IF(AND(I636=IF(J636&gt;【１】経営概要!$G$27,調査年-1,調査年),AA636=1),ROUND(K636*R636%,0),),
ROUND(M636*R636%,0),
ROUND(SUM(AL636)*R636%,0),
))</f>
        <v/>
      </c>
      <c r="AR636" s="666" t="str">
        <f t="shared" si="116"/>
        <v/>
      </c>
      <c r="AS636" s="666" t="str">
        <f t="shared" si="117"/>
        <v/>
      </c>
      <c r="AT636" s="897" t="str">
        <f t="shared" si="121"/>
        <v/>
      </c>
      <c r="AU636" s="897" t="str">
        <f t="shared" si="118"/>
        <v/>
      </c>
    </row>
    <row r="637" spans="3:47" s="4" customFormat="1" ht="28.15" hidden="1" customHeight="1" outlineLevel="1">
      <c r="C637" s="722">
        <v>619</v>
      </c>
      <c r="D637" s="772"/>
      <c r="E637" s="773"/>
      <c r="F637" s="767"/>
      <c r="G637" s="744"/>
      <c r="H637" s="193"/>
      <c r="I637" s="193"/>
      <c r="J637" s="775"/>
      <c r="K637" s="192"/>
      <c r="L637" s="192"/>
      <c r="M637" s="774"/>
      <c r="N637" s="192"/>
      <c r="O637" s="769"/>
      <c r="P637" s="895"/>
      <c r="Q637" s="960"/>
      <c r="R637" s="1048"/>
      <c r="S637" s="770"/>
      <c r="T637" s="771"/>
      <c r="U637" s="453"/>
      <c r="V637" s="307"/>
      <c r="W637" s="294"/>
      <c r="Z637" s="663" t="str">
        <f t="shared" si="106"/>
        <v/>
      </c>
      <c r="AA637" s="664" t="str">
        <f t="shared" si="119"/>
        <v/>
      </c>
      <c r="AB637" s="664" t="str">
        <f t="shared" si="120"/>
        <v/>
      </c>
      <c r="AC637" s="664" t="str">
        <f>IF(Z637="","",VLOOKUP(Z637,リスト!BN:BO,2,0))</f>
        <v/>
      </c>
      <c r="AD637" s="664" t="str">
        <f t="shared" si="107"/>
        <v/>
      </c>
      <c r="AE637" s="664" t="str">
        <f>IF(AD637="","",VLOOKUP(AD637,リスト!BW:BX,2,0))</f>
        <v/>
      </c>
      <c r="AF637" s="664" t="str">
        <f>IF(Z637="","",IF(J637&gt;【１】経営概要!$G$27,調査年-1,調査年)-I637)</f>
        <v/>
      </c>
      <c r="AG637" s="723" t="str">
        <f t="shared" si="108"/>
        <v/>
      </c>
      <c r="AH637" s="665" t="str">
        <f t="shared" si="109"/>
        <v/>
      </c>
      <c r="AI637" s="665" t="str">
        <f t="shared" si="110"/>
        <v/>
      </c>
      <c r="AJ637" s="666" t="str">
        <f t="shared" si="111"/>
        <v/>
      </c>
      <c r="AK637" s="666" t="str">
        <f t="shared" si="112"/>
        <v/>
      </c>
      <c r="AL637" s="666" t="str">
        <f t="shared" si="122"/>
        <v/>
      </c>
      <c r="AM637" s="666" t="str">
        <f>IF(R637="","",IF(OR(I637=IF(J637&gt;【１】経営概要!$G$27,調査年-1,調査年),AH637=""),"",ROUND(AH637*R637%,0)))</f>
        <v/>
      </c>
      <c r="AN637" s="666" t="str">
        <f t="shared" si="113"/>
        <v/>
      </c>
      <c r="AO637" s="666" t="str">
        <f t="shared" si="114"/>
        <v/>
      </c>
      <c r="AP637" s="666" t="str">
        <f t="shared" si="115"/>
        <v/>
      </c>
      <c r="AQ637" s="862" t="str">
        <f>IF(OR(R637="",AND(OR(I637&lt;&gt;IF(J637&gt;【１】経営概要!$G$27,調査年-1,調査年),AA637=0),M637="",AL637="")),"",
SUM(
IF(AND(I637=IF(J637&gt;【１】経営概要!$G$27,調査年-1,調査年),AA637=1),ROUND(K637*R637%,0),),
ROUND(M637*R637%,0),
ROUND(SUM(AL637)*R637%,0),
))</f>
        <v/>
      </c>
      <c r="AR637" s="666" t="str">
        <f t="shared" si="116"/>
        <v/>
      </c>
      <c r="AS637" s="666" t="str">
        <f t="shared" si="117"/>
        <v/>
      </c>
      <c r="AT637" s="897" t="str">
        <f t="shared" si="121"/>
        <v/>
      </c>
      <c r="AU637" s="897" t="str">
        <f t="shared" si="118"/>
        <v/>
      </c>
    </row>
    <row r="638" spans="3:47" s="4" customFormat="1" ht="28.15" hidden="1" customHeight="1" outlineLevel="1">
      <c r="C638" s="722">
        <v>620</v>
      </c>
      <c r="D638" s="766"/>
      <c r="E638" s="686"/>
      <c r="F638" s="767"/>
      <c r="G638" s="744"/>
      <c r="H638" s="191"/>
      <c r="I638" s="191"/>
      <c r="J638" s="776"/>
      <c r="K638" s="192"/>
      <c r="L638" s="192"/>
      <c r="M638" s="774"/>
      <c r="N638" s="192"/>
      <c r="O638" s="769"/>
      <c r="P638" s="895"/>
      <c r="Q638" s="960"/>
      <c r="R638" s="1048"/>
      <c r="S638" s="770"/>
      <c r="T638" s="771"/>
      <c r="U638" s="453"/>
      <c r="V638" s="307"/>
      <c r="W638" s="294"/>
      <c r="Z638" s="663" t="str">
        <f t="shared" si="106"/>
        <v/>
      </c>
      <c r="AA638" s="664" t="str">
        <f t="shared" si="119"/>
        <v/>
      </c>
      <c r="AB638" s="664" t="str">
        <f t="shared" si="120"/>
        <v/>
      </c>
      <c r="AC638" s="664" t="str">
        <f>IF(Z638="","",VLOOKUP(Z638,リスト!BN:BO,2,0))</f>
        <v/>
      </c>
      <c r="AD638" s="664" t="str">
        <f t="shared" si="107"/>
        <v/>
      </c>
      <c r="AE638" s="664" t="str">
        <f>IF(AD638="","",VLOOKUP(AD638,リスト!BW:BX,2,0))</f>
        <v/>
      </c>
      <c r="AF638" s="664" t="str">
        <f>IF(Z638="","",IF(J638&gt;【１】経営概要!$G$27,調査年-1,調査年)-I638)</f>
        <v/>
      </c>
      <c r="AG638" s="723" t="str">
        <f t="shared" si="108"/>
        <v/>
      </c>
      <c r="AH638" s="665" t="str">
        <f t="shared" si="109"/>
        <v/>
      </c>
      <c r="AI638" s="665" t="str">
        <f t="shared" si="110"/>
        <v/>
      </c>
      <c r="AJ638" s="666" t="str">
        <f t="shared" si="111"/>
        <v/>
      </c>
      <c r="AK638" s="666" t="str">
        <f t="shared" si="112"/>
        <v/>
      </c>
      <c r="AL638" s="666" t="str">
        <f t="shared" si="122"/>
        <v/>
      </c>
      <c r="AM638" s="666" t="str">
        <f>IF(R638="","",IF(OR(I638=IF(J638&gt;【１】経営概要!$G$27,調査年-1,調査年),AH638=""),"",ROUND(AH638*R638%,0)))</f>
        <v/>
      </c>
      <c r="AN638" s="666" t="str">
        <f t="shared" si="113"/>
        <v/>
      </c>
      <c r="AO638" s="666" t="str">
        <f t="shared" si="114"/>
        <v/>
      </c>
      <c r="AP638" s="666" t="str">
        <f t="shared" si="115"/>
        <v/>
      </c>
      <c r="AQ638" s="862" t="str">
        <f>IF(OR(R638="",AND(OR(I638&lt;&gt;IF(J638&gt;【１】経営概要!$G$27,調査年-1,調査年),AA638=0),M638="",AL638="")),"",
SUM(
IF(AND(I638=IF(J638&gt;【１】経営概要!$G$27,調査年-1,調査年),AA638=1),ROUND(K638*R638%,0),),
ROUND(M638*R638%,0),
ROUND(SUM(AL638)*R638%,0),
))</f>
        <v/>
      </c>
      <c r="AR638" s="666" t="str">
        <f t="shared" si="116"/>
        <v/>
      </c>
      <c r="AS638" s="666" t="str">
        <f t="shared" si="117"/>
        <v/>
      </c>
      <c r="AT638" s="897" t="str">
        <f t="shared" si="121"/>
        <v/>
      </c>
      <c r="AU638" s="897" t="str">
        <f t="shared" si="118"/>
        <v/>
      </c>
    </row>
    <row r="639" spans="3:47" s="4" customFormat="1" ht="28.15" hidden="1" customHeight="1" outlineLevel="1">
      <c r="C639" s="722">
        <v>621</v>
      </c>
      <c r="D639" s="766"/>
      <c r="E639" s="686"/>
      <c r="F639" s="767"/>
      <c r="G639" s="744"/>
      <c r="H639" s="191"/>
      <c r="I639" s="191"/>
      <c r="J639" s="776"/>
      <c r="K639" s="192"/>
      <c r="L639" s="192"/>
      <c r="M639" s="774"/>
      <c r="N639" s="192"/>
      <c r="O639" s="769"/>
      <c r="P639" s="895"/>
      <c r="Q639" s="960"/>
      <c r="R639" s="1048"/>
      <c r="S639" s="770"/>
      <c r="T639" s="771"/>
      <c r="U639" s="453"/>
      <c r="V639" s="307"/>
      <c r="W639" s="294"/>
      <c r="Z639" s="663" t="str">
        <f t="shared" si="106"/>
        <v/>
      </c>
      <c r="AA639" s="664" t="str">
        <f t="shared" si="119"/>
        <v/>
      </c>
      <c r="AB639" s="664" t="str">
        <f t="shared" si="120"/>
        <v/>
      </c>
      <c r="AC639" s="664" t="str">
        <f>IF(Z639="","",VLOOKUP(Z639,リスト!BN:BO,2,0))</f>
        <v/>
      </c>
      <c r="AD639" s="664" t="str">
        <f t="shared" si="107"/>
        <v/>
      </c>
      <c r="AE639" s="664" t="str">
        <f>IF(AD639="","",VLOOKUP(AD639,リスト!BW:BX,2,0))</f>
        <v/>
      </c>
      <c r="AF639" s="664" t="str">
        <f>IF(Z639="","",IF(J639&gt;【１】経営概要!$G$27,調査年-1,調査年)-I639)</f>
        <v/>
      </c>
      <c r="AG639" s="723" t="str">
        <f t="shared" si="108"/>
        <v/>
      </c>
      <c r="AH639" s="665" t="str">
        <f t="shared" si="109"/>
        <v/>
      </c>
      <c r="AI639" s="665" t="str">
        <f t="shared" si="110"/>
        <v/>
      </c>
      <c r="AJ639" s="666" t="str">
        <f t="shared" si="111"/>
        <v/>
      </c>
      <c r="AK639" s="666" t="str">
        <f t="shared" si="112"/>
        <v/>
      </c>
      <c r="AL639" s="666" t="str">
        <f t="shared" si="122"/>
        <v/>
      </c>
      <c r="AM639" s="666" t="str">
        <f>IF(R639="","",IF(OR(I639=IF(J639&gt;【１】経営概要!$G$27,調査年-1,調査年),AH639=""),"",ROUND(AH639*R639%,0)))</f>
        <v/>
      </c>
      <c r="AN639" s="666" t="str">
        <f t="shared" si="113"/>
        <v/>
      </c>
      <c r="AO639" s="666" t="str">
        <f t="shared" si="114"/>
        <v/>
      </c>
      <c r="AP639" s="666" t="str">
        <f t="shared" si="115"/>
        <v/>
      </c>
      <c r="AQ639" s="862" t="str">
        <f>IF(OR(R639="",AND(OR(I639&lt;&gt;IF(J639&gt;【１】経営概要!$G$27,調査年-1,調査年),AA639=0),M639="",AL639="")),"",
SUM(
IF(AND(I639=IF(J639&gt;【１】経営概要!$G$27,調査年-1,調査年),AA639=1),ROUND(K639*R639%,0),),
ROUND(M639*R639%,0),
ROUND(SUM(AL639)*R639%,0),
))</f>
        <v/>
      </c>
      <c r="AR639" s="666" t="str">
        <f t="shared" si="116"/>
        <v/>
      </c>
      <c r="AS639" s="666" t="str">
        <f t="shared" si="117"/>
        <v/>
      </c>
      <c r="AT639" s="897" t="str">
        <f t="shared" si="121"/>
        <v/>
      </c>
      <c r="AU639" s="897" t="str">
        <f t="shared" si="118"/>
        <v/>
      </c>
    </row>
    <row r="640" spans="3:47" s="4" customFormat="1" ht="28.15" hidden="1" customHeight="1" outlineLevel="1">
      <c r="C640" s="722">
        <v>622</v>
      </c>
      <c r="D640" s="766"/>
      <c r="E640" s="686"/>
      <c r="F640" s="767"/>
      <c r="G640" s="744"/>
      <c r="H640" s="191"/>
      <c r="I640" s="191"/>
      <c r="J640" s="776"/>
      <c r="K640" s="192"/>
      <c r="L640" s="192"/>
      <c r="M640" s="774"/>
      <c r="N640" s="192"/>
      <c r="O640" s="769"/>
      <c r="P640" s="895"/>
      <c r="Q640" s="960"/>
      <c r="R640" s="1048"/>
      <c r="S640" s="770"/>
      <c r="T640" s="771"/>
      <c r="U640" s="453"/>
      <c r="V640" s="307"/>
      <c r="W640" s="294"/>
      <c r="Z640" s="663" t="str">
        <f t="shared" si="106"/>
        <v/>
      </c>
      <c r="AA640" s="664" t="str">
        <f t="shared" si="119"/>
        <v/>
      </c>
      <c r="AB640" s="664" t="str">
        <f t="shared" si="120"/>
        <v/>
      </c>
      <c r="AC640" s="664" t="str">
        <f>IF(Z640="","",VLOOKUP(Z640,リスト!BN:BO,2,0))</f>
        <v/>
      </c>
      <c r="AD640" s="664" t="str">
        <f t="shared" si="107"/>
        <v/>
      </c>
      <c r="AE640" s="664" t="str">
        <f>IF(AD640="","",VLOOKUP(AD640,リスト!BW:BX,2,0))</f>
        <v/>
      </c>
      <c r="AF640" s="664" t="str">
        <f>IF(Z640="","",IF(J640&gt;【１】経営概要!$G$27,調査年-1,調査年)-I640)</f>
        <v/>
      </c>
      <c r="AG640" s="723" t="str">
        <f t="shared" si="108"/>
        <v/>
      </c>
      <c r="AH640" s="665" t="str">
        <f t="shared" si="109"/>
        <v/>
      </c>
      <c r="AI640" s="665" t="str">
        <f t="shared" si="110"/>
        <v/>
      </c>
      <c r="AJ640" s="666" t="str">
        <f t="shared" si="111"/>
        <v/>
      </c>
      <c r="AK640" s="666" t="str">
        <f t="shared" si="112"/>
        <v/>
      </c>
      <c r="AL640" s="666" t="str">
        <f t="shared" si="122"/>
        <v/>
      </c>
      <c r="AM640" s="666" t="str">
        <f>IF(R640="","",IF(OR(I640=IF(J640&gt;【１】経営概要!$G$27,調査年-1,調査年),AH640=""),"",ROUND(AH640*R640%,0)))</f>
        <v/>
      </c>
      <c r="AN640" s="666" t="str">
        <f t="shared" si="113"/>
        <v/>
      </c>
      <c r="AO640" s="666" t="str">
        <f t="shared" si="114"/>
        <v/>
      </c>
      <c r="AP640" s="666" t="str">
        <f t="shared" si="115"/>
        <v/>
      </c>
      <c r="AQ640" s="862" t="str">
        <f>IF(OR(R640="",AND(OR(I640&lt;&gt;IF(J640&gt;【１】経営概要!$G$27,調査年-1,調査年),AA640=0),M640="",AL640="")),"",
SUM(
IF(AND(I640=IF(J640&gt;【１】経営概要!$G$27,調査年-1,調査年),AA640=1),ROUND(K640*R640%,0),),
ROUND(M640*R640%,0),
ROUND(SUM(AL640)*R640%,0),
))</f>
        <v/>
      </c>
      <c r="AR640" s="666" t="str">
        <f t="shared" si="116"/>
        <v/>
      </c>
      <c r="AS640" s="666" t="str">
        <f t="shared" si="117"/>
        <v/>
      </c>
      <c r="AT640" s="897" t="str">
        <f t="shared" si="121"/>
        <v/>
      </c>
      <c r="AU640" s="897" t="str">
        <f t="shared" si="118"/>
        <v/>
      </c>
    </row>
    <row r="641" spans="3:47" s="4" customFormat="1" ht="28.15" hidden="1" customHeight="1" outlineLevel="1">
      <c r="C641" s="722">
        <v>623</v>
      </c>
      <c r="D641" s="766"/>
      <c r="E641" s="686"/>
      <c r="F641" s="767"/>
      <c r="G641" s="744"/>
      <c r="H641" s="191"/>
      <c r="I641" s="191"/>
      <c r="J641" s="776"/>
      <c r="K641" s="192"/>
      <c r="L641" s="192"/>
      <c r="M641" s="774"/>
      <c r="N641" s="192"/>
      <c r="O641" s="769"/>
      <c r="P641" s="895"/>
      <c r="Q641" s="960"/>
      <c r="R641" s="1048"/>
      <c r="S641" s="770"/>
      <c r="T641" s="771"/>
      <c r="U641" s="453"/>
      <c r="V641" s="307"/>
      <c r="W641" s="294"/>
      <c r="Z641" s="663" t="str">
        <f t="shared" si="106"/>
        <v/>
      </c>
      <c r="AA641" s="664" t="str">
        <f t="shared" si="119"/>
        <v/>
      </c>
      <c r="AB641" s="664" t="str">
        <f t="shared" si="120"/>
        <v/>
      </c>
      <c r="AC641" s="664" t="str">
        <f>IF(Z641="","",VLOOKUP(Z641,リスト!BN:BO,2,0))</f>
        <v/>
      </c>
      <c r="AD641" s="664" t="str">
        <f t="shared" si="107"/>
        <v/>
      </c>
      <c r="AE641" s="664" t="str">
        <f>IF(AD641="","",VLOOKUP(AD641,リスト!BW:BX,2,0))</f>
        <v/>
      </c>
      <c r="AF641" s="664" t="str">
        <f>IF(Z641="","",IF(J641&gt;【１】経営概要!$G$27,調査年-1,調査年)-I641)</f>
        <v/>
      </c>
      <c r="AG641" s="723" t="str">
        <f t="shared" si="108"/>
        <v/>
      </c>
      <c r="AH641" s="665" t="str">
        <f t="shared" si="109"/>
        <v/>
      </c>
      <c r="AI641" s="665" t="str">
        <f t="shared" si="110"/>
        <v/>
      </c>
      <c r="AJ641" s="666" t="str">
        <f t="shared" si="111"/>
        <v/>
      </c>
      <c r="AK641" s="666" t="str">
        <f t="shared" si="112"/>
        <v/>
      </c>
      <c r="AL641" s="666" t="str">
        <f t="shared" si="122"/>
        <v/>
      </c>
      <c r="AM641" s="666" t="str">
        <f>IF(R641="","",IF(OR(I641=IF(J641&gt;【１】経営概要!$G$27,調査年-1,調査年),AH641=""),"",ROUND(AH641*R641%,0)))</f>
        <v/>
      </c>
      <c r="AN641" s="666" t="str">
        <f t="shared" si="113"/>
        <v/>
      </c>
      <c r="AO641" s="666" t="str">
        <f t="shared" si="114"/>
        <v/>
      </c>
      <c r="AP641" s="666" t="str">
        <f t="shared" si="115"/>
        <v/>
      </c>
      <c r="AQ641" s="862" t="str">
        <f>IF(OR(R641="",AND(OR(I641&lt;&gt;IF(J641&gt;【１】経営概要!$G$27,調査年-1,調査年),AA641=0),M641="",AL641="")),"",
SUM(
IF(AND(I641=IF(J641&gt;【１】経営概要!$G$27,調査年-1,調査年),AA641=1),ROUND(K641*R641%,0),),
ROUND(M641*R641%,0),
ROUND(SUM(AL641)*R641%,0),
))</f>
        <v/>
      </c>
      <c r="AR641" s="666" t="str">
        <f t="shared" si="116"/>
        <v/>
      </c>
      <c r="AS641" s="666" t="str">
        <f t="shared" si="117"/>
        <v/>
      </c>
      <c r="AT641" s="897" t="str">
        <f t="shared" si="121"/>
        <v/>
      </c>
      <c r="AU641" s="897" t="str">
        <f t="shared" si="118"/>
        <v/>
      </c>
    </row>
    <row r="642" spans="3:47" s="4" customFormat="1" ht="28.15" hidden="1" customHeight="1" outlineLevel="1">
      <c r="C642" s="722">
        <v>624</v>
      </c>
      <c r="D642" s="766"/>
      <c r="E642" s="686"/>
      <c r="F642" s="767"/>
      <c r="G642" s="744"/>
      <c r="H642" s="191"/>
      <c r="I642" s="191"/>
      <c r="J642" s="776"/>
      <c r="K642" s="192"/>
      <c r="L642" s="192"/>
      <c r="M642" s="774"/>
      <c r="N642" s="192"/>
      <c r="O642" s="769"/>
      <c r="P642" s="895"/>
      <c r="Q642" s="960"/>
      <c r="R642" s="1048"/>
      <c r="S642" s="770"/>
      <c r="T642" s="771"/>
      <c r="U642" s="453"/>
      <c r="V642" s="307"/>
      <c r="W642" s="294"/>
      <c r="Z642" s="663" t="str">
        <f t="shared" si="106"/>
        <v/>
      </c>
      <c r="AA642" s="664" t="str">
        <f t="shared" si="119"/>
        <v/>
      </c>
      <c r="AB642" s="664" t="str">
        <f t="shared" si="120"/>
        <v/>
      </c>
      <c r="AC642" s="664" t="str">
        <f>IF(Z642="","",VLOOKUP(Z642,リスト!BN:BO,2,0))</f>
        <v/>
      </c>
      <c r="AD642" s="664" t="str">
        <f t="shared" si="107"/>
        <v/>
      </c>
      <c r="AE642" s="664" t="str">
        <f>IF(AD642="","",VLOOKUP(AD642,リスト!BW:BX,2,0))</f>
        <v/>
      </c>
      <c r="AF642" s="664" t="str">
        <f>IF(Z642="","",IF(J642&gt;【１】経営概要!$G$27,調査年-1,調査年)-I642)</f>
        <v/>
      </c>
      <c r="AG642" s="723" t="str">
        <f t="shared" si="108"/>
        <v/>
      </c>
      <c r="AH642" s="665" t="str">
        <f t="shared" si="109"/>
        <v/>
      </c>
      <c r="AI642" s="665" t="str">
        <f t="shared" si="110"/>
        <v/>
      </c>
      <c r="AJ642" s="666" t="str">
        <f t="shared" si="111"/>
        <v/>
      </c>
      <c r="AK642" s="666" t="str">
        <f t="shared" si="112"/>
        <v/>
      </c>
      <c r="AL642" s="666" t="str">
        <f t="shared" si="122"/>
        <v/>
      </c>
      <c r="AM642" s="666" t="str">
        <f>IF(R642="","",IF(OR(I642=IF(J642&gt;【１】経営概要!$G$27,調査年-1,調査年),AH642=""),"",ROUND(AH642*R642%,0)))</f>
        <v/>
      </c>
      <c r="AN642" s="666" t="str">
        <f t="shared" si="113"/>
        <v/>
      </c>
      <c r="AO642" s="666" t="str">
        <f t="shared" si="114"/>
        <v/>
      </c>
      <c r="AP642" s="666" t="str">
        <f t="shared" si="115"/>
        <v/>
      </c>
      <c r="AQ642" s="862" t="str">
        <f>IF(OR(R642="",AND(OR(I642&lt;&gt;IF(J642&gt;【１】経営概要!$G$27,調査年-1,調査年),AA642=0),M642="",AL642="")),"",
SUM(
IF(AND(I642=IF(J642&gt;【１】経営概要!$G$27,調査年-1,調査年),AA642=1),ROUND(K642*R642%,0),),
ROUND(M642*R642%,0),
ROUND(SUM(AL642)*R642%,0),
))</f>
        <v/>
      </c>
      <c r="AR642" s="666" t="str">
        <f t="shared" si="116"/>
        <v/>
      </c>
      <c r="AS642" s="666" t="str">
        <f t="shared" si="117"/>
        <v/>
      </c>
      <c r="AT642" s="897" t="str">
        <f t="shared" si="121"/>
        <v/>
      </c>
      <c r="AU642" s="897" t="str">
        <f t="shared" si="118"/>
        <v/>
      </c>
    </row>
    <row r="643" spans="3:47" s="4" customFormat="1" ht="28.15" hidden="1" customHeight="1" outlineLevel="1">
      <c r="C643" s="722">
        <v>625</v>
      </c>
      <c r="D643" s="766"/>
      <c r="E643" s="686"/>
      <c r="F643" s="767"/>
      <c r="G643" s="744"/>
      <c r="H643" s="191"/>
      <c r="I643" s="191"/>
      <c r="J643" s="776"/>
      <c r="K643" s="192"/>
      <c r="L643" s="192"/>
      <c r="M643" s="774"/>
      <c r="N643" s="192"/>
      <c r="O643" s="769"/>
      <c r="P643" s="895"/>
      <c r="Q643" s="960"/>
      <c r="R643" s="1048"/>
      <c r="S643" s="770"/>
      <c r="T643" s="771"/>
      <c r="U643" s="453"/>
      <c r="V643" s="307"/>
      <c r="W643" s="294"/>
      <c r="Z643" s="663" t="str">
        <f t="shared" si="106"/>
        <v/>
      </c>
      <c r="AA643" s="664" t="str">
        <f t="shared" si="119"/>
        <v/>
      </c>
      <c r="AB643" s="664" t="str">
        <f t="shared" si="120"/>
        <v/>
      </c>
      <c r="AC643" s="664" t="str">
        <f>IF(Z643="","",VLOOKUP(Z643,リスト!BN:BO,2,0))</f>
        <v/>
      </c>
      <c r="AD643" s="664" t="str">
        <f t="shared" si="107"/>
        <v/>
      </c>
      <c r="AE643" s="664" t="str">
        <f>IF(AD643="","",VLOOKUP(AD643,リスト!BW:BX,2,0))</f>
        <v/>
      </c>
      <c r="AF643" s="664" t="str">
        <f>IF(Z643="","",IF(J643&gt;【１】経営概要!$G$27,調査年-1,調査年)-I643)</f>
        <v/>
      </c>
      <c r="AG643" s="723" t="str">
        <f t="shared" si="108"/>
        <v/>
      </c>
      <c r="AH643" s="665" t="str">
        <f t="shared" si="109"/>
        <v/>
      </c>
      <c r="AI643" s="665" t="str">
        <f t="shared" si="110"/>
        <v/>
      </c>
      <c r="AJ643" s="666" t="str">
        <f t="shared" si="111"/>
        <v/>
      </c>
      <c r="AK643" s="666" t="str">
        <f t="shared" si="112"/>
        <v/>
      </c>
      <c r="AL643" s="666" t="str">
        <f t="shared" si="122"/>
        <v/>
      </c>
      <c r="AM643" s="666" t="str">
        <f>IF(R643="","",IF(OR(I643=IF(J643&gt;【１】経営概要!$G$27,調査年-1,調査年),AH643=""),"",ROUND(AH643*R643%,0)))</f>
        <v/>
      </c>
      <c r="AN643" s="666" t="str">
        <f t="shared" si="113"/>
        <v/>
      </c>
      <c r="AO643" s="666" t="str">
        <f t="shared" si="114"/>
        <v/>
      </c>
      <c r="AP643" s="666" t="str">
        <f t="shared" si="115"/>
        <v/>
      </c>
      <c r="AQ643" s="862" t="str">
        <f>IF(OR(R643="",AND(OR(I643&lt;&gt;IF(J643&gt;【１】経営概要!$G$27,調査年-1,調査年),AA643=0),M643="",AL643="")),"",
SUM(
IF(AND(I643=IF(J643&gt;【１】経営概要!$G$27,調査年-1,調査年),AA643=1),ROUND(K643*R643%,0),),
ROUND(M643*R643%,0),
ROUND(SUM(AL643)*R643%,0),
))</f>
        <v/>
      </c>
      <c r="AR643" s="666" t="str">
        <f t="shared" si="116"/>
        <v/>
      </c>
      <c r="AS643" s="666" t="str">
        <f t="shared" si="117"/>
        <v/>
      </c>
      <c r="AT643" s="897" t="str">
        <f t="shared" si="121"/>
        <v/>
      </c>
      <c r="AU643" s="897" t="str">
        <f t="shared" si="118"/>
        <v/>
      </c>
    </row>
    <row r="644" spans="3:47" s="4" customFormat="1" ht="28.15" hidden="1" customHeight="1" outlineLevel="1">
      <c r="C644" s="722">
        <v>626</v>
      </c>
      <c r="D644" s="766"/>
      <c r="E644" s="686"/>
      <c r="F644" s="767"/>
      <c r="G644" s="682"/>
      <c r="H644" s="200"/>
      <c r="I644" s="200"/>
      <c r="J644" s="768"/>
      <c r="K644" s="201"/>
      <c r="L644" s="201"/>
      <c r="M644" s="201"/>
      <c r="N644" s="201"/>
      <c r="O644" s="769"/>
      <c r="P644" s="895"/>
      <c r="Q644" s="960"/>
      <c r="R644" s="1048"/>
      <c r="S644" s="770"/>
      <c r="T644" s="771"/>
      <c r="U644" s="453"/>
      <c r="V644" s="307"/>
      <c r="W644" s="294"/>
      <c r="Z644" s="663" t="str">
        <f t="shared" si="106"/>
        <v/>
      </c>
      <c r="AA644" s="664" t="str">
        <f t="shared" si="119"/>
        <v/>
      </c>
      <c r="AB644" s="664" t="str">
        <f t="shared" si="120"/>
        <v/>
      </c>
      <c r="AC644" s="664" t="str">
        <f>IF(Z644="","",VLOOKUP(Z644,リスト!BN:BO,2,0))</f>
        <v/>
      </c>
      <c r="AD644" s="664" t="str">
        <f t="shared" si="107"/>
        <v/>
      </c>
      <c r="AE644" s="664" t="str">
        <f>IF(AD644="","",VLOOKUP(AD644,リスト!BW:BX,2,0))</f>
        <v/>
      </c>
      <c r="AF644" s="664" t="str">
        <f>IF(Z644="","",IF(J644&gt;【１】経営概要!$G$27,調査年-1,調査年)-I644)</f>
        <v/>
      </c>
      <c r="AG644" s="723" t="str">
        <f t="shared" si="108"/>
        <v/>
      </c>
      <c r="AH644" s="665" t="str">
        <f t="shared" si="109"/>
        <v/>
      </c>
      <c r="AI644" s="665" t="str">
        <f t="shared" si="110"/>
        <v/>
      </c>
      <c r="AJ644" s="666" t="str">
        <f t="shared" si="111"/>
        <v/>
      </c>
      <c r="AK644" s="666" t="str">
        <f t="shared" si="112"/>
        <v/>
      </c>
      <c r="AL644" s="666" t="str">
        <f t="shared" si="122"/>
        <v/>
      </c>
      <c r="AM644" s="666" t="str">
        <f>IF(R644="","",IF(OR(I644=IF(J644&gt;【１】経営概要!$G$27,調査年-1,調査年),AH644=""),"",ROUND(AH644*R644%,0)))</f>
        <v/>
      </c>
      <c r="AN644" s="666" t="str">
        <f t="shared" si="113"/>
        <v/>
      </c>
      <c r="AO644" s="666" t="str">
        <f t="shared" si="114"/>
        <v/>
      </c>
      <c r="AP644" s="666" t="str">
        <f t="shared" si="115"/>
        <v/>
      </c>
      <c r="AQ644" s="862" t="str">
        <f>IF(OR(R644="",AND(OR(I644&lt;&gt;IF(J644&gt;【１】経営概要!$G$27,調査年-1,調査年),AA644=0),M644="",AL644="")),"",
SUM(
IF(AND(I644=IF(J644&gt;【１】経営概要!$G$27,調査年-1,調査年),AA644=1),ROUND(K644*R644%,0),),
ROUND(M644*R644%,0),
ROUND(SUM(AL644)*R644%,0),
))</f>
        <v/>
      </c>
      <c r="AR644" s="666" t="str">
        <f t="shared" si="116"/>
        <v/>
      </c>
      <c r="AS644" s="666" t="str">
        <f t="shared" si="117"/>
        <v/>
      </c>
      <c r="AT644" s="897" t="str">
        <f t="shared" si="121"/>
        <v/>
      </c>
      <c r="AU644" s="897" t="str">
        <f t="shared" si="118"/>
        <v/>
      </c>
    </row>
    <row r="645" spans="3:47" s="4" customFormat="1" ht="28.15" hidden="1" customHeight="1" outlineLevel="1">
      <c r="C645" s="722">
        <v>627</v>
      </c>
      <c r="D645" s="772"/>
      <c r="E645" s="773"/>
      <c r="F645" s="767"/>
      <c r="G645" s="744"/>
      <c r="H645" s="193"/>
      <c r="I645" s="193"/>
      <c r="J645" s="768"/>
      <c r="K645" s="192"/>
      <c r="L645" s="192"/>
      <c r="M645" s="774"/>
      <c r="N645" s="192"/>
      <c r="O645" s="769"/>
      <c r="P645" s="895"/>
      <c r="Q645" s="960"/>
      <c r="R645" s="1048"/>
      <c r="S645" s="770"/>
      <c r="T645" s="771"/>
      <c r="U645" s="453"/>
      <c r="V645" s="307"/>
      <c r="W645" s="294"/>
      <c r="Z645" s="663" t="str">
        <f t="shared" si="106"/>
        <v/>
      </c>
      <c r="AA645" s="664" t="str">
        <f t="shared" si="119"/>
        <v/>
      </c>
      <c r="AB645" s="664" t="str">
        <f t="shared" si="120"/>
        <v/>
      </c>
      <c r="AC645" s="664" t="str">
        <f>IF(Z645="","",VLOOKUP(Z645,リスト!BN:BO,2,0))</f>
        <v/>
      </c>
      <c r="AD645" s="664" t="str">
        <f t="shared" si="107"/>
        <v/>
      </c>
      <c r="AE645" s="664" t="str">
        <f>IF(AD645="","",VLOOKUP(AD645,リスト!BW:BX,2,0))</f>
        <v/>
      </c>
      <c r="AF645" s="664" t="str">
        <f>IF(Z645="","",IF(J645&gt;【１】経営概要!$G$27,調査年-1,調査年)-I645)</f>
        <v/>
      </c>
      <c r="AG645" s="723" t="str">
        <f t="shared" si="108"/>
        <v/>
      </c>
      <c r="AH645" s="665" t="str">
        <f t="shared" si="109"/>
        <v/>
      </c>
      <c r="AI645" s="665" t="str">
        <f t="shared" si="110"/>
        <v/>
      </c>
      <c r="AJ645" s="666" t="str">
        <f t="shared" si="111"/>
        <v/>
      </c>
      <c r="AK645" s="666" t="str">
        <f t="shared" si="112"/>
        <v/>
      </c>
      <c r="AL645" s="666" t="str">
        <f t="shared" si="122"/>
        <v/>
      </c>
      <c r="AM645" s="666" t="str">
        <f>IF(R645="","",IF(OR(I645=IF(J645&gt;【１】経営概要!$G$27,調査年-1,調査年),AH645=""),"",ROUND(AH645*R645%,0)))</f>
        <v/>
      </c>
      <c r="AN645" s="666" t="str">
        <f t="shared" si="113"/>
        <v/>
      </c>
      <c r="AO645" s="666" t="str">
        <f t="shared" si="114"/>
        <v/>
      </c>
      <c r="AP645" s="666" t="str">
        <f t="shared" si="115"/>
        <v/>
      </c>
      <c r="AQ645" s="862" t="str">
        <f>IF(OR(R645="",AND(OR(I645&lt;&gt;IF(J645&gt;【１】経営概要!$G$27,調査年-1,調査年),AA645=0),M645="",AL645="")),"",
SUM(
IF(AND(I645=IF(J645&gt;【１】経営概要!$G$27,調査年-1,調査年),AA645=1),ROUND(K645*R645%,0),),
ROUND(M645*R645%,0),
ROUND(SUM(AL645)*R645%,0),
))</f>
        <v/>
      </c>
      <c r="AR645" s="666" t="str">
        <f t="shared" si="116"/>
        <v/>
      </c>
      <c r="AS645" s="666" t="str">
        <f t="shared" si="117"/>
        <v/>
      </c>
      <c r="AT645" s="897" t="str">
        <f t="shared" si="121"/>
        <v/>
      </c>
      <c r="AU645" s="897" t="str">
        <f t="shared" si="118"/>
        <v/>
      </c>
    </row>
    <row r="646" spans="3:47" s="4" customFormat="1" ht="28.15" hidden="1" customHeight="1" outlineLevel="1">
      <c r="C646" s="722">
        <v>628</v>
      </c>
      <c r="D646" s="766"/>
      <c r="E646" s="686"/>
      <c r="F646" s="767"/>
      <c r="G646" s="744"/>
      <c r="H646" s="191"/>
      <c r="I646" s="191"/>
      <c r="J646" s="768"/>
      <c r="K646" s="192"/>
      <c r="L646" s="192"/>
      <c r="M646" s="774"/>
      <c r="N646" s="192"/>
      <c r="O646" s="769"/>
      <c r="P646" s="895"/>
      <c r="Q646" s="960"/>
      <c r="R646" s="1048"/>
      <c r="S646" s="770"/>
      <c r="T646" s="771"/>
      <c r="U646" s="453"/>
      <c r="V646" s="307"/>
      <c r="W646" s="294"/>
      <c r="Z646" s="663" t="str">
        <f t="shared" si="106"/>
        <v/>
      </c>
      <c r="AA646" s="664" t="str">
        <f t="shared" si="119"/>
        <v/>
      </c>
      <c r="AB646" s="664" t="str">
        <f t="shared" si="120"/>
        <v/>
      </c>
      <c r="AC646" s="664" t="str">
        <f>IF(Z646="","",VLOOKUP(Z646,リスト!BN:BO,2,0))</f>
        <v/>
      </c>
      <c r="AD646" s="664" t="str">
        <f t="shared" si="107"/>
        <v/>
      </c>
      <c r="AE646" s="664" t="str">
        <f>IF(AD646="","",VLOOKUP(AD646,リスト!BW:BX,2,0))</f>
        <v/>
      </c>
      <c r="AF646" s="664" t="str">
        <f>IF(Z646="","",IF(J646&gt;【１】経営概要!$G$27,調査年-1,調査年)-I646)</f>
        <v/>
      </c>
      <c r="AG646" s="723" t="str">
        <f t="shared" si="108"/>
        <v/>
      </c>
      <c r="AH646" s="665" t="str">
        <f t="shared" si="109"/>
        <v/>
      </c>
      <c r="AI646" s="665" t="str">
        <f t="shared" si="110"/>
        <v/>
      </c>
      <c r="AJ646" s="666" t="str">
        <f t="shared" si="111"/>
        <v/>
      </c>
      <c r="AK646" s="666" t="str">
        <f t="shared" si="112"/>
        <v/>
      </c>
      <c r="AL646" s="666" t="str">
        <f t="shared" si="122"/>
        <v/>
      </c>
      <c r="AM646" s="666" t="str">
        <f>IF(R646="","",IF(OR(I646=IF(J646&gt;【１】経営概要!$G$27,調査年-1,調査年),AH646=""),"",ROUND(AH646*R646%,0)))</f>
        <v/>
      </c>
      <c r="AN646" s="666" t="str">
        <f t="shared" si="113"/>
        <v/>
      </c>
      <c r="AO646" s="666" t="str">
        <f t="shared" si="114"/>
        <v/>
      </c>
      <c r="AP646" s="666" t="str">
        <f t="shared" si="115"/>
        <v/>
      </c>
      <c r="AQ646" s="862" t="str">
        <f>IF(OR(R646="",AND(OR(I646&lt;&gt;IF(J646&gt;【１】経営概要!$G$27,調査年-1,調査年),AA646=0),M646="",AL646="")),"",
SUM(
IF(AND(I646=IF(J646&gt;【１】経営概要!$G$27,調査年-1,調査年),AA646=1),ROUND(K646*R646%,0),),
ROUND(M646*R646%,0),
ROUND(SUM(AL646)*R646%,0),
))</f>
        <v/>
      </c>
      <c r="AR646" s="666" t="str">
        <f t="shared" si="116"/>
        <v/>
      </c>
      <c r="AS646" s="666" t="str">
        <f t="shared" si="117"/>
        <v/>
      </c>
      <c r="AT646" s="897" t="str">
        <f t="shared" si="121"/>
        <v/>
      </c>
      <c r="AU646" s="897" t="str">
        <f t="shared" si="118"/>
        <v/>
      </c>
    </row>
    <row r="647" spans="3:47" s="4" customFormat="1" ht="28.15" hidden="1" customHeight="1" outlineLevel="1">
      <c r="C647" s="722">
        <v>629</v>
      </c>
      <c r="D647" s="772"/>
      <c r="E647" s="773"/>
      <c r="F647" s="767"/>
      <c r="G647" s="744"/>
      <c r="H647" s="193"/>
      <c r="I647" s="193"/>
      <c r="J647" s="768"/>
      <c r="K647" s="192"/>
      <c r="L647" s="192"/>
      <c r="M647" s="774"/>
      <c r="N647" s="192"/>
      <c r="O647" s="769"/>
      <c r="P647" s="895"/>
      <c r="Q647" s="960"/>
      <c r="R647" s="1048"/>
      <c r="S647" s="770"/>
      <c r="T647" s="771"/>
      <c r="U647" s="453"/>
      <c r="V647" s="307"/>
      <c r="W647" s="294"/>
      <c r="Z647" s="663" t="str">
        <f t="shared" si="106"/>
        <v/>
      </c>
      <c r="AA647" s="664" t="str">
        <f t="shared" si="119"/>
        <v/>
      </c>
      <c r="AB647" s="664" t="str">
        <f t="shared" si="120"/>
        <v/>
      </c>
      <c r="AC647" s="664" t="str">
        <f>IF(Z647="","",VLOOKUP(Z647,リスト!BN:BO,2,0))</f>
        <v/>
      </c>
      <c r="AD647" s="664" t="str">
        <f t="shared" si="107"/>
        <v/>
      </c>
      <c r="AE647" s="664" t="str">
        <f>IF(AD647="","",VLOOKUP(AD647,リスト!BW:BX,2,0))</f>
        <v/>
      </c>
      <c r="AF647" s="664" t="str">
        <f>IF(Z647="","",IF(J647&gt;【１】経営概要!$G$27,調査年-1,調査年)-I647)</f>
        <v/>
      </c>
      <c r="AG647" s="723" t="str">
        <f t="shared" si="108"/>
        <v/>
      </c>
      <c r="AH647" s="665" t="str">
        <f t="shared" si="109"/>
        <v/>
      </c>
      <c r="AI647" s="665" t="str">
        <f t="shared" si="110"/>
        <v/>
      </c>
      <c r="AJ647" s="666" t="str">
        <f t="shared" si="111"/>
        <v/>
      </c>
      <c r="AK647" s="666" t="str">
        <f t="shared" si="112"/>
        <v/>
      </c>
      <c r="AL647" s="666" t="str">
        <f t="shared" si="122"/>
        <v/>
      </c>
      <c r="AM647" s="666" t="str">
        <f>IF(R647="","",IF(OR(I647=IF(J647&gt;【１】経営概要!$G$27,調査年-1,調査年),AH647=""),"",ROUND(AH647*R647%,0)))</f>
        <v/>
      </c>
      <c r="AN647" s="666" t="str">
        <f t="shared" si="113"/>
        <v/>
      </c>
      <c r="AO647" s="666" t="str">
        <f t="shared" si="114"/>
        <v/>
      </c>
      <c r="AP647" s="666" t="str">
        <f t="shared" si="115"/>
        <v/>
      </c>
      <c r="AQ647" s="862" t="str">
        <f>IF(OR(R647="",AND(OR(I647&lt;&gt;IF(J647&gt;【１】経営概要!$G$27,調査年-1,調査年),AA647=0),M647="",AL647="")),"",
SUM(
IF(AND(I647=IF(J647&gt;【１】経営概要!$G$27,調査年-1,調査年),AA647=1),ROUND(K647*R647%,0),),
ROUND(M647*R647%,0),
ROUND(SUM(AL647)*R647%,0),
))</f>
        <v/>
      </c>
      <c r="AR647" s="666" t="str">
        <f t="shared" si="116"/>
        <v/>
      </c>
      <c r="AS647" s="666" t="str">
        <f t="shared" si="117"/>
        <v/>
      </c>
      <c r="AT647" s="897" t="str">
        <f t="shared" si="121"/>
        <v/>
      </c>
      <c r="AU647" s="897" t="str">
        <f t="shared" si="118"/>
        <v/>
      </c>
    </row>
    <row r="648" spans="3:47" s="4" customFormat="1" ht="28.15" hidden="1" customHeight="1" outlineLevel="1">
      <c r="C648" s="722">
        <v>630</v>
      </c>
      <c r="D648" s="766"/>
      <c r="E648" s="686"/>
      <c r="F648" s="767"/>
      <c r="G648" s="744"/>
      <c r="H648" s="191"/>
      <c r="I648" s="191"/>
      <c r="J648" s="768"/>
      <c r="K648" s="192"/>
      <c r="L648" s="192"/>
      <c r="M648" s="774"/>
      <c r="N648" s="192"/>
      <c r="O648" s="769"/>
      <c r="P648" s="895"/>
      <c r="Q648" s="960"/>
      <c r="R648" s="1048"/>
      <c r="S648" s="770"/>
      <c r="T648" s="771"/>
      <c r="U648" s="453"/>
      <c r="V648" s="307"/>
      <c r="W648" s="294"/>
      <c r="Z648" s="663" t="str">
        <f t="shared" si="106"/>
        <v/>
      </c>
      <c r="AA648" s="664" t="str">
        <f t="shared" si="119"/>
        <v/>
      </c>
      <c r="AB648" s="664" t="str">
        <f t="shared" si="120"/>
        <v/>
      </c>
      <c r="AC648" s="664" t="str">
        <f>IF(Z648="","",VLOOKUP(Z648,リスト!BN:BO,2,0))</f>
        <v/>
      </c>
      <c r="AD648" s="664" t="str">
        <f t="shared" si="107"/>
        <v/>
      </c>
      <c r="AE648" s="664" t="str">
        <f>IF(AD648="","",VLOOKUP(AD648,リスト!BW:BX,2,0))</f>
        <v/>
      </c>
      <c r="AF648" s="664" t="str">
        <f>IF(Z648="","",IF(J648&gt;【１】経営概要!$G$27,調査年-1,調査年)-I648)</f>
        <v/>
      </c>
      <c r="AG648" s="723" t="str">
        <f t="shared" si="108"/>
        <v/>
      </c>
      <c r="AH648" s="665" t="str">
        <f t="shared" si="109"/>
        <v/>
      </c>
      <c r="AI648" s="665" t="str">
        <f t="shared" si="110"/>
        <v/>
      </c>
      <c r="AJ648" s="666" t="str">
        <f t="shared" si="111"/>
        <v/>
      </c>
      <c r="AK648" s="666" t="str">
        <f t="shared" si="112"/>
        <v/>
      </c>
      <c r="AL648" s="666" t="str">
        <f t="shared" si="122"/>
        <v/>
      </c>
      <c r="AM648" s="666" t="str">
        <f>IF(R648="","",IF(OR(I648=IF(J648&gt;【１】経営概要!$G$27,調査年-1,調査年),AH648=""),"",ROUND(AH648*R648%,0)))</f>
        <v/>
      </c>
      <c r="AN648" s="666" t="str">
        <f t="shared" si="113"/>
        <v/>
      </c>
      <c r="AO648" s="666" t="str">
        <f t="shared" si="114"/>
        <v/>
      </c>
      <c r="AP648" s="666" t="str">
        <f t="shared" si="115"/>
        <v/>
      </c>
      <c r="AQ648" s="862" t="str">
        <f>IF(OR(R648="",AND(OR(I648&lt;&gt;IF(J648&gt;【１】経営概要!$G$27,調査年-1,調査年),AA648=0),M648="",AL648="")),"",
SUM(
IF(AND(I648=IF(J648&gt;【１】経営概要!$G$27,調査年-1,調査年),AA648=1),ROUND(K648*R648%,0),),
ROUND(M648*R648%,0),
ROUND(SUM(AL648)*R648%,0),
))</f>
        <v/>
      </c>
      <c r="AR648" s="666" t="str">
        <f t="shared" si="116"/>
        <v/>
      </c>
      <c r="AS648" s="666" t="str">
        <f t="shared" si="117"/>
        <v/>
      </c>
      <c r="AT648" s="897" t="str">
        <f t="shared" si="121"/>
        <v/>
      </c>
      <c r="AU648" s="897" t="str">
        <f t="shared" si="118"/>
        <v/>
      </c>
    </row>
    <row r="649" spans="3:47" s="4" customFormat="1" ht="28.15" hidden="1" customHeight="1" outlineLevel="1">
      <c r="C649" s="722">
        <v>631</v>
      </c>
      <c r="D649" s="772"/>
      <c r="E649" s="773"/>
      <c r="F649" s="767"/>
      <c r="G649" s="744"/>
      <c r="H649" s="193"/>
      <c r="I649" s="193"/>
      <c r="J649" s="768"/>
      <c r="K649" s="192"/>
      <c r="L649" s="192"/>
      <c r="M649" s="774"/>
      <c r="N649" s="192"/>
      <c r="O649" s="769"/>
      <c r="P649" s="895"/>
      <c r="Q649" s="960"/>
      <c r="R649" s="1048"/>
      <c r="S649" s="770"/>
      <c r="T649" s="771"/>
      <c r="U649" s="453"/>
      <c r="V649" s="307"/>
      <c r="W649" s="294"/>
      <c r="Z649" s="663" t="str">
        <f t="shared" si="106"/>
        <v/>
      </c>
      <c r="AA649" s="664" t="str">
        <f t="shared" si="119"/>
        <v/>
      </c>
      <c r="AB649" s="664" t="str">
        <f t="shared" si="120"/>
        <v/>
      </c>
      <c r="AC649" s="664" t="str">
        <f>IF(Z649="","",VLOOKUP(Z649,リスト!BN:BO,2,0))</f>
        <v/>
      </c>
      <c r="AD649" s="664" t="str">
        <f t="shared" si="107"/>
        <v/>
      </c>
      <c r="AE649" s="664" t="str">
        <f>IF(AD649="","",VLOOKUP(AD649,リスト!BW:BX,2,0))</f>
        <v/>
      </c>
      <c r="AF649" s="664" t="str">
        <f>IF(Z649="","",IF(J649&gt;【１】経営概要!$G$27,調査年-1,調査年)-I649)</f>
        <v/>
      </c>
      <c r="AG649" s="723" t="str">
        <f t="shared" si="108"/>
        <v/>
      </c>
      <c r="AH649" s="665" t="str">
        <f t="shared" si="109"/>
        <v/>
      </c>
      <c r="AI649" s="665" t="str">
        <f t="shared" si="110"/>
        <v/>
      </c>
      <c r="AJ649" s="666" t="str">
        <f t="shared" si="111"/>
        <v/>
      </c>
      <c r="AK649" s="666" t="str">
        <f t="shared" si="112"/>
        <v/>
      </c>
      <c r="AL649" s="666" t="str">
        <f t="shared" si="122"/>
        <v/>
      </c>
      <c r="AM649" s="666" t="str">
        <f>IF(R649="","",IF(OR(I649=IF(J649&gt;【１】経営概要!$G$27,調査年-1,調査年),AH649=""),"",ROUND(AH649*R649%,0)))</f>
        <v/>
      </c>
      <c r="AN649" s="666" t="str">
        <f t="shared" si="113"/>
        <v/>
      </c>
      <c r="AO649" s="666" t="str">
        <f t="shared" si="114"/>
        <v/>
      </c>
      <c r="AP649" s="666" t="str">
        <f t="shared" si="115"/>
        <v/>
      </c>
      <c r="AQ649" s="862" t="str">
        <f>IF(OR(R649="",AND(OR(I649&lt;&gt;IF(J649&gt;【１】経営概要!$G$27,調査年-1,調査年),AA649=0),M649="",AL649="")),"",
SUM(
IF(AND(I649=IF(J649&gt;【１】経営概要!$G$27,調査年-1,調査年),AA649=1),ROUND(K649*R649%,0),),
ROUND(M649*R649%,0),
ROUND(SUM(AL649)*R649%,0),
))</f>
        <v/>
      </c>
      <c r="AR649" s="666" t="str">
        <f t="shared" si="116"/>
        <v/>
      </c>
      <c r="AS649" s="666" t="str">
        <f t="shared" si="117"/>
        <v/>
      </c>
      <c r="AT649" s="897" t="str">
        <f t="shared" si="121"/>
        <v/>
      </c>
      <c r="AU649" s="897" t="str">
        <f t="shared" si="118"/>
        <v/>
      </c>
    </row>
    <row r="650" spans="3:47" s="4" customFormat="1" ht="28.15" hidden="1" customHeight="1" outlineLevel="1">
      <c r="C650" s="722">
        <v>632</v>
      </c>
      <c r="D650" s="766"/>
      <c r="E650" s="686"/>
      <c r="F650" s="767"/>
      <c r="G650" s="744"/>
      <c r="H650" s="191"/>
      <c r="I650" s="191"/>
      <c r="J650" s="768"/>
      <c r="K650" s="192"/>
      <c r="L650" s="192"/>
      <c r="M650" s="774"/>
      <c r="N650" s="192"/>
      <c r="O650" s="769"/>
      <c r="P650" s="895"/>
      <c r="Q650" s="960"/>
      <c r="R650" s="1048"/>
      <c r="S650" s="770"/>
      <c r="T650" s="771"/>
      <c r="U650" s="453"/>
      <c r="V650" s="307"/>
      <c r="W650" s="294"/>
      <c r="Z650" s="663" t="str">
        <f t="shared" si="106"/>
        <v/>
      </c>
      <c r="AA650" s="664" t="str">
        <f t="shared" si="119"/>
        <v/>
      </c>
      <c r="AB650" s="664" t="str">
        <f t="shared" si="120"/>
        <v/>
      </c>
      <c r="AC650" s="664" t="str">
        <f>IF(Z650="","",VLOOKUP(Z650,リスト!BN:BO,2,0))</f>
        <v/>
      </c>
      <c r="AD650" s="664" t="str">
        <f t="shared" si="107"/>
        <v/>
      </c>
      <c r="AE650" s="664" t="str">
        <f>IF(AD650="","",VLOOKUP(AD650,リスト!BW:BX,2,0))</f>
        <v/>
      </c>
      <c r="AF650" s="664" t="str">
        <f>IF(Z650="","",IF(J650&gt;【１】経営概要!$G$27,調査年-1,調査年)-I650)</f>
        <v/>
      </c>
      <c r="AG650" s="723" t="str">
        <f t="shared" si="108"/>
        <v/>
      </c>
      <c r="AH650" s="665" t="str">
        <f t="shared" si="109"/>
        <v/>
      </c>
      <c r="AI650" s="665" t="str">
        <f t="shared" si="110"/>
        <v/>
      </c>
      <c r="AJ650" s="666" t="str">
        <f t="shared" si="111"/>
        <v/>
      </c>
      <c r="AK650" s="666" t="str">
        <f t="shared" si="112"/>
        <v/>
      </c>
      <c r="AL650" s="666" t="str">
        <f t="shared" si="122"/>
        <v/>
      </c>
      <c r="AM650" s="666" t="str">
        <f>IF(R650="","",IF(OR(I650=IF(J650&gt;【１】経営概要!$G$27,調査年-1,調査年),AH650=""),"",ROUND(AH650*R650%,0)))</f>
        <v/>
      </c>
      <c r="AN650" s="666" t="str">
        <f t="shared" si="113"/>
        <v/>
      </c>
      <c r="AO650" s="666" t="str">
        <f t="shared" si="114"/>
        <v/>
      </c>
      <c r="AP650" s="666" t="str">
        <f t="shared" si="115"/>
        <v/>
      </c>
      <c r="AQ650" s="862" t="str">
        <f>IF(OR(R650="",AND(OR(I650&lt;&gt;IF(J650&gt;【１】経営概要!$G$27,調査年-1,調査年),AA650=0),M650="",AL650="")),"",
SUM(
IF(AND(I650=IF(J650&gt;【１】経営概要!$G$27,調査年-1,調査年),AA650=1),ROUND(K650*R650%,0),),
ROUND(M650*R650%,0),
ROUND(SUM(AL650)*R650%,0),
))</f>
        <v/>
      </c>
      <c r="AR650" s="666" t="str">
        <f t="shared" si="116"/>
        <v/>
      </c>
      <c r="AS650" s="666" t="str">
        <f t="shared" si="117"/>
        <v/>
      </c>
      <c r="AT650" s="897" t="str">
        <f t="shared" si="121"/>
        <v/>
      </c>
      <c r="AU650" s="897" t="str">
        <f t="shared" si="118"/>
        <v/>
      </c>
    </row>
    <row r="651" spans="3:47" s="4" customFormat="1" ht="28.15" hidden="1" customHeight="1" outlineLevel="1">
      <c r="C651" s="722">
        <v>633</v>
      </c>
      <c r="D651" s="772"/>
      <c r="E651" s="773"/>
      <c r="F651" s="767"/>
      <c r="G651" s="744"/>
      <c r="H651" s="193"/>
      <c r="I651" s="193"/>
      <c r="J651" s="768"/>
      <c r="K651" s="192"/>
      <c r="L651" s="192"/>
      <c r="M651" s="774"/>
      <c r="N651" s="192"/>
      <c r="O651" s="769"/>
      <c r="P651" s="895"/>
      <c r="Q651" s="960"/>
      <c r="R651" s="1048"/>
      <c r="S651" s="770"/>
      <c r="T651" s="771"/>
      <c r="U651" s="453"/>
      <c r="V651" s="307"/>
      <c r="W651" s="294"/>
      <c r="Z651" s="663" t="str">
        <f t="shared" si="106"/>
        <v/>
      </c>
      <c r="AA651" s="664" t="str">
        <f t="shared" si="119"/>
        <v/>
      </c>
      <c r="AB651" s="664" t="str">
        <f t="shared" si="120"/>
        <v/>
      </c>
      <c r="AC651" s="664" t="str">
        <f>IF(Z651="","",VLOOKUP(Z651,リスト!BN:BO,2,0))</f>
        <v/>
      </c>
      <c r="AD651" s="664" t="str">
        <f t="shared" si="107"/>
        <v/>
      </c>
      <c r="AE651" s="664" t="str">
        <f>IF(AD651="","",VLOOKUP(AD651,リスト!BW:BX,2,0))</f>
        <v/>
      </c>
      <c r="AF651" s="664" t="str">
        <f>IF(Z651="","",IF(J651&gt;【１】経営概要!$G$27,調査年-1,調査年)-I651)</f>
        <v/>
      </c>
      <c r="AG651" s="723" t="str">
        <f t="shared" si="108"/>
        <v/>
      </c>
      <c r="AH651" s="665" t="str">
        <f t="shared" si="109"/>
        <v/>
      </c>
      <c r="AI651" s="665" t="str">
        <f t="shared" si="110"/>
        <v/>
      </c>
      <c r="AJ651" s="666" t="str">
        <f t="shared" si="111"/>
        <v/>
      </c>
      <c r="AK651" s="666" t="str">
        <f t="shared" si="112"/>
        <v/>
      </c>
      <c r="AL651" s="666" t="str">
        <f t="shared" si="122"/>
        <v/>
      </c>
      <c r="AM651" s="666" t="str">
        <f>IF(R651="","",IF(OR(I651=IF(J651&gt;【１】経営概要!$G$27,調査年-1,調査年),AH651=""),"",ROUND(AH651*R651%,0)))</f>
        <v/>
      </c>
      <c r="AN651" s="666" t="str">
        <f t="shared" si="113"/>
        <v/>
      </c>
      <c r="AO651" s="666" t="str">
        <f t="shared" si="114"/>
        <v/>
      </c>
      <c r="AP651" s="666" t="str">
        <f t="shared" si="115"/>
        <v/>
      </c>
      <c r="AQ651" s="862" t="str">
        <f>IF(OR(R651="",AND(OR(I651&lt;&gt;IF(J651&gt;【１】経営概要!$G$27,調査年-1,調査年),AA651=0),M651="",AL651="")),"",
SUM(
IF(AND(I651=IF(J651&gt;【１】経営概要!$G$27,調査年-1,調査年),AA651=1),ROUND(K651*R651%,0),),
ROUND(M651*R651%,0),
ROUND(SUM(AL651)*R651%,0),
))</f>
        <v/>
      </c>
      <c r="AR651" s="666" t="str">
        <f t="shared" si="116"/>
        <v/>
      </c>
      <c r="AS651" s="666" t="str">
        <f t="shared" si="117"/>
        <v/>
      </c>
      <c r="AT651" s="897" t="str">
        <f t="shared" si="121"/>
        <v/>
      </c>
      <c r="AU651" s="897" t="str">
        <f t="shared" si="118"/>
        <v/>
      </c>
    </row>
    <row r="652" spans="3:47" s="4" customFormat="1" ht="28.15" hidden="1" customHeight="1" outlineLevel="1">
      <c r="C652" s="722">
        <v>634</v>
      </c>
      <c r="D652" s="766"/>
      <c r="E652" s="686"/>
      <c r="F652" s="767"/>
      <c r="G652" s="744"/>
      <c r="H652" s="191"/>
      <c r="I652" s="191"/>
      <c r="J652" s="768"/>
      <c r="K652" s="192"/>
      <c r="L652" s="192"/>
      <c r="M652" s="774"/>
      <c r="N652" s="192"/>
      <c r="O652" s="769"/>
      <c r="P652" s="895"/>
      <c r="Q652" s="960"/>
      <c r="R652" s="1048"/>
      <c r="S652" s="770"/>
      <c r="T652" s="771"/>
      <c r="U652" s="453"/>
      <c r="V652" s="307"/>
      <c r="W652" s="294"/>
      <c r="Z652" s="663" t="str">
        <f t="shared" si="106"/>
        <v/>
      </c>
      <c r="AA652" s="664" t="str">
        <f t="shared" si="119"/>
        <v/>
      </c>
      <c r="AB652" s="664" t="str">
        <f t="shared" si="120"/>
        <v/>
      </c>
      <c r="AC652" s="664" t="str">
        <f>IF(Z652="","",VLOOKUP(Z652,リスト!BN:BO,2,0))</f>
        <v/>
      </c>
      <c r="AD652" s="664" t="str">
        <f t="shared" si="107"/>
        <v/>
      </c>
      <c r="AE652" s="664" t="str">
        <f>IF(AD652="","",VLOOKUP(AD652,リスト!BW:BX,2,0))</f>
        <v/>
      </c>
      <c r="AF652" s="664" t="str">
        <f>IF(Z652="","",IF(J652&gt;【１】経営概要!$G$27,調査年-1,調査年)-I652)</f>
        <v/>
      </c>
      <c r="AG652" s="723" t="str">
        <f t="shared" si="108"/>
        <v/>
      </c>
      <c r="AH652" s="665" t="str">
        <f t="shared" si="109"/>
        <v/>
      </c>
      <c r="AI652" s="665" t="str">
        <f t="shared" si="110"/>
        <v/>
      </c>
      <c r="AJ652" s="666" t="str">
        <f t="shared" si="111"/>
        <v/>
      </c>
      <c r="AK652" s="666" t="str">
        <f t="shared" si="112"/>
        <v/>
      </c>
      <c r="AL652" s="666" t="str">
        <f t="shared" si="122"/>
        <v/>
      </c>
      <c r="AM652" s="666" t="str">
        <f>IF(R652="","",IF(OR(I652=IF(J652&gt;【１】経営概要!$G$27,調査年-1,調査年),AH652=""),"",ROUND(AH652*R652%,0)))</f>
        <v/>
      </c>
      <c r="AN652" s="666" t="str">
        <f t="shared" si="113"/>
        <v/>
      </c>
      <c r="AO652" s="666" t="str">
        <f t="shared" si="114"/>
        <v/>
      </c>
      <c r="AP652" s="666" t="str">
        <f t="shared" si="115"/>
        <v/>
      </c>
      <c r="AQ652" s="862" t="str">
        <f>IF(OR(R652="",AND(OR(I652&lt;&gt;IF(J652&gt;【１】経営概要!$G$27,調査年-1,調査年),AA652=0),M652="",AL652="")),"",
SUM(
IF(AND(I652=IF(J652&gt;【１】経営概要!$G$27,調査年-1,調査年),AA652=1),ROUND(K652*R652%,0),),
ROUND(M652*R652%,0),
ROUND(SUM(AL652)*R652%,0),
))</f>
        <v/>
      </c>
      <c r="AR652" s="666" t="str">
        <f t="shared" si="116"/>
        <v/>
      </c>
      <c r="AS652" s="666" t="str">
        <f t="shared" si="117"/>
        <v/>
      </c>
      <c r="AT652" s="897" t="str">
        <f t="shared" si="121"/>
        <v/>
      </c>
      <c r="AU652" s="897" t="str">
        <f t="shared" si="118"/>
        <v/>
      </c>
    </row>
    <row r="653" spans="3:47" s="4" customFormat="1" ht="28.15" hidden="1" customHeight="1" outlineLevel="1">
      <c r="C653" s="722">
        <v>635</v>
      </c>
      <c r="D653" s="772"/>
      <c r="E653" s="773"/>
      <c r="F653" s="767"/>
      <c r="G653" s="744"/>
      <c r="H653" s="193"/>
      <c r="I653" s="193"/>
      <c r="J653" s="768"/>
      <c r="K653" s="192"/>
      <c r="L653" s="192"/>
      <c r="M653" s="774"/>
      <c r="N653" s="192"/>
      <c r="O653" s="769"/>
      <c r="P653" s="895"/>
      <c r="Q653" s="960"/>
      <c r="R653" s="1048"/>
      <c r="S653" s="770"/>
      <c r="T653" s="771"/>
      <c r="U653" s="453"/>
      <c r="V653" s="307"/>
      <c r="W653" s="294"/>
      <c r="Z653" s="663" t="str">
        <f t="shared" si="106"/>
        <v/>
      </c>
      <c r="AA653" s="664" t="str">
        <f t="shared" si="119"/>
        <v/>
      </c>
      <c r="AB653" s="664" t="str">
        <f t="shared" si="120"/>
        <v/>
      </c>
      <c r="AC653" s="664" t="str">
        <f>IF(Z653="","",VLOOKUP(Z653,リスト!BN:BO,2,0))</f>
        <v/>
      </c>
      <c r="AD653" s="664" t="str">
        <f t="shared" si="107"/>
        <v/>
      </c>
      <c r="AE653" s="664" t="str">
        <f>IF(AD653="","",VLOOKUP(AD653,リスト!BW:BX,2,0))</f>
        <v/>
      </c>
      <c r="AF653" s="664" t="str">
        <f>IF(Z653="","",IF(J653&gt;【１】経営概要!$G$27,調査年-1,調査年)-I653)</f>
        <v/>
      </c>
      <c r="AG653" s="723" t="str">
        <f t="shared" si="108"/>
        <v/>
      </c>
      <c r="AH653" s="665" t="str">
        <f t="shared" si="109"/>
        <v/>
      </c>
      <c r="AI653" s="665" t="str">
        <f t="shared" si="110"/>
        <v/>
      </c>
      <c r="AJ653" s="666" t="str">
        <f t="shared" si="111"/>
        <v/>
      </c>
      <c r="AK653" s="666" t="str">
        <f t="shared" si="112"/>
        <v/>
      </c>
      <c r="AL653" s="666" t="str">
        <f t="shared" si="122"/>
        <v/>
      </c>
      <c r="AM653" s="666" t="str">
        <f>IF(R653="","",IF(OR(I653=IF(J653&gt;【１】経営概要!$G$27,調査年-1,調査年),AH653=""),"",ROUND(AH653*R653%,0)))</f>
        <v/>
      </c>
      <c r="AN653" s="666" t="str">
        <f t="shared" si="113"/>
        <v/>
      </c>
      <c r="AO653" s="666" t="str">
        <f t="shared" si="114"/>
        <v/>
      </c>
      <c r="AP653" s="666" t="str">
        <f t="shared" si="115"/>
        <v/>
      </c>
      <c r="AQ653" s="862" t="str">
        <f>IF(OR(R653="",AND(OR(I653&lt;&gt;IF(J653&gt;【１】経営概要!$G$27,調査年-1,調査年),AA653=0),M653="",AL653="")),"",
SUM(
IF(AND(I653=IF(J653&gt;【１】経営概要!$G$27,調査年-1,調査年),AA653=1),ROUND(K653*R653%,0),),
ROUND(M653*R653%,0),
ROUND(SUM(AL653)*R653%,0),
))</f>
        <v/>
      </c>
      <c r="AR653" s="666" t="str">
        <f t="shared" si="116"/>
        <v/>
      </c>
      <c r="AS653" s="666" t="str">
        <f t="shared" si="117"/>
        <v/>
      </c>
      <c r="AT653" s="897" t="str">
        <f t="shared" si="121"/>
        <v/>
      </c>
      <c r="AU653" s="897" t="str">
        <f t="shared" si="118"/>
        <v/>
      </c>
    </row>
    <row r="654" spans="3:47" s="4" customFormat="1" ht="28.15" hidden="1" customHeight="1" outlineLevel="1">
      <c r="C654" s="722">
        <v>636</v>
      </c>
      <c r="D654" s="766"/>
      <c r="E654" s="686"/>
      <c r="F654" s="767"/>
      <c r="G654" s="744"/>
      <c r="H654" s="191"/>
      <c r="I654" s="191"/>
      <c r="J654" s="768"/>
      <c r="K654" s="192"/>
      <c r="L654" s="192"/>
      <c r="M654" s="774"/>
      <c r="N654" s="192"/>
      <c r="O654" s="769"/>
      <c r="P654" s="895"/>
      <c r="Q654" s="960"/>
      <c r="R654" s="1048"/>
      <c r="S654" s="770"/>
      <c r="T654" s="771"/>
      <c r="U654" s="453"/>
      <c r="V654" s="307"/>
      <c r="W654" s="294"/>
      <c r="Z654" s="663" t="str">
        <f t="shared" si="106"/>
        <v/>
      </c>
      <c r="AA654" s="664" t="str">
        <f t="shared" si="119"/>
        <v/>
      </c>
      <c r="AB654" s="664" t="str">
        <f t="shared" si="120"/>
        <v/>
      </c>
      <c r="AC654" s="664" t="str">
        <f>IF(Z654="","",VLOOKUP(Z654,リスト!BN:BO,2,0))</f>
        <v/>
      </c>
      <c r="AD654" s="664" t="str">
        <f t="shared" si="107"/>
        <v/>
      </c>
      <c r="AE654" s="664" t="str">
        <f>IF(AD654="","",VLOOKUP(AD654,リスト!BW:BX,2,0))</f>
        <v/>
      </c>
      <c r="AF654" s="664" t="str">
        <f>IF(Z654="","",IF(J654&gt;【１】経営概要!$G$27,調査年-1,調査年)-I654)</f>
        <v/>
      </c>
      <c r="AG654" s="723" t="str">
        <f t="shared" si="108"/>
        <v/>
      </c>
      <c r="AH654" s="665" t="str">
        <f t="shared" si="109"/>
        <v/>
      </c>
      <c r="AI654" s="665" t="str">
        <f t="shared" si="110"/>
        <v/>
      </c>
      <c r="AJ654" s="666" t="str">
        <f t="shared" si="111"/>
        <v/>
      </c>
      <c r="AK654" s="666" t="str">
        <f t="shared" si="112"/>
        <v/>
      </c>
      <c r="AL654" s="666" t="str">
        <f t="shared" si="122"/>
        <v/>
      </c>
      <c r="AM654" s="666" t="str">
        <f>IF(R654="","",IF(OR(I654=IF(J654&gt;【１】経営概要!$G$27,調査年-1,調査年),AH654=""),"",ROUND(AH654*R654%,0)))</f>
        <v/>
      </c>
      <c r="AN654" s="666" t="str">
        <f t="shared" si="113"/>
        <v/>
      </c>
      <c r="AO654" s="666" t="str">
        <f t="shared" si="114"/>
        <v/>
      </c>
      <c r="AP654" s="666" t="str">
        <f t="shared" si="115"/>
        <v/>
      </c>
      <c r="AQ654" s="862" t="str">
        <f>IF(OR(R654="",AND(OR(I654&lt;&gt;IF(J654&gt;【１】経営概要!$G$27,調査年-1,調査年),AA654=0),M654="",AL654="")),"",
SUM(
IF(AND(I654=IF(J654&gt;【１】経営概要!$G$27,調査年-1,調査年),AA654=1),ROUND(K654*R654%,0),),
ROUND(M654*R654%,0),
ROUND(SUM(AL654)*R654%,0),
))</f>
        <v/>
      </c>
      <c r="AR654" s="666" t="str">
        <f t="shared" si="116"/>
        <v/>
      </c>
      <c r="AS654" s="666" t="str">
        <f t="shared" si="117"/>
        <v/>
      </c>
      <c r="AT654" s="897" t="str">
        <f t="shared" si="121"/>
        <v/>
      </c>
      <c r="AU654" s="897" t="str">
        <f t="shared" si="118"/>
        <v/>
      </c>
    </row>
    <row r="655" spans="3:47" s="4" customFormat="1" ht="28.15" hidden="1" customHeight="1" outlineLevel="1">
      <c r="C655" s="722">
        <v>637</v>
      </c>
      <c r="D655" s="772"/>
      <c r="E655" s="773"/>
      <c r="F655" s="767"/>
      <c r="G655" s="744"/>
      <c r="H655" s="193"/>
      <c r="I655" s="193"/>
      <c r="J655" s="775"/>
      <c r="K655" s="192"/>
      <c r="L655" s="192"/>
      <c r="M655" s="774"/>
      <c r="N655" s="192"/>
      <c r="O655" s="769"/>
      <c r="P655" s="895"/>
      <c r="Q655" s="960"/>
      <c r="R655" s="1048"/>
      <c r="S655" s="770"/>
      <c r="T655" s="771"/>
      <c r="U655" s="453"/>
      <c r="V655" s="307"/>
      <c r="W655" s="294"/>
      <c r="Z655" s="663" t="str">
        <f t="shared" si="106"/>
        <v/>
      </c>
      <c r="AA655" s="664" t="str">
        <f t="shared" si="119"/>
        <v/>
      </c>
      <c r="AB655" s="664" t="str">
        <f t="shared" si="120"/>
        <v/>
      </c>
      <c r="AC655" s="664" t="str">
        <f>IF(Z655="","",VLOOKUP(Z655,リスト!BN:BO,2,0))</f>
        <v/>
      </c>
      <c r="AD655" s="664" t="str">
        <f t="shared" si="107"/>
        <v/>
      </c>
      <c r="AE655" s="664" t="str">
        <f>IF(AD655="","",VLOOKUP(AD655,リスト!BW:BX,2,0))</f>
        <v/>
      </c>
      <c r="AF655" s="664" t="str">
        <f>IF(Z655="","",IF(J655&gt;【１】経営概要!$G$27,調査年-1,調査年)-I655)</f>
        <v/>
      </c>
      <c r="AG655" s="723" t="str">
        <f t="shared" si="108"/>
        <v/>
      </c>
      <c r="AH655" s="665" t="str">
        <f t="shared" si="109"/>
        <v/>
      </c>
      <c r="AI655" s="665" t="str">
        <f t="shared" si="110"/>
        <v/>
      </c>
      <c r="AJ655" s="666" t="str">
        <f t="shared" si="111"/>
        <v/>
      </c>
      <c r="AK655" s="666" t="str">
        <f t="shared" si="112"/>
        <v/>
      </c>
      <c r="AL655" s="666" t="str">
        <f t="shared" si="122"/>
        <v/>
      </c>
      <c r="AM655" s="666" t="str">
        <f>IF(R655="","",IF(OR(I655=IF(J655&gt;【１】経営概要!$G$27,調査年-1,調査年),AH655=""),"",ROUND(AH655*R655%,0)))</f>
        <v/>
      </c>
      <c r="AN655" s="666" t="str">
        <f t="shared" si="113"/>
        <v/>
      </c>
      <c r="AO655" s="666" t="str">
        <f t="shared" si="114"/>
        <v/>
      </c>
      <c r="AP655" s="666" t="str">
        <f t="shared" si="115"/>
        <v/>
      </c>
      <c r="AQ655" s="862" t="str">
        <f>IF(OR(R655="",AND(OR(I655&lt;&gt;IF(J655&gt;【１】経営概要!$G$27,調査年-1,調査年),AA655=0),M655="",AL655="")),"",
SUM(
IF(AND(I655=IF(J655&gt;【１】経営概要!$G$27,調査年-1,調査年),AA655=1),ROUND(K655*R655%,0),),
ROUND(M655*R655%,0),
ROUND(SUM(AL655)*R655%,0),
))</f>
        <v/>
      </c>
      <c r="AR655" s="666" t="str">
        <f t="shared" si="116"/>
        <v/>
      </c>
      <c r="AS655" s="666" t="str">
        <f t="shared" si="117"/>
        <v/>
      </c>
      <c r="AT655" s="897" t="str">
        <f t="shared" si="121"/>
        <v/>
      </c>
      <c r="AU655" s="897" t="str">
        <f t="shared" si="118"/>
        <v/>
      </c>
    </row>
    <row r="656" spans="3:47" s="4" customFormat="1" ht="28.15" hidden="1" customHeight="1" outlineLevel="1">
      <c r="C656" s="722">
        <v>638</v>
      </c>
      <c r="D656" s="766"/>
      <c r="E656" s="686"/>
      <c r="F656" s="767"/>
      <c r="G656" s="744"/>
      <c r="H656" s="191"/>
      <c r="I656" s="191"/>
      <c r="J656" s="776"/>
      <c r="K656" s="192"/>
      <c r="L656" s="192"/>
      <c r="M656" s="774"/>
      <c r="N656" s="192"/>
      <c r="O656" s="769"/>
      <c r="P656" s="895"/>
      <c r="Q656" s="960"/>
      <c r="R656" s="1048"/>
      <c r="S656" s="770"/>
      <c r="T656" s="771"/>
      <c r="U656" s="453"/>
      <c r="V656" s="307"/>
      <c r="W656" s="294"/>
      <c r="Z656" s="663" t="str">
        <f t="shared" si="106"/>
        <v/>
      </c>
      <c r="AA656" s="664" t="str">
        <f t="shared" si="119"/>
        <v/>
      </c>
      <c r="AB656" s="664" t="str">
        <f t="shared" si="120"/>
        <v/>
      </c>
      <c r="AC656" s="664" t="str">
        <f>IF(Z656="","",VLOOKUP(Z656,リスト!BN:BO,2,0))</f>
        <v/>
      </c>
      <c r="AD656" s="664" t="str">
        <f t="shared" si="107"/>
        <v/>
      </c>
      <c r="AE656" s="664" t="str">
        <f>IF(AD656="","",VLOOKUP(AD656,リスト!BW:BX,2,0))</f>
        <v/>
      </c>
      <c r="AF656" s="664" t="str">
        <f>IF(Z656="","",IF(J656&gt;【１】経営概要!$G$27,調査年-1,調査年)-I656)</f>
        <v/>
      </c>
      <c r="AG656" s="723" t="str">
        <f t="shared" si="108"/>
        <v/>
      </c>
      <c r="AH656" s="665" t="str">
        <f t="shared" si="109"/>
        <v/>
      </c>
      <c r="AI656" s="665" t="str">
        <f t="shared" si="110"/>
        <v/>
      </c>
      <c r="AJ656" s="666" t="str">
        <f t="shared" si="111"/>
        <v/>
      </c>
      <c r="AK656" s="666" t="str">
        <f t="shared" si="112"/>
        <v/>
      </c>
      <c r="AL656" s="666" t="str">
        <f t="shared" si="122"/>
        <v/>
      </c>
      <c r="AM656" s="666" t="str">
        <f>IF(R656="","",IF(OR(I656=IF(J656&gt;【１】経営概要!$G$27,調査年-1,調査年),AH656=""),"",ROUND(AH656*R656%,0)))</f>
        <v/>
      </c>
      <c r="AN656" s="666" t="str">
        <f t="shared" si="113"/>
        <v/>
      </c>
      <c r="AO656" s="666" t="str">
        <f t="shared" si="114"/>
        <v/>
      </c>
      <c r="AP656" s="666" t="str">
        <f t="shared" si="115"/>
        <v/>
      </c>
      <c r="AQ656" s="862" t="str">
        <f>IF(OR(R656="",AND(OR(I656&lt;&gt;IF(J656&gt;【１】経営概要!$G$27,調査年-1,調査年),AA656=0),M656="",AL656="")),"",
SUM(
IF(AND(I656=IF(J656&gt;【１】経営概要!$G$27,調査年-1,調査年),AA656=1),ROUND(K656*R656%,0),),
ROUND(M656*R656%,0),
ROUND(SUM(AL656)*R656%,0),
))</f>
        <v/>
      </c>
      <c r="AR656" s="666" t="str">
        <f t="shared" si="116"/>
        <v/>
      </c>
      <c r="AS656" s="666" t="str">
        <f t="shared" si="117"/>
        <v/>
      </c>
      <c r="AT656" s="897" t="str">
        <f t="shared" si="121"/>
        <v/>
      </c>
      <c r="AU656" s="897" t="str">
        <f t="shared" si="118"/>
        <v/>
      </c>
    </row>
    <row r="657" spans="3:47" s="4" customFormat="1" ht="28.15" hidden="1" customHeight="1" outlineLevel="1">
      <c r="C657" s="722">
        <v>639</v>
      </c>
      <c r="D657" s="766"/>
      <c r="E657" s="686"/>
      <c r="F657" s="767"/>
      <c r="G657" s="744"/>
      <c r="H657" s="191"/>
      <c r="I657" s="191"/>
      <c r="J657" s="776"/>
      <c r="K657" s="192"/>
      <c r="L657" s="192"/>
      <c r="M657" s="774"/>
      <c r="N657" s="192"/>
      <c r="O657" s="769"/>
      <c r="P657" s="895"/>
      <c r="Q657" s="960"/>
      <c r="R657" s="1048"/>
      <c r="S657" s="770"/>
      <c r="T657" s="771"/>
      <c r="U657" s="453"/>
      <c r="V657" s="307"/>
      <c r="W657" s="294"/>
      <c r="Z657" s="663" t="str">
        <f t="shared" ref="Z657:Z720" si="123">IF(AND(E657="",F657=""),"","["&amp;RIGHT(LEFT(E657,3),2)&amp;RIGHT(LEFT(F657,2),1)&amp;"]")</f>
        <v/>
      </c>
      <c r="AA657" s="664" t="str">
        <f t="shared" si="119"/>
        <v/>
      </c>
      <c r="AB657" s="664" t="str">
        <f t="shared" si="120"/>
        <v/>
      </c>
      <c r="AC657" s="664" t="str">
        <f>IF(Z657="","",VLOOKUP(Z657,リスト!BN:BO,2,0))</f>
        <v/>
      </c>
      <c r="AD657" s="664" t="str">
        <f t="shared" ref="AD657:AD720" si="124">IF(AB657=1,3,IF(G657="2：中古",MIN(AC657,H657),AC657))</f>
        <v/>
      </c>
      <c r="AE657" s="664" t="str">
        <f>IF(AD657="","",VLOOKUP(AD657,リスト!BW:BX,2,0))</f>
        <v/>
      </c>
      <c r="AF657" s="664" t="str">
        <f>IF(Z657="","",IF(J657&gt;【１】経営概要!$G$27,調査年-1,調査年)-I657)</f>
        <v/>
      </c>
      <c r="AG657" s="723" t="str">
        <f t="shared" ref="AG657:AG720" si="125">IF(OR(Z657="",AA657=1),"",
IF(AND(AD657&gt;0,AF657&lt;AD657,AH657&lt;=ROUND((K657-1)*AE657,0)),ROUND(AH657,0),
IF(AND(AD657&gt;0,AF657&lt;AD657),ROUND((K657-1)*AE657,0),
"")))</f>
        <v/>
      </c>
      <c r="AH657" s="665" t="str">
        <f t="shared" ref="AH657:AH720" si="126">IF(OR(Z657="",AA657=1),"",
IF(AND(AD657&gt;0,AF657&lt;AD657),K657-ROUND((K657-1)*AE657*AF657,0),1
))</f>
        <v/>
      </c>
      <c r="AI657" s="665" t="str">
        <f t="shared" ref="AI657:AI720" si="127">IF(OR(Z657="",AA657=1),"",
IF(S657="",AG657,
IF(S657="2：廃棄等",SUM(AH657,T657),
IF(S657="1：売却",AH657-T657,
IF(AND(T657="",AG657=""),"",SUM(T657,AG657))))))</f>
        <v/>
      </c>
      <c r="AJ657" s="666" t="str">
        <f t="shared" ref="AJ657:AJ720" si="128">IF(AND(AI657="",AG657=""),"",
IF(OR(S657="1：売却",S657="2：廃棄等"),SUM(AI657)-SUM(AG657),""))</f>
        <v/>
      </c>
      <c r="AK657" s="666" t="str">
        <f t="shared" ref="AK657:AK720" si="129">IF(OR(AA657=1,L657=""),"",
IF(AND(AD657&gt;0,L657&gt;0,AF657&lt;AD657),L657-ROUND(L657*AE657*AF657,0),""
))</f>
        <v/>
      </c>
      <c r="AL657" s="666" t="str">
        <f t="shared" si="122"/>
        <v/>
      </c>
      <c r="AM657" s="666" t="str">
        <f>IF(R657="","",IF(OR(I657=IF(J657&gt;【１】経営概要!$G$27,調査年-1,調査年),AH657=""),"",ROUND(AH657*R657%,0)))</f>
        <v/>
      </c>
      <c r="AN657" s="666" t="str">
        <f t="shared" ref="AN657:AN720" si="130">IF(R657="","",IF(AI657="","",ROUND(AI657*R657%,0)))</f>
        <v/>
      </c>
      <c r="AO657" s="666" t="str">
        <f t="shared" ref="AO657:AO720" si="131">IF(R657="","",IF(AJ657="","",ROUND(AJ657*R657%,0)))</f>
        <v/>
      </c>
      <c r="AP657" s="666" t="str">
        <f t="shared" ref="AP657:AP720" si="132">IF(R657="","",IF(AH657="","",ROUND(AH657*R657%,0)))</f>
        <v/>
      </c>
      <c r="AQ657" s="862" t="str">
        <f>IF(OR(R657="",AND(OR(I657&lt;&gt;IF(J657&gt;【１】経営概要!$G$27,調査年-1,調査年),AA657=0),M657="",AL657="")),"",
SUM(
IF(AND(I657=IF(J657&gt;【１】経営概要!$G$27,調査年-1,調査年),AA657=1),ROUND(K657*R657%,0),),
ROUND(M657*R657%,0),
ROUND(SUM(AL657)*R657%,0),
))</f>
        <v/>
      </c>
      <c r="AR657" s="666" t="str">
        <f t="shared" ref="AR657:AR720" si="133">IF(R657="","",IF(N657="","",ROUND(N657*R657%,0)))</f>
        <v/>
      </c>
      <c r="AS657" s="666" t="str">
        <f t="shared" ref="AS657:AS720" si="134">IF(R657="","",IF(O657="","",ROUND(O657*R657%,0)))</f>
        <v/>
      </c>
      <c r="AT657" s="897" t="str">
        <f t="shared" si="121"/>
        <v/>
      </c>
      <c r="AU657" s="897" t="str">
        <f t="shared" si="118"/>
        <v/>
      </c>
    </row>
    <row r="658" spans="3:47" s="4" customFormat="1" ht="28.15" hidden="1" customHeight="1" outlineLevel="1">
      <c r="C658" s="722">
        <v>640</v>
      </c>
      <c r="D658" s="766"/>
      <c r="E658" s="686"/>
      <c r="F658" s="767"/>
      <c r="G658" s="744"/>
      <c r="H658" s="191"/>
      <c r="I658" s="191"/>
      <c r="J658" s="776"/>
      <c r="K658" s="192"/>
      <c r="L658" s="192"/>
      <c r="M658" s="774"/>
      <c r="N658" s="192"/>
      <c r="O658" s="769"/>
      <c r="P658" s="895"/>
      <c r="Q658" s="960"/>
      <c r="R658" s="1048"/>
      <c r="S658" s="770"/>
      <c r="T658" s="771"/>
      <c r="U658" s="453"/>
      <c r="V658" s="307"/>
      <c r="W658" s="294"/>
      <c r="Z658" s="663" t="str">
        <f t="shared" si="123"/>
        <v/>
      </c>
      <c r="AA658" s="664" t="str">
        <f t="shared" si="119"/>
        <v/>
      </c>
      <c r="AB658" s="664" t="str">
        <f t="shared" si="120"/>
        <v/>
      </c>
      <c r="AC658" s="664" t="str">
        <f>IF(Z658="","",VLOOKUP(Z658,リスト!BN:BO,2,0))</f>
        <v/>
      </c>
      <c r="AD658" s="664" t="str">
        <f t="shared" si="124"/>
        <v/>
      </c>
      <c r="AE658" s="664" t="str">
        <f>IF(AD658="","",VLOOKUP(AD658,リスト!BW:BX,2,0))</f>
        <v/>
      </c>
      <c r="AF658" s="664" t="str">
        <f>IF(Z658="","",IF(J658&gt;【１】経営概要!$G$27,調査年-1,調査年)-I658)</f>
        <v/>
      </c>
      <c r="AG658" s="723" t="str">
        <f t="shared" si="125"/>
        <v/>
      </c>
      <c r="AH658" s="665" t="str">
        <f t="shared" si="126"/>
        <v/>
      </c>
      <c r="AI658" s="665" t="str">
        <f t="shared" si="127"/>
        <v/>
      </c>
      <c r="AJ658" s="666" t="str">
        <f t="shared" si="128"/>
        <v/>
      </c>
      <c r="AK658" s="666" t="str">
        <f t="shared" si="129"/>
        <v/>
      </c>
      <c r="AL658" s="666" t="str">
        <f t="shared" si="122"/>
        <v/>
      </c>
      <c r="AM658" s="666" t="str">
        <f>IF(R658="","",IF(OR(I658=IF(J658&gt;【１】経営概要!$G$27,調査年-1,調査年),AH658=""),"",ROUND(AH658*R658%,0)))</f>
        <v/>
      </c>
      <c r="AN658" s="666" t="str">
        <f t="shared" si="130"/>
        <v/>
      </c>
      <c r="AO658" s="666" t="str">
        <f t="shared" si="131"/>
        <v/>
      </c>
      <c r="AP658" s="666" t="str">
        <f t="shared" si="132"/>
        <v/>
      </c>
      <c r="AQ658" s="862" t="str">
        <f>IF(OR(R658="",AND(OR(I658&lt;&gt;IF(J658&gt;【１】経営概要!$G$27,調査年-1,調査年),AA658=0),M658="",AL658="")),"",
SUM(
IF(AND(I658=IF(J658&gt;【１】経営概要!$G$27,調査年-1,調査年),AA658=1),ROUND(K658*R658%,0),),
ROUND(M658*R658%,0),
ROUND(SUM(AL658)*R658%,0),
))</f>
        <v/>
      </c>
      <c r="AR658" s="666" t="str">
        <f t="shared" si="133"/>
        <v/>
      </c>
      <c r="AS658" s="666" t="str">
        <f t="shared" si="134"/>
        <v/>
      </c>
      <c r="AT658" s="897" t="str">
        <f t="shared" si="121"/>
        <v/>
      </c>
      <c r="AU658" s="897" t="str">
        <f t="shared" ref="AU658:AU721" si="135">IF(R658="","",IF(Q658="","",ROUND(Q658*R658%,0)))</f>
        <v/>
      </c>
    </row>
    <row r="659" spans="3:47" s="4" customFormat="1" ht="28.15" hidden="1" customHeight="1" outlineLevel="1">
      <c r="C659" s="722">
        <v>641</v>
      </c>
      <c r="D659" s="766"/>
      <c r="E659" s="686"/>
      <c r="F659" s="767"/>
      <c r="G659" s="744"/>
      <c r="H659" s="191"/>
      <c r="I659" s="191"/>
      <c r="J659" s="776"/>
      <c r="K659" s="192"/>
      <c r="L659" s="192"/>
      <c r="M659" s="774"/>
      <c r="N659" s="192"/>
      <c r="O659" s="769"/>
      <c r="P659" s="895"/>
      <c r="Q659" s="960"/>
      <c r="R659" s="1048"/>
      <c r="S659" s="770"/>
      <c r="T659" s="771"/>
      <c r="U659" s="453"/>
      <c r="V659" s="307"/>
      <c r="W659" s="294"/>
      <c r="Z659" s="663" t="str">
        <f t="shared" si="123"/>
        <v/>
      </c>
      <c r="AA659" s="664" t="str">
        <f t="shared" ref="AA659:AA722" si="136">IF(Z659="","",IF(K659+L659&lt;100000,1,0))</f>
        <v/>
      </c>
      <c r="AB659" s="664" t="str">
        <f t="shared" ref="AB659:AB722" si="137">IF(Z659="","",IF(AND(AA659=0,K659+L659&lt;200000),1,))</f>
        <v/>
      </c>
      <c r="AC659" s="664" t="str">
        <f>IF(Z659="","",VLOOKUP(Z659,リスト!BN:BO,2,0))</f>
        <v/>
      </c>
      <c r="AD659" s="664" t="str">
        <f t="shared" si="124"/>
        <v/>
      </c>
      <c r="AE659" s="664" t="str">
        <f>IF(AD659="","",VLOOKUP(AD659,リスト!BW:BX,2,0))</f>
        <v/>
      </c>
      <c r="AF659" s="664" t="str">
        <f>IF(Z659="","",IF(J659&gt;【１】経営概要!$G$27,調査年-1,調査年)-I659)</f>
        <v/>
      </c>
      <c r="AG659" s="723" t="str">
        <f t="shared" si="125"/>
        <v/>
      </c>
      <c r="AH659" s="665" t="str">
        <f t="shared" si="126"/>
        <v/>
      </c>
      <c r="AI659" s="665" t="str">
        <f t="shared" si="127"/>
        <v/>
      </c>
      <c r="AJ659" s="666" t="str">
        <f t="shared" si="128"/>
        <v/>
      </c>
      <c r="AK659" s="666" t="str">
        <f t="shared" si="129"/>
        <v/>
      </c>
      <c r="AL659" s="666" t="str">
        <f t="shared" si="122"/>
        <v/>
      </c>
      <c r="AM659" s="666" t="str">
        <f>IF(R659="","",IF(OR(I659=IF(J659&gt;【１】経営概要!$G$27,調査年-1,調査年),AH659=""),"",ROUND(AH659*R659%,0)))</f>
        <v/>
      </c>
      <c r="AN659" s="666" t="str">
        <f t="shared" si="130"/>
        <v/>
      </c>
      <c r="AO659" s="666" t="str">
        <f t="shared" si="131"/>
        <v/>
      </c>
      <c r="AP659" s="666" t="str">
        <f t="shared" si="132"/>
        <v/>
      </c>
      <c r="AQ659" s="862" t="str">
        <f>IF(OR(R659="",AND(OR(I659&lt;&gt;IF(J659&gt;【１】経営概要!$G$27,調査年-1,調査年),AA659=0),M659="",AL659="")),"",
SUM(
IF(AND(I659=IF(J659&gt;【１】経営概要!$G$27,調査年-1,調査年),AA659=1),ROUND(K659*R659%,0),),
ROUND(M659*R659%,0),
ROUND(SUM(AL659)*R659%,0),
))</f>
        <v/>
      </c>
      <c r="AR659" s="666" t="str">
        <f t="shared" si="133"/>
        <v/>
      </c>
      <c r="AS659" s="666" t="str">
        <f t="shared" si="134"/>
        <v/>
      </c>
      <c r="AT659" s="897" t="str">
        <f t="shared" ref="AT659:AT722" si="138">IF(R659="","",IF(P659="","",ROUND(P659*R659%,0)))</f>
        <v/>
      </c>
      <c r="AU659" s="897" t="str">
        <f t="shared" si="135"/>
        <v/>
      </c>
    </row>
    <row r="660" spans="3:47" s="4" customFormat="1" ht="28.15" hidden="1" customHeight="1" outlineLevel="1">
      <c r="C660" s="722">
        <v>642</v>
      </c>
      <c r="D660" s="766"/>
      <c r="E660" s="686"/>
      <c r="F660" s="767"/>
      <c r="G660" s="744"/>
      <c r="H660" s="191"/>
      <c r="I660" s="191"/>
      <c r="J660" s="776"/>
      <c r="K660" s="192"/>
      <c r="L660" s="192"/>
      <c r="M660" s="774"/>
      <c r="N660" s="192"/>
      <c r="O660" s="769"/>
      <c r="P660" s="895"/>
      <c r="Q660" s="960"/>
      <c r="R660" s="1048"/>
      <c r="S660" s="770"/>
      <c r="T660" s="771"/>
      <c r="U660" s="453"/>
      <c r="V660" s="307"/>
      <c r="W660" s="294"/>
      <c r="Z660" s="663" t="str">
        <f t="shared" si="123"/>
        <v/>
      </c>
      <c r="AA660" s="664" t="str">
        <f t="shared" si="136"/>
        <v/>
      </c>
      <c r="AB660" s="664" t="str">
        <f t="shared" si="137"/>
        <v/>
      </c>
      <c r="AC660" s="664" t="str">
        <f>IF(Z660="","",VLOOKUP(Z660,リスト!BN:BO,2,0))</f>
        <v/>
      </c>
      <c r="AD660" s="664" t="str">
        <f t="shared" si="124"/>
        <v/>
      </c>
      <c r="AE660" s="664" t="str">
        <f>IF(AD660="","",VLOOKUP(AD660,リスト!BW:BX,2,0))</f>
        <v/>
      </c>
      <c r="AF660" s="664" t="str">
        <f>IF(Z660="","",IF(J660&gt;【１】経営概要!$G$27,調査年-1,調査年)-I660)</f>
        <v/>
      </c>
      <c r="AG660" s="723" t="str">
        <f t="shared" si="125"/>
        <v/>
      </c>
      <c r="AH660" s="665" t="str">
        <f t="shared" si="126"/>
        <v/>
      </c>
      <c r="AI660" s="665" t="str">
        <f t="shared" si="127"/>
        <v/>
      </c>
      <c r="AJ660" s="666" t="str">
        <f t="shared" si="128"/>
        <v/>
      </c>
      <c r="AK660" s="666" t="str">
        <f t="shared" si="129"/>
        <v/>
      </c>
      <c r="AL660" s="666" t="str">
        <f t="shared" ref="AL660:AL723" si="139">IF(OR(Z660="",AA660=1),IF(AND(AA660=1,AF660=0),L660,""),
IF(AND(AD660&gt;0,AF660&lt;AD660,SUM(AK660)&gt;0,AK660&lt;=ROUND(L660*AE660,0)),ROUND(AK660,0),
IF(AND(AD660&gt;0,AF660&lt;AD660,SUM(L660)&gt;0),ROUND(L660*AE660,0),"")))</f>
        <v/>
      </c>
      <c r="AM660" s="666" t="str">
        <f>IF(R660="","",IF(OR(I660=IF(J660&gt;【１】経営概要!$G$27,調査年-1,調査年),AH660=""),"",ROUND(AH660*R660%,0)))</f>
        <v/>
      </c>
      <c r="AN660" s="666" t="str">
        <f t="shared" si="130"/>
        <v/>
      </c>
      <c r="AO660" s="666" t="str">
        <f t="shared" si="131"/>
        <v/>
      </c>
      <c r="AP660" s="666" t="str">
        <f t="shared" si="132"/>
        <v/>
      </c>
      <c r="AQ660" s="862" t="str">
        <f>IF(OR(R660="",AND(OR(I660&lt;&gt;IF(J660&gt;【１】経営概要!$G$27,調査年-1,調査年),AA660=0),M660="",AL660="")),"",
SUM(
IF(AND(I660=IF(J660&gt;【１】経営概要!$G$27,調査年-1,調査年),AA660=1),ROUND(K660*R660%,0),),
ROUND(M660*R660%,0),
ROUND(SUM(AL660)*R660%,0),
))</f>
        <v/>
      </c>
      <c r="AR660" s="666" t="str">
        <f t="shared" si="133"/>
        <v/>
      </c>
      <c r="AS660" s="666" t="str">
        <f t="shared" si="134"/>
        <v/>
      </c>
      <c r="AT660" s="897" t="str">
        <f t="shared" si="138"/>
        <v/>
      </c>
      <c r="AU660" s="897" t="str">
        <f t="shared" si="135"/>
        <v/>
      </c>
    </row>
    <row r="661" spans="3:47" s="4" customFormat="1" ht="28.15" hidden="1" customHeight="1" outlineLevel="1">
      <c r="C661" s="722">
        <v>643</v>
      </c>
      <c r="D661" s="766"/>
      <c r="E661" s="686"/>
      <c r="F661" s="767"/>
      <c r="G661" s="744"/>
      <c r="H661" s="191"/>
      <c r="I661" s="191"/>
      <c r="J661" s="776"/>
      <c r="K661" s="192"/>
      <c r="L661" s="192"/>
      <c r="M661" s="774"/>
      <c r="N661" s="192"/>
      <c r="O661" s="769"/>
      <c r="P661" s="895"/>
      <c r="Q661" s="960"/>
      <c r="R661" s="1048"/>
      <c r="S661" s="770"/>
      <c r="T661" s="771"/>
      <c r="U661" s="453"/>
      <c r="V661" s="307"/>
      <c r="W661" s="294"/>
      <c r="Z661" s="663" t="str">
        <f t="shared" si="123"/>
        <v/>
      </c>
      <c r="AA661" s="664" t="str">
        <f t="shared" si="136"/>
        <v/>
      </c>
      <c r="AB661" s="664" t="str">
        <f t="shared" si="137"/>
        <v/>
      </c>
      <c r="AC661" s="664" t="str">
        <f>IF(Z661="","",VLOOKUP(Z661,リスト!BN:BO,2,0))</f>
        <v/>
      </c>
      <c r="AD661" s="664" t="str">
        <f t="shared" si="124"/>
        <v/>
      </c>
      <c r="AE661" s="664" t="str">
        <f>IF(AD661="","",VLOOKUP(AD661,リスト!BW:BX,2,0))</f>
        <v/>
      </c>
      <c r="AF661" s="664" t="str">
        <f>IF(Z661="","",IF(J661&gt;【１】経営概要!$G$27,調査年-1,調査年)-I661)</f>
        <v/>
      </c>
      <c r="AG661" s="723" t="str">
        <f t="shared" si="125"/>
        <v/>
      </c>
      <c r="AH661" s="665" t="str">
        <f t="shared" si="126"/>
        <v/>
      </c>
      <c r="AI661" s="665" t="str">
        <f t="shared" si="127"/>
        <v/>
      </c>
      <c r="AJ661" s="666" t="str">
        <f t="shared" si="128"/>
        <v/>
      </c>
      <c r="AK661" s="666" t="str">
        <f t="shared" si="129"/>
        <v/>
      </c>
      <c r="AL661" s="666" t="str">
        <f t="shared" si="139"/>
        <v/>
      </c>
      <c r="AM661" s="666" t="str">
        <f>IF(R661="","",IF(OR(I661=IF(J661&gt;【１】経営概要!$G$27,調査年-1,調査年),AH661=""),"",ROUND(AH661*R661%,0)))</f>
        <v/>
      </c>
      <c r="AN661" s="666" t="str">
        <f t="shared" si="130"/>
        <v/>
      </c>
      <c r="AO661" s="666" t="str">
        <f t="shared" si="131"/>
        <v/>
      </c>
      <c r="AP661" s="666" t="str">
        <f t="shared" si="132"/>
        <v/>
      </c>
      <c r="AQ661" s="862" t="str">
        <f>IF(OR(R661="",AND(OR(I661&lt;&gt;IF(J661&gt;【１】経営概要!$G$27,調査年-1,調査年),AA661=0),M661="",AL661="")),"",
SUM(
IF(AND(I661=IF(J661&gt;【１】経営概要!$G$27,調査年-1,調査年),AA661=1),ROUND(K661*R661%,0),),
ROUND(M661*R661%,0),
ROUND(SUM(AL661)*R661%,0),
))</f>
        <v/>
      </c>
      <c r="AR661" s="666" t="str">
        <f t="shared" si="133"/>
        <v/>
      </c>
      <c r="AS661" s="666" t="str">
        <f t="shared" si="134"/>
        <v/>
      </c>
      <c r="AT661" s="897" t="str">
        <f t="shared" si="138"/>
        <v/>
      </c>
      <c r="AU661" s="897" t="str">
        <f t="shared" si="135"/>
        <v/>
      </c>
    </row>
    <row r="662" spans="3:47" s="4" customFormat="1" ht="28.15" hidden="1" customHeight="1" outlineLevel="1">
      <c r="C662" s="722">
        <v>644</v>
      </c>
      <c r="D662" s="766"/>
      <c r="E662" s="686"/>
      <c r="F662" s="767"/>
      <c r="G662" s="682"/>
      <c r="H662" s="200"/>
      <c r="I662" s="200"/>
      <c r="J662" s="768"/>
      <c r="K662" s="201"/>
      <c r="L662" s="201"/>
      <c r="M662" s="201"/>
      <c r="N662" s="201"/>
      <c r="O662" s="769"/>
      <c r="P662" s="895"/>
      <c r="Q662" s="960"/>
      <c r="R662" s="1048"/>
      <c r="S662" s="770"/>
      <c r="T662" s="771"/>
      <c r="U662" s="453"/>
      <c r="V662" s="307"/>
      <c r="W662" s="294"/>
      <c r="Z662" s="663" t="str">
        <f t="shared" si="123"/>
        <v/>
      </c>
      <c r="AA662" s="664" t="str">
        <f t="shared" si="136"/>
        <v/>
      </c>
      <c r="AB662" s="664" t="str">
        <f t="shared" si="137"/>
        <v/>
      </c>
      <c r="AC662" s="664" t="str">
        <f>IF(Z662="","",VLOOKUP(Z662,リスト!BN:BO,2,0))</f>
        <v/>
      </c>
      <c r="AD662" s="664" t="str">
        <f t="shared" si="124"/>
        <v/>
      </c>
      <c r="AE662" s="664" t="str">
        <f>IF(AD662="","",VLOOKUP(AD662,リスト!BW:BX,2,0))</f>
        <v/>
      </c>
      <c r="AF662" s="664" t="str">
        <f>IF(Z662="","",IF(J662&gt;【１】経営概要!$G$27,調査年-1,調査年)-I662)</f>
        <v/>
      </c>
      <c r="AG662" s="723" t="str">
        <f t="shared" si="125"/>
        <v/>
      </c>
      <c r="AH662" s="665" t="str">
        <f t="shared" si="126"/>
        <v/>
      </c>
      <c r="AI662" s="665" t="str">
        <f t="shared" si="127"/>
        <v/>
      </c>
      <c r="AJ662" s="666" t="str">
        <f t="shared" si="128"/>
        <v/>
      </c>
      <c r="AK662" s="666" t="str">
        <f t="shared" si="129"/>
        <v/>
      </c>
      <c r="AL662" s="666" t="str">
        <f t="shared" si="139"/>
        <v/>
      </c>
      <c r="AM662" s="666" t="str">
        <f>IF(R662="","",IF(OR(I662=IF(J662&gt;【１】経営概要!$G$27,調査年-1,調査年),AH662=""),"",ROUND(AH662*R662%,0)))</f>
        <v/>
      </c>
      <c r="AN662" s="666" t="str">
        <f t="shared" si="130"/>
        <v/>
      </c>
      <c r="AO662" s="666" t="str">
        <f t="shared" si="131"/>
        <v/>
      </c>
      <c r="AP662" s="666" t="str">
        <f t="shared" si="132"/>
        <v/>
      </c>
      <c r="AQ662" s="862" t="str">
        <f>IF(OR(R662="",AND(OR(I662&lt;&gt;IF(J662&gt;【１】経営概要!$G$27,調査年-1,調査年),AA662=0),M662="",AL662="")),"",
SUM(
IF(AND(I662=IF(J662&gt;【１】経営概要!$G$27,調査年-1,調査年),AA662=1),ROUND(K662*R662%,0),),
ROUND(M662*R662%,0),
ROUND(SUM(AL662)*R662%,0),
))</f>
        <v/>
      </c>
      <c r="AR662" s="666" t="str">
        <f t="shared" si="133"/>
        <v/>
      </c>
      <c r="AS662" s="666" t="str">
        <f t="shared" si="134"/>
        <v/>
      </c>
      <c r="AT662" s="897" t="str">
        <f t="shared" si="138"/>
        <v/>
      </c>
      <c r="AU662" s="897" t="str">
        <f t="shared" si="135"/>
        <v/>
      </c>
    </row>
    <row r="663" spans="3:47" s="4" customFormat="1" ht="28.15" hidden="1" customHeight="1" outlineLevel="1">
      <c r="C663" s="722">
        <v>645</v>
      </c>
      <c r="D663" s="772"/>
      <c r="E663" s="773"/>
      <c r="F663" s="767"/>
      <c r="G663" s="744"/>
      <c r="H663" s="193"/>
      <c r="I663" s="193"/>
      <c r="J663" s="768"/>
      <c r="K663" s="192"/>
      <c r="L663" s="192"/>
      <c r="M663" s="774"/>
      <c r="N663" s="192"/>
      <c r="O663" s="769"/>
      <c r="P663" s="895"/>
      <c r="Q663" s="960"/>
      <c r="R663" s="1048"/>
      <c r="S663" s="770"/>
      <c r="T663" s="771"/>
      <c r="U663" s="453"/>
      <c r="V663" s="307"/>
      <c r="W663" s="294"/>
      <c r="Z663" s="663" t="str">
        <f t="shared" si="123"/>
        <v/>
      </c>
      <c r="AA663" s="664" t="str">
        <f t="shared" si="136"/>
        <v/>
      </c>
      <c r="AB663" s="664" t="str">
        <f t="shared" si="137"/>
        <v/>
      </c>
      <c r="AC663" s="664" t="str">
        <f>IF(Z663="","",VLOOKUP(Z663,リスト!BN:BO,2,0))</f>
        <v/>
      </c>
      <c r="AD663" s="664" t="str">
        <f t="shared" si="124"/>
        <v/>
      </c>
      <c r="AE663" s="664" t="str">
        <f>IF(AD663="","",VLOOKUP(AD663,リスト!BW:BX,2,0))</f>
        <v/>
      </c>
      <c r="AF663" s="664" t="str">
        <f>IF(Z663="","",IF(J663&gt;【１】経営概要!$G$27,調査年-1,調査年)-I663)</f>
        <v/>
      </c>
      <c r="AG663" s="723" t="str">
        <f t="shared" si="125"/>
        <v/>
      </c>
      <c r="AH663" s="665" t="str">
        <f t="shared" si="126"/>
        <v/>
      </c>
      <c r="AI663" s="665" t="str">
        <f t="shared" si="127"/>
        <v/>
      </c>
      <c r="AJ663" s="666" t="str">
        <f t="shared" si="128"/>
        <v/>
      </c>
      <c r="AK663" s="666" t="str">
        <f t="shared" si="129"/>
        <v/>
      </c>
      <c r="AL663" s="666" t="str">
        <f t="shared" si="139"/>
        <v/>
      </c>
      <c r="AM663" s="666" t="str">
        <f>IF(R663="","",IF(OR(I663=IF(J663&gt;【１】経営概要!$G$27,調査年-1,調査年),AH663=""),"",ROUND(AH663*R663%,0)))</f>
        <v/>
      </c>
      <c r="AN663" s="666" t="str">
        <f t="shared" si="130"/>
        <v/>
      </c>
      <c r="AO663" s="666" t="str">
        <f t="shared" si="131"/>
        <v/>
      </c>
      <c r="AP663" s="666" t="str">
        <f t="shared" si="132"/>
        <v/>
      </c>
      <c r="AQ663" s="862" t="str">
        <f>IF(OR(R663="",AND(OR(I663&lt;&gt;IF(J663&gt;【１】経営概要!$G$27,調査年-1,調査年),AA663=0),M663="",AL663="")),"",
SUM(
IF(AND(I663=IF(J663&gt;【１】経営概要!$G$27,調査年-1,調査年),AA663=1),ROUND(K663*R663%,0),),
ROUND(M663*R663%,0),
ROUND(SUM(AL663)*R663%,0),
))</f>
        <v/>
      </c>
      <c r="AR663" s="666" t="str">
        <f t="shared" si="133"/>
        <v/>
      </c>
      <c r="AS663" s="666" t="str">
        <f t="shared" si="134"/>
        <v/>
      </c>
      <c r="AT663" s="897" t="str">
        <f t="shared" si="138"/>
        <v/>
      </c>
      <c r="AU663" s="897" t="str">
        <f t="shared" si="135"/>
        <v/>
      </c>
    </row>
    <row r="664" spans="3:47" s="4" customFormat="1" ht="28.15" hidden="1" customHeight="1" outlineLevel="1">
      <c r="C664" s="722">
        <v>646</v>
      </c>
      <c r="D664" s="766"/>
      <c r="E664" s="686"/>
      <c r="F664" s="767"/>
      <c r="G664" s="744"/>
      <c r="H664" s="191"/>
      <c r="I664" s="191"/>
      <c r="J664" s="768"/>
      <c r="K664" s="192"/>
      <c r="L664" s="192"/>
      <c r="M664" s="774"/>
      <c r="N664" s="192"/>
      <c r="O664" s="769"/>
      <c r="P664" s="895"/>
      <c r="Q664" s="960"/>
      <c r="R664" s="1048"/>
      <c r="S664" s="770"/>
      <c r="T664" s="771"/>
      <c r="U664" s="453"/>
      <c r="V664" s="307"/>
      <c r="W664" s="294"/>
      <c r="Z664" s="663" t="str">
        <f t="shared" si="123"/>
        <v/>
      </c>
      <c r="AA664" s="664" t="str">
        <f t="shared" si="136"/>
        <v/>
      </c>
      <c r="AB664" s="664" t="str">
        <f t="shared" si="137"/>
        <v/>
      </c>
      <c r="AC664" s="664" t="str">
        <f>IF(Z664="","",VLOOKUP(Z664,リスト!BN:BO,2,0))</f>
        <v/>
      </c>
      <c r="AD664" s="664" t="str">
        <f t="shared" si="124"/>
        <v/>
      </c>
      <c r="AE664" s="664" t="str">
        <f>IF(AD664="","",VLOOKUP(AD664,リスト!BW:BX,2,0))</f>
        <v/>
      </c>
      <c r="AF664" s="664" t="str">
        <f>IF(Z664="","",IF(J664&gt;【１】経営概要!$G$27,調査年-1,調査年)-I664)</f>
        <v/>
      </c>
      <c r="AG664" s="723" t="str">
        <f t="shared" si="125"/>
        <v/>
      </c>
      <c r="AH664" s="665" t="str">
        <f t="shared" si="126"/>
        <v/>
      </c>
      <c r="AI664" s="665" t="str">
        <f t="shared" si="127"/>
        <v/>
      </c>
      <c r="AJ664" s="666" t="str">
        <f t="shared" si="128"/>
        <v/>
      </c>
      <c r="AK664" s="666" t="str">
        <f t="shared" si="129"/>
        <v/>
      </c>
      <c r="AL664" s="666" t="str">
        <f t="shared" si="139"/>
        <v/>
      </c>
      <c r="AM664" s="666" t="str">
        <f>IF(R664="","",IF(OR(I664=IF(J664&gt;【１】経営概要!$G$27,調査年-1,調査年),AH664=""),"",ROUND(AH664*R664%,0)))</f>
        <v/>
      </c>
      <c r="AN664" s="666" t="str">
        <f t="shared" si="130"/>
        <v/>
      </c>
      <c r="AO664" s="666" t="str">
        <f t="shared" si="131"/>
        <v/>
      </c>
      <c r="AP664" s="666" t="str">
        <f t="shared" si="132"/>
        <v/>
      </c>
      <c r="AQ664" s="862" t="str">
        <f>IF(OR(R664="",AND(OR(I664&lt;&gt;IF(J664&gt;【１】経営概要!$G$27,調査年-1,調査年),AA664=0),M664="",AL664="")),"",
SUM(
IF(AND(I664=IF(J664&gt;【１】経営概要!$G$27,調査年-1,調査年),AA664=1),ROUND(K664*R664%,0),),
ROUND(M664*R664%,0),
ROUND(SUM(AL664)*R664%,0),
))</f>
        <v/>
      </c>
      <c r="AR664" s="666" t="str">
        <f t="shared" si="133"/>
        <v/>
      </c>
      <c r="AS664" s="666" t="str">
        <f t="shared" si="134"/>
        <v/>
      </c>
      <c r="AT664" s="897" t="str">
        <f t="shared" si="138"/>
        <v/>
      </c>
      <c r="AU664" s="897" t="str">
        <f t="shared" si="135"/>
        <v/>
      </c>
    </row>
    <row r="665" spans="3:47" s="4" customFormat="1" ht="28.15" hidden="1" customHeight="1" outlineLevel="1">
      <c r="C665" s="722">
        <v>647</v>
      </c>
      <c r="D665" s="772"/>
      <c r="E665" s="773"/>
      <c r="F665" s="767"/>
      <c r="G665" s="744"/>
      <c r="H665" s="193"/>
      <c r="I665" s="193"/>
      <c r="J665" s="768"/>
      <c r="K665" s="192"/>
      <c r="L665" s="192"/>
      <c r="M665" s="774"/>
      <c r="N665" s="192"/>
      <c r="O665" s="769"/>
      <c r="P665" s="895"/>
      <c r="Q665" s="960"/>
      <c r="R665" s="1048"/>
      <c r="S665" s="770"/>
      <c r="T665" s="771"/>
      <c r="U665" s="453"/>
      <c r="V665" s="307"/>
      <c r="W665" s="294"/>
      <c r="Z665" s="663" t="str">
        <f t="shared" si="123"/>
        <v/>
      </c>
      <c r="AA665" s="664" t="str">
        <f t="shared" si="136"/>
        <v/>
      </c>
      <c r="AB665" s="664" t="str">
        <f t="shared" si="137"/>
        <v/>
      </c>
      <c r="AC665" s="664" t="str">
        <f>IF(Z665="","",VLOOKUP(Z665,リスト!BN:BO,2,0))</f>
        <v/>
      </c>
      <c r="AD665" s="664" t="str">
        <f t="shared" si="124"/>
        <v/>
      </c>
      <c r="AE665" s="664" t="str">
        <f>IF(AD665="","",VLOOKUP(AD665,リスト!BW:BX,2,0))</f>
        <v/>
      </c>
      <c r="AF665" s="664" t="str">
        <f>IF(Z665="","",IF(J665&gt;【１】経営概要!$G$27,調査年-1,調査年)-I665)</f>
        <v/>
      </c>
      <c r="AG665" s="723" t="str">
        <f t="shared" si="125"/>
        <v/>
      </c>
      <c r="AH665" s="665" t="str">
        <f t="shared" si="126"/>
        <v/>
      </c>
      <c r="AI665" s="665" t="str">
        <f t="shared" si="127"/>
        <v/>
      </c>
      <c r="AJ665" s="666" t="str">
        <f t="shared" si="128"/>
        <v/>
      </c>
      <c r="AK665" s="666" t="str">
        <f t="shared" si="129"/>
        <v/>
      </c>
      <c r="AL665" s="666" t="str">
        <f t="shared" si="139"/>
        <v/>
      </c>
      <c r="AM665" s="666" t="str">
        <f>IF(R665="","",IF(OR(I665=IF(J665&gt;【１】経営概要!$G$27,調査年-1,調査年),AH665=""),"",ROUND(AH665*R665%,0)))</f>
        <v/>
      </c>
      <c r="AN665" s="666" t="str">
        <f t="shared" si="130"/>
        <v/>
      </c>
      <c r="AO665" s="666" t="str">
        <f t="shared" si="131"/>
        <v/>
      </c>
      <c r="AP665" s="666" t="str">
        <f t="shared" si="132"/>
        <v/>
      </c>
      <c r="AQ665" s="862" t="str">
        <f>IF(OR(R665="",AND(OR(I665&lt;&gt;IF(J665&gt;【１】経営概要!$G$27,調査年-1,調査年),AA665=0),M665="",AL665="")),"",
SUM(
IF(AND(I665=IF(J665&gt;【１】経営概要!$G$27,調査年-1,調査年),AA665=1),ROUND(K665*R665%,0),),
ROUND(M665*R665%,0),
ROUND(SUM(AL665)*R665%,0),
))</f>
        <v/>
      </c>
      <c r="AR665" s="666" t="str">
        <f t="shared" si="133"/>
        <v/>
      </c>
      <c r="AS665" s="666" t="str">
        <f t="shared" si="134"/>
        <v/>
      </c>
      <c r="AT665" s="897" t="str">
        <f t="shared" si="138"/>
        <v/>
      </c>
      <c r="AU665" s="897" t="str">
        <f t="shared" si="135"/>
        <v/>
      </c>
    </row>
    <row r="666" spans="3:47" s="4" customFormat="1" ht="28.15" hidden="1" customHeight="1" outlineLevel="1">
      <c r="C666" s="722">
        <v>648</v>
      </c>
      <c r="D666" s="766"/>
      <c r="E666" s="686"/>
      <c r="F666" s="767"/>
      <c r="G666" s="744"/>
      <c r="H666" s="191"/>
      <c r="I666" s="191"/>
      <c r="J666" s="768"/>
      <c r="K666" s="192"/>
      <c r="L666" s="192"/>
      <c r="M666" s="774"/>
      <c r="N666" s="192"/>
      <c r="O666" s="769"/>
      <c r="P666" s="895"/>
      <c r="Q666" s="960"/>
      <c r="R666" s="1048"/>
      <c r="S666" s="770"/>
      <c r="T666" s="771"/>
      <c r="U666" s="453"/>
      <c r="V666" s="307"/>
      <c r="W666" s="294"/>
      <c r="Z666" s="663" t="str">
        <f t="shared" si="123"/>
        <v/>
      </c>
      <c r="AA666" s="664" t="str">
        <f t="shared" si="136"/>
        <v/>
      </c>
      <c r="AB666" s="664" t="str">
        <f t="shared" si="137"/>
        <v/>
      </c>
      <c r="AC666" s="664" t="str">
        <f>IF(Z666="","",VLOOKUP(Z666,リスト!BN:BO,2,0))</f>
        <v/>
      </c>
      <c r="AD666" s="664" t="str">
        <f t="shared" si="124"/>
        <v/>
      </c>
      <c r="AE666" s="664" t="str">
        <f>IF(AD666="","",VLOOKUP(AD666,リスト!BW:BX,2,0))</f>
        <v/>
      </c>
      <c r="AF666" s="664" t="str">
        <f>IF(Z666="","",IF(J666&gt;【１】経営概要!$G$27,調査年-1,調査年)-I666)</f>
        <v/>
      </c>
      <c r="AG666" s="723" t="str">
        <f t="shared" si="125"/>
        <v/>
      </c>
      <c r="AH666" s="665" t="str">
        <f t="shared" si="126"/>
        <v/>
      </c>
      <c r="AI666" s="665" t="str">
        <f t="shared" si="127"/>
        <v/>
      </c>
      <c r="AJ666" s="666" t="str">
        <f t="shared" si="128"/>
        <v/>
      </c>
      <c r="AK666" s="666" t="str">
        <f t="shared" si="129"/>
        <v/>
      </c>
      <c r="AL666" s="666" t="str">
        <f t="shared" si="139"/>
        <v/>
      </c>
      <c r="AM666" s="666" t="str">
        <f>IF(R666="","",IF(OR(I666=IF(J666&gt;【１】経営概要!$G$27,調査年-1,調査年),AH666=""),"",ROUND(AH666*R666%,0)))</f>
        <v/>
      </c>
      <c r="AN666" s="666" t="str">
        <f t="shared" si="130"/>
        <v/>
      </c>
      <c r="AO666" s="666" t="str">
        <f t="shared" si="131"/>
        <v/>
      </c>
      <c r="AP666" s="666" t="str">
        <f t="shared" si="132"/>
        <v/>
      </c>
      <c r="AQ666" s="862" t="str">
        <f>IF(OR(R666="",AND(OR(I666&lt;&gt;IF(J666&gt;【１】経営概要!$G$27,調査年-1,調査年),AA666=0),M666="",AL666="")),"",
SUM(
IF(AND(I666=IF(J666&gt;【１】経営概要!$G$27,調査年-1,調査年),AA666=1),ROUND(K666*R666%,0),),
ROUND(M666*R666%,0),
ROUND(SUM(AL666)*R666%,0),
))</f>
        <v/>
      </c>
      <c r="AR666" s="666" t="str">
        <f t="shared" si="133"/>
        <v/>
      </c>
      <c r="AS666" s="666" t="str">
        <f t="shared" si="134"/>
        <v/>
      </c>
      <c r="AT666" s="897" t="str">
        <f t="shared" si="138"/>
        <v/>
      </c>
      <c r="AU666" s="897" t="str">
        <f t="shared" si="135"/>
        <v/>
      </c>
    </row>
    <row r="667" spans="3:47" s="4" customFormat="1" ht="28.15" hidden="1" customHeight="1" outlineLevel="1">
      <c r="C667" s="722">
        <v>649</v>
      </c>
      <c r="D667" s="772"/>
      <c r="E667" s="773"/>
      <c r="F667" s="767"/>
      <c r="G667" s="744"/>
      <c r="H667" s="193"/>
      <c r="I667" s="193"/>
      <c r="J667" s="768"/>
      <c r="K667" s="192"/>
      <c r="L667" s="192"/>
      <c r="M667" s="774"/>
      <c r="N667" s="192"/>
      <c r="O667" s="769"/>
      <c r="P667" s="895"/>
      <c r="Q667" s="960"/>
      <c r="R667" s="1048"/>
      <c r="S667" s="770"/>
      <c r="T667" s="771"/>
      <c r="U667" s="453"/>
      <c r="V667" s="307"/>
      <c r="W667" s="294"/>
      <c r="Z667" s="663" t="str">
        <f t="shared" si="123"/>
        <v/>
      </c>
      <c r="AA667" s="664" t="str">
        <f t="shared" si="136"/>
        <v/>
      </c>
      <c r="AB667" s="664" t="str">
        <f t="shared" si="137"/>
        <v/>
      </c>
      <c r="AC667" s="664" t="str">
        <f>IF(Z667="","",VLOOKUP(Z667,リスト!BN:BO,2,0))</f>
        <v/>
      </c>
      <c r="AD667" s="664" t="str">
        <f t="shared" si="124"/>
        <v/>
      </c>
      <c r="AE667" s="664" t="str">
        <f>IF(AD667="","",VLOOKUP(AD667,リスト!BW:BX,2,0))</f>
        <v/>
      </c>
      <c r="AF667" s="664" t="str">
        <f>IF(Z667="","",IF(J667&gt;【１】経営概要!$G$27,調査年-1,調査年)-I667)</f>
        <v/>
      </c>
      <c r="AG667" s="723" t="str">
        <f t="shared" si="125"/>
        <v/>
      </c>
      <c r="AH667" s="665" t="str">
        <f t="shared" si="126"/>
        <v/>
      </c>
      <c r="AI667" s="665" t="str">
        <f t="shared" si="127"/>
        <v/>
      </c>
      <c r="AJ667" s="666" t="str">
        <f t="shared" si="128"/>
        <v/>
      </c>
      <c r="AK667" s="666" t="str">
        <f t="shared" si="129"/>
        <v/>
      </c>
      <c r="AL667" s="666" t="str">
        <f t="shared" si="139"/>
        <v/>
      </c>
      <c r="AM667" s="666" t="str">
        <f>IF(R667="","",IF(OR(I667=IF(J667&gt;【１】経営概要!$G$27,調査年-1,調査年),AH667=""),"",ROUND(AH667*R667%,0)))</f>
        <v/>
      </c>
      <c r="AN667" s="666" t="str">
        <f t="shared" si="130"/>
        <v/>
      </c>
      <c r="AO667" s="666" t="str">
        <f t="shared" si="131"/>
        <v/>
      </c>
      <c r="AP667" s="666" t="str">
        <f t="shared" si="132"/>
        <v/>
      </c>
      <c r="AQ667" s="862" t="str">
        <f>IF(OR(R667="",AND(OR(I667&lt;&gt;IF(J667&gt;【１】経営概要!$G$27,調査年-1,調査年),AA667=0),M667="",AL667="")),"",
SUM(
IF(AND(I667=IF(J667&gt;【１】経営概要!$G$27,調査年-1,調査年),AA667=1),ROUND(K667*R667%,0),),
ROUND(M667*R667%,0),
ROUND(SUM(AL667)*R667%,0),
))</f>
        <v/>
      </c>
      <c r="AR667" s="666" t="str">
        <f t="shared" si="133"/>
        <v/>
      </c>
      <c r="AS667" s="666" t="str">
        <f t="shared" si="134"/>
        <v/>
      </c>
      <c r="AT667" s="897" t="str">
        <f t="shared" si="138"/>
        <v/>
      </c>
      <c r="AU667" s="897" t="str">
        <f t="shared" si="135"/>
        <v/>
      </c>
    </row>
    <row r="668" spans="3:47" s="4" customFormat="1" ht="28.15" hidden="1" customHeight="1" outlineLevel="1">
      <c r="C668" s="722">
        <v>650</v>
      </c>
      <c r="D668" s="766"/>
      <c r="E668" s="686"/>
      <c r="F668" s="767"/>
      <c r="G668" s="744"/>
      <c r="H668" s="191"/>
      <c r="I668" s="191"/>
      <c r="J668" s="768"/>
      <c r="K668" s="192"/>
      <c r="L668" s="192"/>
      <c r="M668" s="774"/>
      <c r="N668" s="192"/>
      <c r="O668" s="769"/>
      <c r="P668" s="895"/>
      <c r="Q668" s="960"/>
      <c r="R668" s="1048"/>
      <c r="S668" s="770"/>
      <c r="T668" s="771"/>
      <c r="U668" s="453"/>
      <c r="V668" s="307"/>
      <c r="W668" s="294"/>
      <c r="Z668" s="663" t="str">
        <f t="shared" si="123"/>
        <v/>
      </c>
      <c r="AA668" s="664" t="str">
        <f t="shared" si="136"/>
        <v/>
      </c>
      <c r="AB668" s="664" t="str">
        <f t="shared" si="137"/>
        <v/>
      </c>
      <c r="AC668" s="664" t="str">
        <f>IF(Z668="","",VLOOKUP(Z668,リスト!BN:BO,2,0))</f>
        <v/>
      </c>
      <c r="AD668" s="664" t="str">
        <f t="shared" si="124"/>
        <v/>
      </c>
      <c r="AE668" s="664" t="str">
        <f>IF(AD668="","",VLOOKUP(AD668,リスト!BW:BX,2,0))</f>
        <v/>
      </c>
      <c r="AF668" s="664" t="str">
        <f>IF(Z668="","",IF(J668&gt;【１】経営概要!$G$27,調査年-1,調査年)-I668)</f>
        <v/>
      </c>
      <c r="AG668" s="723" t="str">
        <f t="shared" si="125"/>
        <v/>
      </c>
      <c r="AH668" s="665" t="str">
        <f t="shared" si="126"/>
        <v/>
      </c>
      <c r="AI668" s="665" t="str">
        <f t="shared" si="127"/>
        <v/>
      </c>
      <c r="AJ668" s="666" t="str">
        <f t="shared" si="128"/>
        <v/>
      </c>
      <c r="AK668" s="666" t="str">
        <f t="shared" si="129"/>
        <v/>
      </c>
      <c r="AL668" s="666" t="str">
        <f t="shared" si="139"/>
        <v/>
      </c>
      <c r="AM668" s="666" t="str">
        <f>IF(R668="","",IF(OR(I668=IF(J668&gt;【１】経営概要!$G$27,調査年-1,調査年),AH668=""),"",ROUND(AH668*R668%,0)))</f>
        <v/>
      </c>
      <c r="AN668" s="666" t="str">
        <f t="shared" si="130"/>
        <v/>
      </c>
      <c r="AO668" s="666" t="str">
        <f t="shared" si="131"/>
        <v/>
      </c>
      <c r="AP668" s="666" t="str">
        <f t="shared" si="132"/>
        <v/>
      </c>
      <c r="AQ668" s="862" t="str">
        <f>IF(OR(R668="",AND(OR(I668&lt;&gt;IF(J668&gt;【１】経営概要!$G$27,調査年-1,調査年),AA668=0),M668="",AL668="")),"",
SUM(
IF(AND(I668=IF(J668&gt;【１】経営概要!$G$27,調査年-1,調査年),AA668=1),ROUND(K668*R668%,0),),
ROUND(M668*R668%,0),
ROUND(SUM(AL668)*R668%,0),
))</f>
        <v/>
      </c>
      <c r="AR668" s="666" t="str">
        <f t="shared" si="133"/>
        <v/>
      </c>
      <c r="AS668" s="666" t="str">
        <f t="shared" si="134"/>
        <v/>
      </c>
      <c r="AT668" s="897" t="str">
        <f t="shared" si="138"/>
        <v/>
      </c>
      <c r="AU668" s="897" t="str">
        <f t="shared" si="135"/>
        <v/>
      </c>
    </row>
    <row r="669" spans="3:47" s="4" customFormat="1" ht="28.15" hidden="1" customHeight="1" outlineLevel="1">
      <c r="C669" s="722">
        <v>651</v>
      </c>
      <c r="D669" s="772"/>
      <c r="E669" s="773"/>
      <c r="F669" s="767"/>
      <c r="G669" s="744"/>
      <c r="H669" s="193"/>
      <c r="I669" s="193"/>
      <c r="J669" s="768"/>
      <c r="K669" s="192"/>
      <c r="L669" s="192"/>
      <c r="M669" s="774"/>
      <c r="N669" s="192"/>
      <c r="O669" s="769"/>
      <c r="P669" s="895"/>
      <c r="Q669" s="960"/>
      <c r="R669" s="1048"/>
      <c r="S669" s="770"/>
      <c r="T669" s="771"/>
      <c r="U669" s="453"/>
      <c r="V669" s="307"/>
      <c r="W669" s="294"/>
      <c r="Z669" s="663" t="str">
        <f t="shared" si="123"/>
        <v/>
      </c>
      <c r="AA669" s="664" t="str">
        <f t="shared" si="136"/>
        <v/>
      </c>
      <c r="AB669" s="664" t="str">
        <f t="shared" si="137"/>
        <v/>
      </c>
      <c r="AC669" s="664" t="str">
        <f>IF(Z669="","",VLOOKUP(Z669,リスト!BN:BO,2,0))</f>
        <v/>
      </c>
      <c r="AD669" s="664" t="str">
        <f t="shared" si="124"/>
        <v/>
      </c>
      <c r="AE669" s="664" t="str">
        <f>IF(AD669="","",VLOOKUP(AD669,リスト!BW:BX,2,0))</f>
        <v/>
      </c>
      <c r="AF669" s="664" t="str">
        <f>IF(Z669="","",IF(J669&gt;【１】経営概要!$G$27,調査年-1,調査年)-I669)</f>
        <v/>
      </c>
      <c r="AG669" s="723" t="str">
        <f t="shared" si="125"/>
        <v/>
      </c>
      <c r="AH669" s="665" t="str">
        <f t="shared" si="126"/>
        <v/>
      </c>
      <c r="AI669" s="665" t="str">
        <f t="shared" si="127"/>
        <v/>
      </c>
      <c r="AJ669" s="666" t="str">
        <f t="shared" si="128"/>
        <v/>
      </c>
      <c r="AK669" s="666" t="str">
        <f t="shared" si="129"/>
        <v/>
      </c>
      <c r="AL669" s="666" t="str">
        <f t="shared" si="139"/>
        <v/>
      </c>
      <c r="AM669" s="666" t="str">
        <f>IF(R669="","",IF(OR(I669=IF(J669&gt;【１】経営概要!$G$27,調査年-1,調査年),AH669=""),"",ROUND(AH669*R669%,0)))</f>
        <v/>
      </c>
      <c r="AN669" s="666" t="str">
        <f t="shared" si="130"/>
        <v/>
      </c>
      <c r="AO669" s="666" t="str">
        <f t="shared" si="131"/>
        <v/>
      </c>
      <c r="AP669" s="666" t="str">
        <f t="shared" si="132"/>
        <v/>
      </c>
      <c r="AQ669" s="862" t="str">
        <f>IF(OR(R669="",AND(OR(I669&lt;&gt;IF(J669&gt;【１】経営概要!$G$27,調査年-1,調査年),AA669=0),M669="",AL669="")),"",
SUM(
IF(AND(I669=IF(J669&gt;【１】経営概要!$G$27,調査年-1,調査年),AA669=1),ROUND(K669*R669%,0),),
ROUND(M669*R669%,0),
ROUND(SUM(AL669)*R669%,0),
))</f>
        <v/>
      </c>
      <c r="AR669" s="666" t="str">
        <f t="shared" si="133"/>
        <v/>
      </c>
      <c r="AS669" s="666" t="str">
        <f t="shared" si="134"/>
        <v/>
      </c>
      <c r="AT669" s="897" t="str">
        <f t="shared" si="138"/>
        <v/>
      </c>
      <c r="AU669" s="897" t="str">
        <f t="shared" si="135"/>
        <v/>
      </c>
    </row>
    <row r="670" spans="3:47" s="4" customFormat="1" ht="28.15" hidden="1" customHeight="1" outlineLevel="1">
      <c r="C670" s="722">
        <v>652</v>
      </c>
      <c r="D670" s="766"/>
      <c r="E670" s="686"/>
      <c r="F670" s="767"/>
      <c r="G670" s="744"/>
      <c r="H670" s="191"/>
      <c r="I670" s="191"/>
      <c r="J670" s="768"/>
      <c r="K670" s="192"/>
      <c r="L670" s="192"/>
      <c r="M670" s="774"/>
      <c r="N670" s="192"/>
      <c r="O670" s="769"/>
      <c r="P670" s="895"/>
      <c r="Q670" s="960"/>
      <c r="R670" s="1048"/>
      <c r="S670" s="770"/>
      <c r="T670" s="771"/>
      <c r="U670" s="453"/>
      <c r="V670" s="307"/>
      <c r="W670" s="294"/>
      <c r="Z670" s="663" t="str">
        <f t="shared" si="123"/>
        <v/>
      </c>
      <c r="AA670" s="664" t="str">
        <f t="shared" si="136"/>
        <v/>
      </c>
      <c r="AB670" s="664" t="str">
        <f t="shared" si="137"/>
        <v/>
      </c>
      <c r="AC670" s="664" t="str">
        <f>IF(Z670="","",VLOOKUP(Z670,リスト!BN:BO,2,0))</f>
        <v/>
      </c>
      <c r="AD670" s="664" t="str">
        <f t="shared" si="124"/>
        <v/>
      </c>
      <c r="AE670" s="664" t="str">
        <f>IF(AD670="","",VLOOKUP(AD670,リスト!BW:BX,2,0))</f>
        <v/>
      </c>
      <c r="AF670" s="664" t="str">
        <f>IF(Z670="","",IF(J670&gt;【１】経営概要!$G$27,調査年-1,調査年)-I670)</f>
        <v/>
      </c>
      <c r="AG670" s="723" t="str">
        <f t="shared" si="125"/>
        <v/>
      </c>
      <c r="AH670" s="665" t="str">
        <f t="shared" si="126"/>
        <v/>
      </c>
      <c r="AI670" s="665" t="str">
        <f t="shared" si="127"/>
        <v/>
      </c>
      <c r="AJ670" s="666" t="str">
        <f t="shared" si="128"/>
        <v/>
      </c>
      <c r="AK670" s="666" t="str">
        <f t="shared" si="129"/>
        <v/>
      </c>
      <c r="AL670" s="666" t="str">
        <f t="shared" si="139"/>
        <v/>
      </c>
      <c r="AM670" s="666" t="str">
        <f>IF(R670="","",IF(OR(I670=IF(J670&gt;【１】経営概要!$G$27,調査年-1,調査年),AH670=""),"",ROUND(AH670*R670%,0)))</f>
        <v/>
      </c>
      <c r="AN670" s="666" t="str">
        <f t="shared" si="130"/>
        <v/>
      </c>
      <c r="AO670" s="666" t="str">
        <f t="shared" si="131"/>
        <v/>
      </c>
      <c r="AP670" s="666" t="str">
        <f t="shared" si="132"/>
        <v/>
      </c>
      <c r="AQ670" s="862" t="str">
        <f>IF(OR(R670="",AND(OR(I670&lt;&gt;IF(J670&gt;【１】経営概要!$G$27,調査年-1,調査年),AA670=0),M670="",AL670="")),"",
SUM(
IF(AND(I670=IF(J670&gt;【１】経営概要!$G$27,調査年-1,調査年),AA670=1),ROUND(K670*R670%,0),),
ROUND(M670*R670%,0),
ROUND(SUM(AL670)*R670%,0),
))</f>
        <v/>
      </c>
      <c r="AR670" s="666" t="str">
        <f t="shared" si="133"/>
        <v/>
      </c>
      <c r="AS670" s="666" t="str">
        <f t="shared" si="134"/>
        <v/>
      </c>
      <c r="AT670" s="897" t="str">
        <f t="shared" si="138"/>
        <v/>
      </c>
      <c r="AU670" s="897" t="str">
        <f t="shared" si="135"/>
        <v/>
      </c>
    </row>
    <row r="671" spans="3:47" s="4" customFormat="1" ht="28.15" hidden="1" customHeight="1" outlineLevel="1">
      <c r="C671" s="722">
        <v>653</v>
      </c>
      <c r="D671" s="772"/>
      <c r="E671" s="773"/>
      <c r="F671" s="767"/>
      <c r="G671" s="744"/>
      <c r="H671" s="193"/>
      <c r="I671" s="193"/>
      <c r="J671" s="768"/>
      <c r="K671" s="192"/>
      <c r="L671" s="192"/>
      <c r="M671" s="774"/>
      <c r="N671" s="192"/>
      <c r="O671" s="769"/>
      <c r="P671" s="895"/>
      <c r="Q671" s="960"/>
      <c r="R671" s="1048"/>
      <c r="S671" s="770"/>
      <c r="T671" s="771"/>
      <c r="U671" s="453"/>
      <c r="V671" s="307"/>
      <c r="W671" s="294"/>
      <c r="Z671" s="663" t="str">
        <f t="shared" si="123"/>
        <v/>
      </c>
      <c r="AA671" s="664" t="str">
        <f t="shared" si="136"/>
        <v/>
      </c>
      <c r="AB671" s="664" t="str">
        <f t="shared" si="137"/>
        <v/>
      </c>
      <c r="AC671" s="664" t="str">
        <f>IF(Z671="","",VLOOKUP(Z671,リスト!BN:BO,2,0))</f>
        <v/>
      </c>
      <c r="AD671" s="664" t="str">
        <f t="shared" si="124"/>
        <v/>
      </c>
      <c r="AE671" s="664" t="str">
        <f>IF(AD671="","",VLOOKUP(AD671,リスト!BW:BX,2,0))</f>
        <v/>
      </c>
      <c r="AF671" s="664" t="str">
        <f>IF(Z671="","",IF(J671&gt;【１】経営概要!$G$27,調査年-1,調査年)-I671)</f>
        <v/>
      </c>
      <c r="AG671" s="723" t="str">
        <f t="shared" si="125"/>
        <v/>
      </c>
      <c r="AH671" s="665" t="str">
        <f t="shared" si="126"/>
        <v/>
      </c>
      <c r="AI671" s="665" t="str">
        <f t="shared" si="127"/>
        <v/>
      </c>
      <c r="AJ671" s="666" t="str">
        <f t="shared" si="128"/>
        <v/>
      </c>
      <c r="AK671" s="666" t="str">
        <f t="shared" si="129"/>
        <v/>
      </c>
      <c r="AL671" s="666" t="str">
        <f t="shared" si="139"/>
        <v/>
      </c>
      <c r="AM671" s="666" t="str">
        <f>IF(R671="","",IF(OR(I671=IF(J671&gt;【１】経営概要!$G$27,調査年-1,調査年),AH671=""),"",ROUND(AH671*R671%,0)))</f>
        <v/>
      </c>
      <c r="AN671" s="666" t="str">
        <f t="shared" si="130"/>
        <v/>
      </c>
      <c r="AO671" s="666" t="str">
        <f t="shared" si="131"/>
        <v/>
      </c>
      <c r="AP671" s="666" t="str">
        <f t="shared" si="132"/>
        <v/>
      </c>
      <c r="AQ671" s="862" t="str">
        <f>IF(OR(R671="",AND(OR(I671&lt;&gt;IF(J671&gt;【１】経営概要!$G$27,調査年-1,調査年),AA671=0),M671="",AL671="")),"",
SUM(
IF(AND(I671=IF(J671&gt;【１】経営概要!$G$27,調査年-1,調査年),AA671=1),ROUND(K671*R671%,0),),
ROUND(M671*R671%,0),
ROUND(SUM(AL671)*R671%,0),
))</f>
        <v/>
      </c>
      <c r="AR671" s="666" t="str">
        <f t="shared" si="133"/>
        <v/>
      </c>
      <c r="AS671" s="666" t="str">
        <f t="shared" si="134"/>
        <v/>
      </c>
      <c r="AT671" s="897" t="str">
        <f t="shared" si="138"/>
        <v/>
      </c>
      <c r="AU671" s="897" t="str">
        <f t="shared" si="135"/>
        <v/>
      </c>
    </row>
    <row r="672" spans="3:47" s="4" customFormat="1" ht="28.15" hidden="1" customHeight="1" outlineLevel="1">
      <c r="C672" s="722">
        <v>654</v>
      </c>
      <c r="D672" s="766"/>
      <c r="E672" s="686"/>
      <c r="F672" s="767"/>
      <c r="G672" s="744"/>
      <c r="H672" s="191"/>
      <c r="I672" s="191"/>
      <c r="J672" s="768"/>
      <c r="K672" s="192"/>
      <c r="L672" s="192"/>
      <c r="M672" s="774"/>
      <c r="N672" s="192"/>
      <c r="O672" s="769"/>
      <c r="P672" s="895"/>
      <c r="Q672" s="960"/>
      <c r="R672" s="1048"/>
      <c r="S672" s="770"/>
      <c r="T672" s="771"/>
      <c r="U672" s="453"/>
      <c r="V672" s="307"/>
      <c r="W672" s="294"/>
      <c r="Z672" s="663" t="str">
        <f t="shared" si="123"/>
        <v/>
      </c>
      <c r="AA672" s="664" t="str">
        <f t="shared" si="136"/>
        <v/>
      </c>
      <c r="AB672" s="664" t="str">
        <f t="shared" si="137"/>
        <v/>
      </c>
      <c r="AC672" s="664" t="str">
        <f>IF(Z672="","",VLOOKUP(Z672,リスト!BN:BO,2,0))</f>
        <v/>
      </c>
      <c r="AD672" s="664" t="str">
        <f t="shared" si="124"/>
        <v/>
      </c>
      <c r="AE672" s="664" t="str">
        <f>IF(AD672="","",VLOOKUP(AD672,リスト!BW:BX,2,0))</f>
        <v/>
      </c>
      <c r="AF672" s="664" t="str">
        <f>IF(Z672="","",IF(J672&gt;【１】経営概要!$G$27,調査年-1,調査年)-I672)</f>
        <v/>
      </c>
      <c r="AG672" s="723" t="str">
        <f t="shared" si="125"/>
        <v/>
      </c>
      <c r="AH672" s="665" t="str">
        <f t="shared" si="126"/>
        <v/>
      </c>
      <c r="AI672" s="665" t="str">
        <f t="shared" si="127"/>
        <v/>
      </c>
      <c r="AJ672" s="666" t="str">
        <f t="shared" si="128"/>
        <v/>
      </c>
      <c r="AK672" s="666" t="str">
        <f t="shared" si="129"/>
        <v/>
      </c>
      <c r="AL672" s="666" t="str">
        <f t="shared" si="139"/>
        <v/>
      </c>
      <c r="AM672" s="666" t="str">
        <f>IF(R672="","",IF(OR(I672=IF(J672&gt;【１】経営概要!$G$27,調査年-1,調査年),AH672=""),"",ROUND(AH672*R672%,0)))</f>
        <v/>
      </c>
      <c r="AN672" s="666" t="str">
        <f t="shared" si="130"/>
        <v/>
      </c>
      <c r="AO672" s="666" t="str">
        <f t="shared" si="131"/>
        <v/>
      </c>
      <c r="AP672" s="666" t="str">
        <f t="shared" si="132"/>
        <v/>
      </c>
      <c r="AQ672" s="862" t="str">
        <f>IF(OR(R672="",AND(OR(I672&lt;&gt;IF(J672&gt;【１】経営概要!$G$27,調査年-1,調査年),AA672=0),M672="",AL672="")),"",
SUM(
IF(AND(I672=IF(J672&gt;【１】経営概要!$G$27,調査年-1,調査年),AA672=1),ROUND(K672*R672%,0),),
ROUND(M672*R672%,0),
ROUND(SUM(AL672)*R672%,0),
))</f>
        <v/>
      </c>
      <c r="AR672" s="666" t="str">
        <f t="shared" si="133"/>
        <v/>
      </c>
      <c r="AS672" s="666" t="str">
        <f t="shared" si="134"/>
        <v/>
      </c>
      <c r="AT672" s="897" t="str">
        <f t="shared" si="138"/>
        <v/>
      </c>
      <c r="AU672" s="897" t="str">
        <f t="shared" si="135"/>
        <v/>
      </c>
    </row>
    <row r="673" spans="3:47" s="4" customFormat="1" ht="28.15" hidden="1" customHeight="1" outlineLevel="1">
      <c r="C673" s="722">
        <v>655</v>
      </c>
      <c r="D673" s="772"/>
      <c r="E673" s="773"/>
      <c r="F673" s="767"/>
      <c r="G673" s="744"/>
      <c r="H673" s="193"/>
      <c r="I673" s="193"/>
      <c r="J673" s="775"/>
      <c r="K673" s="192"/>
      <c r="L673" s="192"/>
      <c r="M673" s="774"/>
      <c r="N673" s="192"/>
      <c r="O673" s="769"/>
      <c r="P673" s="895"/>
      <c r="Q673" s="960"/>
      <c r="R673" s="1048"/>
      <c r="S673" s="770"/>
      <c r="T673" s="771"/>
      <c r="U673" s="453"/>
      <c r="V673" s="307"/>
      <c r="W673" s="294"/>
      <c r="Z673" s="663" t="str">
        <f t="shared" si="123"/>
        <v/>
      </c>
      <c r="AA673" s="664" t="str">
        <f t="shared" si="136"/>
        <v/>
      </c>
      <c r="AB673" s="664" t="str">
        <f t="shared" si="137"/>
        <v/>
      </c>
      <c r="AC673" s="664" t="str">
        <f>IF(Z673="","",VLOOKUP(Z673,リスト!BN:BO,2,0))</f>
        <v/>
      </c>
      <c r="AD673" s="664" t="str">
        <f t="shared" si="124"/>
        <v/>
      </c>
      <c r="AE673" s="664" t="str">
        <f>IF(AD673="","",VLOOKUP(AD673,リスト!BW:BX,2,0))</f>
        <v/>
      </c>
      <c r="AF673" s="664" t="str">
        <f>IF(Z673="","",IF(J673&gt;【１】経営概要!$G$27,調査年-1,調査年)-I673)</f>
        <v/>
      </c>
      <c r="AG673" s="723" t="str">
        <f t="shared" si="125"/>
        <v/>
      </c>
      <c r="AH673" s="665" t="str">
        <f t="shared" si="126"/>
        <v/>
      </c>
      <c r="AI673" s="665" t="str">
        <f t="shared" si="127"/>
        <v/>
      </c>
      <c r="AJ673" s="666" t="str">
        <f t="shared" si="128"/>
        <v/>
      </c>
      <c r="AK673" s="666" t="str">
        <f t="shared" si="129"/>
        <v/>
      </c>
      <c r="AL673" s="666" t="str">
        <f t="shared" si="139"/>
        <v/>
      </c>
      <c r="AM673" s="666" t="str">
        <f>IF(R673="","",IF(OR(I673=IF(J673&gt;【１】経営概要!$G$27,調査年-1,調査年),AH673=""),"",ROUND(AH673*R673%,0)))</f>
        <v/>
      </c>
      <c r="AN673" s="666" t="str">
        <f t="shared" si="130"/>
        <v/>
      </c>
      <c r="AO673" s="666" t="str">
        <f t="shared" si="131"/>
        <v/>
      </c>
      <c r="AP673" s="666" t="str">
        <f t="shared" si="132"/>
        <v/>
      </c>
      <c r="AQ673" s="862" t="str">
        <f>IF(OR(R673="",AND(OR(I673&lt;&gt;IF(J673&gt;【１】経営概要!$G$27,調査年-1,調査年),AA673=0),M673="",AL673="")),"",
SUM(
IF(AND(I673=IF(J673&gt;【１】経営概要!$G$27,調査年-1,調査年),AA673=1),ROUND(K673*R673%,0),),
ROUND(M673*R673%,0),
ROUND(SUM(AL673)*R673%,0),
))</f>
        <v/>
      </c>
      <c r="AR673" s="666" t="str">
        <f t="shared" si="133"/>
        <v/>
      </c>
      <c r="AS673" s="666" t="str">
        <f t="shared" si="134"/>
        <v/>
      </c>
      <c r="AT673" s="897" t="str">
        <f t="shared" si="138"/>
        <v/>
      </c>
      <c r="AU673" s="897" t="str">
        <f t="shared" si="135"/>
        <v/>
      </c>
    </row>
    <row r="674" spans="3:47" s="4" customFormat="1" ht="28.15" hidden="1" customHeight="1" outlineLevel="1">
      <c r="C674" s="722">
        <v>656</v>
      </c>
      <c r="D674" s="766"/>
      <c r="E674" s="686"/>
      <c r="F674" s="767"/>
      <c r="G674" s="744"/>
      <c r="H674" s="191"/>
      <c r="I674" s="191"/>
      <c r="J674" s="776"/>
      <c r="K674" s="192"/>
      <c r="L674" s="192"/>
      <c r="M674" s="774"/>
      <c r="N674" s="192"/>
      <c r="O674" s="769"/>
      <c r="P674" s="895"/>
      <c r="Q674" s="960"/>
      <c r="R674" s="1048"/>
      <c r="S674" s="770"/>
      <c r="T674" s="771"/>
      <c r="U674" s="453"/>
      <c r="V674" s="307"/>
      <c r="W674" s="294"/>
      <c r="Z674" s="663" t="str">
        <f t="shared" si="123"/>
        <v/>
      </c>
      <c r="AA674" s="664" t="str">
        <f t="shared" si="136"/>
        <v/>
      </c>
      <c r="AB674" s="664" t="str">
        <f t="shared" si="137"/>
        <v/>
      </c>
      <c r="AC674" s="664" t="str">
        <f>IF(Z674="","",VLOOKUP(Z674,リスト!BN:BO,2,0))</f>
        <v/>
      </c>
      <c r="AD674" s="664" t="str">
        <f t="shared" si="124"/>
        <v/>
      </c>
      <c r="AE674" s="664" t="str">
        <f>IF(AD674="","",VLOOKUP(AD674,リスト!BW:BX,2,0))</f>
        <v/>
      </c>
      <c r="AF674" s="664" t="str">
        <f>IF(Z674="","",IF(J674&gt;【１】経営概要!$G$27,調査年-1,調査年)-I674)</f>
        <v/>
      </c>
      <c r="AG674" s="723" t="str">
        <f t="shared" si="125"/>
        <v/>
      </c>
      <c r="AH674" s="665" t="str">
        <f t="shared" si="126"/>
        <v/>
      </c>
      <c r="AI674" s="665" t="str">
        <f t="shared" si="127"/>
        <v/>
      </c>
      <c r="AJ674" s="666" t="str">
        <f t="shared" si="128"/>
        <v/>
      </c>
      <c r="AK674" s="666" t="str">
        <f t="shared" si="129"/>
        <v/>
      </c>
      <c r="AL674" s="666" t="str">
        <f t="shared" si="139"/>
        <v/>
      </c>
      <c r="AM674" s="666" t="str">
        <f>IF(R674="","",IF(OR(I674=IF(J674&gt;【１】経営概要!$G$27,調査年-1,調査年),AH674=""),"",ROUND(AH674*R674%,0)))</f>
        <v/>
      </c>
      <c r="AN674" s="666" t="str">
        <f t="shared" si="130"/>
        <v/>
      </c>
      <c r="AO674" s="666" t="str">
        <f t="shared" si="131"/>
        <v/>
      </c>
      <c r="AP674" s="666" t="str">
        <f t="shared" si="132"/>
        <v/>
      </c>
      <c r="AQ674" s="862" t="str">
        <f>IF(OR(R674="",AND(OR(I674&lt;&gt;IF(J674&gt;【１】経営概要!$G$27,調査年-1,調査年),AA674=0),M674="",AL674="")),"",
SUM(
IF(AND(I674=IF(J674&gt;【１】経営概要!$G$27,調査年-1,調査年),AA674=1),ROUND(K674*R674%,0),),
ROUND(M674*R674%,0),
ROUND(SUM(AL674)*R674%,0),
))</f>
        <v/>
      </c>
      <c r="AR674" s="666" t="str">
        <f t="shared" si="133"/>
        <v/>
      </c>
      <c r="AS674" s="666" t="str">
        <f t="shared" si="134"/>
        <v/>
      </c>
      <c r="AT674" s="897" t="str">
        <f t="shared" si="138"/>
        <v/>
      </c>
      <c r="AU674" s="897" t="str">
        <f t="shared" si="135"/>
        <v/>
      </c>
    </row>
    <row r="675" spans="3:47" s="4" customFormat="1" ht="28.15" hidden="1" customHeight="1" outlineLevel="1">
      <c r="C675" s="722">
        <v>657</v>
      </c>
      <c r="D675" s="766"/>
      <c r="E675" s="686"/>
      <c r="F675" s="767"/>
      <c r="G675" s="744"/>
      <c r="H675" s="191"/>
      <c r="I675" s="191"/>
      <c r="J675" s="776"/>
      <c r="K675" s="192"/>
      <c r="L675" s="192"/>
      <c r="M675" s="774"/>
      <c r="N675" s="192"/>
      <c r="O675" s="769"/>
      <c r="P675" s="895"/>
      <c r="Q675" s="960"/>
      <c r="R675" s="1048"/>
      <c r="S675" s="770"/>
      <c r="T675" s="771"/>
      <c r="U675" s="453"/>
      <c r="V675" s="307"/>
      <c r="W675" s="294"/>
      <c r="Z675" s="663" t="str">
        <f t="shared" si="123"/>
        <v/>
      </c>
      <c r="AA675" s="664" t="str">
        <f t="shared" si="136"/>
        <v/>
      </c>
      <c r="AB675" s="664" t="str">
        <f t="shared" si="137"/>
        <v/>
      </c>
      <c r="AC675" s="664" t="str">
        <f>IF(Z675="","",VLOOKUP(Z675,リスト!BN:BO,2,0))</f>
        <v/>
      </c>
      <c r="AD675" s="664" t="str">
        <f t="shared" si="124"/>
        <v/>
      </c>
      <c r="AE675" s="664" t="str">
        <f>IF(AD675="","",VLOOKUP(AD675,リスト!BW:BX,2,0))</f>
        <v/>
      </c>
      <c r="AF675" s="664" t="str">
        <f>IF(Z675="","",IF(J675&gt;【１】経営概要!$G$27,調査年-1,調査年)-I675)</f>
        <v/>
      </c>
      <c r="AG675" s="723" t="str">
        <f t="shared" si="125"/>
        <v/>
      </c>
      <c r="AH675" s="665" t="str">
        <f t="shared" si="126"/>
        <v/>
      </c>
      <c r="AI675" s="665" t="str">
        <f t="shared" si="127"/>
        <v/>
      </c>
      <c r="AJ675" s="666" t="str">
        <f t="shared" si="128"/>
        <v/>
      </c>
      <c r="AK675" s="666" t="str">
        <f t="shared" si="129"/>
        <v/>
      </c>
      <c r="AL675" s="666" t="str">
        <f t="shared" si="139"/>
        <v/>
      </c>
      <c r="AM675" s="666" t="str">
        <f>IF(R675="","",IF(OR(I675=IF(J675&gt;【１】経営概要!$G$27,調査年-1,調査年),AH675=""),"",ROUND(AH675*R675%,0)))</f>
        <v/>
      </c>
      <c r="AN675" s="666" t="str">
        <f t="shared" si="130"/>
        <v/>
      </c>
      <c r="AO675" s="666" t="str">
        <f t="shared" si="131"/>
        <v/>
      </c>
      <c r="AP675" s="666" t="str">
        <f t="shared" si="132"/>
        <v/>
      </c>
      <c r="AQ675" s="862" t="str">
        <f>IF(OR(R675="",AND(OR(I675&lt;&gt;IF(J675&gt;【１】経営概要!$G$27,調査年-1,調査年),AA675=0),M675="",AL675="")),"",
SUM(
IF(AND(I675=IF(J675&gt;【１】経営概要!$G$27,調査年-1,調査年),AA675=1),ROUND(K675*R675%,0),),
ROUND(M675*R675%,0),
ROUND(SUM(AL675)*R675%,0),
))</f>
        <v/>
      </c>
      <c r="AR675" s="666" t="str">
        <f t="shared" si="133"/>
        <v/>
      </c>
      <c r="AS675" s="666" t="str">
        <f t="shared" si="134"/>
        <v/>
      </c>
      <c r="AT675" s="897" t="str">
        <f t="shared" si="138"/>
        <v/>
      </c>
      <c r="AU675" s="897" t="str">
        <f t="shared" si="135"/>
        <v/>
      </c>
    </row>
    <row r="676" spans="3:47" s="4" customFormat="1" ht="28.15" hidden="1" customHeight="1" outlineLevel="1">
      <c r="C676" s="722">
        <v>658</v>
      </c>
      <c r="D676" s="766"/>
      <c r="E676" s="686"/>
      <c r="F676" s="767"/>
      <c r="G676" s="744"/>
      <c r="H676" s="191"/>
      <c r="I676" s="191"/>
      <c r="J676" s="776"/>
      <c r="K676" s="192"/>
      <c r="L676" s="192"/>
      <c r="M676" s="774"/>
      <c r="N676" s="192"/>
      <c r="O676" s="769"/>
      <c r="P676" s="895"/>
      <c r="Q676" s="960"/>
      <c r="R676" s="1048"/>
      <c r="S676" s="770"/>
      <c r="T676" s="771"/>
      <c r="U676" s="453"/>
      <c r="V676" s="307"/>
      <c r="W676" s="294"/>
      <c r="Z676" s="663" t="str">
        <f t="shared" si="123"/>
        <v/>
      </c>
      <c r="AA676" s="664" t="str">
        <f t="shared" si="136"/>
        <v/>
      </c>
      <c r="AB676" s="664" t="str">
        <f t="shared" si="137"/>
        <v/>
      </c>
      <c r="AC676" s="664" t="str">
        <f>IF(Z676="","",VLOOKUP(Z676,リスト!BN:BO,2,0))</f>
        <v/>
      </c>
      <c r="AD676" s="664" t="str">
        <f t="shared" si="124"/>
        <v/>
      </c>
      <c r="AE676" s="664" t="str">
        <f>IF(AD676="","",VLOOKUP(AD676,リスト!BW:BX,2,0))</f>
        <v/>
      </c>
      <c r="AF676" s="664" t="str">
        <f>IF(Z676="","",IF(J676&gt;【１】経営概要!$G$27,調査年-1,調査年)-I676)</f>
        <v/>
      </c>
      <c r="AG676" s="723" t="str">
        <f t="shared" si="125"/>
        <v/>
      </c>
      <c r="AH676" s="665" t="str">
        <f t="shared" si="126"/>
        <v/>
      </c>
      <c r="AI676" s="665" t="str">
        <f t="shared" si="127"/>
        <v/>
      </c>
      <c r="AJ676" s="666" t="str">
        <f t="shared" si="128"/>
        <v/>
      </c>
      <c r="AK676" s="666" t="str">
        <f t="shared" si="129"/>
        <v/>
      </c>
      <c r="AL676" s="666" t="str">
        <f t="shared" si="139"/>
        <v/>
      </c>
      <c r="AM676" s="666" t="str">
        <f>IF(R676="","",IF(OR(I676=IF(J676&gt;【１】経営概要!$G$27,調査年-1,調査年),AH676=""),"",ROUND(AH676*R676%,0)))</f>
        <v/>
      </c>
      <c r="AN676" s="666" t="str">
        <f t="shared" si="130"/>
        <v/>
      </c>
      <c r="AO676" s="666" t="str">
        <f t="shared" si="131"/>
        <v/>
      </c>
      <c r="AP676" s="666" t="str">
        <f t="shared" si="132"/>
        <v/>
      </c>
      <c r="AQ676" s="862" t="str">
        <f>IF(OR(R676="",AND(OR(I676&lt;&gt;IF(J676&gt;【１】経営概要!$G$27,調査年-1,調査年),AA676=0),M676="",AL676="")),"",
SUM(
IF(AND(I676=IF(J676&gt;【１】経営概要!$G$27,調査年-1,調査年),AA676=1),ROUND(K676*R676%,0),),
ROUND(M676*R676%,0),
ROUND(SUM(AL676)*R676%,0),
))</f>
        <v/>
      </c>
      <c r="AR676" s="666" t="str">
        <f t="shared" si="133"/>
        <v/>
      </c>
      <c r="AS676" s="666" t="str">
        <f t="shared" si="134"/>
        <v/>
      </c>
      <c r="AT676" s="897" t="str">
        <f t="shared" si="138"/>
        <v/>
      </c>
      <c r="AU676" s="897" t="str">
        <f t="shared" si="135"/>
        <v/>
      </c>
    </row>
    <row r="677" spans="3:47" s="4" customFormat="1" ht="28.15" hidden="1" customHeight="1" outlineLevel="1">
      <c r="C677" s="722">
        <v>659</v>
      </c>
      <c r="D677" s="766"/>
      <c r="E677" s="686"/>
      <c r="F677" s="767"/>
      <c r="G677" s="744"/>
      <c r="H677" s="191"/>
      <c r="I677" s="191"/>
      <c r="J677" s="776"/>
      <c r="K677" s="192"/>
      <c r="L677" s="192"/>
      <c r="M677" s="774"/>
      <c r="N677" s="192"/>
      <c r="O677" s="769"/>
      <c r="P677" s="895"/>
      <c r="Q677" s="960"/>
      <c r="R677" s="1048"/>
      <c r="S677" s="770"/>
      <c r="T677" s="771"/>
      <c r="U677" s="453"/>
      <c r="V677" s="307"/>
      <c r="W677" s="294"/>
      <c r="Z677" s="663" t="str">
        <f t="shared" si="123"/>
        <v/>
      </c>
      <c r="AA677" s="664" t="str">
        <f t="shared" si="136"/>
        <v/>
      </c>
      <c r="AB677" s="664" t="str">
        <f t="shared" si="137"/>
        <v/>
      </c>
      <c r="AC677" s="664" t="str">
        <f>IF(Z677="","",VLOOKUP(Z677,リスト!BN:BO,2,0))</f>
        <v/>
      </c>
      <c r="AD677" s="664" t="str">
        <f t="shared" si="124"/>
        <v/>
      </c>
      <c r="AE677" s="664" t="str">
        <f>IF(AD677="","",VLOOKUP(AD677,リスト!BW:BX,2,0))</f>
        <v/>
      </c>
      <c r="AF677" s="664" t="str">
        <f>IF(Z677="","",IF(J677&gt;【１】経営概要!$G$27,調査年-1,調査年)-I677)</f>
        <v/>
      </c>
      <c r="AG677" s="723" t="str">
        <f t="shared" si="125"/>
        <v/>
      </c>
      <c r="AH677" s="665" t="str">
        <f t="shared" si="126"/>
        <v/>
      </c>
      <c r="AI677" s="665" t="str">
        <f t="shared" si="127"/>
        <v/>
      </c>
      <c r="AJ677" s="666" t="str">
        <f t="shared" si="128"/>
        <v/>
      </c>
      <c r="AK677" s="666" t="str">
        <f t="shared" si="129"/>
        <v/>
      </c>
      <c r="AL677" s="666" t="str">
        <f t="shared" si="139"/>
        <v/>
      </c>
      <c r="AM677" s="666" t="str">
        <f>IF(R677="","",IF(OR(I677=IF(J677&gt;【１】経営概要!$G$27,調査年-1,調査年),AH677=""),"",ROUND(AH677*R677%,0)))</f>
        <v/>
      </c>
      <c r="AN677" s="666" t="str">
        <f t="shared" si="130"/>
        <v/>
      </c>
      <c r="AO677" s="666" t="str">
        <f t="shared" si="131"/>
        <v/>
      </c>
      <c r="AP677" s="666" t="str">
        <f t="shared" si="132"/>
        <v/>
      </c>
      <c r="AQ677" s="862" t="str">
        <f>IF(OR(R677="",AND(OR(I677&lt;&gt;IF(J677&gt;【１】経営概要!$G$27,調査年-1,調査年),AA677=0),M677="",AL677="")),"",
SUM(
IF(AND(I677=IF(J677&gt;【１】経営概要!$G$27,調査年-1,調査年),AA677=1),ROUND(K677*R677%,0),),
ROUND(M677*R677%,0),
ROUND(SUM(AL677)*R677%,0),
))</f>
        <v/>
      </c>
      <c r="AR677" s="666" t="str">
        <f t="shared" si="133"/>
        <v/>
      </c>
      <c r="AS677" s="666" t="str">
        <f t="shared" si="134"/>
        <v/>
      </c>
      <c r="AT677" s="897" t="str">
        <f t="shared" si="138"/>
        <v/>
      </c>
      <c r="AU677" s="897" t="str">
        <f t="shared" si="135"/>
        <v/>
      </c>
    </row>
    <row r="678" spans="3:47" s="4" customFormat="1" ht="28.15" hidden="1" customHeight="1" outlineLevel="1">
      <c r="C678" s="722">
        <v>660</v>
      </c>
      <c r="D678" s="766"/>
      <c r="E678" s="686"/>
      <c r="F678" s="767"/>
      <c r="G678" s="744"/>
      <c r="H678" s="191"/>
      <c r="I678" s="191"/>
      <c r="J678" s="776"/>
      <c r="K678" s="192"/>
      <c r="L678" s="192"/>
      <c r="M678" s="774"/>
      <c r="N678" s="192"/>
      <c r="O678" s="769"/>
      <c r="P678" s="895"/>
      <c r="Q678" s="960"/>
      <c r="R678" s="1048"/>
      <c r="S678" s="770"/>
      <c r="T678" s="771"/>
      <c r="U678" s="453"/>
      <c r="V678" s="307"/>
      <c r="W678" s="294"/>
      <c r="Z678" s="663" t="str">
        <f t="shared" si="123"/>
        <v/>
      </c>
      <c r="AA678" s="664" t="str">
        <f t="shared" si="136"/>
        <v/>
      </c>
      <c r="AB678" s="664" t="str">
        <f t="shared" si="137"/>
        <v/>
      </c>
      <c r="AC678" s="664" t="str">
        <f>IF(Z678="","",VLOOKUP(Z678,リスト!BN:BO,2,0))</f>
        <v/>
      </c>
      <c r="AD678" s="664" t="str">
        <f t="shared" si="124"/>
        <v/>
      </c>
      <c r="AE678" s="664" t="str">
        <f>IF(AD678="","",VLOOKUP(AD678,リスト!BW:BX,2,0))</f>
        <v/>
      </c>
      <c r="AF678" s="664" t="str">
        <f>IF(Z678="","",IF(J678&gt;【１】経営概要!$G$27,調査年-1,調査年)-I678)</f>
        <v/>
      </c>
      <c r="AG678" s="723" t="str">
        <f t="shared" si="125"/>
        <v/>
      </c>
      <c r="AH678" s="665" t="str">
        <f t="shared" si="126"/>
        <v/>
      </c>
      <c r="AI678" s="665" t="str">
        <f t="shared" si="127"/>
        <v/>
      </c>
      <c r="AJ678" s="666" t="str">
        <f t="shared" si="128"/>
        <v/>
      </c>
      <c r="AK678" s="666" t="str">
        <f t="shared" si="129"/>
        <v/>
      </c>
      <c r="AL678" s="666" t="str">
        <f t="shared" si="139"/>
        <v/>
      </c>
      <c r="AM678" s="666" t="str">
        <f>IF(R678="","",IF(OR(I678=IF(J678&gt;【１】経営概要!$G$27,調査年-1,調査年),AH678=""),"",ROUND(AH678*R678%,0)))</f>
        <v/>
      </c>
      <c r="AN678" s="666" t="str">
        <f t="shared" si="130"/>
        <v/>
      </c>
      <c r="AO678" s="666" t="str">
        <f t="shared" si="131"/>
        <v/>
      </c>
      <c r="AP678" s="666" t="str">
        <f t="shared" si="132"/>
        <v/>
      </c>
      <c r="AQ678" s="862" t="str">
        <f>IF(OR(R678="",AND(OR(I678&lt;&gt;IF(J678&gt;【１】経営概要!$G$27,調査年-1,調査年),AA678=0),M678="",AL678="")),"",
SUM(
IF(AND(I678=IF(J678&gt;【１】経営概要!$G$27,調査年-1,調査年),AA678=1),ROUND(K678*R678%,0),),
ROUND(M678*R678%,0),
ROUND(SUM(AL678)*R678%,0),
))</f>
        <v/>
      </c>
      <c r="AR678" s="666" t="str">
        <f t="shared" si="133"/>
        <v/>
      </c>
      <c r="AS678" s="666" t="str">
        <f t="shared" si="134"/>
        <v/>
      </c>
      <c r="AT678" s="897" t="str">
        <f t="shared" si="138"/>
        <v/>
      </c>
      <c r="AU678" s="897" t="str">
        <f t="shared" si="135"/>
        <v/>
      </c>
    </row>
    <row r="679" spans="3:47" s="4" customFormat="1" ht="28.15" hidden="1" customHeight="1" outlineLevel="1">
      <c r="C679" s="722">
        <v>661</v>
      </c>
      <c r="D679" s="766"/>
      <c r="E679" s="686"/>
      <c r="F679" s="767"/>
      <c r="G679" s="744"/>
      <c r="H679" s="191"/>
      <c r="I679" s="191"/>
      <c r="J679" s="776"/>
      <c r="K679" s="192"/>
      <c r="L679" s="192"/>
      <c r="M679" s="774"/>
      <c r="N679" s="192"/>
      <c r="O679" s="769"/>
      <c r="P679" s="895"/>
      <c r="Q679" s="960"/>
      <c r="R679" s="1048"/>
      <c r="S679" s="770"/>
      <c r="T679" s="771"/>
      <c r="U679" s="453"/>
      <c r="V679" s="307"/>
      <c r="W679" s="294"/>
      <c r="Z679" s="663" t="str">
        <f t="shared" si="123"/>
        <v/>
      </c>
      <c r="AA679" s="664" t="str">
        <f t="shared" si="136"/>
        <v/>
      </c>
      <c r="AB679" s="664" t="str">
        <f t="shared" si="137"/>
        <v/>
      </c>
      <c r="AC679" s="664" t="str">
        <f>IF(Z679="","",VLOOKUP(Z679,リスト!BN:BO,2,0))</f>
        <v/>
      </c>
      <c r="AD679" s="664" t="str">
        <f t="shared" si="124"/>
        <v/>
      </c>
      <c r="AE679" s="664" t="str">
        <f>IF(AD679="","",VLOOKUP(AD679,リスト!BW:BX,2,0))</f>
        <v/>
      </c>
      <c r="AF679" s="664" t="str">
        <f>IF(Z679="","",IF(J679&gt;【１】経営概要!$G$27,調査年-1,調査年)-I679)</f>
        <v/>
      </c>
      <c r="AG679" s="723" t="str">
        <f t="shared" si="125"/>
        <v/>
      </c>
      <c r="AH679" s="665" t="str">
        <f t="shared" si="126"/>
        <v/>
      </c>
      <c r="AI679" s="665" t="str">
        <f t="shared" si="127"/>
        <v/>
      </c>
      <c r="AJ679" s="666" t="str">
        <f t="shared" si="128"/>
        <v/>
      </c>
      <c r="AK679" s="666" t="str">
        <f t="shared" si="129"/>
        <v/>
      </c>
      <c r="AL679" s="666" t="str">
        <f t="shared" si="139"/>
        <v/>
      </c>
      <c r="AM679" s="666" t="str">
        <f>IF(R679="","",IF(OR(I679=IF(J679&gt;【１】経営概要!$G$27,調査年-1,調査年),AH679=""),"",ROUND(AH679*R679%,0)))</f>
        <v/>
      </c>
      <c r="AN679" s="666" t="str">
        <f t="shared" si="130"/>
        <v/>
      </c>
      <c r="AO679" s="666" t="str">
        <f t="shared" si="131"/>
        <v/>
      </c>
      <c r="AP679" s="666" t="str">
        <f t="shared" si="132"/>
        <v/>
      </c>
      <c r="AQ679" s="862" t="str">
        <f>IF(OR(R679="",AND(OR(I679&lt;&gt;IF(J679&gt;【１】経営概要!$G$27,調査年-1,調査年),AA679=0),M679="",AL679="")),"",
SUM(
IF(AND(I679=IF(J679&gt;【１】経営概要!$G$27,調査年-1,調査年),AA679=1),ROUND(K679*R679%,0),),
ROUND(M679*R679%,0),
ROUND(SUM(AL679)*R679%,0),
))</f>
        <v/>
      </c>
      <c r="AR679" s="666" t="str">
        <f t="shared" si="133"/>
        <v/>
      </c>
      <c r="AS679" s="666" t="str">
        <f t="shared" si="134"/>
        <v/>
      </c>
      <c r="AT679" s="897" t="str">
        <f t="shared" si="138"/>
        <v/>
      </c>
      <c r="AU679" s="897" t="str">
        <f t="shared" si="135"/>
        <v/>
      </c>
    </row>
    <row r="680" spans="3:47" s="4" customFormat="1" ht="28.15" hidden="1" customHeight="1" outlineLevel="1">
      <c r="C680" s="722">
        <v>662</v>
      </c>
      <c r="D680" s="766"/>
      <c r="E680" s="686"/>
      <c r="F680" s="767"/>
      <c r="G680" s="682"/>
      <c r="H680" s="200"/>
      <c r="I680" s="200"/>
      <c r="J680" s="768"/>
      <c r="K680" s="201"/>
      <c r="L680" s="201"/>
      <c r="M680" s="201"/>
      <c r="N680" s="201"/>
      <c r="O680" s="769"/>
      <c r="P680" s="895"/>
      <c r="Q680" s="960"/>
      <c r="R680" s="1048"/>
      <c r="S680" s="770"/>
      <c r="T680" s="771"/>
      <c r="U680" s="453"/>
      <c r="V680" s="307"/>
      <c r="W680" s="294"/>
      <c r="Z680" s="663" t="str">
        <f t="shared" si="123"/>
        <v/>
      </c>
      <c r="AA680" s="664" t="str">
        <f t="shared" si="136"/>
        <v/>
      </c>
      <c r="AB680" s="664" t="str">
        <f t="shared" si="137"/>
        <v/>
      </c>
      <c r="AC680" s="664" t="str">
        <f>IF(Z680="","",VLOOKUP(Z680,リスト!BN:BO,2,0))</f>
        <v/>
      </c>
      <c r="AD680" s="664" t="str">
        <f t="shared" si="124"/>
        <v/>
      </c>
      <c r="AE680" s="664" t="str">
        <f>IF(AD680="","",VLOOKUP(AD680,リスト!BW:BX,2,0))</f>
        <v/>
      </c>
      <c r="AF680" s="664" t="str">
        <f>IF(Z680="","",IF(J680&gt;【１】経営概要!$G$27,調査年-1,調査年)-I680)</f>
        <v/>
      </c>
      <c r="AG680" s="723" t="str">
        <f t="shared" si="125"/>
        <v/>
      </c>
      <c r="AH680" s="665" t="str">
        <f t="shared" si="126"/>
        <v/>
      </c>
      <c r="AI680" s="665" t="str">
        <f t="shared" si="127"/>
        <v/>
      </c>
      <c r="AJ680" s="666" t="str">
        <f t="shared" si="128"/>
        <v/>
      </c>
      <c r="AK680" s="666" t="str">
        <f t="shared" si="129"/>
        <v/>
      </c>
      <c r="AL680" s="666" t="str">
        <f t="shared" si="139"/>
        <v/>
      </c>
      <c r="AM680" s="666" t="str">
        <f>IF(R680="","",IF(OR(I680=IF(J680&gt;【１】経営概要!$G$27,調査年-1,調査年),AH680=""),"",ROUND(AH680*R680%,0)))</f>
        <v/>
      </c>
      <c r="AN680" s="666" t="str">
        <f t="shared" si="130"/>
        <v/>
      </c>
      <c r="AO680" s="666" t="str">
        <f t="shared" si="131"/>
        <v/>
      </c>
      <c r="AP680" s="666" t="str">
        <f t="shared" si="132"/>
        <v/>
      </c>
      <c r="AQ680" s="862" t="str">
        <f>IF(OR(R680="",AND(OR(I680&lt;&gt;IF(J680&gt;【１】経営概要!$G$27,調査年-1,調査年),AA680=0),M680="",AL680="")),"",
SUM(
IF(AND(I680=IF(J680&gt;【１】経営概要!$G$27,調査年-1,調査年),AA680=1),ROUND(K680*R680%,0),),
ROUND(M680*R680%,0),
ROUND(SUM(AL680)*R680%,0),
))</f>
        <v/>
      </c>
      <c r="AR680" s="666" t="str">
        <f t="shared" si="133"/>
        <v/>
      </c>
      <c r="AS680" s="666" t="str">
        <f t="shared" si="134"/>
        <v/>
      </c>
      <c r="AT680" s="897" t="str">
        <f t="shared" si="138"/>
        <v/>
      </c>
      <c r="AU680" s="897" t="str">
        <f t="shared" si="135"/>
        <v/>
      </c>
    </row>
    <row r="681" spans="3:47" s="4" customFormat="1" ht="28.15" hidden="1" customHeight="1" outlineLevel="1">
      <c r="C681" s="722">
        <v>663</v>
      </c>
      <c r="D681" s="772"/>
      <c r="E681" s="773"/>
      <c r="F681" s="767"/>
      <c r="G681" s="744"/>
      <c r="H681" s="193"/>
      <c r="I681" s="193"/>
      <c r="J681" s="768"/>
      <c r="K681" s="192"/>
      <c r="L681" s="192"/>
      <c r="M681" s="774"/>
      <c r="N681" s="192"/>
      <c r="O681" s="769"/>
      <c r="P681" s="895"/>
      <c r="Q681" s="960"/>
      <c r="R681" s="1048"/>
      <c r="S681" s="770"/>
      <c r="T681" s="771"/>
      <c r="U681" s="453"/>
      <c r="V681" s="307"/>
      <c r="W681" s="294"/>
      <c r="Z681" s="663" t="str">
        <f t="shared" si="123"/>
        <v/>
      </c>
      <c r="AA681" s="664" t="str">
        <f t="shared" si="136"/>
        <v/>
      </c>
      <c r="AB681" s="664" t="str">
        <f t="shared" si="137"/>
        <v/>
      </c>
      <c r="AC681" s="664" t="str">
        <f>IF(Z681="","",VLOOKUP(Z681,リスト!BN:BO,2,0))</f>
        <v/>
      </c>
      <c r="AD681" s="664" t="str">
        <f t="shared" si="124"/>
        <v/>
      </c>
      <c r="AE681" s="664" t="str">
        <f>IF(AD681="","",VLOOKUP(AD681,リスト!BW:BX,2,0))</f>
        <v/>
      </c>
      <c r="AF681" s="664" t="str">
        <f>IF(Z681="","",IF(J681&gt;【１】経営概要!$G$27,調査年-1,調査年)-I681)</f>
        <v/>
      </c>
      <c r="AG681" s="723" t="str">
        <f t="shared" si="125"/>
        <v/>
      </c>
      <c r="AH681" s="665" t="str">
        <f t="shared" si="126"/>
        <v/>
      </c>
      <c r="AI681" s="665" t="str">
        <f t="shared" si="127"/>
        <v/>
      </c>
      <c r="AJ681" s="666" t="str">
        <f t="shared" si="128"/>
        <v/>
      </c>
      <c r="AK681" s="666" t="str">
        <f t="shared" si="129"/>
        <v/>
      </c>
      <c r="AL681" s="666" t="str">
        <f t="shared" si="139"/>
        <v/>
      </c>
      <c r="AM681" s="666" t="str">
        <f>IF(R681="","",IF(OR(I681=IF(J681&gt;【１】経営概要!$G$27,調査年-1,調査年),AH681=""),"",ROUND(AH681*R681%,0)))</f>
        <v/>
      </c>
      <c r="AN681" s="666" t="str">
        <f t="shared" si="130"/>
        <v/>
      </c>
      <c r="AO681" s="666" t="str">
        <f t="shared" si="131"/>
        <v/>
      </c>
      <c r="AP681" s="666" t="str">
        <f t="shared" si="132"/>
        <v/>
      </c>
      <c r="AQ681" s="862" t="str">
        <f>IF(OR(R681="",AND(OR(I681&lt;&gt;IF(J681&gt;【１】経営概要!$G$27,調査年-1,調査年),AA681=0),M681="",AL681="")),"",
SUM(
IF(AND(I681=IF(J681&gt;【１】経営概要!$G$27,調査年-1,調査年),AA681=1),ROUND(K681*R681%,0),),
ROUND(M681*R681%,0),
ROUND(SUM(AL681)*R681%,0),
))</f>
        <v/>
      </c>
      <c r="AR681" s="666" t="str">
        <f t="shared" si="133"/>
        <v/>
      </c>
      <c r="AS681" s="666" t="str">
        <f t="shared" si="134"/>
        <v/>
      </c>
      <c r="AT681" s="897" t="str">
        <f t="shared" si="138"/>
        <v/>
      </c>
      <c r="AU681" s="897" t="str">
        <f t="shared" si="135"/>
        <v/>
      </c>
    </row>
    <row r="682" spans="3:47" s="4" customFormat="1" ht="28.15" hidden="1" customHeight="1" outlineLevel="1">
      <c r="C682" s="722">
        <v>664</v>
      </c>
      <c r="D682" s="766"/>
      <c r="E682" s="686"/>
      <c r="F682" s="767"/>
      <c r="G682" s="744"/>
      <c r="H682" s="191"/>
      <c r="I682" s="191"/>
      <c r="J682" s="768"/>
      <c r="K682" s="192"/>
      <c r="L682" s="192"/>
      <c r="M682" s="774"/>
      <c r="N682" s="192"/>
      <c r="O682" s="769"/>
      <c r="P682" s="895"/>
      <c r="Q682" s="960"/>
      <c r="R682" s="1048"/>
      <c r="S682" s="770"/>
      <c r="T682" s="771"/>
      <c r="U682" s="453"/>
      <c r="V682" s="307"/>
      <c r="W682" s="294"/>
      <c r="Z682" s="663" t="str">
        <f t="shared" si="123"/>
        <v/>
      </c>
      <c r="AA682" s="664" t="str">
        <f t="shared" si="136"/>
        <v/>
      </c>
      <c r="AB682" s="664" t="str">
        <f t="shared" si="137"/>
        <v/>
      </c>
      <c r="AC682" s="664" t="str">
        <f>IF(Z682="","",VLOOKUP(Z682,リスト!BN:BO,2,0))</f>
        <v/>
      </c>
      <c r="AD682" s="664" t="str">
        <f t="shared" si="124"/>
        <v/>
      </c>
      <c r="AE682" s="664" t="str">
        <f>IF(AD682="","",VLOOKUP(AD682,リスト!BW:BX,2,0))</f>
        <v/>
      </c>
      <c r="AF682" s="664" t="str">
        <f>IF(Z682="","",IF(J682&gt;【１】経営概要!$G$27,調査年-1,調査年)-I682)</f>
        <v/>
      </c>
      <c r="AG682" s="723" t="str">
        <f t="shared" si="125"/>
        <v/>
      </c>
      <c r="AH682" s="665" t="str">
        <f t="shared" si="126"/>
        <v/>
      </c>
      <c r="AI682" s="665" t="str">
        <f t="shared" si="127"/>
        <v/>
      </c>
      <c r="AJ682" s="666" t="str">
        <f t="shared" si="128"/>
        <v/>
      </c>
      <c r="AK682" s="666" t="str">
        <f t="shared" si="129"/>
        <v/>
      </c>
      <c r="AL682" s="666" t="str">
        <f t="shared" si="139"/>
        <v/>
      </c>
      <c r="AM682" s="666" t="str">
        <f>IF(R682="","",IF(OR(I682=IF(J682&gt;【１】経営概要!$G$27,調査年-1,調査年),AH682=""),"",ROUND(AH682*R682%,0)))</f>
        <v/>
      </c>
      <c r="AN682" s="666" t="str">
        <f t="shared" si="130"/>
        <v/>
      </c>
      <c r="AO682" s="666" t="str">
        <f t="shared" si="131"/>
        <v/>
      </c>
      <c r="AP682" s="666" t="str">
        <f t="shared" si="132"/>
        <v/>
      </c>
      <c r="AQ682" s="862" t="str">
        <f>IF(OR(R682="",AND(OR(I682&lt;&gt;IF(J682&gt;【１】経営概要!$G$27,調査年-1,調査年),AA682=0),M682="",AL682="")),"",
SUM(
IF(AND(I682=IF(J682&gt;【１】経営概要!$G$27,調査年-1,調査年),AA682=1),ROUND(K682*R682%,0),),
ROUND(M682*R682%,0),
ROUND(SUM(AL682)*R682%,0),
))</f>
        <v/>
      </c>
      <c r="AR682" s="666" t="str">
        <f t="shared" si="133"/>
        <v/>
      </c>
      <c r="AS682" s="666" t="str">
        <f t="shared" si="134"/>
        <v/>
      </c>
      <c r="AT682" s="897" t="str">
        <f t="shared" si="138"/>
        <v/>
      </c>
      <c r="AU682" s="897" t="str">
        <f t="shared" si="135"/>
        <v/>
      </c>
    </row>
    <row r="683" spans="3:47" s="4" customFormat="1" ht="28.15" hidden="1" customHeight="1" outlineLevel="1">
      <c r="C683" s="722">
        <v>665</v>
      </c>
      <c r="D683" s="772"/>
      <c r="E683" s="773"/>
      <c r="F683" s="767"/>
      <c r="G683" s="744"/>
      <c r="H683" s="193"/>
      <c r="I683" s="193"/>
      <c r="J683" s="768"/>
      <c r="K683" s="192"/>
      <c r="L683" s="192"/>
      <c r="M683" s="774"/>
      <c r="N683" s="192"/>
      <c r="O683" s="769"/>
      <c r="P683" s="895"/>
      <c r="Q683" s="960"/>
      <c r="R683" s="1048"/>
      <c r="S683" s="770"/>
      <c r="T683" s="771"/>
      <c r="U683" s="453"/>
      <c r="V683" s="307"/>
      <c r="W683" s="294"/>
      <c r="Z683" s="663" t="str">
        <f t="shared" si="123"/>
        <v/>
      </c>
      <c r="AA683" s="664" t="str">
        <f t="shared" si="136"/>
        <v/>
      </c>
      <c r="AB683" s="664" t="str">
        <f t="shared" si="137"/>
        <v/>
      </c>
      <c r="AC683" s="664" t="str">
        <f>IF(Z683="","",VLOOKUP(Z683,リスト!BN:BO,2,0))</f>
        <v/>
      </c>
      <c r="AD683" s="664" t="str">
        <f t="shared" si="124"/>
        <v/>
      </c>
      <c r="AE683" s="664" t="str">
        <f>IF(AD683="","",VLOOKUP(AD683,リスト!BW:BX,2,0))</f>
        <v/>
      </c>
      <c r="AF683" s="664" t="str">
        <f>IF(Z683="","",IF(J683&gt;【１】経営概要!$G$27,調査年-1,調査年)-I683)</f>
        <v/>
      </c>
      <c r="AG683" s="723" t="str">
        <f t="shared" si="125"/>
        <v/>
      </c>
      <c r="AH683" s="665" t="str">
        <f t="shared" si="126"/>
        <v/>
      </c>
      <c r="AI683" s="665" t="str">
        <f t="shared" si="127"/>
        <v/>
      </c>
      <c r="AJ683" s="666" t="str">
        <f t="shared" si="128"/>
        <v/>
      </c>
      <c r="AK683" s="666" t="str">
        <f t="shared" si="129"/>
        <v/>
      </c>
      <c r="AL683" s="666" t="str">
        <f t="shared" si="139"/>
        <v/>
      </c>
      <c r="AM683" s="666" t="str">
        <f>IF(R683="","",IF(OR(I683=IF(J683&gt;【１】経営概要!$G$27,調査年-1,調査年),AH683=""),"",ROUND(AH683*R683%,0)))</f>
        <v/>
      </c>
      <c r="AN683" s="666" t="str">
        <f t="shared" si="130"/>
        <v/>
      </c>
      <c r="AO683" s="666" t="str">
        <f t="shared" si="131"/>
        <v/>
      </c>
      <c r="AP683" s="666" t="str">
        <f t="shared" si="132"/>
        <v/>
      </c>
      <c r="AQ683" s="862" t="str">
        <f>IF(OR(R683="",AND(OR(I683&lt;&gt;IF(J683&gt;【１】経営概要!$G$27,調査年-1,調査年),AA683=0),M683="",AL683="")),"",
SUM(
IF(AND(I683=IF(J683&gt;【１】経営概要!$G$27,調査年-1,調査年),AA683=1),ROUND(K683*R683%,0),),
ROUND(M683*R683%,0),
ROUND(SUM(AL683)*R683%,0),
))</f>
        <v/>
      </c>
      <c r="AR683" s="666" t="str">
        <f t="shared" si="133"/>
        <v/>
      </c>
      <c r="AS683" s="666" t="str">
        <f t="shared" si="134"/>
        <v/>
      </c>
      <c r="AT683" s="897" t="str">
        <f t="shared" si="138"/>
        <v/>
      </c>
      <c r="AU683" s="897" t="str">
        <f t="shared" si="135"/>
        <v/>
      </c>
    </row>
    <row r="684" spans="3:47" s="4" customFormat="1" ht="28.15" hidden="1" customHeight="1" outlineLevel="1">
      <c r="C684" s="722">
        <v>666</v>
      </c>
      <c r="D684" s="766"/>
      <c r="E684" s="686"/>
      <c r="F684" s="767"/>
      <c r="G684" s="744"/>
      <c r="H684" s="191"/>
      <c r="I684" s="191"/>
      <c r="J684" s="768"/>
      <c r="K684" s="192"/>
      <c r="L684" s="192"/>
      <c r="M684" s="774"/>
      <c r="N684" s="192"/>
      <c r="O684" s="769"/>
      <c r="P684" s="895"/>
      <c r="Q684" s="960"/>
      <c r="R684" s="1048"/>
      <c r="S684" s="770"/>
      <c r="T684" s="771"/>
      <c r="U684" s="453"/>
      <c r="V684" s="307"/>
      <c r="W684" s="294"/>
      <c r="Z684" s="663" t="str">
        <f t="shared" si="123"/>
        <v/>
      </c>
      <c r="AA684" s="664" t="str">
        <f t="shared" si="136"/>
        <v/>
      </c>
      <c r="AB684" s="664" t="str">
        <f t="shared" si="137"/>
        <v/>
      </c>
      <c r="AC684" s="664" t="str">
        <f>IF(Z684="","",VLOOKUP(Z684,リスト!BN:BO,2,0))</f>
        <v/>
      </c>
      <c r="AD684" s="664" t="str">
        <f t="shared" si="124"/>
        <v/>
      </c>
      <c r="AE684" s="664" t="str">
        <f>IF(AD684="","",VLOOKUP(AD684,リスト!BW:BX,2,0))</f>
        <v/>
      </c>
      <c r="AF684" s="664" t="str">
        <f>IF(Z684="","",IF(J684&gt;【１】経営概要!$G$27,調査年-1,調査年)-I684)</f>
        <v/>
      </c>
      <c r="AG684" s="723" t="str">
        <f t="shared" si="125"/>
        <v/>
      </c>
      <c r="AH684" s="665" t="str">
        <f t="shared" si="126"/>
        <v/>
      </c>
      <c r="AI684" s="665" t="str">
        <f t="shared" si="127"/>
        <v/>
      </c>
      <c r="AJ684" s="666" t="str">
        <f t="shared" si="128"/>
        <v/>
      </c>
      <c r="AK684" s="666" t="str">
        <f t="shared" si="129"/>
        <v/>
      </c>
      <c r="AL684" s="666" t="str">
        <f t="shared" si="139"/>
        <v/>
      </c>
      <c r="AM684" s="666" t="str">
        <f>IF(R684="","",IF(OR(I684=IF(J684&gt;【１】経営概要!$G$27,調査年-1,調査年),AH684=""),"",ROUND(AH684*R684%,0)))</f>
        <v/>
      </c>
      <c r="AN684" s="666" t="str">
        <f t="shared" si="130"/>
        <v/>
      </c>
      <c r="AO684" s="666" t="str">
        <f t="shared" si="131"/>
        <v/>
      </c>
      <c r="AP684" s="666" t="str">
        <f t="shared" si="132"/>
        <v/>
      </c>
      <c r="AQ684" s="862" t="str">
        <f>IF(OR(R684="",AND(OR(I684&lt;&gt;IF(J684&gt;【１】経営概要!$G$27,調査年-1,調査年),AA684=0),M684="",AL684="")),"",
SUM(
IF(AND(I684=IF(J684&gt;【１】経営概要!$G$27,調査年-1,調査年),AA684=1),ROUND(K684*R684%,0),),
ROUND(M684*R684%,0),
ROUND(SUM(AL684)*R684%,0),
))</f>
        <v/>
      </c>
      <c r="AR684" s="666" t="str">
        <f t="shared" si="133"/>
        <v/>
      </c>
      <c r="AS684" s="666" t="str">
        <f t="shared" si="134"/>
        <v/>
      </c>
      <c r="AT684" s="897" t="str">
        <f t="shared" si="138"/>
        <v/>
      </c>
      <c r="AU684" s="897" t="str">
        <f t="shared" si="135"/>
        <v/>
      </c>
    </row>
    <row r="685" spans="3:47" s="4" customFormat="1" ht="28.15" hidden="1" customHeight="1" outlineLevel="1">
      <c r="C685" s="722">
        <v>667</v>
      </c>
      <c r="D685" s="772"/>
      <c r="E685" s="773"/>
      <c r="F685" s="767"/>
      <c r="G685" s="744"/>
      <c r="H685" s="193"/>
      <c r="I685" s="193"/>
      <c r="J685" s="768"/>
      <c r="K685" s="192"/>
      <c r="L685" s="192"/>
      <c r="M685" s="774"/>
      <c r="N685" s="192"/>
      <c r="O685" s="769"/>
      <c r="P685" s="895"/>
      <c r="Q685" s="960"/>
      <c r="R685" s="1048"/>
      <c r="S685" s="770"/>
      <c r="T685" s="771"/>
      <c r="U685" s="453"/>
      <c r="V685" s="307"/>
      <c r="W685" s="294"/>
      <c r="Z685" s="663" t="str">
        <f t="shared" si="123"/>
        <v/>
      </c>
      <c r="AA685" s="664" t="str">
        <f t="shared" si="136"/>
        <v/>
      </c>
      <c r="AB685" s="664" t="str">
        <f t="shared" si="137"/>
        <v/>
      </c>
      <c r="AC685" s="664" t="str">
        <f>IF(Z685="","",VLOOKUP(Z685,リスト!BN:BO,2,0))</f>
        <v/>
      </c>
      <c r="AD685" s="664" t="str">
        <f t="shared" si="124"/>
        <v/>
      </c>
      <c r="AE685" s="664" t="str">
        <f>IF(AD685="","",VLOOKUP(AD685,リスト!BW:BX,2,0))</f>
        <v/>
      </c>
      <c r="AF685" s="664" t="str">
        <f>IF(Z685="","",IF(J685&gt;【１】経営概要!$G$27,調査年-1,調査年)-I685)</f>
        <v/>
      </c>
      <c r="AG685" s="723" t="str">
        <f t="shared" si="125"/>
        <v/>
      </c>
      <c r="AH685" s="665" t="str">
        <f t="shared" si="126"/>
        <v/>
      </c>
      <c r="AI685" s="665" t="str">
        <f t="shared" si="127"/>
        <v/>
      </c>
      <c r="AJ685" s="666" t="str">
        <f t="shared" si="128"/>
        <v/>
      </c>
      <c r="AK685" s="666" t="str">
        <f t="shared" si="129"/>
        <v/>
      </c>
      <c r="AL685" s="666" t="str">
        <f t="shared" si="139"/>
        <v/>
      </c>
      <c r="AM685" s="666" t="str">
        <f>IF(R685="","",IF(OR(I685=IF(J685&gt;【１】経営概要!$G$27,調査年-1,調査年),AH685=""),"",ROUND(AH685*R685%,0)))</f>
        <v/>
      </c>
      <c r="AN685" s="666" t="str">
        <f t="shared" si="130"/>
        <v/>
      </c>
      <c r="AO685" s="666" t="str">
        <f t="shared" si="131"/>
        <v/>
      </c>
      <c r="AP685" s="666" t="str">
        <f t="shared" si="132"/>
        <v/>
      </c>
      <c r="AQ685" s="862" t="str">
        <f>IF(OR(R685="",AND(OR(I685&lt;&gt;IF(J685&gt;【１】経営概要!$G$27,調査年-1,調査年),AA685=0),M685="",AL685="")),"",
SUM(
IF(AND(I685=IF(J685&gt;【１】経営概要!$G$27,調査年-1,調査年),AA685=1),ROUND(K685*R685%,0),),
ROUND(M685*R685%,0),
ROUND(SUM(AL685)*R685%,0),
))</f>
        <v/>
      </c>
      <c r="AR685" s="666" t="str">
        <f t="shared" si="133"/>
        <v/>
      </c>
      <c r="AS685" s="666" t="str">
        <f t="shared" si="134"/>
        <v/>
      </c>
      <c r="AT685" s="897" t="str">
        <f t="shared" si="138"/>
        <v/>
      </c>
      <c r="AU685" s="897" t="str">
        <f t="shared" si="135"/>
        <v/>
      </c>
    </row>
    <row r="686" spans="3:47" s="4" customFormat="1" ht="28.15" hidden="1" customHeight="1" outlineLevel="1">
      <c r="C686" s="722">
        <v>668</v>
      </c>
      <c r="D686" s="766"/>
      <c r="E686" s="686"/>
      <c r="F686" s="767"/>
      <c r="G686" s="744"/>
      <c r="H686" s="191"/>
      <c r="I686" s="191"/>
      <c r="J686" s="768"/>
      <c r="K686" s="192"/>
      <c r="L686" s="192"/>
      <c r="M686" s="774"/>
      <c r="N686" s="192"/>
      <c r="O686" s="769"/>
      <c r="P686" s="895"/>
      <c r="Q686" s="960"/>
      <c r="R686" s="1048"/>
      <c r="S686" s="770"/>
      <c r="T686" s="771"/>
      <c r="U686" s="453"/>
      <c r="V686" s="307"/>
      <c r="W686" s="294"/>
      <c r="Z686" s="663" t="str">
        <f t="shared" si="123"/>
        <v/>
      </c>
      <c r="AA686" s="664" t="str">
        <f t="shared" si="136"/>
        <v/>
      </c>
      <c r="AB686" s="664" t="str">
        <f t="shared" si="137"/>
        <v/>
      </c>
      <c r="AC686" s="664" t="str">
        <f>IF(Z686="","",VLOOKUP(Z686,リスト!BN:BO,2,0))</f>
        <v/>
      </c>
      <c r="AD686" s="664" t="str">
        <f t="shared" si="124"/>
        <v/>
      </c>
      <c r="AE686" s="664" t="str">
        <f>IF(AD686="","",VLOOKUP(AD686,リスト!BW:BX,2,0))</f>
        <v/>
      </c>
      <c r="AF686" s="664" t="str">
        <f>IF(Z686="","",IF(J686&gt;【１】経営概要!$G$27,調査年-1,調査年)-I686)</f>
        <v/>
      </c>
      <c r="AG686" s="723" t="str">
        <f t="shared" si="125"/>
        <v/>
      </c>
      <c r="AH686" s="665" t="str">
        <f t="shared" si="126"/>
        <v/>
      </c>
      <c r="AI686" s="665" t="str">
        <f t="shared" si="127"/>
        <v/>
      </c>
      <c r="AJ686" s="666" t="str">
        <f t="shared" si="128"/>
        <v/>
      </c>
      <c r="AK686" s="666" t="str">
        <f t="shared" si="129"/>
        <v/>
      </c>
      <c r="AL686" s="666" t="str">
        <f t="shared" si="139"/>
        <v/>
      </c>
      <c r="AM686" s="666" t="str">
        <f>IF(R686="","",IF(OR(I686=IF(J686&gt;【１】経営概要!$G$27,調査年-1,調査年),AH686=""),"",ROUND(AH686*R686%,0)))</f>
        <v/>
      </c>
      <c r="AN686" s="666" t="str">
        <f t="shared" si="130"/>
        <v/>
      </c>
      <c r="AO686" s="666" t="str">
        <f t="shared" si="131"/>
        <v/>
      </c>
      <c r="AP686" s="666" t="str">
        <f t="shared" si="132"/>
        <v/>
      </c>
      <c r="AQ686" s="862" t="str">
        <f>IF(OR(R686="",AND(OR(I686&lt;&gt;IF(J686&gt;【１】経営概要!$G$27,調査年-1,調査年),AA686=0),M686="",AL686="")),"",
SUM(
IF(AND(I686=IF(J686&gt;【１】経営概要!$G$27,調査年-1,調査年),AA686=1),ROUND(K686*R686%,0),),
ROUND(M686*R686%,0),
ROUND(SUM(AL686)*R686%,0),
))</f>
        <v/>
      </c>
      <c r="AR686" s="666" t="str">
        <f t="shared" si="133"/>
        <v/>
      </c>
      <c r="AS686" s="666" t="str">
        <f t="shared" si="134"/>
        <v/>
      </c>
      <c r="AT686" s="897" t="str">
        <f t="shared" si="138"/>
        <v/>
      </c>
      <c r="AU686" s="897" t="str">
        <f t="shared" si="135"/>
        <v/>
      </c>
    </row>
    <row r="687" spans="3:47" s="4" customFormat="1" ht="28.15" hidden="1" customHeight="1" outlineLevel="1">
      <c r="C687" s="722">
        <v>669</v>
      </c>
      <c r="D687" s="772"/>
      <c r="E687" s="773"/>
      <c r="F687" s="767"/>
      <c r="G687" s="744"/>
      <c r="H687" s="193"/>
      <c r="I687" s="193"/>
      <c r="J687" s="768"/>
      <c r="K687" s="192"/>
      <c r="L687" s="192"/>
      <c r="M687" s="774"/>
      <c r="N687" s="192"/>
      <c r="O687" s="769"/>
      <c r="P687" s="895"/>
      <c r="Q687" s="960"/>
      <c r="R687" s="1048"/>
      <c r="S687" s="770"/>
      <c r="T687" s="771"/>
      <c r="U687" s="453"/>
      <c r="V687" s="307"/>
      <c r="W687" s="294"/>
      <c r="Z687" s="663" t="str">
        <f t="shared" si="123"/>
        <v/>
      </c>
      <c r="AA687" s="664" t="str">
        <f t="shared" si="136"/>
        <v/>
      </c>
      <c r="AB687" s="664" t="str">
        <f t="shared" si="137"/>
        <v/>
      </c>
      <c r="AC687" s="664" t="str">
        <f>IF(Z687="","",VLOOKUP(Z687,リスト!BN:BO,2,0))</f>
        <v/>
      </c>
      <c r="AD687" s="664" t="str">
        <f t="shared" si="124"/>
        <v/>
      </c>
      <c r="AE687" s="664" t="str">
        <f>IF(AD687="","",VLOOKUP(AD687,リスト!BW:BX,2,0))</f>
        <v/>
      </c>
      <c r="AF687" s="664" t="str">
        <f>IF(Z687="","",IF(J687&gt;【１】経営概要!$G$27,調査年-1,調査年)-I687)</f>
        <v/>
      </c>
      <c r="AG687" s="723" t="str">
        <f t="shared" si="125"/>
        <v/>
      </c>
      <c r="AH687" s="665" t="str">
        <f t="shared" si="126"/>
        <v/>
      </c>
      <c r="AI687" s="665" t="str">
        <f t="shared" si="127"/>
        <v/>
      </c>
      <c r="AJ687" s="666" t="str">
        <f t="shared" si="128"/>
        <v/>
      </c>
      <c r="AK687" s="666" t="str">
        <f t="shared" si="129"/>
        <v/>
      </c>
      <c r="AL687" s="666" t="str">
        <f t="shared" si="139"/>
        <v/>
      </c>
      <c r="AM687" s="666" t="str">
        <f>IF(R687="","",IF(OR(I687=IF(J687&gt;【１】経営概要!$G$27,調査年-1,調査年),AH687=""),"",ROUND(AH687*R687%,0)))</f>
        <v/>
      </c>
      <c r="AN687" s="666" t="str">
        <f t="shared" si="130"/>
        <v/>
      </c>
      <c r="AO687" s="666" t="str">
        <f t="shared" si="131"/>
        <v/>
      </c>
      <c r="AP687" s="666" t="str">
        <f t="shared" si="132"/>
        <v/>
      </c>
      <c r="AQ687" s="862" t="str">
        <f>IF(OR(R687="",AND(OR(I687&lt;&gt;IF(J687&gt;【１】経営概要!$G$27,調査年-1,調査年),AA687=0),M687="",AL687="")),"",
SUM(
IF(AND(I687=IF(J687&gt;【１】経営概要!$G$27,調査年-1,調査年),AA687=1),ROUND(K687*R687%,0),),
ROUND(M687*R687%,0),
ROUND(SUM(AL687)*R687%,0),
))</f>
        <v/>
      </c>
      <c r="AR687" s="666" t="str">
        <f t="shared" si="133"/>
        <v/>
      </c>
      <c r="AS687" s="666" t="str">
        <f t="shared" si="134"/>
        <v/>
      </c>
      <c r="AT687" s="897" t="str">
        <f t="shared" si="138"/>
        <v/>
      </c>
      <c r="AU687" s="897" t="str">
        <f t="shared" si="135"/>
        <v/>
      </c>
    </row>
    <row r="688" spans="3:47" s="4" customFormat="1" ht="28.15" hidden="1" customHeight="1" outlineLevel="1">
      <c r="C688" s="722">
        <v>670</v>
      </c>
      <c r="D688" s="766"/>
      <c r="E688" s="686"/>
      <c r="F688" s="767"/>
      <c r="G688" s="744"/>
      <c r="H688" s="191"/>
      <c r="I688" s="191"/>
      <c r="J688" s="768"/>
      <c r="K688" s="192"/>
      <c r="L688" s="192"/>
      <c r="M688" s="774"/>
      <c r="N688" s="192"/>
      <c r="O688" s="769"/>
      <c r="P688" s="895"/>
      <c r="Q688" s="960"/>
      <c r="R688" s="1048"/>
      <c r="S688" s="770"/>
      <c r="T688" s="771"/>
      <c r="U688" s="453"/>
      <c r="V688" s="307"/>
      <c r="W688" s="294"/>
      <c r="Z688" s="663" t="str">
        <f t="shared" si="123"/>
        <v/>
      </c>
      <c r="AA688" s="664" t="str">
        <f t="shared" si="136"/>
        <v/>
      </c>
      <c r="AB688" s="664" t="str">
        <f t="shared" si="137"/>
        <v/>
      </c>
      <c r="AC688" s="664" t="str">
        <f>IF(Z688="","",VLOOKUP(Z688,リスト!BN:BO,2,0))</f>
        <v/>
      </c>
      <c r="AD688" s="664" t="str">
        <f t="shared" si="124"/>
        <v/>
      </c>
      <c r="AE688" s="664" t="str">
        <f>IF(AD688="","",VLOOKUP(AD688,リスト!BW:BX,2,0))</f>
        <v/>
      </c>
      <c r="AF688" s="664" t="str">
        <f>IF(Z688="","",IF(J688&gt;【１】経営概要!$G$27,調査年-1,調査年)-I688)</f>
        <v/>
      </c>
      <c r="AG688" s="723" t="str">
        <f t="shared" si="125"/>
        <v/>
      </c>
      <c r="AH688" s="665" t="str">
        <f t="shared" si="126"/>
        <v/>
      </c>
      <c r="AI688" s="665" t="str">
        <f t="shared" si="127"/>
        <v/>
      </c>
      <c r="AJ688" s="666" t="str">
        <f t="shared" si="128"/>
        <v/>
      </c>
      <c r="AK688" s="666" t="str">
        <f t="shared" si="129"/>
        <v/>
      </c>
      <c r="AL688" s="666" t="str">
        <f t="shared" si="139"/>
        <v/>
      </c>
      <c r="AM688" s="666" t="str">
        <f>IF(R688="","",IF(OR(I688=IF(J688&gt;【１】経営概要!$G$27,調査年-1,調査年),AH688=""),"",ROUND(AH688*R688%,0)))</f>
        <v/>
      </c>
      <c r="AN688" s="666" t="str">
        <f t="shared" si="130"/>
        <v/>
      </c>
      <c r="AO688" s="666" t="str">
        <f t="shared" si="131"/>
        <v/>
      </c>
      <c r="AP688" s="666" t="str">
        <f t="shared" si="132"/>
        <v/>
      </c>
      <c r="AQ688" s="862" t="str">
        <f>IF(OR(R688="",AND(OR(I688&lt;&gt;IF(J688&gt;【１】経営概要!$G$27,調査年-1,調査年),AA688=0),M688="",AL688="")),"",
SUM(
IF(AND(I688=IF(J688&gt;【１】経営概要!$G$27,調査年-1,調査年),AA688=1),ROUND(K688*R688%,0),),
ROUND(M688*R688%,0),
ROUND(SUM(AL688)*R688%,0),
))</f>
        <v/>
      </c>
      <c r="AR688" s="666" t="str">
        <f t="shared" si="133"/>
        <v/>
      </c>
      <c r="AS688" s="666" t="str">
        <f t="shared" si="134"/>
        <v/>
      </c>
      <c r="AT688" s="897" t="str">
        <f t="shared" si="138"/>
        <v/>
      </c>
      <c r="AU688" s="897" t="str">
        <f t="shared" si="135"/>
        <v/>
      </c>
    </row>
    <row r="689" spans="3:47" s="4" customFormat="1" ht="28.15" hidden="1" customHeight="1" outlineLevel="1">
      <c r="C689" s="722">
        <v>671</v>
      </c>
      <c r="D689" s="772"/>
      <c r="E689" s="773"/>
      <c r="F689" s="767"/>
      <c r="G689" s="744"/>
      <c r="H689" s="193"/>
      <c r="I689" s="193"/>
      <c r="J689" s="768"/>
      <c r="K689" s="192"/>
      <c r="L689" s="192"/>
      <c r="M689" s="774"/>
      <c r="N689" s="192"/>
      <c r="O689" s="769"/>
      <c r="P689" s="895"/>
      <c r="Q689" s="960"/>
      <c r="R689" s="1048"/>
      <c r="S689" s="770"/>
      <c r="T689" s="771"/>
      <c r="U689" s="453"/>
      <c r="V689" s="307"/>
      <c r="W689" s="294"/>
      <c r="Z689" s="663" t="str">
        <f t="shared" si="123"/>
        <v/>
      </c>
      <c r="AA689" s="664" t="str">
        <f t="shared" si="136"/>
        <v/>
      </c>
      <c r="AB689" s="664" t="str">
        <f t="shared" si="137"/>
        <v/>
      </c>
      <c r="AC689" s="664" t="str">
        <f>IF(Z689="","",VLOOKUP(Z689,リスト!BN:BO,2,0))</f>
        <v/>
      </c>
      <c r="AD689" s="664" t="str">
        <f t="shared" si="124"/>
        <v/>
      </c>
      <c r="AE689" s="664" t="str">
        <f>IF(AD689="","",VLOOKUP(AD689,リスト!BW:BX,2,0))</f>
        <v/>
      </c>
      <c r="AF689" s="664" t="str">
        <f>IF(Z689="","",IF(J689&gt;【１】経営概要!$G$27,調査年-1,調査年)-I689)</f>
        <v/>
      </c>
      <c r="AG689" s="723" t="str">
        <f t="shared" si="125"/>
        <v/>
      </c>
      <c r="AH689" s="665" t="str">
        <f t="shared" si="126"/>
        <v/>
      </c>
      <c r="AI689" s="665" t="str">
        <f t="shared" si="127"/>
        <v/>
      </c>
      <c r="AJ689" s="666" t="str">
        <f t="shared" si="128"/>
        <v/>
      </c>
      <c r="AK689" s="666" t="str">
        <f t="shared" si="129"/>
        <v/>
      </c>
      <c r="AL689" s="666" t="str">
        <f t="shared" si="139"/>
        <v/>
      </c>
      <c r="AM689" s="666" t="str">
        <f>IF(R689="","",IF(OR(I689=IF(J689&gt;【１】経営概要!$G$27,調査年-1,調査年),AH689=""),"",ROUND(AH689*R689%,0)))</f>
        <v/>
      </c>
      <c r="AN689" s="666" t="str">
        <f t="shared" si="130"/>
        <v/>
      </c>
      <c r="AO689" s="666" t="str">
        <f t="shared" si="131"/>
        <v/>
      </c>
      <c r="AP689" s="666" t="str">
        <f t="shared" si="132"/>
        <v/>
      </c>
      <c r="AQ689" s="862" t="str">
        <f>IF(OR(R689="",AND(OR(I689&lt;&gt;IF(J689&gt;【１】経営概要!$G$27,調査年-1,調査年),AA689=0),M689="",AL689="")),"",
SUM(
IF(AND(I689=IF(J689&gt;【１】経営概要!$G$27,調査年-1,調査年),AA689=1),ROUND(K689*R689%,0),),
ROUND(M689*R689%,0),
ROUND(SUM(AL689)*R689%,0),
))</f>
        <v/>
      </c>
      <c r="AR689" s="666" t="str">
        <f t="shared" si="133"/>
        <v/>
      </c>
      <c r="AS689" s="666" t="str">
        <f t="shared" si="134"/>
        <v/>
      </c>
      <c r="AT689" s="897" t="str">
        <f t="shared" si="138"/>
        <v/>
      </c>
      <c r="AU689" s="897" t="str">
        <f t="shared" si="135"/>
        <v/>
      </c>
    </row>
    <row r="690" spans="3:47" s="4" customFormat="1" ht="28.15" hidden="1" customHeight="1" outlineLevel="1">
      <c r="C690" s="722">
        <v>672</v>
      </c>
      <c r="D690" s="766"/>
      <c r="E690" s="686"/>
      <c r="F690" s="767"/>
      <c r="G690" s="744"/>
      <c r="H690" s="191"/>
      <c r="I690" s="191"/>
      <c r="J690" s="768"/>
      <c r="K690" s="192"/>
      <c r="L690" s="192"/>
      <c r="M690" s="774"/>
      <c r="N690" s="192"/>
      <c r="O690" s="769"/>
      <c r="P690" s="895"/>
      <c r="Q690" s="960"/>
      <c r="R690" s="1048"/>
      <c r="S690" s="770"/>
      <c r="T690" s="771"/>
      <c r="U690" s="453"/>
      <c r="V690" s="307"/>
      <c r="W690" s="294"/>
      <c r="Z690" s="663" t="str">
        <f t="shared" si="123"/>
        <v/>
      </c>
      <c r="AA690" s="664" t="str">
        <f t="shared" si="136"/>
        <v/>
      </c>
      <c r="AB690" s="664" t="str">
        <f t="shared" si="137"/>
        <v/>
      </c>
      <c r="AC690" s="664" t="str">
        <f>IF(Z690="","",VLOOKUP(Z690,リスト!BN:BO,2,0))</f>
        <v/>
      </c>
      <c r="AD690" s="664" t="str">
        <f t="shared" si="124"/>
        <v/>
      </c>
      <c r="AE690" s="664" t="str">
        <f>IF(AD690="","",VLOOKUP(AD690,リスト!BW:BX,2,0))</f>
        <v/>
      </c>
      <c r="AF690" s="664" t="str">
        <f>IF(Z690="","",IF(J690&gt;【１】経営概要!$G$27,調査年-1,調査年)-I690)</f>
        <v/>
      </c>
      <c r="AG690" s="723" t="str">
        <f t="shared" si="125"/>
        <v/>
      </c>
      <c r="AH690" s="665" t="str">
        <f t="shared" si="126"/>
        <v/>
      </c>
      <c r="AI690" s="665" t="str">
        <f t="shared" si="127"/>
        <v/>
      </c>
      <c r="AJ690" s="666" t="str">
        <f t="shared" si="128"/>
        <v/>
      </c>
      <c r="AK690" s="666" t="str">
        <f t="shared" si="129"/>
        <v/>
      </c>
      <c r="AL690" s="666" t="str">
        <f t="shared" si="139"/>
        <v/>
      </c>
      <c r="AM690" s="666" t="str">
        <f>IF(R690="","",IF(OR(I690=IF(J690&gt;【１】経営概要!$G$27,調査年-1,調査年),AH690=""),"",ROUND(AH690*R690%,0)))</f>
        <v/>
      </c>
      <c r="AN690" s="666" t="str">
        <f t="shared" si="130"/>
        <v/>
      </c>
      <c r="AO690" s="666" t="str">
        <f t="shared" si="131"/>
        <v/>
      </c>
      <c r="AP690" s="666" t="str">
        <f t="shared" si="132"/>
        <v/>
      </c>
      <c r="AQ690" s="862" t="str">
        <f>IF(OR(R690="",AND(OR(I690&lt;&gt;IF(J690&gt;【１】経営概要!$G$27,調査年-1,調査年),AA690=0),M690="",AL690="")),"",
SUM(
IF(AND(I690=IF(J690&gt;【１】経営概要!$G$27,調査年-1,調査年),AA690=1),ROUND(K690*R690%,0),),
ROUND(M690*R690%,0),
ROUND(SUM(AL690)*R690%,0),
))</f>
        <v/>
      </c>
      <c r="AR690" s="666" t="str">
        <f t="shared" si="133"/>
        <v/>
      </c>
      <c r="AS690" s="666" t="str">
        <f t="shared" si="134"/>
        <v/>
      </c>
      <c r="AT690" s="897" t="str">
        <f t="shared" si="138"/>
        <v/>
      </c>
      <c r="AU690" s="897" t="str">
        <f t="shared" si="135"/>
        <v/>
      </c>
    </row>
    <row r="691" spans="3:47" s="4" customFormat="1" ht="28.15" hidden="1" customHeight="1" outlineLevel="1">
      <c r="C691" s="722">
        <v>673</v>
      </c>
      <c r="D691" s="772"/>
      <c r="E691" s="773"/>
      <c r="F691" s="767"/>
      <c r="G691" s="744"/>
      <c r="H691" s="193"/>
      <c r="I691" s="193"/>
      <c r="J691" s="775"/>
      <c r="K691" s="192"/>
      <c r="L691" s="192"/>
      <c r="M691" s="774"/>
      <c r="N691" s="192"/>
      <c r="O691" s="769"/>
      <c r="P691" s="895"/>
      <c r="Q691" s="960"/>
      <c r="R691" s="1048"/>
      <c r="S691" s="770"/>
      <c r="T691" s="771"/>
      <c r="U691" s="453"/>
      <c r="V691" s="307"/>
      <c r="W691" s="294"/>
      <c r="Z691" s="663" t="str">
        <f t="shared" si="123"/>
        <v/>
      </c>
      <c r="AA691" s="664" t="str">
        <f t="shared" si="136"/>
        <v/>
      </c>
      <c r="AB691" s="664" t="str">
        <f t="shared" si="137"/>
        <v/>
      </c>
      <c r="AC691" s="664" t="str">
        <f>IF(Z691="","",VLOOKUP(Z691,リスト!BN:BO,2,0))</f>
        <v/>
      </c>
      <c r="AD691" s="664" t="str">
        <f t="shared" si="124"/>
        <v/>
      </c>
      <c r="AE691" s="664" t="str">
        <f>IF(AD691="","",VLOOKUP(AD691,リスト!BW:BX,2,0))</f>
        <v/>
      </c>
      <c r="AF691" s="664" t="str">
        <f>IF(Z691="","",IF(J691&gt;【１】経営概要!$G$27,調査年-1,調査年)-I691)</f>
        <v/>
      </c>
      <c r="AG691" s="723" t="str">
        <f t="shared" si="125"/>
        <v/>
      </c>
      <c r="AH691" s="665" t="str">
        <f t="shared" si="126"/>
        <v/>
      </c>
      <c r="AI691" s="665" t="str">
        <f t="shared" si="127"/>
        <v/>
      </c>
      <c r="AJ691" s="666" t="str">
        <f t="shared" si="128"/>
        <v/>
      </c>
      <c r="AK691" s="666" t="str">
        <f t="shared" si="129"/>
        <v/>
      </c>
      <c r="AL691" s="666" t="str">
        <f t="shared" si="139"/>
        <v/>
      </c>
      <c r="AM691" s="666" t="str">
        <f>IF(R691="","",IF(OR(I691=IF(J691&gt;【１】経営概要!$G$27,調査年-1,調査年),AH691=""),"",ROUND(AH691*R691%,0)))</f>
        <v/>
      </c>
      <c r="AN691" s="666" t="str">
        <f t="shared" si="130"/>
        <v/>
      </c>
      <c r="AO691" s="666" t="str">
        <f t="shared" si="131"/>
        <v/>
      </c>
      <c r="AP691" s="666" t="str">
        <f t="shared" si="132"/>
        <v/>
      </c>
      <c r="AQ691" s="862" t="str">
        <f>IF(OR(R691="",AND(OR(I691&lt;&gt;IF(J691&gt;【１】経営概要!$G$27,調査年-1,調査年),AA691=0),M691="",AL691="")),"",
SUM(
IF(AND(I691=IF(J691&gt;【１】経営概要!$G$27,調査年-1,調査年),AA691=1),ROUND(K691*R691%,0),),
ROUND(M691*R691%,0),
ROUND(SUM(AL691)*R691%,0),
))</f>
        <v/>
      </c>
      <c r="AR691" s="666" t="str">
        <f t="shared" si="133"/>
        <v/>
      </c>
      <c r="AS691" s="666" t="str">
        <f t="shared" si="134"/>
        <v/>
      </c>
      <c r="AT691" s="897" t="str">
        <f t="shared" si="138"/>
        <v/>
      </c>
      <c r="AU691" s="897" t="str">
        <f t="shared" si="135"/>
        <v/>
      </c>
    </row>
    <row r="692" spans="3:47" s="4" customFormat="1" ht="28.15" hidden="1" customHeight="1" outlineLevel="1">
      <c r="C692" s="722">
        <v>674</v>
      </c>
      <c r="D692" s="766"/>
      <c r="E692" s="686"/>
      <c r="F692" s="767"/>
      <c r="G692" s="744"/>
      <c r="H692" s="191"/>
      <c r="I692" s="191"/>
      <c r="J692" s="776"/>
      <c r="K692" s="192"/>
      <c r="L692" s="192"/>
      <c r="M692" s="774"/>
      <c r="N692" s="192"/>
      <c r="O692" s="769"/>
      <c r="P692" s="895"/>
      <c r="Q692" s="960"/>
      <c r="R692" s="1048"/>
      <c r="S692" s="770"/>
      <c r="T692" s="771"/>
      <c r="U692" s="453"/>
      <c r="V692" s="307"/>
      <c r="W692" s="294"/>
      <c r="Z692" s="663" t="str">
        <f t="shared" si="123"/>
        <v/>
      </c>
      <c r="AA692" s="664" t="str">
        <f t="shared" si="136"/>
        <v/>
      </c>
      <c r="AB692" s="664" t="str">
        <f t="shared" si="137"/>
        <v/>
      </c>
      <c r="AC692" s="664" t="str">
        <f>IF(Z692="","",VLOOKUP(Z692,リスト!BN:BO,2,0))</f>
        <v/>
      </c>
      <c r="AD692" s="664" t="str">
        <f t="shared" si="124"/>
        <v/>
      </c>
      <c r="AE692" s="664" t="str">
        <f>IF(AD692="","",VLOOKUP(AD692,リスト!BW:BX,2,0))</f>
        <v/>
      </c>
      <c r="AF692" s="664" t="str">
        <f>IF(Z692="","",IF(J692&gt;【１】経営概要!$G$27,調査年-1,調査年)-I692)</f>
        <v/>
      </c>
      <c r="AG692" s="723" t="str">
        <f t="shared" si="125"/>
        <v/>
      </c>
      <c r="AH692" s="665" t="str">
        <f t="shared" si="126"/>
        <v/>
      </c>
      <c r="AI692" s="665" t="str">
        <f t="shared" si="127"/>
        <v/>
      </c>
      <c r="AJ692" s="666" t="str">
        <f t="shared" si="128"/>
        <v/>
      </c>
      <c r="AK692" s="666" t="str">
        <f t="shared" si="129"/>
        <v/>
      </c>
      <c r="AL692" s="666" t="str">
        <f t="shared" si="139"/>
        <v/>
      </c>
      <c r="AM692" s="666" t="str">
        <f>IF(R692="","",IF(OR(I692=IF(J692&gt;【１】経営概要!$G$27,調査年-1,調査年),AH692=""),"",ROUND(AH692*R692%,0)))</f>
        <v/>
      </c>
      <c r="AN692" s="666" t="str">
        <f t="shared" si="130"/>
        <v/>
      </c>
      <c r="AO692" s="666" t="str">
        <f t="shared" si="131"/>
        <v/>
      </c>
      <c r="AP692" s="666" t="str">
        <f t="shared" si="132"/>
        <v/>
      </c>
      <c r="AQ692" s="862" t="str">
        <f>IF(OR(R692="",AND(OR(I692&lt;&gt;IF(J692&gt;【１】経営概要!$G$27,調査年-1,調査年),AA692=0),M692="",AL692="")),"",
SUM(
IF(AND(I692=IF(J692&gt;【１】経営概要!$G$27,調査年-1,調査年),AA692=1),ROUND(K692*R692%,0),),
ROUND(M692*R692%,0),
ROUND(SUM(AL692)*R692%,0),
))</f>
        <v/>
      </c>
      <c r="AR692" s="666" t="str">
        <f t="shared" si="133"/>
        <v/>
      </c>
      <c r="AS692" s="666" t="str">
        <f t="shared" si="134"/>
        <v/>
      </c>
      <c r="AT692" s="897" t="str">
        <f t="shared" si="138"/>
        <v/>
      </c>
      <c r="AU692" s="897" t="str">
        <f t="shared" si="135"/>
        <v/>
      </c>
    </row>
    <row r="693" spans="3:47" s="4" customFormat="1" ht="28.15" hidden="1" customHeight="1" outlineLevel="1">
      <c r="C693" s="722">
        <v>675</v>
      </c>
      <c r="D693" s="766"/>
      <c r="E693" s="686"/>
      <c r="F693" s="767"/>
      <c r="G693" s="744"/>
      <c r="H693" s="191"/>
      <c r="I693" s="191"/>
      <c r="J693" s="776"/>
      <c r="K693" s="192"/>
      <c r="L693" s="192"/>
      <c r="M693" s="774"/>
      <c r="N693" s="192"/>
      <c r="O693" s="769"/>
      <c r="P693" s="895"/>
      <c r="Q693" s="960"/>
      <c r="R693" s="1048"/>
      <c r="S693" s="770"/>
      <c r="T693" s="771"/>
      <c r="U693" s="453"/>
      <c r="V693" s="307"/>
      <c r="W693" s="294"/>
      <c r="Z693" s="663" t="str">
        <f t="shared" si="123"/>
        <v/>
      </c>
      <c r="AA693" s="664" t="str">
        <f t="shared" si="136"/>
        <v/>
      </c>
      <c r="AB693" s="664" t="str">
        <f t="shared" si="137"/>
        <v/>
      </c>
      <c r="AC693" s="664" t="str">
        <f>IF(Z693="","",VLOOKUP(Z693,リスト!BN:BO,2,0))</f>
        <v/>
      </c>
      <c r="AD693" s="664" t="str">
        <f t="shared" si="124"/>
        <v/>
      </c>
      <c r="AE693" s="664" t="str">
        <f>IF(AD693="","",VLOOKUP(AD693,リスト!BW:BX,2,0))</f>
        <v/>
      </c>
      <c r="AF693" s="664" t="str">
        <f>IF(Z693="","",IF(J693&gt;【１】経営概要!$G$27,調査年-1,調査年)-I693)</f>
        <v/>
      </c>
      <c r="AG693" s="723" t="str">
        <f t="shared" si="125"/>
        <v/>
      </c>
      <c r="AH693" s="665" t="str">
        <f t="shared" si="126"/>
        <v/>
      </c>
      <c r="AI693" s="665" t="str">
        <f t="shared" si="127"/>
        <v/>
      </c>
      <c r="AJ693" s="666" t="str">
        <f t="shared" si="128"/>
        <v/>
      </c>
      <c r="AK693" s="666" t="str">
        <f t="shared" si="129"/>
        <v/>
      </c>
      <c r="AL693" s="666" t="str">
        <f t="shared" si="139"/>
        <v/>
      </c>
      <c r="AM693" s="666" t="str">
        <f>IF(R693="","",IF(OR(I693=IF(J693&gt;【１】経営概要!$G$27,調査年-1,調査年),AH693=""),"",ROUND(AH693*R693%,0)))</f>
        <v/>
      </c>
      <c r="AN693" s="666" t="str">
        <f t="shared" si="130"/>
        <v/>
      </c>
      <c r="AO693" s="666" t="str">
        <f t="shared" si="131"/>
        <v/>
      </c>
      <c r="AP693" s="666" t="str">
        <f t="shared" si="132"/>
        <v/>
      </c>
      <c r="AQ693" s="862" t="str">
        <f>IF(OR(R693="",AND(OR(I693&lt;&gt;IF(J693&gt;【１】経営概要!$G$27,調査年-1,調査年),AA693=0),M693="",AL693="")),"",
SUM(
IF(AND(I693=IF(J693&gt;【１】経営概要!$G$27,調査年-1,調査年),AA693=1),ROUND(K693*R693%,0),),
ROUND(M693*R693%,0),
ROUND(SUM(AL693)*R693%,0),
))</f>
        <v/>
      </c>
      <c r="AR693" s="666" t="str">
        <f t="shared" si="133"/>
        <v/>
      </c>
      <c r="AS693" s="666" t="str">
        <f t="shared" si="134"/>
        <v/>
      </c>
      <c r="AT693" s="897" t="str">
        <f t="shared" si="138"/>
        <v/>
      </c>
      <c r="AU693" s="897" t="str">
        <f t="shared" si="135"/>
        <v/>
      </c>
    </row>
    <row r="694" spans="3:47" s="4" customFormat="1" ht="28.15" hidden="1" customHeight="1" outlineLevel="1">
      <c r="C694" s="722">
        <v>676</v>
      </c>
      <c r="D694" s="766"/>
      <c r="E694" s="686"/>
      <c r="F694" s="767"/>
      <c r="G694" s="744"/>
      <c r="H694" s="191"/>
      <c r="I694" s="191"/>
      <c r="J694" s="776"/>
      <c r="K694" s="192"/>
      <c r="L694" s="192"/>
      <c r="M694" s="774"/>
      <c r="N694" s="192"/>
      <c r="O694" s="769"/>
      <c r="P694" s="895"/>
      <c r="Q694" s="960"/>
      <c r="R694" s="1048"/>
      <c r="S694" s="770"/>
      <c r="T694" s="771"/>
      <c r="U694" s="453"/>
      <c r="V694" s="307"/>
      <c r="W694" s="294"/>
      <c r="Z694" s="663" t="str">
        <f t="shared" si="123"/>
        <v/>
      </c>
      <c r="AA694" s="664" t="str">
        <f t="shared" si="136"/>
        <v/>
      </c>
      <c r="AB694" s="664" t="str">
        <f t="shared" si="137"/>
        <v/>
      </c>
      <c r="AC694" s="664" t="str">
        <f>IF(Z694="","",VLOOKUP(Z694,リスト!BN:BO,2,0))</f>
        <v/>
      </c>
      <c r="AD694" s="664" t="str">
        <f t="shared" si="124"/>
        <v/>
      </c>
      <c r="AE694" s="664" t="str">
        <f>IF(AD694="","",VLOOKUP(AD694,リスト!BW:BX,2,0))</f>
        <v/>
      </c>
      <c r="AF694" s="664" t="str">
        <f>IF(Z694="","",IF(J694&gt;【１】経営概要!$G$27,調査年-1,調査年)-I694)</f>
        <v/>
      </c>
      <c r="AG694" s="723" t="str">
        <f t="shared" si="125"/>
        <v/>
      </c>
      <c r="AH694" s="665" t="str">
        <f t="shared" si="126"/>
        <v/>
      </c>
      <c r="AI694" s="665" t="str">
        <f t="shared" si="127"/>
        <v/>
      </c>
      <c r="AJ694" s="666" t="str">
        <f t="shared" si="128"/>
        <v/>
      </c>
      <c r="AK694" s="666" t="str">
        <f t="shared" si="129"/>
        <v/>
      </c>
      <c r="AL694" s="666" t="str">
        <f t="shared" si="139"/>
        <v/>
      </c>
      <c r="AM694" s="666" t="str">
        <f>IF(R694="","",IF(OR(I694=IF(J694&gt;【１】経営概要!$G$27,調査年-1,調査年),AH694=""),"",ROUND(AH694*R694%,0)))</f>
        <v/>
      </c>
      <c r="AN694" s="666" t="str">
        <f t="shared" si="130"/>
        <v/>
      </c>
      <c r="AO694" s="666" t="str">
        <f t="shared" si="131"/>
        <v/>
      </c>
      <c r="AP694" s="666" t="str">
        <f t="shared" si="132"/>
        <v/>
      </c>
      <c r="AQ694" s="862" t="str">
        <f>IF(OR(R694="",AND(OR(I694&lt;&gt;IF(J694&gt;【１】経営概要!$G$27,調査年-1,調査年),AA694=0),M694="",AL694="")),"",
SUM(
IF(AND(I694=IF(J694&gt;【１】経営概要!$G$27,調査年-1,調査年),AA694=1),ROUND(K694*R694%,0),),
ROUND(M694*R694%,0),
ROUND(SUM(AL694)*R694%,0),
))</f>
        <v/>
      </c>
      <c r="AR694" s="666" t="str">
        <f t="shared" si="133"/>
        <v/>
      </c>
      <c r="AS694" s="666" t="str">
        <f t="shared" si="134"/>
        <v/>
      </c>
      <c r="AT694" s="897" t="str">
        <f t="shared" si="138"/>
        <v/>
      </c>
      <c r="AU694" s="897" t="str">
        <f t="shared" si="135"/>
        <v/>
      </c>
    </row>
    <row r="695" spans="3:47" s="4" customFormat="1" ht="28.15" hidden="1" customHeight="1" outlineLevel="1">
      <c r="C695" s="722">
        <v>677</v>
      </c>
      <c r="D695" s="766"/>
      <c r="E695" s="686"/>
      <c r="F695" s="767"/>
      <c r="G695" s="744"/>
      <c r="H695" s="191"/>
      <c r="I695" s="191"/>
      <c r="J695" s="776"/>
      <c r="K695" s="192"/>
      <c r="L695" s="192"/>
      <c r="M695" s="774"/>
      <c r="N695" s="192"/>
      <c r="O695" s="769"/>
      <c r="P695" s="895"/>
      <c r="Q695" s="960"/>
      <c r="R695" s="1048"/>
      <c r="S695" s="770"/>
      <c r="T695" s="771"/>
      <c r="U695" s="453"/>
      <c r="V695" s="307"/>
      <c r="W695" s="294"/>
      <c r="Z695" s="663" t="str">
        <f t="shared" si="123"/>
        <v/>
      </c>
      <c r="AA695" s="664" t="str">
        <f t="shared" si="136"/>
        <v/>
      </c>
      <c r="AB695" s="664" t="str">
        <f t="shared" si="137"/>
        <v/>
      </c>
      <c r="AC695" s="664" t="str">
        <f>IF(Z695="","",VLOOKUP(Z695,リスト!BN:BO,2,0))</f>
        <v/>
      </c>
      <c r="AD695" s="664" t="str">
        <f t="shared" si="124"/>
        <v/>
      </c>
      <c r="AE695" s="664" t="str">
        <f>IF(AD695="","",VLOOKUP(AD695,リスト!BW:BX,2,0))</f>
        <v/>
      </c>
      <c r="AF695" s="664" t="str">
        <f>IF(Z695="","",IF(J695&gt;【１】経営概要!$G$27,調査年-1,調査年)-I695)</f>
        <v/>
      </c>
      <c r="AG695" s="723" t="str">
        <f t="shared" si="125"/>
        <v/>
      </c>
      <c r="AH695" s="665" t="str">
        <f t="shared" si="126"/>
        <v/>
      </c>
      <c r="AI695" s="665" t="str">
        <f t="shared" si="127"/>
        <v/>
      </c>
      <c r="AJ695" s="666" t="str">
        <f t="shared" si="128"/>
        <v/>
      </c>
      <c r="AK695" s="666" t="str">
        <f t="shared" si="129"/>
        <v/>
      </c>
      <c r="AL695" s="666" t="str">
        <f t="shared" si="139"/>
        <v/>
      </c>
      <c r="AM695" s="666" t="str">
        <f>IF(R695="","",IF(OR(I695=IF(J695&gt;【１】経営概要!$G$27,調査年-1,調査年),AH695=""),"",ROUND(AH695*R695%,0)))</f>
        <v/>
      </c>
      <c r="AN695" s="666" t="str">
        <f t="shared" si="130"/>
        <v/>
      </c>
      <c r="AO695" s="666" t="str">
        <f t="shared" si="131"/>
        <v/>
      </c>
      <c r="AP695" s="666" t="str">
        <f t="shared" si="132"/>
        <v/>
      </c>
      <c r="AQ695" s="862" t="str">
        <f>IF(OR(R695="",AND(OR(I695&lt;&gt;IF(J695&gt;【１】経営概要!$G$27,調査年-1,調査年),AA695=0),M695="",AL695="")),"",
SUM(
IF(AND(I695=IF(J695&gt;【１】経営概要!$G$27,調査年-1,調査年),AA695=1),ROUND(K695*R695%,0),),
ROUND(M695*R695%,0),
ROUND(SUM(AL695)*R695%,0),
))</f>
        <v/>
      </c>
      <c r="AR695" s="666" t="str">
        <f t="shared" si="133"/>
        <v/>
      </c>
      <c r="AS695" s="666" t="str">
        <f t="shared" si="134"/>
        <v/>
      </c>
      <c r="AT695" s="897" t="str">
        <f t="shared" si="138"/>
        <v/>
      </c>
      <c r="AU695" s="897" t="str">
        <f t="shared" si="135"/>
        <v/>
      </c>
    </row>
    <row r="696" spans="3:47" s="4" customFormat="1" ht="28.15" hidden="1" customHeight="1" outlineLevel="1">
      <c r="C696" s="722">
        <v>678</v>
      </c>
      <c r="D696" s="766"/>
      <c r="E696" s="686"/>
      <c r="F696" s="767"/>
      <c r="G696" s="744"/>
      <c r="H696" s="191"/>
      <c r="I696" s="191"/>
      <c r="J696" s="776"/>
      <c r="K696" s="192"/>
      <c r="L696" s="192"/>
      <c r="M696" s="774"/>
      <c r="N696" s="192"/>
      <c r="O696" s="769"/>
      <c r="P696" s="895"/>
      <c r="Q696" s="960"/>
      <c r="R696" s="1048"/>
      <c r="S696" s="770"/>
      <c r="T696" s="771"/>
      <c r="U696" s="453"/>
      <c r="V696" s="307"/>
      <c r="W696" s="294"/>
      <c r="Z696" s="663" t="str">
        <f t="shared" si="123"/>
        <v/>
      </c>
      <c r="AA696" s="664" t="str">
        <f t="shared" si="136"/>
        <v/>
      </c>
      <c r="AB696" s="664" t="str">
        <f t="shared" si="137"/>
        <v/>
      </c>
      <c r="AC696" s="664" t="str">
        <f>IF(Z696="","",VLOOKUP(Z696,リスト!BN:BO,2,0))</f>
        <v/>
      </c>
      <c r="AD696" s="664" t="str">
        <f t="shared" si="124"/>
        <v/>
      </c>
      <c r="AE696" s="664" t="str">
        <f>IF(AD696="","",VLOOKUP(AD696,リスト!BW:BX,2,0))</f>
        <v/>
      </c>
      <c r="AF696" s="664" t="str">
        <f>IF(Z696="","",IF(J696&gt;【１】経営概要!$G$27,調査年-1,調査年)-I696)</f>
        <v/>
      </c>
      <c r="AG696" s="723" t="str">
        <f t="shared" si="125"/>
        <v/>
      </c>
      <c r="AH696" s="665" t="str">
        <f t="shared" si="126"/>
        <v/>
      </c>
      <c r="AI696" s="665" t="str">
        <f t="shared" si="127"/>
        <v/>
      </c>
      <c r="AJ696" s="666" t="str">
        <f t="shared" si="128"/>
        <v/>
      </c>
      <c r="AK696" s="666" t="str">
        <f t="shared" si="129"/>
        <v/>
      </c>
      <c r="AL696" s="666" t="str">
        <f t="shared" si="139"/>
        <v/>
      </c>
      <c r="AM696" s="666" t="str">
        <f>IF(R696="","",IF(OR(I696=IF(J696&gt;【１】経営概要!$G$27,調査年-1,調査年),AH696=""),"",ROUND(AH696*R696%,0)))</f>
        <v/>
      </c>
      <c r="AN696" s="666" t="str">
        <f t="shared" si="130"/>
        <v/>
      </c>
      <c r="AO696" s="666" t="str">
        <f t="shared" si="131"/>
        <v/>
      </c>
      <c r="AP696" s="666" t="str">
        <f t="shared" si="132"/>
        <v/>
      </c>
      <c r="AQ696" s="862" t="str">
        <f>IF(OR(R696="",AND(OR(I696&lt;&gt;IF(J696&gt;【１】経営概要!$G$27,調査年-1,調査年),AA696=0),M696="",AL696="")),"",
SUM(
IF(AND(I696=IF(J696&gt;【１】経営概要!$G$27,調査年-1,調査年),AA696=1),ROUND(K696*R696%,0),),
ROUND(M696*R696%,0),
ROUND(SUM(AL696)*R696%,0),
))</f>
        <v/>
      </c>
      <c r="AR696" s="666" t="str">
        <f t="shared" si="133"/>
        <v/>
      </c>
      <c r="AS696" s="666" t="str">
        <f t="shared" si="134"/>
        <v/>
      </c>
      <c r="AT696" s="897" t="str">
        <f t="shared" si="138"/>
        <v/>
      </c>
      <c r="AU696" s="897" t="str">
        <f t="shared" si="135"/>
        <v/>
      </c>
    </row>
    <row r="697" spans="3:47" s="4" customFormat="1" ht="28.15" hidden="1" customHeight="1" outlineLevel="1">
      <c r="C697" s="722">
        <v>679</v>
      </c>
      <c r="D697" s="766"/>
      <c r="E697" s="686"/>
      <c r="F697" s="767"/>
      <c r="G697" s="744"/>
      <c r="H697" s="191"/>
      <c r="I697" s="191"/>
      <c r="J697" s="776"/>
      <c r="K697" s="192"/>
      <c r="L697" s="192"/>
      <c r="M697" s="774"/>
      <c r="N697" s="192"/>
      <c r="O697" s="769"/>
      <c r="P697" s="895"/>
      <c r="Q697" s="960"/>
      <c r="R697" s="1048"/>
      <c r="S697" s="770"/>
      <c r="T697" s="771"/>
      <c r="U697" s="453"/>
      <c r="V697" s="307"/>
      <c r="W697" s="294"/>
      <c r="Z697" s="663" t="str">
        <f t="shared" si="123"/>
        <v/>
      </c>
      <c r="AA697" s="664" t="str">
        <f t="shared" si="136"/>
        <v/>
      </c>
      <c r="AB697" s="664" t="str">
        <f t="shared" si="137"/>
        <v/>
      </c>
      <c r="AC697" s="664" t="str">
        <f>IF(Z697="","",VLOOKUP(Z697,リスト!BN:BO,2,0))</f>
        <v/>
      </c>
      <c r="AD697" s="664" t="str">
        <f t="shared" si="124"/>
        <v/>
      </c>
      <c r="AE697" s="664" t="str">
        <f>IF(AD697="","",VLOOKUP(AD697,リスト!BW:BX,2,0))</f>
        <v/>
      </c>
      <c r="AF697" s="664" t="str">
        <f>IF(Z697="","",IF(J697&gt;【１】経営概要!$G$27,調査年-1,調査年)-I697)</f>
        <v/>
      </c>
      <c r="AG697" s="723" t="str">
        <f t="shared" si="125"/>
        <v/>
      </c>
      <c r="AH697" s="665" t="str">
        <f t="shared" si="126"/>
        <v/>
      </c>
      <c r="AI697" s="665" t="str">
        <f t="shared" si="127"/>
        <v/>
      </c>
      <c r="AJ697" s="666" t="str">
        <f t="shared" si="128"/>
        <v/>
      </c>
      <c r="AK697" s="666" t="str">
        <f t="shared" si="129"/>
        <v/>
      </c>
      <c r="AL697" s="666" t="str">
        <f t="shared" si="139"/>
        <v/>
      </c>
      <c r="AM697" s="666" t="str">
        <f>IF(R697="","",IF(OR(I697=IF(J697&gt;【１】経営概要!$G$27,調査年-1,調査年),AH697=""),"",ROUND(AH697*R697%,0)))</f>
        <v/>
      </c>
      <c r="AN697" s="666" t="str">
        <f t="shared" si="130"/>
        <v/>
      </c>
      <c r="AO697" s="666" t="str">
        <f t="shared" si="131"/>
        <v/>
      </c>
      <c r="AP697" s="666" t="str">
        <f t="shared" si="132"/>
        <v/>
      </c>
      <c r="AQ697" s="862" t="str">
        <f>IF(OR(R697="",AND(OR(I697&lt;&gt;IF(J697&gt;【１】経営概要!$G$27,調査年-1,調査年),AA697=0),M697="",AL697="")),"",
SUM(
IF(AND(I697=IF(J697&gt;【１】経営概要!$G$27,調査年-1,調査年),AA697=1),ROUND(K697*R697%,0),),
ROUND(M697*R697%,0),
ROUND(SUM(AL697)*R697%,0),
))</f>
        <v/>
      </c>
      <c r="AR697" s="666" t="str">
        <f t="shared" si="133"/>
        <v/>
      </c>
      <c r="AS697" s="666" t="str">
        <f t="shared" si="134"/>
        <v/>
      </c>
      <c r="AT697" s="897" t="str">
        <f t="shared" si="138"/>
        <v/>
      </c>
      <c r="AU697" s="897" t="str">
        <f t="shared" si="135"/>
        <v/>
      </c>
    </row>
    <row r="698" spans="3:47" s="4" customFormat="1" ht="28.15" hidden="1" customHeight="1" outlineLevel="1">
      <c r="C698" s="722">
        <v>680</v>
      </c>
      <c r="D698" s="766"/>
      <c r="E698" s="686"/>
      <c r="F698" s="767"/>
      <c r="G698" s="682"/>
      <c r="H698" s="200"/>
      <c r="I698" s="200"/>
      <c r="J698" s="768"/>
      <c r="K698" s="201"/>
      <c r="L698" s="201"/>
      <c r="M698" s="201"/>
      <c r="N698" s="201"/>
      <c r="O698" s="769"/>
      <c r="P698" s="895"/>
      <c r="Q698" s="960"/>
      <c r="R698" s="1048"/>
      <c r="S698" s="770"/>
      <c r="T698" s="771"/>
      <c r="U698" s="453"/>
      <c r="V698" s="307"/>
      <c r="W698" s="294"/>
      <c r="Z698" s="663" t="str">
        <f t="shared" si="123"/>
        <v/>
      </c>
      <c r="AA698" s="664" t="str">
        <f t="shared" si="136"/>
        <v/>
      </c>
      <c r="AB698" s="664" t="str">
        <f t="shared" si="137"/>
        <v/>
      </c>
      <c r="AC698" s="664" t="str">
        <f>IF(Z698="","",VLOOKUP(Z698,リスト!BN:BO,2,0))</f>
        <v/>
      </c>
      <c r="AD698" s="664" t="str">
        <f t="shared" si="124"/>
        <v/>
      </c>
      <c r="AE698" s="664" t="str">
        <f>IF(AD698="","",VLOOKUP(AD698,リスト!BW:BX,2,0))</f>
        <v/>
      </c>
      <c r="AF698" s="664" t="str">
        <f>IF(Z698="","",IF(J698&gt;【１】経営概要!$G$27,調査年-1,調査年)-I698)</f>
        <v/>
      </c>
      <c r="AG698" s="723" t="str">
        <f t="shared" si="125"/>
        <v/>
      </c>
      <c r="AH698" s="665" t="str">
        <f t="shared" si="126"/>
        <v/>
      </c>
      <c r="AI698" s="665" t="str">
        <f t="shared" si="127"/>
        <v/>
      </c>
      <c r="AJ698" s="666" t="str">
        <f t="shared" si="128"/>
        <v/>
      </c>
      <c r="AK698" s="666" t="str">
        <f t="shared" si="129"/>
        <v/>
      </c>
      <c r="AL698" s="666" t="str">
        <f t="shared" si="139"/>
        <v/>
      </c>
      <c r="AM698" s="666" t="str">
        <f>IF(R698="","",IF(OR(I698=IF(J698&gt;【１】経営概要!$G$27,調査年-1,調査年),AH698=""),"",ROUND(AH698*R698%,0)))</f>
        <v/>
      </c>
      <c r="AN698" s="666" t="str">
        <f t="shared" si="130"/>
        <v/>
      </c>
      <c r="AO698" s="666" t="str">
        <f t="shared" si="131"/>
        <v/>
      </c>
      <c r="AP698" s="666" t="str">
        <f t="shared" si="132"/>
        <v/>
      </c>
      <c r="AQ698" s="862" t="str">
        <f>IF(OR(R698="",AND(OR(I698&lt;&gt;IF(J698&gt;【１】経営概要!$G$27,調査年-1,調査年),AA698=0),M698="",AL698="")),"",
SUM(
IF(AND(I698=IF(J698&gt;【１】経営概要!$G$27,調査年-1,調査年),AA698=1),ROUND(K698*R698%,0),),
ROUND(M698*R698%,0),
ROUND(SUM(AL698)*R698%,0),
))</f>
        <v/>
      </c>
      <c r="AR698" s="666" t="str">
        <f t="shared" si="133"/>
        <v/>
      </c>
      <c r="AS698" s="666" t="str">
        <f t="shared" si="134"/>
        <v/>
      </c>
      <c r="AT698" s="897" t="str">
        <f t="shared" si="138"/>
        <v/>
      </c>
      <c r="AU698" s="897" t="str">
        <f t="shared" si="135"/>
        <v/>
      </c>
    </row>
    <row r="699" spans="3:47" s="4" customFormat="1" ht="28.15" hidden="1" customHeight="1" outlineLevel="1">
      <c r="C699" s="722">
        <v>681</v>
      </c>
      <c r="D699" s="772"/>
      <c r="E699" s="773"/>
      <c r="F699" s="767"/>
      <c r="G699" s="744"/>
      <c r="H699" s="193"/>
      <c r="I699" s="193"/>
      <c r="J699" s="768"/>
      <c r="K699" s="192"/>
      <c r="L699" s="192"/>
      <c r="M699" s="774"/>
      <c r="N699" s="192"/>
      <c r="O699" s="769"/>
      <c r="P699" s="895"/>
      <c r="Q699" s="960"/>
      <c r="R699" s="1048"/>
      <c r="S699" s="770"/>
      <c r="T699" s="771"/>
      <c r="U699" s="453"/>
      <c r="V699" s="307"/>
      <c r="W699" s="294"/>
      <c r="Z699" s="663" t="str">
        <f t="shared" si="123"/>
        <v/>
      </c>
      <c r="AA699" s="664" t="str">
        <f t="shared" si="136"/>
        <v/>
      </c>
      <c r="AB699" s="664" t="str">
        <f t="shared" si="137"/>
        <v/>
      </c>
      <c r="AC699" s="664" t="str">
        <f>IF(Z699="","",VLOOKUP(Z699,リスト!BN:BO,2,0))</f>
        <v/>
      </c>
      <c r="AD699" s="664" t="str">
        <f t="shared" si="124"/>
        <v/>
      </c>
      <c r="AE699" s="664" t="str">
        <f>IF(AD699="","",VLOOKUP(AD699,リスト!BW:BX,2,0))</f>
        <v/>
      </c>
      <c r="AF699" s="664" t="str">
        <f>IF(Z699="","",IF(J699&gt;【１】経営概要!$G$27,調査年-1,調査年)-I699)</f>
        <v/>
      </c>
      <c r="AG699" s="723" t="str">
        <f t="shared" si="125"/>
        <v/>
      </c>
      <c r="AH699" s="665" t="str">
        <f t="shared" si="126"/>
        <v/>
      </c>
      <c r="AI699" s="665" t="str">
        <f t="shared" si="127"/>
        <v/>
      </c>
      <c r="AJ699" s="666" t="str">
        <f t="shared" si="128"/>
        <v/>
      </c>
      <c r="AK699" s="666" t="str">
        <f t="shared" si="129"/>
        <v/>
      </c>
      <c r="AL699" s="666" t="str">
        <f t="shared" si="139"/>
        <v/>
      </c>
      <c r="AM699" s="666" t="str">
        <f>IF(R699="","",IF(OR(I699=IF(J699&gt;【１】経営概要!$G$27,調査年-1,調査年),AH699=""),"",ROUND(AH699*R699%,0)))</f>
        <v/>
      </c>
      <c r="AN699" s="666" t="str">
        <f t="shared" si="130"/>
        <v/>
      </c>
      <c r="AO699" s="666" t="str">
        <f t="shared" si="131"/>
        <v/>
      </c>
      <c r="AP699" s="666" t="str">
        <f t="shared" si="132"/>
        <v/>
      </c>
      <c r="AQ699" s="862" t="str">
        <f>IF(OR(R699="",AND(OR(I699&lt;&gt;IF(J699&gt;【１】経営概要!$G$27,調査年-1,調査年),AA699=0),M699="",AL699="")),"",
SUM(
IF(AND(I699=IF(J699&gt;【１】経営概要!$G$27,調査年-1,調査年),AA699=1),ROUND(K699*R699%,0),),
ROUND(M699*R699%,0),
ROUND(SUM(AL699)*R699%,0),
))</f>
        <v/>
      </c>
      <c r="AR699" s="666" t="str">
        <f t="shared" si="133"/>
        <v/>
      </c>
      <c r="AS699" s="666" t="str">
        <f t="shared" si="134"/>
        <v/>
      </c>
      <c r="AT699" s="897" t="str">
        <f t="shared" si="138"/>
        <v/>
      </c>
      <c r="AU699" s="897" t="str">
        <f t="shared" si="135"/>
        <v/>
      </c>
    </row>
    <row r="700" spans="3:47" s="4" customFormat="1" ht="28.15" hidden="1" customHeight="1" outlineLevel="1">
      <c r="C700" s="722">
        <v>682</v>
      </c>
      <c r="D700" s="766"/>
      <c r="E700" s="686"/>
      <c r="F700" s="767"/>
      <c r="G700" s="744"/>
      <c r="H700" s="191"/>
      <c r="I700" s="191"/>
      <c r="J700" s="768"/>
      <c r="K700" s="192"/>
      <c r="L700" s="192"/>
      <c r="M700" s="774"/>
      <c r="N700" s="192"/>
      <c r="O700" s="769"/>
      <c r="P700" s="895"/>
      <c r="Q700" s="960"/>
      <c r="R700" s="1048"/>
      <c r="S700" s="770"/>
      <c r="T700" s="771"/>
      <c r="U700" s="453"/>
      <c r="V700" s="307"/>
      <c r="W700" s="294"/>
      <c r="Z700" s="663" t="str">
        <f t="shared" si="123"/>
        <v/>
      </c>
      <c r="AA700" s="664" t="str">
        <f t="shared" si="136"/>
        <v/>
      </c>
      <c r="AB700" s="664" t="str">
        <f t="shared" si="137"/>
        <v/>
      </c>
      <c r="AC700" s="664" t="str">
        <f>IF(Z700="","",VLOOKUP(Z700,リスト!BN:BO,2,0))</f>
        <v/>
      </c>
      <c r="AD700" s="664" t="str">
        <f t="shared" si="124"/>
        <v/>
      </c>
      <c r="AE700" s="664" t="str">
        <f>IF(AD700="","",VLOOKUP(AD700,リスト!BW:BX,2,0))</f>
        <v/>
      </c>
      <c r="AF700" s="664" t="str">
        <f>IF(Z700="","",IF(J700&gt;【１】経営概要!$G$27,調査年-1,調査年)-I700)</f>
        <v/>
      </c>
      <c r="AG700" s="723" t="str">
        <f t="shared" si="125"/>
        <v/>
      </c>
      <c r="AH700" s="665" t="str">
        <f t="shared" si="126"/>
        <v/>
      </c>
      <c r="AI700" s="665" t="str">
        <f t="shared" si="127"/>
        <v/>
      </c>
      <c r="AJ700" s="666" t="str">
        <f t="shared" si="128"/>
        <v/>
      </c>
      <c r="AK700" s="666" t="str">
        <f t="shared" si="129"/>
        <v/>
      </c>
      <c r="AL700" s="666" t="str">
        <f t="shared" si="139"/>
        <v/>
      </c>
      <c r="AM700" s="666" t="str">
        <f>IF(R700="","",IF(OR(I700=IF(J700&gt;【１】経営概要!$G$27,調査年-1,調査年),AH700=""),"",ROUND(AH700*R700%,0)))</f>
        <v/>
      </c>
      <c r="AN700" s="666" t="str">
        <f t="shared" si="130"/>
        <v/>
      </c>
      <c r="AO700" s="666" t="str">
        <f t="shared" si="131"/>
        <v/>
      </c>
      <c r="AP700" s="666" t="str">
        <f t="shared" si="132"/>
        <v/>
      </c>
      <c r="AQ700" s="862" t="str">
        <f>IF(OR(R700="",AND(OR(I700&lt;&gt;IF(J700&gt;【１】経営概要!$G$27,調査年-1,調査年),AA700=0),M700="",AL700="")),"",
SUM(
IF(AND(I700=IF(J700&gt;【１】経営概要!$G$27,調査年-1,調査年),AA700=1),ROUND(K700*R700%,0),),
ROUND(M700*R700%,0),
ROUND(SUM(AL700)*R700%,0),
))</f>
        <v/>
      </c>
      <c r="AR700" s="666" t="str">
        <f t="shared" si="133"/>
        <v/>
      </c>
      <c r="AS700" s="666" t="str">
        <f t="shared" si="134"/>
        <v/>
      </c>
      <c r="AT700" s="897" t="str">
        <f t="shared" si="138"/>
        <v/>
      </c>
      <c r="AU700" s="897" t="str">
        <f t="shared" si="135"/>
        <v/>
      </c>
    </row>
    <row r="701" spans="3:47" s="4" customFormat="1" ht="28.15" hidden="1" customHeight="1" outlineLevel="1">
      <c r="C701" s="722">
        <v>683</v>
      </c>
      <c r="D701" s="772"/>
      <c r="E701" s="773"/>
      <c r="F701" s="767"/>
      <c r="G701" s="744"/>
      <c r="H701" s="193"/>
      <c r="I701" s="193"/>
      <c r="J701" s="768"/>
      <c r="K701" s="192"/>
      <c r="L701" s="192"/>
      <c r="M701" s="774"/>
      <c r="N701" s="192"/>
      <c r="O701" s="769"/>
      <c r="P701" s="895"/>
      <c r="Q701" s="960"/>
      <c r="R701" s="1048"/>
      <c r="S701" s="770"/>
      <c r="T701" s="771"/>
      <c r="U701" s="453"/>
      <c r="V701" s="307"/>
      <c r="W701" s="294"/>
      <c r="Z701" s="663" t="str">
        <f t="shared" si="123"/>
        <v/>
      </c>
      <c r="AA701" s="664" t="str">
        <f t="shared" si="136"/>
        <v/>
      </c>
      <c r="AB701" s="664" t="str">
        <f t="shared" si="137"/>
        <v/>
      </c>
      <c r="AC701" s="664" t="str">
        <f>IF(Z701="","",VLOOKUP(Z701,リスト!BN:BO,2,0))</f>
        <v/>
      </c>
      <c r="AD701" s="664" t="str">
        <f t="shared" si="124"/>
        <v/>
      </c>
      <c r="AE701" s="664" t="str">
        <f>IF(AD701="","",VLOOKUP(AD701,リスト!BW:BX,2,0))</f>
        <v/>
      </c>
      <c r="AF701" s="664" t="str">
        <f>IF(Z701="","",IF(J701&gt;【１】経営概要!$G$27,調査年-1,調査年)-I701)</f>
        <v/>
      </c>
      <c r="AG701" s="723" t="str">
        <f t="shared" si="125"/>
        <v/>
      </c>
      <c r="AH701" s="665" t="str">
        <f t="shared" si="126"/>
        <v/>
      </c>
      <c r="AI701" s="665" t="str">
        <f t="shared" si="127"/>
        <v/>
      </c>
      <c r="AJ701" s="666" t="str">
        <f t="shared" si="128"/>
        <v/>
      </c>
      <c r="AK701" s="666" t="str">
        <f t="shared" si="129"/>
        <v/>
      </c>
      <c r="AL701" s="666" t="str">
        <f t="shared" si="139"/>
        <v/>
      </c>
      <c r="AM701" s="666" t="str">
        <f>IF(R701="","",IF(OR(I701=IF(J701&gt;【１】経営概要!$G$27,調査年-1,調査年),AH701=""),"",ROUND(AH701*R701%,0)))</f>
        <v/>
      </c>
      <c r="AN701" s="666" t="str">
        <f t="shared" si="130"/>
        <v/>
      </c>
      <c r="AO701" s="666" t="str">
        <f t="shared" si="131"/>
        <v/>
      </c>
      <c r="AP701" s="666" t="str">
        <f t="shared" si="132"/>
        <v/>
      </c>
      <c r="AQ701" s="862" t="str">
        <f>IF(OR(R701="",AND(OR(I701&lt;&gt;IF(J701&gt;【１】経営概要!$G$27,調査年-1,調査年),AA701=0),M701="",AL701="")),"",
SUM(
IF(AND(I701=IF(J701&gt;【１】経営概要!$G$27,調査年-1,調査年),AA701=1),ROUND(K701*R701%,0),),
ROUND(M701*R701%,0),
ROUND(SUM(AL701)*R701%,0),
))</f>
        <v/>
      </c>
      <c r="AR701" s="666" t="str">
        <f t="shared" si="133"/>
        <v/>
      </c>
      <c r="AS701" s="666" t="str">
        <f t="shared" si="134"/>
        <v/>
      </c>
      <c r="AT701" s="897" t="str">
        <f t="shared" si="138"/>
        <v/>
      </c>
      <c r="AU701" s="897" t="str">
        <f t="shared" si="135"/>
        <v/>
      </c>
    </row>
    <row r="702" spans="3:47" s="4" customFormat="1" ht="28.15" hidden="1" customHeight="1" outlineLevel="1">
      <c r="C702" s="722">
        <v>684</v>
      </c>
      <c r="D702" s="766"/>
      <c r="E702" s="686"/>
      <c r="F702" s="767"/>
      <c r="G702" s="744"/>
      <c r="H702" s="191"/>
      <c r="I702" s="191"/>
      <c r="J702" s="768"/>
      <c r="K702" s="192"/>
      <c r="L702" s="192"/>
      <c r="M702" s="774"/>
      <c r="N702" s="192"/>
      <c r="O702" s="769"/>
      <c r="P702" s="895"/>
      <c r="Q702" s="960"/>
      <c r="R702" s="1048"/>
      <c r="S702" s="770"/>
      <c r="T702" s="771"/>
      <c r="U702" s="453"/>
      <c r="V702" s="307"/>
      <c r="W702" s="294"/>
      <c r="Z702" s="663" t="str">
        <f t="shared" si="123"/>
        <v/>
      </c>
      <c r="AA702" s="664" t="str">
        <f t="shared" si="136"/>
        <v/>
      </c>
      <c r="AB702" s="664" t="str">
        <f t="shared" si="137"/>
        <v/>
      </c>
      <c r="AC702" s="664" t="str">
        <f>IF(Z702="","",VLOOKUP(Z702,リスト!BN:BO,2,0))</f>
        <v/>
      </c>
      <c r="AD702" s="664" t="str">
        <f t="shared" si="124"/>
        <v/>
      </c>
      <c r="AE702" s="664" t="str">
        <f>IF(AD702="","",VLOOKUP(AD702,リスト!BW:BX,2,0))</f>
        <v/>
      </c>
      <c r="AF702" s="664" t="str">
        <f>IF(Z702="","",IF(J702&gt;【１】経営概要!$G$27,調査年-1,調査年)-I702)</f>
        <v/>
      </c>
      <c r="AG702" s="723" t="str">
        <f t="shared" si="125"/>
        <v/>
      </c>
      <c r="AH702" s="665" t="str">
        <f t="shared" si="126"/>
        <v/>
      </c>
      <c r="AI702" s="665" t="str">
        <f t="shared" si="127"/>
        <v/>
      </c>
      <c r="AJ702" s="666" t="str">
        <f t="shared" si="128"/>
        <v/>
      </c>
      <c r="AK702" s="666" t="str">
        <f t="shared" si="129"/>
        <v/>
      </c>
      <c r="AL702" s="666" t="str">
        <f t="shared" si="139"/>
        <v/>
      </c>
      <c r="AM702" s="666" t="str">
        <f>IF(R702="","",IF(OR(I702=IF(J702&gt;【１】経営概要!$G$27,調査年-1,調査年),AH702=""),"",ROUND(AH702*R702%,0)))</f>
        <v/>
      </c>
      <c r="AN702" s="666" t="str">
        <f t="shared" si="130"/>
        <v/>
      </c>
      <c r="AO702" s="666" t="str">
        <f t="shared" si="131"/>
        <v/>
      </c>
      <c r="AP702" s="666" t="str">
        <f t="shared" si="132"/>
        <v/>
      </c>
      <c r="AQ702" s="862" t="str">
        <f>IF(OR(R702="",AND(OR(I702&lt;&gt;IF(J702&gt;【１】経営概要!$G$27,調査年-1,調査年),AA702=0),M702="",AL702="")),"",
SUM(
IF(AND(I702=IF(J702&gt;【１】経営概要!$G$27,調査年-1,調査年),AA702=1),ROUND(K702*R702%,0),),
ROUND(M702*R702%,0),
ROUND(SUM(AL702)*R702%,0),
))</f>
        <v/>
      </c>
      <c r="AR702" s="666" t="str">
        <f t="shared" si="133"/>
        <v/>
      </c>
      <c r="AS702" s="666" t="str">
        <f t="shared" si="134"/>
        <v/>
      </c>
      <c r="AT702" s="897" t="str">
        <f t="shared" si="138"/>
        <v/>
      </c>
      <c r="AU702" s="897" t="str">
        <f t="shared" si="135"/>
        <v/>
      </c>
    </row>
    <row r="703" spans="3:47" s="4" customFormat="1" ht="28.15" hidden="1" customHeight="1" outlineLevel="1">
      <c r="C703" s="722">
        <v>685</v>
      </c>
      <c r="D703" s="772"/>
      <c r="E703" s="773"/>
      <c r="F703" s="767"/>
      <c r="G703" s="744"/>
      <c r="H703" s="193"/>
      <c r="I703" s="193"/>
      <c r="J703" s="768"/>
      <c r="K703" s="192"/>
      <c r="L703" s="192"/>
      <c r="M703" s="774"/>
      <c r="N703" s="192"/>
      <c r="O703" s="769"/>
      <c r="P703" s="895"/>
      <c r="Q703" s="960"/>
      <c r="R703" s="1048"/>
      <c r="S703" s="770"/>
      <c r="T703" s="771"/>
      <c r="U703" s="453"/>
      <c r="V703" s="307"/>
      <c r="W703" s="294"/>
      <c r="Z703" s="663" t="str">
        <f t="shared" si="123"/>
        <v/>
      </c>
      <c r="AA703" s="664" t="str">
        <f t="shared" si="136"/>
        <v/>
      </c>
      <c r="AB703" s="664" t="str">
        <f t="shared" si="137"/>
        <v/>
      </c>
      <c r="AC703" s="664" t="str">
        <f>IF(Z703="","",VLOOKUP(Z703,リスト!BN:BO,2,0))</f>
        <v/>
      </c>
      <c r="AD703" s="664" t="str">
        <f t="shared" si="124"/>
        <v/>
      </c>
      <c r="AE703" s="664" t="str">
        <f>IF(AD703="","",VLOOKUP(AD703,リスト!BW:BX,2,0))</f>
        <v/>
      </c>
      <c r="AF703" s="664" t="str">
        <f>IF(Z703="","",IF(J703&gt;【１】経営概要!$G$27,調査年-1,調査年)-I703)</f>
        <v/>
      </c>
      <c r="AG703" s="723" t="str">
        <f t="shared" si="125"/>
        <v/>
      </c>
      <c r="AH703" s="665" t="str">
        <f t="shared" si="126"/>
        <v/>
      </c>
      <c r="AI703" s="665" t="str">
        <f t="shared" si="127"/>
        <v/>
      </c>
      <c r="AJ703" s="666" t="str">
        <f t="shared" si="128"/>
        <v/>
      </c>
      <c r="AK703" s="666" t="str">
        <f t="shared" si="129"/>
        <v/>
      </c>
      <c r="AL703" s="666" t="str">
        <f t="shared" si="139"/>
        <v/>
      </c>
      <c r="AM703" s="666" t="str">
        <f>IF(R703="","",IF(OR(I703=IF(J703&gt;【１】経営概要!$G$27,調査年-1,調査年),AH703=""),"",ROUND(AH703*R703%,0)))</f>
        <v/>
      </c>
      <c r="AN703" s="666" t="str">
        <f t="shared" si="130"/>
        <v/>
      </c>
      <c r="AO703" s="666" t="str">
        <f t="shared" si="131"/>
        <v/>
      </c>
      <c r="AP703" s="666" t="str">
        <f t="shared" si="132"/>
        <v/>
      </c>
      <c r="AQ703" s="862" t="str">
        <f>IF(OR(R703="",AND(OR(I703&lt;&gt;IF(J703&gt;【１】経営概要!$G$27,調査年-1,調査年),AA703=0),M703="",AL703="")),"",
SUM(
IF(AND(I703=IF(J703&gt;【１】経営概要!$G$27,調査年-1,調査年),AA703=1),ROUND(K703*R703%,0),),
ROUND(M703*R703%,0),
ROUND(SUM(AL703)*R703%,0),
))</f>
        <v/>
      </c>
      <c r="AR703" s="666" t="str">
        <f t="shared" si="133"/>
        <v/>
      </c>
      <c r="AS703" s="666" t="str">
        <f t="shared" si="134"/>
        <v/>
      </c>
      <c r="AT703" s="897" t="str">
        <f t="shared" si="138"/>
        <v/>
      </c>
      <c r="AU703" s="897" t="str">
        <f t="shared" si="135"/>
        <v/>
      </c>
    </row>
    <row r="704" spans="3:47" s="4" customFormat="1" ht="28.15" hidden="1" customHeight="1" outlineLevel="1">
      <c r="C704" s="722">
        <v>686</v>
      </c>
      <c r="D704" s="766"/>
      <c r="E704" s="686"/>
      <c r="F704" s="767"/>
      <c r="G704" s="744"/>
      <c r="H704" s="191"/>
      <c r="I704" s="191"/>
      <c r="J704" s="768"/>
      <c r="K704" s="192"/>
      <c r="L704" s="192"/>
      <c r="M704" s="774"/>
      <c r="N704" s="192"/>
      <c r="O704" s="769"/>
      <c r="P704" s="895"/>
      <c r="Q704" s="960"/>
      <c r="R704" s="1048"/>
      <c r="S704" s="770"/>
      <c r="T704" s="771"/>
      <c r="U704" s="453"/>
      <c r="V704" s="307"/>
      <c r="W704" s="294"/>
      <c r="Z704" s="663" t="str">
        <f t="shared" si="123"/>
        <v/>
      </c>
      <c r="AA704" s="664" t="str">
        <f t="shared" si="136"/>
        <v/>
      </c>
      <c r="AB704" s="664" t="str">
        <f t="shared" si="137"/>
        <v/>
      </c>
      <c r="AC704" s="664" t="str">
        <f>IF(Z704="","",VLOOKUP(Z704,リスト!BN:BO,2,0))</f>
        <v/>
      </c>
      <c r="AD704" s="664" t="str">
        <f t="shared" si="124"/>
        <v/>
      </c>
      <c r="AE704" s="664" t="str">
        <f>IF(AD704="","",VLOOKUP(AD704,リスト!BW:BX,2,0))</f>
        <v/>
      </c>
      <c r="AF704" s="664" t="str">
        <f>IF(Z704="","",IF(J704&gt;【１】経営概要!$G$27,調査年-1,調査年)-I704)</f>
        <v/>
      </c>
      <c r="AG704" s="723" t="str">
        <f t="shared" si="125"/>
        <v/>
      </c>
      <c r="AH704" s="665" t="str">
        <f t="shared" si="126"/>
        <v/>
      </c>
      <c r="AI704" s="665" t="str">
        <f t="shared" si="127"/>
        <v/>
      </c>
      <c r="AJ704" s="666" t="str">
        <f t="shared" si="128"/>
        <v/>
      </c>
      <c r="AK704" s="666" t="str">
        <f t="shared" si="129"/>
        <v/>
      </c>
      <c r="AL704" s="666" t="str">
        <f t="shared" si="139"/>
        <v/>
      </c>
      <c r="AM704" s="666" t="str">
        <f>IF(R704="","",IF(OR(I704=IF(J704&gt;【１】経営概要!$G$27,調査年-1,調査年),AH704=""),"",ROUND(AH704*R704%,0)))</f>
        <v/>
      </c>
      <c r="AN704" s="666" t="str">
        <f t="shared" si="130"/>
        <v/>
      </c>
      <c r="AO704" s="666" t="str">
        <f t="shared" si="131"/>
        <v/>
      </c>
      <c r="AP704" s="666" t="str">
        <f t="shared" si="132"/>
        <v/>
      </c>
      <c r="AQ704" s="862" t="str">
        <f>IF(OR(R704="",AND(OR(I704&lt;&gt;IF(J704&gt;【１】経営概要!$G$27,調査年-1,調査年),AA704=0),M704="",AL704="")),"",
SUM(
IF(AND(I704=IF(J704&gt;【１】経営概要!$G$27,調査年-1,調査年),AA704=1),ROUND(K704*R704%,0),),
ROUND(M704*R704%,0),
ROUND(SUM(AL704)*R704%,0),
))</f>
        <v/>
      </c>
      <c r="AR704" s="666" t="str">
        <f t="shared" si="133"/>
        <v/>
      </c>
      <c r="AS704" s="666" t="str">
        <f t="shared" si="134"/>
        <v/>
      </c>
      <c r="AT704" s="897" t="str">
        <f t="shared" si="138"/>
        <v/>
      </c>
      <c r="AU704" s="897" t="str">
        <f t="shared" si="135"/>
        <v/>
      </c>
    </row>
    <row r="705" spans="3:47" s="4" customFormat="1" ht="28.15" hidden="1" customHeight="1" outlineLevel="1">
      <c r="C705" s="722">
        <v>687</v>
      </c>
      <c r="D705" s="772"/>
      <c r="E705" s="773"/>
      <c r="F705" s="767"/>
      <c r="G705" s="744"/>
      <c r="H705" s="193"/>
      <c r="I705" s="193"/>
      <c r="J705" s="768"/>
      <c r="K705" s="192"/>
      <c r="L705" s="192"/>
      <c r="M705" s="774"/>
      <c r="N705" s="192"/>
      <c r="O705" s="769"/>
      <c r="P705" s="895"/>
      <c r="Q705" s="960"/>
      <c r="R705" s="1048"/>
      <c r="S705" s="770"/>
      <c r="T705" s="771"/>
      <c r="U705" s="453"/>
      <c r="V705" s="307"/>
      <c r="W705" s="294"/>
      <c r="Z705" s="663" t="str">
        <f t="shared" si="123"/>
        <v/>
      </c>
      <c r="AA705" s="664" t="str">
        <f t="shared" si="136"/>
        <v/>
      </c>
      <c r="AB705" s="664" t="str">
        <f t="shared" si="137"/>
        <v/>
      </c>
      <c r="AC705" s="664" t="str">
        <f>IF(Z705="","",VLOOKUP(Z705,リスト!BN:BO,2,0))</f>
        <v/>
      </c>
      <c r="AD705" s="664" t="str">
        <f t="shared" si="124"/>
        <v/>
      </c>
      <c r="AE705" s="664" t="str">
        <f>IF(AD705="","",VLOOKUP(AD705,リスト!BW:BX,2,0))</f>
        <v/>
      </c>
      <c r="AF705" s="664" t="str">
        <f>IF(Z705="","",IF(J705&gt;【１】経営概要!$G$27,調査年-1,調査年)-I705)</f>
        <v/>
      </c>
      <c r="AG705" s="723" t="str">
        <f t="shared" si="125"/>
        <v/>
      </c>
      <c r="AH705" s="665" t="str">
        <f t="shared" si="126"/>
        <v/>
      </c>
      <c r="AI705" s="665" t="str">
        <f t="shared" si="127"/>
        <v/>
      </c>
      <c r="AJ705" s="666" t="str">
        <f t="shared" si="128"/>
        <v/>
      </c>
      <c r="AK705" s="666" t="str">
        <f t="shared" si="129"/>
        <v/>
      </c>
      <c r="AL705" s="666" t="str">
        <f t="shared" si="139"/>
        <v/>
      </c>
      <c r="AM705" s="666" t="str">
        <f>IF(R705="","",IF(OR(I705=IF(J705&gt;【１】経営概要!$G$27,調査年-1,調査年),AH705=""),"",ROUND(AH705*R705%,0)))</f>
        <v/>
      </c>
      <c r="AN705" s="666" t="str">
        <f t="shared" si="130"/>
        <v/>
      </c>
      <c r="AO705" s="666" t="str">
        <f t="shared" si="131"/>
        <v/>
      </c>
      <c r="AP705" s="666" t="str">
        <f t="shared" si="132"/>
        <v/>
      </c>
      <c r="AQ705" s="862" t="str">
        <f>IF(OR(R705="",AND(OR(I705&lt;&gt;IF(J705&gt;【１】経営概要!$G$27,調査年-1,調査年),AA705=0),M705="",AL705="")),"",
SUM(
IF(AND(I705=IF(J705&gt;【１】経営概要!$G$27,調査年-1,調査年),AA705=1),ROUND(K705*R705%,0),),
ROUND(M705*R705%,0),
ROUND(SUM(AL705)*R705%,0),
))</f>
        <v/>
      </c>
      <c r="AR705" s="666" t="str">
        <f t="shared" si="133"/>
        <v/>
      </c>
      <c r="AS705" s="666" t="str">
        <f t="shared" si="134"/>
        <v/>
      </c>
      <c r="AT705" s="897" t="str">
        <f t="shared" si="138"/>
        <v/>
      </c>
      <c r="AU705" s="897" t="str">
        <f t="shared" si="135"/>
        <v/>
      </c>
    </row>
    <row r="706" spans="3:47" s="4" customFormat="1" ht="28.15" hidden="1" customHeight="1" outlineLevel="1">
      <c r="C706" s="722">
        <v>688</v>
      </c>
      <c r="D706" s="766"/>
      <c r="E706" s="686"/>
      <c r="F706" s="767"/>
      <c r="G706" s="744"/>
      <c r="H706" s="191"/>
      <c r="I706" s="191"/>
      <c r="J706" s="768"/>
      <c r="K706" s="192"/>
      <c r="L706" s="192"/>
      <c r="M706" s="774"/>
      <c r="N706" s="192"/>
      <c r="O706" s="769"/>
      <c r="P706" s="895"/>
      <c r="Q706" s="960"/>
      <c r="R706" s="1048"/>
      <c r="S706" s="770"/>
      <c r="T706" s="771"/>
      <c r="U706" s="453"/>
      <c r="V706" s="307"/>
      <c r="W706" s="294"/>
      <c r="Z706" s="663" t="str">
        <f t="shared" si="123"/>
        <v/>
      </c>
      <c r="AA706" s="664" t="str">
        <f t="shared" si="136"/>
        <v/>
      </c>
      <c r="AB706" s="664" t="str">
        <f t="shared" si="137"/>
        <v/>
      </c>
      <c r="AC706" s="664" t="str">
        <f>IF(Z706="","",VLOOKUP(Z706,リスト!BN:BO,2,0))</f>
        <v/>
      </c>
      <c r="AD706" s="664" t="str">
        <f t="shared" si="124"/>
        <v/>
      </c>
      <c r="AE706" s="664" t="str">
        <f>IF(AD706="","",VLOOKUP(AD706,リスト!BW:BX,2,0))</f>
        <v/>
      </c>
      <c r="AF706" s="664" t="str">
        <f>IF(Z706="","",IF(J706&gt;【１】経営概要!$G$27,調査年-1,調査年)-I706)</f>
        <v/>
      </c>
      <c r="AG706" s="723" t="str">
        <f t="shared" si="125"/>
        <v/>
      </c>
      <c r="AH706" s="665" t="str">
        <f t="shared" si="126"/>
        <v/>
      </c>
      <c r="AI706" s="665" t="str">
        <f t="shared" si="127"/>
        <v/>
      </c>
      <c r="AJ706" s="666" t="str">
        <f t="shared" si="128"/>
        <v/>
      </c>
      <c r="AK706" s="666" t="str">
        <f t="shared" si="129"/>
        <v/>
      </c>
      <c r="AL706" s="666" t="str">
        <f t="shared" si="139"/>
        <v/>
      </c>
      <c r="AM706" s="666" t="str">
        <f>IF(R706="","",IF(OR(I706=IF(J706&gt;【１】経営概要!$G$27,調査年-1,調査年),AH706=""),"",ROUND(AH706*R706%,0)))</f>
        <v/>
      </c>
      <c r="AN706" s="666" t="str">
        <f t="shared" si="130"/>
        <v/>
      </c>
      <c r="AO706" s="666" t="str">
        <f t="shared" si="131"/>
        <v/>
      </c>
      <c r="AP706" s="666" t="str">
        <f t="shared" si="132"/>
        <v/>
      </c>
      <c r="AQ706" s="862" t="str">
        <f>IF(OR(R706="",AND(OR(I706&lt;&gt;IF(J706&gt;【１】経営概要!$G$27,調査年-1,調査年),AA706=0),M706="",AL706="")),"",
SUM(
IF(AND(I706=IF(J706&gt;【１】経営概要!$G$27,調査年-1,調査年),AA706=1),ROUND(K706*R706%,0),),
ROUND(M706*R706%,0),
ROUND(SUM(AL706)*R706%,0),
))</f>
        <v/>
      </c>
      <c r="AR706" s="666" t="str">
        <f t="shared" si="133"/>
        <v/>
      </c>
      <c r="AS706" s="666" t="str">
        <f t="shared" si="134"/>
        <v/>
      </c>
      <c r="AT706" s="897" t="str">
        <f t="shared" si="138"/>
        <v/>
      </c>
      <c r="AU706" s="897" t="str">
        <f t="shared" si="135"/>
        <v/>
      </c>
    </row>
    <row r="707" spans="3:47" s="4" customFormat="1" ht="28.15" hidden="1" customHeight="1" outlineLevel="1">
      <c r="C707" s="722">
        <v>689</v>
      </c>
      <c r="D707" s="772"/>
      <c r="E707" s="773"/>
      <c r="F707" s="767"/>
      <c r="G707" s="744"/>
      <c r="H707" s="193"/>
      <c r="I707" s="193"/>
      <c r="J707" s="768"/>
      <c r="K707" s="192"/>
      <c r="L707" s="192"/>
      <c r="M707" s="774"/>
      <c r="N707" s="192"/>
      <c r="O707" s="769"/>
      <c r="P707" s="895"/>
      <c r="Q707" s="960"/>
      <c r="R707" s="1048"/>
      <c r="S707" s="770"/>
      <c r="T707" s="771"/>
      <c r="U707" s="453"/>
      <c r="V707" s="307"/>
      <c r="W707" s="294"/>
      <c r="Z707" s="663" t="str">
        <f t="shared" si="123"/>
        <v/>
      </c>
      <c r="AA707" s="664" t="str">
        <f t="shared" si="136"/>
        <v/>
      </c>
      <c r="AB707" s="664" t="str">
        <f t="shared" si="137"/>
        <v/>
      </c>
      <c r="AC707" s="664" t="str">
        <f>IF(Z707="","",VLOOKUP(Z707,リスト!BN:BO,2,0))</f>
        <v/>
      </c>
      <c r="AD707" s="664" t="str">
        <f t="shared" si="124"/>
        <v/>
      </c>
      <c r="AE707" s="664" t="str">
        <f>IF(AD707="","",VLOOKUP(AD707,リスト!BW:BX,2,0))</f>
        <v/>
      </c>
      <c r="AF707" s="664" t="str">
        <f>IF(Z707="","",IF(J707&gt;【１】経営概要!$G$27,調査年-1,調査年)-I707)</f>
        <v/>
      </c>
      <c r="AG707" s="723" t="str">
        <f t="shared" si="125"/>
        <v/>
      </c>
      <c r="AH707" s="665" t="str">
        <f t="shared" si="126"/>
        <v/>
      </c>
      <c r="AI707" s="665" t="str">
        <f t="shared" si="127"/>
        <v/>
      </c>
      <c r="AJ707" s="666" t="str">
        <f t="shared" si="128"/>
        <v/>
      </c>
      <c r="AK707" s="666" t="str">
        <f t="shared" si="129"/>
        <v/>
      </c>
      <c r="AL707" s="666" t="str">
        <f t="shared" si="139"/>
        <v/>
      </c>
      <c r="AM707" s="666" t="str">
        <f>IF(R707="","",IF(OR(I707=IF(J707&gt;【１】経営概要!$G$27,調査年-1,調査年),AH707=""),"",ROUND(AH707*R707%,0)))</f>
        <v/>
      </c>
      <c r="AN707" s="666" t="str">
        <f t="shared" si="130"/>
        <v/>
      </c>
      <c r="AO707" s="666" t="str">
        <f t="shared" si="131"/>
        <v/>
      </c>
      <c r="AP707" s="666" t="str">
        <f t="shared" si="132"/>
        <v/>
      </c>
      <c r="AQ707" s="862" t="str">
        <f>IF(OR(R707="",AND(OR(I707&lt;&gt;IF(J707&gt;【１】経営概要!$G$27,調査年-1,調査年),AA707=0),M707="",AL707="")),"",
SUM(
IF(AND(I707=IF(J707&gt;【１】経営概要!$G$27,調査年-1,調査年),AA707=1),ROUND(K707*R707%,0),),
ROUND(M707*R707%,0),
ROUND(SUM(AL707)*R707%,0),
))</f>
        <v/>
      </c>
      <c r="AR707" s="666" t="str">
        <f t="shared" si="133"/>
        <v/>
      </c>
      <c r="AS707" s="666" t="str">
        <f t="shared" si="134"/>
        <v/>
      </c>
      <c r="AT707" s="897" t="str">
        <f t="shared" si="138"/>
        <v/>
      </c>
      <c r="AU707" s="897" t="str">
        <f t="shared" si="135"/>
        <v/>
      </c>
    </row>
    <row r="708" spans="3:47" s="4" customFormat="1" ht="28.15" hidden="1" customHeight="1" outlineLevel="1">
      <c r="C708" s="722">
        <v>690</v>
      </c>
      <c r="D708" s="766"/>
      <c r="E708" s="686"/>
      <c r="F708" s="767"/>
      <c r="G708" s="744"/>
      <c r="H708" s="191"/>
      <c r="I708" s="191"/>
      <c r="J708" s="768"/>
      <c r="K708" s="192"/>
      <c r="L708" s="192"/>
      <c r="M708" s="774"/>
      <c r="N708" s="192"/>
      <c r="O708" s="769"/>
      <c r="P708" s="895"/>
      <c r="Q708" s="960"/>
      <c r="R708" s="1048"/>
      <c r="S708" s="770"/>
      <c r="T708" s="771"/>
      <c r="U708" s="453"/>
      <c r="V708" s="307"/>
      <c r="W708" s="294"/>
      <c r="Z708" s="663" t="str">
        <f t="shared" si="123"/>
        <v/>
      </c>
      <c r="AA708" s="664" t="str">
        <f t="shared" si="136"/>
        <v/>
      </c>
      <c r="AB708" s="664" t="str">
        <f t="shared" si="137"/>
        <v/>
      </c>
      <c r="AC708" s="664" t="str">
        <f>IF(Z708="","",VLOOKUP(Z708,リスト!BN:BO,2,0))</f>
        <v/>
      </c>
      <c r="AD708" s="664" t="str">
        <f t="shared" si="124"/>
        <v/>
      </c>
      <c r="AE708" s="664" t="str">
        <f>IF(AD708="","",VLOOKUP(AD708,リスト!BW:BX,2,0))</f>
        <v/>
      </c>
      <c r="AF708" s="664" t="str">
        <f>IF(Z708="","",IF(J708&gt;【１】経営概要!$G$27,調査年-1,調査年)-I708)</f>
        <v/>
      </c>
      <c r="AG708" s="723" t="str">
        <f t="shared" si="125"/>
        <v/>
      </c>
      <c r="AH708" s="665" t="str">
        <f t="shared" si="126"/>
        <v/>
      </c>
      <c r="AI708" s="665" t="str">
        <f t="shared" si="127"/>
        <v/>
      </c>
      <c r="AJ708" s="666" t="str">
        <f t="shared" si="128"/>
        <v/>
      </c>
      <c r="AK708" s="666" t="str">
        <f t="shared" si="129"/>
        <v/>
      </c>
      <c r="AL708" s="666" t="str">
        <f t="shared" si="139"/>
        <v/>
      </c>
      <c r="AM708" s="666" t="str">
        <f>IF(R708="","",IF(OR(I708=IF(J708&gt;【１】経営概要!$G$27,調査年-1,調査年),AH708=""),"",ROUND(AH708*R708%,0)))</f>
        <v/>
      </c>
      <c r="AN708" s="666" t="str">
        <f t="shared" si="130"/>
        <v/>
      </c>
      <c r="AO708" s="666" t="str">
        <f t="shared" si="131"/>
        <v/>
      </c>
      <c r="AP708" s="666" t="str">
        <f t="shared" si="132"/>
        <v/>
      </c>
      <c r="AQ708" s="862" t="str">
        <f>IF(OR(R708="",AND(OR(I708&lt;&gt;IF(J708&gt;【１】経営概要!$G$27,調査年-1,調査年),AA708=0),M708="",AL708="")),"",
SUM(
IF(AND(I708=IF(J708&gt;【１】経営概要!$G$27,調査年-1,調査年),AA708=1),ROUND(K708*R708%,0),),
ROUND(M708*R708%,0),
ROUND(SUM(AL708)*R708%,0),
))</f>
        <v/>
      </c>
      <c r="AR708" s="666" t="str">
        <f t="shared" si="133"/>
        <v/>
      </c>
      <c r="AS708" s="666" t="str">
        <f t="shared" si="134"/>
        <v/>
      </c>
      <c r="AT708" s="897" t="str">
        <f t="shared" si="138"/>
        <v/>
      </c>
      <c r="AU708" s="897" t="str">
        <f t="shared" si="135"/>
        <v/>
      </c>
    </row>
    <row r="709" spans="3:47" s="4" customFormat="1" ht="28.15" hidden="1" customHeight="1" outlineLevel="1">
      <c r="C709" s="722">
        <v>691</v>
      </c>
      <c r="D709" s="772"/>
      <c r="E709" s="773"/>
      <c r="F709" s="767"/>
      <c r="G709" s="744"/>
      <c r="H709" s="193"/>
      <c r="I709" s="193"/>
      <c r="J709" s="775"/>
      <c r="K709" s="192"/>
      <c r="L709" s="192"/>
      <c r="M709" s="774"/>
      <c r="N709" s="192"/>
      <c r="O709" s="769"/>
      <c r="P709" s="895"/>
      <c r="Q709" s="960"/>
      <c r="R709" s="1048"/>
      <c r="S709" s="770"/>
      <c r="T709" s="771"/>
      <c r="U709" s="453"/>
      <c r="V709" s="307"/>
      <c r="W709" s="294"/>
      <c r="Z709" s="663" t="str">
        <f t="shared" si="123"/>
        <v/>
      </c>
      <c r="AA709" s="664" t="str">
        <f t="shared" si="136"/>
        <v/>
      </c>
      <c r="AB709" s="664" t="str">
        <f t="shared" si="137"/>
        <v/>
      </c>
      <c r="AC709" s="664" t="str">
        <f>IF(Z709="","",VLOOKUP(Z709,リスト!BN:BO,2,0))</f>
        <v/>
      </c>
      <c r="AD709" s="664" t="str">
        <f t="shared" si="124"/>
        <v/>
      </c>
      <c r="AE709" s="664" t="str">
        <f>IF(AD709="","",VLOOKUP(AD709,リスト!BW:BX,2,0))</f>
        <v/>
      </c>
      <c r="AF709" s="664" t="str">
        <f>IF(Z709="","",IF(J709&gt;【１】経営概要!$G$27,調査年-1,調査年)-I709)</f>
        <v/>
      </c>
      <c r="AG709" s="723" t="str">
        <f t="shared" si="125"/>
        <v/>
      </c>
      <c r="AH709" s="665" t="str">
        <f t="shared" si="126"/>
        <v/>
      </c>
      <c r="AI709" s="665" t="str">
        <f t="shared" si="127"/>
        <v/>
      </c>
      <c r="AJ709" s="666" t="str">
        <f t="shared" si="128"/>
        <v/>
      </c>
      <c r="AK709" s="666" t="str">
        <f t="shared" si="129"/>
        <v/>
      </c>
      <c r="AL709" s="666" t="str">
        <f t="shared" si="139"/>
        <v/>
      </c>
      <c r="AM709" s="666" t="str">
        <f>IF(R709="","",IF(OR(I709=IF(J709&gt;【１】経営概要!$G$27,調査年-1,調査年),AH709=""),"",ROUND(AH709*R709%,0)))</f>
        <v/>
      </c>
      <c r="AN709" s="666" t="str">
        <f t="shared" si="130"/>
        <v/>
      </c>
      <c r="AO709" s="666" t="str">
        <f t="shared" si="131"/>
        <v/>
      </c>
      <c r="AP709" s="666" t="str">
        <f t="shared" si="132"/>
        <v/>
      </c>
      <c r="AQ709" s="862" t="str">
        <f>IF(OR(R709="",AND(OR(I709&lt;&gt;IF(J709&gt;【１】経営概要!$G$27,調査年-1,調査年),AA709=0),M709="",AL709="")),"",
SUM(
IF(AND(I709=IF(J709&gt;【１】経営概要!$G$27,調査年-1,調査年),AA709=1),ROUND(K709*R709%,0),),
ROUND(M709*R709%,0),
ROUND(SUM(AL709)*R709%,0),
))</f>
        <v/>
      </c>
      <c r="AR709" s="666" t="str">
        <f t="shared" si="133"/>
        <v/>
      </c>
      <c r="AS709" s="666" t="str">
        <f t="shared" si="134"/>
        <v/>
      </c>
      <c r="AT709" s="897" t="str">
        <f t="shared" si="138"/>
        <v/>
      </c>
      <c r="AU709" s="897" t="str">
        <f t="shared" si="135"/>
        <v/>
      </c>
    </row>
    <row r="710" spans="3:47" s="4" customFormat="1" ht="28.15" hidden="1" customHeight="1" outlineLevel="1">
      <c r="C710" s="722">
        <v>692</v>
      </c>
      <c r="D710" s="766"/>
      <c r="E710" s="686"/>
      <c r="F710" s="767"/>
      <c r="G710" s="744"/>
      <c r="H710" s="191"/>
      <c r="I710" s="191"/>
      <c r="J710" s="776"/>
      <c r="K710" s="192"/>
      <c r="L710" s="192"/>
      <c r="M710" s="774"/>
      <c r="N710" s="192"/>
      <c r="O710" s="769"/>
      <c r="P710" s="895"/>
      <c r="Q710" s="960"/>
      <c r="R710" s="1048"/>
      <c r="S710" s="770"/>
      <c r="T710" s="771"/>
      <c r="U710" s="453"/>
      <c r="V710" s="307"/>
      <c r="W710" s="294"/>
      <c r="Z710" s="663" t="str">
        <f t="shared" si="123"/>
        <v/>
      </c>
      <c r="AA710" s="664" t="str">
        <f t="shared" si="136"/>
        <v/>
      </c>
      <c r="AB710" s="664" t="str">
        <f t="shared" si="137"/>
        <v/>
      </c>
      <c r="AC710" s="664" t="str">
        <f>IF(Z710="","",VLOOKUP(Z710,リスト!BN:BO,2,0))</f>
        <v/>
      </c>
      <c r="AD710" s="664" t="str">
        <f t="shared" si="124"/>
        <v/>
      </c>
      <c r="AE710" s="664" t="str">
        <f>IF(AD710="","",VLOOKUP(AD710,リスト!BW:BX,2,0))</f>
        <v/>
      </c>
      <c r="AF710" s="664" t="str">
        <f>IF(Z710="","",IF(J710&gt;【１】経営概要!$G$27,調査年-1,調査年)-I710)</f>
        <v/>
      </c>
      <c r="AG710" s="723" t="str">
        <f t="shared" si="125"/>
        <v/>
      </c>
      <c r="AH710" s="665" t="str">
        <f t="shared" si="126"/>
        <v/>
      </c>
      <c r="AI710" s="665" t="str">
        <f t="shared" si="127"/>
        <v/>
      </c>
      <c r="AJ710" s="666" t="str">
        <f t="shared" si="128"/>
        <v/>
      </c>
      <c r="AK710" s="666" t="str">
        <f t="shared" si="129"/>
        <v/>
      </c>
      <c r="AL710" s="666" t="str">
        <f t="shared" si="139"/>
        <v/>
      </c>
      <c r="AM710" s="666" t="str">
        <f>IF(R710="","",IF(OR(I710=IF(J710&gt;【１】経営概要!$G$27,調査年-1,調査年),AH710=""),"",ROUND(AH710*R710%,0)))</f>
        <v/>
      </c>
      <c r="AN710" s="666" t="str">
        <f t="shared" si="130"/>
        <v/>
      </c>
      <c r="AO710" s="666" t="str">
        <f t="shared" si="131"/>
        <v/>
      </c>
      <c r="AP710" s="666" t="str">
        <f t="shared" si="132"/>
        <v/>
      </c>
      <c r="AQ710" s="862" t="str">
        <f>IF(OR(R710="",AND(OR(I710&lt;&gt;IF(J710&gt;【１】経営概要!$G$27,調査年-1,調査年),AA710=0),M710="",AL710="")),"",
SUM(
IF(AND(I710=IF(J710&gt;【１】経営概要!$G$27,調査年-1,調査年),AA710=1),ROUND(K710*R710%,0),),
ROUND(M710*R710%,0),
ROUND(SUM(AL710)*R710%,0),
))</f>
        <v/>
      </c>
      <c r="AR710" s="666" t="str">
        <f t="shared" si="133"/>
        <v/>
      </c>
      <c r="AS710" s="666" t="str">
        <f t="shared" si="134"/>
        <v/>
      </c>
      <c r="AT710" s="897" t="str">
        <f t="shared" si="138"/>
        <v/>
      </c>
      <c r="AU710" s="897" t="str">
        <f t="shared" si="135"/>
        <v/>
      </c>
    </row>
    <row r="711" spans="3:47" s="4" customFormat="1" ht="28.15" hidden="1" customHeight="1" outlineLevel="1">
      <c r="C711" s="722">
        <v>693</v>
      </c>
      <c r="D711" s="766"/>
      <c r="E711" s="686"/>
      <c r="F711" s="767"/>
      <c r="G711" s="744"/>
      <c r="H711" s="191"/>
      <c r="I711" s="191"/>
      <c r="J711" s="776"/>
      <c r="K711" s="192"/>
      <c r="L711" s="192"/>
      <c r="M711" s="774"/>
      <c r="N711" s="192"/>
      <c r="O711" s="769"/>
      <c r="P711" s="895"/>
      <c r="Q711" s="960"/>
      <c r="R711" s="1048"/>
      <c r="S711" s="770"/>
      <c r="T711" s="771"/>
      <c r="U711" s="453"/>
      <c r="V711" s="307"/>
      <c r="W711" s="294"/>
      <c r="Z711" s="663" t="str">
        <f t="shared" si="123"/>
        <v/>
      </c>
      <c r="AA711" s="664" t="str">
        <f t="shared" si="136"/>
        <v/>
      </c>
      <c r="AB711" s="664" t="str">
        <f t="shared" si="137"/>
        <v/>
      </c>
      <c r="AC711" s="664" t="str">
        <f>IF(Z711="","",VLOOKUP(Z711,リスト!BN:BO,2,0))</f>
        <v/>
      </c>
      <c r="AD711" s="664" t="str">
        <f t="shared" si="124"/>
        <v/>
      </c>
      <c r="AE711" s="664" t="str">
        <f>IF(AD711="","",VLOOKUP(AD711,リスト!BW:BX,2,0))</f>
        <v/>
      </c>
      <c r="AF711" s="664" t="str">
        <f>IF(Z711="","",IF(J711&gt;【１】経営概要!$G$27,調査年-1,調査年)-I711)</f>
        <v/>
      </c>
      <c r="AG711" s="723" t="str">
        <f t="shared" si="125"/>
        <v/>
      </c>
      <c r="AH711" s="665" t="str">
        <f t="shared" si="126"/>
        <v/>
      </c>
      <c r="AI711" s="665" t="str">
        <f t="shared" si="127"/>
        <v/>
      </c>
      <c r="AJ711" s="666" t="str">
        <f t="shared" si="128"/>
        <v/>
      </c>
      <c r="AK711" s="666" t="str">
        <f t="shared" si="129"/>
        <v/>
      </c>
      <c r="AL711" s="666" t="str">
        <f t="shared" si="139"/>
        <v/>
      </c>
      <c r="AM711" s="666" t="str">
        <f>IF(R711="","",IF(OR(I711=IF(J711&gt;【１】経営概要!$G$27,調査年-1,調査年),AH711=""),"",ROUND(AH711*R711%,0)))</f>
        <v/>
      </c>
      <c r="AN711" s="666" t="str">
        <f t="shared" si="130"/>
        <v/>
      </c>
      <c r="AO711" s="666" t="str">
        <f t="shared" si="131"/>
        <v/>
      </c>
      <c r="AP711" s="666" t="str">
        <f t="shared" si="132"/>
        <v/>
      </c>
      <c r="AQ711" s="862" t="str">
        <f>IF(OR(R711="",AND(OR(I711&lt;&gt;IF(J711&gt;【１】経営概要!$G$27,調査年-1,調査年),AA711=0),M711="",AL711="")),"",
SUM(
IF(AND(I711=IF(J711&gt;【１】経営概要!$G$27,調査年-1,調査年),AA711=1),ROUND(K711*R711%,0),),
ROUND(M711*R711%,0),
ROUND(SUM(AL711)*R711%,0),
))</f>
        <v/>
      </c>
      <c r="AR711" s="666" t="str">
        <f t="shared" si="133"/>
        <v/>
      </c>
      <c r="AS711" s="666" t="str">
        <f t="shared" si="134"/>
        <v/>
      </c>
      <c r="AT711" s="897" t="str">
        <f t="shared" si="138"/>
        <v/>
      </c>
      <c r="AU711" s="897" t="str">
        <f t="shared" si="135"/>
        <v/>
      </c>
    </row>
    <row r="712" spans="3:47" s="4" customFormat="1" ht="28.15" hidden="1" customHeight="1" outlineLevel="1">
      <c r="C712" s="722">
        <v>694</v>
      </c>
      <c r="D712" s="766"/>
      <c r="E712" s="686"/>
      <c r="F712" s="767"/>
      <c r="G712" s="744"/>
      <c r="H712" s="191"/>
      <c r="I712" s="191"/>
      <c r="J712" s="776"/>
      <c r="K712" s="192"/>
      <c r="L712" s="192"/>
      <c r="M712" s="774"/>
      <c r="N712" s="192"/>
      <c r="O712" s="769"/>
      <c r="P712" s="895"/>
      <c r="Q712" s="960"/>
      <c r="R712" s="1048"/>
      <c r="S712" s="770"/>
      <c r="T712" s="771"/>
      <c r="U712" s="453"/>
      <c r="V712" s="307"/>
      <c r="W712" s="294"/>
      <c r="Z712" s="663" t="str">
        <f t="shared" si="123"/>
        <v/>
      </c>
      <c r="AA712" s="664" t="str">
        <f t="shared" si="136"/>
        <v/>
      </c>
      <c r="AB712" s="664" t="str">
        <f t="shared" si="137"/>
        <v/>
      </c>
      <c r="AC712" s="664" t="str">
        <f>IF(Z712="","",VLOOKUP(Z712,リスト!BN:BO,2,0))</f>
        <v/>
      </c>
      <c r="AD712" s="664" t="str">
        <f t="shared" si="124"/>
        <v/>
      </c>
      <c r="AE712" s="664" t="str">
        <f>IF(AD712="","",VLOOKUP(AD712,リスト!BW:BX,2,0))</f>
        <v/>
      </c>
      <c r="AF712" s="664" t="str">
        <f>IF(Z712="","",IF(J712&gt;【１】経営概要!$G$27,調査年-1,調査年)-I712)</f>
        <v/>
      </c>
      <c r="AG712" s="723" t="str">
        <f t="shared" si="125"/>
        <v/>
      </c>
      <c r="AH712" s="665" t="str">
        <f t="shared" si="126"/>
        <v/>
      </c>
      <c r="AI712" s="665" t="str">
        <f t="shared" si="127"/>
        <v/>
      </c>
      <c r="AJ712" s="666" t="str">
        <f t="shared" si="128"/>
        <v/>
      </c>
      <c r="AK712" s="666" t="str">
        <f t="shared" si="129"/>
        <v/>
      </c>
      <c r="AL712" s="666" t="str">
        <f t="shared" si="139"/>
        <v/>
      </c>
      <c r="AM712" s="666" t="str">
        <f>IF(R712="","",IF(OR(I712=IF(J712&gt;【１】経営概要!$G$27,調査年-1,調査年),AH712=""),"",ROUND(AH712*R712%,0)))</f>
        <v/>
      </c>
      <c r="AN712" s="666" t="str">
        <f t="shared" si="130"/>
        <v/>
      </c>
      <c r="AO712" s="666" t="str">
        <f t="shared" si="131"/>
        <v/>
      </c>
      <c r="AP712" s="666" t="str">
        <f t="shared" si="132"/>
        <v/>
      </c>
      <c r="AQ712" s="862" t="str">
        <f>IF(OR(R712="",AND(OR(I712&lt;&gt;IF(J712&gt;【１】経営概要!$G$27,調査年-1,調査年),AA712=0),M712="",AL712="")),"",
SUM(
IF(AND(I712=IF(J712&gt;【１】経営概要!$G$27,調査年-1,調査年),AA712=1),ROUND(K712*R712%,0),),
ROUND(M712*R712%,0),
ROUND(SUM(AL712)*R712%,0),
))</f>
        <v/>
      </c>
      <c r="AR712" s="666" t="str">
        <f t="shared" si="133"/>
        <v/>
      </c>
      <c r="AS712" s="666" t="str">
        <f t="shared" si="134"/>
        <v/>
      </c>
      <c r="AT712" s="897" t="str">
        <f t="shared" si="138"/>
        <v/>
      </c>
      <c r="AU712" s="897" t="str">
        <f t="shared" si="135"/>
        <v/>
      </c>
    </row>
    <row r="713" spans="3:47" s="4" customFormat="1" ht="28.15" hidden="1" customHeight="1" outlineLevel="1">
      <c r="C713" s="722">
        <v>695</v>
      </c>
      <c r="D713" s="766"/>
      <c r="E713" s="686"/>
      <c r="F713" s="767"/>
      <c r="G713" s="744"/>
      <c r="H713" s="191"/>
      <c r="I713" s="191"/>
      <c r="J713" s="776"/>
      <c r="K713" s="192"/>
      <c r="L713" s="192"/>
      <c r="M713" s="774"/>
      <c r="N713" s="192"/>
      <c r="O713" s="769"/>
      <c r="P713" s="895"/>
      <c r="Q713" s="960"/>
      <c r="R713" s="1048"/>
      <c r="S713" s="770"/>
      <c r="T713" s="771"/>
      <c r="U713" s="453"/>
      <c r="V713" s="307"/>
      <c r="W713" s="294"/>
      <c r="Z713" s="663" t="str">
        <f t="shared" si="123"/>
        <v/>
      </c>
      <c r="AA713" s="664" t="str">
        <f t="shared" si="136"/>
        <v/>
      </c>
      <c r="AB713" s="664" t="str">
        <f t="shared" si="137"/>
        <v/>
      </c>
      <c r="AC713" s="664" t="str">
        <f>IF(Z713="","",VLOOKUP(Z713,リスト!BN:BO,2,0))</f>
        <v/>
      </c>
      <c r="AD713" s="664" t="str">
        <f t="shared" si="124"/>
        <v/>
      </c>
      <c r="AE713" s="664" t="str">
        <f>IF(AD713="","",VLOOKUP(AD713,リスト!BW:BX,2,0))</f>
        <v/>
      </c>
      <c r="AF713" s="664" t="str">
        <f>IF(Z713="","",IF(J713&gt;【１】経営概要!$G$27,調査年-1,調査年)-I713)</f>
        <v/>
      </c>
      <c r="AG713" s="723" t="str">
        <f t="shared" si="125"/>
        <v/>
      </c>
      <c r="AH713" s="665" t="str">
        <f t="shared" si="126"/>
        <v/>
      </c>
      <c r="AI713" s="665" t="str">
        <f t="shared" si="127"/>
        <v/>
      </c>
      <c r="AJ713" s="666" t="str">
        <f t="shared" si="128"/>
        <v/>
      </c>
      <c r="AK713" s="666" t="str">
        <f t="shared" si="129"/>
        <v/>
      </c>
      <c r="AL713" s="666" t="str">
        <f t="shared" si="139"/>
        <v/>
      </c>
      <c r="AM713" s="666" t="str">
        <f>IF(R713="","",IF(OR(I713=IF(J713&gt;【１】経営概要!$G$27,調査年-1,調査年),AH713=""),"",ROUND(AH713*R713%,0)))</f>
        <v/>
      </c>
      <c r="AN713" s="666" t="str">
        <f t="shared" si="130"/>
        <v/>
      </c>
      <c r="AO713" s="666" t="str">
        <f t="shared" si="131"/>
        <v/>
      </c>
      <c r="AP713" s="666" t="str">
        <f t="shared" si="132"/>
        <v/>
      </c>
      <c r="AQ713" s="862" t="str">
        <f>IF(OR(R713="",AND(OR(I713&lt;&gt;IF(J713&gt;【１】経営概要!$G$27,調査年-1,調査年),AA713=0),M713="",AL713="")),"",
SUM(
IF(AND(I713=IF(J713&gt;【１】経営概要!$G$27,調査年-1,調査年),AA713=1),ROUND(K713*R713%,0),),
ROUND(M713*R713%,0),
ROUND(SUM(AL713)*R713%,0),
))</f>
        <v/>
      </c>
      <c r="AR713" s="666" t="str">
        <f t="shared" si="133"/>
        <v/>
      </c>
      <c r="AS713" s="666" t="str">
        <f t="shared" si="134"/>
        <v/>
      </c>
      <c r="AT713" s="897" t="str">
        <f t="shared" si="138"/>
        <v/>
      </c>
      <c r="AU713" s="897" t="str">
        <f t="shared" si="135"/>
        <v/>
      </c>
    </row>
    <row r="714" spans="3:47" s="4" customFormat="1" ht="28.15" hidden="1" customHeight="1" outlineLevel="1">
      <c r="C714" s="722">
        <v>696</v>
      </c>
      <c r="D714" s="766"/>
      <c r="E714" s="686"/>
      <c r="F714" s="767"/>
      <c r="G714" s="744"/>
      <c r="H714" s="191"/>
      <c r="I714" s="191"/>
      <c r="J714" s="776"/>
      <c r="K714" s="192"/>
      <c r="L714" s="192"/>
      <c r="M714" s="774"/>
      <c r="N714" s="192"/>
      <c r="O714" s="769"/>
      <c r="P714" s="895"/>
      <c r="Q714" s="960"/>
      <c r="R714" s="1048"/>
      <c r="S714" s="770"/>
      <c r="T714" s="771"/>
      <c r="U714" s="453"/>
      <c r="V714" s="307"/>
      <c r="W714" s="294"/>
      <c r="Z714" s="663" t="str">
        <f t="shared" si="123"/>
        <v/>
      </c>
      <c r="AA714" s="664" t="str">
        <f t="shared" si="136"/>
        <v/>
      </c>
      <c r="AB714" s="664" t="str">
        <f t="shared" si="137"/>
        <v/>
      </c>
      <c r="AC714" s="664" t="str">
        <f>IF(Z714="","",VLOOKUP(Z714,リスト!BN:BO,2,0))</f>
        <v/>
      </c>
      <c r="AD714" s="664" t="str">
        <f t="shared" si="124"/>
        <v/>
      </c>
      <c r="AE714" s="664" t="str">
        <f>IF(AD714="","",VLOOKUP(AD714,リスト!BW:BX,2,0))</f>
        <v/>
      </c>
      <c r="AF714" s="664" t="str">
        <f>IF(Z714="","",IF(J714&gt;【１】経営概要!$G$27,調査年-1,調査年)-I714)</f>
        <v/>
      </c>
      <c r="AG714" s="723" t="str">
        <f t="shared" si="125"/>
        <v/>
      </c>
      <c r="AH714" s="665" t="str">
        <f t="shared" si="126"/>
        <v/>
      </c>
      <c r="AI714" s="665" t="str">
        <f t="shared" si="127"/>
        <v/>
      </c>
      <c r="AJ714" s="666" t="str">
        <f t="shared" si="128"/>
        <v/>
      </c>
      <c r="AK714" s="666" t="str">
        <f t="shared" si="129"/>
        <v/>
      </c>
      <c r="AL714" s="666" t="str">
        <f t="shared" si="139"/>
        <v/>
      </c>
      <c r="AM714" s="666" t="str">
        <f>IF(R714="","",IF(OR(I714=IF(J714&gt;【１】経営概要!$G$27,調査年-1,調査年),AH714=""),"",ROUND(AH714*R714%,0)))</f>
        <v/>
      </c>
      <c r="AN714" s="666" t="str">
        <f t="shared" si="130"/>
        <v/>
      </c>
      <c r="AO714" s="666" t="str">
        <f t="shared" si="131"/>
        <v/>
      </c>
      <c r="AP714" s="666" t="str">
        <f t="shared" si="132"/>
        <v/>
      </c>
      <c r="AQ714" s="862" t="str">
        <f>IF(OR(R714="",AND(OR(I714&lt;&gt;IF(J714&gt;【１】経営概要!$G$27,調査年-1,調査年),AA714=0),M714="",AL714="")),"",
SUM(
IF(AND(I714=IF(J714&gt;【１】経営概要!$G$27,調査年-1,調査年),AA714=1),ROUND(K714*R714%,0),),
ROUND(M714*R714%,0),
ROUND(SUM(AL714)*R714%,0),
))</f>
        <v/>
      </c>
      <c r="AR714" s="666" t="str">
        <f t="shared" si="133"/>
        <v/>
      </c>
      <c r="AS714" s="666" t="str">
        <f t="shared" si="134"/>
        <v/>
      </c>
      <c r="AT714" s="897" t="str">
        <f t="shared" si="138"/>
        <v/>
      </c>
      <c r="AU714" s="897" t="str">
        <f t="shared" si="135"/>
        <v/>
      </c>
    </row>
    <row r="715" spans="3:47" s="4" customFormat="1" ht="28.15" hidden="1" customHeight="1" outlineLevel="1">
      <c r="C715" s="722">
        <v>697</v>
      </c>
      <c r="D715" s="766"/>
      <c r="E715" s="686"/>
      <c r="F715" s="767"/>
      <c r="G715" s="744"/>
      <c r="H715" s="191"/>
      <c r="I715" s="191"/>
      <c r="J715" s="776"/>
      <c r="K715" s="192"/>
      <c r="L715" s="192"/>
      <c r="M715" s="774"/>
      <c r="N715" s="192"/>
      <c r="O715" s="769"/>
      <c r="P715" s="895"/>
      <c r="Q715" s="960"/>
      <c r="R715" s="1048"/>
      <c r="S715" s="770"/>
      <c r="T715" s="771"/>
      <c r="U715" s="453"/>
      <c r="V715" s="307"/>
      <c r="W715" s="294"/>
      <c r="Z715" s="663" t="str">
        <f t="shared" si="123"/>
        <v/>
      </c>
      <c r="AA715" s="664" t="str">
        <f t="shared" si="136"/>
        <v/>
      </c>
      <c r="AB715" s="664" t="str">
        <f t="shared" si="137"/>
        <v/>
      </c>
      <c r="AC715" s="664" t="str">
        <f>IF(Z715="","",VLOOKUP(Z715,リスト!BN:BO,2,0))</f>
        <v/>
      </c>
      <c r="AD715" s="664" t="str">
        <f t="shared" si="124"/>
        <v/>
      </c>
      <c r="AE715" s="664" t="str">
        <f>IF(AD715="","",VLOOKUP(AD715,リスト!BW:BX,2,0))</f>
        <v/>
      </c>
      <c r="AF715" s="664" t="str">
        <f>IF(Z715="","",IF(J715&gt;【１】経営概要!$G$27,調査年-1,調査年)-I715)</f>
        <v/>
      </c>
      <c r="AG715" s="723" t="str">
        <f t="shared" si="125"/>
        <v/>
      </c>
      <c r="AH715" s="665" t="str">
        <f t="shared" si="126"/>
        <v/>
      </c>
      <c r="AI715" s="665" t="str">
        <f t="shared" si="127"/>
        <v/>
      </c>
      <c r="AJ715" s="666" t="str">
        <f t="shared" si="128"/>
        <v/>
      </c>
      <c r="AK715" s="666" t="str">
        <f t="shared" si="129"/>
        <v/>
      </c>
      <c r="AL715" s="666" t="str">
        <f t="shared" si="139"/>
        <v/>
      </c>
      <c r="AM715" s="666" t="str">
        <f>IF(R715="","",IF(OR(I715=IF(J715&gt;【１】経営概要!$G$27,調査年-1,調査年),AH715=""),"",ROUND(AH715*R715%,0)))</f>
        <v/>
      </c>
      <c r="AN715" s="666" t="str">
        <f t="shared" si="130"/>
        <v/>
      </c>
      <c r="AO715" s="666" t="str">
        <f t="shared" si="131"/>
        <v/>
      </c>
      <c r="AP715" s="666" t="str">
        <f t="shared" si="132"/>
        <v/>
      </c>
      <c r="AQ715" s="862" t="str">
        <f>IF(OR(R715="",AND(OR(I715&lt;&gt;IF(J715&gt;【１】経営概要!$G$27,調査年-1,調査年),AA715=0),M715="",AL715="")),"",
SUM(
IF(AND(I715=IF(J715&gt;【１】経営概要!$G$27,調査年-1,調査年),AA715=1),ROUND(K715*R715%,0),),
ROUND(M715*R715%,0),
ROUND(SUM(AL715)*R715%,0),
))</f>
        <v/>
      </c>
      <c r="AR715" s="666" t="str">
        <f t="shared" si="133"/>
        <v/>
      </c>
      <c r="AS715" s="666" t="str">
        <f t="shared" si="134"/>
        <v/>
      </c>
      <c r="AT715" s="897" t="str">
        <f t="shared" si="138"/>
        <v/>
      </c>
      <c r="AU715" s="897" t="str">
        <f t="shared" si="135"/>
        <v/>
      </c>
    </row>
    <row r="716" spans="3:47" s="4" customFormat="1" ht="28.15" hidden="1" customHeight="1" outlineLevel="1">
      <c r="C716" s="722">
        <v>698</v>
      </c>
      <c r="D716" s="766"/>
      <c r="E716" s="686"/>
      <c r="F716" s="767"/>
      <c r="G716" s="682"/>
      <c r="H716" s="200"/>
      <c r="I716" s="200"/>
      <c r="J716" s="768"/>
      <c r="K716" s="201"/>
      <c r="L716" s="201"/>
      <c r="M716" s="201"/>
      <c r="N716" s="201"/>
      <c r="O716" s="769"/>
      <c r="P716" s="895"/>
      <c r="Q716" s="960"/>
      <c r="R716" s="1048"/>
      <c r="S716" s="770"/>
      <c r="T716" s="771"/>
      <c r="U716" s="453"/>
      <c r="V716" s="307"/>
      <c r="W716" s="294"/>
      <c r="Z716" s="663" t="str">
        <f t="shared" si="123"/>
        <v/>
      </c>
      <c r="AA716" s="664" t="str">
        <f t="shared" si="136"/>
        <v/>
      </c>
      <c r="AB716" s="664" t="str">
        <f t="shared" si="137"/>
        <v/>
      </c>
      <c r="AC716" s="664" t="str">
        <f>IF(Z716="","",VLOOKUP(Z716,リスト!BN:BO,2,0))</f>
        <v/>
      </c>
      <c r="AD716" s="664" t="str">
        <f t="shared" si="124"/>
        <v/>
      </c>
      <c r="AE716" s="664" t="str">
        <f>IF(AD716="","",VLOOKUP(AD716,リスト!BW:BX,2,0))</f>
        <v/>
      </c>
      <c r="AF716" s="664" t="str">
        <f>IF(Z716="","",IF(J716&gt;【１】経営概要!$G$27,調査年-1,調査年)-I716)</f>
        <v/>
      </c>
      <c r="AG716" s="723" t="str">
        <f t="shared" si="125"/>
        <v/>
      </c>
      <c r="AH716" s="665" t="str">
        <f t="shared" si="126"/>
        <v/>
      </c>
      <c r="AI716" s="665" t="str">
        <f t="shared" si="127"/>
        <v/>
      </c>
      <c r="AJ716" s="666" t="str">
        <f t="shared" si="128"/>
        <v/>
      </c>
      <c r="AK716" s="666" t="str">
        <f t="shared" si="129"/>
        <v/>
      </c>
      <c r="AL716" s="666" t="str">
        <f t="shared" si="139"/>
        <v/>
      </c>
      <c r="AM716" s="666" t="str">
        <f>IF(R716="","",IF(OR(I716=IF(J716&gt;【１】経営概要!$G$27,調査年-1,調査年),AH716=""),"",ROUND(AH716*R716%,0)))</f>
        <v/>
      </c>
      <c r="AN716" s="666" t="str">
        <f t="shared" si="130"/>
        <v/>
      </c>
      <c r="AO716" s="666" t="str">
        <f t="shared" si="131"/>
        <v/>
      </c>
      <c r="AP716" s="666" t="str">
        <f t="shared" si="132"/>
        <v/>
      </c>
      <c r="AQ716" s="862" t="str">
        <f>IF(OR(R716="",AND(OR(I716&lt;&gt;IF(J716&gt;【１】経営概要!$G$27,調査年-1,調査年),AA716=0),M716="",AL716="")),"",
SUM(
IF(AND(I716=IF(J716&gt;【１】経営概要!$G$27,調査年-1,調査年),AA716=1),ROUND(K716*R716%,0),),
ROUND(M716*R716%,0),
ROUND(SUM(AL716)*R716%,0),
))</f>
        <v/>
      </c>
      <c r="AR716" s="666" t="str">
        <f t="shared" si="133"/>
        <v/>
      </c>
      <c r="AS716" s="666" t="str">
        <f t="shared" si="134"/>
        <v/>
      </c>
      <c r="AT716" s="897" t="str">
        <f t="shared" si="138"/>
        <v/>
      </c>
      <c r="AU716" s="897" t="str">
        <f t="shared" si="135"/>
        <v/>
      </c>
    </row>
    <row r="717" spans="3:47" s="4" customFormat="1" ht="28.15" hidden="1" customHeight="1" outlineLevel="1">
      <c r="C717" s="722">
        <v>699</v>
      </c>
      <c r="D717" s="772"/>
      <c r="E717" s="773"/>
      <c r="F717" s="767"/>
      <c r="G717" s="744"/>
      <c r="H717" s="193"/>
      <c r="I717" s="193"/>
      <c r="J717" s="768"/>
      <c r="K717" s="192"/>
      <c r="L717" s="192"/>
      <c r="M717" s="774"/>
      <c r="N717" s="192"/>
      <c r="O717" s="769"/>
      <c r="P717" s="895"/>
      <c r="Q717" s="960"/>
      <c r="R717" s="1048"/>
      <c r="S717" s="770"/>
      <c r="T717" s="771"/>
      <c r="U717" s="453"/>
      <c r="V717" s="307"/>
      <c r="W717" s="294"/>
      <c r="Z717" s="663" t="str">
        <f t="shared" si="123"/>
        <v/>
      </c>
      <c r="AA717" s="664" t="str">
        <f t="shared" si="136"/>
        <v/>
      </c>
      <c r="AB717" s="664" t="str">
        <f t="shared" si="137"/>
        <v/>
      </c>
      <c r="AC717" s="664" t="str">
        <f>IF(Z717="","",VLOOKUP(Z717,リスト!BN:BO,2,0))</f>
        <v/>
      </c>
      <c r="AD717" s="664" t="str">
        <f t="shared" si="124"/>
        <v/>
      </c>
      <c r="AE717" s="664" t="str">
        <f>IF(AD717="","",VLOOKUP(AD717,リスト!BW:BX,2,0))</f>
        <v/>
      </c>
      <c r="AF717" s="664" t="str">
        <f>IF(Z717="","",IF(J717&gt;【１】経営概要!$G$27,調査年-1,調査年)-I717)</f>
        <v/>
      </c>
      <c r="AG717" s="723" t="str">
        <f t="shared" si="125"/>
        <v/>
      </c>
      <c r="AH717" s="665" t="str">
        <f t="shared" si="126"/>
        <v/>
      </c>
      <c r="AI717" s="665" t="str">
        <f t="shared" si="127"/>
        <v/>
      </c>
      <c r="AJ717" s="666" t="str">
        <f t="shared" si="128"/>
        <v/>
      </c>
      <c r="AK717" s="666" t="str">
        <f t="shared" si="129"/>
        <v/>
      </c>
      <c r="AL717" s="666" t="str">
        <f t="shared" si="139"/>
        <v/>
      </c>
      <c r="AM717" s="666" t="str">
        <f>IF(R717="","",IF(OR(I717=IF(J717&gt;【１】経営概要!$G$27,調査年-1,調査年),AH717=""),"",ROUND(AH717*R717%,0)))</f>
        <v/>
      </c>
      <c r="AN717" s="666" t="str">
        <f t="shared" si="130"/>
        <v/>
      </c>
      <c r="AO717" s="666" t="str">
        <f t="shared" si="131"/>
        <v/>
      </c>
      <c r="AP717" s="666" t="str">
        <f t="shared" si="132"/>
        <v/>
      </c>
      <c r="AQ717" s="862" t="str">
        <f>IF(OR(R717="",AND(OR(I717&lt;&gt;IF(J717&gt;【１】経営概要!$G$27,調査年-1,調査年),AA717=0),M717="",AL717="")),"",
SUM(
IF(AND(I717=IF(J717&gt;【１】経営概要!$G$27,調査年-1,調査年),AA717=1),ROUND(K717*R717%,0),),
ROUND(M717*R717%,0),
ROUND(SUM(AL717)*R717%,0),
))</f>
        <v/>
      </c>
      <c r="AR717" s="666" t="str">
        <f t="shared" si="133"/>
        <v/>
      </c>
      <c r="AS717" s="666" t="str">
        <f t="shared" si="134"/>
        <v/>
      </c>
      <c r="AT717" s="897" t="str">
        <f t="shared" si="138"/>
        <v/>
      </c>
      <c r="AU717" s="897" t="str">
        <f t="shared" si="135"/>
        <v/>
      </c>
    </row>
    <row r="718" spans="3:47" s="4" customFormat="1" ht="28.15" hidden="1" customHeight="1" outlineLevel="1">
      <c r="C718" s="722">
        <v>700</v>
      </c>
      <c r="D718" s="766"/>
      <c r="E718" s="686"/>
      <c r="F718" s="767"/>
      <c r="G718" s="744"/>
      <c r="H718" s="191"/>
      <c r="I718" s="191"/>
      <c r="J718" s="768"/>
      <c r="K718" s="192"/>
      <c r="L718" s="192"/>
      <c r="M718" s="774"/>
      <c r="N718" s="192"/>
      <c r="O718" s="769"/>
      <c r="P718" s="895"/>
      <c r="Q718" s="960"/>
      <c r="R718" s="1048"/>
      <c r="S718" s="770"/>
      <c r="T718" s="771"/>
      <c r="U718" s="453"/>
      <c r="V718" s="307"/>
      <c r="W718" s="294"/>
      <c r="Z718" s="663" t="str">
        <f t="shared" si="123"/>
        <v/>
      </c>
      <c r="AA718" s="664" t="str">
        <f t="shared" si="136"/>
        <v/>
      </c>
      <c r="AB718" s="664" t="str">
        <f t="shared" si="137"/>
        <v/>
      </c>
      <c r="AC718" s="664" t="str">
        <f>IF(Z718="","",VLOOKUP(Z718,リスト!BN:BO,2,0))</f>
        <v/>
      </c>
      <c r="AD718" s="664" t="str">
        <f t="shared" si="124"/>
        <v/>
      </c>
      <c r="AE718" s="664" t="str">
        <f>IF(AD718="","",VLOOKUP(AD718,リスト!BW:BX,2,0))</f>
        <v/>
      </c>
      <c r="AF718" s="664" t="str">
        <f>IF(Z718="","",IF(J718&gt;【１】経営概要!$G$27,調査年-1,調査年)-I718)</f>
        <v/>
      </c>
      <c r="AG718" s="723" t="str">
        <f t="shared" si="125"/>
        <v/>
      </c>
      <c r="AH718" s="665" t="str">
        <f t="shared" si="126"/>
        <v/>
      </c>
      <c r="AI718" s="665" t="str">
        <f t="shared" si="127"/>
        <v/>
      </c>
      <c r="AJ718" s="666" t="str">
        <f t="shared" si="128"/>
        <v/>
      </c>
      <c r="AK718" s="666" t="str">
        <f t="shared" si="129"/>
        <v/>
      </c>
      <c r="AL718" s="666" t="str">
        <f t="shared" si="139"/>
        <v/>
      </c>
      <c r="AM718" s="666" t="str">
        <f>IF(R718="","",IF(OR(I718=IF(J718&gt;【１】経営概要!$G$27,調査年-1,調査年),AH718=""),"",ROUND(AH718*R718%,0)))</f>
        <v/>
      </c>
      <c r="AN718" s="666" t="str">
        <f t="shared" si="130"/>
        <v/>
      </c>
      <c r="AO718" s="666" t="str">
        <f t="shared" si="131"/>
        <v/>
      </c>
      <c r="AP718" s="666" t="str">
        <f t="shared" si="132"/>
        <v/>
      </c>
      <c r="AQ718" s="862" t="str">
        <f>IF(OR(R718="",AND(OR(I718&lt;&gt;IF(J718&gt;【１】経営概要!$G$27,調査年-1,調査年),AA718=0),M718="",AL718="")),"",
SUM(
IF(AND(I718=IF(J718&gt;【１】経営概要!$G$27,調査年-1,調査年),AA718=1),ROUND(K718*R718%,0),),
ROUND(M718*R718%,0),
ROUND(SUM(AL718)*R718%,0),
))</f>
        <v/>
      </c>
      <c r="AR718" s="666" t="str">
        <f t="shared" si="133"/>
        <v/>
      </c>
      <c r="AS718" s="666" t="str">
        <f t="shared" si="134"/>
        <v/>
      </c>
      <c r="AT718" s="897" t="str">
        <f t="shared" si="138"/>
        <v/>
      </c>
      <c r="AU718" s="897" t="str">
        <f t="shared" si="135"/>
        <v/>
      </c>
    </row>
    <row r="719" spans="3:47" s="4" customFormat="1" ht="28.15" hidden="1" customHeight="1" outlineLevel="1">
      <c r="C719" s="722">
        <v>701</v>
      </c>
      <c r="D719" s="772"/>
      <c r="E719" s="773"/>
      <c r="F719" s="767"/>
      <c r="G719" s="744"/>
      <c r="H719" s="193"/>
      <c r="I719" s="193"/>
      <c r="J719" s="768"/>
      <c r="K719" s="192"/>
      <c r="L719" s="192"/>
      <c r="M719" s="774"/>
      <c r="N719" s="192"/>
      <c r="O719" s="769"/>
      <c r="P719" s="895"/>
      <c r="Q719" s="960"/>
      <c r="R719" s="1048"/>
      <c r="S719" s="770"/>
      <c r="T719" s="771"/>
      <c r="U719" s="453"/>
      <c r="V719" s="307"/>
      <c r="W719" s="294"/>
      <c r="Z719" s="663" t="str">
        <f t="shared" si="123"/>
        <v/>
      </c>
      <c r="AA719" s="664" t="str">
        <f t="shared" si="136"/>
        <v/>
      </c>
      <c r="AB719" s="664" t="str">
        <f t="shared" si="137"/>
        <v/>
      </c>
      <c r="AC719" s="664" t="str">
        <f>IF(Z719="","",VLOOKUP(Z719,リスト!BN:BO,2,0))</f>
        <v/>
      </c>
      <c r="AD719" s="664" t="str">
        <f t="shared" si="124"/>
        <v/>
      </c>
      <c r="AE719" s="664" t="str">
        <f>IF(AD719="","",VLOOKUP(AD719,リスト!BW:BX,2,0))</f>
        <v/>
      </c>
      <c r="AF719" s="664" t="str">
        <f>IF(Z719="","",IF(J719&gt;【１】経営概要!$G$27,調査年-1,調査年)-I719)</f>
        <v/>
      </c>
      <c r="AG719" s="723" t="str">
        <f t="shared" si="125"/>
        <v/>
      </c>
      <c r="AH719" s="665" t="str">
        <f t="shared" si="126"/>
        <v/>
      </c>
      <c r="AI719" s="665" t="str">
        <f t="shared" si="127"/>
        <v/>
      </c>
      <c r="AJ719" s="666" t="str">
        <f t="shared" si="128"/>
        <v/>
      </c>
      <c r="AK719" s="666" t="str">
        <f t="shared" si="129"/>
        <v/>
      </c>
      <c r="AL719" s="666" t="str">
        <f t="shared" si="139"/>
        <v/>
      </c>
      <c r="AM719" s="666" t="str">
        <f>IF(R719="","",IF(OR(I719=IF(J719&gt;【１】経営概要!$G$27,調査年-1,調査年),AH719=""),"",ROUND(AH719*R719%,0)))</f>
        <v/>
      </c>
      <c r="AN719" s="666" t="str">
        <f t="shared" si="130"/>
        <v/>
      </c>
      <c r="AO719" s="666" t="str">
        <f t="shared" si="131"/>
        <v/>
      </c>
      <c r="AP719" s="666" t="str">
        <f t="shared" si="132"/>
        <v/>
      </c>
      <c r="AQ719" s="862" t="str">
        <f>IF(OR(R719="",AND(OR(I719&lt;&gt;IF(J719&gt;【１】経営概要!$G$27,調査年-1,調査年),AA719=0),M719="",AL719="")),"",
SUM(
IF(AND(I719=IF(J719&gt;【１】経営概要!$G$27,調査年-1,調査年),AA719=1),ROUND(K719*R719%,0),),
ROUND(M719*R719%,0),
ROUND(SUM(AL719)*R719%,0),
))</f>
        <v/>
      </c>
      <c r="AR719" s="666" t="str">
        <f t="shared" si="133"/>
        <v/>
      </c>
      <c r="AS719" s="666" t="str">
        <f t="shared" si="134"/>
        <v/>
      </c>
      <c r="AT719" s="897" t="str">
        <f t="shared" si="138"/>
        <v/>
      </c>
      <c r="AU719" s="897" t="str">
        <f t="shared" si="135"/>
        <v/>
      </c>
    </row>
    <row r="720" spans="3:47" s="4" customFormat="1" ht="28.15" hidden="1" customHeight="1" outlineLevel="1">
      <c r="C720" s="722">
        <v>702</v>
      </c>
      <c r="D720" s="766"/>
      <c r="E720" s="686"/>
      <c r="F720" s="767"/>
      <c r="G720" s="744"/>
      <c r="H720" s="191"/>
      <c r="I720" s="191"/>
      <c r="J720" s="768"/>
      <c r="K720" s="192"/>
      <c r="L720" s="192"/>
      <c r="M720" s="774"/>
      <c r="N720" s="192"/>
      <c r="O720" s="769"/>
      <c r="P720" s="895"/>
      <c r="Q720" s="960"/>
      <c r="R720" s="1048"/>
      <c r="S720" s="770"/>
      <c r="T720" s="771"/>
      <c r="U720" s="453"/>
      <c r="V720" s="307"/>
      <c r="W720" s="294"/>
      <c r="Z720" s="663" t="str">
        <f t="shared" si="123"/>
        <v/>
      </c>
      <c r="AA720" s="664" t="str">
        <f t="shared" si="136"/>
        <v/>
      </c>
      <c r="AB720" s="664" t="str">
        <f t="shared" si="137"/>
        <v/>
      </c>
      <c r="AC720" s="664" t="str">
        <f>IF(Z720="","",VLOOKUP(Z720,リスト!BN:BO,2,0))</f>
        <v/>
      </c>
      <c r="AD720" s="664" t="str">
        <f t="shared" si="124"/>
        <v/>
      </c>
      <c r="AE720" s="664" t="str">
        <f>IF(AD720="","",VLOOKUP(AD720,リスト!BW:BX,2,0))</f>
        <v/>
      </c>
      <c r="AF720" s="664" t="str">
        <f>IF(Z720="","",IF(J720&gt;【１】経営概要!$G$27,調査年-1,調査年)-I720)</f>
        <v/>
      </c>
      <c r="AG720" s="723" t="str">
        <f t="shared" si="125"/>
        <v/>
      </c>
      <c r="AH720" s="665" t="str">
        <f t="shared" si="126"/>
        <v/>
      </c>
      <c r="AI720" s="665" t="str">
        <f t="shared" si="127"/>
        <v/>
      </c>
      <c r="AJ720" s="666" t="str">
        <f t="shared" si="128"/>
        <v/>
      </c>
      <c r="AK720" s="666" t="str">
        <f t="shared" si="129"/>
        <v/>
      </c>
      <c r="AL720" s="666" t="str">
        <f t="shared" si="139"/>
        <v/>
      </c>
      <c r="AM720" s="666" t="str">
        <f>IF(R720="","",IF(OR(I720=IF(J720&gt;【１】経営概要!$G$27,調査年-1,調査年),AH720=""),"",ROUND(AH720*R720%,0)))</f>
        <v/>
      </c>
      <c r="AN720" s="666" t="str">
        <f t="shared" si="130"/>
        <v/>
      </c>
      <c r="AO720" s="666" t="str">
        <f t="shared" si="131"/>
        <v/>
      </c>
      <c r="AP720" s="666" t="str">
        <f t="shared" si="132"/>
        <v/>
      </c>
      <c r="AQ720" s="862" t="str">
        <f>IF(OR(R720="",AND(OR(I720&lt;&gt;IF(J720&gt;【１】経営概要!$G$27,調査年-1,調査年),AA720=0),M720="",AL720="")),"",
SUM(
IF(AND(I720=IF(J720&gt;【１】経営概要!$G$27,調査年-1,調査年),AA720=1),ROUND(K720*R720%,0),),
ROUND(M720*R720%,0),
ROUND(SUM(AL720)*R720%,0),
))</f>
        <v/>
      </c>
      <c r="AR720" s="666" t="str">
        <f t="shared" si="133"/>
        <v/>
      </c>
      <c r="AS720" s="666" t="str">
        <f t="shared" si="134"/>
        <v/>
      </c>
      <c r="AT720" s="897" t="str">
        <f t="shared" si="138"/>
        <v/>
      </c>
      <c r="AU720" s="897" t="str">
        <f t="shared" si="135"/>
        <v/>
      </c>
    </row>
    <row r="721" spans="3:47" s="4" customFormat="1" ht="28.15" hidden="1" customHeight="1" outlineLevel="1">
      <c r="C721" s="722">
        <v>703</v>
      </c>
      <c r="D721" s="772"/>
      <c r="E721" s="773"/>
      <c r="F721" s="767"/>
      <c r="G721" s="744"/>
      <c r="H721" s="193"/>
      <c r="I721" s="193"/>
      <c r="J721" s="768"/>
      <c r="K721" s="192"/>
      <c r="L721" s="192"/>
      <c r="M721" s="774"/>
      <c r="N721" s="192"/>
      <c r="O721" s="769"/>
      <c r="P721" s="895"/>
      <c r="Q721" s="960"/>
      <c r="R721" s="1048"/>
      <c r="S721" s="770"/>
      <c r="T721" s="771"/>
      <c r="U721" s="453"/>
      <c r="V721" s="307"/>
      <c r="W721" s="294"/>
      <c r="Z721" s="663" t="str">
        <f t="shared" ref="Z721:Z784" si="140">IF(AND(E721="",F721=""),"","["&amp;RIGHT(LEFT(E721,3),2)&amp;RIGHT(LEFT(F721,2),1)&amp;"]")</f>
        <v/>
      </c>
      <c r="AA721" s="664" t="str">
        <f t="shared" si="136"/>
        <v/>
      </c>
      <c r="AB721" s="664" t="str">
        <f t="shared" si="137"/>
        <v/>
      </c>
      <c r="AC721" s="664" t="str">
        <f>IF(Z721="","",VLOOKUP(Z721,リスト!BN:BO,2,0))</f>
        <v/>
      </c>
      <c r="AD721" s="664" t="str">
        <f t="shared" ref="AD721:AD784" si="141">IF(AB721=1,3,IF(G721="2：中古",MIN(AC721,H721),AC721))</f>
        <v/>
      </c>
      <c r="AE721" s="664" t="str">
        <f>IF(AD721="","",VLOOKUP(AD721,リスト!BW:BX,2,0))</f>
        <v/>
      </c>
      <c r="AF721" s="664" t="str">
        <f>IF(Z721="","",IF(J721&gt;【１】経営概要!$G$27,調査年-1,調査年)-I721)</f>
        <v/>
      </c>
      <c r="AG721" s="723" t="str">
        <f t="shared" ref="AG721:AG784" si="142">IF(OR(Z721="",AA721=1),"",
IF(AND(AD721&gt;0,AF721&lt;AD721,AH721&lt;=ROUND((K721-1)*AE721,0)),ROUND(AH721,0),
IF(AND(AD721&gt;0,AF721&lt;AD721),ROUND((K721-1)*AE721,0),
"")))</f>
        <v/>
      </c>
      <c r="AH721" s="665" t="str">
        <f t="shared" ref="AH721:AH784" si="143">IF(OR(Z721="",AA721=1),"",
IF(AND(AD721&gt;0,AF721&lt;AD721),K721-ROUND((K721-1)*AE721*AF721,0),1
))</f>
        <v/>
      </c>
      <c r="AI721" s="665" t="str">
        <f t="shared" ref="AI721:AI784" si="144">IF(OR(Z721="",AA721=1),"",
IF(S721="",AG721,
IF(S721="2：廃棄等",SUM(AH721,T721),
IF(S721="1：売却",AH721-T721,
IF(AND(T721="",AG721=""),"",SUM(T721,AG721))))))</f>
        <v/>
      </c>
      <c r="AJ721" s="666" t="str">
        <f t="shared" ref="AJ721:AJ784" si="145">IF(AND(AI721="",AG721=""),"",
IF(OR(S721="1：売却",S721="2：廃棄等"),SUM(AI721)-SUM(AG721),""))</f>
        <v/>
      </c>
      <c r="AK721" s="666" t="str">
        <f t="shared" ref="AK721:AK784" si="146">IF(OR(AA721=1,L721=""),"",
IF(AND(AD721&gt;0,L721&gt;0,AF721&lt;AD721),L721-ROUND(L721*AE721*AF721,0),""
))</f>
        <v/>
      </c>
      <c r="AL721" s="666" t="str">
        <f t="shared" si="139"/>
        <v/>
      </c>
      <c r="AM721" s="666" t="str">
        <f>IF(R721="","",IF(OR(I721=IF(J721&gt;【１】経営概要!$G$27,調査年-1,調査年),AH721=""),"",ROUND(AH721*R721%,0)))</f>
        <v/>
      </c>
      <c r="AN721" s="666" t="str">
        <f t="shared" ref="AN721:AN784" si="147">IF(R721="","",IF(AI721="","",ROUND(AI721*R721%,0)))</f>
        <v/>
      </c>
      <c r="AO721" s="666" t="str">
        <f t="shared" ref="AO721:AO784" si="148">IF(R721="","",IF(AJ721="","",ROUND(AJ721*R721%,0)))</f>
        <v/>
      </c>
      <c r="AP721" s="666" t="str">
        <f t="shared" ref="AP721:AP784" si="149">IF(R721="","",IF(AH721="","",ROUND(AH721*R721%,0)))</f>
        <v/>
      </c>
      <c r="AQ721" s="862" t="str">
        <f>IF(OR(R721="",AND(OR(I721&lt;&gt;IF(J721&gt;【１】経営概要!$G$27,調査年-1,調査年),AA721=0),M721="",AL721="")),"",
SUM(
IF(AND(I721=IF(J721&gt;【１】経営概要!$G$27,調査年-1,調査年),AA721=1),ROUND(K721*R721%,0),),
ROUND(M721*R721%,0),
ROUND(SUM(AL721)*R721%,0),
))</f>
        <v/>
      </c>
      <c r="AR721" s="666" t="str">
        <f t="shared" ref="AR721:AR784" si="150">IF(R721="","",IF(N721="","",ROUND(N721*R721%,0)))</f>
        <v/>
      </c>
      <c r="AS721" s="666" t="str">
        <f t="shared" ref="AS721:AS784" si="151">IF(R721="","",IF(O721="","",ROUND(O721*R721%,0)))</f>
        <v/>
      </c>
      <c r="AT721" s="897" t="str">
        <f t="shared" si="138"/>
        <v/>
      </c>
      <c r="AU721" s="897" t="str">
        <f t="shared" si="135"/>
        <v/>
      </c>
    </row>
    <row r="722" spans="3:47" s="4" customFormat="1" ht="28.15" hidden="1" customHeight="1" outlineLevel="1">
      <c r="C722" s="722">
        <v>704</v>
      </c>
      <c r="D722" s="766"/>
      <c r="E722" s="686"/>
      <c r="F722" s="767"/>
      <c r="G722" s="744"/>
      <c r="H722" s="191"/>
      <c r="I722" s="191"/>
      <c r="J722" s="768"/>
      <c r="K722" s="192"/>
      <c r="L722" s="192"/>
      <c r="M722" s="774"/>
      <c r="N722" s="192"/>
      <c r="O722" s="769"/>
      <c r="P722" s="895"/>
      <c r="Q722" s="960"/>
      <c r="R722" s="1048"/>
      <c r="S722" s="770"/>
      <c r="T722" s="771"/>
      <c r="U722" s="453"/>
      <c r="V722" s="307"/>
      <c r="W722" s="294"/>
      <c r="Z722" s="663" t="str">
        <f t="shared" si="140"/>
        <v/>
      </c>
      <c r="AA722" s="664" t="str">
        <f t="shared" si="136"/>
        <v/>
      </c>
      <c r="AB722" s="664" t="str">
        <f t="shared" si="137"/>
        <v/>
      </c>
      <c r="AC722" s="664" t="str">
        <f>IF(Z722="","",VLOOKUP(Z722,リスト!BN:BO,2,0))</f>
        <v/>
      </c>
      <c r="AD722" s="664" t="str">
        <f t="shared" si="141"/>
        <v/>
      </c>
      <c r="AE722" s="664" t="str">
        <f>IF(AD722="","",VLOOKUP(AD722,リスト!BW:BX,2,0))</f>
        <v/>
      </c>
      <c r="AF722" s="664" t="str">
        <f>IF(Z722="","",IF(J722&gt;【１】経営概要!$G$27,調査年-1,調査年)-I722)</f>
        <v/>
      </c>
      <c r="AG722" s="723" t="str">
        <f t="shared" si="142"/>
        <v/>
      </c>
      <c r="AH722" s="665" t="str">
        <f t="shared" si="143"/>
        <v/>
      </c>
      <c r="AI722" s="665" t="str">
        <f t="shared" si="144"/>
        <v/>
      </c>
      <c r="AJ722" s="666" t="str">
        <f t="shared" si="145"/>
        <v/>
      </c>
      <c r="AK722" s="666" t="str">
        <f t="shared" si="146"/>
        <v/>
      </c>
      <c r="AL722" s="666" t="str">
        <f t="shared" si="139"/>
        <v/>
      </c>
      <c r="AM722" s="666" t="str">
        <f>IF(R722="","",IF(OR(I722=IF(J722&gt;【１】経営概要!$G$27,調査年-1,調査年),AH722=""),"",ROUND(AH722*R722%,0)))</f>
        <v/>
      </c>
      <c r="AN722" s="666" t="str">
        <f t="shared" si="147"/>
        <v/>
      </c>
      <c r="AO722" s="666" t="str">
        <f t="shared" si="148"/>
        <v/>
      </c>
      <c r="AP722" s="666" t="str">
        <f t="shared" si="149"/>
        <v/>
      </c>
      <c r="AQ722" s="862" t="str">
        <f>IF(OR(R722="",AND(OR(I722&lt;&gt;IF(J722&gt;【１】経営概要!$G$27,調査年-1,調査年),AA722=0),M722="",AL722="")),"",
SUM(
IF(AND(I722=IF(J722&gt;【１】経営概要!$G$27,調査年-1,調査年),AA722=1),ROUND(K722*R722%,0),),
ROUND(M722*R722%,0),
ROUND(SUM(AL722)*R722%,0),
))</f>
        <v/>
      </c>
      <c r="AR722" s="666" t="str">
        <f t="shared" si="150"/>
        <v/>
      </c>
      <c r="AS722" s="666" t="str">
        <f t="shared" si="151"/>
        <v/>
      </c>
      <c r="AT722" s="897" t="str">
        <f t="shared" si="138"/>
        <v/>
      </c>
      <c r="AU722" s="897" t="str">
        <f t="shared" ref="AU722:AU785" si="152">IF(R722="","",IF(Q722="","",ROUND(Q722*R722%,0)))</f>
        <v/>
      </c>
    </row>
    <row r="723" spans="3:47" s="4" customFormat="1" ht="28.15" hidden="1" customHeight="1" outlineLevel="1">
      <c r="C723" s="722">
        <v>705</v>
      </c>
      <c r="D723" s="772"/>
      <c r="E723" s="773"/>
      <c r="F723" s="767"/>
      <c r="G723" s="744"/>
      <c r="H723" s="193"/>
      <c r="I723" s="193"/>
      <c r="J723" s="768"/>
      <c r="K723" s="192"/>
      <c r="L723" s="192"/>
      <c r="M723" s="774"/>
      <c r="N723" s="192"/>
      <c r="O723" s="769"/>
      <c r="P723" s="895"/>
      <c r="Q723" s="960"/>
      <c r="R723" s="1048"/>
      <c r="S723" s="770"/>
      <c r="T723" s="771"/>
      <c r="U723" s="453"/>
      <c r="V723" s="307"/>
      <c r="W723" s="294"/>
      <c r="Z723" s="663" t="str">
        <f t="shared" si="140"/>
        <v/>
      </c>
      <c r="AA723" s="664" t="str">
        <f t="shared" ref="AA723:AA786" si="153">IF(Z723="","",IF(K723+L723&lt;100000,1,0))</f>
        <v/>
      </c>
      <c r="AB723" s="664" t="str">
        <f t="shared" ref="AB723:AB786" si="154">IF(Z723="","",IF(AND(AA723=0,K723+L723&lt;200000),1,))</f>
        <v/>
      </c>
      <c r="AC723" s="664" t="str">
        <f>IF(Z723="","",VLOOKUP(Z723,リスト!BN:BO,2,0))</f>
        <v/>
      </c>
      <c r="AD723" s="664" t="str">
        <f t="shared" si="141"/>
        <v/>
      </c>
      <c r="AE723" s="664" t="str">
        <f>IF(AD723="","",VLOOKUP(AD723,リスト!BW:BX,2,0))</f>
        <v/>
      </c>
      <c r="AF723" s="664" t="str">
        <f>IF(Z723="","",IF(J723&gt;【１】経営概要!$G$27,調査年-1,調査年)-I723)</f>
        <v/>
      </c>
      <c r="AG723" s="723" t="str">
        <f t="shared" si="142"/>
        <v/>
      </c>
      <c r="AH723" s="665" t="str">
        <f t="shared" si="143"/>
        <v/>
      </c>
      <c r="AI723" s="665" t="str">
        <f t="shared" si="144"/>
        <v/>
      </c>
      <c r="AJ723" s="666" t="str">
        <f t="shared" si="145"/>
        <v/>
      </c>
      <c r="AK723" s="666" t="str">
        <f t="shared" si="146"/>
        <v/>
      </c>
      <c r="AL723" s="666" t="str">
        <f t="shared" si="139"/>
        <v/>
      </c>
      <c r="AM723" s="666" t="str">
        <f>IF(R723="","",IF(OR(I723=IF(J723&gt;【１】経営概要!$G$27,調査年-1,調査年),AH723=""),"",ROUND(AH723*R723%,0)))</f>
        <v/>
      </c>
      <c r="AN723" s="666" t="str">
        <f t="shared" si="147"/>
        <v/>
      </c>
      <c r="AO723" s="666" t="str">
        <f t="shared" si="148"/>
        <v/>
      </c>
      <c r="AP723" s="666" t="str">
        <f t="shared" si="149"/>
        <v/>
      </c>
      <c r="AQ723" s="862" t="str">
        <f>IF(OR(R723="",AND(OR(I723&lt;&gt;IF(J723&gt;【１】経営概要!$G$27,調査年-1,調査年),AA723=0),M723="",AL723="")),"",
SUM(
IF(AND(I723=IF(J723&gt;【１】経営概要!$G$27,調査年-1,調査年),AA723=1),ROUND(K723*R723%,0),),
ROUND(M723*R723%,0),
ROUND(SUM(AL723)*R723%,0),
))</f>
        <v/>
      </c>
      <c r="AR723" s="666" t="str">
        <f t="shared" si="150"/>
        <v/>
      </c>
      <c r="AS723" s="666" t="str">
        <f t="shared" si="151"/>
        <v/>
      </c>
      <c r="AT723" s="897" t="str">
        <f t="shared" ref="AT723:AT786" si="155">IF(R723="","",IF(P723="","",ROUND(P723*R723%,0)))</f>
        <v/>
      </c>
      <c r="AU723" s="897" t="str">
        <f t="shared" si="152"/>
        <v/>
      </c>
    </row>
    <row r="724" spans="3:47" s="4" customFormat="1" ht="28.15" hidden="1" customHeight="1" outlineLevel="1">
      <c r="C724" s="722">
        <v>706</v>
      </c>
      <c r="D724" s="766"/>
      <c r="E724" s="686"/>
      <c r="F724" s="767"/>
      <c r="G724" s="744"/>
      <c r="H724" s="191"/>
      <c r="I724" s="191"/>
      <c r="J724" s="768"/>
      <c r="K724" s="192"/>
      <c r="L724" s="192"/>
      <c r="M724" s="774"/>
      <c r="N724" s="192"/>
      <c r="O724" s="769"/>
      <c r="P724" s="895"/>
      <c r="Q724" s="960"/>
      <c r="R724" s="1048"/>
      <c r="S724" s="770"/>
      <c r="T724" s="771"/>
      <c r="U724" s="453"/>
      <c r="V724" s="307"/>
      <c r="W724" s="294"/>
      <c r="Z724" s="663" t="str">
        <f t="shared" si="140"/>
        <v/>
      </c>
      <c r="AA724" s="664" t="str">
        <f t="shared" si="153"/>
        <v/>
      </c>
      <c r="AB724" s="664" t="str">
        <f t="shared" si="154"/>
        <v/>
      </c>
      <c r="AC724" s="664" t="str">
        <f>IF(Z724="","",VLOOKUP(Z724,リスト!BN:BO,2,0))</f>
        <v/>
      </c>
      <c r="AD724" s="664" t="str">
        <f t="shared" si="141"/>
        <v/>
      </c>
      <c r="AE724" s="664" t="str">
        <f>IF(AD724="","",VLOOKUP(AD724,リスト!BW:BX,2,0))</f>
        <v/>
      </c>
      <c r="AF724" s="664" t="str">
        <f>IF(Z724="","",IF(J724&gt;【１】経営概要!$G$27,調査年-1,調査年)-I724)</f>
        <v/>
      </c>
      <c r="AG724" s="723" t="str">
        <f t="shared" si="142"/>
        <v/>
      </c>
      <c r="AH724" s="665" t="str">
        <f t="shared" si="143"/>
        <v/>
      </c>
      <c r="AI724" s="665" t="str">
        <f t="shared" si="144"/>
        <v/>
      </c>
      <c r="AJ724" s="666" t="str">
        <f t="shared" si="145"/>
        <v/>
      </c>
      <c r="AK724" s="666" t="str">
        <f t="shared" si="146"/>
        <v/>
      </c>
      <c r="AL724" s="666" t="str">
        <f t="shared" ref="AL724:AL787" si="156">IF(OR(Z724="",AA724=1),IF(AND(AA724=1,AF724=0),L724,""),
IF(AND(AD724&gt;0,AF724&lt;AD724,SUM(AK724)&gt;0,AK724&lt;=ROUND(L724*AE724,0)),ROUND(AK724,0),
IF(AND(AD724&gt;0,AF724&lt;AD724,SUM(L724)&gt;0),ROUND(L724*AE724,0),"")))</f>
        <v/>
      </c>
      <c r="AM724" s="666" t="str">
        <f>IF(R724="","",IF(OR(I724=IF(J724&gt;【１】経営概要!$G$27,調査年-1,調査年),AH724=""),"",ROUND(AH724*R724%,0)))</f>
        <v/>
      </c>
      <c r="AN724" s="666" t="str">
        <f t="shared" si="147"/>
        <v/>
      </c>
      <c r="AO724" s="666" t="str">
        <f t="shared" si="148"/>
        <v/>
      </c>
      <c r="AP724" s="666" t="str">
        <f t="shared" si="149"/>
        <v/>
      </c>
      <c r="AQ724" s="862" t="str">
        <f>IF(OR(R724="",AND(OR(I724&lt;&gt;IF(J724&gt;【１】経営概要!$G$27,調査年-1,調査年),AA724=0),M724="",AL724="")),"",
SUM(
IF(AND(I724=IF(J724&gt;【１】経営概要!$G$27,調査年-1,調査年),AA724=1),ROUND(K724*R724%,0),),
ROUND(M724*R724%,0),
ROUND(SUM(AL724)*R724%,0),
))</f>
        <v/>
      </c>
      <c r="AR724" s="666" t="str">
        <f t="shared" si="150"/>
        <v/>
      </c>
      <c r="AS724" s="666" t="str">
        <f t="shared" si="151"/>
        <v/>
      </c>
      <c r="AT724" s="897" t="str">
        <f t="shared" si="155"/>
        <v/>
      </c>
      <c r="AU724" s="897" t="str">
        <f t="shared" si="152"/>
        <v/>
      </c>
    </row>
    <row r="725" spans="3:47" s="4" customFormat="1" ht="28.15" hidden="1" customHeight="1" outlineLevel="1">
      <c r="C725" s="722">
        <v>707</v>
      </c>
      <c r="D725" s="772"/>
      <c r="E725" s="773"/>
      <c r="F725" s="767"/>
      <c r="G725" s="744"/>
      <c r="H725" s="193"/>
      <c r="I725" s="193"/>
      <c r="J725" s="768"/>
      <c r="K725" s="192"/>
      <c r="L725" s="192"/>
      <c r="M725" s="774"/>
      <c r="N725" s="192"/>
      <c r="O725" s="769"/>
      <c r="P725" s="895"/>
      <c r="Q725" s="960"/>
      <c r="R725" s="1048"/>
      <c r="S725" s="770"/>
      <c r="T725" s="771"/>
      <c r="U725" s="453"/>
      <c r="V725" s="307"/>
      <c r="W725" s="294"/>
      <c r="Z725" s="663" t="str">
        <f t="shared" si="140"/>
        <v/>
      </c>
      <c r="AA725" s="664" t="str">
        <f t="shared" si="153"/>
        <v/>
      </c>
      <c r="AB725" s="664" t="str">
        <f t="shared" si="154"/>
        <v/>
      </c>
      <c r="AC725" s="664" t="str">
        <f>IF(Z725="","",VLOOKUP(Z725,リスト!BN:BO,2,0))</f>
        <v/>
      </c>
      <c r="AD725" s="664" t="str">
        <f t="shared" si="141"/>
        <v/>
      </c>
      <c r="AE725" s="664" t="str">
        <f>IF(AD725="","",VLOOKUP(AD725,リスト!BW:BX,2,0))</f>
        <v/>
      </c>
      <c r="AF725" s="664" t="str">
        <f>IF(Z725="","",IF(J725&gt;【１】経営概要!$G$27,調査年-1,調査年)-I725)</f>
        <v/>
      </c>
      <c r="AG725" s="723" t="str">
        <f t="shared" si="142"/>
        <v/>
      </c>
      <c r="AH725" s="665" t="str">
        <f t="shared" si="143"/>
        <v/>
      </c>
      <c r="AI725" s="665" t="str">
        <f t="shared" si="144"/>
        <v/>
      </c>
      <c r="AJ725" s="666" t="str">
        <f t="shared" si="145"/>
        <v/>
      </c>
      <c r="AK725" s="666" t="str">
        <f t="shared" si="146"/>
        <v/>
      </c>
      <c r="AL725" s="666" t="str">
        <f t="shared" si="156"/>
        <v/>
      </c>
      <c r="AM725" s="666" t="str">
        <f>IF(R725="","",IF(OR(I725=IF(J725&gt;【１】経営概要!$G$27,調査年-1,調査年),AH725=""),"",ROUND(AH725*R725%,0)))</f>
        <v/>
      </c>
      <c r="AN725" s="666" t="str">
        <f t="shared" si="147"/>
        <v/>
      </c>
      <c r="AO725" s="666" t="str">
        <f t="shared" si="148"/>
        <v/>
      </c>
      <c r="AP725" s="666" t="str">
        <f t="shared" si="149"/>
        <v/>
      </c>
      <c r="AQ725" s="862" t="str">
        <f>IF(OR(R725="",AND(OR(I725&lt;&gt;IF(J725&gt;【１】経営概要!$G$27,調査年-1,調査年),AA725=0),M725="",AL725="")),"",
SUM(
IF(AND(I725=IF(J725&gt;【１】経営概要!$G$27,調査年-1,調査年),AA725=1),ROUND(K725*R725%,0),),
ROUND(M725*R725%,0),
ROUND(SUM(AL725)*R725%,0),
))</f>
        <v/>
      </c>
      <c r="AR725" s="666" t="str">
        <f t="shared" si="150"/>
        <v/>
      </c>
      <c r="AS725" s="666" t="str">
        <f t="shared" si="151"/>
        <v/>
      </c>
      <c r="AT725" s="897" t="str">
        <f t="shared" si="155"/>
        <v/>
      </c>
      <c r="AU725" s="897" t="str">
        <f t="shared" si="152"/>
        <v/>
      </c>
    </row>
    <row r="726" spans="3:47" s="4" customFormat="1" ht="28.15" hidden="1" customHeight="1" outlineLevel="1">
      <c r="C726" s="722">
        <v>708</v>
      </c>
      <c r="D726" s="766"/>
      <c r="E726" s="686"/>
      <c r="F726" s="767"/>
      <c r="G726" s="744"/>
      <c r="H726" s="191"/>
      <c r="I726" s="191"/>
      <c r="J726" s="768"/>
      <c r="K726" s="192"/>
      <c r="L726" s="192"/>
      <c r="M726" s="774"/>
      <c r="N726" s="192"/>
      <c r="O726" s="769"/>
      <c r="P726" s="895"/>
      <c r="Q726" s="960"/>
      <c r="R726" s="1048"/>
      <c r="S726" s="770"/>
      <c r="T726" s="771"/>
      <c r="U726" s="453"/>
      <c r="V726" s="307"/>
      <c r="W726" s="294"/>
      <c r="Z726" s="663" t="str">
        <f t="shared" si="140"/>
        <v/>
      </c>
      <c r="AA726" s="664" t="str">
        <f t="shared" si="153"/>
        <v/>
      </c>
      <c r="AB726" s="664" t="str">
        <f t="shared" si="154"/>
        <v/>
      </c>
      <c r="AC726" s="664" t="str">
        <f>IF(Z726="","",VLOOKUP(Z726,リスト!BN:BO,2,0))</f>
        <v/>
      </c>
      <c r="AD726" s="664" t="str">
        <f t="shared" si="141"/>
        <v/>
      </c>
      <c r="AE726" s="664" t="str">
        <f>IF(AD726="","",VLOOKUP(AD726,リスト!BW:BX,2,0))</f>
        <v/>
      </c>
      <c r="AF726" s="664" t="str">
        <f>IF(Z726="","",IF(J726&gt;【１】経営概要!$G$27,調査年-1,調査年)-I726)</f>
        <v/>
      </c>
      <c r="AG726" s="723" t="str">
        <f t="shared" si="142"/>
        <v/>
      </c>
      <c r="AH726" s="665" t="str">
        <f t="shared" si="143"/>
        <v/>
      </c>
      <c r="AI726" s="665" t="str">
        <f t="shared" si="144"/>
        <v/>
      </c>
      <c r="AJ726" s="666" t="str">
        <f t="shared" si="145"/>
        <v/>
      </c>
      <c r="AK726" s="666" t="str">
        <f t="shared" si="146"/>
        <v/>
      </c>
      <c r="AL726" s="666" t="str">
        <f t="shared" si="156"/>
        <v/>
      </c>
      <c r="AM726" s="666" t="str">
        <f>IF(R726="","",IF(OR(I726=IF(J726&gt;【１】経営概要!$G$27,調査年-1,調査年),AH726=""),"",ROUND(AH726*R726%,0)))</f>
        <v/>
      </c>
      <c r="AN726" s="666" t="str">
        <f t="shared" si="147"/>
        <v/>
      </c>
      <c r="AO726" s="666" t="str">
        <f t="shared" si="148"/>
        <v/>
      </c>
      <c r="AP726" s="666" t="str">
        <f t="shared" si="149"/>
        <v/>
      </c>
      <c r="AQ726" s="862" t="str">
        <f>IF(OR(R726="",AND(OR(I726&lt;&gt;IF(J726&gt;【１】経営概要!$G$27,調査年-1,調査年),AA726=0),M726="",AL726="")),"",
SUM(
IF(AND(I726=IF(J726&gt;【１】経営概要!$G$27,調査年-1,調査年),AA726=1),ROUND(K726*R726%,0),),
ROUND(M726*R726%,0),
ROUND(SUM(AL726)*R726%,0),
))</f>
        <v/>
      </c>
      <c r="AR726" s="666" t="str">
        <f t="shared" si="150"/>
        <v/>
      </c>
      <c r="AS726" s="666" t="str">
        <f t="shared" si="151"/>
        <v/>
      </c>
      <c r="AT726" s="897" t="str">
        <f t="shared" si="155"/>
        <v/>
      </c>
      <c r="AU726" s="897" t="str">
        <f t="shared" si="152"/>
        <v/>
      </c>
    </row>
    <row r="727" spans="3:47" s="4" customFormat="1" ht="28.15" hidden="1" customHeight="1" outlineLevel="1">
      <c r="C727" s="722">
        <v>709</v>
      </c>
      <c r="D727" s="772"/>
      <c r="E727" s="773"/>
      <c r="F727" s="767"/>
      <c r="G727" s="744"/>
      <c r="H727" s="193"/>
      <c r="I727" s="193"/>
      <c r="J727" s="775"/>
      <c r="K727" s="192"/>
      <c r="L727" s="192"/>
      <c r="M727" s="774"/>
      <c r="N727" s="192"/>
      <c r="O727" s="769"/>
      <c r="P727" s="895"/>
      <c r="Q727" s="960"/>
      <c r="R727" s="1048"/>
      <c r="S727" s="770"/>
      <c r="T727" s="771"/>
      <c r="U727" s="453"/>
      <c r="V727" s="307"/>
      <c r="W727" s="294"/>
      <c r="Z727" s="663" t="str">
        <f t="shared" si="140"/>
        <v/>
      </c>
      <c r="AA727" s="664" t="str">
        <f t="shared" si="153"/>
        <v/>
      </c>
      <c r="AB727" s="664" t="str">
        <f t="shared" si="154"/>
        <v/>
      </c>
      <c r="AC727" s="664" t="str">
        <f>IF(Z727="","",VLOOKUP(Z727,リスト!BN:BO,2,0))</f>
        <v/>
      </c>
      <c r="AD727" s="664" t="str">
        <f t="shared" si="141"/>
        <v/>
      </c>
      <c r="AE727" s="664" t="str">
        <f>IF(AD727="","",VLOOKUP(AD727,リスト!BW:BX,2,0))</f>
        <v/>
      </c>
      <c r="AF727" s="664" t="str">
        <f>IF(Z727="","",IF(J727&gt;【１】経営概要!$G$27,調査年-1,調査年)-I727)</f>
        <v/>
      </c>
      <c r="AG727" s="723" t="str">
        <f t="shared" si="142"/>
        <v/>
      </c>
      <c r="AH727" s="665" t="str">
        <f t="shared" si="143"/>
        <v/>
      </c>
      <c r="AI727" s="665" t="str">
        <f t="shared" si="144"/>
        <v/>
      </c>
      <c r="AJ727" s="666" t="str">
        <f t="shared" si="145"/>
        <v/>
      </c>
      <c r="AK727" s="666" t="str">
        <f t="shared" si="146"/>
        <v/>
      </c>
      <c r="AL727" s="666" t="str">
        <f t="shared" si="156"/>
        <v/>
      </c>
      <c r="AM727" s="666" t="str">
        <f>IF(R727="","",IF(OR(I727=IF(J727&gt;【１】経営概要!$G$27,調査年-1,調査年),AH727=""),"",ROUND(AH727*R727%,0)))</f>
        <v/>
      </c>
      <c r="AN727" s="666" t="str">
        <f t="shared" si="147"/>
        <v/>
      </c>
      <c r="AO727" s="666" t="str">
        <f t="shared" si="148"/>
        <v/>
      </c>
      <c r="AP727" s="666" t="str">
        <f t="shared" si="149"/>
        <v/>
      </c>
      <c r="AQ727" s="862" t="str">
        <f>IF(OR(R727="",AND(OR(I727&lt;&gt;IF(J727&gt;【１】経営概要!$G$27,調査年-1,調査年),AA727=0),M727="",AL727="")),"",
SUM(
IF(AND(I727=IF(J727&gt;【１】経営概要!$G$27,調査年-1,調査年),AA727=1),ROUND(K727*R727%,0),),
ROUND(M727*R727%,0),
ROUND(SUM(AL727)*R727%,0),
))</f>
        <v/>
      </c>
      <c r="AR727" s="666" t="str">
        <f t="shared" si="150"/>
        <v/>
      </c>
      <c r="AS727" s="666" t="str">
        <f t="shared" si="151"/>
        <v/>
      </c>
      <c r="AT727" s="897" t="str">
        <f t="shared" si="155"/>
        <v/>
      </c>
      <c r="AU727" s="897" t="str">
        <f t="shared" si="152"/>
        <v/>
      </c>
    </row>
    <row r="728" spans="3:47" s="4" customFormat="1" ht="28.15" hidden="1" customHeight="1" outlineLevel="1">
      <c r="C728" s="722">
        <v>710</v>
      </c>
      <c r="D728" s="766"/>
      <c r="E728" s="686"/>
      <c r="F728" s="767"/>
      <c r="G728" s="744"/>
      <c r="H728" s="191"/>
      <c r="I728" s="191"/>
      <c r="J728" s="776"/>
      <c r="K728" s="192"/>
      <c r="L728" s="192"/>
      <c r="M728" s="774"/>
      <c r="N728" s="192"/>
      <c r="O728" s="769"/>
      <c r="P728" s="895"/>
      <c r="Q728" s="960"/>
      <c r="R728" s="1048"/>
      <c r="S728" s="770"/>
      <c r="T728" s="771"/>
      <c r="U728" s="453"/>
      <c r="V728" s="307"/>
      <c r="W728" s="294"/>
      <c r="Z728" s="663" t="str">
        <f t="shared" si="140"/>
        <v/>
      </c>
      <c r="AA728" s="664" t="str">
        <f t="shared" si="153"/>
        <v/>
      </c>
      <c r="AB728" s="664" t="str">
        <f t="shared" si="154"/>
        <v/>
      </c>
      <c r="AC728" s="664" t="str">
        <f>IF(Z728="","",VLOOKUP(Z728,リスト!BN:BO,2,0))</f>
        <v/>
      </c>
      <c r="AD728" s="664" t="str">
        <f t="shared" si="141"/>
        <v/>
      </c>
      <c r="AE728" s="664" t="str">
        <f>IF(AD728="","",VLOOKUP(AD728,リスト!BW:BX,2,0))</f>
        <v/>
      </c>
      <c r="AF728" s="664" t="str">
        <f>IF(Z728="","",IF(J728&gt;【１】経営概要!$G$27,調査年-1,調査年)-I728)</f>
        <v/>
      </c>
      <c r="AG728" s="723" t="str">
        <f t="shared" si="142"/>
        <v/>
      </c>
      <c r="AH728" s="665" t="str">
        <f t="shared" si="143"/>
        <v/>
      </c>
      <c r="AI728" s="665" t="str">
        <f t="shared" si="144"/>
        <v/>
      </c>
      <c r="AJ728" s="666" t="str">
        <f t="shared" si="145"/>
        <v/>
      </c>
      <c r="AK728" s="666" t="str">
        <f t="shared" si="146"/>
        <v/>
      </c>
      <c r="AL728" s="666" t="str">
        <f t="shared" si="156"/>
        <v/>
      </c>
      <c r="AM728" s="666" t="str">
        <f>IF(R728="","",IF(OR(I728=IF(J728&gt;【１】経営概要!$G$27,調査年-1,調査年),AH728=""),"",ROUND(AH728*R728%,0)))</f>
        <v/>
      </c>
      <c r="AN728" s="666" t="str">
        <f t="shared" si="147"/>
        <v/>
      </c>
      <c r="AO728" s="666" t="str">
        <f t="shared" si="148"/>
        <v/>
      </c>
      <c r="AP728" s="666" t="str">
        <f t="shared" si="149"/>
        <v/>
      </c>
      <c r="AQ728" s="862" t="str">
        <f>IF(OR(R728="",AND(OR(I728&lt;&gt;IF(J728&gt;【１】経営概要!$G$27,調査年-1,調査年),AA728=0),M728="",AL728="")),"",
SUM(
IF(AND(I728=IF(J728&gt;【１】経営概要!$G$27,調査年-1,調査年),AA728=1),ROUND(K728*R728%,0),),
ROUND(M728*R728%,0),
ROUND(SUM(AL728)*R728%,0),
))</f>
        <v/>
      </c>
      <c r="AR728" s="666" t="str">
        <f t="shared" si="150"/>
        <v/>
      </c>
      <c r="AS728" s="666" t="str">
        <f t="shared" si="151"/>
        <v/>
      </c>
      <c r="AT728" s="897" t="str">
        <f t="shared" si="155"/>
        <v/>
      </c>
      <c r="AU728" s="897" t="str">
        <f t="shared" si="152"/>
        <v/>
      </c>
    </row>
    <row r="729" spans="3:47" s="4" customFormat="1" ht="28.15" hidden="1" customHeight="1" outlineLevel="1">
      <c r="C729" s="722">
        <v>711</v>
      </c>
      <c r="D729" s="766"/>
      <c r="E729" s="686"/>
      <c r="F729" s="767"/>
      <c r="G729" s="744"/>
      <c r="H729" s="191"/>
      <c r="I729" s="191"/>
      <c r="J729" s="776"/>
      <c r="K729" s="192"/>
      <c r="L729" s="192"/>
      <c r="M729" s="774"/>
      <c r="N729" s="192"/>
      <c r="O729" s="769"/>
      <c r="P729" s="895"/>
      <c r="Q729" s="960"/>
      <c r="R729" s="1048"/>
      <c r="S729" s="770"/>
      <c r="T729" s="771"/>
      <c r="U729" s="453"/>
      <c r="V729" s="307"/>
      <c r="W729" s="294"/>
      <c r="Z729" s="663" t="str">
        <f t="shared" si="140"/>
        <v/>
      </c>
      <c r="AA729" s="664" t="str">
        <f t="shared" si="153"/>
        <v/>
      </c>
      <c r="AB729" s="664" t="str">
        <f t="shared" si="154"/>
        <v/>
      </c>
      <c r="AC729" s="664" t="str">
        <f>IF(Z729="","",VLOOKUP(Z729,リスト!BN:BO,2,0))</f>
        <v/>
      </c>
      <c r="AD729" s="664" t="str">
        <f t="shared" si="141"/>
        <v/>
      </c>
      <c r="AE729" s="664" t="str">
        <f>IF(AD729="","",VLOOKUP(AD729,リスト!BW:BX,2,0))</f>
        <v/>
      </c>
      <c r="AF729" s="664" t="str">
        <f>IF(Z729="","",IF(J729&gt;【１】経営概要!$G$27,調査年-1,調査年)-I729)</f>
        <v/>
      </c>
      <c r="AG729" s="723" t="str">
        <f t="shared" si="142"/>
        <v/>
      </c>
      <c r="AH729" s="665" t="str">
        <f t="shared" si="143"/>
        <v/>
      </c>
      <c r="AI729" s="665" t="str">
        <f t="shared" si="144"/>
        <v/>
      </c>
      <c r="AJ729" s="666" t="str">
        <f t="shared" si="145"/>
        <v/>
      </c>
      <c r="AK729" s="666" t="str">
        <f t="shared" si="146"/>
        <v/>
      </c>
      <c r="AL729" s="666" t="str">
        <f t="shared" si="156"/>
        <v/>
      </c>
      <c r="AM729" s="666" t="str">
        <f>IF(R729="","",IF(OR(I729=IF(J729&gt;【１】経営概要!$G$27,調査年-1,調査年),AH729=""),"",ROUND(AH729*R729%,0)))</f>
        <v/>
      </c>
      <c r="AN729" s="666" t="str">
        <f t="shared" si="147"/>
        <v/>
      </c>
      <c r="AO729" s="666" t="str">
        <f t="shared" si="148"/>
        <v/>
      </c>
      <c r="AP729" s="666" t="str">
        <f t="shared" si="149"/>
        <v/>
      </c>
      <c r="AQ729" s="862" t="str">
        <f>IF(OR(R729="",AND(OR(I729&lt;&gt;IF(J729&gt;【１】経営概要!$G$27,調査年-1,調査年),AA729=0),M729="",AL729="")),"",
SUM(
IF(AND(I729=IF(J729&gt;【１】経営概要!$G$27,調査年-1,調査年),AA729=1),ROUND(K729*R729%,0),),
ROUND(M729*R729%,0),
ROUND(SUM(AL729)*R729%,0),
))</f>
        <v/>
      </c>
      <c r="AR729" s="666" t="str">
        <f t="shared" si="150"/>
        <v/>
      </c>
      <c r="AS729" s="666" t="str">
        <f t="shared" si="151"/>
        <v/>
      </c>
      <c r="AT729" s="897" t="str">
        <f t="shared" si="155"/>
        <v/>
      </c>
      <c r="AU729" s="897" t="str">
        <f t="shared" si="152"/>
        <v/>
      </c>
    </row>
    <row r="730" spans="3:47" s="4" customFormat="1" ht="28.15" hidden="1" customHeight="1" outlineLevel="1">
      <c r="C730" s="722">
        <v>712</v>
      </c>
      <c r="D730" s="766"/>
      <c r="E730" s="686"/>
      <c r="F730" s="767"/>
      <c r="G730" s="744"/>
      <c r="H730" s="191"/>
      <c r="I730" s="191"/>
      <c r="J730" s="776"/>
      <c r="K730" s="192"/>
      <c r="L730" s="192"/>
      <c r="M730" s="774"/>
      <c r="N730" s="192"/>
      <c r="O730" s="769"/>
      <c r="P730" s="895"/>
      <c r="Q730" s="960"/>
      <c r="R730" s="1048"/>
      <c r="S730" s="770"/>
      <c r="T730" s="771"/>
      <c r="U730" s="453"/>
      <c r="V730" s="307"/>
      <c r="W730" s="294"/>
      <c r="Z730" s="663" t="str">
        <f t="shared" si="140"/>
        <v/>
      </c>
      <c r="AA730" s="664" t="str">
        <f t="shared" si="153"/>
        <v/>
      </c>
      <c r="AB730" s="664" t="str">
        <f t="shared" si="154"/>
        <v/>
      </c>
      <c r="AC730" s="664" t="str">
        <f>IF(Z730="","",VLOOKUP(Z730,リスト!BN:BO,2,0))</f>
        <v/>
      </c>
      <c r="AD730" s="664" t="str">
        <f t="shared" si="141"/>
        <v/>
      </c>
      <c r="AE730" s="664" t="str">
        <f>IF(AD730="","",VLOOKUP(AD730,リスト!BW:BX,2,0))</f>
        <v/>
      </c>
      <c r="AF730" s="664" t="str">
        <f>IF(Z730="","",IF(J730&gt;【１】経営概要!$G$27,調査年-1,調査年)-I730)</f>
        <v/>
      </c>
      <c r="AG730" s="723" t="str">
        <f t="shared" si="142"/>
        <v/>
      </c>
      <c r="AH730" s="665" t="str">
        <f t="shared" si="143"/>
        <v/>
      </c>
      <c r="AI730" s="665" t="str">
        <f t="shared" si="144"/>
        <v/>
      </c>
      <c r="AJ730" s="666" t="str">
        <f t="shared" si="145"/>
        <v/>
      </c>
      <c r="AK730" s="666" t="str">
        <f t="shared" si="146"/>
        <v/>
      </c>
      <c r="AL730" s="666" t="str">
        <f t="shared" si="156"/>
        <v/>
      </c>
      <c r="AM730" s="666" t="str">
        <f>IF(R730="","",IF(OR(I730=IF(J730&gt;【１】経営概要!$G$27,調査年-1,調査年),AH730=""),"",ROUND(AH730*R730%,0)))</f>
        <v/>
      </c>
      <c r="AN730" s="666" t="str">
        <f t="shared" si="147"/>
        <v/>
      </c>
      <c r="AO730" s="666" t="str">
        <f t="shared" si="148"/>
        <v/>
      </c>
      <c r="AP730" s="666" t="str">
        <f t="shared" si="149"/>
        <v/>
      </c>
      <c r="AQ730" s="862" t="str">
        <f>IF(OR(R730="",AND(OR(I730&lt;&gt;IF(J730&gt;【１】経営概要!$G$27,調査年-1,調査年),AA730=0),M730="",AL730="")),"",
SUM(
IF(AND(I730=IF(J730&gt;【１】経営概要!$G$27,調査年-1,調査年),AA730=1),ROUND(K730*R730%,0),),
ROUND(M730*R730%,0),
ROUND(SUM(AL730)*R730%,0),
))</f>
        <v/>
      </c>
      <c r="AR730" s="666" t="str">
        <f t="shared" si="150"/>
        <v/>
      </c>
      <c r="AS730" s="666" t="str">
        <f t="shared" si="151"/>
        <v/>
      </c>
      <c r="AT730" s="897" t="str">
        <f t="shared" si="155"/>
        <v/>
      </c>
      <c r="AU730" s="897" t="str">
        <f t="shared" si="152"/>
        <v/>
      </c>
    </row>
    <row r="731" spans="3:47" s="4" customFormat="1" ht="28.15" hidden="1" customHeight="1" outlineLevel="1">
      <c r="C731" s="722">
        <v>713</v>
      </c>
      <c r="D731" s="766"/>
      <c r="E731" s="686"/>
      <c r="F731" s="767"/>
      <c r="G731" s="744"/>
      <c r="H731" s="191"/>
      <c r="I731" s="191"/>
      <c r="J731" s="776"/>
      <c r="K731" s="192"/>
      <c r="L731" s="192"/>
      <c r="M731" s="774"/>
      <c r="N731" s="192"/>
      <c r="O731" s="769"/>
      <c r="P731" s="895"/>
      <c r="Q731" s="960"/>
      <c r="R731" s="1048"/>
      <c r="S731" s="770"/>
      <c r="T731" s="771"/>
      <c r="U731" s="453"/>
      <c r="V731" s="307"/>
      <c r="W731" s="294"/>
      <c r="Z731" s="663" t="str">
        <f t="shared" si="140"/>
        <v/>
      </c>
      <c r="AA731" s="664" t="str">
        <f t="shared" si="153"/>
        <v/>
      </c>
      <c r="AB731" s="664" t="str">
        <f t="shared" si="154"/>
        <v/>
      </c>
      <c r="AC731" s="664" t="str">
        <f>IF(Z731="","",VLOOKUP(Z731,リスト!BN:BO,2,0))</f>
        <v/>
      </c>
      <c r="AD731" s="664" t="str">
        <f t="shared" si="141"/>
        <v/>
      </c>
      <c r="AE731" s="664" t="str">
        <f>IF(AD731="","",VLOOKUP(AD731,リスト!BW:BX,2,0))</f>
        <v/>
      </c>
      <c r="AF731" s="664" t="str">
        <f>IF(Z731="","",IF(J731&gt;【１】経営概要!$G$27,調査年-1,調査年)-I731)</f>
        <v/>
      </c>
      <c r="AG731" s="723" t="str">
        <f t="shared" si="142"/>
        <v/>
      </c>
      <c r="AH731" s="665" t="str">
        <f t="shared" si="143"/>
        <v/>
      </c>
      <c r="AI731" s="665" t="str">
        <f t="shared" si="144"/>
        <v/>
      </c>
      <c r="AJ731" s="666" t="str">
        <f t="shared" si="145"/>
        <v/>
      </c>
      <c r="AK731" s="666" t="str">
        <f t="shared" si="146"/>
        <v/>
      </c>
      <c r="AL731" s="666" t="str">
        <f t="shared" si="156"/>
        <v/>
      </c>
      <c r="AM731" s="666" t="str">
        <f>IF(R731="","",IF(OR(I731=IF(J731&gt;【１】経営概要!$G$27,調査年-1,調査年),AH731=""),"",ROUND(AH731*R731%,0)))</f>
        <v/>
      </c>
      <c r="AN731" s="666" t="str">
        <f t="shared" si="147"/>
        <v/>
      </c>
      <c r="AO731" s="666" t="str">
        <f t="shared" si="148"/>
        <v/>
      </c>
      <c r="AP731" s="666" t="str">
        <f t="shared" si="149"/>
        <v/>
      </c>
      <c r="AQ731" s="862" t="str">
        <f>IF(OR(R731="",AND(OR(I731&lt;&gt;IF(J731&gt;【１】経営概要!$G$27,調査年-1,調査年),AA731=0),M731="",AL731="")),"",
SUM(
IF(AND(I731=IF(J731&gt;【１】経営概要!$G$27,調査年-1,調査年),AA731=1),ROUND(K731*R731%,0),),
ROUND(M731*R731%,0),
ROUND(SUM(AL731)*R731%,0),
))</f>
        <v/>
      </c>
      <c r="AR731" s="666" t="str">
        <f t="shared" si="150"/>
        <v/>
      </c>
      <c r="AS731" s="666" t="str">
        <f t="shared" si="151"/>
        <v/>
      </c>
      <c r="AT731" s="897" t="str">
        <f t="shared" si="155"/>
        <v/>
      </c>
      <c r="AU731" s="897" t="str">
        <f t="shared" si="152"/>
        <v/>
      </c>
    </row>
    <row r="732" spans="3:47" s="4" customFormat="1" ht="28.15" hidden="1" customHeight="1" outlineLevel="1">
      <c r="C732" s="722">
        <v>714</v>
      </c>
      <c r="D732" s="766"/>
      <c r="E732" s="686"/>
      <c r="F732" s="767"/>
      <c r="G732" s="744"/>
      <c r="H732" s="191"/>
      <c r="I732" s="191"/>
      <c r="J732" s="776"/>
      <c r="K732" s="192"/>
      <c r="L732" s="192"/>
      <c r="M732" s="774"/>
      <c r="N732" s="192"/>
      <c r="O732" s="769"/>
      <c r="P732" s="895"/>
      <c r="Q732" s="960"/>
      <c r="R732" s="1048"/>
      <c r="S732" s="770"/>
      <c r="T732" s="771"/>
      <c r="U732" s="453"/>
      <c r="V732" s="307"/>
      <c r="W732" s="294"/>
      <c r="Z732" s="663" t="str">
        <f t="shared" si="140"/>
        <v/>
      </c>
      <c r="AA732" s="664" t="str">
        <f t="shared" si="153"/>
        <v/>
      </c>
      <c r="AB732" s="664" t="str">
        <f t="shared" si="154"/>
        <v/>
      </c>
      <c r="AC732" s="664" t="str">
        <f>IF(Z732="","",VLOOKUP(Z732,リスト!BN:BO,2,0))</f>
        <v/>
      </c>
      <c r="AD732" s="664" t="str">
        <f t="shared" si="141"/>
        <v/>
      </c>
      <c r="AE732" s="664" t="str">
        <f>IF(AD732="","",VLOOKUP(AD732,リスト!BW:BX,2,0))</f>
        <v/>
      </c>
      <c r="AF732" s="664" t="str">
        <f>IF(Z732="","",IF(J732&gt;【１】経営概要!$G$27,調査年-1,調査年)-I732)</f>
        <v/>
      </c>
      <c r="AG732" s="723" t="str">
        <f t="shared" si="142"/>
        <v/>
      </c>
      <c r="AH732" s="665" t="str">
        <f t="shared" si="143"/>
        <v/>
      </c>
      <c r="AI732" s="665" t="str">
        <f t="shared" si="144"/>
        <v/>
      </c>
      <c r="AJ732" s="666" t="str">
        <f t="shared" si="145"/>
        <v/>
      </c>
      <c r="AK732" s="666" t="str">
        <f t="shared" si="146"/>
        <v/>
      </c>
      <c r="AL732" s="666" t="str">
        <f t="shared" si="156"/>
        <v/>
      </c>
      <c r="AM732" s="666" t="str">
        <f>IF(R732="","",IF(OR(I732=IF(J732&gt;【１】経営概要!$G$27,調査年-1,調査年),AH732=""),"",ROUND(AH732*R732%,0)))</f>
        <v/>
      </c>
      <c r="AN732" s="666" t="str">
        <f t="shared" si="147"/>
        <v/>
      </c>
      <c r="AO732" s="666" t="str">
        <f t="shared" si="148"/>
        <v/>
      </c>
      <c r="AP732" s="666" t="str">
        <f t="shared" si="149"/>
        <v/>
      </c>
      <c r="AQ732" s="862" t="str">
        <f>IF(OR(R732="",AND(OR(I732&lt;&gt;IF(J732&gt;【１】経営概要!$G$27,調査年-1,調査年),AA732=0),M732="",AL732="")),"",
SUM(
IF(AND(I732=IF(J732&gt;【１】経営概要!$G$27,調査年-1,調査年),AA732=1),ROUND(K732*R732%,0),),
ROUND(M732*R732%,0),
ROUND(SUM(AL732)*R732%,0),
))</f>
        <v/>
      </c>
      <c r="AR732" s="666" t="str">
        <f t="shared" si="150"/>
        <v/>
      </c>
      <c r="AS732" s="666" t="str">
        <f t="shared" si="151"/>
        <v/>
      </c>
      <c r="AT732" s="897" t="str">
        <f t="shared" si="155"/>
        <v/>
      </c>
      <c r="AU732" s="897" t="str">
        <f t="shared" si="152"/>
        <v/>
      </c>
    </row>
    <row r="733" spans="3:47" s="4" customFormat="1" ht="28.15" hidden="1" customHeight="1" outlineLevel="1">
      <c r="C733" s="722">
        <v>715</v>
      </c>
      <c r="D733" s="766"/>
      <c r="E733" s="686"/>
      <c r="F733" s="767"/>
      <c r="G733" s="744"/>
      <c r="H733" s="191"/>
      <c r="I733" s="191"/>
      <c r="J733" s="776"/>
      <c r="K733" s="192"/>
      <c r="L733" s="192"/>
      <c r="M733" s="774"/>
      <c r="N733" s="192"/>
      <c r="O733" s="769"/>
      <c r="P733" s="895"/>
      <c r="Q733" s="960"/>
      <c r="R733" s="1048"/>
      <c r="S733" s="770"/>
      <c r="T733" s="771"/>
      <c r="U733" s="453"/>
      <c r="V733" s="307"/>
      <c r="W733" s="294"/>
      <c r="Z733" s="663" t="str">
        <f t="shared" si="140"/>
        <v/>
      </c>
      <c r="AA733" s="664" t="str">
        <f t="shared" si="153"/>
        <v/>
      </c>
      <c r="AB733" s="664" t="str">
        <f t="shared" si="154"/>
        <v/>
      </c>
      <c r="AC733" s="664" t="str">
        <f>IF(Z733="","",VLOOKUP(Z733,リスト!BN:BO,2,0))</f>
        <v/>
      </c>
      <c r="AD733" s="664" t="str">
        <f t="shared" si="141"/>
        <v/>
      </c>
      <c r="AE733" s="664" t="str">
        <f>IF(AD733="","",VLOOKUP(AD733,リスト!BW:BX,2,0))</f>
        <v/>
      </c>
      <c r="AF733" s="664" t="str">
        <f>IF(Z733="","",IF(J733&gt;【１】経営概要!$G$27,調査年-1,調査年)-I733)</f>
        <v/>
      </c>
      <c r="AG733" s="723" t="str">
        <f t="shared" si="142"/>
        <v/>
      </c>
      <c r="AH733" s="665" t="str">
        <f t="shared" si="143"/>
        <v/>
      </c>
      <c r="AI733" s="665" t="str">
        <f t="shared" si="144"/>
        <v/>
      </c>
      <c r="AJ733" s="666" t="str">
        <f t="shared" si="145"/>
        <v/>
      </c>
      <c r="AK733" s="666" t="str">
        <f t="shared" si="146"/>
        <v/>
      </c>
      <c r="AL733" s="666" t="str">
        <f t="shared" si="156"/>
        <v/>
      </c>
      <c r="AM733" s="666" t="str">
        <f>IF(R733="","",IF(OR(I733=IF(J733&gt;【１】経営概要!$G$27,調査年-1,調査年),AH733=""),"",ROUND(AH733*R733%,0)))</f>
        <v/>
      </c>
      <c r="AN733" s="666" t="str">
        <f t="shared" si="147"/>
        <v/>
      </c>
      <c r="AO733" s="666" t="str">
        <f t="shared" si="148"/>
        <v/>
      </c>
      <c r="AP733" s="666" t="str">
        <f t="shared" si="149"/>
        <v/>
      </c>
      <c r="AQ733" s="862" t="str">
        <f>IF(OR(R733="",AND(OR(I733&lt;&gt;IF(J733&gt;【１】経営概要!$G$27,調査年-1,調査年),AA733=0),M733="",AL733="")),"",
SUM(
IF(AND(I733=IF(J733&gt;【１】経営概要!$G$27,調査年-1,調査年),AA733=1),ROUND(K733*R733%,0),),
ROUND(M733*R733%,0),
ROUND(SUM(AL733)*R733%,0),
))</f>
        <v/>
      </c>
      <c r="AR733" s="666" t="str">
        <f t="shared" si="150"/>
        <v/>
      </c>
      <c r="AS733" s="666" t="str">
        <f t="shared" si="151"/>
        <v/>
      </c>
      <c r="AT733" s="897" t="str">
        <f t="shared" si="155"/>
        <v/>
      </c>
      <c r="AU733" s="897" t="str">
        <f t="shared" si="152"/>
        <v/>
      </c>
    </row>
    <row r="734" spans="3:47" s="4" customFormat="1" ht="28.15" hidden="1" customHeight="1" outlineLevel="1">
      <c r="C734" s="722">
        <v>716</v>
      </c>
      <c r="D734" s="766"/>
      <c r="E734" s="686"/>
      <c r="F734" s="767"/>
      <c r="G734" s="682"/>
      <c r="H734" s="200"/>
      <c r="I734" s="200"/>
      <c r="J734" s="768"/>
      <c r="K734" s="201"/>
      <c r="L734" s="201"/>
      <c r="M734" s="201"/>
      <c r="N734" s="201"/>
      <c r="O734" s="769"/>
      <c r="P734" s="895"/>
      <c r="Q734" s="960"/>
      <c r="R734" s="1048"/>
      <c r="S734" s="770"/>
      <c r="T734" s="771"/>
      <c r="U734" s="453"/>
      <c r="V734" s="307"/>
      <c r="W734" s="294"/>
      <c r="Z734" s="663" t="str">
        <f t="shared" si="140"/>
        <v/>
      </c>
      <c r="AA734" s="664" t="str">
        <f t="shared" si="153"/>
        <v/>
      </c>
      <c r="AB734" s="664" t="str">
        <f t="shared" si="154"/>
        <v/>
      </c>
      <c r="AC734" s="664" t="str">
        <f>IF(Z734="","",VLOOKUP(Z734,リスト!BN:BO,2,0))</f>
        <v/>
      </c>
      <c r="AD734" s="664" t="str">
        <f t="shared" si="141"/>
        <v/>
      </c>
      <c r="AE734" s="664" t="str">
        <f>IF(AD734="","",VLOOKUP(AD734,リスト!BW:BX,2,0))</f>
        <v/>
      </c>
      <c r="AF734" s="664" t="str">
        <f>IF(Z734="","",IF(J734&gt;【１】経営概要!$G$27,調査年-1,調査年)-I734)</f>
        <v/>
      </c>
      <c r="AG734" s="723" t="str">
        <f t="shared" si="142"/>
        <v/>
      </c>
      <c r="AH734" s="665" t="str">
        <f t="shared" si="143"/>
        <v/>
      </c>
      <c r="AI734" s="665" t="str">
        <f t="shared" si="144"/>
        <v/>
      </c>
      <c r="AJ734" s="666" t="str">
        <f t="shared" si="145"/>
        <v/>
      </c>
      <c r="AK734" s="666" t="str">
        <f t="shared" si="146"/>
        <v/>
      </c>
      <c r="AL734" s="666" t="str">
        <f t="shared" si="156"/>
        <v/>
      </c>
      <c r="AM734" s="666" t="str">
        <f>IF(R734="","",IF(OR(I734=IF(J734&gt;【１】経営概要!$G$27,調査年-1,調査年),AH734=""),"",ROUND(AH734*R734%,0)))</f>
        <v/>
      </c>
      <c r="AN734" s="666" t="str">
        <f t="shared" si="147"/>
        <v/>
      </c>
      <c r="AO734" s="666" t="str">
        <f t="shared" si="148"/>
        <v/>
      </c>
      <c r="AP734" s="666" t="str">
        <f t="shared" si="149"/>
        <v/>
      </c>
      <c r="AQ734" s="862" t="str">
        <f>IF(OR(R734="",AND(OR(I734&lt;&gt;IF(J734&gt;【１】経営概要!$G$27,調査年-1,調査年),AA734=0),M734="",AL734="")),"",
SUM(
IF(AND(I734=IF(J734&gt;【１】経営概要!$G$27,調査年-1,調査年),AA734=1),ROUND(K734*R734%,0),),
ROUND(M734*R734%,0),
ROUND(SUM(AL734)*R734%,0),
))</f>
        <v/>
      </c>
      <c r="AR734" s="666" t="str">
        <f t="shared" si="150"/>
        <v/>
      </c>
      <c r="AS734" s="666" t="str">
        <f t="shared" si="151"/>
        <v/>
      </c>
      <c r="AT734" s="897" t="str">
        <f t="shared" si="155"/>
        <v/>
      </c>
      <c r="AU734" s="897" t="str">
        <f t="shared" si="152"/>
        <v/>
      </c>
    </row>
    <row r="735" spans="3:47" s="4" customFormat="1" ht="28.15" hidden="1" customHeight="1" outlineLevel="1">
      <c r="C735" s="722">
        <v>717</v>
      </c>
      <c r="D735" s="772"/>
      <c r="E735" s="773"/>
      <c r="F735" s="767"/>
      <c r="G735" s="744"/>
      <c r="H735" s="193"/>
      <c r="I735" s="193"/>
      <c r="J735" s="768"/>
      <c r="K735" s="192"/>
      <c r="L735" s="192"/>
      <c r="M735" s="774"/>
      <c r="N735" s="192"/>
      <c r="O735" s="769"/>
      <c r="P735" s="895"/>
      <c r="Q735" s="960"/>
      <c r="R735" s="1048"/>
      <c r="S735" s="770"/>
      <c r="T735" s="771"/>
      <c r="U735" s="453"/>
      <c r="V735" s="307"/>
      <c r="W735" s="294"/>
      <c r="Z735" s="663" t="str">
        <f t="shared" si="140"/>
        <v/>
      </c>
      <c r="AA735" s="664" t="str">
        <f t="shared" si="153"/>
        <v/>
      </c>
      <c r="AB735" s="664" t="str">
        <f t="shared" si="154"/>
        <v/>
      </c>
      <c r="AC735" s="664" t="str">
        <f>IF(Z735="","",VLOOKUP(Z735,リスト!BN:BO,2,0))</f>
        <v/>
      </c>
      <c r="AD735" s="664" t="str">
        <f t="shared" si="141"/>
        <v/>
      </c>
      <c r="AE735" s="664" t="str">
        <f>IF(AD735="","",VLOOKUP(AD735,リスト!BW:BX,2,0))</f>
        <v/>
      </c>
      <c r="AF735" s="664" t="str">
        <f>IF(Z735="","",IF(J735&gt;【１】経営概要!$G$27,調査年-1,調査年)-I735)</f>
        <v/>
      </c>
      <c r="AG735" s="723" t="str">
        <f t="shared" si="142"/>
        <v/>
      </c>
      <c r="AH735" s="665" t="str">
        <f t="shared" si="143"/>
        <v/>
      </c>
      <c r="AI735" s="665" t="str">
        <f t="shared" si="144"/>
        <v/>
      </c>
      <c r="AJ735" s="666" t="str">
        <f t="shared" si="145"/>
        <v/>
      </c>
      <c r="AK735" s="666" t="str">
        <f t="shared" si="146"/>
        <v/>
      </c>
      <c r="AL735" s="666" t="str">
        <f t="shared" si="156"/>
        <v/>
      </c>
      <c r="AM735" s="666" t="str">
        <f>IF(R735="","",IF(OR(I735=IF(J735&gt;【１】経営概要!$G$27,調査年-1,調査年),AH735=""),"",ROUND(AH735*R735%,0)))</f>
        <v/>
      </c>
      <c r="AN735" s="666" t="str">
        <f t="shared" si="147"/>
        <v/>
      </c>
      <c r="AO735" s="666" t="str">
        <f t="shared" si="148"/>
        <v/>
      </c>
      <c r="AP735" s="666" t="str">
        <f t="shared" si="149"/>
        <v/>
      </c>
      <c r="AQ735" s="862" t="str">
        <f>IF(OR(R735="",AND(OR(I735&lt;&gt;IF(J735&gt;【１】経営概要!$G$27,調査年-1,調査年),AA735=0),M735="",AL735="")),"",
SUM(
IF(AND(I735=IF(J735&gt;【１】経営概要!$G$27,調査年-1,調査年),AA735=1),ROUND(K735*R735%,0),),
ROUND(M735*R735%,0),
ROUND(SUM(AL735)*R735%,0),
))</f>
        <v/>
      </c>
      <c r="AR735" s="666" t="str">
        <f t="shared" si="150"/>
        <v/>
      </c>
      <c r="AS735" s="666" t="str">
        <f t="shared" si="151"/>
        <v/>
      </c>
      <c r="AT735" s="897" t="str">
        <f t="shared" si="155"/>
        <v/>
      </c>
      <c r="AU735" s="897" t="str">
        <f t="shared" si="152"/>
        <v/>
      </c>
    </row>
    <row r="736" spans="3:47" s="4" customFormat="1" ht="28.15" hidden="1" customHeight="1" outlineLevel="1">
      <c r="C736" s="722">
        <v>718</v>
      </c>
      <c r="D736" s="766"/>
      <c r="E736" s="686"/>
      <c r="F736" s="767"/>
      <c r="G736" s="744"/>
      <c r="H736" s="191"/>
      <c r="I736" s="191"/>
      <c r="J736" s="768"/>
      <c r="K736" s="192"/>
      <c r="L736" s="192"/>
      <c r="M736" s="774"/>
      <c r="N736" s="192"/>
      <c r="O736" s="769"/>
      <c r="P736" s="895"/>
      <c r="Q736" s="960"/>
      <c r="R736" s="1048"/>
      <c r="S736" s="770"/>
      <c r="T736" s="771"/>
      <c r="U736" s="453"/>
      <c r="V736" s="307"/>
      <c r="W736" s="294"/>
      <c r="Z736" s="663" t="str">
        <f t="shared" si="140"/>
        <v/>
      </c>
      <c r="AA736" s="664" t="str">
        <f t="shared" si="153"/>
        <v/>
      </c>
      <c r="AB736" s="664" t="str">
        <f t="shared" si="154"/>
        <v/>
      </c>
      <c r="AC736" s="664" t="str">
        <f>IF(Z736="","",VLOOKUP(Z736,リスト!BN:BO,2,0))</f>
        <v/>
      </c>
      <c r="AD736" s="664" t="str">
        <f t="shared" si="141"/>
        <v/>
      </c>
      <c r="AE736" s="664" t="str">
        <f>IF(AD736="","",VLOOKUP(AD736,リスト!BW:BX,2,0))</f>
        <v/>
      </c>
      <c r="AF736" s="664" t="str">
        <f>IF(Z736="","",IF(J736&gt;【１】経営概要!$G$27,調査年-1,調査年)-I736)</f>
        <v/>
      </c>
      <c r="AG736" s="723" t="str">
        <f t="shared" si="142"/>
        <v/>
      </c>
      <c r="AH736" s="665" t="str">
        <f t="shared" si="143"/>
        <v/>
      </c>
      <c r="AI736" s="665" t="str">
        <f t="shared" si="144"/>
        <v/>
      </c>
      <c r="AJ736" s="666" t="str">
        <f t="shared" si="145"/>
        <v/>
      </c>
      <c r="AK736" s="666" t="str">
        <f t="shared" si="146"/>
        <v/>
      </c>
      <c r="AL736" s="666" t="str">
        <f t="shared" si="156"/>
        <v/>
      </c>
      <c r="AM736" s="666" t="str">
        <f>IF(R736="","",IF(OR(I736=IF(J736&gt;【１】経営概要!$G$27,調査年-1,調査年),AH736=""),"",ROUND(AH736*R736%,0)))</f>
        <v/>
      </c>
      <c r="AN736" s="666" t="str">
        <f t="shared" si="147"/>
        <v/>
      </c>
      <c r="AO736" s="666" t="str">
        <f t="shared" si="148"/>
        <v/>
      </c>
      <c r="AP736" s="666" t="str">
        <f t="shared" si="149"/>
        <v/>
      </c>
      <c r="AQ736" s="862" t="str">
        <f>IF(OR(R736="",AND(OR(I736&lt;&gt;IF(J736&gt;【１】経営概要!$G$27,調査年-1,調査年),AA736=0),M736="",AL736="")),"",
SUM(
IF(AND(I736=IF(J736&gt;【１】経営概要!$G$27,調査年-1,調査年),AA736=1),ROUND(K736*R736%,0),),
ROUND(M736*R736%,0),
ROUND(SUM(AL736)*R736%,0),
))</f>
        <v/>
      </c>
      <c r="AR736" s="666" t="str">
        <f t="shared" si="150"/>
        <v/>
      </c>
      <c r="AS736" s="666" t="str">
        <f t="shared" si="151"/>
        <v/>
      </c>
      <c r="AT736" s="897" t="str">
        <f t="shared" si="155"/>
        <v/>
      </c>
      <c r="AU736" s="897" t="str">
        <f t="shared" si="152"/>
        <v/>
      </c>
    </row>
    <row r="737" spans="3:47" s="4" customFormat="1" ht="28.15" hidden="1" customHeight="1" outlineLevel="1">
      <c r="C737" s="722">
        <v>719</v>
      </c>
      <c r="D737" s="772"/>
      <c r="E737" s="773"/>
      <c r="F737" s="767"/>
      <c r="G737" s="744"/>
      <c r="H737" s="193"/>
      <c r="I737" s="193"/>
      <c r="J737" s="768"/>
      <c r="K737" s="192"/>
      <c r="L737" s="192"/>
      <c r="M737" s="774"/>
      <c r="N737" s="192"/>
      <c r="O737" s="769"/>
      <c r="P737" s="895"/>
      <c r="Q737" s="960"/>
      <c r="R737" s="1048"/>
      <c r="S737" s="770"/>
      <c r="T737" s="771"/>
      <c r="U737" s="453"/>
      <c r="V737" s="307"/>
      <c r="W737" s="294"/>
      <c r="Z737" s="663" t="str">
        <f t="shared" si="140"/>
        <v/>
      </c>
      <c r="AA737" s="664" t="str">
        <f t="shared" si="153"/>
        <v/>
      </c>
      <c r="AB737" s="664" t="str">
        <f t="shared" si="154"/>
        <v/>
      </c>
      <c r="AC737" s="664" t="str">
        <f>IF(Z737="","",VLOOKUP(Z737,リスト!BN:BO,2,0))</f>
        <v/>
      </c>
      <c r="AD737" s="664" t="str">
        <f t="shared" si="141"/>
        <v/>
      </c>
      <c r="AE737" s="664" t="str">
        <f>IF(AD737="","",VLOOKUP(AD737,リスト!BW:BX,2,0))</f>
        <v/>
      </c>
      <c r="AF737" s="664" t="str">
        <f>IF(Z737="","",IF(J737&gt;【１】経営概要!$G$27,調査年-1,調査年)-I737)</f>
        <v/>
      </c>
      <c r="AG737" s="723" t="str">
        <f t="shared" si="142"/>
        <v/>
      </c>
      <c r="AH737" s="665" t="str">
        <f t="shared" si="143"/>
        <v/>
      </c>
      <c r="AI737" s="665" t="str">
        <f t="shared" si="144"/>
        <v/>
      </c>
      <c r="AJ737" s="666" t="str">
        <f t="shared" si="145"/>
        <v/>
      </c>
      <c r="AK737" s="666" t="str">
        <f t="shared" si="146"/>
        <v/>
      </c>
      <c r="AL737" s="666" t="str">
        <f t="shared" si="156"/>
        <v/>
      </c>
      <c r="AM737" s="666" t="str">
        <f>IF(R737="","",IF(OR(I737=IF(J737&gt;【１】経営概要!$G$27,調査年-1,調査年),AH737=""),"",ROUND(AH737*R737%,0)))</f>
        <v/>
      </c>
      <c r="AN737" s="666" t="str">
        <f t="shared" si="147"/>
        <v/>
      </c>
      <c r="AO737" s="666" t="str">
        <f t="shared" si="148"/>
        <v/>
      </c>
      <c r="AP737" s="666" t="str">
        <f t="shared" si="149"/>
        <v/>
      </c>
      <c r="AQ737" s="862" t="str">
        <f>IF(OR(R737="",AND(OR(I737&lt;&gt;IF(J737&gt;【１】経営概要!$G$27,調査年-1,調査年),AA737=0),M737="",AL737="")),"",
SUM(
IF(AND(I737=IF(J737&gt;【１】経営概要!$G$27,調査年-1,調査年),AA737=1),ROUND(K737*R737%,0),),
ROUND(M737*R737%,0),
ROUND(SUM(AL737)*R737%,0),
))</f>
        <v/>
      </c>
      <c r="AR737" s="666" t="str">
        <f t="shared" si="150"/>
        <v/>
      </c>
      <c r="AS737" s="666" t="str">
        <f t="shared" si="151"/>
        <v/>
      </c>
      <c r="AT737" s="897" t="str">
        <f t="shared" si="155"/>
        <v/>
      </c>
      <c r="AU737" s="897" t="str">
        <f t="shared" si="152"/>
        <v/>
      </c>
    </row>
    <row r="738" spans="3:47" s="4" customFormat="1" ht="28.15" hidden="1" customHeight="1" outlineLevel="1">
      <c r="C738" s="722">
        <v>720</v>
      </c>
      <c r="D738" s="766"/>
      <c r="E738" s="686"/>
      <c r="F738" s="767"/>
      <c r="G738" s="744"/>
      <c r="H738" s="191"/>
      <c r="I738" s="191"/>
      <c r="J738" s="768"/>
      <c r="K738" s="192"/>
      <c r="L738" s="192"/>
      <c r="M738" s="774"/>
      <c r="N738" s="192"/>
      <c r="O738" s="769"/>
      <c r="P738" s="895"/>
      <c r="Q738" s="960"/>
      <c r="R738" s="1048"/>
      <c r="S738" s="770"/>
      <c r="T738" s="771"/>
      <c r="U738" s="453"/>
      <c r="V738" s="307"/>
      <c r="W738" s="294"/>
      <c r="Z738" s="663" t="str">
        <f t="shared" si="140"/>
        <v/>
      </c>
      <c r="AA738" s="664" t="str">
        <f t="shared" si="153"/>
        <v/>
      </c>
      <c r="AB738" s="664" t="str">
        <f t="shared" si="154"/>
        <v/>
      </c>
      <c r="AC738" s="664" t="str">
        <f>IF(Z738="","",VLOOKUP(Z738,リスト!BN:BO,2,0))</f>
        <v/>
      </c>
      <c r="AD738" s="664" t="str">
        <f t="shared" si="141"/>
        <v/>
      </c>
      <c r="AE738" s="664" t="str">
        <f>IF(AD738="","",VLOOKUP(AD738,リスト!BW:BX,2,0))</f>
        <v/>
      </c>
      <c r="AF738" s="664" t="str">
        <f>IF(Z738="","",IF(J738&gt;【１】経営概要!$G$27,調査年-1,調査年)-I738)</f>
        <v/>
      </c>
      <c r="AG738" s="723" t="str">
        <f t="shared" si="142"/>
        <v/>
      </c>
      <c r="AH738" s="665" t="str">
        <f t="shared" si="143"/>
        <v/>
      </c>
      <c r="AI738" s="665" t="str">
        <f t="shared" si="144"/>
        <v/>
      </c>
      <c r="AJ738" s="666" t="str">
        <f t="shared" si="145"/>
        <v/>
      </c>
      <c r="AK738" s="666" t="str">
        <f t="shared" si="146"/>
        <v/>
      </c>
      <c r="AL738" s="666" t="str">
        <f t="shared" si="156"/>
        <v/>
      </c>
      <c r="AM738" s="666" t="str">
        <f>IF(R738="","",IF(OR(I738=IF(J738&gt;【１】経営概要!$G$27,調査年-1,調査年),AH738=""),"",ROUND(AH738*R738%,0)))</f>
        <v/>
      </c>
      <c r="AN738" s="666" t="str">
        <f t="shared" si="147"/>
        <v/>
      </c>
      <c r="AO738" s="666" t="str">
        <f t="shared" si="148"/>
        <v/>
      </c>
      <c r="AP738" s="666" t="str">
        <f t="shared" si="149"/>
        <v/>
      </c>
      <c r="AQ738" s="862" t="str">
        <f>IF(OR(R738="",AND(OR(I738&lt;&gt;IF(J738&gt;【１】経営概要!$G$27,調査年-1,調査年),AA738=0),M738="",AL738="")),"",
SUM(
IF(AND(I738=IF(J738&gt;【１】経営概要!$G$27,調査年-1,調査年),AA738=1),ROUND(K738*R738%,0),),
ROUND(M738*R738%,0),
ROUND(SUM(AL738)*R738%,0),
))</f>
        <v/>
      </c>
      <c r="AR738" s="666" t="str">
        <f t="shared" si="150"/>
        <v/>
      </c>
      <c r="AS738" s="666" t="str">
        <f t="shared" si="151"/>
        <v/>
      </c>
      <c r="AT738" s="897" t="str">
        <f t="shared" si="155"/>
        <v/>
      </c>
      <c r="AU738" s="897" t="str">
        <f t="shared" si="152"/>
        <v/>
      </c>
    </row>
    <row r="739" spans="3:47" s="4" customFormat="1" ht="28.15" hidden="1" customHeight="1" outlineLevel="1">
      <c r="C739" s="722">
        <v>721</v>
      </c>
      <c r="D739" s="772"/>
      <c r="E739" s="773"/>
      <c r="F739" s="767"/>
      <c r="G739" s="744"/>
      <c r="H739" s="193"/>
      <c r="I739" s="193"/>
      <c r="J739" s="768"/>
      <c r="K739" s="192"/>
      <c r="L739" s="192"/>
      <c r="M739" s="774"/>
      <c r="N739" s="192"/>
      <c r="O739" s="769"/>
      <c r="P739" s="895"/>
      <c r="Q739" s="960"/>
      <c r="R739" s="1048"/>
      <c r="S739" s="770"/>
      <c r="T739" s="771"/>
      <c r="U739" s="453"/>
      <c r="V739" s="307"/>
      <c r="W739" s="294"/>
      <c r="Z739" s="663" t="str">
        <f t="shared" si="140"/>
        <v/>
      </c>
      <c r="AA739" s="664" t="str">
        <f t="shared" si="153"/>
        <v/>
      </c>
      <c r="AB739" s="664" t="str">
        <f t="shared" si="154"/>
        <v/>
      </c>
      <c r="AC739" s="664" t="str">
        <f>IF(Z739="","",VLOOKUP(Z739,リスト!BN:BO,2,0))</f>
        <v/>
      </c>
      <c r="AD739" s="664" t="str">
        <f t="shared" si="141"/>
        <v/>
      </c>
      <c r="AE739" s="664" t="str">
        <f>IF(AD739="","",VLOOKUP(AD739,リスト!BW:BX,2,0))</f>
        <v/>
      </c>
      <c r="AF739" s="664" t="str">
        <f>IF(Z739="","",IF(J739&gt;【１】経営概要!$G$27,調査年-1,調査年)-I739)</f>
        <v/>
      </c>
      <c r="AG739" s="723" t="str">
        <f t="shared" si="142"/>
        <v/>
      </c>
      <c r="AH739" s="665" t="str">
        <f t="shared" si="143"/>
        <v/>
      </c>
      <c r="AI739" s="665" t="str">
        <f t="shared" si="144"/>
        <v/>
      </c>
      <c r="AJ739" s="666" t="str">
        <f t="shared" si="145"/>
        <v/>
      </c>
      <c r="AK739" s="666" t="str">
        <f t="shared" si="146"/>
        <v/>
      </c>
      <c r="AL739" s="666" t="str">
        <f t="shared" si="156"/>
        <v/>
      </c>
      <c r="AM739" s="666" t="str">
        <f>IF(R739="","",IF(OR(I739=IF(J739&gt;【１】経営概要!$G$27,調査年-1,調査年),AH739=""),"",ROUND(AH739*R739%,0)))</f>
        <v/>
      </c>
      <c r="AN739" s="666" t="str">
        <f t="shared" si="147"/>
        <v/>
      </c>
      <c r="AO739" s="666" t="str">
        <f t="shared" si="148"/>
        <v/>
      </c>
      <c r="AP739" s="666" t="str">
        <f t="shared" si="149"/>
        <v/>
      </c>
      <c r="AQ739" s="862" t="str">
        <f>IF(OR(R739="",AND(OR(I739&lt;&gt;IF(J739&gt;【１】経営概要!$G$27,調査年-1,調査年),AA739=0),M739="",AL739="")),"",
SUM(
IF(AND(I739=IF(J739&gt;【１】経営概要!$G$27,調査年-1,調査年),AA739=1),ROUND(K739*R739%,0),),
ROUND(M739*R739%,0),
ROUND(SUM(AL739)*R739%,0),
))</f>
        <v/>
      </c>
      <c r="AR739" s="666" t="str">
        <f t="shared" si="150"/>
        <v/>
      </c>
      <c r="AS739" s="666" t="str">
        <f t="shared" si="151"/>
        <v/>
      </c>
      <c r="AT739" s="897" t="str">
        <f t="shared" si="155"/>
        <v/>
      </c>
      <c r="AU739" s="897" t="str">
        <f t="shared" si="152"/>
        <v/>
      </c>
    </row>
    <row r="740" spans="3:47" s="4" customFormat="1" ht="28.15" hidden="1" customHeight="1" outlineLevel="1">
      <c r="C740" s="722">
        <v>722</v>
      </c>
      <c r="D740" s="766"/>
      <c r="E740" s="686"/>
      <c r="F740" s="767"/>
      <c r="G740" s="744"/>
      <c r="H740" s="191"/>
      <c r="I740" s="191"/>
      <c r="J740" s="768"/>
      <c r="K740" s="192"/>
      <c r="L740" s="192"/>
      <c r="M740" s="774"/>
      <c r="N740" s="192"/>
      <c r="O740" s="769"/>
      <c r="P740" s="895"/>
      <c r="Q740" s="960"/>
      <c r="R740" s="1048"/>
      <c r="S740" s="770"/>
      <c r="T740" s="771"/>
      <c r="U740" s="453"/>
      <c r="V740" s="307"/>
      <c r="W740" s="294"/>
      <c r="Z740" s="663" t="str">
        <f t="shared" si="140"/>
        <v/>
      </c>
      <c r="AA740" s="664" t="str">
        <f t="shared" si="153"/>
        <v/>
      </c>
      <c r="AB740" s="664" t="str">
        <f t="shared" si="154"/>
        <v/>
      </c>
      <c r="AC740" s="664" t="str">
        <f>IF(Z740="","",VLOOKUP(Z740,リスト!BN:BO,2,0))</f>
        <v/>
      </c>
      <c r="AD740" s="664" t="str">
        <f t="shared" si="141"/>
        <v/>
      </c>
      <c r="AE740" s="664" t="str">
        <f>IF(AD740="","",VLOOKUP(AD740,リスト!BW:BX,2,0))</f>
        <v/>
      </c>
      <c r="AF740" s="664" t="str">
        <f>IF(Z740="","",IF(J740&gt;【１】経営概要!$G$27,調査年-1,調査年)-I740)</f>
        <v/>
      </c>
      <c r="AG740" s="723" t="str">
        <f t="shared" si="142"/>
        <v/>
      </c>
      <c r="AH740" s="665" t="str">
        <f t="shared" si="143"/>
        <v/>
      </c>
      <c r="AI740" s="665" t="str">
        <f t="shared" si="144"/>
        <v/>
      </c>
      <c r="AJ740" s="666" t="str">
        <f t="shared" si="145"/>
        <v/>
      </c>
      <c r="AK740" s="666" t="str">
        <f t="shared" si="146"/>
        <v/>
      </c>
      <c r="AL740" s="666" t="str">
        <f t="shared" si="156"/>
        <v/>
      </c>
      <c r="AM740" s="666" t="str">
        <f>IF(R740="","",IF(OR(I740=IF(J740&gt;【１】経営概要!$G$27,調査年-1,調査年),AH740=""),"",ROUND(AH740*R740%,0)))</f>
        <v/>
      </c>
      <c r="AN740" s="666" t="str">
        <f t="shared" si="147"/>
        <v/>
      </c>
      <c r="AO740" s="666" t="str">
        <f t="shared" si="148"/>
        <v/>
      </c>
      <c r="AP740" s="666" t="str">
        <f t="shared" si="149"/>
        <v/>
      </c>
      <c r="AQ740" s="862" t="str">
        <f>IF(OR(R740="",AND(OR(I740&lt;&gt;IF(J740&gt;【１】経営概要!$G$27,調査年-1,調査年),AA740=0),M740="",AL740="")),"",
SUM(
IF(AND(I740=IF(J740&gt;【１】経営概要!$G$27,調査年-1,調査年),AA740=1),ROUND(K740*R740%,0),),
ROUND(M740*R740%,0),
ROUND(SUM(AL740)*R740%,0),
))</f>
        <v/>
      </c>
      <c r="AR740" s="666" t="str">
        <f t="shared" si="150"/>
        <v/>
      </c>
      <c r="AS740" s="666" t="str">
        <f t="shared" si="151"/>
        <v/>
      </c>
      <c r="AT740" s="897" t="str">
        <f t="shared" si="155"/>
        <v/>
      </c>
      <c r="AU740" s="897" t="str">
        <f t="shared" si="152"/>
        <v/>
      </c>
    </row>
    <row r="741" spans="3:47" s="4" customFormat="1" ht="28.15" hidden="1" customHeight="1" outlineLevel="1">
      <c r="C741" s="722">
        <v>723</v>
      </c>
      <c r="D741" s="772"/>
      <c r="E741" s="773"/>
      <c r="F741" s="767"/>
      <c r="G741" s="744"/>
      <c r="H741" s="193"/>
      <c r="I741" s="193"/>
      <c r="J741" s="768"/>
      <c r="K741" s="192"/>
      <c r="L741" s="192"/>
      <c r="M741" s="774"/>
      <c r="N741" s="192"/>
      <c r="O741" s="769"/>
      <c r="P741" s="895"/>
      <c r="Q741" s="960"/>
      <c r="R741" s="1048"/>
      <c r="S741" s="770"/>
      <c r="T741" s="771"/>
      <c r="U741" s="453"/>
      <c r="V741" s="307"/>
      <c r="W741" s="294"/>
      <c r="Z741" s="663" t="str">
        <f t="shared" si="140"/>
        <v/>
      </c>
      <c r="AA741" s="664" t="str">
        <f t="shared" si="153"/>
        <v/>
      </c>
      <c r="AB741" s="664" t="str">
        <f t="shared" si="154"/>
        <v/>
      </c>
      <c r="AC741" s="664" t="str">
        <f>IF(Z741="","",VLOOKUP(Z741,リスト!BN:BO,2,0))</f>
        <v/>
      </c>
      <c r="AD741" s="664" t="str">
        <f t="shared" si="141"/>
        <v/>
      </c>
      <c r="AE741" s="664" t="str">
        <f>IF(AD741="","",VLOOKUP(AD741,リスト!BW:BX,2,0))</f>
        <v/>
      </c>
      <c r="AF741" s="664" t="str">
        <f>IF(Z741="","",IF(J741&gt;【１】経営概要!$G$27,調査年-1,調査年)-I741)</f>
        <v/>
      </c>
      <c r="AG741" s="723" t="str">
        <f t="shared" si="142"/>
        <v/>
      </c>
      <c r="AH741" s="665" t="str">
        <f t="shared" si="143"/>
        <v/>
      </c>
      <c r="AI741" s="665" t="str">
        <f t="shared" si="144"/>
        <v/>
      </c>
      <c r="AJ741" s="666" t="str">
        <f t="shared" si="145"/>
        <v/>
      </c>
      <c r="AK741" s="666" t="str">
        <f t="shared" si="146"/>
        <v/>
      </c>
      <c r="AL741" s="666" t="str">
        <f t="shared" si="156"/>
        <v/>
      </c>
      <c r="AM741" s="666" t="str">
        <f>IF(R741="","",IF(OR(I741=IF(J741&gt;【１】経営概要!$G$27,調査年-1,調査年),AH741=""),"",ROUND(AH741*R741%,0)))</f>
        <v/>
      </c>
      <c r="AN741" s="666" t="str">
        <f t="shared" si="147"/>
        <v/>
      </c>
      <c r="AO741" s="666" t="str">
        <f t="shared" si="148"/>
        <v/>
      </c>
      <c r="AP741" s="666" t="str">
        <f t="shared" si="149"/>
        <v/>
      </c>
      <c r="AQ741" s="862" t="str">
        <f>IF(OR(R741="",AND(OR(I741&lt;&gt;IF(J741&gt;【１】経営概要!$G$27,調査年-1,調査年),AA741=0),M741="",AL741="")),"",
SUM(
IF(AND(I741=IF(J741&gt;【１】経営概要!$G$27,調査年-1,調査年),AA741=1),ROUND(K741*R741%,0),),
ROUND(M741*R741%,0),
ROUND(SUM(AL741)*R741%,0),
))</f>
        <v/>
      </c>
      <c r="AR741" s="666" t="str">
        <f t="shared" si="150"/>
        <v/>
      </c>
      <c r="AS741" s="666" t="str">
        <f t="shared" si="151"/>
        <v/>
      </c>
      <c r="AT741" s="897" t="str">
        <f t="shared" si="155"/>
        <v/>
      </c>
      <c r="AU741" s="897" t="str">
        <f t="shared" si="152"/>
        <v/>
      </c>
    </row>
    <row r="742" spans="3:47" s="4" customFormat="1" ht="28.15" hidden="1" customHeight="1" outlineLevel="1">
      <c r="C742" s="722">
        <v>724</v>
      </c>
      <c r="D742" s="766"/>
      <c r="E742" s="686"/>
      <c r="F742" s="767"/>
      <c r="G742" s="744"/>
      <c r="H742" s="191"/>
      <c r="I742" s="191"/>
      <c r="J742" s="768"/>
      <c r="K742" s="192"/>
      <c r="L742" s="192"/>
      <c r="M742" s="774"/>
      <c r="N742" s="192"/>
      <c r="O742" s="769"/>
      <c r="P742" s="895"/>
      <c r="Q742" s="960"/>
      <c r="R742" s="1048"/>
      <c r="S742" s="770"/>
      <c r="T742" s="771"/>
      <c r="U742" s="453"/>
      <c r="V742" s="307"/>
      <c r="W742" s="294"/>
      <c r="Z742" s="663" t="str">
        <f t="shared" si="140"/>
        <v/>
      </c>
      <c r="AA742" s="664" t="str">
        <f t="shared" si="153"/>
        <v/>
      </c>
      <c r="AB742" s="664" t="str">
        <f t="shared" si="154"/>
        <v/>
      </c>
      <c r="AC742" s="664" t="str">
        <f>IF(Z742="","",VLOOKUP(Z742,リスト!BN:BO,2,0))</f>
        <v/>
      </c>
      <c r="AD742" s="664" t="str">
        <f t="shared" si="141"/>
        <v/>
      </c>
      <c r="AE742" s="664" t="str">
        <f>IF(AD742="","",VLOOKUP(AD742,リスト!BW:BX,2,0))</f>
        <v/>
      </c>
      <c r="AF742" s="664" t="str">
        <f>IF(Z742="","",IF(J742&gt;【１】経営概要!$G$27,調査年-1,調査年)-I742)</f>
        <v/>
      </c>
      <c r="AG742" s="723" t="str">
        <f t="shared" si="142"/>
        <v/>
      </c>
      <c r="AH742" s="665" t="str">
        <f t="shared" si="143"/>
        <v/>
      </c>
      <c r="AI742" s="665" t="str">
        <f t="shared" si="144"/>
        <v/>
      </c>
      <c r="AJ742" s="666" t="str">
        <f t="shared" si="145"/>
        <v/>
      </c>
      <c r="AK742" s="666" t="str">
        <f t="shared" si="146"/>
        <v/>
      </c>
      <c r="AL742" s="666" t="str">
        <f t="shared" si="156"/>
        <v/>
      </c>
      <c r="AM742" s="666" t="str">
        <f>IF(R742="","",IF(OR(I742=IF(J742&gt;【１】経営概要!$G$27,調査年-1,調査年),AH742=""),"",ROUND(AH742*R742%,0)))</f>
        <v/>
      </c>
      <c r="AN742" s="666" t="str">
        <f t="shared" si="147"/>
        <v/>
      </c>
      <c r="AO742" s="666" t="str">
        <f t="shared" si="148"/>
        <v/>
      </c>
      <c r="AP742" s="666" t="str">
        <f t="shared" si="149"/>
        <v/>
      </c>
      <c r="AQ742" s="862" t="str">
        <f>IF(OR(R742="",AND(OR(I742&lt;&gt;IF(J742&gt;【１】経営概要!$G$27,調査年-1,調査年),AA742=0),M742="",AL742="")),"",
SUM(
IF(AND(I742=IF(J742&gt;【１】経営概要!$G$27,調査年-1,調査年),AA742=1),ROUND(K742*R742%,0),),
ROUND(M742*R742%,0),
ROUND(SUM(AL742)*R742%,0),
))</f>
        <v/>
      </c>
      <c r="AR742" s="666" t="str">
        <f t="shared" si="150"/>
        <v/>
      </c>
      <c r="AS742" s="666" t="str">
        <f t="shared" si="151"/>
        <v/>
      </c>
      <c r="AT742" s="897" t="str">
        <f t="shared" si="155"/>
        <v/>
      </c>
      <c r="AU742" s="897" t="str">
        <f t="shared" si="152"/>
        <v/>
      </c>
    </row>
    <row r="743" spans="3:47" s="4" customFormat="1" ht="28.15" hidden="1" customHeight="1" outlineLevel="1">
      <c r="C743" s="722">
        <v>725</v>
      </c>
      <c r="D743" s="772"/>
      <c r="E743" s="773"/>
      <c r="F743" s="767"/>
      <c r="G743" s="744"/>
      <c r="H743" s="193"/>
      <c r="I743" s="193"/>
      <c r="J743" s="768"/>
      <c r="K743" s="192"/>
      <c r="L743" s="192"/>
      <c r="M743" s="774"/>
      <c r="N743" s="192"/>
      <c r="O743" s="769"/>
      <c r="P743" s="895"/>
      <c r="Q743" s="960"/>
      <c r="R743" s="1048"/>
      <c r="S743" s="770"/>
      <c r="T743" s="771"/>
      <c r="U743" s="453"/>
      <c r="V743" s="307"/>
      <c r="W743" s="294"/>
      <c r="Z743" s="663" t="str">
        <f t="shared" si="140"/>
        <v/>
      </c>
      <c r="AA743" s="664" t="str">
        <f t="shared" si="153"/>
        <v/>
      </c>
      <c r="AB743" s="664" t="str">
        <f t="shared" si="154"/>
        <v/>
      </c>
      <c r="AC743" s="664" t="str">
        <f>IF(Z743="","",VLOOKUP(Z743,リスト!BN:BO,2,0))</f>
        <v/>
      </c>
      <c r="AD743" s="664" t="str">
        <f t="shared" si="141"/>
        <v/>
      </c>
      <c r="AE743" s="664" t="str">
        <f>IF(AD743="","",VLOOKUP(AD743,リスト!BW:BX,2,0))</f>
        <v/>
      </c>
      <c r="AF743" s="664" t="str">
        <f>IF(Z743="","",IF(J743&gt;【１】経営概要!$G$27,調査年-1,調査年)-I743)</f>
        <v/>
      </c>
      <c r="AG743" s="723" t="str">
        <f t="shared" si="142"/>
        <v/>
      </c>
      <c r="AH743" s="665" t="str">
        <f t="shared" si="143"/>
        <v/>
      </c>
      <c r="AI743" s="665" t="str">
        <f t="shared" si="144"/>
        <v/>
      </c>
      <c r="AJ743" s="666" t="str">
        <f t="shared" si="145"/>
        <v/>
      </c>
      <c r="AK743" s="666" t="str">
        <f t="shared" si="146"/>
        <v/>
      </c>
      <c r="AL743" s="666" t="str">
        <f t="shared" si="156"/>
        <v/>
      </c>
      <c r="AM743" s="666" t="str">
        <f>IF(R743="","",IF(OR(I743=IF(J743&gt;【１】経営概要!$G$27,調査年-1,調査年),AH743=""),"",ROUND(AH743*R743%,0)))</f>
        <v/>
      </c>
      <c r="AN743" s="666" t="str">
        <f t="shared" si="147"/>
        <v/>
      </c>
      <c r="AO743" s="666" t="str">
        <f t="shared" si="148"/>
        <v/>
      </c>
      <c r="AP743" s="666" t="str">
        <f t="shared" si="149"/>
        <v/>
      </c>
      <c r="AQ743" s="862" t="str">
        <f>IF(OR(R743="",AND(OR(I743&lt;&gt;IF(J743&gt;【１】経営概要!$G$27,調査年-1,調査年),AA743=0),M743="",AL743="")),"",
SUM(
IF(AND(I743=IF(J743&gt;【１】経営概要!$G$27,調査年-1,調査年),AA743=1),ROUND(K743*R743%,0),),
ROUND(M743*R743%,0),
ROUND(SUM(AL743)*R743%,0),
))</f>
        <v/>
      </c>
      <c r="AR743" s="666" t="str">
        <f t="shared" si="150"/>
        <v/>
      </c>
      <c r="AS743" s="666" t="str">
        <f t="shared" si="151"/>
        <v/>
      </c>
      <c r="AT743" s="897" t="str">
        <f t="shared" si="155"/>
        <v/>
      </c>
      <c r="AU743" s="897" t="str">
        <f t="shared" si="152"/>
        <v/>
      </c>
    </row>
    <row r="744" spans="3:47" s="4" customFormat="1" ht="28.15" hidden="1" customHeight="1" outlineLevel="1">
      <c r="C744" s="722">
        <v>726</v>
      </c>
      <c r="D744" s="766"/>
      <c r="E744" s="686"/>
      <c r="F744" s="767"/>
      <c r="G744" s="744"/>
      <c r="H744" s="191"/>
      <c r="I744" s="191"/>
      <c r="J744" s="768"/>
      <c r="K744" s="192"/>
      <c r="L744" s="192"/>
      <c r="M744" s="774"/>
      <c r="N744" s="192"/>
      <c r="O744" s="769"/>
      <c r="P744" s="895"/>
      <c r="Q744" s="960"/>
      <c r="R744" s="1048"/>
      <c r="S744" s="770"/>
      <c r="T744" s="771"/>
      <c r="U744" s="453"/>
      <c r="V744" s="307"/>
      <c r="W744" s="294"/>
      <c r="Z744" s="663" t="str">
        <f t="shared" si="140"/>
        <v/>
      </c>
      <c r="AA744" s="664" t="str">
        <f t="shared" si="153"/>
        <v/>
      </c>
      <c r="AB744" s="664" t="str">
        <f t="shared" si="154"/>
        <v/>
      </c>
      <c r="AC744" s="664" t="str">
        <f>IF(Z744="","",VLOOKUP(Z744,リスト!BN:BO,2,0))</f>
        <v/>
      </c>
      <c r="AD744" s="664" t="str">
        <f t="shared" si="141"/>
        <v/>
      </c>
      <c r="AE744" s="664" t="str">
        <f>IF(AD744="","",VLOOKUP(AD744,リスト!BW:BX,2,0))</f>
        <v/>
      </c>
      <c r="AF744" s="664" t="str">
        <f>IF(Z744="","",IF(J744&gt;【１】経営概要!$G$27,調査年-1,調査年)-I744)</f>
        <v/>
      </c>
      <c r="AG744" s="723" t="str">
        <f t="shared" si="142"/>
        <v/>
      </c>
      <c r="AH744" s="665" t="str">
        <f t="shared" si="143"/>
        <v/>
      </c>
      <c r="AI744" s="665" t="str">
        <f t="shared" si="144"/>
        <v/>
      </c>
      <c r="AJ744" s="666" t="str">
        <f t="shared" si="145"/>
        <v/>
      </c>
      <c r="AK744" s="666" t="str">
        <f t="shared" si="146"/>
        <v/>
      </c>
      <c r="AL744" s="666" t="str">
        <f t="shared" si="156"/>
        <v/>
      </c>
      <c r="AM744" s="666" t="str">
        <f>IF(R744="","",IF(OR(I744=IF(J744&gt;【１】経営概要!$G$27,調査年-1,調査年),AH744=""),"",ROUND(AH744*R744%,0)))</f>
        <v/>
      </c>
      <c r="AN744" s="666" t="str">
        <f t="shared" si="147"/>
        <v/>
      </c>
      <c r="AO744" s="666" t="str">
        <f t="shared" si="148"/>
        <v/>
      </c>
      <c r="AP744" s="666" t="str">
        <f t="shared" si="149"/>
        <v/>
      </c>
      <c r="AQ744" s="862" t="str">
        <f>IF(OR(R744="",AND(OR(I744&lt;&gt;IF(J744&gt;【１】経営概要!$G$27,調査年-1,調査年),AA744=0),M744="",AL744="")),"",
SUM(
IF(AND(I744=IF(J744&gt;【１】経営概要!$G$27,調査年-1,調査年),AA744=1),ROUND(K744*R744%,0),),
ROUND(M744*R744%,0),
ROUND(SUM(AL744)*R744%,0),
))</f>
        <v/>
      </c>
      <c r="AR744" s="666" t="str">
        <f t="shared" si="150"/>
        <v/>
      </c>
      <c r="AS744" s="666" t="str">
        <f t="shared" si="151"/>
        <v/>
      </c>
      <c r="AT744" s="897" t="str">
        <f t="shared" si="155"/>
        <v/>
      </c>
      <c r="AU744" s="897" t="str">
        <f t="shared" si="152"/>
        <v/>
      </c>
    </row>
    <row r="745" spans="3:47" s="4" customFormat="1" ht="28.15" hidden="1" customHeight="1" outlineLevel="1">
      <c r="C745" s="722">
        <v>727</v>
      </c>
      <c r="D745" s="772"/>
      <c r="E745" s="773"/>
      <c r="F745" s="767"/>
      <c r="G745" s="744"/>
      <c r="H745" s="193"/>
      <c r="I745" s="193"/>
      <c r="J745" s="775"/>
      <c r="K745" s="192"/>
      <c r="L745" s="192"/>
      <c r="M745" s="774"/>
      <c r="N745" s="192"/>
      <c r="O745" s="769"/>
      <c r="P745" s="895"/>
      <c r="Q745" s="960"/>
      <c r="R745" s="1048"/>
      <c r="S745" s="770"/>
      <c r="T745" s="771"/>
      <c r="U745" s="453"/>
      <c r="V745" s="307"/>
      <c r="W745" s="294"/>
      <c r="Z745" s="663" t="str">
        <f t="shared" si="140"/>
        <v/>
      </c>
      <c r="AA745" s="664" t="str">
        <f t="shared" si="153"/>
        <v/>
      </c>
      <c r="AB745" s="664" t="str">
        <f t="shared" si="154"/>
        <v/>
      </c>
      <c r="AC745" s="664" t="str">
        <f>IF(Z745="","",VLOOKUP(Z745,リスト!BN:BO,2,0))</f>
        <v/>
      </c>
      <c r="AD745" s="664" t="str">
        <f t="shared" si="141"/>
        <v/>
      </c>
      <c r="AE745" s="664" t="str">
        <f>IF(AD745="","",VLOOKUP(AD745,リスト!BW:BX,2,0))</f>
        <v/>
      </c>
      <c r="AF745" s="664" t="str">
        <f>IF(Z745="","",IF(J745&gt;【１】経営概要!$G$27,調査年-1,調査年)-I745)</f>
        <v/>
      </c>
      <c r="AG745" s="723" t="str">
        <f t="shared" si="142"/>
        <v/>
      </c>
      <c r="AH745" s="665" t="str">
        <f t="shared" si="143"/>
        <v/>
      </c>
      <c r="AI745" s="665" t="str">
        <f t="shared" si="144"/>
        <v/>
      </c>
      <c r="AJ745" s="666" t="str">
        <f t="shared" si="145"/>
        <v/>
      </c>
      <c r="AK745" s="666" t="str">
        <f t="shared" si="146"/>
        <v/>
      </c>
      <c r="AL745" s="666" t="str">
        <f t="shared" si="156"/>
        <v/>
      </c>
      <c r="AM745" s="666" t="str">
        <f>IF(R745="","",IF(OR(I745=IF(J745&gt;【１】経営概要!$G$27,調査年-1,調査年),AH745=""),"",ROUND(AH745*R745%,0)))</f>
        <v/>
      </c>
      <c r="AN745" s="666" t="str">
        <f t="shared" si="147"/>
        <v/>
      </c>
      <c r="AO745" s="666" t="str">
        <f t="shared" si="148"/>
        <v/>
      </c>
      <c r="AP745" s="666" t="str">
        <f t="shared" si="149"/>
        <v/>
      </c>
      <c r="AQ745" s="862" t="str">
        <f>IF(OR(R745="",AND(OR(I745&lt;&gt;IF(J745&gt;【１】経営概要!$G$27,調査年-1,調査年),AA745=0),M745="",AL745="")),"",
SUM(
IF(AND(I745=IF(J745&gt;【１】経営概要!$G$27,調査年-1,調査年),AA745=1),ROUND(K745*R745%,0),),
ROUND(M745*R745%,0),
ROUND(SUM(AL745)*R745%,0),
))</f>
        <v/>
      </c>
      <c r="AR745" s="666" t="str">
        <f t="shared" si="150"/>
        <v/>
      </c>
      <c r="AS745" s="666" t="str">
        <f t="shared" si="151"/>
        <v/>
      </c>
      <c r="AT745" s="897" t="str">
        <f t="shared" si="155"/>
        <v/>
      </c>
      <c r="AU745" s="897" t="str">
        <f t="shared" si="152"/>
        <v/>
      </c>
    </row>
    <row r="746" spans="3:47" s="4" customFormat="1" ht="28.15" hidden="1" customHeight="1" outlineLevel="1">
      <c r="C746" s="722">
        <v>728</v>
      </c>
      <c r="D746" s="766"/>
      <c r="E746" s="686"/>
      <c r="F746" s="767"/>
      <c r="G746" s="744"/>
      <c r="H746" s="191"/>
      <c r="I746" s="191"/>
      <c r="J746" s="776"/>
      <c r="K746" s="192"/>
      <c r="L746" s="192"/>
      <c r="M746" s="774"/>
      <c r="N746" s="192"/>
      <c r="O746" s="769"/>
      <c r="P746" s="895"/>
      <c r="Q746" s="960"/>
      <c r="R746" s="1048"/>
      <c r="S746" s="770"/>
      <c r="T746" s="771"/>
      <c r="U746" s="453"/>
      <c r="V746" s="307"/>
      <c r="W746" s="294"/>
      <c r="Z746" s="663" t="str">
        <f t="shared" si="140"/>
        <v/>
      </c>
      <c r="AA746" s="664" t="str">
        <f t="shared" si="153"/>
        <v/>
      </c>
      <c r="AB746" s="664" t="str">
        <f t="shared" si="154"/>
        <v/>
      </c>
      <c r="AC746" s="664" t="str">
        <f>IF(Z746="","",VLOOKUP(Z746,リスト!BN:BO,2,0))</f>
        <v/>
      </c>
      <c r="AD746" s="664" t="str">
        <f t="shared" si="141"/>
        <v/>
      </c>
      <c r="AE746" s="664" t="str">
        <f>IF(AD746="","",VLOOKUP(AD746,リスト!BW:BX,2,0))</f>
        <v/>
      </c>
      <c r="AF746" s="664" t="str">
        <f>IF(Z746="","",IF(J746&gt;【１】経営概要!$G$27,調査年-1,調査年)-I746)</f>
        <v/>
      </c>
      <c r="AG746" s="723" t="str">
        <f t="shared" si="142"/>
        <v/>
      </c>
      <c r="AH746" s="665" t="str">
        <f t="shared" si="143"/>
        <v/>
      </c>
      <c r="AI746" s="665" t="str">
        <f t="shared" si="144"/>
        <v/>
      </c>
      <c r="AJ746" s="666" t="str">
        <f t="shared" si="145"/>
        <v/>
      </c>
      <c r="AK746" s="666" t="str">
        <f t="shared" si="146"/>
        <v/>
      </c>
      <c r="AL746" s="666" t="str">
        <f t="shared" si="156"/>
        <v/>
      </c>
      <c r="AM746" s="666" t="str">
        <f>IF(R746="","",IF(OR(I746=IF(J746&gt;【１】経営概要!$G$27,調査年-1,調査年),AH746=""),"",ROUND(AH746*R746%,0)))</f>
        <v/>
      </c>
      <c r="AN746" s="666" t="str">
        <f t="shared" si="147"/>
        <v/>
      </c>
      <c r="AO746" s="666" t="str">
        <f t="shared" si="148"/>
        <v/>
      </c>
      <c r="AP746" s="666" t="str">
        <f t="shared" si="149"/>
        <v/>
      </c>
      <c r="AQ746" s="862" t="str">
        <f>IF(OR(R746="",AND(OR(I746&lt;&gt;IF(J746&gt;【１】経営概要!$G$27,調査年-1,調査年),AA746=0),M746="",AL746="")),"",
SUM(
IF(AND(I746=IF(J746&gt;【１】経営概要!$G$27,調査年-1,調査年),AA746=1),ROUND(K746*R746%,0),),
ROUND(M746*R746%,0),
ROUND(SUM(AL746)*R746%,0),
))</f>
        <v/>
      </c>
      <c r="AR746" s="666" t="str">
        <f t="shared" si="150"/>
        <v/>
      </c>
      <c r="AS746" s="666" t="str">
        <f t="shared" si="151"/>
        <v/>
      </c>
      <c r="AT746" s="897" t="str">
        <f t="shared" si="155"/>
        <v/>
      </c>
      <c r="AU746" s="897" t="str">
        <f t="shared" si="152"/>
        <v/>
      </c>
    </row>
    <row r="747" spans="3:47" s="4" customFormat="1" ht="28.15" hidden="1" customHeight="1" outlineLevel="1">
      <c r="C747" s="722">
        <v>729</v>
      </c>
      <c r="D747" s="766"/>
      <c r="E747" s="686"/>
      <c r="F747" s="767"/>
      <c r="G747" s="744"/>
      <c r="H747" s="191"/>
      <c r="I747" s="191"/>
      <c r="J747" s="776"/>
      <c r="K747" s="192"/>
      <c r="L747" s="192"/>
      <c r="M747" s="774"/>
      <c r="N747" s="192"/>
      <c r="O747" s="769"/>
      <c r="P747" s="895"/>
      <c r="Q747" s="960"/>
      <c r="R747" s="1048"/>
      <c r="S747" s="770"/>
      <c r="T747" s="771"/>
      <c r="U747" s="453"/>
      <c r="V747" s="307"/>
      <c r="W747" s="294"/>
      <c r="Z747" s="663" t="str">
        <f t="shared" si="140"/>
        <v/>
      </c>
      <c r="AA747" s="664" t="str">
        <f t="shared" si="153"/>
        <v/>
      </c>
      <c r="AB747" s="664" t="str">
        <f t="shared" si="154"/>
        <v/>
      </c>
      <c r="AC747" s="664" t="str">
        <f>IF(Z747="","",VLOOKUP(Z747,リスト!BN:BO,2,0))</f>
        <v/>
      </c>
      <c r="AD747" s="664" t="str">
        <f t="shared" si="141"/>
        <v/>
      </c>
      <c r="AE747" s="664" t="str">
        <f>IF(AD747="","",VLOOKUP(AD747,リスト!BW:BX,2,0))</f>
        <v/>
      </c>
      <c r="AF747" s="664" t="str">
        <f>IF(Z747="","",IF(J747&gt;【１】経営概要!$G$27,調査年-1,調査年)-I747)</f>
        <v/>
      </c>
      <c r="AG747" s="723" t="str">
        <f t="shared" si="142"/>
        <v/>
      </c>
      <c r="AH747" s="665" t="str">
        <f t="shared" si="143"/>
        <v/>
      </c>
      <c r="AI747" s="665" t="str">
        <f t="shared" si="144"/>
        <v/>
      </c>
      <c r="AJ747" s="666" t="str">
        <f t="shared" si="145"/>
        <v/>
      </c>
      <c r="AK747" s="666" t="str">
        <f t="shared" si="146"/>
        <v/>
      </c>
      <c r="AL747" s="666" t="str">
        <f t="shared" si="156"/>
        <v/>
      </c>
      <c r="AM747" s="666" t="str">
        <f>IF(R747="","",IF(OR(I747=IF(J747&gt;【１】経営概要!$G$27,調査年-1,調査年),AH747=""),"",ROUND(AH747*R747%,0)))</f>
        <v/>
      </c>
      <c r="AN747" s="666" t="str">
        <f t="shared" si="147"/>
        <v/>
      </c>
      <c r="AO747" s="666" t="str">
        <f t="shared" si="148"/>
        <v/>
      </c>
      <c r="AP747" s="666" t="str">
        <f t="shared" si="149"/>
        <v/>
      </c>
      <c r="AQ747" s="862" t="str">
        <f>IF(OR(R747="",AND(OR(I747&lt;&gt;IF(J747&gt;【１】経営概要!$G$27,調査年-1,調査年),AA747=0),M747="",AL747="")),"",
SUM(
IF(AND(I747=IF(J747&gt;【１】経営概要!$G$27,調査年-1,調査年),AA747=1),ROUND(K747*R747%,0),),
ROUND(M747*R747%,0),
ROUND(SUM(AL747)*R747%,0),
))</f>
        <v/>
      </c>
      <c r="AR747" s="666" t="str">
        <f t="shared" si="150"/>
        <v/>
      </c>
      <c r="AS747" s="666" t="str">
        <f t="shared" si="151"/>
        <v/>
      </c>
      <c r="AT747" s="897" t="str">
        <f t="shared" si="155"/>
        <v/>
      </c>
      <c r="AU747" s="897" t="str">
        <f t="shared" si="152"/>
        <v/>
      </c>
    </row>
    <row r="748" spans="3:47" s="4" customFormat="1" ht="28.15" hidden="1" customHeight="1" outlineLevel="1">
      <c r="C748" s="722">
        <v>730</v>
      </c>
      <c r="D748" s="766"/>
      <c r="E748" s="686"/>
      <c r="F748" s="767"/>
      <c r="G748" s="744"/>
      <c r="H748" s="191"/>
      <c r="I748" s="191"/>
      <c r="J748" s="776"/>
      <c r="K748" s="192"/>
      <c r="L748" s="192"/>
      <c r="M748" s="774"/>
      <c r="N748" s="192"/>
      <c r="O748" s="769"/>
      <c r="P748" s="895"/>
      <c r="Q748" s="960"/>
      <c r="R748" s="1048"/>
      <c r="S748" s="770"/>
      <c r="T748" s="771"/>
      <c r="U748" s="453"/>
      <c r="V748" s="307"/>
      <c r="W748" s="294"/>
      <c r="Z748" s="663" t="str">
        <f t="shared" si="140"/>
        <v/>
      </c>
      <c r="AA748" s="664" t="str">
        <f t="shared" si="153"/>
        <v/>
      </c>
      <c r="AB748" s="664" t="str">
        <f t="shared" si="154"/>
        <v/>
      </c>
      <c r="AC748" s="664" t="str">
        <f>IF(Z748="","",VLOOKUP(Z748,リスト!BN:BO,2,0))</f>
        <v/>
      </c>
      <c r="AD748" s="664" t="str">
        <f t="shared" si="141"/>
        <v/>
      </c>
      <c r="AE748" s="664" t="str">
        <f>IF(AD748="","",VLOOKUP(AD748,リスト!BW:BX,2,0))</f>
        <v/>
      </c>
      <c r="AF748" s="664" t="str">
        <f>IF(Z748="","",IF(J748&gt;【１】経営概要!$G$27,調査年-1,調査年)-I748)</f>
        <v/>
      </c>
      <c r="AG748" s="723" t="str">
        <f t="shared" si="142"/>
        <v/>
      </c>
      <c r="AH748" s="665" t="str">
        <f t="shared" si="143"/>
        <v/>
      </c>
      <c r="AI748" s="665" t="str">
        <f t="shared" si="144"/>
        <v/>
      </c>
      <c r="AJ748" s="666" t="str">
        <f t="shared" si="145"/>
        <v/>
      </c>
      <c r="AK748" s="666" t="str">
        <f t="shared" si="146"/>
        <v/>
      </c>
      <c r="AL748" s="666" t="str">
        <f t="shared" si="156"/>
        <v/>
      </c>
      <c r="AM748" s="666" t="str">
        <f>IF(R748="","",IF(OR(I748=IF(J748&gt;【１】経営概要!$G$27,調査年-1,調査年),AH748=""),"",ROUND(AH748*R748%,0)))</f>
        <v/>
      </c>
      <c r="AN748" s="666" t="str">
        <f t="shared" si="147"/>
        <v/>
      </c>
      <c r="AO748" s="666" t="str">
        <f t="shared" si="148"/>
        <v/>
      </c>
      <c r="AP748" s="666" t="str">
        <f t="shared" si="149"/>
        <v/>
      </c>
      <c r="AQ748" s="862" t="str">
        <f>IF(OR(R748="",AND(OR(I748&lt;&gt;IF(J748&gt;【１】経営概要!$G$27,調査年-1,調査年),AA748=0),M748="",AL748="")),"",
SUM(
IF(AND(I748=IF(J748&gt;【１】経営概要!$G$27,調査年-1,調査年),AA748=1),ROUND(K748*R748%,0),),
ROUND(M748*R748%,0),
ROUND(SUM(AL748)*R748%,0),
))</f>
        <v/>
      </c>
      <c r="AR748" s="666" t="str">
        <f t="shared" si="150"/>
        <v/>
      </c>
      <c r="AS748" s="666" t="str">
        <f t="shared" si="151"/>
        <v/>
      </c>
      <c r="AT748" s="897" t="str">
        <f t="shared" si="155"/>
        <v/>
      </c>
      <c r="AU748" s="897" t="str">
        <f t="shared" si="152"/>
        <v/>
      </c>
    </row>
    <row r="749" spans="3:47" s="4" customFormat="1" ht="28.15" hidden="1" customHeight="1" outlineLevel="1">
      <c r="C749" s="722">
        <v>731</v>
      </c>
      <c r="D749" s="766"/>
      <c r="E749" s="686"/>
      <c r="F749" s="767"/>
      <c r="G749" s="744"/>
      <c r="H749" s="191"/>
      <c r="I749" s="191"/>
      <c r="J749" s="776"/>
      <c r="K749" s="192"/>
      <c r="L749" s="192"/>
      <c r="M749" s="774"/>
      <c r="N749" s="192"/>
      <c r="O749" s="769"/>
      <c r="P749" s="895"/>
      <c r="Q749" s="960"/>
      <c r="R749" s="1048"/>
      <c r="S749" s="770"/>
      <c r="T749" s="771"/>
      <c r="U749" s="453"/>
      <c r="V749" s="307"/>
      <c r="W749" s="294"/>
      <c r="Z749" s="663" t="str">
        <f t="shared" si="140"/>
        <v/>
      </c>
      <c r="AA749" s="664" t="str">
        <f t="shared" si="153"/>
        <v/>
      </c>
      <c r="AB749" s="664" t="str">
        <f t="shared" si="154"/>
        <v/>
      </c>
      <c r="AC749" s="664" t="str">
        <f>IF(Z749="","",VLOOKUP(Z749,リスト!BN:BO,2,0))</f>
        <v/>
      </c>
      <c r="AD749" s="664" t="str">
        <f t="shared" si="141"/>
        <v/>
      </c>
      <c r="AE749" s="664" t="str">
        <f>IF(AD749="","",VLOOKUP(AD749,リスト!BW:BX,2,0))</f>
        <v/>
      </c>
      <c r="AF749" s="664" t="str">
        <f>IF(Z749="","",IF(J749&gt;【１】経営概要!$G$27,調査年-1,調査年)-I749)</f>
        <v/>
      </c>
      <c r="AG749" s="723" t="str">
        <f t="shared" si="142"/>
        <v/>
      </c>
      <c r="AH749" s="665" t="str">
        <f t="shared" si="143"/>
        <v/>
      </c>
      <c r="AI749" s="665" t="str">
        <f t="shared" si="144"/>
        <v/>
      </c>
      <c r="AJ749" s="666" t="str">
        <f t="shared" si="145"/>
        <v/>
      </c>
      <c r="AK749" s="666" t="str">
        <f t="shared" si="146"/>
        <v/>
      </c>
      <c r="AL749" s="666" t="str">
        <f t="shared" si="156"/>
        <v/>
      </c>
      <c r="AM749" s="666" t="str">
        <f>IF(R749="","",IF(OR(I749=IF(J749&gt;【１】経営概要!$G$27,調査年-1,調査年),AH749=""),"",ROUND(AH749*R749%,0)))</f>
        <v/>
      </c>
      <c r="AN749" s="666" t="str">
        <f t="shared" si="147"/>
        <v/>
      </c>
      <c r="AO749" s="666" t="str">
        <f t="shared" si="148"/>
        <v/>
      </c>
      <c r="AP749" s="666" t="str">
        <f t="shared" si="149"/>
        <v/>
      </c>
      <c r="AQ749" s="862" t="str">
        <f>IF(OR(R749="",AND(OR(I749&lt;&gt;IF(J749&gt;【１】経営概要!$G$27,調査年-1,調査年),AA749=0),M749="",AL749="")),"",
SUM(
IF(AND(I749=IF(J749&gt;【１】経営概要!$G$27,調査年-1,調査年),AA749=1),ROUND(K749*R749%,0),),
ROUND(M749*R749%,0),
ROUND(SUM(AL749)*R749%,0),
))</f>
        <v/>
      </c>
      <c r="AR749" s="666" t="str">
        <f t="shared" si="150"/>
        <v/>
      </c>
      <c r="AS749" s="666" t="str">
        <f t="shared" si="151"/>
        <v/>
      </c>
      <c r="AT749" s="897" t="str">
        <f t="shared" si="155"/>
        <v/>
      </c>
      <c r="AU749" s="897" t="str">
        <f t="shared" si="152"/>
        <v/>
      </c>
    </row>
    <row r="750" spans="3:47" s="4" customFormat="1" ht="28.15" hidden="1" customHeight="1" outlineLevel="1">
      <c r="C750" s="722">
        <v>732</v>
      </c>
      <c r="D750" s="766"/>
      <c r="E750" s="686"/>
      <c r="F750" s="767"/>
      <c r="G750" s="744"/>
      <c r="H750" s="191"/>
      <c r="I750" s="191"/>
      <c r="J750" s="776"/>
      <c r="K750" s="192"/>
      <c r="L750" s="192"/>
      <c r="M750" s="774"/>
      <c r="N750" s="192"/>
      <c r="O750" s="769"/>
      <c r="P750" s="895"/>
      <c r="Q750" s="960"/>
      <c r="R750" s="1048"/>
      <c r="S750" s="770"/>
      <c r="T750" s="771"/>
      <c r="U750" s="453"/>
      <c r="V750" s="307"/>
      <c r="W750" s="294"/>
      <c r="Z750" s="663" t="str">
        <f t="shared" si="140"/>
        <v/>
      </c>
      <c r="AA750" s="664" t="str">
        <f t="shared" si="153"/>
        <v/>
      </c>
      <c r="AB750" s="664" t="str">
        <f t="shared" si="154"/>
        <v/>
      </c>
      <c r="AC750" s="664" t="str">
        <f>IF(Z750="","",VLOOKUP(Z750,リスト!BN:BO,2,0))</f>
        <v/>
      </c>
      <c r="AD750" s="664" t="str">
        <f t="shared" si="141"/>
        <v/>
      </c>
      <c r="AE750" s="664" t="str">
        <f>IF(AD750="","",VLOOKUP(AD750,リスト!BW:BX,2,0))</f>
        <v/>
      </c>
      <c r="AF750" s="664" t="str">
        <f>IF(Z750="","",IF(J750&gt;【１】経営概要!$G$27,調査年-1,調査年)-I750)</f>
        <v/>
      </c>
      <c r="AG750" s="723" t="str">
        <f t="shared" si="142"/>
        <v/>
      </c>
      <c r="AH750" s="665" t="str">
        <f t="shared" si="143"/>
        <v/>
      </c>
      <c r="AI750" s="665" t="str">
        <f t="shared" si="144"/>
        <v/>
      </c>
      <c r="AJ750" s="666" t="str">
        <f t="shared" si="145"/>
        <v/>
      </c>
      <c r="AK750" s="666" t="str">
        <f t="shared" si="146"/>
        <v/>
      </c>
      <c r="AL750" s="666" t="str">
        <f t="shared" si="156"/>
        <v/>
      </c>
      <c r="AM750" s="666" t="str">
        <f>IF(R750="","",IF(OR(I750=IF(J750&gt;【１】経営概要!$G$27,調査年-1,調査年),AH750=""),"",ROUND(AH750*R750%,0)))</f>
        <v/>
      </c>
      <c r="AN750" s="666" t="str">
        <f t="shared" si="147"/>
        <v/>
      </c>
      <c r="AO750" s="666" t="str">
        <f t="shared" si="148"/>
        <v/>
      </c>
      <c r="AP750" s="666" t="str">
        <f t="shared" si="149"/>
        <v/>
      </c>
      <c r="AQ750" s="862" t="str">
        <f>IF(OR(R750="",AND(OR(I750&lt;&gt;IF(J750&gt;【１】経営概要!$G$27,調査年-1,調査年),AA750=0),M750="",AL750="")),"",
SUM(
IF(AND(I750=IF(J750&gt;【１】経営概要!$G$27,調査年-1,調査年),AA750=1),ROUND(K750*R750%,0),),
ROUND(M750*R750%,0),
ROUND(SUM(AL750)*R750%,0),
))</f>
        <v/>
      </c>
      <c r="AR750" s="666" t="str">
        <f t="shared" si="150"/>
        <v/>
      </c>
      <c r="AS750" s="666" t="str">
        <f t="shared" si="151"/>
        <v/>
      </c>
      <c r="AT750" s="897" t="str">
        <f t="shared" si="155"/>
        <v/>
      </c>
      <c r="AU750" s="897" t="str">
        <f t="shared" si="152"/>
        <v/>
      </c>
    </row>
    <row r="751" spans="3:47" s="4" customFormat="1" ht="28.15" hidden="1" customHeight="1" outlineLevel="1">
      <c r="C751" s="722">
        <v>733</v>
      </c>
      <c r="D751" s="766"/>
      <c r="E751" s="686"/>
      <c r="F751" s="767"/>
      <c r="G751" s="744"/>
      <c r="H751" s="191"/>
      <c r="I751" s="191"/>
      <c r="J751" s="776"/>
      <c r="K751" s="192"/>
      <c r="L751" s="192"/>
      <c r="M751" s="774"/>
      <c r="N751" s="192"/>
      <c r="O751" s="769"/>
      <c r="P751" s="895"/>
      <c r="Q751" s="960"/>
      <c r="R751" s="1048"/>
      <c r="S751" s="770"/>
      <c r="T751" s="771"/>
      <c r="U751" s="453"/>
      <c r="V751" s="307"/>
      <c r="W751" s="294"/>
      <c r="Z751" s="663" t="str">
        <f t="shared" si="140"/>
        <v/>
      </c>
      <c r="AA751" s="664" t="str">
        <f t="shared" si="153"/>
        <v/>
      </c>
      <c r="AB751" s="664" t="str">
        <f t="shared" si="154"/>
        <v/>
      </c>
      <c r="AC751" s="664" t="str">
        <f>IF(Z751="","",VLOOKUP(Z751,リスト!BN:BO,2,0))</f>
        <v/>
      </c>
      <c r="AD751" s="664" t="str">
        <f t="shared" si="141"/>
        <v/>
      </c>
      <c r="AE751" s="664" t="str">
        <f>IF(AD751="","",VLOOKUP(AD751,リスト!BW:BX,2,0))</f>
        <v/>
      </c>
      <c r="AF751" s="664" t="str">
        <f>IF(Z751="","",IF(J751&gt;【１】経営概要!$G$27,調査年-1,調査年)-I751)</f>
        <v/>
      </c>
      <c r="AG751" s="723" t="str">
        <f t="shared" si="142"/>
        <v/>
      </c>
      <c r="AH751" s="665" t="str">
        <f t="shared" si="143"/>
        <v/>
      </c>
      <c r="AI751" s="665" t="str">
        <f t="shared" si="144"/>
        <v/>
      </c>
      <c r="AJ751" s="666" t="str">
        <f t="shared" si="145"/>
        <v/>
      </c>
      <c r="AK751" s="666" t="str">
        <f t="shared" si="146"/>
        <v/>
      </c>
      <c r="AL751" s="666" t="str">
        <f t="shared" si="156"/>
        <v/>
      </c>
      <c r="AM751" s="666" t="str">
        <f>IF(R751="","",IF(OR(I751=IF(J751&gt;【１】経営概要!$G$27,調査年-1,調査年),AH751=""),"",ROUND(AH751*R751%,0)))</f>
        <v/>
      </c>
      <c r="AN751" s="666" t="str">
        <f t="shared" si="147"/>
        <v/>
      </c>
      <c r="AO751" s="666" t="str">
        <f t="shared" si="148"/>
        <v/>
      </c>
      <c r="AP751" s="666" t="str">
        <f t="shared" si="149"/>
        <v/>
      </c>
      <c r="AQ751" s="862" t="str">
        <f>IF(OR(R751="",AND(OR(I751&lt;&gt;IF(J751&gt;【１】経営概要!$G$27,調査年-1,調査年),AA751=0),M751="",AL751="")),"",
SUM(
IF(AND(I751=IF(J751&gt;【１】経営概要!$G$27,調査年-1,調査年),AA751=1),ROUND(K751*R751%,0),),
ROUND(M751*R751%,0),
ROUND(SUM(AL751)*R751%,0),
))</f>
        <v/>
      </c>
      <c r="AR751" s="666" t="str">
        <f t="shared" si="150"/>
        <v/>
      </c>
      <c r="AS751" s="666" t="str">
        <f t="shared" si="151"/>
        <v/>
      </c>
      <c r="AT751" s="897" t="str">
        <f t="shared" si="155"/>
        <v/>
      </c>
      <c r="AU751" s="897" t="str">
        <f t="shared" si="152"/>
        <v/>
      </c>
    </row>
    <row r="752" spans="3:47" s="4" customFormat="1" ht="28.15" hidden="1" customHeight="1" outlineLevel="1">
      <c r="C752" s="722">
        <v>734</v>
      </c>
      <c r="D752" s="766"/>
      <c r="E752" s="686"/>
      <c r="F752" s="767"/>
      <c r="G752" s="682"/>
      <c r="H752" s="200"/>
      <c r="I752" s="200"/>
      <c r="J752" s="768"/>
      <c r="K752" s="201"/>
      <c r="L752" s="201"/>
      <c r="M752" s="201"/>
      <c r="N752" s="201"/>
      <c r="O752" s="769"/>
      <c r="P752" s="895"/>
      <c r="Q752" s="960"/>
      <c r="R752" s="1048"/>
      <c r="S752" s="770"/>
      <c r="T752" s="771"/>
      <c r="U752" s="453"/>
      <c r="V752" s="307"/>
      <c r="W752" s="294"/>
      <c r="Z752" s="663" t="str">
        <f t="shared" si="140"/>
        <v/>
      </c>
      <c r="AA752" s="664" t="str">
        <f t="shared" si="153"/>
        <v/>
      </c>
      <c r="AB752" s="664" t="str">
        <f t="shared" si="154"/>
        <v/>
      </c>
      <c r="AC752" s="664" t="str">
        <f>IF(Z752="","",VLOOKUP(Z752,リスト!BN:BO,2,0))</f>
        <v/>
      </c>
      <c r="AD752" s="664" t="str">
        <f t="shared" si="141"/>
        <v/>
      </c>
      <c r="AE752" s="664" t="str">
        <f>IF(AD752="","",VLOOKUP(AD752,リスト!BW:BX,2,0))</f>
        <v/>
      </c>
      <c r="AF752" s="664" t="str">
        <f>IF(Z752="","",IF(J752&gt;【１】経営概要!$G$27,調査年-1,調査年)-I752)</f>
        <v/>
      </c>
      <c r="AG752" s="723" t="str">
        <f t="shared" si="142"/>
        <v/>
      </c>
      <c r="AH752" s="665" t="str">
        <f t="shared" si="143"/>
        <v/>
      </c>
      <c r="AI752" s="665" t="str">
        <f t="shared" si="144"/>
        <v/>
      </c>
      <c r="AJ752" s="666" t="str">
        <f t="shared" si="145"/>
        <v/>
      </c>
      <c r="AK752" s="666" t="str">
        <f t="shared" si="146"/>
        <v/>
      </c>
      <c r="AL752" s="666" t="str">
        <f t="shared" si="156"/>
        <v/>
      </c>
      <c r="AM752" s="666" t="str">
        <f>IF(R752="","",IF(OR(I752=IF(J752&gt;【１】経営概要!$G$27,調査年-1,調査年),AH752=""),"",ROUND(AH752*R752%,0)))</f>
        <v/>
      </c>
      <c r="AN752" s="666" t="str">
        <f t="shared" si="147"/>
        <v/>
      </c>
      <c r="AO752" s="666" t="str">
        <f t="shared" si="148"/>
        <v/>
      </c>
      <c r="AP752" s="666" t="str">
        <f t="shared" si="149"/>
        <v/>
      </c>
      <c r="AQ752" s="862" t="str">
        <f>IF(OR(R752="",AND(OR(I752&lt;&gt;IF(J752&gt;【１】経営概要!$G$27,調査年-1,調査年),AA752=0),M752="",AL752="")),"",
SUM(
IF(AND(I752=IF(J752&gt;【１】経営概要!$G$27,調査年-1,調査年),AA752=1),ROUND(K752*R752%,0),),
ROUND(M752*R752%,0),
ROUND(SUM(AL752)*R752%,0),
))</f>
        <v/>
      </c>
      <c r="AR752" s="666" t="str">
        <f t="shared" si="150"/>
        <v/>
      </c>
      <c r="AS752" s="666" t="str">
        <f t="shared" si="151"/>
        <v/>
      </c>
      <c r="AT752" s="897" t="str">
        <f t="shared" si="155"/>
        <v/>
      </c>
      <c r="AU752" s="897" t="str">
        <f t="shared" si="152"/>
        <v/>
      </c>
    </row>
    <row r="753" spans="3:47" s="4" customFormat="1" ht="28.15" hidden="1" customHeight="1" outlineLevel="1">
      <c r="C753" s="722">
        <v>735</v>
      </c>
      <c r="D753" s="772"/>
      <c r="E753" s="773"/>
      <c r="F753" s="767"/>
      <c r="G753" s="744"/>
      <c r="H753" s="193"/>
      <c r="I753" s="193"/>
      <c r="J753" s="768"/>
      <c r="K753" s="192"/>
      <c r="L753" s="192"/>
      <c r="M753" s="774"/>
      <c r="N753" s="192"/>
      <c r="O753" s="769"/>
      <c r="P753" s="895"/>
      <c r="Q753" s="960"/>
      <c r="R753" s="1048"/>
      <c r="S753" s="770"/>
      <c r="T753" s="771"/>
      <c r="U753" s="453"/>
      <c r="V753" s="307"/>
      <c r="W753" s="294"/>
      <c r="Z753" s="663" t="str">
        <f t="shared" si="140"/>
        <v/>
      </c>
      <c r="AA753" s="664" t="str">
        <f t="shared" si="153"/>
        <v/>
      </c>
      <c r="AB753" s="664" t="str">
        <f t="shared" si="154"/>
        <v/>
      </c>
      <c r="AC753" s="664" t="str">
        <f>IF(Z753="","",VLOOKUP(Z753,リスト!BN:BO,2,0))</f>
        <v/>
      </c>
      <c r="AD753" s="664" t="str">
        <f t="shared" si="141"/>
        <v/>
      </c>
      <c r="AE753" s="664" t="str">
        <f>IF(AD753="","",VLOOKUP(AD753,リスト!BW:BX,2,0))</f>
        <v/>
      </c>
      <c r="AF753" s="664" t="str">
        <f>IF(Z753="","",IF(J753&gt;【１】経営概要!$G$27,調査年-1,調査年)-I753)</f>
        <v/>
      </c>
      <c r="AG753" s="723" t="str">
        <f t="shared" si="142"/>
        <v/>
      </c>
      <c r="AH753" s="665" t="str">
        <f t="shared" si="143"/>
        <v/>
      </c>
      <c r="AI753" s="665" t="str">
        <f t="shared" si="144"/>
        <v/>
      </c>
      <c r="AJ753" s="666" t="str">
        <f t="shared" si="145"/>
        <v/>
      </c>
      <c r="AK753" s="666" t="str">
        <f t="shared" si="146"/>
        <v/>
      </c>
      <c r="AL753" s="666" t="str">
        <f t="shared" si="156"/>
        <v/>
      </c>
      <c r="AM753" s="666" t="str">
        <f>IF(R753="","",IF(OR(I753=IF(J753&gt;【１】経営概要!$G$27,調査年-1,調査年),AH753=""),"",ROUND(AH753*R753%,0)))</f>
        <v/>
      </c>
      <c r="AN753" s="666" t="str">
        <f t="shared" si="147"/>
        <v/>
      </c>
      <c r="AO753" s="666" t="str">
        <f t="shared" si="148"/>
        <v/>
      </c>
      <c r="AP753" s="666" t="str">
        <f t="shared" si="149"/>
        <v/>
      </c>
      <c r="AQ753" s="862" t="str">
        <f>IF(OR(R753="",AND(OR(I753&lt;&gt;IF(J753&gt;【１】経営概要!$G$27,調査年-1,調査年),AA753=0),M753="",AL753="")),"",
SUM(
IF(AND(I753=IF(J753&gt;【１】経営概要!$G$27,調査年-1,調査年),AA753=1),ROUND(K753*R753%,0),),
ROUND(M753*R753%,0),
ROUND(SUM(AL753)*R753%,0),
))</f>
        <v/>
      </c>
      <c r="AR753" s="666" t="str">
        <f t="shared" si="150"/>
        <v/>
      </c>
      <c r="AS753" s="666" t="str">
        <f t="shared" si="151"/>
        <v/>
      </c>
      <c r="AT753" s="897" t="str">
        <f t="shared" si="155"/>
        <v/>
      </c>
      <c r="AU753" s="897" t="str">
        <f t="shared" si="152"/>
        <v/>
      </c>
    </row>
    <row r="754" spans="3:47" s="4" customFormat="1" ht="28.15" hidden="1" customHeight="1" outlineLevel="1">
      <c r="C754" s="722">
        <v>736</v>
      </c>
      <c r="D754" s="766"/>
      <c r="E754" s="686"/>
      <c r="F754" s="767"/>
      <c r="G754" s="744"/>
      <c r="H754" s="191"/>
      <c r="I754" s="191"/>
      <c r="J754" s="768"/>
      <c r="K754" s="192"/>
      <c r="L754" s="192"/>
      <c r="M754" s="774"/>
      <c r="N754" s="192"/>
      <c r="O754" s="769"/>
      <c r="P754" s="895"/>
      <c r="Q754" s="960"/>
      <c r="R754" s="1048"/>
      <c r="S754" s="770"/>
      <c r="T754" s="771"/>
      <c r="U754" s="453"/>
      <c r="V754" s="307"/>
      <c r="W754" s="294"/>
      <c r="Z754" s="663" t="str">
        <f t="shared" si="140"/>
        <v/>
      </c>
      <c r="AA754" s="664" t="str">
        <f t="shared" si="153"/>
        <v/>
      </c>
      <c r="AB754" s="664" t="str">
        <f t="shared" si="154"/>
        <v/>
      </c>
      <c r="AC754" s="664" t="str">
        <f>IF(Z754="","",VLOOKUP(Z754,リスト!BN:BO,2,0))</f>
        <v/>
      </c>
      <c r="AD754" s="664" t="str">
        <f t="shared" si="141"/>
        <v/>
      </c>
      <c r="AE754" s="664" t="str">
        <f>IF(AD754="","",VLOOKUP(AD754,リスト!BW:BX,2,0))</f>
        <v/>
      </c>
      <c r="AF754" s="664" t="str">
        <f>IF(Z754="","",IF(J754&gt;【１】経営概要!$G$27,調査年-1,調査年)-I754)</f>
        <v/>
      </c>
      <c r="AG754" s="723" t="str">
        <f t="shared" si="142"/>
        <v/>
      </c>
      <c r="AH754" s="665" t="str">
        <f t="shared" si="143"/>
        <v/>
      </c>
      <c r="AI754" s="665" t="str">
        <f t="shared" si="144"/>
        <v/>
      </c>
      <c r="AJ754" s="666" t="str">
        <f t="shared" si="145"/>
        <v/>
      </c>
      <c r="AK754" s="666" t="str">
        <f t="shared" si="146"/>
        <v/>
      </c>
      <c r="AL754" s="666" t="str">
        <f t="shared" si="156"/>
        <v/>
      </c>
      <c r="AM754" s="666" t="str">
        <f>IF(R754="","",IF(OR(I754=IF(J754&gt;【１】経営概要!$G$27,調査年-1,調査年),AH754=""),"",ROUND(AH754*R754%,0)))</f>
        <v/>
      </c>
      <c r="AN754" s="666" t="str">
        <f t="shared" si="147"/>
        <v/>
      </c>
      <c r="AO754" s="666" t="str">
        <f t="shared" si="148"/>
        <v/>
      </c>
      <c r="AP754" s="666" t="str">
        <f t="shared" si="149"/>
        <v/>
      </c>
      <c r="AQ754" s="862" t="str">
        <f>IF(OR(R754="",AND(OR(I754&lt;&gt;IF(J754&gt;【１】経営概要!$G$27,調査年-1,調査年),AA754=0),M754="",AL754="")),"",
SUM(
IF(AND(I754=IF(J754&gt;【１】経営概要!$G$27,調査年-1,調査年),AA754=1),ROUND(K754*R754%,0),),
ROUND(M754*R754%,0),
ROUND(SUM(AL754)*R754%,0),
))</f>
        <v/>
      </c>
      <c r="AR754" s="666" t="str">
        <f t="shared" si="150"/>
        <v/>
      </c>
      <c r="AS754" s="666" t="str">
        <f t="shared" si="151"/>
        <v/>
      </c>
      <c r="AT754" s="897" t="str">
        <f t="shared" si="155"/>
        <v/>
      </c>
      <c r="AU754" s="897" t="str">
        <f t="shared" si="152"/>
        <v/>
      </c>
    </row>
    <row r="755" spans="3:47" s="4" customFormat="1" ht="28.15" hidden="1" customHeight="1" outlineLevel="1">
      <c r="C755" s="722">
        <v>737</v>
      </c>
      <c r="D755" s="772"/>
      <c r="E755" s="773"/>
      <c r="F755" s="767"/>
      <c r="G755" s="744"/>
      <c r="H755" s="193"/>
      <c r="I755" s="193"/>
      <c r="J755" s="768"/>
      <c r="K755" s="192"/>
      <c r="L755" s="192"/>
      <c r="M755" s="774"/>
      <c r="N755" s="192"/>
      <c r="O755" s="769"/>
      <c r="P755" s="895"/>
      <c r="Q755" s="960"/>
      <c r="R755" s="1048"/>
      <c r="S755" s="770"/>
      <c r="T755" s="771"/>
      <c r="U755" s="453"/>
      <c r="V755" s="307"/>
      <c r="W755" s="294"/>
      <c r="Z755" s="663" t="str">
        <f t="shared" si="140"/>
        <v/>
      </c>
      <c r="AA755" s="664" t="str">
        <f t="shared" si="153"/>
        <v/>
      </c>
      <c r="AB755" s="664" t="str">
        <f t="shared" si="154"/>
        <v/>
      </c>
      <c r="AC755" s="664" t="str">
        <f>IF(Z755="","",VLOOKUP(Z755,リスト!BN:BO,2,0))</f>
        <v/>
      </c>
      <c r="AD755" s="664" t="str">
        <f t="shared" si="141"/>
        <v/>
      </c>
      <c r="AE755" s="664" t="str">
        <f>IF(AD755="","",VLOOKUP(AD755,リスト!BW:BX,2,0))</f>
        <v/>
      </c>
      <c r="AF755" s="664" t="str">
        <f>IF(Z755="","",IF(J755&gt;【１】経営概要!$G$27,調査年-1,調査年)-I755)</f>
        <v/>
      </c>
      <c r="AG755" s="723" t="str">
        <f t="shared" si="142"/>
        <v/>
      </c>
      <c r="AH755" s="665" t="str">
        <f t="shared" si="143"/>
        <v/>
      </c>
      <c r="AI755" s="665" t="str">
        <f t="shared" si="144"/>
        <v/>
      </c>
      <c r="AJ755" s="666" t="str">
        <f t="shared" si="145"/>
        <v/>
      </c>
      <c r="AK755" s="666" t="str">
        <f t="shared" si="146"/>
        <v/>
      </c>
      <c r="AL755" s="666" t="str">
        <f t="shared" si="156"/>
        <v/>
      </c>
      <c r="AM755" s="666" t="str">
        <f>IF(R755="","",IF(OR(I755=IF(J755&gt;【１】経営概要!$G$27,調査年-1,調査年),AH755=""),"",ROUND(AH755*R755%,0)))</f>
        <v/>
      </c>
      <c r="AN755" s="666" t="str">
        <f t="shared" si="147"/>
        <v/>
      </c>
      <c r="AO755" s="666" t="str">
        <f t="shared" si="148"/>
        <v/>
      </c>
      <c r="AP755" s="666" t="str">
        <f t="shared" si="149"/>
        <v/>
      </c>
      <c r="AQ755" s="862" t="str">
        <f>IF(OR(R755="",AND(OR(I755&lt;&gt;IF(J755&gt;【１】経営概要!$G$27,調査年-1,調査年),AA755=0),M755="",AL755="")),"",
SUM(
IF(AND(I755=IF(J755&gt;【１】経営概要!$G$27,調査年-1,調査年),AA755=1),ROUND(K755*R755%,0),),
ROUND(M755*R755%,0),
ROUND(SUM(AL755)*R755%,0),
))</f>
        <v/>
      </c>
      <c r="AR755" s="666" t="str">
        <f t="shared" si="150"/>
        <v/>
      </c>
      <c r="AS755" s="666" t="str">
        <f t="shared" si="151"/>
        <v/>
      </c>
      <c r="AT755" s="897" t="str">
        <f t="shared" si="155"/>
        <v/>
      </c>
      <c r="AU755" s="897" t="str">
        <f t="shared" si="152"/>
        <v/>
      </c>
    </row>
    <row r="756" spans="3:47" s="4" customFormat="1" ht="28.15" hidden="1" customHeight="1" outlineLevel="1">
      <c r="C756" s="722">
        <v>738</v>
      </c>
      <c r="D756" s="766"/>
      <c r="E756" s="686"/>
      <c r="F756" s="767"/>
      <c r="G756" s="744"/>
      <c r="H756" s="191"/>
      <c r="I756" s="191"/>
      <c r="J756" s="768"/>
      <c r="K756" s="192"/>
      <c r="L756" s="192"/>
      <c r="M756" s="774"/>
      <c r="N756" s="192"/>
      <c r="O756" s="769"/>
      <c r="P756" s="895"/>
      <c r="Q756" s="960"/>
      <c r="R756" s="1048"/>
      <c r="S756" s="770"/>
      <c r="T756" s="771"/>
      <c r="U756" s="453"/>
      <c r="V756" s="307"/>
      <c r="W756" s="294"/>
      <c r="Z756" s="663" t="str">
        <f t="shared" si="140"/>
        <v/>
      </c>
      <c r="AA756" s="664" t="str">
        <f t="shared" si="153"/>
        <v/>
      </c>
      <c r="AB756" s="664" t="str">
        <f t="shared" si="154"/>
        <v/>
      </c>
      <c r="AC756" s="664" t="str">
        <f>IF(Z756="","",VLOOKUP(Z756,リスト!BN:BO,2,0))</f>
        <v/>
      </c>
      <c r="AD756" s="664" t="str">
        <f t="shared" si="141"/>
        <v/>
      </c>
      <c r="AE756" s="664" t="str">
        <f>IF(AD756="","",VLOOKUP(AD756,リスト!BW:BX,2,0))</f>
        <v/>
      </c>
      <c r="AF756" s="664" t="str">
        <f>IF(Z756="","",IF(J756&gt;【１】経営概要!$G$27,調査年-1,調査年)-I756)</f>
        <v/>
      </c>
      <c r="AG756" s="723" t="str">
        <f t="shared" si="142"/>
        <v/>
      </c>
      <c r="AH756" s="665" t="str">
        <f t="shared" si="143"/>
        <v/>
      </c>
      <c r="AI756" s="665" t="str">
        <f t="shared" si="144"/>
        <v/>
      </c>
      <c r="AJ756" s="666" t="str">
        <f t="shared" si="145"/>
        <v/>
      </c>
      <c r="AK756" s="666" t="str">
        <f t="shared" si="146"/>
        <v/>
      </c>
      <c r="AL756" s="666" t="str">
        <f t="shared" si="156"/>
        <v/>
      </c>
      <c r="AM756" s="666" t="str">
        <f>IF(R756="","",IF(OR(I756=IF(J756&gt;【１】経営概要!$G$27,調査年-1,調査年),AH756=""),"",ROUND(AH756*R756%,0)))</f>
        <v/>
      </c>
      <c r="AN756" s="666" t="str">
        <f t="shared" si="147"/>
        <v/>
      </c>
      <c r="AO756" s="666" t="str">
        <f t="shared" si="148"/>
        <v/>
      </c>
      <c r="AP756" s="666" t="str">
        <f t="shared" si="149"/>
        <v/>
      </c>
      <c r="AQ756" s="862" t="str">
        <f>IF(OR(R756="",AND(OR(I756&lt;&gt;IF(J756&gt;【１】経営概要!$G$27,調査年-1,調査年),AA756=0),M756="",AL756="")),"",
SUM(
IF(AND(I756=IF(J756&gt;【１】経営概要!$G$27,調査年-1,調査年),AA756=1),ROUND(K756*R756%,0),),
ROUND(M756*R756%,0),
ROUND(SUM(AL756)*R756%,0),
))</f>
        <v/>
      </c>
      <c r="AR756" s="666" t="str">
        <f t="shared" si="150"/>
        <v/>
      </c>
      <c r="AS756" s="666" t="str">
        <f t="shared" si="151"/>
        <v/>
      </c>
      <c r="AT756" s="897" t="str">
        <f t="shared" si="155"/>
        <v/>
      </c>
      <c r="AU756" s="897" t="str">
        <f t="shared" si="152"/>
        <v/>
      </c>
    </row>
    <row r="757" spans="3:47" s="4" customFormat="1" ht="28.15" hidden="1" customHeight="1" outlineLevel="1">
      <c r="C757" s="722">
        <v>739</v>
      </c>
      <c r="D757" s="772"/>
      <c r="E757" s="773"/>
      <c r="F757" s="767"/>
      <c r="G757" s="744"/>
      <c r="H757" s="193"/>
      <c r="I757" s="193"/>
      <c r="J757" s="768"/>
      <c r="K757" s="192"/>
      <c r="L757" s="192"/>
      <c r="M757" s="774"/>
      <c r="N757" s="192"/>
      <c r="O757" s="769"/>
      <c r="P757" s="895"/>
      <c r="Q757" s="960"/>
      <c r="R757" s="1048"/>
      <c r="S757" s="770"/>
      <c r="T757" s="771"/>
      <c r="U757" s="453"/>
      <c r="V757" s="307"/>
      <c r="W757" s="294"/>
      <c r="Z757" s="663" t="str">
        <f t="shared" si="140"/>
        <v/>
      </c>
      <c r="AA757" s="664" t="str">
        <f t="shared" si="153"/>
        <v/>
      </c>
      <c r="AB757" s="664" t="str">
        <f t="shared" si="154"/>
        <v/>
      </c>
      <c r="AC757" s="664" t="str">
        <f>IF(Z757="","",VLOOKUP(Z757,リスト!BN:BO,2,0))</f>
        <v/>
      </c>
      <c r="AD757" s="664" t="str">
        <f t="shared" si="141"/>
        <v/>
      </c>
      <c r="AE757" s="664" t="str">
        <f>IF(AD757="","",VLOOKUP(AD757,リスト!BW:BX,2,0))</f>
        <v/>
      </c>
      <c r="AF757" s="664" t="str">
        <f>IF(Z757="","",IF(J757&gt;【１】経営概要!$G$27,調査年-1,調査年)-I757)</f>
        <v/>
      </c>
      <c r="AG757" s="723" t="str">
        <f t="shared" si="142"/>
        <v/>
      </c>
      <c r="AH757" s="665" t="str">
        <f t="shared" si="143"/>
        <v/>
      </c>
      <c r="AI757" s="665" t="str">
        <f t="shared" si="144"/>
        <v/>
      </c>
      <c r="AJ757" s="666" t="str">
        <f t="shared" si="145"/>
        <v/>
      </c>
      <c r="AK757" s="666" t="str">
        <f t="shared" si="146"/>
        <v/>
      </c>
      <c r="AL757" s="666" t="str">
        <f t="shared" si="156"/>
        <v/>
      </c>
      <c r="AM757" s="666" t="str">
        <f>IF(R757="","",IF(OR(I757=IF(J757&gt;【１】経営概要!$G$27,調査年-1,調査年),AH757=""),"",ROUND(AH757*R757%,0)))</f>
        <v/>
      </c>
      <c r="AN757" s="666" t="str">
        <f t="shared" si="147"/>
        <v/>
      </c>
      <c r="AO757" s="666" t="str">
        <f t="shared" si="148"/>
        <v/>
      </c>
      <c r="AP757" s="666" t="str">
        <f t="shared" si="149"/>
        <v/>
      </c>
      <c r="AQ757" s="862" t="str">
        <f>IF(OR(R757="",AND(OR(I757&lt;&gt;IF(J757&gt;【１】経営概要!$G$27,調査年-1,調査年),AA757=0),M757="",AL757="")),"",
SUM(
IF(AND(I757=IF(J757&gt;【１】経営概要!$G$27,調査年-1,調査年),AA757=1),ROUND(K757*R757%,0),),
ROUND(M757*R757%,0),
ROUND(SUM(AL757)*R757%,0),
))</f>
        <v/>
      </c>
      <c r="AR757" s="666" t="str">
        <f t="shared" si="150"/>
        <v/>
      </c>
      <c r="AS757" s="666" t="str">
        <f t="shared" si="151"/>
        <v/>
      </c>
      <c r="AT757" s="897" t="str">
        <f t="shared" si="155"/>
        <v/>
      </c>
      <c r="AU757" s="897" t="str">
        <f t="shared" si="152"/>
        <v/>
      </c>
    </row>
    <row r="758" spans="3:47" s="4" customFormat="1" ht="28.15" hidden="1" customHeight="1" outlineLevel="1">
      <c r="C758" s="722">
        <v>740</v>
      </c>
      <c r="D758" s="766"/>
      <c r="E758" s="686"/>
      <c r="F758" s="767"/>
      <c r="G758" s="744"/>
      <c r="H758" s="191"/>
      <c r="I758" s="191"/>
      <c r="J758" s="768"/>
      <c r="K758" s="192"/>
      <c r="L758" s="192"/>
      <c r="M758" s="774"/>
      <c r="N758" s="192"/>
      <c r="O758" s="769"/>
      <c r="P758" s="895"/>
      <c r="Q758" s="960"/>
      <c r="R758" s="1048"/>
      <c r="S758" s="770"/>
      <c r="T758" s="771"/>
      <c r="U758" s="453"/>
      <c r="V758" s="307"/>
      <c r="W758" s="294"/>
      <c r="Z758" s="663" t="str">
        <f t="shared" si="140"/>
        <v/>
      </c>
      <c r="AA758" s="664" t="str">
        <f t="shared" si="153"/>
        <v/>
      </c>
      <c r="AB758" s="664" t="str">
        <f t="shared" si="154"/>
        <v/>
      </c>
      <c r="AC758" s="664" t="str">
        <f>IF(Z758="","",VLOOKUP(Z758,リスト!BN:BO,2,0))</f>
        <v/>
      </c>
      <c r="AD758" s="664" t="str">
        <f t="shared" si="141"/>
        <v/>
      </c>
      <c r="AE758" s="664" t="str">
        <f>IF(AD758="","",VLOOKUP(AD758,リスト!BW:BX,2,0))</f>
        <v/>
      </c>
      <c r="AF758" s="664" t="str">
        <f>IF(Z758="","",IF(J758&gt;【１】経営概要!$G$27,調査年-1,調査年)-I758)</f>
        <v/>
      </c>
      <c r="AG758" s="723" t="str">
        <f t="shared" si="142"/>
        <v/>
      </c>
      <c r="AH758" s="665" t="str">
        <f t="shared" si="143"/>
        <v/>
      </c>
      <c r="AI758" s="665" t="str">
        <f t="shared" si="144"/>
        <v/>
      </c>
      <c r="AJ758" s="666" t="str">
        <f t="shared" si="145"/>
        <v/>
      </c>
      <c r="AK758" s="666" t="str">
        <f t="shared" si="146"/>
        <v/>
      </c>
      <c r="AL758" s="666" t="str">
        <f t="shared" si="156"/>
        <v/>
      </c>
      <c r="AM758" s="666" t="str">
        <f>IF(R758="","",IF(OR(I758=IF(J758&gt;【１】経営概要!$G$27,調査年-1,調査年),AH758=""),"",ROUND(AH758*R758%,0)))</f>
        <v/>
      </c>
      <c r="AN758" s="666" t="str">
        <f t="shared" si="147"/>
        <v/>
      </c>
      <c r="AO758" s="666" t="str">
        <f t="shared" si="148"/>
        <v/>
      </c>
      <c r="AP758" s="666" t="str">
        <f t="shared" si="149"/>
        <v/>
      </c>
      <c r="AQ758" s="862" t="str">
        <f>IF(OR(R758="",AND(OR(I758&lt;&gt;IF(J758&gt;【１】経営概要!$G$27,調査年-1,調査年),AA758=0),M758="",AL758="")),"",
SUM(
IF(AND(I758=IF(J758&gt;【１】経営概要!$G$27,調査年-1,調査年),AA758=1),ROUND(K758*R758%,0),),
ROUND(M758*R758%,0),
ROUND(SUM(AL758)*R758%,0),
))</f>
        <v/>
      </c>
      <c r="AR758" s="666" t="str">
        <f t="shared" si="150"/>
        <v/>
      </c>
      <c r="AS758" s="666" t="str">
        <f t="shared" si="151"/>
        <v/>
      </c>
      <c r="AT758" s="897" t="str">
        <f t="shared" si="155"/>
        <v/>
      </c>
      <c r="AU758" s="897" t="str">
        <f t="shared" si="152"/>
        <v/>
      </c>
    </row>
    <row r="759" spans="3:47" s="4" customFormat="1" ht="28.15" hidden="1" customHeight="1" outlineLevel="1">
      <c r="C759" s="722">
        <v>741</v>
      </c>
      <c r="D759" s="772"/>
      <c r="E759" s="773"/>
      <c r="F759" s="767"/>
      <c r="G759" s="744"/>
      <c r="H759" s="193"/>
      <c r="I759" s="193"/>
      <c r="J759" s="768"/>
      <c r="K759" s="192"/>
      <c r="L759" s="192"/>
      <c r="M759" s="774"/>
      <c r="N759" s="192"/>
      <c r="O759" s="769"/>
      <c r="P759" s="895"/>
      <c r="Q759" s="960"/>
      <c r="R759" s="1048"/>
      <c r="S759" s="770"/>
      <c r="T759" s="771"/>
      <c r="U759" s="453"/>
      <c r="V759" s="307"/>
      <c r="W759" s="294"/>
      <c r="Z759" s="663" t="str">
        <f t="shared" si="140"/>
        <v/>
      </c>
      <c r="AA759" s="664" t="str">
        <f t="shared" si="153"/>
        <v/>
      </c>
      <c r="AB759" s="664" t="str">
        <f t="shared" si="154"/>
        <v/>
      </c>
      <c r="AC759" s="664" t="str">
        <f>IF(Z759="","",VLOOKUP(Z759,リスト!BN:BO,2,0))</f>
        <v/>
      </c>
      <c r="AD759" s="664" t="str">
        <f t="shared" si="141"/>
        <v/>
      </c>
      <c r="AE759" s="664" t="str">
        <f>IF(AD759="","",VLOOKUP(AD759,リスト!BW:BX,2,0))</f>
        <v/>
      </c>
      <c r="AF759" s="664" t="str">
        <f>IF(Z759="","",IF(J759&gt;【１】経営概要!$G$27,調査年-1,調査年)-I759)</f>
        <v/>
      </c>
      <c r="AG759" s="723" t="str">
        <f t="shared" si="142"/>
        <v/>
      </c>
      <c r="AH759" s="665" t="str">
        <f t="shared" si="143"/>
        <v/>
      </c>
      <c r="AI759" s="665" t="str">
        <f t="shared" si="144"/>
        <v/>
      </c>
      <c r="AJ759" s="666" t="str">
        <f t="shared" si="145"/>
        <v/>
      </c>
      <c r="AK759" s="666" t="str">
        <f t="shared" si="146"/>
        <v/>
      </c>
      <c r="AL759" s="666" t="str">
        <f t="shared" si="156"/>
        <v/>
      </c>
      <c r="AM759" s="666" t="str">
        <f>IF(R759="","",IF(OR(I759=IF(J759&gt;【１】経営概要!$G$27,調査年-1,調査年),AH759=""),"",ROUND(AH759*R759%,0)))</f>
        <v/>
      </c>
      <c r="AN759" s="666" t="str">
        <f t="shared" si="147"/>
        <v/>
      </c>
      <c r="AO759" s="666" t="str">
        <f t="shared" si="148"/>
        <v/>
      </c>
      <c r="AP759" s="666" t="str">
        <f t="shared" si="149"/>
        <v/>
      </c>
      <c r="AQ759" s="862" t="str">
        <f>IF(OR(R759="",AND(OR(I759&lt;&gt;IF(J759&gt;【１】経営概要!$G$27,調査年-1,調査年),AA759=0),M759="",AL759="")),"",
SUM(
IF(AND(I759=IF(J759&gt;【１】経営概要!$G$27,調査年-1,調査年),AA759=1),ROUND(K759*R759%,0),),
ROUND(M759*R759%,0),
ROUND(SUM(AL759)*R759%,0),
))</f>
        <v/>
      </c>
      <c r="AR759" s="666" t="str">
        <f t="shared" si="150"/>
        <v/>
      </c>
      <c r="AS759" s="666" t="str">
        <f t="shared" si="151"/>
        <v/>
      </c>
      <c r="AT759" s="897" t="str">
        <f t="shared" si="155"/>
        <v/>
      </c>
      <c r="AU759" s="897" t="str">
        <f t="shared" si="152"/>
        <v/>
      </c>
    </row>
    <row r="760" spans="3:47" s="4" customFormat="1" ht="28.15" hidden="1" customHeight="1" outlineLevel="1">
      <c r="C760" s="722">
        <v>742</v>
      </c>
      <c r="D760" s="766"/>
      <c r="E760" s="686"/>
      <c r="F760" s="767"/>
      <c r="G760" s="744"/>
      <c r="H760" s="191"/>
      <c r="I760" s="191"/>
      <c r="J760" s="768"/>
      <c r="K760" s="192"/>
      <c r="L760" s="192"/>
      <c r="M760" s="774"/>
      <c r="N760" s="192"/>
      <c r="O760" s="769"/>
      <c r="P760" s="895"/>
      <c r="Q760" s="960"/>
      <c r="R760" s="1048"/>
      <c r="S760" s="770"/>
      <c r="T760" s="771"/>
      <c r="U760" s="453"/>
      <c r="V760" s="307"/>
      <c r="W760" s="294"/>
      <c r="Z760" s="663" t="str">
        <f t="shared" si="140"/>
        <v/>
      </c>
      <c r="AA760" s="664" t="str">
        <f t="shared" si="153"/>
        <v/>
      </c>
      <c r="AB760" s="664" t="str">
        <f t="shared" si="154"/>
        <v/>
      </c>
      <c r="AC760" s="664" t="str">
        <f>IF(Z760="","",VLOOKUP(Z760,リスト!BN:BO,2,0))</f>
        <v/>
      </c>
      <c r="AD760" s="664" t="str">
        <f t="shared" si="141"/>
        <v/>
      </c>
      <c r="AE760" s="664" t="str">
        <f>IF(AD760="","",VLOOKUP(AD760,リスト!BW:BX,2,0))</f>
        <v/>
      </c>
      <c r="AF760" s="664" t="str">
        <f>IF(Z760="","",IF(J760&gt;【１】経営概要!$G$27,調査年-1,調査年)-I760)</f>
        <v/>
      </c>
      <c r="AG760" s="723" t="str">
        <f t="shared" si="142"/>
        <v/>
      </c>
      <c r="AH760" s="665" t="str">
        <f t="shared" si="143"/>
        <v/>
      </c>
      <c r="AI760" s="665" t="str">
        <f t="shared" si="144"/>
        <v/>
      </c>
      <c r="AJ760" s="666" t="str">
        <f t="shared" si="145"/>
        <v/>
      </c>
      <c r="AK760" s="666" t="str">
        <f t="shared" si="146"/>
        <v/>
      </c>
      <c r="AL760" s="666" t="str">
        <f t="shared" si="156"/>
        <v/>
      </c>
      <c r="AM760" s="666" t="str">
        <f>IF(R760="","",IF(OR(I760=IF(J760&gt;【１】経営概要!$G$27,調査年-1,調査年),AH760=""),"",ROUND(AH760*R760%,0)))</f>
        <v/>
      </c>
      <c r="AN760" s="666" t="str">
        <f t="shared" si="147"/>
        <v/>
      </c>
      <c r="AO760" s="666" t="str">
        <f t="shared" si="148"/>
        <v/>
      </c>
      <c r="AP760" s="666" t="str">
        <f t="shared" si="149"/>
        <v/>
      </c>
      <c r="AQ760" s="862" t="str">
        <f>IF(OR(R760="",AND(OR(I760&lt;&gt;IF(J760&gt;【１】経営概要!$G$27,調査年-1,調査年),AA760=0),M760="",AL760="")),"",
SUM(
IF(AND(I760=IF(J760&gt;【１】経営概要!$G$27,調査年-1,調査年),AA760=1),ROUND(K760*R760%,0),),
ROUND(M760*R760%,0),
ROUND(SUM(AL760)*R760%,0),
))</f>
        <v/>
      </c>
      <c r="AR760" s="666" t="str">
        <f t="shared" si="150"/>
        <v/>
      </c>
      <c r="AS760" s="666" t="str">
        <f t="shared" si="151"/>
        <v/>
      </c>
      <c r="AT760" s="897" t="str">
        <f t="shared" si="155"/>
        <v/>
      </c>
      <c r="AU760" s="897" t="str">
        <f t="shared" si="152"/>
        <v/>
      </c>
    </row>
    <row r="761" spans="3:47" s="4" customFormat="1" ht="28.15" hidden="1" customHeight="1" outlineLevel="1">
      <c r="C761" s="722">
        <v>743</v>
      </c>
      <c r="D761" s="772"/>
      <c r="E761" s="773"/>
      <c r="F761" s="767"/>
      <c r="G761" s="744"/>
      <c r="H761" s="193"/>
      <c r="I761" s="193"/>
      <c r="J761" s="768"/>
      <c r="K761" s="192"/>
      <c r="L761" s="192"/>
      <c r="M761" s="774"/>
      <c r="N761" s="192"/>
      <c r="O761" s="769"/>
      <c r="P761" s="895"/>
      <c r="Q761" s="960"/>
      <c r="R761" s="1048"/>
      <c r="S761" s="770"/>
      <c r="T761" s="771"/>
      <c r="U761" s="453"/>
      <c r="V761" s="307"/>
      <c r="W761" s="294"/>
      <c r="Z761" s="663" t="str">
        <f t="shared" si="140"/>
        <v/>
      </c>
      <c r="AA761" s="664" t="str">
        <f t="shared" si="153"/>
        <v/>
      </c>
      <c r="AB761" s="664" t="str">
        <f t="shared" si="154"/>
        <v/>
      </c>
      <c r="AC761" s="664" t="str">
        <f>IF(Z761="","",VLOOKUP(Z761,リスト!BN:BO,2,0))</f>
        <v/>
      </c>
      <c r="AD761" s="664" t="str">
        <f t="shared" si="141"/>
        <v/>
      </c>
      <c r="AE761" s="664" t="str">
        <f>IF(AD761="","",VLOOKUP(AD761,リスト!BW:BX,2,0))</f>
        <v/>
      </c>
      <c r="AF761" s="664" t="str">
        <f>IF(Z761="","",IF(J761&gt;【１】経営概要!$G$27,調査年-1,調査年)-I761)</f>
        <v/>
      </c>
      <c r="AG761" s="723" t="str">
        <f t="shared" si="142"/>
        <v/>
      </c>
      <c r="AH761" s="665" t="str">
        <f t="shared" si="143"/>
        <v/>
      </c>
      <c r="AI761" s="665" t="str">
        <f t="shared" si="144"/>
        <v/>
      </c>
      <c r="AJ761" s="666" t="str">
        <f t="shared" si="145"/>
        <v/>
      </c>
      <c r="AK761" s="666" t="str">
        <f t="shared" si="146"/>
        <v/>
      </c>
      <c r="AL761" s="666" t="str">
        <f t="shared" si="156"/>
        <v/>
      </c>
      <c r="AM761" s="666" t="str">
        <f>IF(R761="","",IF(OR(I761=IF(J761&gt;【１】経営概要!$G$27,調査年-1,調査年),AH761=""),"",ROUND(AH761*R761%,0)))</f>
        <v/>
      </c>
      <c r="AN761" s="666" t="str">
        <f t="shared" si="147"/>
        <v/>
      </c>
      <c r="AO761" s="666" t="str">
        <f t="shared" si="148"/>
        <v/>
      </c>
      <c r="AP761" s="666" t="str">
        <f t="shared" si="149"/>
        <v/>
      </c>
      <c r="AQ761" s="862" t="str">
        <f>IF(OR(R761="",AND(OR(I761&lt;&gt;IF(J761&gt;【１】経営概要!$G$27,調査年-1,調査年),AA761=0),M761="",AL761="")),"",
SUM(
IF(AND(I761=IF(J761&gt;【１】経営概要!$G$27,調査年-1,調査年),AA761=1),ROUND(K761*R761%,0),),
ROUND(M761*R761%,0),
ROUND(SUM(AL761)*R761%,0),
))</f>
        <v/>
      </c>
      <c r="AR761" s="666" t="str">
        <f t="shared" si="150"/>
        <v/>
      </c>
      <c r="AS761" s="666" t="str">
        <f t="shared" si="151"/>
        <v/>
      </c>
      <c r="AT761" s="897" t="str">
        <f t="shared" si="155"/>
        <v/>
      </c>
      <c r="AU761" s="897" t="str">
        <f t="shared" si="152"/>
        <v/>
      </c>
    </row>
    <row r="762" spans="3:47" s="4" customFormat="1" ht="28.15" hidden="1" customHeight="1" outlineLevel="1">
      <c r="C762" s="722">
        <v>744</v>
      </c>
      <c r="D762" s="766"/>
      <c r="E762" s="686"/>
      <c r="F762" s="767"/>
      <c r="G762" s="744"/>
      <c r="H762" s="191"/>
      <c r="I762" s="191"/>
      <c r="J762" s="768"/>
      <c r="K762" s="192"/>
      <c r="L762" s="192"/>
      <c r="M762" s="774"/>
      <c r="N762" s="192"/>
      <c r="O762" s="769"/>
      <c r="P762" s="895"/>
      <c r="Q762" s="960"/>
      <c r="R762" s="1048"/>
      <c r="S762" s="770"/>
      <c r="T762" s="771"/>
      <c r="U762" s="453"/>
      <c r="V762" s="307"/>
      <c r="W762" s="294"/>
      <c r="Z762" s="663" t="str">
        <f t="shared" si="140"/>
        <v/>
      </c>
      <c r="AA762" s="664" t="str">
        <f t="shared" si="153"/>
        <v/>
      </c>
      <c r="AB762" s="664" t="str">
        <f t="shared" si="154"/>
        <v/>
      </c>
      <c r="AC762" s="664" t="str">
        <f>IF(Z762="","",VLOOKUP(Z762,リスト!BN:BO,2,0))</f>
        <v/>
      </c>
      <c r="AD762" s="664" t="str">
        <f t="shared" si="141"/>
        <v/>
      </c>
      <c r="AE762" s="664" t="str">
        <f>IF(AD762="","",VLOOKUP(AD762,リスト!BW:BX,2,0))</f>
        <v/>
      </c>
      <c r="AF762" s="664" t="str">
        <f>IF(Z762="","",IF(J762&gt;【１】経営概要!$G$27,調査年-1,調査年)-I762)</f>
        <v/>
      </c>
      <c r="AG762" s="723" t="str">
        <f t="shared" si="142"/>
        <v/>
      </c>
      <c r="AH762" s="665" t="str">
        <f t="shared" si="143"/>
        <v/>
      </c>
      <c r="AI762" s="665" t="str">
        <f t="shared" si="144"/>
        <v/>
      </c>
      <c r="AJ762" s="666" t="str">
        <f t="shared" si="145"/>
        <v/>
      </c>
      <c r="AK762" s="666" t="str">
        <f t="shared" si="146"/>
        <v/>
      </c>
      <c r="AL762" s="666" t="str">
        <f t="shared" si="156"/>
        <v/>
      </c>
      <c r="AM762" s="666" t="str">
        <f>IF(R762="","",IF(OR(I762=IF(J762&gt;【１】経営概要!$G$27,調査年-1,調査年),AH762=""),"",ROUND(AH762*R762%,0)))</f>
        <v/>
      </c>
      <c r="AN762" s="666" t="str">
        <f t="shared" si="147"/>
        <v/>
      </c>
      <c r="AO762" s="666" t="str">
        <f t="shared" si="148"/>
        <v/>
      </c>
      <c r="AP762" s="666" t="str">
        <f t="shared" si="149"/>
        <v/>
      </c>
      <c r="AQ762" s="862" t="str">
        <f>IF(OR(R762="",AND(OR(I762&lt;&gt;IF(J762&gt;【１】経営概要!$G$27,調査年-1,調査年),AA762=0),M762="",AL762="")),"",
SUM(
IF(AND(I762=IF(J762&gt;【１】経営概要!$G$27,調査年-1,調査年),AA762=1),ROUND(K762*R762%,0),),
ROUND(M762*R762%,0),
ROUND(SUM(AL762)*R762%,0),
))</f>
        <v/>
      </c>
      <c r="AR762" s="666" t="str">
        <f t="shared" si="150"/>
        <v/>
      </c>
      <c r="AS762" s="666" t="str">
        <f t="shared" si="151"/>
        <v/>
      </c>
      <c r="AT762" s="897" t="str">
        <f t="shared" si="155"/>
        <v/>
      </c>
      <c r="AU762" s="897" t="str">
        <f t="shared" si="152"/>
        <v/>
      </c>
    </row>
    <row r="763" spans="3:47" s="4" customFormat="1" ht="28.15" hidden="1" customHeight="1" outlineLevel="1">
      <c r="C763" s="722">
        <v>745</v>
      </c>
      <c r="D763" s="772"/>
      <c r="E763" s="773"/>
      <c r="F763" s="767"/>
      <c r="G763" s="744"/>
      <c r="H763" s="193"/>
      <c r="I763" s="193"/>
      <c r="J763" s="775"/>
      <c r="K763" s="192"/>
      <c r="L763" s="192"/>
      <c r="M763" s="774"/>
      <c r="N763" s="192"/>
      <c r="O763" s="769"/>
      <c r="P763" s="895"/>
      <c r="Q763" s="960"/>
      <c r="R763" s="1048"/>
      <c r="S763" s="770"/>
      <c r="T763" s="771"/>
      <c r="U763" s="453"/>
      <c r="V763" s="307"/>
      <c r="W763" s="294"/>
      <c r="Z763" s="663" t="str">
        <f t="shared" si="140"/>
        <v/>
      </c>
      <c r="AA763" s="664" t="str">
        <f t="shared" si="153"/>
        <v/>
      </c>
      <c r="AB763" s="664" t="str">
        <f t="shared" si="154"/>
        <v/>
      </c>
      <c r="AC763" s="664" t="str">
        <f>IF(Z763="","",VLOOKUP(Z763,リスト!BN:BO,2,0))</f>
        <v/>
      </c>
      <c r="AD763" s="664" t="str">
        <f t="shared" si="141"/>
        <v/>
      </c>
      <c r="AE763" s="664" t="str">
        <f>IF(AD763="","",VLOOKUP(AD763,リスト!BW:BX,2,0))</f>
        <v/>
      </c>
      <c r="AF763" s="664" t="str">
        <f>IF(Z763="","",IF(J763&gt;【１】経営概要!$G$27,調査年-1,調査年)-I763)</f>
        <v/>
      </c>
      <c r="AG763" s="723" t="str">
        <f t="shared" si="142"/>
        <v/>
      </c>
      <c r="AH763" s="665" t="str">
        <f t="shared" si="143"/>
        <v/>
      </c>
      <c r="AI763" s="665" t="str">
        <f t="shared" si="144"/>
        <v/>
      </c>
      <c r="AJ763" s="666" t="str">
        <f t="shared" si="145"/>
        <v/>
      </c>
      <c r="AK763" s="666" t="str">
        <f t="shared" si="146"/>
        <v/>
      </c>
      <c r="AL763" s="666" t="str">
        <f t="shared" si="156"/>
        <v/>
      </c>
      <c r="AM763" s="666" t="str">
        <f>IF(R763="","",IF(OR(I763=IF(J763&gt;【１】経営概要!$G$27,調査年-1,調査年),AH763=""),"",ROUND(AH763*R763%,0)))</f>
        <v/>
      </c>
      <c r="AN763" s="666" t="str">
        <f t="shared" si="147"/>
        <v/>
      </c>
      <c r="AO763" s="666" t="str">
        <f t="shared" si="148"/>
        <v/>
      </c>
      <c r="AP763" s="666" t="str">
        <f t="shared" si="149"/>
        <v/>
      </c>
      <c r="AQ763" s="862" t="str">
        <f>IF(OR(R763="",AND(OR(I763&lt;&gt;IF(J763&gt;【１】経営概要!$G$27,調査年-1,調査年),AA763=0),M763="",AL763="")),"",
SUM(
IF(AND(I763=IF(J763&gt;【１】経営概要!$G$27,調査年-1,調査年),AA763=1),ROUND(K763*R763%,0),),
ROUND(M763*R763%,0),
ROUND(SUM(AL763)*R763%,0),
))</f>
        <v/>
      </c>
      <c r="AR763" s="666" t="str">
        <f t="shared" si="150"/>
        <v/>
      </c>
      <c r="AS763" s="666" t="str">
        <f t="shared" si="151"/>
        <v/>
      </c>
      <c r="AT763" s="897" t="str">
        <f t="shared" si="155"/>
        <v/>
      </c>
      <c r="AU763" s="897" t="str">
        <f t="shared" si="152"/>
        <v/>
      </c>
    </row>
    <row r="764" spans="3:47" s="4" customFormat="1" ht="28.15" hidden="1" customHeight="1" outlineLevel="1">
      <c r="C764" s="722">
        <v>746</v>
      </c>
      <c r="D764" s="766"/>
      <c r="E764" s="686"/>
      <c r="F764" s="767"/>
      <c r="G764" s="744"/>
      <c r="H764" s="191"/>
      <c r="I764" s="191"/>
      <c r="J764" s="776"/>
      <c r="K764" s="192"/>
      <c r="L764" s="192"/>
      <c r="M764" s="774"/>
      <c r="N764" s="192"/>
      <c r="O764" s="769"/>
      <c r="P764" s="895"/>
      <c r="Q764" s="960"/>
      <c r="R764" s="1048"/>
      <c r="S764" s="770"/>
      <c r="T764" s="771"/>
      <c r="U764" s="453"/>
      <c r="V764" s="307"/>
      <c r="W764" s="294"/>
      <c r="Z764" s="663" t="str">
        <f t="shared" si="140"/>
        <v/>
      </c>
      <c r="AA764" s="664" t="str">
        <f t="shared" si="153"/>
        <v/>
      </c>
      <c r="AB764" s="664" t="str">
        <f t="shared" si="154"/>
        <v/>
      </c>
      <c r="AC764" s="664" t="str">
        <f>IF(Z764="","",VLOOKUP(Z764,リスト!BN:BO,2,0))</f>
        <v/>
      </c>
      <c r="AD764" s="664" t="str">
        <f t="shared" si="141"/>
        <v/>
      </c>
      <c r="AE764" s="664" t="str">
        <f>IF(AD764="","",VLOOKUP(AD764,リスト!BW:BX,2,0))</f>
        <v/>
      </c>
      <c r="AF764" s="664" t="str">
        <f>IF(Z764="","",IF(J764&gt;【１】経営概要!$G$27,調査年-1,調査年)-I764)</f>
        <v/>
      </c>
      <c r="AG764" s="723" t="str">
        <f t="shared" si="142"/>
        <v/>
      </c>
      <c r="AH764" s="665" t="str">
        <f t="shared" si="143"/>
        <v/>
      </c>
      <c r="AI764" s="665" t="str">
        <f t="shared" si="144"/>
        <v/>
      </c>
      <c r="AJ764" s="666" t="str">
        <f t="shared" si="145"/>
        <v/>
      </c>
      <c r="AK764" s="666" t="str">
        <f t="shared" si="146"/>
        <v/>
      </c>
      <c r="AL764" s="666" t="str">
        <f t="shared" si="156"/>
        <v/>
      </c>
      <c r="AM764" s="666" t="str">
        <f>IF(R764="","",IF(OR(I764=IF(J764&gt;【１】経営概要!$G$27,調査年-1,調査年),AH764=""),"",ROUND(AH764*R764%,0)))</f>
        <v/>
      </c>
      <c r="AN764" s="666" t="str">
        <f t="shared" si="147"/>
        <v/>
      </c>
      <c r="AO764" s="666" t="str">
        <f t="shared" si="148"/>
        <v/>
      </c>
      <c r="AP764" s="666" t="str">
        <f t="shared" si="149"/>
        <v/>
      </c>
      <c r="AQ764" s="862" t="str">
        <f>IF(OR(R764="",AND(OR(I764&lt;&gt;IF(J764&gt;【１】経営概要!$G$27,調査年-1,調査年),AA764=0),M764="",AL764="")),"",
SUM(
IF(AND(I764=IF(J764&gt;【１】経営概要!$G$27,調査年-1,調査年),AA764=1),ROUND(K764*R764%,0),),
ROUND(M764*R764%,0),
ROUND(SUM(AL764)*R764%,0),
))</f>
        <v/>
      </c>
      <c r="AR764" s="666" t="str">
        <f t="shared" si="150"/>
        <v/>
      </c>
      <c r="AS764" s="666" t="str">
        <f t="shared" si="151"/>
        <v/>
      </c>
      <c r="AT764" s="897" t="str">
        <f t="shared" si="155"/>
        <v/>
      </c>
      <c r="AU764" s="897" t="str">
        <f t="shared" si="152"/>
        <v/>
      </c>
    </row>
    <row r="765" spans="3:47" s="4" customFormat="1" ht="28.15" hidden="1" customHeight="1" outlineLevel="1">
      <c r="C765" s="722">
        <v>747</v>
      </c>
      <c r="D765" s="766"/>
      <c r="E765" s="686"/>
      <c r="F765" s="767"/>
      <c r="G765" s="744"/>
      <c r="H765" s="191"/>
      <c r="I765" s="191"/>
      <c r="J765" s="776"/>
      <c r="K765" s="192"/>
      <c r="L765" s="192"/>
      <c r="M765" s="774"/>
      <c r="N765" s="192"/>
      <c r="O765" s="769"/>
      <c r="P765" s="895"/>
      <c r="Q765" s="960"/>
      <c r="R765" s="1048"/>
      <c r="S765" s="770"/>
      <c r="T765" s="771"/>
      <c r="U765" s="453"/>
      <c r="V765" s="307"/>
      <c r="W765" s="294"/>
      <c r="Z765" s="663" t="str">
        <f t="shared" si="140"/>
        <v/>
      </c>
      <c r="AA765" s="664" t="str">
        <f t="shared" si="153"/>
        <v/>
      </c>
      <c r="AB765" s="664" t="str">
        <f t="shared" si="154"/>
        <v/>
      </c>
      <c r="AC765" s="664" t="str">
        <f>IF(Z765="","",VLOOKUP(Z765,リスト!BN:BO,2,0))</f>
        <v/>
      </c>
      <c r="AD765" s="664" t="str">
        <f t="shared" si="141"/>
        <v/>
      </c>
      <c r="AE765" s="664" t="str">
        <f>IF(AD765="","",VLOOKUP(AD765,リスト!BW:BX,2,0))</f>
        <v/>
      </c>
      <c r="AF765" s="664" t="str">
        <f>IF(Z765="","",IF(J765&gt;【１】経営概要!$G$27,調査年-1,調査年)-I765)</f>
        <v/>
      </c>
      <c r="AG765" s="723" t="str">
        <f t="shared" si="142"/>
        <v/>
      </c>
      <c r="AH765" s="665" t="str">
        <f t="shared" si="143"/>
        <v/>
      </c>
      <c r="AI765" s="665" t="str">
        <f t="shared" si="144"/>
        <v/>
      </c>
      <c r="AJ765" s="666" t="str">
        <f t="shared" si="145"/>
        <v/>
      </c>
      <c r="AK765" s="666" t="str">
        <f t="shared" si="146"/>
        <v/>
      </c>
      <c r="AL765" s="666" t="str">
        <f t="shared" si="156"/>
        <v/>
      </c>
      <c r="AM765" s="666" t="str">
        <f>IF(R765="","",IF(OR(I765=IF(J765&gt;【１】経営概要!$G$27,調査年-1,調査年),AH765=""),"",ROUND(AH765*R765%,0)))</f>
        <v/>
      </c>
      <c r="AN765" s="666" t="str">
        <f t="shared" si="147"/>
        <v/>
      </c>
      <c r="AO765" s="666" t="str">
        <f t="shared" si="148"/>
        <v/>
      </c>
      <c r="AP765" s="666" t="str">
        <f t="shared" si="149"/>
        <v/>
      </c>
      <c r="AQ765" s="862" t="str">
        <f>IF(OR(R765="",AND(OR(I765&lt;&gt;IF(J765&gt;【１】経営概要!$G$27,調査年-1,調査年),AA765=0),M765="",AL765="")),"",
SUM(
IF(AND(I765=IF(J765&gt;【１】経営概要!$G$27,調査年-1,調査年),AA765=1),ROUND(K765*R765%,0),),
ROUND(M765*R765%,0),
ROUND(SUM(AL765)*R765%,0),
))</f>
        <v/>
      </c>
      <c r="AR765" s="666" t="str">
        <f t="shared" si="150"/>
        <v/>
      </c>
      <c r="AS765" s="666" t="str">
        <f t="shared" si="151"/>
        <v/>
      </c>
      <c r="AT765" s="897" t="str">
        <f t="shared" si="155"/>
        <v/>
      </c>
      <c r="AU765" s="897" t="str">
        <f t="shared" si="152"/>
        <v/>
      </c>
    </row>
    <row r="766" spans="3:47" s="4" customFormat="1" ht="28.15" hidden="1" customHeight="1" outlineLevel="1">
      <c r="C766" s="722">
        <v>748</v>
      </c>
      <c r="D766" s="766"/>
      <c r="E766" s="686"/>
      <c r="F766" s="767"/>
      <c r="G766" s="744"/>
      <c r="H766" s="191"/>
      <c r="I766" s="191"/>
      <c r="J766" s="776"/>
      <c r="K766" s="192"/>
      <c r="L766" s="192"/>
      <c r="M766" s="774"/>
      <c r="N766" s="192"/>
      <c r="O766" s="769"/>
      <c r="P766" s="895"/>
      <c r="Q766" s="960"/>
      <c r="R766" s="1048"/>
      <c r="S766" s="770"/>
      <c r="T766" s="771"/>
      <c r="U766" s="453"/>
      <c r="V766" s="307"/>
      <c r="W766" s="294"/>
      <c r="Z766" s="663" t="str">
        <f t="shared" si="140"/>
        <v/>
      </c>
      <c r="AA766" s="664" t="str">
        <f t="shared" si="153"/>
        <v/>
      </c>
      <c r="AB766" s="664" t="str">
        <f t="shared" si="154"/>
        <v/>
      </c>
      <c r="AC766" s="664" t="str">
        <f>IF(Z766="","",VLOOKUP(Z766,リスト!BN:BO,2,0))</f>
        <v/>
      </c>
      <c r="AD766" s="664" t="str">
        <f t="shared" si="141"/>
        <v/>
      </c>
      <c r="AE766" s="664" t="str">
        <f>IF(AD766="","",VLOOKUP(AD766,リスト!BW:BX,2,0))</f>
        <v/>
      </c>
      <c r="AF766" s="664" t="str">
        <f>IF(Z766="","",IF(J766&gt;【１】経営概要!$G$27,調査年-1,調査年)-I766)</f>
        <v/>
      </c>
      <c r="AG766" s="723" t="str">
        <f t="shared" si="142"/>
        <v/>
      </c>
      <c r="AH766" s="665" t="str">
        <f t="shared" si="143"/>
        <v/>
      </c>
      <c r="AI766" s="665" t="str">
        <f t="shared" si="144"/>
        <v/>
      </c>
      <c r="AJ766" s="666" t="str">
        <f t="shared" si="145"/>
        <v/>
      </c>
      <c r="AK766" s="666" t="str">
        <f t="shared" si="146"/>
        <v/>
      </c>
      <c r="AL766" s="666" t="str">
        <f t="shared" si="156"/>
        <v/>
      </c>
      <c r="AM766" s="666" t="str">
        <f>IF(R766="","",IF(OR(I766=IF(J766&gt;【１】経営概要!$G$27,調査年-1,調査年),AH766=""),"",ROUND(AH766*R766%,0)))</f>
        <v/>
      </c>
      <c r="AN766" s="666" t="str">
        <f t="shared" si="147"/>
        <v/>
      </c>
      <c r="AO766" s="666" t="str">
        <f t="shared" si="148"/>
        <v/>
      </c>
      <c r="AP766" s="666" t="str">
        <f t="shared" si="149"/>
        <v/>
      </c>
      <c r="AQ766" s="862" t="str">
        <f>IF(OR(R766="",AND(OR(I766&lt;&gt;IF(J766&gt;【１】経営概要!$G$27,調査年-1,調査年),AA766=0),M766="",AL766="")),"",
SUM(
IF(AND(I766=IF(J766&gt;【１】経営概要!$G$27,調査年-1,調査年),AA766=1),ROUND(K766*R766%,0),),
ROUND(M766*R766%,0),
ROUND(SUM(AL766)*R766%,0),
))</f>
        <v/>
      </c>
      <c r="AR766" s="666" t="str">
        <f t="shared" si="150"/>
        <v/>
      </c>
      <c r="AS766" s="666" t="str">
        <f t="shared" si="151"/>
        <v/>
      </c>
      <c r="AT766" s="897" t="str">
        <f t="shared" si="155"/>
        <v/>
      </c>
      <c r="AU766" s="897" t="str">
        <f t="shared" si="152"/>
        <v/>
      </c>
    </row>
    <row r="767" spans="3:47" s="4" customFormat="1" ht="28.15" hidden="1" customHeight="1" outlineLevel="1">
      <c r="C767" s="722">
        <v>749</v>
      </c>
      <c r="D767" s="766"/>
      <c r="E767" s="686"/>
      <c r="F767" s="767"/>
      <c r="G767" s="744"/>
      <c r="H767" s="191"/>
      <c r="I767" s="191"/>
      <c r="J767" s="776"/>
      <c r="K767" s="192"/>
      <c r="L767" s="192"/>
      <c r="M767" s="774"/>
      <c r="N767" s="192"/>
      <c r="O767" s="769"/>
      <c r="P767" s="895"/>
      <c r="Q767" s="960"/>
      <c r="R767" s="1048"/>
      <c r="S767" s="770"/>
      <c r="T767" s="771"/>
      <c r="U767" s="453"/>
      <c r="V767" s="307"/>
      <c r="W767" s="294"/>
      <c r="Z767" s="663" t="str">
        <f t="shared" si="140"/>
        <v/>
      </c>
      <c r="AA767" s="664" t="str">
        <f t="shared" si="153"/>
        <v/>
      </c>
      <c r="AB767" s="664" t="str">
        <f t="shared" si="154"/>
        <v/>
      </c>
      <c r="AC767" s="664" t="str">
        <f>IF(Z767="","",VLOOKUP(Z767,リスト!BN:BO,2,0))</f>
        <v/>
      </c>
      <c r="AD767" s="664" t="str">
        <f t="shared" si="141"/>
        <v/>
      </c>
      <c r="AE767" s="664" t="str">
        <f>IF(AD767="","",VLOOKUP(AD767,リスト!BW:BX,2,0))</f>
        <v/>
      </c>
      <c r="AF767" s="664" t="str">
        <f>IF(Z767="","",IF(J767&gt;【１】経営概要!$G$27,調査年-1,調査年)-I767)</f>
        <v/>
      </c>
      <c r="AG767" s="723" t="str">
        <f t="shared" si="142"/>
        <v/>
      </c>
      <c r="AH767" s="665" t="str">
        <f t="shared" si="143"/>
        <v/>
      </c>
      <c r="AI767" s="665" t="str">
        <f t="shared" si="144"/>
        <v/>
      </c>
      <c r="AJ767" s="666" t="str">
        <f t="shared" si="145"/>
        <v/>
      </c>
      <c r="AK767" s="666" t="str">
        <f t="shared" si="146"/>
        <v/>
      </c>
      <c r="AL767" s="666" t="str">
        <f t="shared" si="156"/>
        <v/>
      </c>
      <c r="AM767" s="666" t="str">
        <f>IF(R767="","",IF(OR(I767=IF(J767&gt;【１】経営概要!$G$27,調査年-1,調査年),AH767=""),"",ROUND(AH767*R767%,0)))</f>
        <v/>
      </c>
      <c r="AN767" s="666" t="str">
        <f t="shared" si="147"/>
        <v/>
      </c>
      <c r="AO767" s="666" t="str">
        <f t="shared" si="148"/>
        <v/>
      </c>
      <c r="AP767" s="666" t="str">
        <f t="shared" si="149"/>
        <v/>
      </c>
      <c r="AQ767" s="862" t="str">
        <f>IF(OR(R767="",AND(OR(I767&lt;&gt;IF(J767&gt;【１】経営概要!$G$27,調査年-1,調査年),AA767=0),M767="",AL767="")),"",
SUM(
IF(AND(I767=IF(J767&gt;【１】経営概要!$G$27,調査年-1,調査年),AA767=1),ROUND(K767*R767%,0),),
ROUND(M767*R767%,0),
ROUND(SUM(AL767)*R767%,0),
))</f>
        <v/>
      </c>
      <c r="AR767" s="666" t="str">
        <f t="shared" si="150"/>
        <v/>
      </c>
      <c r="AS767" s="666" t="str">
        <f t="shared" si="151"/>
        <v/>
      </c>
      <c r="AT767" s="897" t="str">
        <f t="shared" si="155"/>
        <v/>
      </c>
      <c r="AU767" s="897" t="str">
        <f t="shared" si="152"/>
        <v/>
      </c>
    </row>
    <row r="768" spans="3:47" s="4" customFormat="1" ht="28.15" hidden="1" customHeight="1" outlineLevel="1">
      <c r="C768" s="722">
        <v>750</v>
      </c>
      <c r="D768" s="766"/>
      <c r="E768" s="686"/>
      <c r="F768" s="767"/>
      <c r="G768" s="744"/>
      <c r="H768" s="191"/>
      <c r="I768" s="191"/>
      <c r="J768" s="776"/>
      <c r="K768" s="192"/>
      <c r="L768" s="192"/>
      <c r="M768" s="774"/>
      <c r="N768" s="192"/>
      <c r="O768" s="769"/>
      <c r="P768" s="895"/>
      <c r="Q768" s="960"/>
      <c r="R768" s="1048"/>
      <c r="S768" s="770"/>
      <c r="T768" s="771"/>
      <c r="U768" s="453"/>
      <c r="V768" s="307"/>
      <c r="W768" s="294"/>
      <c r="Z768" s="663" t="str">
        <f t="shared" si="140"/>
        <v/>
      </c>
      <c r="AA768" s="664" t="str">
        <f t="shared" si="153"/>
        <v/>
      </c>
      <c r="AB768" s="664" t="str">
        <f t="shared" si="154"/>
        <v/>
      </c>
      <c r="AC768" s="664" t="str">
        <f>IF(Z768="","",VLOOKUP(Z768,リスト!BN:BO,2,0))</f>
        <v/>
      </c>
      <c r="AD768" s="664" t="str">
        <f t="shared" si="141"/>
        <v/>
      </c>
      <c r="AE768" s="664" t="str">
        <f>IF(AD768="","",VLOOKUP(AD768,リスト!BW:BX,2,0))</f>
        <v/>
      </c>
      <c r="AF768" s="664" t="str">
        <f>IF(Z768="","",IF(J768&gt;【１】経営概要!$G$27,調査年-1,調査年)-I768)</f>
        <v/>
      </c>
      <c r="AG768" s="723" t="str">
        <f t="shared" si="142"/>
        <v/>
      </c>
      <c r="AH768" s="665" t="str">
        <f t="shared" si="143"/>
        <v/>
      </c>
      <c r="AI768" s="665" t="str">
        <f t="shared" si="144"/>
        <v/>
      </c>
      <c r="AJ768" s="666" t="str">
        <f t="shared" si="145"/>
        <v/>
      </c>
      <c r="AK768" s="666" t="str">
        <f t="shared" si="146"/>
        <v/>
      </c>
      <c r="AL768" s="666" t="str">
        <f t="shared" si="156"/>
        <v/>
      </c>
      <c r="AM768" s="666" t="str">
        <f>IF(R768="","",IF(OR(I768=IF(J768&gt;【１】経営概要!$G$27,調査年-1,調査年),AH768=""),"",ROUND(AH768*R768%,0)))</f>
        <v/>
      </c>
      <c r="AN768" s="666" t="str">
        <f t="shared" si="147"/>
        <v/>
      </c>
      <c r="AO768" s="666" t="str">
        <f t="shared" si="148"/>
        <v/>
      </c>
      <c r="AP768" s="666" t="str">
        <f t="shared" si="149"/>
        <v/>
      </c>
      <c r="AQ768" s="862" t="str">
        <f>IF(OR(R768="",AND(OR(I768&lt;&gt;IF(J768&gt;【１】経営概要!$G$27,調査年-1,調査年),AA768=0),M768="",AL768="")),"",
SUM(
IF(AND(I768=IF(J768&gt;【１】経営概要!$G$27,調査年-1,調査年),AA768=1),ROUND(K768*R768%,0),),
ROUND(M768*R768%,0),
ROUND(SUM(AL768)*R768%,0),
))</f>
        <v/>
      </c>
      <c r="AR768" s="666" t="str">
        <f t="shared" si="150"/>
        <v/>
      </c>
      <c r="AS768" s="666" t="str">
        <f t="shared" si="151"/>
        <v/>
      </c>
      <c r="AT768" s="897" t="str">
        <f t="shared" si="155"/>
        <v/>
      </c>
      <c r="AU768" s="897" t="str">
        <f t="shared" si="152"/>
        <v/>
      </c>
    </row>
    <row r="769" spans="3:47" s="4" customFormat="1" ht="28.15" hidden="1" customHeight="1" outlineLevel="1">
      <c r="C769" s="722">
        <v>751</v>
      </c>
      <c r="D769" s="766"/>
      <c r="E769" s="686"/>
      <c r="F769" s="767"/>
      <c r="G769" s="744"/>
      <c r="H769" s="191"/>
      <c r="I769" s="191"/>
      <c r="J769" s="776"/>
      <c r="K769" s="192"/>
      <c r="L769" s="192"/>
      <c r="M769" s="774"/>
      <c r="N769" s="192"/>
      <c r="O769" s="769"/>
      <c r="P769" s="895"/>
      <c r="Q769" s="960"/>
      <c r="R769" s="1048"/>
      <c r="S769" s="770"/>
      <c r="T769" s="771"/>
      <c r="U769" s="453"/>
      <c r="V769" s="307"/>
      <c r="W769" s="294"/>
      <c r="Z769" s="663" t="str">
        <f t="shared" si="140"/>
        <v/>
      </c>
      <c r="AA769" s="664" t="str">
        <f t="shared" si="153"/>
        <v/>
      </c>
      <c r="AB769" s="664" t="str">
        <f t="shared" si="154"/>
        <v/>
      </c>
      <c r="AC769" s="664" t="str">
        <f>IF(Z769="","",VLOOKUP(Z769,リスト!BN:BO,2,0))</f>
        <v/>
      </c>
      <c r="AD769" s="664" t="str">
        <f t="shared" si="141"/>
        <v/>
      </c>
      <c r="AE769" s="664" t="str">
        <f>IF(AD769="","",VLOOKUP(AD769,リスト!BW:BX,2,0))</f>
        <v/>
      </c>
      <c r="AF769" s="664" t="str">
        <f>IF(Z769="","",IF(J769&gt;【１】経営概要!$G$27,調査年-1,調査年)-I769)</f>
        <v/>
      </c>
      <c r="AG769" s="723" t="str">
        <f t="shared" si="142"/>
        <v/>
      </c>
      <c r="AH769" s="665" t="str">
        <f t="shared" si="143"/>
        <v/>
      </c>
      <c r="AI769" s="665" t="str">
        <f t="shared" si="144"/>
        <v/>
      </c>
      <c r="AJ769" s="666" t="str">
        <f t="shared" si="145"/>
        <v/>
      </c>
      <c r="AK769" s="666" t="str">
        <f t="shared" si="146"/>
        <v/>
      </c>
      <c r="AL769" s="666" t="str">
        <f t="shared" si="156"/>
        <v/>
      </c>
      <c r="AM769" s="666" t="str">
        <f>IF(R769="","",IF(OR(I769=IF(J769&gt;【１】経営概要!$G$27,調査年-1,調査年),AH769=""),"",ROUND(AH769*R769%,0)))</f>
        <v/>
      </c>
      <c r="AN769" s="666" t="str">
        <f t="shared" si="147"/>
        <v/>
      </c>
      <c r="AO769" s="666" t="str">
        <f t="shared" si="148"/>
        <v/>
      </c>
      <c r="AP769" s="666" t="str">
        <f t="shared" si="149"/>
        <v/>
      </c>
      <c r="AQ769" s="862" t="str">
        <f>IF(OR(R769="",AND(OR(I769&lt;&gt;IF(J769&gt;【１】経営概要!$G$27,調査年-1,調査年),AA769=0),M769="",AL769="")),"",
SUM(
IF(AND(I769=IF(J769&gt;【１】経営概要!$G$27,調査年-1,調査年),AA769=1),ROUND(K769*R769%,0),),
ROUND(M769*R769%,0),
ROUND(SUM(AL769)*R769%,0),
))</f>
        <v/>
      </c>
      <c r="AR769" s="666" t="str">
        <f t="shared" si="150"/>
        <v/>
      </c>
      <c r="AS769" s="666" t="str">
        <f t="shared" si="151"/>
        <v/>
      </c>
      <c r="AT769" s="897" t="str">
        <f t="shared" si="155"/>
        <v/>
      </c>
      <c r="AU769" s="897" t="str">
        <f t="shared" si="152"/>
        <v/>
      </c>
    </row>
    <row r="770" spans="3:47" s="4" customFormat="1" ht="28.15" hidden="1" customHeight="1" outlineLevel="1">
      <c r="C770" s="722">
        <v>752</v>
      </c>
      <c r="D770" s="766"/>
      <c r="E770" s="686"/>
      <c r="F770" s="767"/>
      <c r="G770" s="682"/>
      <c r="H770" s="200"/>
      <c r="I770" s="200"/>
      <c r="J770" s="768"/>
      <c r="K770" s="201"/>
      <c r="L770" s="201"/>
      <c r="M770" s="201"/>
      <c r="N770" s="201"/>
      <c r="O770" s="769"/>
      <c r="P770" s="895"/>
      <c r="Q770" s="960"/>
      <c r="R770" s="1048"/>
      <c r="S770" s="770"/>
      <c r="T770" s="771"/>
      <c r="U770" s="453"/>
      <c r="V770" s="307"/>
      <c r="W770" s="294"/>
      <c r="Z770" s="663" t="str">
        <f t="shared" si="140"/>
        <v/>
      </c>
      <c r="AA770" s="664" t="str">
        <f t="shared" si="153"/>
        <v/>
      </c>
      <c r="AB770" s="664" t="str">
        <f t="shared" si="154"/>
        <v/>
      </c>
      <c r="AC770" s="664" t="str">
        <f>IF(Z770="","",VLOOKUP(Z770,リスト!BN:BO,2,0))</f>
        <v/>
      </c>
      <c r="AD770" s="664" t="str">
        <f t="shared" si="141"/>
        <v/>
      </c>
      <c r="AE770" s="664" t="str">
        <f>IF(AD770="","",VLOOKUP(AD770,リスト!BW:BX,2,0))</f>
        <v/>
      </c>
      <c r="AF770" s="664" t="str">
        <f>IF(Z770="","",IF(J770&gt;【１】経営概要!$G$27,調査年-1,調査年)-I770)</f>
        <v/>
      </c>
      <c r="AG770" s="723" t="str">
        <f t="shared" si="142"/>
        <v/>
      </c>
      <c r="AH770" s="665" t="str">
        <f t="shared" si="143"/>
        <v/>
      </c>
      <c r="AI770" s="665" t="str">
        <f t="shared" si="144"/>
        <v/>
      </c>
      <c r="AJ770" s="666" t="str">
        <f t="shared" si="145"/>
        <v/>
      </c>
      <c r="AK770" s="666" t="str">
        <f t="shared" si="146"/>
        <v/>
      </c>
      <c r="AL770" s="666" t="str">
        <f t="shared" si="156"/>
        <v/>
      </c>
      <c r="AM770" s="666" t="str">
        <f>IF(R770="","",IF(OR(I770=IF(J770&gt;【１】経営概要!$G$27,調査年-1,調査年),AH770=""),"",ROUND(AH770*R770%,0)))</f>
        <v/>
      </c>
      <c r="AN770" s="666" t="str">
        <f t="shared" si="147"/>
        <v/>
      </c>
      <c r="AO770" s="666" t="str">
        <f t="shared" si="148"/>
        <v/>
      </c>
      <c r="AP770" s="666" t="str">
        <f t="shared" si="149"/>
        <v/>
      </c>
      <c r="AQ770" s="862" t="str">
        <f>IF(OR(R770="",AND(OR(I770&lt;&gt;IF(J770&gt;【１】経営概要!$G$27,調査年-1,調査年),AA770=0),M770="",AL770="")),"",
SUM(
IF(AND(I770=IF(J770&gt;【１】経営概要!$G$27,調査年-1,調査年),AA770=1),ROUND(K770*R770%,0),),
ROUND(M770*R770%,0),
ROUND(SUM(AL770)*R770%,0),
))</f>
        <v/>
      </c>
      <c r="AR770" s="666" t="str">
        <f t="shared" si="150"/>
        <v/>
      </c>
      <c r="AS770" s="666" t="str">
        <f t="shared" si="151"/>
        <v/>
      </c>
      <c r="AT770" s="897" t="str">
        <f t="shared" si="155"/>
        <v/>
      </c>
      <c r="AU770" s="897" t="str">
        <f t="shared" si="152"/>
        <v/>
      </c>
    </row>
    <row r="771" spans="3:47" s="4" customFormat="1" ht="28.15" hidden="1" customHeight="1" outlineLevel="1">
      <c r="C771" s="722">
        <v>753</v>
      </c>
      <c r="D771" s="772"/>
      <c r="E771" s="773"/>
      <c r="F771" s="767"/>
      <c r="G771" s="744"/>
      <c r="H771" s="193"/>
      <c r="I771" s="193"/>
      <c r="J771" s="768"/>
      <c r="K771" s="192"/>
      <c r="L771" s="192"/>
      <c r="M771" s="774"/>
      <c r="N771" s="192"/>
      <c r="O771" s="769"/>
      <c r="P771" s="895"/>
      <c r="Q771" s="960"/>
      <c r="R771" s="1048"/>
      <c r="S771" s="770"/>
      <c r="T771" s="771"/>
      <c r="U771" s="453"/>
      <c r="V771" s="307"/>
      <c r="W771" s="294"/>
      <c r="Z771" s="663" t="str">
        <f t="shared" si="140"/>
        <v/>
      </c>
      <c r="AA771" s="664" t="str">
        <f t="shared" si="153"/>
        <v/>
      </c>
      <c r="AB771" s="664" t="str">
        <f t="shared" si="154"/>
        <v/>
      </c>
      <c r="AC771" s="664" t="str">
        <f>IF(Z771="","",VLOOKUP(Z771,リスト!BN:BO,2,0))</f>
        <v/>
      </c>
      <c r="AD771" s="664" t="str">
        <f t="shared" si="141"/>
        <v/>
      </c>
      <c r="AE771" s="664" t="str">
        <f>IF(AD771="","",VLOOKUP(AD771,リスト!BW:BX,2,0))</f>
        <v/>
      </c>
      <c r="AF771" s="664" t="str">
        <f>IF(Z771="","",IF(J771&gt;【１】経営概要!$G$27,調査年-1,調査年)-I771)</f>
        <v/>
      </c>
      <c r="AG771" s="723" t="str">
        <f t="shared" si="142"/>
        <v/>
      </c>
      <c r="AH771" s="665" t="str">
        <f t="shared" si="143"/>
        <v/>
      </c>
      <c r="AI771" s="665" t="str">
        <f t="shared" si="144"/>
        <v/>
      </c>
      <c r="AJ771" s="666" t="str">
        <f t="shared" si="145"/>
        <v/>
      </c>
      <c r="AK771" s="666" t="str">
        <f t="shared" si="146"/>
        <v/>
      </c>
      <c r="AL771" s="666" t="str">
        <f t="shared" si="156"/>
        <v/>
      </c>
      <c r="AM771" s="666" t="str">
        <f>IF(R771="","",IF(OR(I771=IF(J771&gt;【１】経営概要!$G$27,調査年-1,調査年),AH771=""),"",ROUND(AH771*R771%,0)))</f>
        <v/>
      </c>
      <c r="AN771" s="666" t="str">
        <f t="shared" si="147"/>
        <v/>
      </c>
      <c r="AO771" s="666" t="str">
        <f t="shared" si="148"/>
        <v/>
      </c>
      <c r="AP771" s="666" t="str">
        <f t="shared" si="149"/>
        <v/>
      </c>
      <c r="AQ771" s="862" t="str">
        <f>IF(OR(R771="",AND(OR(I771&lt;&gt;IF(J771&gt;【１】経営概要!$G$27,調査年-1,調査年),AA771=0),M771="",AL771="")),"",
SUM(
IF(AND(I771=IF(J771&gt;【１】経営概要!$G$27,調査年-1,調査年),AA771=1),ROUND(K771*R771%,0),),
ROUND(M771*R771%,0),
ROUND(SUM(AL771)*R771%,0),
))</f>
        <v/>
      </c>
      <c r="AR771" s="666" t="str">
        <f t="shared" si="150"/>
        <v/>
      </c>
      <c r="AS771" s="666" t="str">
        <f t="shared" si="151"/>
        <v/>
      </c>
      <c r="AT771" s="897" t="str">
        <f t="shared" si="155"/>
        <v/>
      </c>
      <c r="AU771" s="897" t="str">
        <f t="shared" si="152"/>
        <v/>
      </c>
    </row>
    <row r="772" spans="3:47" s="4" customFormat="1" ht="28.15" hidden="1" customHeight="1" outlineLevel="1">
      <c r="C772" s="722">
        <v>754</v>
      </c>
      <c r="D772" s="766"/>
      <c r="E772" s="686"/>
      <c r="F772" s="767"/>
      <c r="G772" s="744"/>
      <c r="H772" s="191"/>
      <c r="I772" s="191"/>
      <c r="J772" s="768"/>
      <c r="K772" s="192"/>
      <c r="L772" s="192"/>
      <c r="M772" s="774"/>
      <c r="N772" s="192"/>
      <c r="O772" s="769"/>
      <c r="P772" s="895"/>
      <c r="Q772" s="960"/>
      <c r="R772" s="1048"/>
      <c r="S772" s="770"/>
      <c r="T772" s="771"/>
      <c r="U772" s="453"/>
      <c r="V772" s="307"/>
      <c r="W772" s="294"/>
      <c r="Z772" s="663" t="str">
        <f t="shared" si="140"/>
        <v/>
      </c>
      <c r="AA772" s="664" t="str">
        <f t="shared" si="153"/>
        <v/>
      </c>
      <c r="AB772" s="664" t="str">
        <f t="shared" si="154"/>
        <v/>
      </c>
      <c r="AC772" s="664" t="str">
        <f>IF(Z772="","",VLOOKUP(Z772,リスト!BN:BO,2,0))</f>
        <v/>
      </c>
      <c r="AD772" s="664" t="str">
        <f t="shared" si="141"/>
        <v/>
      </c>
      <c r="AE772" s="664" t="str">
        <f>IF(AD772="","",VLOOKUP(AD772,リスト!BW:BX,2,0))</f>
        <v/>
      </c>
      <c r="AF772" s="664" t="str">
        <f>IF(Z772="","",IF(J772&gt;【１】経営概要!$G$27,調査年-1,調査年)-I772)</f>
        <v/>
      </c>
      <c r="AG772" s="723" t="str">
        <f t="shared" si="142"/>
        <v/>
      </c>
      <c r="AH772" s="665" t="str">
        <f t="shared" si="143"/>
        <v/>
      </c>
      <c r="AI772" s="665" t="str">
        <f t="shared" si="144"/>
        <v/>
      </c>
      <c r="AJ772" s="666" t="str">
        <f t="shared" si="145"/>
        <v/>
      </c>
      <c r="AK772" s="666" t="str">
        <f t="shared" si="146"/>
        <v/>
      </c>
      <c r="AL772" s="666" t="str">
        <f t="shared" si="156"/>
        <v/>
      </c>
      <c r="AM772" s="666" t="str">
        <f>IF(R772="","",IF(OR(I772=IF(J772&gt;【１】経営概要!$G$27,調査年-1,調査年),AH772=""),"",ROUND(AH772*R772%,0)))</f>
        <v/>
      </c>
      <c r="AN772" s="666" t="str">
        <f t="shared" si="147"/>
        <v/>
      </c>
      <c r="AO772" s="666" t="str">
        <f t="shared" si="148"/>
        <v/>
      </c>
      <c r="AP772" s="666" t="str">
        <f t="shared" si="149"/>
        <v/>
      </c>
      <c r="AQ772" s="862" t="str">
        <f>IF(OR(R772="",AND(OR(I772&lt;&gt;IF(J772&gt;【１】経営概要!$G$27,調査年-1,調査年),AA772=0),M772="",AL772="")),"",
SUM(
IF(AND(I772=IF(J772&gt;【１】経営概要!$G$27,調査年-1,調査年),AA772=1),ROUND(K772*R772%,0),),
ROUND(M772*R772%,0),
ROUND(SUM(AL772)*R772%,0),
))</f>
        <v/>
      </c>
      <c r="AR772" s="666" t="str">
        <f t="shared" si="150"/>
        <v/>
      </c>
      <c r="AS772" s="666" t="str">
        <f t="shared" si="151"/>
        <v/>
      </c>
      <c r="AT772" s="897" t="str">
        <f t="shared" si="155"/>
        <v/>
      </c>
      <c r="AU772" s="897" t="str">
        <f t="shared" si="152"/>
        <v/>
      </c>
    </row>
    <row r="773" spans="3:47" s="4" customFormat="1" ht="28.15" hidden="1" customHeight="1" outlineLevel="1">
      <c r="C773" s="722">
        <v>755</v>
      </c>
      <c r="D773" s="772"/>
      <c r="E773" s="773"/>
      <c r="F773" s="767"/>
      <c r="G773" s="744"/>
      <c r="H773" s="193"/>
      <c r="I773" s="193"/>
      <c r="J773" s="768"/>
      <c r="K773" s="192"/>
      <c r="L773" s="192"/>
      <c r="M773" s="774"/>
      <c r="N773" s="192"/>
      <c r="O773" s="769"/>
      <c r="P773" s="895"/>
      <c r="Q773" s="960"/>
      <c r="R773" s="1048"/>
      <c r="S773" s="770"/>
      <c r="T773" s="771"/>
      <c r="U773" s="453"/>
      <c r="V773" s="307"/>
      <c r="W773" s="294"/>
      <c r="Z773" s="663" t="str">
        <f t="shared" si="140"/>
        <v/>
      </c>
      <c r="AA773" s="664" t="str">
        <f t="shared" si="153"/>
        <v/>
      </c>
      <c r="AB773" s="664" t="str">
        <f t="shared" si="154"/>
        <v/>
      </c>
      <c r="AC773" s="664" t="str">
        <f>IF(Z773="","",VLOOKUP(Z773,リスト!BN:BO,2,0))</f>
        <v/>
      </c>
      <c r="AD773" s="664" t="str">
        <f t="shared" si="141"/>
        <v/>
      </c>
      <c r="AE773" s="664" t="str">
        <f>IF(AD773="","",VLOOKUP(AD773,リスト!BW:BX,2,0))</f>
        <v/>
      </c>
      <c r="AF773" s="664" t="str">
        <f>IF(Z773="","",IF(J773&gt;【１】経営概要!$G$27,調査年-1,調査年)-I773)</f>
        <v/>
      </c>
      <c r="AG773" s="723" t="str">
        <f t="shared" si="142"/>
        <v/>
      </c>
      <c r="AH773" s="665" t="str">
        <f t="shared" si="143"/>
        <v/>
      </c>
      <c r="AI773" s="665" t="str">
        <f t="shared" si="144"/>
        <v/>
      </c>
      <c r="AJ773" s="666" t="str">
        <f t="shared" si="145"/>
        <v/>
      </c>
      <c r="AK773" s="666" t="str">
        <f t="shared" si="146"/>
        <v/>
      </c>
      <c r="AL773" s="666" t="str">
        <f t="shared" si="156"/>
        <v/>
      </c>
      <c r="AM773" s="666" t="str">
        <f>IF(R773="","",IF(OR(I773=IF(J773&gt;【１】経営概要!$G$27,調査年-1,調査年),AH773=""),"",ROUND(AH773*R773%,0)))</f>
        <v/>
      </c>
      <c r="AN773" s="666" t="str">
        <f t="shared" si="147"/>
        <v/>
      </c>
      <c r="AO773" s="666" t="str">
        <f t="shared" si="148"/>
        <v/>
      </c>
      <c r="AP773" s="666" t="str">
        <f t="shared" si="149"/>
        <v/>
      </c>
      <c r="AQ773" s="862" t="str">
        <f>IF(OR(R773="",AND(OR(I773&lt;&gt;IF(J773&gt;【１】経営概要!$G$27,調査年-1,調査年),AA773=0),M773="",AL773="")),"",
SUM(
IF(AND(I773=IF(J773&gt;【１】経営概要!$G$27,調査年-1,調査年),AA773=1),ROUND(K773*R773%,0),),
ROUND(M773*R773%,0),
ROUND(SUM(AL773)*R773%,0),
))</f>
        <v/>
      </c>
      <c r="AR773" s="666" t="str">
        <f t="shared" si="150"/>
        <v/>
      </c>
      <c r="AS773" s="666" t="str">
        <f t="shared" si="151"/>
        <v/>
      </c>
      <c r="AT773" s="897" t="str">
        <f t="shared" si="155"/>
        <v/>
      </c>
      <c r="AU773" s="897" t="str">
        <f t="shared" si="152"/>
        <v/>
      </c>
    </row>
    <row r="774" spans="3:47" s="4" customFormat="1" ht="28.15" hidden="1" customHeight="1" outlineLevel="1">
      <c r="C774" s="722">
        <v>756</v>
      </c>
      <c r="D774" s="766"/>
      <c r="E774" s="686"/>
      <c r="F774" s="767"/>
      <c r="G774" s="744"/>
      <c r="H774" s="191"/>
      <c r="I774" s="191"/>
      <c r="J774" s="768"/>
      <c r="K774" s="192"/>
      <c r="L774" s="192"/>
      <c r="M774" s="774"/>
      <c r="N774" s="192"/>
      <c r="O774" s="769"/>
      <c r="P774" s="895"/>
      <c r="Q774" s="960"/>
      <c r="R774" s="1048"/>
      <c r="S774" s="770"/>
      <c r="T774" s="771"/>
      <c r="U774" s="453"/>
      <c r="V774" s="307"/>
      <c r="W774" s="294"/>
      <c r="Z774" s="663" t="str">
        <f t="shared" si="140"/>
        <v/>
      </c>
      <c r="AA774" s="664" t="str">
        <f t="shared" si="153"/>
        <v/>
      </c>
      <c r="AB774" s="664" t="str">
        <f t="shared" si="154"/>
        <v/>
      </c>
      <c r="AC774" s="664" t="str">
        <f>IF(Z774="","",VLOOKUP(Z774,リスト!BN:BO,2,0))</f>
        <v/>
      </c>
      <c r="AD774" s="664" t="str">
        <f t="shared" si="141"/>
        <v/>
      </c>
      <c r="AE774" s="664" t="str">
        <f>IF(AD774="","",VLOOKUP(AD774,リスト!BW:BX,2,0))</f>
        <v/>
      </c>
      <c r="AF774" s="664" t="str">
        <f>IF(Z774="","",IF(J774&gt;【１】経営概要!$G$27,調査年-1,調査年)-I774)</f>
        <v/>
      </c>
      <c r="AG774" s="723" t="str">
        <f t="shared" si="142"/>
        <v/>
      </c>
      <c r="AH774" s="665" t="str">
        <f t="shared" si="143"/>
        <v/>
      </c>
      <c r="AI774" s="665" t="str">
        <f t="shared" si="144"/>
        <v/>
      </c>
      <c r="AJ774" s="666" t="str">
        <f t="shared" si="145"/>
        <v/>
      </c>
      <c r="AK774" s="666" t="str">
        <f t="shared" si="146"/>
        <v/>
      </c>
      <c r="AL774" s="666" t="str">
        <f t="shared" si="156"/>
        <v/>
      </c>
      <c r="AM774" s="666" t="str">
        <f>IF(R774="","",IF(OR(I774=IF(J774&gt;【１】経営概要!$G$27,調査年-1,調査年),AH774=""),"",ROUND(AH774*R774%,0)))</f>
        <v/>
      </c>
      <c r="AN774" s="666" t="str">
        <f t="shared" si="147"/>
        <v/>
      </c>
      <c r="AO774" s="666" t="str">
        <f t="shared" si="148"/>
        <v/>
      </c>
      <c r="AP774" s="666" t="str">
        <f t="shared" si="149"/>
        <v/>
      </c>
      <c r="AQ774" s="862" t="str">
        <f>IF(OR(R774="",AND(OR(I774&lt;&gt;IF(J774&gt;【１】経営概要!$G$27,調査年-1,調査年),AA774=0),M774="",AL774="")),"",
SUM(
IF(AND(I774=IF(J774&gt;【１】経営概要!$G$27,調査年-1,調査年),AA774=1),ROUND(K774*R774%,0),),
ROUND(M774*R774%,0),
ROUND(SUM(AL774)*R774%,0),
))</f>
        <v/>
      </c>
      <c r="AR774" s="666" t="str">
        <f t="shared" si="150"/>
        <v/>
      </c>
      <c r="AS774" s="666" t="str">
        <f t="shared" si="151"/>
        <v/>
      </c>
      <c r="AT774" s="897" t="str">
        <f t="shared" si="155"/>
        <v/>
      </c>
      <c r="AU774" s="897" t="str">
        <f t="shared" si="152"/>
        <v/>
      </c>
    </row>
    <row r="775" spans="3:47" s="4" customFormat="1" ht="28.15" hidden="1" customHeight="1" outlineLevel="1">
      <c r="C775" s="722">
        <v>757</v>
      </c>
      <c r="D775" s="772"/>
      <c r="E775" s="773"/>
      <c r="F775" s="767"/>
      <c r="G775" s="744"/>
      <c r="H775" s="193"/>
      <c r="I775" s="193"/>
      <c r="J775" s="768"/>
      <c r="K775" s="192"/>
      <c r="L775" s="192"/>
      <c r="M775" s="774"/>
      <c r="N775" s="192"/>
      <c r="O775" s="769"/>
      <c r="P775" s="895"/>
      <c r="Q775" s="960"/>
      <c r="R775" s="1048"/>
      <c r="S775" s="770"/>
      <c r="T775" s="771"/>
      <c r="U775" s="453"/>
      <c r="V775" s="307"/>
      <c r="W775" s="294"/>
      <c r="Z775" s="663" t="str">
        <f t="shared" si="140"/>
        <v/>
      </c>
      <c r="AA775" s="664" t="str">
        <f t="shared" si="153"/>
        <v/>
      </c>
      <c r="AB775" s="664" t="str">
        <f t="shared" si="154"/>
        <v/>
      </c>
      <c r="AC775" s="664" t="str">
        <f>IF(Z775="","",VLOOKUP(Z775,リスト!BN:BO,2,0))</f>
        <v/>
      </c>
      <c r="AD775" s="664" t="str">
        <f t="shared" si="141"/>
        <v/>
      </c>
      <c r="AE775" s="664" t="str">
        <f>IF(AD775="","",VLOOKUP(AD775,リスト!BW:BX,2,0))</f>
        <v/>
      </c>
      <c r="AF775" s="664" t="str">
        <f>IF(Z775="","",IF(J775&gt;【１】経営概要!$G$27,調査年-1,調査年)-I775)</f>
        <v/>
      </c>
      <c r="AG775" s="723" t="str">
        <f t="shared" si="142"/>
        <v/>
      </c>
      <c r="AH775" s="665" t="str">
        <f t="shared" si="143"/>
        <v/>
      </c>
      <c r="AI775" s="665" t="str">
        <f t="shared" si="144"/>
        <v/>
      </c>
      <c r="AJ775" s="666" t="str">
        <f t="shared" si="145"/>
        <v/>
      </c>
      <c r="AK775" s="666" t="str">
        <f t="shared" si="146"/>
        <v/>
      </c>
      <c r="AL775" s="666" t="str">
        <f t="shared" si="156"/>
        <v/>
      </c>
      <c r="AM775" s="666" t="str">
        <f>IF(R775="","",IF(OR(I775=IF(J775&gt;【１】経営概要!$G$27,調査年-1,調査年),AH775=""),"",ROUND(AH775*R775%,0)))</f>
        <v/>
      </c>
      <c r="AN775" s="666" t="str">
        <f t="shared" si="147"/>
        <v/>
      </c>
      <c r="AO775" s="666" t="str">
        <f t="shared" si="148"/>
        <v/>
      </c>
      <c r="AP775" s="666" t="str">
        <f t="shared" si="149"/>
        <v/>
      </c>
      <c r="AQ775" s="862" t="str">
        <f>IF(OR(R775="",AND(OR(I775&lt;&gt;IF(J775&gt;【１】経営概要!$G$27,調査年-1,調査年),AA775=0),M775="",AL775="")),"",
SUM(
IF(AND(I775=IF(J775&gt;【１】経営概要!$G$27,調査年-1,調査年),AA775=1),ROUND(K775*R775%,0),),
ROUND(M775*R775%,0),
ROUND(SUM(AL775)*R775%,0),
))</f>
        <v/>
      </c>
      <c r="AR775" s="666" t="str">
        <f t="shared" si="150"/>
        <v/>
      </c>
      <c r="AS775" s="666" t="str">
        <f t="shared" si="151"/>
        <v/>
      </c>
      <c r="AT775" s="897" t="str">
        <f t="shared" si="155"/>
        <v/>
      </c>
      <c r="AU775" s="897" t="str">
        <f t="shared" si="152"/>
        <v/>
      </c>
    </row>
    <row r="776" spans="3:47" s="4" customFormat="1" ht="28.15" hidden="1" customHeight="1" outlineLevel="1">
      <c r="C776" s="722">
        <v>758</v>
      </c>
      <c r="D776" s="766"/>
      <c r="E776" s="686"/>
      <c r="F776" s="767"/>
      <c r="G776" s="744"/>
      <c r="H776" s="191"/>
      <c r="I776" s="191"/>
      <c r="J776" s="768"/>
      <c r="K776" s="192"/>
      <c r="L776" s="192"/>
      <c r="M776" s="774"/>
      <c r="N776" s="192"/>
      <c r="O776" s="769"/>
      <c r="P776" s="895"/>
      <c r="Q776" s="960"/>
      <c r="R776" s="1048"/>
      <c r="S776" s="770"/>
      <c r="T776" s="771"/>
      <c r="U776" s="453"/>
      <c r="V776" s="307"/>
      <c r="W776" s="294"/>
      <c r="Z776" s="663" t="str">
        <f t="shared" si="140"/>
        <v/>
      </c>
      <c r="AA776" s="664" t="str">
        <f t="shared" si="153"/>
        <v/>
      </c>
      <c r="AB776" s="664" t="str">
        <f t="shared" si="154"/>
        <v/>
      </c>
      <c r="AC776" s="664" t="str">
        <f>IF(Z776="","",VLOOKUP(Z776,リスト!BN:BO,2,0))</f>
        <v/>
      </c>
      <c r="AD776" s="664" t="str">
        <f t="shared" si="141"/>
        <v/>
      </c>
      <c r="AE776" s="664" t="str">
        <f>IF(AD776="","",VLOOKUP(AD776,リスト!BW:BX,2,0))</f>
        <v/>
      </c>
      <c r="AF776" s="664" t="str">
        <f>IF(Z776="","",IF(J776&gt;【１】経営概要!$G$27,調査年-1,調査年)-I776)</f>
        <v/>
      </c>
      <c r="AG776" s="723" t="str">
        <f t="shared" si="142"/>
        <v/>
      </c>
      <c r="AH776" s="665" t="str">
        <f t="shared" si="143"/>
        <v/>
      </c>
      <c r="AI776" s="665" t="str">
        <f t="shared" si="144"/>
        <v/>
      </c>
      <c r="AJ776" s="666" t="str">
        <f t="shared" si="145"/>
        <v/>
      </c>
      <c r="AK776" s="666" t="str">
        <f t="shared" si="146"/>
        <v/>
      </c>
      <c r="AL776" s="666" t="str">
        <f t="shared" si="156"/>
        <v/>
      </c>
      <c r="AM776" s="666" t="str">
        <f>IF(R776="","",IF(OR(I776=IF(J776&gt;【１】経営概要!$G$27,調査年-1,調査年),AH776=""),"",ROUND(AH776*R776%,0)))</f>
        <v/>
      </c>
      <c r="AN776" s="666" t="str">
        <f t="shared" si="147"/>
        <v/>
      </c>
      <c r="AO776" s="666" t="str">
        <f t="shared" si="148"/>
        <v/>
      </c>
      <c r="AP776" s="666" t="str">
        <f t="shared" si="149"/>
        <v/>
      </c>
      <c r="AQ776" s="862" t="str">
        <f>IF(OR(R776="",AND(OR(I776&lt;&gt;IF(J776&gt;【１】経営概要!$G$27,調査年-1,調査年),AA776=0),M776="",AL776="")),"",
SUM(
IF(AND(I776=IF(J776&gt;【１】経営概要!$G$27,調査年-1,調査年),AA776=1),ROUND(K776*R776%,0),),
ROUND(M776*R776%,0),
ROUND(SUM(AL776)*R776%,0),
))</f>
        <v/>
      </c>
      <c r="AR776" s="666" t="str">
        <f t="shared" si="150"/>
        <v/>
      </c>
      <c r="AS776" s="666" t="str">
        <f t="shared" si="151"/>
        <v/>
      </c>
      <c r="AT776" s="897" t="str">
        <f t="shared" si="155"/>
        <v/>
      </c>
      <c r="AU776" s="897" t="str">
        <f t="shared" si="152"/>
        <v/>
      </c>
    </row>
    <row r="777" spans="3:47" s="4" customFormat="1" ht="28.15" hidden="1" customHeight="1" outlineLevel="1">
      <c r="C777" s="722">
        <v>759</v>
      </c>
      <c r="D777" s="772"/>
      <c r="E777" s="773"/>
      <c r="F777" s="767"/>
      <c r="G777" s="744"/>
      <c r="H777" s="193"/>
      <c r="I777" s="193"/>
      <c r="J777" s="768"/>
      <c r="K777" s="192"/>
      <c r="L777" s="192"/>
      <c r="M777" s="774"/>
      <c r="N777" s="192"/>
      <c r="O777" s="769"/>
      <c r="P777" s="895"/>
      <c r="Q777" s="960"/>
      <c r="R777" s="1048"/>
      <c r="S777" s="770"/>
      <c r="T777" s="771"/>
      <c r="U777" s="453"/>
      <c r="V777" s="307"/>
      <c r="W777" s="294"/>
      <c r="Z777" s="663" t="str">
        <f t="shared" si="140"/>
        <v/>
      </c>
      <c r="AA777" s="664" t="str">
        <f t="shared" si="153"/>
        <v/>
      </c>
      <c r="AB777" s="664" t="str">
        <f t="shared" si="154"/>
        <v/>
      </c>
      <c r="AC777" s="664" t="str">
        <f>IF(Z777="","",VLOOKUP(Z777,リスト!BN:BO,2,0))</f>
        <v/>
      </c>
      <c r="AD777" s="664" t="str">
        <f t="shared" si="141"/>
        <v/>
      </c>
      <c r="AE777" s="664" t="str">
        <f>IF(AD777="","",VLOOKUP(AD777,リスト!BW:BX,2,0))</f>
        <v/>
      </c>
      <c r="AF777" s="664" t="str">
        <f>IF(Z777="","",IF(J777&gt;【１】経営概要!$G$27,調査年-1,調査年)-I777)</f>
        <v/>
      </c>
      <c r="AG777" s="723" t="str">
        <f t="shared" si="142"/>
        <v/>
      </c>
      <c r="AH777" s="665" t="str">
        <f t="shared" si="143"/>
        <v/>
      </c>
      <c r="AI777" s="665" t="str">
        <f t="shared" si="144"/>
        <v/>
      </c>
      <c r="AJ777" s="666" t="str">
        <f t="shared" si="145"/>
        <v/>
      </c>
      <c r="AK777" s="666" t="str">
        <f t="shared" si="146"/>
        <v/>
      </c>
      <c r="AL777" s="666" t="str">
        <f t="shared" si="156"/>
        <v/>
      </c>
      <c r="AM777" s="666" t="str">
        <f>IF(R777="","",IF(OR(I777=IF(J777&gt;【１】経営概要!$G$27,調査年-1,調査年),AH777=""),"",ROUND(AH777*R777%,0)))</f>
        <v/>
      </c>
      <c r="AN777" s="666" t="str">
        <f t="shared" si="147"/>
        <v/>
      </c>
      <c r="AO777" s="666" t="str">
        <f t="shared" si="148"/>
        <v/>
      </c>
      <c r="AP777" s="666" t="str">
        <f t="shared" si="149"/>
        <v/>
      </c>
      <c r="AQ777" s="862" t="str">
        <f>IF(OR(R777="",AND(OR(I777&lt;&gt;IF(J777&gt;【１】経営概要!$G$27,調査年-1,調査年),AA777=0),M777="",AL777="")),"",
SUM(
IF(AND(I777=IF(J777&gt;【１】経営概要!$G$27,調査年-1,調査年),AA777=1),ROUND(K777*R777%,0),),
ROUND(M777*R777%,0),
ROUND(SUM(AL777)*R777%,0),
))</f>
        <v/>
      </c>
      <c r="AR777" s="666" t="str">
        <f t="shared" si="150"/>
        <v/>
      </c>
      <c r="AS777" s="666" t="str">
        <f t="shared" si="151"/>
        <v/>
      </c>
      <c r="AT777" s="897" t="str">
        <f t="shared" si="155"/>
        <v/>
      </c>
      <c r="AU777" s="897" t="str">
        <f t="shared" si="152"/>
        <v/>
      </c>
    </row>
    <row r="778" spans="3:47" s="4" customFormat="1" ht="28.15" hidden="1" customHeight="1" outlineLevel="1">
      <c r="C778" s="722">
        <v>760</v>
      </c>
      <c r="D778" s="766"/>
      <c r="E778" s="686"/>
      <c r="F778" s="767"/>
      <c r="G778" s="744"/>
      <c r="H778" s="191"/>
      <c r="I778" s="191"/>
      <c r="J778" s="768"/>
      <c r="K778" s="192"/>
      <c r="L778" s="192"/>
      <c r="M778" s="774"/>
      <c r="N778" s="192"/>
      <c r="O778" s="769"/>
      <c r="P778" s="895"/>
      <c r="Q778" s="960"/>
      <c r="R778" s="1048"/>
      <c r="S778" s="770"/>
      <c r="T778" s="771"/>
      <c r="U778" s="453"/>
      <c r="V778" s="307"/>
      <c r="W778" s="294"/>
      <c r="Z778" s="663" t="str">
        <f t="shared" si="140"/>
        <v/>
      </c>
      <c r="AA778" s="664" t="str">
        <f t="shared" si="153"/>
        <v/>
      </c>
      <c r="AB778" s="664" t="str">
        <f t="shared" si="154"/>
        <v/>
      </c>
      <c r="AC778" s="664" t="str">
        <f>IF(Z778="","",VLOOKUP(Z778,リスト!BN:BO,2,0))</f>
        <v/>
      </c>
      <c r="AD778" s="664" t="str">
        <f t="shared" si="141"/>
        <v/>
      </c>
      <c r="AE778" s="664" t="str">
        <f>IF(AD778="","",VLOOKUP(AD778,リスト!BW:BX,2,0))</f>
        <v/>
      </c>
      <c r="AF778" s="664" t="str">
        <f>IF(Z778="","",IF(J778&gt;【１】経営概要!$G$27,調査年-1,調査年)-I778)</f>
        <v/>
      </c>
      <c r="AG778" s="723" t="str">
        <f t="shared" si="142"/>
        <v/>
      </c>
      <c r="AH778" s="665" t="str">
        <f t="shared" si="143"/>
        <v/>
      </c>
      <c r="AI778" s="665" t="str">
        <f t="shared" si="144"/>
        <v/>
      </c>
      <c r="AJ778" s="666" t="str">
        <f t="shared" si="145"/>
        <v/>
      </c>
      <c r="AK778" s="666" t="str">
        <f t="shared" si="146"/>
        <v/>
      </c>
      <c r="AL778" s="666" t="str">
        <f t="shared" si="156"/>
        <v/>
      </c>
      <c r="AM778" s="666" t="str">
        <f>IF(R778="","",IF(OR(I778=IF(J778&gt;【１】経営概要!$G$27,調査年-1,調査年),AH778=""),"",ROUND(AH778*R778%,0)))</f>
        <v/>
      </c>
      <c r="AN778" s="666" t="str">
        <f t="shared" si="147"/>
        <v/>
      </c>
      <c r="AO778" s="666" t="str">
        <f t="shared" si="148"/>
        <v/>
      </c>
      <c r="AP778" s="666" t="str">
        <f t="shared" si="149"/>
        <v/>
      </c>
      <c r="AQ778" s="862" t="str">
        <f>IF(OR(R778="",AND(OR(I778&lt;&gt;IF(J778&gt;【１】経営概要!$G$27,調査年-1,調査年),AA778=0),M778="",AL778="")),"",
SUM(
IF(AND(I778=IF(J778&gt;【１】経営概要!$G$27,調査年-1,調査年),AA778=1),ROUND(K778*R778%,0),),
ROUND(M778*R778%,0),
ROUND(SUM(AL778)*R778%,0),
))</f>
        <v/>
      </c>
      <c r="AR778" s="666" t="str">
        <f t="shared" si="150"/>
        <v/>
      </c>
      <c r="AS778" s="666" t="str">
        <f t="shared" si="151"/>
        <v/>
      </c>
      <c r="AT778" s="897" t="str">
        <f t="shared" si="155"/>
        <v/>
      </c>
      <c r="AU778" s="897" t="str">
        <f t="shared" si="152"/>
        <v/>
      </c>
    </row>
    <row r="779" spans="3:47" s="4" customFormat="1" ht="28.15" hidden="1" customHeight="1" outlineLevel="1">
      <c r="C779" s="722">
        <v>761</v>
      </c>
      <c r="D779" s="772"/>
      <c r="E779" s="773"/>
      <c r="F779" s="767"/>
      <c r="G779" s="744"/>
      <c r="H779" s="193"/>
      <c r="I779" s="193"/>
      <c r="J779" s="768"/>
      <c r="K779" s="192"/>
      <c r="L779" s="192"/>
      <c r="M779" s="774"/>
      <c r="N779" s="192"/>
      <c r="O779" s="769"/>
      <c r="P779" s="895"/>
      <c r="Q779" s="960"/>
      <c r="R779" s="1048"/>
      <c r="S779" s="770"/>
      <c r="T779" s="771"/>
      <c r="U779" s="453"/>
      <c r="V779" s="307"/>
      <c r="W779" s="294"/>
      <c r="Z779" s="663" t="str">
        <f t="shared" si="140"/>
        <v/>
      </c>
      <c r="AA779" s="664" t="str">
        <f t="shared" si="153"/>
        <v/>
      </c>
      <c r="AB779" s="664" t="str">
        <f t="shared" si="154"/>
        <v/>
      </c>
      <c r="AC779" s="664" t="str">
        <f>IF(Z779="","",VLOOKUP(Z779,リスト!BN:BO,2,0))</f>
        <v/>
      </c>
      <c r="AD779" s="664" t="str">
        <f t="shared" si="141"/>
        <v/>
      </c>
      <c r="AE779" s="664" t="str">
        <f>IF(AD779="","",VLOOKUP(AD779,リスト!BW:BX,2,0))</f>
        <v/>
      </c>
      <c r="AF779" s="664" t="str">
        <f>IF(Z779="","",IF(J779&gt;【１】経営概要!$G$27,調査年-1,調査年)-I779)</f>
        <v/>
      </c>
      <c r="AG779" s="723" t="str">
        <f t="shared" si="142"/>
        <v/>
      </c>
      <c r="AH779" s="665" t="str">
        <f t="shared" si="143"/>
        <v/>
      </c>
      <c r="AI779" s="665" t="str">
        <f t="shared" si="144"/>
        <v/>
      </c>
      <c r="AJ779" s="666" t="str">
        <f t="shared" si="145"/>
        <v/>
      </c>
      <c r="AK779" s="666" t="str">
        <f t="shared" si="146"/>
        <v/>
      </c>
      <c r="AL779" s="666" t="str">
        <f t="shared" si="156"/>
        <v/>
      </c>
      <c r="AM779" s="666" t="str">
        <f>IF(R779="","",IF(OR(I779=IF(J779&gt;【１】経営概要!$G$27,調査年-1,調査年),AH779=""),"",ROUND(AH779*R779%,0)))</f>
        <v/>
      </c>
      <c r="AN779" s="666" t="str">
        <f t="shared" si="147"/>
        <v/>
      </c>
      <c r="AO779" s="666" t="str">
        <f t="shared" si="148"/>
        <v/>
      </c>
      <c r="AP779" s="666" t="str">
        <f t="shared" si="149"/>
        <v/>
      </c>
      <c r="AQ779" s="862" t="str">
        <f>IF(OR(R779="",AND(OR(I779&lt;&gt;IF(J779&gt;【１】経営概要!$G$27,調査年-1,調査年),AA779=0),M779="",AL779="")),"",
SUM(
IF(AND(I779=IF(J779&gt;【１】経営概要!$G$27,調査年-1,調査年),AA779=1),ROUND(K779*R779%,0),),
ROUND(M779*R779%,0),
ROUND(SUM(AL779)*R779%,0),
))</f>
        <v/>
      </c>
      <c r="AR779" s="666" t="str">
        <f t="shared" si="150"/>
        <v/>
      </c>
      <c r="AS779" s="666" t="str">
        <f t="shared" si="151"/>
        <v/>
      </c>
      <c r="AT779" s="897" t="str">
        <f t="shared" si="155"/>
        <v/>
      </c>
      <c r="AU779" s="897" t="str">
        <f t="shared" si="152"/>
        <v/>
      </c>
    </row>
    <row r="780" spans="3:47" s="4" customFormat="1" ht="28.15" hidden="1" customHeight="1" outlineLevel="1">
      <c r="C780" s="722">
        <v>762</v>
      </c>
      <c r="D780" s="766"/>
      <c r="E780" s="686"/>
      <c r="F780" s="767"/>
      <c r="G780" s="744"/>
      <c r="H780" s="191"/>
      <c r="I780" s="191"/>
      <c r="J780" s="768"/>
      <c r="K780" s="192"/>
      <c r="L780" s="192"/>
      <c r="M780" s="774"/>
      <c r="N780" s="192"/>
      <c r="O780" s="769"/>
      <c r="P780" s="895"/>
      <c r="Q780" s="960"/>
      <c r="R780" s="1048"/>
      <c r="S780" s="770"/>
      <c r="T780" s="771"/>
      <c r="U780" s="453"/>
      <c r="V780" s="307"/>
      <c r="W780" s="294"/>
      <c r="Z780" s="663" t="str">
        <f t="shared" si="140"/>
        <v/>
      </c>
      <c r="AA780" s="664" t="str">
        <f t="shared" si="153"/>
        <v/>
      </c>
      <c r="AB780" s="664" t="str">
        <f t="shared" si="154"/>
        <v/>
      </c>
      <c r="AC780" s="664" t="str">
        <f>IF(Z780="","",VLOOKUP(Z780,リスト!BN:BO,2,0))</f>
        <v/>
      </c>
      <c r="AD780" s="664" t="str">
        <f t="shared" si="141"/>
        <v/>
      </c>
      <c r="AE780" s="664" t="str">
        <f>IF(AD780="","",VLOOKUP(AD780,リスト!BW:BX,2,0))</f>
        <v/>
      </c>
      <c r="AF780" s="664" t="str">
        <f>IF(Z780="","",IF(J780&gt;【１】経営概要!$G$27,調査年-1,調査年)-I780)</f>
        <v/>
      </c>
      <c r="AG780" s="723" t="str">
        <f t="shared" si="142"/>
        <v/>
      </c>
      <c r="AH780" s="665" t="str">
        <f t="shared" si="143"/>
        <v/>
      </c>
      <c r="AI780" s="665" t="str">
        <f t="shared" si="144"/>
        <v/>
      </c>
      <c r="AJ780" s="666" t="str">
        <f t="shared" si="145"/>
        <v/>
      </c>
      <c r="AK780" s="666" t="str">
        <f t="shared" si="146"/>
        <v/>
      </c>
      <c r="AL780" s="666" t="str">
        <f t="shared" si="156"/>
        <v/>
      </c>
      <c r="AM780" s="666" t="str">
        <f>IF(R780="","",IF(OR(I780=IF(J780&gt;【１】経営概要!$G$27,調査年-1,調査年),AH780=""),"",ROUND(AH780*R780%,0)))</f>
        <v/>
      </c>
      <c r="AN780" s="666" t="str">
        <f t="shared" si="147"/>
        <v/>
      </c>
      <c r="AO780" s="666" t="str">
        <f t="shared" si="148"/>
        <v/>
      </c>
      <c r="AP780" s="666" t="str">
        <f t="shared" si="149"/>
        <v/>
      </c>
      <c r="AQ780" s="862" t="str">
        <f>IF(OR(R780="",AND(OR(I780&lt;&gt;IF(J780&gt;【１】経営概要!$G$27,調査年-1,調査年),AA780=0),M780="",AL780="")),"",
SUM(
IF(AND(I780=IF(J780&gt;【１】経営概要!$G$27,調査年-1,調査年),AA780=1),ROUND(K780*R780%,0),),
ROUND(M780*R780%,0),
ROUND(SUM(AL780)*R780%,0),
))</f>
        <v/>
      </c>
      <c r="AR780" s="666" t="str">
        <f t="shared" si="150"/>
        <v/>
      </c>
      <c r="AS780" s="666" t="str">
        <f t="shared" si="151"/>
        <v/>
      </c>
      <c r="AT780" s="897" t="str">
        <f t="shared" si="155"/>
        <v/>
      </c>
      <c r="AU780" s="897" t="str">
        <f t="shared" si="152"/>
        <v/>
      </c>
    </row>
    <row r="781" spans="3:47" s="4" customFormat="1" ht="28.15" hidden="1" customHeight="1" outlineLevel="1">
      <c r="C781" s="722">
        <v>763</v>
      </c>
      <c r="D781" s="772"/>
      <c r="E781" s="773"/>
      <c r="F781" s="767"/>
      <c r="G781" s="744"/>
      <c r="H781" s="193"/>
      <c r="I781" s="193"/>
      <c r="J781" s="775"/>
      <c r="K781" s="192"/>
      <c r="L781" s="192"/>
      <c r="M781" s="774"/>
      <c r="N781" s="192"/>
      <c r="O781" s="769"/>
      <c r="P781" s="895"/>
      <c r="Q781" s="960"/>
      <c r="R781" s="1048"/>
      <c r="S781" s="770"/>
      <c r="T781" s="771"/>
      <c r="U781" s="453"/>
      <c r="V781" s="307"/>
      <c r="W781" s="294"/>
      <c r="Z781" s="663" t="str">
        <f t="shared" si="140"/>
        <v/>
      </c>
      <c r="AA781" s="664" t="str">
        <f t="shared" si="153"/>
        <v/>
      </c>
      <c r="AB781" s="664" t="str">
        <f t="shared" si="154"/>
        <v/>
      </c>
      <c r="AC781" s="664" t="str">
        <f>IF(Z781="","",VLOOKUP(Z781,リスト!BN:BO,2,0))</f>
        <v/>
      </c>
      <c r="AD781" s="664" t="str">
        <f t="shared" si="141"/>
        <v/>
      </c>
      <c r="AE781" s="664" t="str">
        <f>IF(AD781="","",VLOOKUP(AD781,リスト!BW:BX,2,0))</f>
        <v/>
      </c>
      <c r="AF781" s="664" t="str">
        <f>IF(Z781="","",IF(J781&gt;【１】経営概要!$G$27,調査年-1,調査年)-I781)</f>
        <v/>
      </c>
      <c r="AG781" s="723" t="str">
        <f t="shared" si="142"/>
        <v/>
      </c>
      <c r="AH781" s="665" t="str">
        <f t="shared" si="143"/>
        <v/>
      </c>
      <c r="AI781" s="665" t="str">
        <f t="shared" si="144"/>
        <v/>
      </c>
      <c r="AJ781" s="666" t="str">
        <f t="shared" si="145"/>
        <v/>
      </c>
      <c r="AK781" s="666" t="str">
        <f t="shared" si="146"/>
        <v/>
      </c>
      <c r="AL781" s="666" t="str">
        <f t="shared" si="156"/>
        <v/>
      </c>
      <c r="AM781" s="666" t="str">
        <f>IF(R781="","",IF(OR(I781=IF(J781&gt;【１】経営概要!$G$27,調査年-1,調査年),AH781=""),"",ROUND(AH781*R781%,0)))</f>
        <v/>
      </c>
      <c r="AN781" s="666" t="str">
        <f t="shared" si="147"/>
        <v/>
      </c>
      <c r="AO781" s="666" t="str">
        <f t="shared" si="148"/>
        <v/>
      </c>
      <c r="AP781" s="666" t="str">
        <f t="shared" si="149"/>
        <v/>
      </c>
      <c r="AQ781" s="862" t="str">
        <f>IF(OR(R781="",AND(OR(I781&lt;&gt;IF(J781&gt;【１】経営概要!$G$27,調査年-1,調査年),AA781=0),M781="",AL781="")),"",
SUM(
IF(AND(I781=IF(J781&gt;【１】経営概要!$G$27,調査年-1,調査年),AA781=1),ROUND(K781*R781%,0),),
ROUND(M781*R781%,0),
ROUND(SUM(AL781)*R781%,0),
))</f>
        <v/>
      </c>
      <c r="AR781" s="666" t="str">
        <f t="shared" si="150"/>
        <v/>
      </c>
      <c r="AS781" s="666" t="str">
        <f t="shared" si="151"/>
        <v/>
      </c>
      <c r="AT781" s="897" t="str">
        <f t="shared" si="155"/>
        <v/>
      </c>
      <c r="AU781" s="897" t="str">
        <f t="shared" si="152"/>
        <v/>
      </c>
    </row>
    <row r="782" spans="3:47" s="4" customFormat="1" ht="28.15" hidden="1" customHeight="1" outlineLevel="1">
      <c r="C782" s="722">
        <v>764</v>
      </c>
      <c r="D782" s="766"/>
      <c r="E782" s="686"/>
      <c r="F782" s="767"/>
      <c r="G782" s="744"/>
      <c r="H782" s="191"/>
      <c r="I782" s="191"/>
      <c r="J782" s="776"/>
      <c r="K782" s="192"/>
      <c r="L782" s="192"/>
      <c r="M782" s="774"/>
      <c r="N782" s="192"/>
      <c r="O782" s="769"/>
      <c r="P782" s="895"/>
      <c r="Q782" s="960"/>
      <c r="R782" s="1048"/>
      <c r="S782" s="770"/>
      <c r="T782" s="771"/>
      <c r="U782" s="453"/>
      <c r="V782" s="307"/>
      <c r="W782" s="294"/>
      <c r="Z782" s="663" t="str">
        <f t="shared" si="140"/>
        <v/>
      </c>
      <c r="AA782" s="664" t="str">
        <f t="shared" si="153"/>
        <v/>
      </c>
      <c r="AB782" s="664" t="str">
        <f t="shared" si="154"/>
        <v/>
      </c>
      <c r="AC782" s="664" t="str">
        <f>IF(Z782="","",VLOOKUP(Z782,リスト!BN:BO,2,0))</f>
        <v/>
      </c>
      <c r="AD782" s="664" t="str">
        <f t="shared" si="141"/>
        <v/>
      </c>
      <c r="AE782" s="664" t="str">
        <f>IF(AD782="","",VLOOKUP(AD782,リスト!BW:BX,2,0))</f>
        <v/>
      </c>
      <c r="AF782" s="664" t="str">
        <f>IF(Z782="","",IF(J782&gt;【１】経営概要!$G$27,調査年-1,調査年)-I782)</f>
        <v/>
      </c>
      <c r="AG782" s="723" t="str">
        <f t="shared" si="142"/>
        <v/>
      </c>
      <c r="AH782" s="665" t="str">
        <f t="shared" si="143"/>
        <v/>
      </c>
      <c r="AI782" s="665" t="str">
        <f t="shared" si="144"/>
        <v/>
      </c>
      <c r="AJ782" s="666" t="str">
        <f t="shared" si="145"/>
        <v/>
      </c>
      <c r="AK782" s="666" t="str">
        <f t="shared" si="146"/>
        <v/>
      </c>
      <c r="AL782" s="666" t="str">
        <f t="shared" si="156"/>
        <v/>
      </c>
      <c r="AM782" s="666" t="str">
        <f>IF(R782="","",IF(OR(I782=IF(J782&gt;【１】経営概要!$G$27,調査年-1,調査年),AH782=""),"",ROUND(AH782*R782%,0)))</f>
        <v/>
      </c>
      <c r="AN782" s="666" t="str">
        <f t="shared" si="147"/>
        <v/>
      </c>
      <c r="AO782" s="666" t="str">
        <f t="shared" si="148"/>
        <v/>
      </c>
      <c r="AP782" s="666" t="str">
        <f t="shared" si="149"/>
        <v/>
      </c>
      <c r="AQ782" s="862" t="str">
        <f>IF(OR(R782="",AND(OR(I782&lt;&gt;IF(J782&gt;【１】経営概要!$G$27,調査年-1,調査年),AA782=0),M782="",AL782="")),"",
SUM(
IF(AND(I782=IF(J782&gt;【１】経営概要!$G$27,調査年-1,調査年),AA782=1),ROUND(K782*R782%,0),),
ROUND(M782*R782%,0),
ROUND(SUM(AL782)*R782%,0),
))</f>
        <v/>
      </c>
      <c r="AR782" s="666" t="str">
        <f t="shared" si="150"/>
        <v/>
      </c>
      <c r="AS782" s="666" t="str">
        <f t="shared" si="151"/>
        <v/>
      </c>
      <c r="AT782" s="897" t="str">
        <f t="shared" si="155"/>
        <v/>
      </c>
      <c r="AU782" s="897" t="str">
        <f t="shared" si="152"/>
        <v/>
      </c>
    </row>
    <row r="783" spans="3:47" s="4" customFormat="1" ht="28.15" hidden="1" customHeight="1" outlineLevel="1">
      <c r="C783" s="722">
        <v>765</v>
      </c>
      <c r="D783" s="766"/>
      <c r="E783" s="686"/>
      <c r="F783" s="767"/>
      <c r="G783" s="744"/>
      <c r="H783" s="191"/>
      <c r="I783" s="191"/>
      <c r="J783" s="776"/>
      <c r="K783" s="192"/>
      <c r="L783" s="192"/>
      <c r="M783" s="774"/>
      <c r="N783" s="192"/>
      <c r="O783" s="769"/>
      <c r="P783" s="895"/>
      <c r="Q783" s="960"/>
      <c r="R783" s="1048"/>
      <c r="S783" s="770"/>
      <c r="T783" s="771"/>
      <c r="U783" s="453"/>
      <c r="V783" s="307"/>
      <c r="W783" s="294"/>
      <c r="Z783" s="663" t="str">
        <f t="shared" si="140"/>
        <v/>
      </c>
      <c r="AA783" s="664" t="str">
        <f t="shared" si="153"/>
        <v/>
      </c>
      <c r="AB783" s="664" t="str">
        <f t="shared" si="154"/>
        <v/>
      </c>
      <c r="AC783" s="664" t="str">
        <f>IF(Z783="","",VLOOKUP(Z783,リスト!BN:BO,2,0))</f>
        <v/>
      </c>
      <c r="AD783" s="664" t="str">
        <f t="shared" si="141"/>
        <v/>
      </c>
      <c r="AE783" s="664" t="str">
        <f>IF(AD783="","",VLOOKUP(AD783,リスト!BW:BX,2,0))</f>
        <v/>
      </c>
      <c r="AF783" s="664" t="str">
        <f>IF(Z783="","",IF(J783&gt;【１】経営概要!$G$27,調査年-1,調査年)-I783)</f>
        <v/>
      </c>
      <c r="AG783" s="723" t="str">
        <f t="shared" si="142"/>
        <v/>
      </c>
      <c r="AH783" s="665" t="str">
        <f t="shared" si="143"/>
        <v/>
      </c>
      <c r="AI783" s="665" t="str">
        <f t="shared" si="144"/>
        <v/>
      </c>
      <c r="AJ783" s="666" t="str">
        <f t="shared" si="145"/>
        <v/>
      </c>
      <c r="AK783" s="666" t="str">
        <f t="shared" si="146"/>
        <v/>
      </c>
      <c r="AL783" s="666" t="str">
        <f t="shared" si="156"/>
        <v/>
      </c>
      <c r="AM783" s="666" t="str">
        <f>IF(R783="","",IF(OR(I783=IF(J783&gt;【１】経営概要!$G$27,調査年-1,調査年),AH783=""),"",ROUND(AH783*R783%,0)))</f>
        <v/>
      </c>
      <c r="AN783" s="666" t="str">
        <f t="shared" si="147"/>
        <v/>
      </c>
      <c r="AO783" s="666" t="str">
        <f t="shared" si="148"/>
        <v/>
      </c>
      <c r="AP783" s="666" t="str">
        <f t="shared" si="149"/>
        <v/>
      </c>
      <c r="AQ783" s="862" t="str">
        <f>IF(OR(R783="",AND(OR(I783&lt;&gt;IF(J783&gt;【１】経営概要!$G$27,調査年-1,調査年),AA783=0),M783="",AL783="")),"",
SUM(
IF(AND(I783=IF(J783&gt;【１】経営概要!$G$27,調査年-1,調査年),AA783=1),ROUND(K783*R783%,0),),
ROUND(M783*R783%,0),
ROUND(SUM(AL783)*R783%,0),
))</f>
        <v/>
      </c>
      <c r="AR783" s="666" t="str">
        <f t="shared" si="150"/>
        <v/>
      </c>
      <c r="AS783" s="666" t="str">
        <f t="shared" si="151"/>
        <v/>
      </c>
      <c r="AT783" s="897" t="str">
        <f t="shared" si="155"/>
        <v/>
      </c>
      <c r="AU783" s="897" t="str">
        <f t="shared" si="152"/>
        <v/>
      </c>
    </row>
    <row r="784" spans="3:47" s="4" customFormat="1" ht="28.15" hidden="1" customHeight="1" outlineLevel="1">
      <c r="C784" s="722">
        <v>766</v>
      </c>
      <c r="D784" s="766"/>
      <c r="E784" s="686"/>
      <c r="F784" s="767"/>
      <c r="G784" s="744"/>
      <c r="H784" s="191"/>
      <c r="I784" s="191"/>
      <c r="J784" s="776"/>
      <c r="K784" s="192"/>
      <c r="L784" s="192"/>
      <c r="M784" s="774"/>
      <c r="N784" s="192"/>
      <c r="O784" s="769"/>
      <c r="P784" s="895"/>
      <c r="Q784" s="960"/>
      <c r="R784" s="1048"/>
      <c r="S784" s="770"/>
      <c r="T784" s="771"/>
      <c r="U784" s="453"/>
      <c r="V784" s="307"/>
      <c r="W784" s="294"/>
      <c r="Z784" s="663" t="str">
        <f t="shared" si="140"/>
        <v/>
      </c>
      <c r="AA784" s="664" t="str">
        <f t="shared" si="153"/>
        <v/>
      </c>
      <c r="AB784" s="664" t="str">
        <f t="shared" si="154"/>
        <v/>
      </c>
      <c r="AC784" s="664" t="str">
        <f>IF(Z784="","",VLOOKUP(Z784,リスト!BN:BO,2,0))</f>
        <v/>
      </c>
      <c r="AD784" s="664" t="str">
        <f t="shared" si="141"/>
        <v/>
      </c>
      <c r="AE784" s="664" t="str">
        <f>IF(AD784="","",VLOOKUP(AD784,リスト!BW:BX,2,0))</f>
        <v/>
      </c>
      <c r="AF784" s="664" t="str">
        <f>IF(Z784="","",IF(J784&gt;【１】経営概要!$G$27,調査年-1,調査年)-I784)</f>
        <v/>
      </c>
      <c r="AG784" s="723" t="str">
        <f t="shared" si="142"/>
        <v/>
      </c>
      <c r="AH784" s="665" t="str">
        <f t="shared" si="143"/>
        <v/>
      </c>
      <c r="AI784" s="665" t="str">
        <f t="shared" si="144"/>
        <v/>
      </c>
      <c r="AJ784" s="666" t="str">
        <f t="shared" si="145"/>
        <v/>
      </c>
      <c r="AK784" s="666" t="str">
        <f t="shared" si="146"/>
        <v/>
      </c>
      <c r="AL784" s="666" t="str">
        <f t="shared" si="156"/>
        <v/>
      </c>
      <c r="AM784" s="666" t="str">
        <f>IF(R784="","",IF(OR(I784=IF(J784&gt;【１】経営概要!$G$27,調査年-1,調査年),AH784=""),"",ROUND(AH784*R784%,0)))</f>
        <v/>
      </c>
      <c r="AN784" s="666" t="str">
        <f t="shared" si="147"/>
        <v/>
      </c>
      <c r="AO784" s="666" t="str">
        <f t="shared" si="148"/>
        <v/>
      </c>
      <c r="AP784" s="666" t="str">
        <f t="shared" si="149"/>
        <v/>
      </c>
      <c r="AQ784" s="862" t="str">
        <f>IF(OR(R784="",AND(OR(I784&lt;&gt;IF(J784&gt;【１】経営概要!$G$27,調査年-1,調査年),AA784=0),M784="",AL784="")),"",
SUM(
IF(AND(I784=IF(J784&gt;【１】経営概要!$G$27,調査年-1,調査年),AA784=1),ROUND(K784*R784%,0),),
ROUND(M784*R784%,0),
ROUND(SUM(AL784)*R784%,0),
))</f>
        <v/>
      </c>
      <c r="AR784" s="666" t="str">
        <f t="shared" si="150"/>
        <v/>
      </c>
      <c r="AS784" s="666" t="str">
        <f t="shared" si="151"/>
        <v/>
      </c>
      <c r="AT784" s="897" t="str">
        <f t="shared" si="155"/>
        <v/>
      </c>
      <c r="AU784" s="897" t="str">
        <f t="shared" si="152"/>
        <v/>
      </c>
    </row>
    <row r="785" spans="3:47" s="4" customFormat="1" ht="28.15" hidden="1" customHeight="1" outlineLevel="1">
      <c r="C785" s="722">
        <v>767</v>
      </c>
      <c r="D785" s="766"/>
      <c r="E785" s="686"/>
      <c r="F785" s="767"/>
      <c r="G785" s="744"/>
      <c r="H785" s="191"/>
      <c r="I785" s="191"/>
      <c r="J785" s="776"/>
      <c r="K785" s="192"/>
      <c r="L785" s="192"/>
      <c r="M785" s="774"/>
      <c r="N785" s="192"/>
      <c r="O785" s="769"/>
      <c r="P785" s="895"/>
      <c r="Q785" s="960"/>
      <c r="R785" s="1048"/>
      <c r="S785" s="770"/>
      <c r="T785" s="771"/>
      <c r="U785" s="453"/>
      <c r="V785" s="307"/>
      <c r="W785" s="294"/>
      <c r="Z785" s="663" t="str">
        <f t="shared" ref="Z785:Z1016" si="157">IF(AND(E785="",F785=""),"","["&amp;RIGHT(LEFT(E785,3),2)&amp;RIGHT(LEFT(F785,2),1)&amp;"]")</f>
        <v/>
      </c>
      <c r="AA785" s="664" t="str">
        <f t="shared" si="153"/>
        <v/>
      </c>
      <c r="AB785" s="664" t="str">
        <f t="shared" si="154"/>
        <v/>
      </c>
      <c r="AC785" s="664" t="str">
        <f>IF(Z785="","",VLOOKUP(Z785,リスト!BN:BO,2,0))</f>
        <v/>
      </c>
      <c r="AD785" s="664" t="str">
        <f t="shared" ref="AD785:AD1017" si="158">IF(AB785=1,3,IF(G785="2：中古",MIN(AC785,H785),AC785))</f>
        <v/>
      </c>
      <c r="AE785" s="664" t="str">
        <f>IF(AD785="","",VLOOKUP(AD785,リスト!BW:BX,2,0))</f>
        <v/>
      </c>
      <c r="AF785" s="664" t="str">
        <f>IF(Z785="","",IF(J785&gt;【１】経営概要!$G$27,調査年-1,調査年)-I785)</f>
        <v/>
      </c>
      <c r="AG785" s="723" t="str">
        <f t="shared" ref="AG785:AG1017" si="159">IF(OR(Z785="",AA785=1),"",
IF(AND(AD785&gt;0,AF785&lt;AD785,AH785&lt;=ROUND((K785-1)*AE785,0)),ROUND(AH785,0),
IF(AND(AD785&gt;0,AF785&lt;AD785),ROUND((K785-1)*AE785,0),
"")))</f>
        <v/>
      </c>
      <c r="AH785" s="665" t="str">
        <f t="shared" ref="AH785:AH1017" si="160">IF(OR(Z785="",AA785=1),"",
IF(AND(AD785&gt;0,AF785&lt;AD785),K785-ROUND((K785-1)*AE785*AF785,0),1
))</f>
        <v/>
      </c>
      <c r="AI785" s="665" t="str">
        <f t="shared" ref="AI785:AI1017" si="161">IF(OR(Z785="",AA785=1),"",
IF(S785="",AG785,
IF(S785="2：廃棄等",SUM(AH785,T785),
IF(S785="1：売却",AH785-T785,
IF(AND(T785="",AG785=""),"",SUM(T785,AG785))))))</f>
        <v/>
      </c>
      <c r="AJ785" s="666" t="str">
        <f t="shared" ref="AJ785:AJ1017" si="162">IF(AND(AI785="",AG785=""),"",
IF(OR(S785="1：売却",S785="2：廃棄等"),SUM(AI785)-SUM(AG785),""))</f>
        <v/>
      </c>
      <c r="AK785" s="666" t="str">
        <f t="shared" ref="AK785:AK1017" si="163">IF(OR(AA785=1,L785=""),"",
IF(AND(AD785&gt;0,L785&gt;0,AF785&lt;AD785),L785-ROUND(L785*AE785*AF785,0),""
))</f>
        <v/>
      </c>
      <c r="AL785" s="666" t="str">
        <f t="shared" si="156"/>
        <v/>
      </c>
      <c r="AM785" s="666" t="str">
        <f>IF(R785="","",IF(OR(I785=IF(J785&gt;【１】経営概要!$G$27,調査年-1,調査年),AH785=""),"",ROUND(AH785*R785%,0)))</f>
        <v/>
      </c>
      <c r="AN785" s="666" t="str">
        <f t="shared" ref="AN785:AN1017" si="164">IF(R785="","",IF(AI785="","",ROUND(AI785*R785%,0)))</f>
        <v/>
      </c>
      <c r="AO785" s="666" t="str">
        <f t="shared" ref="AO785:AO1017" si="165">IF(R785="","",IF(AJ785="","",ROUND(AJ785*R785%,0)))</f>
        <v/>
      </c>
      <c r="AP785" s="666" t="str">
        <f t="shared" ref="AP785:AP1017" si="166">IF(R785="","",IF(AH785="","",ROUND(AH785*R785%,0)))</f>
        <v/>
      </c>
      <c r="AQ785" s="862" t="str">
        <f>IF(OR(R785="",AND(OR(I785&lt;&gt;IF(J785&gt;【１】経営概要!$G$27,調査年-1,調査年),AA785=0),M785="",AL785="")),"",
SUM(
IF(AND(I785=IF(J785&gt;【１】経営概要!$G$27,調査年-1,調査年),AA785=1),ROUND(K785*R785%,0),),
ROUND(M785*R785%,0),
ROUND(SUM(AL785)*R785%,0),
))</f>
        <v/>
      </c>
      <c r="AR785" s="666" t="str">
        <f t="shared" ref="AR785:AR1017" si="167">IF(R785="","",IF(N785="","",ROUND(N785*R785%,0)))</f>
        <v/>
      </c>
      <c r="AS785" s="666" t="str">
        <f t="shared" ref="AS785:AS1017" si="168">IF(R785="","",IF(O785="","",ROUND(O785*R785%,0)))</f>
        <v/>
      </c>
      <c r="AT785" s="897" t="str">
        <f t="shared" si="155"/>
        <v/>
      </c>
      <c r="AU785" s="897" t="str">
        <f t="shared" si="152"/>
        <v/>
      </c>
    </row>
    <row r="786" spans="3:47" s="4" customFormat="1" ht="28.15" hidden="1" customHeight="1" outlineLevel="1">
      <c r="C786" s="722">
        <v>768</v>
      </c>
      <c r="D786" s="766"/>
      <c r="E786" s="686"/>
      <c r="F786" s="767"/>
      <c r="G786" s="744"/>
      <c r="H786" s="191"/>
      <c r="I786" s="191"/>
      <c r="J786" s="776"/>
      <c r="K786" s="192"/>
      <c r="L786" s="192"/>
      <c r="M786" s="774"/>
      <c r="N786" s="192"/>
      <c r="O786" s="769"/>
      <c r="P786" s="895"/>
      <c r="Q786" s="960"/>
      <c r="R786" s="1048"/>
      <c r="S786" s="770"/>
      <c r="T786" s="771"/>
      <c r="U786" s="453"/>
      <c r="V786" s="307"/>
      <c r="W786" s="294"/>
      <c r="Z786" s="663" t="str">
        <f t="shared" si="157"/>
        <v/>
      </c>
      <c r="AA786" s="664" t="str">
        <f t="shared" si="153"/>
        <v/>
      </c>
      <c r="AB786" s="664" t="str">
        <f t="shared" si="154"/>
        <v/>
      </c>
      <c r="AC786" s="664" t="str">
        <f>IF(Z786="","",VLOOKUP(Z786,リスト!BN:BO,2,0))</f>
        <v/>
      </c>
      <c r="AD786" s="664" t="str">
        <f t="shared" si="158"/>
        <v/>
      </c>
      <c r="AE786" s="664" t="str">
        <f>IF(AD786="","",VLOOKUP(AD786,リスト!BW:BX,2,0))</f>
        <v/>
      </c>
      <c r="AF786" s="664" t="str">
        <f>IF(Z786="","",IF(J786&gt;【１】経営概要!$G$27,調査年-1,調査年)-I786)</f>
        <v/>
      </c>
      <c r="AG786" s="723" t="str">
        <f t="shared" si="159"/>
        <v/>
      </c>
      <c r="AH786" s="665" t="str">
        <f t="shared" si="160"/>
        <v/>
      </c>
      <c r="AI786" s="665" t="str">
        <f t="shared" si="161"/>
        <v/>
      </c>
      <c r="AJ786" s="666" t="str">
        <f t="shared" si="162"/>
        <v/>
      </c>
      <c r="AK786" s="666" t="str">
        <f t="shared" si="163"/>
        <v/>
      </c>
      <c r="AL786" s="666" t="str">
        <f t="shared" si="156"/>
        <v/>
      </c>
      <c r="AM786" s="666" t="str">
        <f>IF(R786="","",IF(OR(I786=IF(J786&gt;【１】経営概要!$G$27,調査年-1,調査年),AH786=""),"",ROUND(AH786*R786%,0)))</f>
        <v/>
      </c>
      <c r="AN786" s="666" t="str">
        <f t="shared" si="164"/>
        <v/>
      </c>
      <c r="AO786" s="666" t="str">
        <f t="shared" si="165"/>
        <v/>
      </c>
      <c r="AP786" s="666" t="str">
        <f t="shared" si="166"/>
        <v/>
      </c>
      <c r="AQ786" s="862" t="str">
        <f>IF(OR(R786="",AND(OR(I786&lt;&gt;IF(J786&gt;【１】経営概要!$G$27,調査年-1,調査年),AA786=0),M786="",AL786="")),"",
SUM(
IF(AND(I786=IF(J786&gt;【１】経営概要!$G$27,調査年-1,調査年),AA786=1),ROUND(K786*R786%,0),),
ROUND(M786*R786%,0),
ROUND(SUM(AL786)*R786%,0),
))</f>
        <v/>
      </c>
      <c r="AR786" s="666" t="str">
        <f t="shared" si="167"/>
        <v/>
      </c>
      <c r="AS786" s="666" t="str">
        <f t="shared" si="168"/>
        <v/>
      </c>
      <c r="AT786" s="897" t="str">
        <f t="shared" si="155"/>
        <v/>
      </c>
      <c r="AU786" s="897" t="str">
        <f t="shared" ref="AU786:AU1017" si="169">IF(R786="","",IF(Q786="","",ROUND(Q786*R786%,0)))</f>
        <v/>
      </c>
    </row>
    <row r="787" spans="3:47" s="4" customFormat="1" ht="28.15" hidden="1" customHeight="1" outlineLevel="1">
      <c r="C787" s="722">
        <v>769</v>
      </c>
      <c r="D787" s="766"/>
      <c r="E787" s="686"/>
      <c r="F787" s="767"/>
      <c r="G787" s="744"/>
      <c r="H787" s="191"/>
      <c r="I787" s="191"/>
      <c r="J787" s="776"/>
      <c r="K787" s="192"/>
      <c r="L787" s="192"/>
      <c r="M787" s="774"/>
      <c r="N787" s="192"/>
      <c r="O787" s="769"/>
      <c r="P787" s="895"/>
      <c r="Q787" s="960"/>
      <c r="R787" s="1048"/>
      <c r="S787" s="770"/>
      <c r="T787" s="771"/>
      <c r="U787" s="453"/>
      <c r="V787" s="307"/>
      <c r="W787" s="294"/>
      <c r="Z787" s="663" t="str">
        <f t="shared" si="157"/>
        <v/>
      </c>
      <c r="AA787" s="664" t="str">
        <f t="shared" ref="AA787:AA1017" si="170">IF(Z787="","",IF(K787+L787&lt;100000,1,0))</f>
        <v/>
      </c>
      <c r="AB787" s="664" t="str">
        <f t="shared" ref="AB787:AB1017" si="171">IF(Z787="","",IF(AND(AA787=0,K787+L787&lt;200000),1,))</f>
        <v/>
      </c>
      <c r="AC787" s="664" t="str">
        <f>IF(Z787="","",VLOOKUP(Z787,リスト!BN:BO,2,0))</f>
        <v/>
      </c>
      <c r="AD787" s="664" t="str">
        <f t="shared" si="158"/>
        <v/>
      </c>
      <c r="AE787" s="664" t="str">
        <f>IF(AD787="","",VLOOKUP(AD787,リスト!BW:BX,2,0))</f>
        <v/>
      </c>
      <c r="AF787" s="664" t="str">
        <f>IF(Z787="","",IF(J787&gt;【１】経営概要!$G$27,調査年-1,調査年)-I787)</f>
        <v/>
      </c>
      <c r="AG787" s="723" t="str">
        <f t="shared" si="159"/>
        <v/>
      </c>
      <c r="AH787" s="665" t="str">
        <f t="shared" si="160"/>
        <v/>
      </c>
      <c r="AI787" s="665" t="str">
        <f t="shared" si="161"/>
        <v/>
      </c>
      <c r="AJ787" s="666" t="str">
        <f t="shared" si="162"/>
        <v/>
      </c>
      <c r="AK787" s="666" t="str">
        <f t="shared" si="163"/>
        <v/>
      </c>
      <c r="AL787" s="666" t="str">
        <f t="shared" si="156"/>
        <v/>
      </c>
      <c r="AM787" s="666" t="str">
        <f>IF(R787="","",IF(OR(I787=IF(J787&gt;【１】経営概要!$G$27,調査年-1,調査年),AH787=""),"",ROUND(AH787*R787%,0)))</f>
        <v/>
      </c>
      <c r="AN787" s="666" t="str">
        <f t="shared" si="164"/>
        <v/>
      </c>
      <c r="AO787" s="666" t="str">
        <f t="shared" si="165"/>
        <v/>
      </c>
      <c r="AP787" s="666" t="str">
        <f t="shared" si="166"/>
        <v/>
      </c>
      <c r="AQ787" s="862" t="str">
        <f>IF(OR(R787="",AND(OR(I787&lt;&gt;IF(J787&gt;【１】経営概要!$G$27,調査年-1,調査年),AA787=0),M787="",AL787="")),"",
SUM(
IF(AND(I787=IF(J787&gt;【１】経営概要!$G$27,調査年-1,調査年),AA787=1),ROUND(K787*R787%,0),),
ROUND(M787*R787%,0),
ROUND(SUM(AL787)*R787%,0),
))</f>
        <v/>
      </c>
      <c r="AR787" s="666" t="str">
        <f t="shared" si="167"/>
        <v/>
      </c>
      <c r="AS787" s="666" t="str">
        <f t="shared" si="168"/>
        <v/>
      </c>
      <c r="AT787" s="897" t="str">
        <f t="shared" ref="AT787:AT1017" si="172">IF(R787="","",IF(P787="","",ROUND(P787*R787%,0)))</f>
        <v/>
      </c>
      <c r="AU787" s="897" t="str">
        <f t="shared" si="169"/>
        <v/>
      </c>
    </row>
    <row r="788" spans="3:47" s="4" customFormat="1" ht="28.15" hidden="1" customHeight="1" outlineLevel="1">
      <c r="C788" s="722">
        <v>770</v>
      </c>
      <c r="D788" s="766"/>
      <c r="E788" s="686"/>
      <c r="F788" s="767"/>
      <c r="G788" s="682"/>
      <c r="H788" s="200"/>
      <c r="I788" s="200"/>
      <c r="J788" s="768"/>
      <c r="K788" s="201"/>
      <c r="L788" s="201"/>
      <c r="M788" s="201"/>
      <c r="N788" s="201"/>
      <c r="O788" s="769"/>
      <c r="P788" s="895"/>
      <c r="Q788" s="960"/>
      <c r="R788" s="1048"/>
      <c r="S788" s="770"/>
      <c r="T788" s="771"/>
      <c r="U788" s="453"/>
      <c r="V788" s="307"/>
      <c r="W788" s="294"/>
      <c r="Z788" s="663" t="str">
        <f t="shared" si="157"/>
        <v/>
      </c>
      <c r="AA788" s="664" t="str">
        <f t="shared" si="170"/>
        <v/>
      </c>
      <c r="AB788" s="664" t="str">
        <f t="shared" si="171"/>
        <v/>
      </c>
      <c r="AC788" s="664" t="str">
        <f>IF(Z788="","",VLOOKUP(Z788,リスト!BN:BO,2,0))</f>
        <v/>
      </c>
      <c r="AD788" s="664" t="str">
        <f t="shared" si="158"/>
        <v/>
      </c>
      <c r="AE788" s="664" t="str">
        <f>IF(AD788="","",VLOOKUP(AD788,リスト!BW:BX,2,0))</f>
        <v/>
      </c>
      <c r="AF788" s="664" t="str">
        <f>IF(Z788="","",IF(J788&gt;【１】経営概要!$G$27,調査年-1,調査年)-I788)</f>
        <v/>
      </c>
      <c r="AG788" s="723" t="str">
        <f t="shared" si="159"/>
        <v/>
      </c>
      <c r="AH788" s="665" t="str">
        <f t="shared" si="160"/>
        <v/>
      </c>
      <c r="AI788" s="665" t="str">
        <f t="shared" si="161"/>
        <v/>
      </c>
      <c r="AJ788" s="666" t="str">
        <f t="shared" si="162"/>
        <v/>
      </c>
      <c r="AK788" s="666" t="str">
        <f t="shared" si="163"/>
        <v/>
      </c>
      <c r="AL788" s="666" t="str">
        <f t="shared" ref="AL788:AL851" si="173">IF(OR(Z788="",AA788=1),IF(AND(AA788=1,AF788=0),L788,""),
IF(AND(AD788&gt;0,AF788&lt;AD788,SUM(AK788)&gt;0,AK788&lt;=ROUND(L788*AE788,0)),ROUND(AK788,0),
IF(AND(AD788&gt;0,AF788&lt;AD788,SUM(L788)&gt;0),ROUND(L788*AE788,0),"")))</f>
        <v/>
      </c>
      <c r="AM788" s="666" t="str">
        <f>IF(R788="","",IF(OR(I788=IF(J788&gt;【１】経営概要!$G$27,調査年-1,調査年),AH788=""),"",ROUND(AH788*R788%,0)))</f>
        <v/>
      </c>
      <c r="AN788" s="666" t="str">
        <f t="shared" si="164"/>
        <v/>
      </c>
      <c r="AO788" s="666" t="str">
        <f t="shared" si="165"/>
        <v/>
      </c>
      <c r="AP788" s="666" t="str">
        <f t="shared" si="166"/>
        <v/>
      </c>
      <c r="AQ788" s="862" t="str">
        <f>IF(OR(R788="",AND(OR(I788&lt;&gt;IF(J788&gt;【１】経営概要!$G$27,調査年-1,調査年),AA788=0),M788="",AL788="")),"",
SUM(
IF(AND(I788=IF(J788&gt;【１】経営概要!$G$27,調査年-1,調査年),AA788=1),ROUND(K788*R788%,0),),
ROUND(M788*R788%,0),
ROUND(SUM(AL788)*R788%,0),
))</f>
        <v/>
      </c>
      <c r="AR788" s="666" t="str">
        <f t="shared" si="167"/>
        <v/>
      </c>
      <c r="AS788" s="666" t="str">
        <f t="shared" si="168"/>
        <v/>
      </c>
      <c r="AT788" s="897" t="str">
        <f t="shared" si="172"/>
        <v/>
      </c>
      <c r="AU788" s="897" t="str">
        <f t="shared" si="169"/>
        <v/>
      </c>
    </row>
    <row r="789" spans="3:47" s="4" customFormat="1" ht="28.15" hidden="1" customHeight="1" outlineLevel="1">
      <c r="C789" s="722">
        <v>771</v>
      </c>
      <c r="D789" s="772"/>
      <c r="E789" s="773"/>
      <c r="F789" s="767"/>
      <c r="G789" s="744"/>
      <c r="H789" s="193"/>
      <c r="I789" s="193"/>
      <c r="J789" s="768"/>
      <c r="K789" s="192"/>
      <c r="L789" s="192"/>
      <c r="M789" s="774"/>
      <c r="N789" s="192"/>
      <c r="O789" s="769"/>
      <c r="P789" s="895"/>
      <c r="Q789" s="960"/>
      <c r="R789" s="1048"/>
      <c r="S789" s="770"/>
      <c r="T789" s="771"/>
      <c r="U789" s="453"/>
      <c r="V789" s="307"/>
      <c r="W789" s="294"/>
      <c r="Z789" s="663" t="str">
        <f t="shared" si="157"/>
        <v/>
      </c>
      <c r="AA789" s="664" t="str">
        <f t="shared" si="170"/>
        <v/>
      </c>
      <c r="AB789" s="664" t="str">
        <f t="shared" si="171"/>
        <v/>
      </c>
      <c r="AC789" s="664" t="str">
        <f>IF(Z789="","",VLOOKUP(Z789,リスト!BN:BO,2,0))</f>
        <v/>
      </c>
      <c r="AD789" s="664" t="str">
        <f t="shared" si="158"/>
        <v/>
      </c>
      <c r="AE789" s="664" t="str">
        <f>IF(AD789="","",VLOOKUP(AD789,リスト!BW:BX,2,0))</f>
        <v/>
      </c>
      <c r="AF789" s="664" t="str">
        <f>IF(Z789="","",IF(J789&gt;【１】経営概要!$G$27,調査年-1,調査年)-I789)</f>
        <v/>
      </c>
      <c r="AG789" s="723" t="str">
        <f t="shared" si="159"/>
        <v/>
      </c>
      <c r="AH789" s="665" t="str">
        <f t="shared" si="160"/>
        <v/>
      </c>
      <c r="AI789" s="665" t="str">
        <f t="shared" si="161"/>
        <v/>
      </c>
      <c r="AJ789" s="666" t="str">
        <f t="shared" si="162"/>
        <v/>
      </c>
      <c r="AK789" s="666" t="str">
        <f t="shared" si="163"/>
        <v/>
      </c>
      <c r="AL789" s="666" t="str">
        <f t="shared" si="173"/>
        <v/>
      </c>
      <c r="AM789" s="666" t="str">
        <f>IF(R789="","",IF(OR(I789=IF(J789&gt;【１】経営概要!$G$27,調査年-1,調査年),AH789=""),"",ROUND(AH789*R789%,0)))</f>
        <v/>
      </c>
      <c r="AN789" s="666" t="str">
        <f t="shared" si="164"/>
        <v/>
      </c>
      <c r="AO789" s="666" t="str">
        <f t="shared" si="165"/>
        <v/>
      </c>
      <c r="AP789" s="666" t="str">
        <f t="shared" si="166"/>
        <v/>
      </c>
      <c r="AQ789" s="862" t="str">
        <f>IF(OR(R789="",AND(OR(I789&lt;&gt;IF(J789&gt;【１】経営概要!$G$27,調査年-1,調査年),AA789=0),M789="",AL789="")),"",
SUM(
IF(AND(I789=IF(J789&gt;【１】経営概要!$G$27,調査年-1,調査年),AA789=1),ROUND(K789*R789%,0),),
ROUND(M789*R789%,0),
ROUND(SUM(AL789)*R789%,0),
))</f>
        <v/>
      </c>
      <c r="AR789" s="666" t="str">
        <f t="shared" si="167"/>
        <v/>
      </c>
      <c r="AS789" s="666" t="str">
        <f t="shared" si="168"/>
        <v/>
      </c>
      <c r="AT789" s="897" t="str">
        <f t="shared" si="172"/>
        <v/>
      </c>
      <c r="AU789" s="897" t="str">
        <f t="shared" si="169"/>
        <v/>
      </c>
    </row>
    <row r="790" spans="3:47" s="4" customFormat="1" ht="28.15" hidden="1" customHeight="1" outlineLevel="1">
      <c r="C790" s="722">
        <v>772</v>
      </c>
      <c r="D790" s="766"/>
      <c r="E790" s="686"/>
      <c r="F790" s="767"/>
      <c r="G790" s="744"/>
      <c r="H790" s="191"/>
      <c r="I790" s="191"/>
      <c r="J790" s="768"/>
      <c r="K790" s="192"/>
      <c r="L790" s="192"/>
      <c r="M790" s="774"/>
      <c r="N790" s="192"/>
      <c r="O790" s="769"/>
      <c r="P790" s="895"/>
      <c r="Q790" s="960"/>
      <c r="R790" s="1048"/>
      <c r="S790" s="770"/>
      <c r="T790" s="771"/>
      <c r="U790" s="453"/>
      <c r="V790" s="307"/>
      <c r="W790" s="294"/>
      <c r="Z790" s="663" t="str">
        <f t="shared" si="157"/>
        <v/>
      </c>
      <c r="AA790" s="664" t="str">
        <f t="shared" si="170"/>
        <v/>
      </c>
      <c r="AB790" s="664" t="str">
        <f t="shared" si="171"/>
        <v/>
      </c>
      <c r="AC790" s="664" t="str">
        <f>IF(Z790="","",VLOOKUP(Z790,リスト!BN:BO,2,0))</f>
        <v/>
      </c>
      <c r="AD790" s="664" t="str">
        <f t="shared" si="158"/>
        <v/>
      </c>
      <c r="AE790" s="664" t="str">
        <f>IF(AD790="","",VLOOKUP(AD790,リスト!BW:BX,2,0))</f>
        <v/>
      </c>
      <c r="AF790" s="664" t="str">
        <f>IF(Z790="","",IF(J790&gt;【１】経営概要!$G$27,調査年-1,調査年)-I790)</f>
        <v/>
      </c>
      <c r="AG790" s="723" t="str">
        <f t="shared" si="159"/>
        <v/>
      </c>
      <c r="AH790" s="665" t="str">
        <f t="shared" si="160"/>
        <v/>
      </c>
      <c r="AI790" s="665" t="str">
        <f t="shared" si="161"/>
        <v/>
      </c>
      <c r="AJ790" s="666" t="str">
        <f t="shared" si="162"/>
        <v/>
      </c>
      <c r="AK790" s="666" t="str">
        <f t="shared" si="163"/>
        <v/>
      </c>
      <c r="AL790" s="666" t="str">
        <f t="shared" si="173"/>
        <v/>
      </c>
      <c r="AM790" s="666" t="str">
        <f>IF(R790="","",IF(OR(I790=IF(J790&gt;【１】経営概要!$G$27,調査年-1,調査年),AH790=""),"",ROUND(AH790*R790%,0)))</f>
        <v/>
      </c>
      <c r="AN790" s="666" t="str">
        <f t="shared" si="164"/>
        <v/>
      </c>
      <c r="AO790" s="666" t="str">
        <f t="shared" si="165"/>
        <v/>
      </c>
      <c r="AP790" s="666" t="str">
        <f t="shared" si="166"/>
        <v/>
      </c>
      <c r="AQ790" s="862" t="str">
        <f>IF(OR(R790="",AND(OR(I790&lt;&gt;IF(J790&gt;【１】経営概要!$G$27,調査年-1,調査年),AA790=0),M790="",AL790="")),"",
SUM(
IF(AND(I790=IF(J790&gt;【１】経営概要!$G$27,調査年-1,調査年),AA790=1),ROUND(K790*R790%,0),),
ROUND(M790*R790%,0),
ROUND(SUM(AL790)*R790%,0),
))</f>
        <v/>
      </c>
      <c r="AR790" s="666" t="str">
        <f t="shared" si="167"/>
        <v/>
      </c>
      <c r="AS790" s="666" t="str">
        <f t="shared" si="168"/>
        <v/>
      </c>
      <c r="AT790" s="897" t="str">
        <f t="shared" si="172"/>
        <v/>
      </c>
      <c r="AU790" s="897" t="str">
        <f t="shared" si="169"/>
        <v/>
      </c>
    </row>
    <row r="791" spans="3:47" s="4" customFormat="1" ht="28.15" hidden="1" customHeight="1" outlineLevel="1">
      <c r="C791" s="722">
        <v>773</v>
      </c>
      <c r="D791" s="772"/>
      <c r="E791" s="773"/>
      <c r="F791" s="767"/>
      <c r="G791" s="744"/>
      <c r="H791" s="193"/>
      <c r="I791" s="193"/>
      <c r="J791" s="768"/>
      <c r="K791" s="192"/>
      <c r="L791" s="192"/>
      <c r="M791" s="774"/>
      <c r="N791" s="192"/>
      <c r="O791" s="769"/>
      <c r="P791" s="895"/>
      <c r="Q791" s="960"/>
      <c r="R791" s="1048"/>
      <c r="S791" s="770"/>
      <c r="T791" s="771"/>
      <c r="U791" s="453"/>
      <c r="V791" s="307"/>
      <c r="W791" s="294"/>
      <c r="Z791" s="663" t="str">
        <f t="shared" si="157"/>
        <v/>
      </c>
      <c r="AA791" s="664" t="str">
        <f t="shared" si="170"/>
        <v/>
      </c>
      <c r="AB791" s="664" t="str">
        <f t="shared" si="171"/>
        <v/>
      </c>
      <c r="AC791" s="664" t="str">
        <f>IF(Z791="","",VLOOKUP(Z791,リスト!BN:BO,2,0))</f>
        <v/>
      </c>
      <c r="AD791" s="664" t="str">
        <f t="shared" si="158"/>
        <v/>
      </c>
      <c r="AE791" s="664" t="str">
        <f>IF(AD791="","",VLOOKUP(AD791,リスト!BW:BX,2,0))</f>
        <v/>
      </c>
      <c r="AF791" s="664" t="str">
        <f>IF(Z791="","",IF(J791&gt;【１】経営概要!$G$27,調査年-1,調査年)-I791)</f>
        <v/>
      </c>
      <c r="AG791" s="723" t="str">
        <f t="shared" si="159"/>
        <v/>
      </c>
      <c r="AH791" s="665" t="str">
        <f t="shared" si="160"/>
        <v/>
      </c>
      <c r="AI791" s="665" t="str">
        <f t="shared" si="161"/>
        <v/>
      </c>
      <c r="AJ791" s="666" t="str">
        <f t="shared" si="162"/>
        <v/>
      </c>
      <c r="AK791" s="666" t="str">
        <f t="shared" si="163"/>
        <v/>
      </c>
      <c r="AL791" s="666" t="str">
        <f t="shared" si="173"/>
        <v/>
      </c>
      <c r="AM791" s="666" t="str">
        <f>IF(R791="","",IF(OR(I791=IF(J791&gt;【１】経営概要!$G$27,調査年-1,調査年),AH791=""),"",ROUND(AH791*R791%,0)))</f>
        <v/>
      </c>
      <c r="AN791" s="666" t="str">
        <f t="shared" si="164"/>
        <v/>
      </c>
      <c r="AO791" s="666" t="str">
        <f t="shared" si="165"/>
        <v/>
      </c>
      <c r="AP791" s="666" t="str">
        <f t="shared" si="166"/>
        <v/>
      </c>
      <c r="AQ791" s="862" t="str">
        <f>IF(OR(R791="",AND(OR(I791&lt;&gt;IF(J791&gt;【１】経営概要!$G$27,調査年-1,調査年),AA791=0),M791="",AL791="")),"",
SUM(
IF(AND(I791=IF(J791&gt;【１】経営概要!$G$27,調査年-1,調査年),AA791=1),ROUND(K791*R791%,0),),
ROUND(M791*R791%,0),
ROUND(SUM(AL791)*R791%,0),
))</f>
        <v/>
      </c>
      <c r="AR791" s="666" t="str">
        <f t="shared" si="167"/>
        <v/>
      </c>
      <c r="AS791" s="666" t="str">
        <f t="shared" si="168"/>
        <v/>
      </c>
      <c r="AT791" s="897" t="str">
        <f t="shared" si="172"/>
        <v/>
      </c>
      <c r="AU791" s="897" t="str">
        <f t="shared" si="169"/>
        <v/>
      </c>
    </row>
    <row r="792" spans="3:47" s="4" customFormat="1" ht="28.15" hidden="1" customHeight="1" outlineLevel="1">
      <c r="C792" s="722">
        <v>774</v>
      </c>
      <c r="D792" s="766"/>
      <c r="E792" s="686"/>
      <c r="F792" s="767"/>
      <c r="G792" s="744"/>
      <c r="H792" s="191"/>
      <c r="I792" s="191"/>
      <c r="J792" s="768"/>
      <c r="K792" s="192"/>
      <c r="L792" s="192"/>
      <c r="M792" s="774"/>
      <c r="N792" s="192"/>
      <c r="O792" s="769"/>
      <c r="P792" s="895"/>
      <c r="Q792" s="960"/>
      <c r="R792" s="1048"/>
      <c r="S792" s="770"/>
      <c r="T792" s="771"/>
      <c r="U792" s="453"/>
      <c r="V792" s="307"/>
      <c r="W792" s="294"/>
      <c r="Z792" s="663" t="str">
        <f t="shared" si="157"/>
        <v/>
      </c>
      <c r="AA792" s="664" t="str">
        <f t="shared" si="170"/>
        <v/>
      </c>
      <c r="AB792" s="664" t="str">
        <f t="shared" si="171"/>
        <v/>
      </c>
      <c r="AC792" s="664" t="str">
        <f>IF(Z792="","",VLOOKUP(Z792,リスト!BN:BO,2,0))</f>
        <v/>
      </c>
      <c r="AD792" s="664" t="str">
        <f t="shared" si="158"/>
        <v/>
      </c>
      <c r="AE792" s="664" t="str">
        <f>IF(AD792="","",VLOOKUP(AD792,リスト!BW:BX,2,0))</f>
        <v/>
      </c>
      <c r="AF792" s="664" t="str">
        <f>IF(Z792="","",IF(J792&gt;【１】経営概要!$G$27,調査年-1,調査年)-I792)</f>
        <v/>
      </c>
      <c r="AG792" s="723" t="str">
        <f t="shared" si="159"/>
        <v/>
      </c>
      <c r="AH792" s="665" t="str">
        <f t="shared" si="160"/>
        <v/>
      </c>
      <c r="AI792" s="665" t="str">
        <f t="shared" si="161"/>
        <v/>
      </c>
      <c r="AJ792" s="666" t="str">
        <f t="shared" si="162"/>
        <v/>
      </c>
      <c r="AK792" s="666" t="str">
        <f t="shared" si="163"/>
        <v/>
      </c>
      <c r="AL792" s="666" t="str">
        <f t="shared" si="173"/>
        <v/>
      </c>
      <c r="AM792" s="666" t="str">
        <f>IF(R792="","",IF(OR(I792=IF(J792&gt;【１】経営概要!$G$27,調査年-1,調査年),AH792=""),"",ROUND(AH792*R792%,0)))</f>
        <v/>
      </c>
      <c r="AN792" s="666" t="str">
        <f t="shared" si="164"/>
        <v/>
      </c>
      <c r="AO792" s="666" t="str">
        <f t="shared" si="165"/>
        <v/>
      </c>
      <c r="AP792" s="666" t="str">
        <f t="shared" si="166"/>
        <v/>
      </c>
      <c r="AQ792" s="862" t="str">
        <f>IF(OR(R792="",AND(OR(I792&lt;&gt;IF(J792&gt;【１】経営概要!$G$27,調査年-1,調査年),AA792=0),M792="",AL792="")),"",
SUM(
IF(AND(I792=IF(J792&gt;【１】経営概要!$G$27,調査年-1,調査年),AA792=1),ROUND(K792*R792%,0),),
ROUND(M792*R792%,0),
ROUND(SUM(AL792)*R792%,0),
))</f>
        <v/>
      </c>
      <c r="AR792" s="666" t="str">
        <f t="shared" si="167"/>
        <v/>
      </c>
      <c r="AS792" s="666" t="str">
        <f t="shared" si="168"/>
        <v/>
      </c>
      <c r="AT792" s="897" t="str">
        <f t="shared" si="172"/>
        <v/>
      </c>
      <c r="AU792" s="897" t="str">
        <f t="shared" si="169"/>
        <v/>
      </c>
    </row>
    <row r="793" spans="3:47" s="4" customFormat="1" ht="28.15" hidden="1" customHeight="1" outlineLevel="1">
      <c r="C793" s="722">
        <v>775</v>
      </c>
      <c r="D793" s="772"/>
      <c r="E793" s="773"/>
      <c r="F793" s="767"/>
      <c r="G793" s="744"/>
      <c r="H793" s="193"/>
      <c r="I793" s="193"/>
      <c r="J793" s="768"/>
      <c r="K793" s="192"/>
      <c r="L793" s="192"/>
      <c r="M793" s="774"/>
      <c r="N793" s="192"/>
      <c r="O793" s="769"/>
      <c r="P793" s="895"/>
      <c r="Q793" s="960"/>
      <c r="R793" s="1048"/>
      <c r="S793" s="770"/>
      <c r="T793" s="771"/>
      <c r="U793" s="453"/>
      <c r="V793" s="307"/>
      <c r="W793" s="294"/>
      <c r="Z793" s="663" t="str">
        <f t="shared" si="157"/>
        <v/>
      </c>
      <c r="AA793" s="664" t="str">
        <f t="shared" si="170"/>
        <v/>
      </c>
      <c r="AB793" s="664" t="str">
        <f t="shared" si="171"/>
        <v/>
      </c>
      <c r="AC793" s="664" t="str">
        <f>IF(Z793="","",VLOOKUP(Z793,リスト!BN:BO,2,0))</f>
        <v/>
      </c>
      <c r="AD793" s="664" t="str">
        <f t="shared" si="158"/>
        <v/>
      </c>
      <c r="AE793" s="664" t="str">
        <f>IF(AD793="","",VLOOKUP(AD793,リスト!BW:BX,2,0))</f>
        <v/>
      </c>
      <c r="AF793" s="664" t="str">
        <f>IF(Z793="","",IF(J793&gt;【１】経営概要!$G$27,調査年-1,調査年)-I793)</f>
        <v/>
      </c>
      <c r="AG793" s="723" t="str">
        <f t="shared" si="159"/>
        <v/>
      </c>
      <c r="AH793" s="665" t="str">
        <f t="shared" si="160"/>
        <v/>
      </c>
      <c r="AI793" s="665" t="str">
        <f t="shared" si="161"/>
        <v/>
      </c>
      <c r="AJ793" s="666" t="str">
        <f t="shared" si="162"/>
        <v/>
      </c>
      <c r="AK793" s="666" t="str">
        <f t="shared" si="163"/>
        <v/>
      </c>
      <c r="AL793" s="666" t="str">
        <f t="shared" si="173"/>
        <v/>
      </c>
      <c r="AM793" s="666" t="str">
        <f>IF(R793="","",IF(OR(I793=IF(J793&gt;【１】経営概要!$G$27,調査年-1,調査年),AH793=""),"",ROUND(AH793*R793%,0)))</f>
        <v/>
      </c>
      <c r="AN793" s="666" t="str">
        <f t="shared" si="164"/>
        <v/>
      </c>
      <c r="AO793" s="666" t="str">
        <f t="shared" si="165"/>
        <v/>
      </c>
      <c r="AP793" s="666" t="str">
        <f t="shared" si="166"/>
        <v/>
      </c>
      <c r="AQ793" s="862" t="str">
        <f>IF(OR(R793="",AND(OR(I793&lt;&gt;IF(J793&gt;【１】経営概要!$G$27,調査年-1,調査年),AA793=0),M793="",AL793="")),"",
SUM(
IF(AND(I793=IF(J793&gt;【１】経営概要!$G$27,調査年-1,調査年),AA793=1),ROUND(K793*R793%,0),),
ROUND(M793*R793%,0),
ROUND(SUM(AL793)*R793%,0),
))</f>
        <v/>
      </c>
      <c r="AR793" s="666" t="str">
        <f t="shared" si="167"/>
        <v/>
      </c>
      <c r="AS793" s="666" t="str">
        <f t="shared" si="168"/>
        <v/>
      </c>
      <c r="AT793" s="897" t="str">
        <f t="shared" si="172"/>
        <v/>
      </c>
      <c r="AU793" s="897" t="str">
        <f t="shared" si="169"/>
        <v/>
      </c>
    </row>
    <row r="794" spans="3:47" s="4" customFormat="1" ht="28.15" hidden="1" customHeight="1" outlineLevel="1">
      <c r="C794" s="722">
        <v>776</v>
      </c>
      <c r="D794" s="766"/>
      <c r="E794" s="686"/>
      <c r="F794" s="767"/>
      <c r="G794" s="744"/>
      <c r="H794" s="191"/>
      <c r="I794" s="191"/>
      <c r="J794" s="768"/>
      <c r="K794" s="192"/>
      <c r="L794" s="192"/>
      <c r="M794" s="774"/>
      <c r="N794" s="192"/>
      <c r="O794" s="769"/>
      <c r="P794" s="895"/>
      <c r="Q794" s="960"/>
      <c r="R794" s="1048"/>
      <c r="S794" s="770"/>
      <c r="T794" s="771"/>
      <c r="U794" s="453"/>
      <c r="V794" s="307"/>
      <c r="W794" s="294"/>
      <c r="Z794" s="663" t="str">
        <f t="shared" si="157"/>
        <v/>
      </c>
      <c r="AA794" s="664" t="str">
        <f t="shared" si="170"/>
        <v/>
      </c>
      <c r="AB794" s="664" t="str">
        <f t="shared" si="171"/>
        <v/>
      </c>
      <c r="AC794" s="664" t="str">
        <f>IF(Z794="","",VLOOKUP(Z794,リスト!BN:BO,2,0))</f>
        <v/>
      </c>
      <c r="AD794" s="664" t="str">
        <f t="shared" si="158"/>
        <v/>
      </c>
      <c r="AE794" s="664" t="str">
        <f>IF(AD794="","",VLOOKUP(AD794,リスト!BW:BX,2,0))</f>
        <v/>
      </c>
      <c r="AF794" s="664" t="str">
        <f>IF(Z794="","",IF(J794&gt;【１】経営概要!$G$27,調査年-1,調査年)-I794)</f>
        <v/>
      </c>
      <c r="AG794" s="723" t="str">
        <f t="shared" si="159"/>
        <v/>
      </c>
      <c r="AH794" s="665" t="str">
        <f t="shared" si="160"/>
        <v/>
      </c>
      <c r="AI794" s="665" t="str">
        <f t="shared" si="161"/>
        <v/>
      </c>
      <c r="AJ794" s="666" t="str">
        <f t="shared" si="162"/>
        <v/>
      </c>
      <c r="AK794" s="666" t="str">
        <f t="shared" si="163"/>
        <v/>
      </c>
      <c r="AL794" s="666" t="str">
        <f t="shared" si="173"/>
        <v/>
      </c>
      <c r="AM794" s="666" t="str">
        <f>IF(R794="","",IF(OR(I794=IF(J794&gt;【１】経営概要!$G$27,調査年-1,調査年),AH794=""),"",ROUND(AH794*R794%,0)))</f>
        <v/>
      </c>
      <c r="AN794" s="666" t="str">
        <f t="shared" si="164"/>
        <v/>
      </c>
      <c r="AO794" s="666" t="str">
        <f t="shared" si="165"/>
        <v/>
      </c>
      <c r="AP794" s="666" t="str">
        <f t="shared" si="166"/>
        <v/>
      </c>
      <c r="AQ794" s="862" t="str">
        <f>IF(OR(R794="",AND(OR(I794&lt;&gt;IF(J794&gt;【１】経営概要!$G$27,調査年-1,調査年),AA794=0),M794="",AL794="")),"",
SUM(
IF(AND(I794=IF(J794&gt;【１】経営概要!$G$27,調査年-1,調査年),AA794=1),ROUND(K794*R794%,0),),
ROUND(M794*R794%,0),
ROUND(SUM(AL794)*R794%,0),
))</f>
        <v/>
      </c>
      <c r="AR794" s="666" t="str">
        <f t="shared" si="167"/>
        <v/>
      </c>
      <c r="AS794" s="666" t="str">
        <f t="shared" si="168"/>
        <v/>
      </c>
      <c r="AT794" s="897" t="str">
        <f t="shared" si="172"/>
        <v/>
      </c>
      <c r="AU794" s="897" t="str">
        <f t="shared" si="169"/>
        <v/>
      </c>
    </row>
    <row r="795" spans="3:47" s="4" customFormat="1" ht="28.15" hidden="1" customHeight="1" outlineLevel="1">
      <c r="C795" s="722">
        <v>777</v>
      </c>
      <c r="D795" s="772"/>
      <c r="E795" s="773"/>
      <c r="F795" s="767"/>
      <c r="G795" s="744"/>
      <c r="H795" s="193"/>
      <c r="I795" s="193"/>
      <c r="J795" s="768"/>
      <c r="K795" s="192"/>
      <c r="L795" s="192"/>
      <c r="M795" s="774"/>
      <c r="N795" s="192"/>
      <c r="O795" s="769"/>
      <c r="P795" s="895"/>
      <c r="Q795" s="960"/>
      <c r="R795" s="1048"/>
      <c r="S795" s="770"/>
      <c r="T795" s="771"/>
      <c r="U795" s="453"/>
      <c r="V795" s="307"/>
      <c r="W795" s="294"/>
      <c r="Z795" s="663" t="str">
        <f t="shared" si="157"/>
        <v/>
      </c>
      <c r="AA795" s="664" t="str">
        <f t="shared" si="170"/>
        <v/>
      </c>
      <c r="AB795" s="664" t="str">
        <f t="shared" si="171"/>
        <v/>
      </c>
      <c r="AC795" s="664" t="str">
        <f>IF(Z795="","",VLOOKUP(Z795,リスト!BN:BO,2,0))</f>
        <v/>
      </c>
      <c r="AD795" s="664" t="str">
        <f t="shared" si="158"/>
        <v/>
      </c>
      <c r="AE795" s="664" t="str">
        <f>IF(AD795="","",VLOOKUP(AD795,リスト!BW:BX,2,0))</f>
        <v/>
      </c>
      <c r="AF795" s="664" t="str">
        <f>IF(Z795="","",IF(J795&gt;【１】経営概要!$G$27,調査年-1,調査年)-I795)</f>
        <v/>
      </c>
      <c r="AG795" s="723" t="str">
        <f t="shared" si="159"/>
        <v/>
      </c>
      <c r="AH795" s="665" t="str">
        <f t="shared" si="160"/>
        <v/>
      </c>
      <c r="AI795" s="665" t="str">
        <f t="shared" si="161"/>
        <v/>
      </c>
      <c r="AJ795" s="666" t="str">
        <f t="shared" si="162"/>
        <v/>
      </c>
      <c r="AK795" s="666" t="str">
        <f t="shared" si="163"/>
        <v/>
      </c>
      <c r="AL795" s="666" t="str">
        <f t="shared" si="173"/>
        <v/>
      </c>
      <c r="AM795" s="666" t="str">
        <f>IF(R795="","",IF(OR(I795=IF(J795&gt;【１】経営概要!$G$27,調査年-1,調査年),AH795=""),"",ROUND(AH795*R795%,0)))</f>
        <v/>
      </c>
      <c r="AN795" s="666" t="str">
        <f t="shared" si="164"/>
        <v/>
      </c>
      <c r="AO795" s="666" t="str">
        <f t="shared" si="165"/>
        <v/>
      </c>
      <c r="AP795" s="666" t="str">
        <f t="shared" si="166"/>
        <v/>
      </c>
      <c r="AQ795" s="862" t="str">
        <f>IF(OR(R795="",AND(OR(I795&lt;&gt;IF(J795&gt;【１】経営概要!$G$27,調査年-1,調査年),AA795=0),M795="",AL795="")),"",
SUM(
IF(AND(I795=IF(J795&gt;【１】経営概要!$G$27,調査年-1,調査年),AA795=1),ROUND(K795*R795%,0),),
ROUND(M795*R795%,0),
ROUND(SUM(AL795)*R795%,0),
))</f>
        <v/>
      </c>
      <c r="AR795" s="666" t="str">
        <f t="shared" si="167"/>
        <v/>
      </c>
      <c r="AS795" s="666" t="str">
        <f t="shared" si="168"/>
        <v/>
      </c>
      <c r="AT795" s="897" t="str">
        <f t="shared" si="172"/>
        <v/>
      </c>
      <c r="AU795" s="897" t="str">
        <f t="shared" si="169"/>
        <v/>
      </c>
    </row>
    <row r="796" spans="3:47" s="4" customFormat="1" ht="28.15" hidden="1" customHeight="1" outlineLevel="1">
      <c r="C796" s="722">
        <v>778</v>
      </c>
      <c r="D796" s="766"/>
      <c r="E796" s="686"/>
      <c r="F796" s="767"/>
      <c r="G796" s="744"/>
      <c r="H796" s="191"/>
      <c r="I796" s="191"/>
      <c r="J796" s="768"/>
      <c r="K796" s="192"/>
      <c r="L796" s="192"/>
      <c r="M796" s="774"/>
      <c r="N796" s="192"/>
      <c r="O796" s="769"/>
      <c r="P796" s="895"/>
      <c r="Q796" s="960"/>
      <c r="R796" s="1048"/>
      <c r="S796" s="770"/>
      <c r="T796" s="771"/>
      <c r="U796" s="453"/>
      <c r="V796" s="307"/>
      <c r="W796" s="294"/>
      <c r="Z796" s="663" t="str">
        <f t="shared" si="157"/>
        <v/>
      </c>
      <c r="AA796" s="664" t="str">
        <f t="shared" si="170"/>
        <v/>
      </c>
      <c r="AB796" s="664" t="str">
        <f t="shared" si="171"/>
        <v/>
      </c>
      <c r="AC796" s="664" t="str">
        <f>IF(Z796="","",VLOOKUP(Z796,リスト!BN:BO,2,0))</f>
        <v/>
      </c>
      <c r="AD796" s="664" t="str">
        <f t="shared" si="158"/>
        <v/>
      </c>
      <c r="AE796" s="664" t="str">
        <f>IF(AD796="","",VLOOKUP(AD796,リスト!BW:BX,2,0))</f>
        <v/>
      </c>
      <c r="AF796" s="664" t="str">
        <f>IF(Z796="","",IF(J796&gt;【１】経営概要!$G$27,調査年-1,調査年)-I796)</f>
        <v/>
      </c>
      <c r="AG796" s="723" t="str">
        <f t="shared" si="159"/>
        <v/>
      </c>
      <c r="AH796" s="665" t="str">
        <f t="shared" si="160"/>
        <v/>
      </c>
      <c r="AI796" s="665" t="str">
        <f t="shared" si="161"/>
        <v/>
      </c>
      <c r="AJ796" s="666" t="str">
        <f t="shared" si="162"/>
        <v/>
      </c>
      <c r="AK796" s="666" t="str">
        <f t="shared" si="163"/>
        <v/>
      </c>
      <c r="AL796" s="666" t="str">
        <f t="shared" si="173"/>
        <v/>
      </c>
      <c r="AM796" s="666" t="str">
        <f>IF(R796="","",IF(OR(I796=IF(J796&gt;【１】経営概要!$G$27,調査年-1,調査年),AH796=""),"",ROUND(AH796*R796%,0)))</f>
        <v/>
      </c>
      <c r="AN796" s="666" t="str">
        <f t="shared" si="164"/>
        <v/>
      </c>
      <c r="AO796" s="666" t="str">
        <f t="shared" si="165"/>
        <v/>
      </c>
      <c r="AP796" s="666" t="str">
        <f t="shared" si="166"/>
        <v/>
      </c>
      <c r="AQ796" s="862" t="str">
        <f>IF(OR(R796="",AND(OR(I796&lt;&gt;IF(J796&gt;【１】経営概要!$G$27,調査年-1,調査年),AA796=0),M796="",AL796="")),"",
SUM(
IF(AND(I796=IF(J796&gt;【１】経営概要!$G$27,調査年-1,調査年),AA796=1),ROUND(K796*R796%,0),),
ROUND(M796*R796%,0),
ROUND(SUM(AL796)*R796%,0),
))</f>
        <v/>
      </c>
      <c r="AR796" s="666" t="str">
        <f t="shared" si="167"/>
        <v/>
      </c>
      <c r="AS796" s="666" t="str">
        <f t="shared" si="168"/>
        <v/>
      </c>
      <c r="AT796" s="897" t="str">
        <f t="shared" si="172"/>
        <v/>
      </c>
      <c r="AU796" s="897" t="str">
        <f t="shared" si="169"/>
        <v/>
      </c>
    </row>
    <row r="797" spans="3:47" s="4" customFormat="1" ht="28.15" hidden="1" customHeight="1" outlineLevel="1">
      <c r="C797" s="722">
        <v>779</v>
      </c>
      <c r="D797" s="772"/>
      <c r="E797" s="773"/>
      <c r="F797" s="767"/>
      <c r="G797" s="744"/>
      <c r="H797" s="193"/>
      <c r="I797" s="193"/>
      <c r="J797" s="768"/>
      <c r="K797" s="192"/>
      <c r="L797" s="192"/>
      <c r="M797" s="774"/>
      <c r="N797" s="192"/>
      <c r="O797" s="769"/>
      <c r="P797" s="895"/>
      <c r="Q797" s="960"/>
      <c r="R797" s="1048"/>
      <c r="S797" s="770"/>
      <c r="T797" s="771"/>
      <c r="U797" s="453"/>
      <c r="V797" s="307"/>
      <c r="W797" s="294"/>
      <c r="Z797" s="663" t="str">
        <f t="shared" si="157"/>
        <v/>
      </c>
      <c r="AA797" s="664" t="str">
        <f t="shared" si="170"/>
        <v/>
      </c>
      <c r="AB797" s="664" t="str">
        <f t="shared" si="171"/>
        <v/>
      </c>
      <c r="AC797" s="664" t="str">
        <f>IF(Z797="","",VLOOKUP(Z797,リスト!BN:BO,2,0))</f>
        <v/>
      </c>
      <c r="AD797" s="664" t="str">
        <f t="shared" si="158"/>
        <v/>
      </c>
      <c r="AE797" s="664" t="str">
        <f>IF(AD797="","",VLOOKUP(AD797,リスト!BW:BX,2,0))</f>
        <v/>
      </c>
      <c r="AF797" s="664" t="str">
        <f>IF(Z797="","",IF(J797&gt;【１】経営概要!$G$27,調査年-1,調査年)-I797)</f>
        <v/>
      </c>
      <c r="AG797" s="723" t="str">
        <f t="shared" si="159"/>
        <v/>
      </c>
      <c r="AH797" s="665" t="str">
        <f t="shared" si="160"/>
        <v/>
      </c>
      <c r="AI797" s="665" t="str">
        <f t="shared" si="161"/>
        <v/>
      </c>
      <c r="AJ797" s="666" t="str">
        <f t="shared" si="162"/>
        <v/>
      </c>
      <c r="AK797" s="666" t="str">
        <f t="shared" si="163"/>
        <v/>
      </c>
      <c r="AL797" s="666" t="str">
        <f t="shared" si="173"/>
        <v/>
      </c>
      <c r="AM797" s="666" t="str">
        <f>IF(R797="","",IF(OR(I797=IF(J797&gt;【１】経営概要!$G$27,調査年-1,調査年),AH797=""),"",ROUND(AH797*R797%,0)))</f>
        <v/>
      </c>
      <c r="AN797" s="666" t="str">
        <f t="shared" si="164"/>
        <v/>
      </c>
      <c r="AO797" s="666" t="str">
        <f t="shared" si="165"/>
        <v/>
      </c>
      <c r="AP797" s="666" t="str">
        <f t="shared" si="166"/>
        <v/>
      </c>
      <c r="AQ797" s="862" t="str">
        <f>IF(OR(R797="",AND(OR(I797&lt;&gt;IF(J797&gt;【１】経営概要!$G$27,調査年-1,調査年),AA797=0),M797="",AL797="")),"",
SUM(
IF(AND(I797=IF(J797&gt;【１】経営概要!$G$27,調査年-1,調査年),AA797=1),ROUND(K797*R797%,0),),
ROUND(M797*R797%,0),
ROUND(SUM(AL797)*R797%,0),
))</f>
        <v/>
      </c>
      <c r="AR797" s="666" t="str">
        <f t="shared" si="167"/>
        <v/>
      </c>
      <c r="AS797" s="666" t="str">
        <f t="shared" si="168"/>
        <v/>
      </c>
      <c r="AT797" s="897" t="str">
        <f t="shared" si="172"/>
        <v/>
      </c>
      <c r="AU797" s="897" t="str">
        <f t="shared" si="169"/>
        <v/>
      </c>
    </row>
    <row r="798" spans="3:47" s="4" customFormat="1" ht="28.15" hidden="1" customHeight="1" outlineLevel="1">
      <c r="C798" s="722">
        <v>780</v>
      </c>
      <c r="D798" s="766"/>
      <c r="E798" s="686"/>
      <c r="F798" s="767"/>
      <c r="G798" s="744"/>
      <c r="H798" s="191"/>
      <c r="I798" s="191"/>
      <c r="J798" s="768"/>
      <c r="K798" s="192"/>
      <c r="L798" s="192"/>
      <c r="M798" s="774"/>
      <c r="N798" s="192"/>
      <c r="O798" s="769"/>
      <c r="P798" s="895"/>
      <c r="Q798" s="960"/>
      <c r="R798" s="1048"/>
      <c r="S798" s="770"/>
      <c r="T798" s="771"/>
      <c r="U798" s="453"/>
      <c r="V798" s="307"/>
      <c r="W798" s="294"/>
      <c r="Z798" s="663" t="str">
        <f t="shared" si="157"/>
        <v/>
      </c>
      <c r="AA798" s="664" t="str">
        <f t="shared" si="170"/>
        <v/>
      </c>
      <c r="AB798" s="664" t="str">
        <f t="shared" si="171"/>
        <v/>
      </c>
      <c r="AC798" s="664" t="str">
        <f>IF(Z798="","",VLOOKUP(Z798,リスト!BN:BO,2,0))</f>
        <v/>
      </c>
      <c r="AD798" s="664" t="str">
        <f t="shared" si="158"/>
        <v/>
      </c>
      <c r="AE798" s="664" t="str">
        <f>IF(AD798="","",VLOOKUP(AD798,リスト!BW:BX,2,0))</f>
        <v/>
      </c>
      <c r="AF798" s="664" t="str">
        <f>IF(Z798="","",IF(J798&gt;【１】経営概要!$G$27,調査年-1,調査年)-I798)</f>
        <v/>
      </c>
      <c r="AG798" s="723" t="str">
        <f t="shared" si="159"/>
        <v/>
      </c>
      <c r="AH798" s="665" t="str">
        <f t="shared" si="160"/>
        <v/>
      </c>
      <c r="AI798" s="665" t="str">
        <f t="shared" si="161"/>
        <v/>
      </c>
      <c r="AJ798" s="666" t="str">
        <f t="shared" si="162"/>
        <v/>
      </c>
      <c r="AK798" s="666" t="str">
        <f t="shared" si="163"/>
        <v/>
      </c>
      <c r="AL798" s="666" t="str">
        <f t="shared" si="173"/>
        <v/>
      </c>
      <c r="AM798" s="666" t="str">
        <f>IF(R798="","",IF(OR(I798=IF(J798&gt;【１】経営概要!$G$27,調査年-1,調査年),AH798=""),"",ROUND(AH798*R798%,0)))</f>
        <v/>
      </c>
      <c r="AN798" s="666" t="str">
        <f t="shared" si="164"/>
        <v/>
      </c>
      <c r="AO798" s="666" t="str">
        <f t="shared" si="165"/>
        <v/>
      </c>
      <c r="AP798" s="666" t="str">
        <f t="shared" si="166"/>
        <v/>
      </c>
      <c r="AQ798" s="862" t="str">
        <f>IF(OR(R798="",AND(OR(I798&lt;&gt;IF(J798&gt;【１】経営概要!$G$27,調査年-1,調査年),AA798=0),M798="",AL798="")),"",
SUM(
IF(AND(I798=IF(J798&gt;【１】経営概要!$G$27,調査年-1,調査年),AA798=1),ROUND(K798*R798%,0),),
ROUND(M798*R798%,0),
ROUND(SUM(AL798)*R798%,0),
))</f>
        <v/>
      </c>
      <c r="AR798" s="666" t="str">
        <f t="shared" si="167"/>
        <v/>
      </c>
      <c r="AS798" s="666" t="str">
        <f t="shared" si="168"/>
        <v/>
      </c>
      <c r="AT798" s="897" t="str">
        <f t="shared" si="172"/>
        <v/>
      </c>
      <c r="AU798" s="897" t="str">
        <f t="shared" si="169"/>
        <v/>
      </c>
    </row>
    <row r="799" spans="3:47" s="4" customFormat="1" ht="28.15" hidden="1" customHeight="1" outlineLevel="1">
      <c r="C799" s="722">
        <v>781</v>
      </c>
      <c r="D799" s="772"/>
      <c r="E799" s="773"/>
      <c r="F799" s="767"/>
      <c r="G799" s="744"/>
      <c r="H799" s="193"/>
      <c r="I799" s="193"/>
      <c r="J799" s="775"/>
      <c r="K799" s="192"/>
      <c r="L799" s="192"/>
      <c r="M799" s="774"/>
      <c r="N799" s="192"/>
      <c r="O799" s="769"/>
      <c r="P799" s="895"/>
      <c r="Q799" s="960"/>
      <c r="R799" s="1048"/>
      <c r="S799" s="770"/>
      <c r="T799" s="771"/>
      <c r="U799" s="453"/>
      <c r="V799" s="307"/>
      <c r="W799" s="294"/>
      <c r="Z799" s="663" t="str">
        <f t="shared" si="157"/>
        <v/>
      </c>
      <c r="AA799" s="664" t="str">
        <f t="shared" si="170"/>
        <v/>
      </c>
      <c r="AB799" s="664" t="str">
        <f t="shared" si="171"/>
        <v/>
      </c>
      <c r="AC799" s="664" t="str">
        <f>IF(Z799="","",VLOOKUP(Z799,リスト!BN:BO,2,0))</f>
        <v/>
      </c>
      <c r="AD799" s="664" t="str">
        <f t="shared" si="158"/>
        <v/>
      </c>
      <c r="AE799" s="664" t="str">
        <f>IF(AD799="","",VLOOKUP(AD799,リスト!BW:BX,2,0))</f>
        <v/>
      </c>
      <c r="AF799" s="664" t="str">
        <f>IF(Z799="","",IF(J799&gt;【１】経営概要!$G$27,調査年-1,調査年)-I799)</f>
        <v/>
      </c>
      <c r="AG799" s="723" t="str">
        <f t="shared" si="159"/>
        <v/>
      </c>
      <c r="AH799" s="665" t="str">
        <f t="shared" si="160"/>
        <v/>
      </c>
      <c r="AI799" s="665" t="str">
        <f t="shared" si="161"/>
        <v/>
      </c>
      <c r="AJ799" s="666" t="str">
        <f t="shared" si="162"/>
        <v/>
      </c>
      <c r="AK799" s="666" t="str">
        <f t="shared" si="163"/>
        <v/>
      </c>
      <c r="AL799" s="666" t="str">
        <f t="shared" si="173"/>
        <v/>
      </c>
      <c r="AM799" s="666" t="str">
        <f>IF(R799="","",IF(OR(I799=IF(J799&gt;【１】経営概要!$G$27,調査年-1,調査年),AH799=""),"",ROUND(AH799*R799%,0)))</f>
        <v/>
      </c>
      <c r="AN799" s="666" t="str">
        <f t="shared" si="164"/>
        <v/>
      </c>
      <c r="AO799" s="666" t="str">
        <f t="shared" si="165"/>
        <v/>
      </c>
      <c r="AP799" s="666" t="str">
        <f t="shared" si="166"/>
        <v/>
      </c>
      <c r="AQ799" s="862" t="str">
        <f>IF(OR(R799="",AND(OR(I799&lt;&gt;IF(J799&gt;【１】経営概要!$G$27,調査年-1,調査年),AA799=0),M799="",AL799="")),"",
SUM(
IF(AND(I799=IF(J799&gt;【１】経営概要!$G$27,調査年-1,調査年),AA799=1),ROUND(K799*R799%,0),),
ROUND(M799*R799%,0),
ROUND(SUM(AL799)*R799%,0),
))</f>
        <v/>
      </c>
      <c r="AR799" s="666" t="str">
        <f t="shared" si="167"/>
        <v/>
      </c>
      <c r="AS799" s="666" t="str">
        <f t="shared" si="168"/>
        <v/>
      </c>
      <c r="AT799" s="897" t="str">
        <f t="shared" si="172"/>
        <v/>
      </c>
      <c r="AU799" s="897" t="str">
        <f t="shared" si="169"/>
        <v/>
      </c>
    </row>
    <row r="800" spans="3:47" s="4" customFormat="1" ht="28.15" hidden="1" customHeight="1" outlineLevel="1">
      <c r="C800" s="722">
        <v>782</v>
      </c>
      <c r="D800" s="766"/>
      <c r="E800" s="686"/>
      <c r="F800" s="767"/>
      <c r="G800" s="744"/>
      <c r="H800" s="191"/>
      <c r="I800" s="191"/>
      <c r="J800" s="776"/>
      <c r="K800" s="192"/>
      <c r="L800" s="192"/>
      <c r="M800" s="774"/>
      <c r="N800" s="192"/>
      <c r="O800" s="769"/>
      <c r="P800" s="895"/>
      <c r="Q800" s="960"/>
      <c r="R800" s="1048"/>
      <c r="S800" s="770"/>
      <c r="T800" s="771"/>
      <c r="U800" s="453"/>
      <c r="V800" s="307"/>
      <c r="W800" s="294"/>
      <c r="Z800" s="663" t="str">
        <f t="shared" si="157"/>
        <v/>
      </c>
      <c r="AA800" s="664" t="str">
        <f t="shared" si="170"/>
        <v/>
      </c>
      <c r="AB800" s="664" t="str">
        <f t="shared" si="171"/>
        <v/>
      </c>
      <c r="AC800" s="664" t="str">
        <f>IF(Z800="","",VLOOKUP(Z800,リスト!BN:BO,2,0))</f>
        <v/>
      </c>
      <c r="AD800" s="664" t="str">
        <f t="shared" si="158"/>
        <v/>
      </c>
      <c r="AE800" s="664" t="str">
        <f>IF(AD800="","",VLOOKUP(AD800,リスト!BW:BX,2,0))</f>
        <v/>
      </c>
      <c r="AF800" s="664" t="str">
        <f>IF(Z800="","",IF(J800&gt;【１】経営概要!$G$27,調査年-1,調査年)-I800)</f>
        <v/>
      </c>
      <c r="AG800" s="723" t="str">
        <f t="shared" si="159"/>
        <v/>
      </c>
      <c r="AH800" s="665" t="str">
        <f t="shared" si="160"/>
        <v/>
      </c>
      <c r="AI800" s="665" t="str">
        <f t="shared" si="161"/>
        <v/>
      </c>
      <c r="AJ800" s="666" t="str">
        <f t="shared" si="162"/>
        <v/>
      </c>
      <c r="AK800" s="666" t="str">
        <f t="shared" si="163"/>
        <v/>
      </c>
      <c r="AL800" s="666" t="str">
        <f t="shared" si="173"/>
        <v/>
      </c>
      <c r="AM800" s="666" t="str">
        <f>IF(R800="","",IF(OR(I800=IF(J800&gt;【１】経営概要!$G$27,調査年-1,調査年),AH800=""),"",ROUND(AH800*R800%,0)))</f>
        <v/>
      </c>
      <c r="AN800" s="666" t="str">
        <f t="shared" si="164"/>
        <v/>
      </c>
      <c r="AO800" s="666" t="str">
        <f t="shared" si="165"/>
        <v/>
      </c>
      <c r="AP800" s="666" t="str">
        <f t="shared" si="166"/>
        <v/>
      </c>
      <c r="AQ800" s="862" t="str">
        <f>IF(OR(R800="",AND(OR(I800&lt;&gt;IF(J800&gt;【１】経営概要!$G$27,調査年-1,調査年),AA800=0),M800="",AL800="")),"",
SUM(
IF(AND(I800=IF(J800&gt;【１】経営概要!$G$27,調査年-1,調査年),AA800=1),ROUND(K800*R800%,0),),
ROUND(M800*R800%,0),
ROUND(SUM(AL800)*R800%,0),
))</f>
        <v/>
      </c>
      <c r="AR800" s="666" t="str">
        <f t="shared" si="167"/>
        <v/>
      </c>
      <c r="AS800" s="666" t="str">
        <f t="shared" si="168"/>
        <v/>
      </c>
      <c r="AT800" s="897" t="str">
        <f t="shared" si="172"/>
        <v/>
      </c>
      <c r="AU800" s="897" t="str">
        <f t="shared" si="169"/>
        <v/>
      </c>
    </row>
    <row r="801" spans="3:47" s="4" customFormat="1" ht="28.15" hidden="1" customHeight="1" outlineLevel="1">
      <c r="C801" s="722">
        <v>783</v>
      </c>
      <c r="D801" s="766"/>
      <c r="E801" s="686"/>
      <c r="F801" s="767"/>
      <c r="G801" s="744"/>
      <c r="H801" s="191"/>
      <c r="I801" s="191"/>
      <c r="J801" s="776"/>
      <c r="K801" s="192"/>
      <c r="L801" s="192"/>
      <c r="M801" s="774"/>
      <c r="N801" s="192"/>
      <c r="O801" s="769"/>
      <c r="P801" s="895"/>
      <c r="Q801" s="960"/>
      <c r="R801" s="1048"/>
      <c r="S801" s="770"/>
      <c r="T801" s="771"/>
      <c r="U801" s="453"/>
      <c r="V801" s="307"/>
      <c r="W801" s="294"/>
      <c r="Z801" s="663" t="str">
        <f t="shared" si="157"/>
        <v/>
      </c>
      <c r="AA801" s="664" t="str">
        <f t="shared" si="170"/>
        <v/>
      </c>
      <c r="AB801" s="664" t="str">
        <f t="shared" si="171"/>
        <v/>
      </c>
      <c r="AC801" s="664" t="str">
        <f>IF(Z801="","",VLOOKUP(Z801,リスト!BN:BO,2,0))</f>
        <v/>
      </c>
      <c r="AD801" s="664" t="str">
        <f t="shared" si="158"/>
        <v/>
      </c>
      <c r="AE801" s="664" t="str">
        <f>IF(AD801="","",VLOOKUP(AD801,リスト!BW:BX,2,0))</f>
        <v/>
      </c>
      <c r="AF801" s="664" t="str">
        <f>IF(Z801="","",IF(J801&gt;【１】経営概要!$G$27,調査年-1,調査年)-I801)</f>
        <v/>
      </c>
      <c r="AG801" s="723" t="str">
        <f t="shared" si="159"/>
        <v/>
      </c>
      <c r="AH801" s="665" t="str">
        <f t="shared" si="160"/>
        <v/>
      </c>
      <c r="AI801" s="665" t="str">
        <f t="shared" si="161"/>
        <v/>
      </c>
      <c r="AJ801" s="666" t="str">
        <f t="shared" si="162"/>
        <v/>
      </c>
      <c r="AK801" s="666" t="str">
        <f t="shared" si="163"/>
        <v/>
      </c>
      <c r="AL801" s="666" t="str">
        <f t="shared" si="173"/>
        <v/>
      </c>
      <c r="AM801" s="666" t="str">
        <f>IF(R801="","",IF(OR(I801=IF(J801&gt;【１】経営概要!$G$27,調査年-1,調査年),AH801=""),"",ROUND(AH801*R801%,0)))</f>
        <v/>
      </c>
      <c r="AN801" s="666" t="str">
        <f t="shared" si="164"/>
        <v/>
      </c>
      <c r="AO801" s="666" t="str">
        <f t="shared" si="165"/>
        <v/>
      </c>
      <c r="AP801" s="666" t="str">
        <f t="shared" si="166"/>
        <v/>
      </c>
      <c r="AQ801" s="862" t="str">
        <f>IF(OR(R801="",AND(OR(I801&lt;&gt;IF(J801&gt;【１】経営概要!$G$27,調査年-1,調査年),AA801=0),M801="",AL801="")),"",
SUM(
IF(AND(I801=IF(J801&gt;【１】経営概要!$G$27,調査年-1,調査年),AA801=1),ROUND(K801*R801%,0),),
ROUND(M801*R801%,0),
ROUND(SUM(AL801)*R801%,0),
))</f>
        <v/>
      </c>
      <c r="AR801" s="666" t="str">
        <f t="shared" si="167"/>
        <v/>
      </c>
      <c r="AS801" s="666" t="str">
        <f t="shared" si="168"/>
        <v/>
      </c>
      <c r="AT801" s="897" t="str">
        <f t="shared" si="172"/>
        <v/>
      </c>
      <c r="AU801" s="897" t="str">
        <f t="shared" si="169"/>
        <v/>
      </c>
    </row>
    <row r="802" spans="3:47" s="4" customFormat="1" ht="28.15" hidden="1" customHeight="1" outlineLevel="1">
      <c r="C802" s="722">
        <v>784</v>
      </c>
      <c r="D802" s="766"/>
      <c r="E802" s="686"/>
      <c r="F802" s="767"/>
      <c r="G802" s="744"/>
      <c r="H802" s="191"/>
      <c r="I802" s="191"/>
      <c r="J802" s="776"/>
      <c r="K802" s="192"/>
      <c r="L802" s="192"/>
      <c r="M802" s="774"/>
      <c r="N802" s="192"/>
      <c r="O802" s="769"/>
      <c r="P802" s="895"/>
      <c r="Q802" s="960"/>
      <c r="R802" s="1048"/>
      <c r="S802" s="770"/>
      <c r="T802" s="771"/>
      <c r="U802" s="453"/>
      <c r="V802" s="307"/>
      <c r="W802" s="294"/>
      <c r="Z802" s="663" t="str">
        <f t="shared" si="157"/>
        <v/>
      </c>
      <c r="AA802" s="664" t="str">
        <f t="shared" si="170"/>
        <v/>
      </c>
      <c r="AB802" s="664" t="str">
        <f t="shared" si="171"/>
        <v/>
      </c>
      <c r="AC802" s="664" t="str">
        <f>IF(Z802="","",VLOOKUP(Z802,リスト!BN:BO,2,0))</f>
        <v/>
      </c>
      <c r="AD802" s="664" t="str">
        <f t="shared" si="158"/>
        <v/>
      </c>
      <c r="AE802" s="664" t="str">
        <f>IF(AD802="","",VLOOKUP(AD802,リスト!BW:BX,2,0))</f>
        <v/>
      </c>
      <c r="AF802" s="664" t="str">
        <f>IF(Z802="","",IF(J802&gt;【１】経営概要!$G$27,調査年-1,調査年)-I802)</f>
        <v/>
      </c>
      <c r="AG802" s="723" t="str">
        <f t="shared" si="159"/>
        <v/>
      </c>
      <c r="AH802" s="665" t="str">
        <f t="shared" si="160"/>
        <v/>
      </c>
      <c r="AI802" s="665" t="str">
        <f t="shared" si="161"/>
        <v/>
      </c>
      <c r="AJ802" s="666" t="str">
        <f t="shared" si="162"/>
        <v/>
      </c>
      <c r="AK802" s="666" t="str">
        <f t="shared" si="163"/>
        <v/>
      </c>
      <c r="AL802" s="666" t="str">
        <f t="shared" si="173"/>
        <v/>
      </c>
      <c r="AM802" s="666" t="str">
        <f>IF(R802="","",IF(OR(I802=IF(J802&gt;【１】経営概要!$G$27,調査年-1,調査年),AH802=""),"",ROUND(AH802*R802%,0)))</f>
        <v/>
      </c>
      <c r="AN802" s="666" t="str">
        <f t="shared" si="164"/>
        <v/>
      </c>
      <c r="AO802" s="666" t="str">
        <f t="shared" si="165"/>
        <v/>
      </c>
      <c r="AP802" s="666" t="str">
        <f t="shared" si="166"/>
        <v/>
      </c>
      <c r="AQ802" s="862" t="str">
        <f>IF(OR(R802="",AND(OR(I802&lt;&gt;IF(J802&gt;【１】経営概要!$G$27,調査年-1,調査年),AA802=0),M802="",AL802="")),"",
SUM(
IF(AND(I802=IF(J802&gt;【１】経営概要!$G$27,調査年-1,調査年),AA802=1),ROUND(K802*R802%,0),),
ROUND(M802*R802%,0),
ROUND(SUM(AL802)*R802%,0),
))</f>
        <v/>
      </c>
      <c r="AR802" s="666" t="str">
        <f t="shared" si="167"/>
        <v/>
      </c>
      <c r="AS802" s="666" t="str">
        <f t="shared" si="168"/>
        <v/>
      </c>
      <c r="AT802" s="897" t="str">
        <f t="shared" si="172"/>
        <v/>
      </c>
      <c r="AU802" s="897" t="str">
        <f t="shared" si="169"/>
        <v/>
      </c>
    </row>
    <row r="803" spans="3:47" s="4" customFormat="1" ht="28.15" hidden="1" customHeight="1" outlineLevel="1">
      <c r="C803" s="722">
        <v>785</v>
      </c>
      <c r="D803" s="766"/>
      <c r="E803" s="686"/>
      <c r="F803" s="767"/>
      <c r="G803" s="744"/>
      <c r="H803" s="191"/>
      <c r="I803" s="191"/>
      <c r="J803" s="776"/>
      <c r="K803" s="192"/>
      <c r="L803" s="192"/>
      <c r="M803" s="774"/>
      <c r="N803" s="192"/>
      <c r="O803" s="769"/>
      <c r="P803" s="895"/>
      <c r="Q803" s="960"/>
      <c r="R803" s="1048"/>
      <c r="S803" s="770"/>
      <c r="T803" s="771"/>
      <c r="U803" s="453"/>
      <c r="V803" s="307"/>
      <c r="W803" s="294"/>
      <c r="Z803" s="663" t="str">
        <f t="shared" si="157"/>
        <v/>
      </c>
      <c r="AA803" s="664" t="str">
        <f t="shared" si="170"/>
        <v/>
      </c>
      <c r="AB803" s="664" t="str">
        <f t="shared" si="171"/>
        <v/>
      </c>
      <c r="AC803" s="664" t="str">
        <f>IF(Z803="","",VLOOKUP(Z803,リスト!BN:BO,2,0))</f>
        <v/>
      </c>
      <c r="AD803" s="664" t="str">
        <f t="shared" si="158"/>
        <v/>
      </c>
      <c r="AE803" s="664" t="str">
        <f>IF(AD803="","",VLOOKUP(AD803,リスト!BW:BX,2,0))</f>
        <v/>
      </c>
      <c r="AF803" s="664" t="str">
        <f>IF(Z803="","",IF(J803&gt;【１】経営概要!$G$27,調査年-1,調査年)-I803)</f>
        <v/>
      </c>
      <c r="AG803" s="723" t="str">
        <f t="shared" si="159"/>
        <v/>
      </c>
      <c r="AH803" s="665" t="str">
        <f t="shared" si="160"/>
        <v/>
      </c>
      <c r="AI803" s="665" t="str">
        <f t="shared" si="161"/>
        <v/>
      </c>
      <c r="AJ803" s="666" t="str">
        <f t="shared" si="162"/>
        <v/>
      </c>
      <c r="AK803" s="666" t="str">
        <f t="shared" si="163"/>
        <v/>
      </c>
      <c r="AL803" s="666" t="str">
        <f t="shared" si="173"/>
        <v/>
      </c>
      <c r="AM803" s="666" t="str">
        <f>IF(R803="","",IF(OR(I803=IF(J803&gt;【１】経営概要!$G$27,調査年-1,調査年),AH803=""),"",ROUND(AH803*R803%,0)))</f>
        <v/>
      </c>
      <c r="AN803" s="666" t="str">
        <f t="shared" si="164"/>
        <v/>
      </c>
      <c r="AO803" s="666" t="str">
        <f t="shared" si="165"/>
        <v/>
      </c>
      <c r="AP803" s="666" t="str">
        <f t="shared" si="166"/>
        <v/>
      </c>
      <c r="AQ803" s="862" t="str">
        <f>IF(OR(R803="",AND(OR(I803&lt;&gt;IF(J803&gt;【１】経営概要!$G$27,調査年-1,調査年),AA803=0),M803="",AL803="")),"",
SUM(
IF(AND(I803=IF(J803&gt;【１】経営概要!$G$27,調査年-1,調査年),AA803=1),ROUND(K803*R803%,0),),
ROUND(M803*R803%,0),
ROUND(SUM(AL803)*R803%,0),
))</f>
        <v/>
      </c>
      <c r="AR803" s="666" t="str">
        <f t="shared" si="167"/>
        <v/>
      </c>
      <c r="AS803" s="666" t="str">
        <f t="shared" si="168"/>
        <v/>
      </c>
      <c r="AT803" s="897" t="str">
        <f t="shared" si="172"/>
        <v/>
      </c>
      <c r="AU803" s="897" t="str">
        <f t="shared" si="169"/>
        <v/>
      </c>
    </row>
    <row r="804" spans="3:47" s="4" customFormat="1" ht="28.15" hidden="1" customHeight="1" outlineLevel="1">
      <c r="C804" s="722">
        <v>786</v>
      </c>
      <c r="D804" s="766"/>
      <c r="E804" s="686"/>
      <c r="F804" s="767"/>
      <c r="G804" s="744"/>
      <c r="H804" s="191"/>
      <c r="I804" s="191"/>
      <c r="J804" s="776"/>
      <c r="K804" s="192"/>
      <c r="L804" s="192"/>
      <c r="M804" s="774"/>
      <c r="N804" s="192"/>
      <c r="O804" s="769"/>
      <c r="P804" s="895"/>
      <c r="Q804" s="960"/>
      <c r="R804" s="1048"/>
      <c r="S804" s="770"/>
      <c r="T804" s="771"/>
      <c r="U804" s="453"/>
      <c r="V804" s="307"/>
      <c r="W804" s="294"/>
      <c r="Z804" s="663" t="str">
        <f t="shared" si="157"/>
        <v/>
      </c>
      <c r="AA804" s="664" t="str">
        <f t="shared" si="170"/>
        <v/>
      </c>
      <c r="AB804" s="664" t="str">
        <f t="shared" si="171"/>
        <v/>
      </c>
      <c r="AC804" s="664" t="str">
        <f>IF(Z804="","",VLOOKUP(Z804,リスト!BN:BO,2,0))</f>
        <v/>
      </c>
      <c r="AD804" s="664" t="str">
        <f t="shared" si="158"/>
        <v/>
      </c>
      <c r="AE804" s="664" t="str">
        <f>IF(AD804="","",VLOOKUP(AD804,リスト!BW:BX,2,0))</f>
        <v/>
      </c>
      <c r="AF804" s="664" t="str">
        <f>IF(Z804="","",IF(J804&gt;【１】経営概要!$G$27,調査年-1,調査年)-I804)</f>
        <v/>
      </c>
      <c r="AG804" s="723" t="str">
        <f t="shared" si="159"/>
        <v/>
      </c>
      <c r="AH804" s="665" t="str">
        <f t="shared" si="160"/>
        <v/>
      </c>
      <c r="AI804" s="665" t="str">
        <f t="shared" si="161"/>
        <v/>
      </c>
      <c r="AJ804" s="666" t="str">
        <f t="shared" si="162"/>
        <v/>
      </c>
      <c r="AK804" s="666" t="str">
        <f t="shared" si="163"/>
        <v/>
      </c>
      <c r="AL804" s="666" t="str">
        <f t="shared" si="173"/>
        <v/>
      </c>
      <c r="AM804" s="666" t="str">
        <f>IF(R804="","",IF(OR(I804=IF(J804&gt;【１】経営概要!$G$27,調査年-1,調査年),AH804=""),"",ROUND(AH804*R804%,0)))</f>
        <v/>
      </c>
      <c r="AN804" s="666" t="str">
        <f t="shared" si="164"/>
        <v/>
      </c>
      <c r="AO804" s="666" t="str">
        <f t="shared" si="165"/>
        <v/>
      </c>
      <c r="AP804" s="666" t="str">
        <f t="shared" si="166"/>
        <v/>
      </c>
      <c r="AQ804" s="862" t="str">
        <f>IF(OR(R804="",AND(OR(I804&lt;&gt;IF(J804&gt;【１】経営概要!$G$27,調査年-1,調査年),AA804=0),M804="",AL804="")),"",
SUM(
IF(AND(I804=IF(J804&gt;【１】経営概要!$G$27,調査年-1,調査年),AA804=1),ROUND(K804*R804%,0),),
ROUND(M804*R804%,0),
ROUND(SUM(AL804)*R804%,0),
))</f>
        <v/>
      </c>
      <c r="AR804" s="666" t="str">
        <f t="shared" si="167"/>
        <v/>
      </c>
      <c r="AS804" s="666" t="str">
        <f t="shared" si="168"/>
        <v/>
      </c>
      <c r="AT804" s="897" t="str">
        <f t="shared" si="172"/>
        <v/>
      </c>
      <c r="AU804" s="897" t="str">
        <f t="shared" si="169"/>
        <v/>
      </c>
    </row>
    <row r="805" spans="3:47" s="4" customFormat="1" ht="28.15" hidden="1" customHeight="1" outlineLevel="1">
      <c r="C805" s="722">
        <v>787</v>
      </c>
      <c r="D805" s="766"/>
      <c r="E805" s="686"/>
      <c r="F805" s="767"/>
      <c r="G805" s="744"/>
      <c r="H805" s="191"/>
      <c r="I805" s="191"/>
      <c r="J805" s="776"/>
      <c r="K805" s="192"/>
      <c r="L805" s="192"/>
      <c r="M805" s="774"/>
      <c r="N805" s="192"/>
      <c r="O805" s="769"/>
      <c r="P805" s="895"/>
      <c r="Q805" s="960"/>
      <c r="R805" s="1048"/>
      <c r="S805" s="770"/>
      <c r="T805" s="771"/>
      <c r="U805" s="453"/>
      <c r="V805" s="307"/>
      <c r="W805" s="294"/>
      <c r="Z805" s="663" t="str">
        <f t="shared" si="157"/>
        <v/>
      </c>
      <c r="AA805" s="664" t="str">
        <f t="shared" si="170"/>
        <v/>
      </c>
      <c r="AB805" s="664" t="str">
        <f t="shared" si="171"/>
        <v/>
      </c>
      <c r="AC805" s="664" t="str">
        <f>IF(Z805="","",VLOOKUP(Z805,リスト!BN:BO,2,0))</f>
        <v/>
      </c>
      <c r="AD805" s="664" t="str">
        <f t="shared" si="158"/>
        <v/>
      </c>
      <c r="AE805" s="664" t="str">
        <f>IF(AD805="","",VLOOKUP(AD805,リスト!BW:BX,2,0))</f>
        <v/>
      </c>
      <c r="AF805" s="664" t="str">
        <f>IF(Z805="","",IF(J805&gt;【１】経営概要!$G$27,調査年-1,調査年)-I805)</f>
        <v/>
      </c>
      <c r="AG805" s="723" t="str">
        <f t="shared" si="159"/>
        <v/>
      </c>
      <c r="AH805" s="665" t="str">
        <f t="shared" si="160"/>
        <v/>
      </c>
      <c r="AI805" s="665" t="str">
        <f t="shared" si="161"/>
        <v/>
      </c>
      <c r="AJ805" s="666" t="str">
        <f t="shared" si="162"/>
        <v/>
      </c>
      <c r="AK805" s="666" t="str">
        <f t="shared" si="163"/>
        <v/>
      </c>
      <c r="AL805" s="666" t="str">
        <f t="shared" si="173"/>
        <v/>
      </c>
      <c r="AM805" s="666" t="str">
        <f>IF(R805="","",IF(OR(I805=IF(J805&gt;【１】経営概要!$G$27,調査年-1,調査年),AH805=""),"",ROUND(AH805*R805%,0)))</f>
        <v/>
      </c>
      <c r="AN805" s="666" t="str">
        <f t="shared" si="164"/>
        <v/>
      </c>
      <c r="AO805" s="666" t="str">
        <f t="shared" si="165"/>
        <v/>
      </c>
      <c r="AP805" s="666" t="str">
        <f t="shared" si="166"/>
        <v/>
      </c>
      <c r="AQ805" s="862" t="str">
        <f>IF(OR(R805="",AND(OR(I805&lt;&gt;IF(J805&gt;【１】経営概要!$G$27,調査年-1,調査年),AA805=0),M805="",AL805="")),"",
SUM(
IF(AND(I805=IF(J805&gt;【１】経営概要!$G$27,調査年-1,調査年),AA805=1),ROUND(K805*R805%,0),),
ROUND(M805*R805%,0),
ROUND(SUM(AL805)*R805%,0),
))</f>
        <v/>
      </c>
      <c r="AR805" s="666" t="str">
        <f t="shared" si="167"/>
        <v/>
      </c>
      <c r="AS805" s="666" t="str">
        <f t="shared" si="168"/>
        <v/>
      </c>
      <c r="AT805" s="897" t="str">
        <f t="shared" si="172"/>
        <v/>
      </c>
      <c r="AU805" s="897" t="str">
        <f t="shared" si="169"/>
        <v/>
      </c>
    </row>
    <row r="806" spans="3:47" s="4" customFormat="1" ht="28.15" hidden="1" customHeight="1" outlineLevel="1">
      <c r="C806" s="722">
        <v>788</v>
      </c>
      <c r="D806" s="766"/>
      <c r="E806" s="686"/>
      <c r="F806" s="767"/>
      <c r="G806" s="744"/>
      <c r="H806" s="191"/>
      <c r="I806" s="191"/>
      <c r="J806" s="776"/>
      <c r="K806" s="192"/>
      <c r="L806" s="192"/>
      <c r="M806" s="774"/>
      <c r="N806" s="192"/>
      <c r="O806" s="769"/>
      <c r="P806" s="895"/>
      <c r="Q806" s="960"/>
      <c r="R806" s="1048"/>
      <c r="S806" s="770"/>
      <c r="T806" s="771"/>
      <c r="U806" s="453"/>
      <c r="V806" s="307"/>
      <c r="W806" s="294"/>
      <c r="Z806" s="663" t="str">
        <f t="shared" si="157"/>
        <v/>
      </c>
      <c r="AA806" s="664" t="str">
        <f t="shared" si="170"/>
        <v/>
      </c>
      <c r="AB806" s="664" t="str">
        <f t="shared" si="171"/>
        <v/>
      </c>
      <c r="AC806" s="664" t="str">
        <f>IF(Z806="","",VLOOKUP(Z806,リスト!BN:BO,2,0))</f>
        <v/>
      </c>
      <c r="AD806" s="664" t="str">
        <f t="shared" si="158"/>
        <v/>
      </c>
      <c r="AE806" s="664" t="str">
        <f>IF(AD806="","",VLOOKUP(AD806,リスト!BW:BX,2,0))</f>
        <v/>
      </c>
      <c r="AF806" s="664" t="str">
        <f>IF(Z806="","",IF(J806&gt;【１】経営概要!$G$27,調査年-1,調査年)-I806)</f>
        <v/>
      </c>
      <c r="AG806" s="723" t="str">
        <f t="shared" si="159"/>
        <v/>
      </c>
      <c r="AH806" s="665" t="str">
        <f t="shared" si="160"/>
        <v/>
      </c>
      <c r="AI806" s="665" t="str">
        <f t="shared" si="161"/>
        <v/>
      </c>
      <c r="AJ806" s="666" t="str">
        <f t="shared" si="162"/>
        <v/>
      </c>
      <c r="AK806" s="666" t="str">
        <f t="shared" si="163"/>
        <v/>
      </c>
      <c r="AL806" s="666" t="str">
        <f t="shared" si="173"/>
        <v/>
      </c>
      <c r="AM806" s="666" t="str">
        <f>IF(R806="","",IF(OR(I806=IF(J806&gt;【１】経営概要!$G$27,調査年-1,調査年),AH806=""),"",ROUND(AH806*R806%,0)))</f>
        <v/>
      </c>
      <c r="AN806" s="666" t="str">
        <f t="shared" si="164"/>
        <v/>
      </c>
      <c r="AO806" s="666" t="str">
        <f t="shared" si="165"/>
        <v/>
      </c>
      <c r="AP806" s="666" t="str">
        <f t="shared" si="166"/>
        <v/>
      </c>
      <c r="AQ806" s="862" t="str">
        <f>IF(OR(R806="",AND(OR(I806&lt;&gt;IF(J806&gt;【１】経営概要!$G$27,調査年-1,調査年),AA806=0),M806="",AL806="")),"",
SUM(
IF(AND(I806=IF(J806&gt;【１】経営概要!$G$27,調査年-1,調査年),AA806=1),ROUND(K806*R806%,0),),
ROUND(M806*R806%,0),
ROUND(SUM(AL806)*R806%,0),
))</f>
        <v/>
      </c>
      <c r="AR806" s="666" t="str">
        <f t="shared" si="167"/>
        <v/>
      </c>
      <c r="AS806" s="666" t="str">
        <f t="shared" si="168"/>
        <v/>
      </c>
      <c r="AT806" s="897" t="str">
        <f t="shared" si="172"/>
        <v/>
      </c>
      <c r="AU806" s="897" t="str">
        <f t="shared" si="169"/>
        <v/>
      </c>
    </row>
    <row r="807" spans="3:47" s="4" customFormat="1" ht="28.15" hidden="1" customHeight="1" outlineLevel="1">
      <c r="C807" s="722">
        <v>789</v>
      </c>
      <c r="D807" s="766"/>
      <c r="E807" s="686"/>
      <c r="F807" s="767"/>
      <c r="G807" s="682"/>
      <c r="H807" s="200"/>
      <c r="I807" s="200"/>
      <c r="J807" s="768"/>
      <c r="K807" s="201"/>
      <c r="L807" s="201"/>
      <c r="M807" s="201"/>
      <c r="N807" s="201"/>
      <c r="O807" s="769"/>
      <c r="P807" s="895"/>
      <c r="Q807" s="960"/>
      <c r="R807" s="1048"/>
      <c r="S807" s="770"/>
      <c r="T807" s="771"/>
      <c r="U807" s="453"/>
      <c r="V807" s="307"/>
      <c r="W807" s="294"/>
      <c r="Z807" s="663" t="str">
        <f t="shared" si="157"/>
        <v/>
      </c>
      <c r="AA807" s="664" t="str">
        <f t="shared" si="170"/>
        <v/>
      </c>
      <c r="AB807" s="664" t="str">
        <f t="shared" si="171"/>
        <v/>
      </c>
      <c r="AC807" s="664" t="str">
        <f>IF(Z807="","",VLOOKUP(Z807,リスト!BN:BO,2,0))</f>
        <v/>
      </c>
      <c r="AD807" s="664" t="str">
        <f t="shared" si="158"/>
        <v/>
      </c>
      <c r="AE807" s="664" t="str">
        <f>IF(AD807="","",VLOOKUP(AD807,リスト!BW:BX,2,0))</f>
        <v/>
      </c>
      <c r="AF807" s="664" t="str">
        <f>IF(Z807="","",IF(J807&gt;【１】経営概要!$G$27,調査年-1,調査年)-I807)</f>
        <v/>
      </c>
      <c r="AG807" s="723" t="str">
        <f t="shared" si="159"/>
        <v/>
      </c>
      <c r="AH807" s="665" t="str">
        <f t="shared" si="160"/>
        <v/>
      </c>
      <c r="AI807" s="665" t="str">
        <f t="shared" si="161"/>
        <v/>
      </c>
      <c r="AJ807" s="666" t="str">
        <f t="shared" si="162"/>
        <v/>
      </c>
      <c r="AK807" s="666" t="str">
        <f t="shared" si="163"/>
        <v/>
      </c>
      <c r="AL807" s="666" t="str">
        <f t="shared" si="173"/>
        <v/>
      </c>
      <c r="AM807" s="666" t="str">
        <f>IF(R807="","",IF(OR(I807=IF(J807&gt;【１】経営概要!$G$27,調査年-1,調査年),AH807=""),"",ROUND(AH807*R807%,0)))</f>
        <v/>
      </c>
      <c r="AN807" s="666" t="str">
        <f t="shared" si="164"/>
        <v/>
      </c>
      <c r="AO807" s="666" t="str">
        <f t="shared" si="165"/>
        <v/>
      </c>
      <c r="AP807" s="666" t="str">
        <f t="shared" si="166"/>
        <v/>
      </c>
      <c r="AQ807" s="862" t="str">
        <f>IF(OR(R807="",AND(OR(I807&lt;&gt;IF(J807&gt;【１】経営概要!$G$27,調査年-1,調査年),AA807=0),M807="",AL807="")),"",
SUM(
IF(AND(I807=IF(J807&gt;【１】経営概要!$G$27,調査年-1,調査年),AA807=1),ROUND(K807*R807%,0),),
ROUND(M807*R807%,0),
ROUND(SUM(AL807)*R807%,0),
))</f>
        <v/>
      </c>
      <c r="AR807" s="666" t="str">
        <f t="shared" si="167"/>
        <v/>
      </c>
      <c r="AS807" s="666" t="str">
        <f t="shared" si="168"/>
        <v/>
      </c>
      <c r="AT807" s="897" t="str">
        <f t="shared" si="172"/>
        <v/>
      </c>
      <c r="AU807" s="897" t="str">
        <f t="shared" si="169"/>
        <v/>
      </c>
    </row>
    <row r="808" spans="3:47" s="4" customFormat="1" ht="28.15" hidden="1" customHeight="1" outlineLevel="1">
      <c r="C808" s="722">
        <v>790</v>
      </c>
      <c r="D808" s="772"/>
      <c r="E808" s="773"/>
      <c r="F808" s="767"/>
      <c r="G808" s="744"/>
      <c r="H808" s="193"/>
      <c r="I808" s="193"/>
      <c r="J808" s="768"/>
      <c r="K808" s="192"/>
      <c r="L808" s="192"/>
      <c r="M808" s="774"/>
      <c r="N808" s="192"/>
      <c r="O808" s="769"/>
      <c r="P808" s="895"/>
      <c r="Q808" s="960"/>
      <c r="R808" s="1048"/>
      <c r="S808" s="770"/>
      <c r="T808" s="771"/>
      <c r="U808" s="453"/>
      <c r="V808" s="307"/>
      <c r="W808" s="294"/>
      <c r="Z808" s="663" t="str">
        <f t="shared" si="157"/>
        <v/>
      </c>
      <c r="AA808" s="664" t="str">
        <f t="shared" si="170"/>
        <v/>
      </c>
      <c r="AB808" s="664" t="str">
        <f t="shared" si="171"/>
        <v/>
      </c>
      <c r="AC808" s="664" t="str">
        <f>IF(Z808="","",VLOOKUP(Z808,リスト!BN:BO,2,0))</f>
        <v/>
      </c>
      <c r="AD808" s="664" t="str">
        <f t="shared" si="158"/>
        <v/>
      </c>
      <c r="AE808" s="664" t="str">
        <f>IF(AD808="","",VLOOKUP(AD808,リスト!BW:BX,2,0))</f>
        <v/>
      </c>
      <c r="AF808" s="664" t="str">
        <f>IF(Z808="","",IF(J808&gt;【１】経営概要!$G$27,調査年-1,調査年)-I808)</f>
        <v/>
      </c>
      <c r="AG808" s="723" t="str">
        <f t="shared" si="159"/>
        <v/>
      </c>
      <c r="AH808" s="665" t="str">
        <f t="shared" si="160"/>
        <v/>
      </c>
      <c r="AI808" s="665" t="str">
        <f t="shared" si="161"/>
        <v/>
      </c>
      <c r="AJ808" s="666" t="str">
        <f t="shared" si="162"/>
        <v/>
      </c>
      <c r="AK808" s="666" t="str">
        <f t="shared" si="163"/>
        <v/>
      </c>
      <c r="AL808" s="666" t="str">
        <f t="shared" si="173"/>
        <v/>
      </c>
      <c r="AM808" s="666" t="str">
        <f>IF(R808="","",IF(OR(I808=IF(J808&gt;【１】経営概要!$G$27,調査年-1,調査年),AH808=""),"",ROUND(AH808*R808%,0)))</f>
        <v/>
      </c>
      <c r="AN808" s="666" t="str">
        <f t="shared" si="164"/>
        <v/>
      </c>
      <c r="AO808" s="666" t="str">
        <f t="shared" si="165"/>
        <v/>
      </c>
      <c r="AP808" s="666" t="str">
        <f t="shared" si="166"/>
        <v/>
      </c>
      <c r="AQ808" s="862" t="str">
        <f>IF(OR(R808="",AND(OR(I808&lt;&gt;IF(J808&gt;【１】経営概要!$G$27,調査年-1,調査年),AA808=0),M808="",AL808="")),"",
SUM(
IF(AND(I808=IF(J808&gt;【１】経営概要!$G$27,調査年-1,調査年),AA808=1),ROUND(K808*R808%,0),),
ROUND(M808*R808%,0),
ROUND(SUM(AL808)*R808%,0),
))</f>
        <v/>
      </c>
      <c r="AR808" s="666" t="str">
        <f t="shared" si="167"/>
        <v/>
      </c>
      <c r="AS808" s="666" t="str">
        <f t="shared" si="168"/>
        <v/>
      </c>
      <c r="AT808" s="897" t="str">
        <f t="shared" si="172"/>
        <v/>
      </c>
      <c r="AU808" s="897" t="str">
        <f t="shared" si="169"/>
        <v/>
      </c>
    </row>
    <row r="809" spans="3:47" s="4" customFormat="1" ht="28.15" hidden="1" customHeight="1" outlineLevel="1">
      <c r="C809" s="722">
        <v>791</v>
      </c>
      <c r="D809" s="766"/>
      <c r="E809" s="686"/>
      <c r="F809" s="767"/>
      <c r="G809" s="744"/>
      <c r="H809" s="191"/>
      <c r="I809" s="191"/>
      <c r="J809" s="768"/>
      <c r="K809" s="192"/>
      <c r="L809" s="192"/>
      <c r="M809" s="774"/>
      <c r="N809" s="192"/>
      <c r="O809" s="769"/>
      <c r="P809" s="895"/>
      <c r="Q809" s="960"/>
      <c r="R809" s="1048"/>
      <c r="S809" s="770"/>
      <c r="T809" s="771"/>
      <c r="U809" s="453"/>
      <c r="V809" s="307"/>
      <c r="W809" s="294"/>
      <c r="Z809" s="663" t="str">
        <f t="shared" si="157"/>
        <v/>
      </c>
      <c r="AA809" s="664" t="str">
        <f t="shared" si="170"/>
        <v/>
      </c>
      <c r="AB809" s="664" t="str">
        <f t="shared" si="171"/>
        <v/>
      </c>
      <c r="AC809" s="664" t="str">
        <f>IF(Z809="","",VLOOKUP(Z809,リスト!BN:BO,2,0))</f>
        <v/>
      </c>
      <c r="AD809" s="664" t="str">
        <f t="shared" si="158"/>
        <v/>
      </c>
      <c r="AE809" s="664" t="str">
        <f>IF(AD809="","",VLOOKUP(AD809,リスト!BW:BX,2,0))</f>
        <v/>
      </c>
      <c r="AF809" s="664" t="str">
        <f>IF(Z809="","",IF(J809&gt;【１】経営概要!$G$27,調査年-1,調査年)-I809)</f>
        <v/>
      </c>
      <c r="AG809" s="723" t="str">
        <f t="shared" si="159"/>
        <v/>
      </c>
      <c r="AH809" s="665" t="str">
        <f t="shared" si="160"/>
        <v/>
      </c>
      <c r="AI809" s="665" t="str">
        <f t="shared" si="161"/>
        <v/>
      </c>
      <c r="AJ809" s="666" t="str">
        <f t="shared" si="162"/>
        <v/>
      </c>
      <c r="AK809" s="666" t="str">
        <f t="shared" si="163"/>
        <v/>
      </c>
      <c r="AL809" s="666" t="str">
        <f t="shared" si="173"/>
        <v/>
      </c>
      <c r="AM809" s="666" t="str">
        <f>IF(R809="","",IF(OR(I809=IF(J809&gt;【１】経営概要!$G$27,調査年-1,調査年),AH809=""),"",ROUND(AH809*R809%,0)))</f>
        <v/>
      </c>
      <c r="AN809" s="666" t="str">
        <f t="shared" si="164"/>
        <v/>
      </c>
      <c r="AO809" s="666" t="str">
        <f t="shared" si="165"/>
        <v/>
      </c>
      <c r="AP809" s="666" t="str">
        <f t="shared" si="166"/>
        <v/>
      </c>
      <c r="AQ809" s="862" t="str">
        <f>IF(OR(R809="",AND(OR(I809&lt;&gt;IF(J809&gt;【１】経営概要!$G$27,調査年-1,調査年),AA809=0),M809="",AL809="")),"",
SUM(
IF(AND(I809=IF(J809&gt;【１】経営概要!$G$27,調査年-1,調査年),AA809=1),ROUND(K809*R809%,0),),
ROUND(M809*R809%,0),
ROUND(SUM(AL809)*R809%,0),
))</f>
        <v/>
      </c>
      <c r="AR809" s="666" t="str">
        <f t="shared" si="167"/>
        <v/>
      </c>
      <c r="AS809" s="666" t="str">
        <f t="shared" si="168"/>
        <v/>
      </c>
      <c r="AT809" s="897" t="str">
        <f t="shared" si="172"/>
        <v/>
      </c>
      <c r="AU809" s="897" t="str">
        <f t="shared" si="169"/>
        <v/>
      </c>
    </row>
    <row r="810" spans="3:47" s="4" customFormat="1" ht="28.15" hidden="1" customHeight="1" outlineLevel="1">
      <c r="C810" s="722">
        <v>792</v>
      </c>
      <c r="D810" s="772"/>
      <c r="E810" s="773"/>
      <c r="F810" s="767"/>
      <c r="G810" s="744"/>
      <c r="H810" s="193"/>
      <c r="I810" s="193"/>
      <c r="J810" s="768"/>
      <c r="K810" s="192"/>
      <c r="L810" s="192"/>
      <c r="M810" s="774"/>
      <c r="N810" s="192"/>
      <c r="O810" s="769"/>
      <c r="P810" s="895"/>
      <c r="Q810" s="960"/>
      <c r="R810" s="1048"/>
      <c r="S810" s="770"/>
      <c r="T810" s="771"/>
      <c r="U810" s="453"/>
      <c r="V810" s="307"/>
      <c r="W810" s="294"/>
      <c r="Z810" s="663" t="str">
        <f t="shared" si="157"/>
        <v/>
      </c>
      <c r="AA810" s="664" t="str">
        <f t="shared" si="170"/>
        <v/>
      </c>
      <c r="AB810" s="664" t="str">
        <f t="shared" si="171"/>
        <v/>
      </c>
      <c r="AC810" s="664" t="str">
        <f>IF(Z810="","",VLOOKUP(Z810,リスト!BN:BO,2,0))</f>
        <v/>
      </c>
      <c r="AD810" s="664" t="str">
        <f t="shared" si="158"/>
        <v/>
      </c>
      <c r="AE810" s="664" t="str">
        <f>IF(AD810="","",VLOOKUP(AD810,リスト!BW:BX,2,0))</f>
        <v/>
      </c>
      <c r="AF810" s="664" t="str">
        <f>IF(Z810="","",IF(J810&gt;【１】経営概要!$G$27,調査年-1,調査年)-I810)</f>
        <v/>
      </c>
      <c r="AG810" s="723" t="str">
        <f t="shared" si="159"/>
        <v/>
      </c>
      <c r="AH810" s="665" t="str">
        <f t="shared" si="160"/>
        <v/>
      </c>
      <c r="AI810" s="665" t="str">
        <f t="shared" si="161"/>
        <v/>
      </c>
      <c r="AJ810" s="666" t="str">
        <f t="shared" si="162"/>
        <v/>
      </c>
      <c r="AK810" s="666" t="str">
        <f t="shared" si="163"/>
        <v/>
      </c>
      <c r="AL810" s="666" t="str">
        <f t="shared" si="173"/>
        <v/>
      </c>
      <c r="AM810" s="666" t="str">
        <f>IF(R810="","",IF(OR(I810=IF(J810&gt;【１】経営概要!$G$27,調査年-1,調査年),AH810=""),"",ROUND(AH810*R810%,0)))</f>
        <v/>
      </c>
      <c r="AN810" s="666" t="str">
        <f t="shared" si="164"/>
        <v/>
      </c>
      <c r="AO810" s="666" t="str">
        <f t="shared" si="165"/>
        <v/>
      </c>
      <c r="AP810" s="666" t="str">
        <f t="shared" si="166"/>
        <v/>
      </c>
      <c r="AQ810" s="862" t="str">
        <f>IF(OR(R810="",AND(OR(I810&lt;&gt;IF(J810&gt;【１】経営概要!$G$27,調査年-1,調査年),AA810=0),M810="",AL810="")),"",
SUM(
IF(AND(I810=IF(J810&gt;【１】経営概要!$G$27,調査年-1,調査年),AA810=1),ROUND(K810*R810%,0),),
ROUND(M810*R810%,0),
ROUND(SUM(AL810)*R810%,0),
))</f>
        <v/>
      </c>
      <c r="AR810" s="666" t="str">
        <f t="shared" si="167"/>
        <v/>
      </c>
      <c r="AS810" s="666" t="str">
        <f t="shared" si="168"/>
        <v/>
      </c>
      <c r="AT810" s="897" t="str">
        <f t="shared" si="172"/>
        <v/>
      </c>
      <c r="AU810" s="897" t="str">
        <f t="shared" si="169"/>
        <v/>
      </c>
    </row>
    <row r="811" spans="3:47" s="4" customFormat="1" ht="28.15" hidden="1" customHeight="1" outlineLevel="1">
      <c r="C811" s="722">
        <v>793</v>
      </c>
      <c r="D811" s="766"/>
      <c r="E811" s="686"/>
      <c r="F811" s="767"/>
      <c r="G811" s="744"/>
      <c r="H811" s="191"/>
      <c r="I811" s="191"/>
      <c r="J811" s="768"/>
      <c r="K811" s="192"/>
      <c r="L811" s="192"/>
      <c r="M811" s="774"/>
      <c r="N811" s="192"/>
      <c r="O811" s="769"/>
      <c r="P811" s="895"/>
      <c r="Q811" s="960"/>
      <c r="R811" s="1048"/>
      <c r="S811" s="770"/>
      <c r="T811" s="771"/>
      <c r="U811" s="453"/>
      <c r="V811" s="307"/>
      <c r="W811" s="294"/>
      <c r="Z811" s="663" t="str">
        <f t="shared" si="157"/>
        <v/>
      </c>
      <c r="AA811" s="664" t="str">
        <f t="shared" si="170"/>
        <v/>
      </c>
      <c r="AB811" s="664" t="str">
        <f t="shared" si="171"/>
        <v/>
      </c>
      <c r="AC811" s="664" t="str">
        <f>IF(Z811="","",VLOOKUP(Z811,リスト!BN:BO,2,0))</f>
        <v/>
      </c>
      <c r="AD811" s="664" t="str">
        <f t="shared" si="158"/>
        <v/>
      </c>
      <c r="AE811" s="664" t="str">
        <f>IF(AD811="","",VLOOKUP(AD811,リスト!BW:BX,2,0))</f>
        <v/>
      </c>
      <c r="AF811" s="664" t="str">
        <f>IF(Z811="","",IF(J811&gt;【１】経営概要!$G$27,調査年-1,調査年)-I811)</f>
        <v/>
      </c>
      <c r="AG811" s="723" t="str">
        <f t="shared" si="159"/>
        <v/>
      </c>
      <c r="AH811" s="665" t="str">
        <f t="shared" si="160"/>
        <v/>
      </c>
      <c r="AI811" s="665" t="str">
        <f t="shared" si="161"/>
        <v/>
      </c>
      <c r="AJ811" s="666" t="str">
        <f t="shared" si="162"/>
        <v/>
      </c>
      <c r="AK811" s="666" t="str">
        <f t="shared" si="163"/>
        <v/>
      </c>
      <c r="AL811" s="666" t="str">
        <f t="shared" si="173"/>
        <v/>
      </c>
      <c r="AM811" s="666" t="str">
        <f>IF(R811="","",IF(OR(I811=IF(J811&gt;【１】経営概要!$G$27,調査年-1,調査年),AH811=""),"",ROUND(AH811*R811%,0)))</f>
        <v/>
      </c>
      <c r="AN811" s="666" t="str">
        <f t="shared" si="164"/>
        <v/>
      </c>
      <c r="AO811" s="666" t="str">
        <f t="shared" si="165"/>
        <v/>
      </c>
      <c r="AP811" s="666" t="str">
        <f t="shared" si="166"/>
        <v/>
      </c>
      <c r="AQ811" s="862" t="str">
        <f>IF(OR(R811="",AND(OR(I811&lt;&gt;IF(J811&gt;【１】経営概要!$G$27,調査年-1,調査年),AA811=0),M811="",AL811="")),"",
SUM(
IF(AND(I811=IF(J811&gt;【１】経営概要!$G$27,調査年-1,調査年),AA811=1),ROUND(K811*R811%,0),),
ROUND(M811*R811%,0),
ROUND(SUM(AL811)*R811%,0),
))</f>
        <v/>
      </c>
      <c r="AR811" s="666" t="str">
        <f t="shared" si="167"/>
        <v/>
      </c>
      <c r="AS811" s="666" t="str">
        <f t="shared" si="168"/>
        <v/>
      </c>
      <c r="AT811" s="897" t="str">
        <f t="shared" si="172"/>
        <v/>
      </c>
      <c r="AU811" s="897" t="str">
        <f t="shared" si="169"/>
        <v/>
      </c>
    </row>
    <row r="812" spans="3:47" s="4" customFormat="1" ht="28.15" hidden="1" customHeight="1" outlineLevel="1">
      <c r="C812" s="722">
        <v>794</v>
      </c>
      <c r="D812" s="772"/>
      <c r="E812" s="773"/>
      <c r="F812" s="767"/>
      <c r="G812" s="744"/>
      <c r="H812" s="193"/>
      <c r="I812" s="193"/>
      <c r="J812" s="768"/>
      <c r="K812" s="192"/>
      <c r="L812" s="192"/>
      <c r="M812" s="774"/>
      <c r="N812" s="192"/>
      <c r="O812" s="769"/>
      <c r="P812" s="895"/>
      <c r="Q812" s="960"/>
      <c r="R812" s="1048"/>
      <c r="S812" s="770"/>
      <c r="T812" s="771"/>
      <c r="U812" s="453"/>
      <c r="V812" s="307"/>
      <c r="W812" s="294"/>
      <c r="Z812" s="663" t="str">
        <f t="shared" si="157"/>
        <v/>
      </c>
      <c r="AA812" s="664" t="str">
        <f t="shared" si="170"/>
        <v/>
      </c>
      <c r="AB812" s="664" t="str">
        <f t="shared" si="171"/>
        <v/>
      </c>
      <c r="AC812" s="664" t="str">
        <f>IF(Z812="","",VLOOKUP(Z812,リスト!BN:BO,2,0))</f>
        <v/>
      </c>
      <c r="AD812" s="664" t="str">
        <f t="shared" si="158"/>
        <v/>
      </c>
      <c r="AE812" s="664" t="str">
        <f>IF(AD812="","",VLOOKUP(AD812,リスト!BW:BX,2,0))</f>
        <v/>
      </c>
      <c r="AF812" s="664" t="str">
        <f>IF(Z812="","",IF(J812&gt;【１】経営概要!$G$27,調査年-1,調査年)-I812)</f>
        <v/>
      </c>
      <c r="AG812" s="723" t="str">
        <f t="shared" si="159"/>
        <v/>
      </c>
      <c r="AH812" s="665" t="str">
        <f t="shared" si="160"/>
        <v/>
      </c>
      <c r="AI812" s="665" t="str">
        <f t="shared" si="161"/>
        <v/>
      </c>
      <c r="AJ812" s="666" t="str">
        <f t="shared" si="162"/>
        <v/>
      </c>
      <c r="AK812" s="666" t="str">
        <f t="shared" si="163"/>
        <v/>
      </c>
      <c r="AL812" s="666" t="str">
        <f t="shared" si="173"/>
        <v/>
      </c>
      <c r="AM812" s="666" t="str">
        <f>IF(R812="","",IF(OR(I812=IF(J812&gt;【１】経営概要!$G$27,調査年-1,調査年),AH812=""),"",ROUND(AH812*R812%,0)))</f>
        <v/>
      </c>
      <c r="AN812" s="666" t="str">
        <f t="shared" si="164"/>
        <v/>
      </c>
      <c r="AO812" s="666" t="str">
        <f t="shared" si="165"/>
        <v/>
      </c>
      <c r="AP812" s="666" t="str">
        <f t="shared" si="166"/>
        <v/>
      </c>
      <c r="AQ812" s="862" t="str">
        <f>IF(OR(R812="",AND(OR(I812&lt;&gt;IF(J812&gt;【１】経営概要!$G$27,調査年-1,調査年),AA812=0),M812="",AL812="")),"",
SUM(
IF(AND(I812=IF(J812&gt;【１】経営概要!$G$27,調査年-1,調査年),AA812=1),ROUND(K812*R812%,0),),
ROUND(M812*R812%,0),
ROUND(SUM(AL812)*R812%,0),
))</f>
        <v/>
      </c>
      <c r="AR812" s="666" t="str">
        <f t="shared" si="167"/>
        <v/>
      </c>
      <c r="AS812" s="666" t="str">
        <f t="shared" si="168"/>
        <v/>
      </c>
      <c r="AT812" s="897" t="str">
        <f>IF(R812="","",IF(P812="","",ROUND(P812*R812%,0)))</f>
        <v/>
      </c>
      <c r="AU812" s="897" t="str">
        <f t="shared" si="169"/>
        <v/>
      </c>
    </row>
    <row r="813" spans="3:47" s="4" customFormat="1" ht="28.15" hidden="1" customHeight="1" outlineLevel="1">
      <c r="C813" s="722">
        <v>795</v>
      </c>
      <c r="D813" s="766"/>
      <c r="E813" s="686"/>
      <c r="F813" s="767"/>
      <c r="G813" s="744"/>
      <c r="H813" s="191"/>
      <c r="I813" s="191"/>
      <c r="J813" s="768"/>
      <c r="K813" s="192"/>
      <c r="L813" s="192"/>
      <c r="M813" s="774"/>
      <c r="N813" s="192"/>
      <c r="O813" s="769"/>
      <c r="P813" s="895"/>
      <c r="Q813" s="960"/>
      <c r="R813" s="1048"/>
      <c r="S813" s="770"/>
      <c r="T813" s="771"/>
      <c r="U813" s="453"/>
      <c r="V813" s="307"/>
      <c r="W813" s="294"/>
      <c r="Z813" s="663" t="str">
        <f t="shared" si="157"/>
        <v/>
      </c>
      <c r="AA813" s="664" t="str">
        <f t="shared" si="170"/>
        <v/>
      </c>
      <c r="AB813" s="664" t="str">
        <f t="shared" si="171"/>
        <v/>
      </c>
      <c r="AC813" s="664" t="str">
        <f>IF(Z813="","",VLOOKUP(Z813,リスト!BN:BO,2,0))</f>
        <v/>
      </c>
      <c r="AD813" s="664" t="str">
        <f t="shared" si="158"/>
        <v/>
      </c>
      <c r="AE813" s="664" t="str">
        <f>IF(AD813="","",VLOOKUP(AD813,リスト!BW:BX,2,0))</f>
        <v/>
      </c>
      <c r="AF813" s="664" t="str">
        <f>IF(Z813="","",IF(J813&gt;【１】経営概要!$G$27,調査年-1,調査年)-I813)</f>
        <v/>
      </c>
      <c r="AG813" s="723" t="str">
        <f t="shared" si="159"/>
        <v/>
      </c>
      <c r="AH813" s="665" t="str">
        <f t="shared" si="160"/>
        <v/>
      </c>
      <c r="AI813" s="665" t="str">
        <f t="shared" si="161"/>
        <v/>
      </c>
      <c r="AJ813" s="666" t="str">
        <f t="shared" si="162"/>
        <v/>
      </c>
      <c r="AK813" s="666" t="str">
        <f t="shared" si="163"/>
        <v/>
      </c>
      <c r="AL813" s="666" t="str">
        <f t="shared" si="173"/>
        <v/>
      </c>
      <c r="AM813" s="666" t="str">
        <f>IF(R813="","",IF(OR(I813=IF(J813&gt;【１】経営概要!$G$27,調査年-1,調査年),AH813=""),"",ROUND(AH813*R813%,0)))</f>
        <v/>
      </c>
      <c r="AN813" s="666" t="str">
        <f t="shared" si="164"/>
        <v/>
      </c>
      <c r="AO813" s="666" t="str">
        <f t="shared" si="165"/>
        <v/>
      </c>
      <c r="AP813" s="666" t="str">
        <f t="shared" si="166"/>
        <v/>
      </c>
      <c r="AQ813" s="862" t="str">
        <f>IF(OR(R813="",AND(OR(I813&lt;&gt;IF(J813&gt;【１】経営概要!$G$27,調査年-1,調査年),AA813=0),M813="",AL813="")),"",
SUM(
IF(AND(I813=IF(J813&gt;【１】経営概要!$G$27,調査年-1,調査年),AA813=1),ROUND(K813*R813%,0),),
ROUND(M813*R813%,0),
ROUND(SUM(AL813)*R813%,0),
))</f>
        <v/>
      </c>
      <c r="AR813" s="666" t="str">
        <f t="shared" si="167"/>
        <v/>
      </c>
      <c r="AS813" s="666" t="str">
        <f t="shared" si="168"/>
        <v/>
      </c>
      <c r="AT813" s="897" t="str">
        <f t="shared" si="172"/>
        <v/>
      </c>
      <c r="AU813" s="897" t="str">
        <f t="shared" si="169"/>
        <v/>
      </c>
    </row>
    <row r="814" spans="3:47" s="4" customFormat="1" ht="28.15" hidden="1" customHeight="1" outlineLevel="1">
      <c r="C814" s="722">
        <v>796</v>
      </c>
      <c r="D814" s="772"/>
      <c r="E814" s="773"/>
      <c r="F814" s="767"/>
      <c r="G814" s="744"/>
      <c r="H814" s="193"/>
      <c r="I814" s="193"/>
      <c r="J814" s="768"/>
      <c r="K814" s="192"/>
      <c r="L814" s="192"/>
      <c r="M814" s="774"/>
      <c r="N814" s="192"/>
      <c r="O814" s="769"/>
      <c r="P814" s="895"/>
      <c r="Q814" s="960"/>
      <c r="R814" s="1048"/>
      <c r="S814" s="770"/>
      <c r="T814" s="771"/>
      <c r="U814" s="453"/>
      <c r="V814" s="307"/>
      <c r="W814" s="294"/>
      <c r="Z814" s="663" t="str">
        <f t="shared" si="157"/>
        <v/>
      </c>
      <c r="AA814" s="664" t="str">
        <f t="shared" si="170"/>
        <v/>
      </c>
      <c r="AB814" s="664" t="str">
        <f t="shared" si="171"/>
        <v/>
      </c>
      <c r="AC814" s="664" t="str">
        <f>IF(Z814="","",VLOOKUP(Z814,リスト!BN:BO,2,0))</f>
        <v/>
      </c>
      <c r="AD814" s="664" t="str">
        <f t="shared" si="158"/>
        <v/>
      </c>
      <c r="AE814" s="664" t="str">
        <f>IF(AD814="","",VLOOKUP(AD814,リスト!BW:BX,2,0))</f>
        <v/>
      </c>
      <c r="AF814" s="664" t="str">
        <f>IF(Z814="","",IF(J814&gt;【１】経営概要!$G$27,調査年-1,調査年)-I814)</f>
        <v/>
      </c>
      <c r="AG814" s="723" t="str">
        <f t="shared" si="159"/>
        <v/>
      </c>
      <c r="AH814" s="665" t="str">
        <f t="shared" si="160"/>
        <v/>
      </c>
      <c r="AI814" s="665" t="str">
        <f t="shared" si="161"/>
        <v/>
      </c>
      <c r="AJ814" s="666" t="str">
        <f t="shared" si="162"/>
        <v/>
      </c>
      <c r="AK814" s="666" t="str">
        <f t="shared" si="163"/>
        <v/>
      </c>
      <c r="AL814" s="666" t="str">
        <f t="shared" si="173"/>
        <v/>
      </c>
      <c r="AM814" s="666" t="str">
        <f>IF(R814="","",IF(OR(I814=IF(J814&gt;【１】経営概要!$G$27,調査年-1,調査年),AH814=""),"",ROUND(AH814*R814%,0)))</f>
        <v/>
      </c>
      <c r="AN814" s="666" t="str">
        <f t="shared" si="164"/>
        <v/>
      </c>
      <c r="AO814" s="666" t="str">
        <f t="shared" si="165"/>
        <v/>
      </c>
      <c r="AP814" s="666" t="str">
        <f t="shared" si="166"/>
        <v/>
      </c>
      <c r="AQ814" s="862" t="str">
        <f>IF(OR(R814="",AND(OR(I814&lt;&gt;IF(J814&gt;【１】経営概要!$G$27,調査年-1,調査年),AA814=0),M814="",AL814="")),"",
SUM(
IF(AND(I814=IF(J814&gt;【１】経営概要!$G$27,調査年-1,調査年),AA814=1),ROUND(K814*R814%,0),),
ROUND(M814*R814%,0),
ROUND(SUM(AL814)*R814%,0),
))</f>
        <v/>
      </c>
      <c r="AR814" s="666" t="str">
        <f t="shared" si="167"/>
        <v/>
      </c>
      <c r="AS814" s="666" t="str">
        <f t="shared" si="168"/>
        <v/>
      </c>
      <c r="AT814" s="897" t="str">
        <f t="shared" si="172"/>
        <v/>
      </c>
      <c r="AU814" s="897" t="str">
        <f t="shared" si="169"/>
        <v/>
      </c>
    </row>
    <row r="815" spans="3:47" s="4" customFormat="1" ht="28.15" hidden="1" customHeight="1" outlineLevel="1">
      <c r="C815" s="722">
        <v>797</v>
      </c>
      <c r="D815" s="766"/>
      <c r="E815" s="686"/>
      <c r="F815" s="767"/>
      <c r="G815" s="744"/>
      <c r="H815" s="191"/>
      <c r="I815" s="191"/>
      <c r="J815" s="768"/>
      <c r="K815" s="192"/>
      <c r="L815" s="192"/>
      <c r="M815" s="774"/>
      <c r="N815" s="192"/>
      <c r="O815" s="769"/>
      <c r="P815" s="895"/>
      <c r="Q815" s="960"/>
      <c r="R815" s="1048"/>
      <c r="S815" s="770"/>
      <c r="T815" s="771"/>
      <c r="U815" s="453"/>
      <c r="V815" s="307"/>
      <c r="W815" s="294"/>
      <c r="Z815" s="663" t="str">
        <f t="shared" si="157"/>
        <v/>
      </c>
      <c r="AA815" s="664" t="str">
        <f t="shared" si="170"/>
        <v/>
      </c>
      <c r="AB815" s="664" t="str">
        <f t="shared" si="171"/>
        <v/>
      </c>
      <c r="AC815" s="664" t="str">
        <f>IF(Z815="","",VLOOKUP(Z815,リスト!BN:BO,2,0))</f>
        <v/>
      </c>
      <c r="AD815" s="664" t="str">
        <f t="shared" si="158"/>
        <v/>
      </c>
      <c r="AE815" s="664" t="str">
        <f>IF(AD815="","",VLOOKUP(AD815,リスト!BW:BX,2,0))</f>
        <v/>
      </c>
      <c r="AF815" s="664" t="str">
        <f>IF(Z815="","",IF(J815&gt;【１】経営概要!$G$27,調査年-1,調査年)-I815)</f>
        <v/>
      </c>
      <c r="AG815" s="723" t="str">
        <f t="shared" si="159"/>
        <v/>
      </c>
      <c r="AH815" s="665" t="str">
        <f t="shared" si="160"/>
        <v/>
      </c>
      <c r="AI815" s="665" t="str">
        <f t="shared" si="161"/>
        <v/>
      </c>
      <c r="AJ815" s="666" t="str">
        <f t="shared" si="162"/>
        <v/>
      </c>
      <c r="AK815" s="666" t="str">
        <f t="shared" si="163"/>
        <v/>
      </c>
      <c r="AL815" s="666" t="str">
        <f t="shared" si="173"/>
        <v/>
      </c>
      <c r="AM815" s="666" t="str">
        <f>IF(R815="","",IF(OR(I815=IF(J815&gt;【１】経営概要!$G$27,調査年-1,調査年),AH815=""),"",ROUND(AH815*R815%,0)))</f>
        <v/>
      </c>
      <c r="AN815" s="666" t="str">
        <f t="shared" si="164"/>
        <v/>
      </c>
      <c r="AO815" s="666" t="str">
        <f t="shared" si="165"/>
        <v/>
      </c>
      <c r="AP815" s="666" t="str">
        <f t="shared" si="166"/>
        <v/>
      </c>
      <c r="AQ815" s="862" t="str">
        <f>IF(OR(R815="",AND(OR(I815&lt;&gt;IF(J815&gt;【１】経営概要!$G$27,調査年-1,調査年),AA815=0),M815="",AL815="")),"",
SUM(
IF(AND(I815=IF(J815&gt;【１】経営概要!$G$27,調査年-1,調査年),AA815=1),ROUND(K815*R815%,0),),
ROUND(M815*R815%,0),
ROUND(SUM(AL815)*R815%,0),
))</f>
        <v/>
      </c>
      <c r="AR815" s="666" t="str">
        <f t="shared" si="167"/>
        <v/>
      </c>
      <c r="AS815" s="666" t="str">
        <f t="shared" si="168"/>
        <v/>
      </c>
      <c r="AT815" s="897" t="str">
        <f t="shared" si="172"/>
        <v/>
      </c>
      <c r="AU815" s="897" t="str">
        <f t="shared" si="169"/>
        <v/>
      </c>
    </row>
    <row r="816" spans="3:47" s="4" customFormat="1" ht="28.15" hidden="1" customHeight="1" outlineLevel="1">
      <c r="C816" s="722">
        <v>798</v>
      </c>
      <c r="D816" s="772"/>
      <c r="E816" s="773"/>
      <c r="F816" s="767"/>
      <c r="G816" s="744"/>
      <c r="H816" s="193"/>
      <c r="I816" s="193"/>
      <c r="J816" s="775"/>
      <c r="K816" s="192"/>
      <c r="L816" s="192"/>
      <c r="M816" s="774"/>
      <c r="N816" s="192"/>
      <c r="O816" s="769"/>
      <c r="P816" s="895"/>
      <c r="Q816" s="960"/>
      <c r="R816" s="1048"/>
      <c r="S816" s="770"/>
      <c r="T816" s="771"/>
      <c r="U816" s="453"/>
      <c r="V816" s="307"/>
      <c r="W816" s="294"/>
      <c r="Z816" s="663" t="str">
        <f t="shared" si="157"/>
        <v/>
      </c>
      <c r="AA816" s="664" t="str">
        <f t="shared" si="170"/>
        <v/>
      </c>
      <c r="AB816" s="664" t="str">
        <f t="shared" si="171"/>
        <v/>
      </c>
      <c r="AC816" s="664" t="str">
        <f>IF(Z816="","",VLOOKUP(Z816,リスト!BN:BO,2,0))</f>
        <v/>
      </c>
      <c r="AD816" s="664" t="str">
        <f t="shared" si="158"/>
        <v/>
      </c>
      <c r="AE816" s="664" t="str">
        <f>IF(AD816="","",VLOOKUP(AD816,リスト!BW:BX,2,0))</f>
        <v/>
      </c>
      <c r="AF816" s="664" t="str">
        <f>IF(Z816="","",IF(J816&gt;【１】経営概要!$G$27,調査年-1,調査年)-I816)</f>
        <v/>
      </c>
      <c r="AG816" s="723" t="str">
        <f t="shared" si="159"/>
        <v/>
      </c>
      <c r="AH816" s="665" t="str">
        <f t="shared" si="160"/>
        <v/>
      </c>
      <c r="AI816" s="665" t="str">
        <f t="shared" si="161"/>
        <v/>
      </c>
      <c r="AJ816" s="666" t="str">
        <f t="shared" si="162"/>
        <v/>
      </c>
      <c r="AK816" s="666" t="str">
        <f t="shared" si="163"/>
        <v/>
      </c>
      <c r="AL816" s="666" t="str">
        <f t="shared" si="173"/>
        <v/>
      </c>
      <c r="AM816" s="666" t="str">
        <f>IF(R816="","",IF(OR(I816=IF(J816&gt;【１】経営概要!$G$27,調査年-1,調査年),AH816=""),"",ROUND(AH816*R816%,0)))</f>
        <v/>
      </c>
      <c r="AN816" s="666" t="str">
        <f t="shared" si="164"/>
        <v/>
      </c>
      <c r="AO816" s="666" t="str">
        <f t="shared" si="165"/>
        <v/>
      </c>
      <c r="AP816" s="666" t="str">
        <f t="shared" si="166"/>
        <v/>
      </c>
      <c r="AQ816" s="862" t="str">
        <f>IF(OR(R816="",AND(OR(I816&lt;&gt;IF(J816&gt;【１】経営概要!$G$27,調査年-1,調査年),AA816=0),M816="",AL816="")),"",
SUM(
IF(AND(I816=IF(J816&gt;【１】経営概要!$G$27,調査年-1,調査年),AA816=1),ROUND(K816*R816%,0),),
ROUND(M816*R816%,0),
ROUND(SUM(AL816)*R816%,0),
))</f>
        <v/>
      </c>
      <c r="AR816" s="666" t="str">
        <f t="shared" si="167"/>
        <v/>
      </c>
      <c r="AS816" s="666" t="str">
        <f t="shared" si="168"/>
        <v/>
      </c>
      <c r="AT816" s="897" t="str">
        <f t="shared" si="172"/>
        <v/>
      </c>
      <c r="AU816" s="897" t="str">
        <f t="shared" si="169"/>
        <v/>
      </c>
    </row>
    <row r="817" spans="3:47" s="4" customFormat="1" ht="28.15" hidden="1" customHeight="1" outlineLevel="1">
      <c r="C817" s="722">
        <v>799</v>
      </c>
      <c r="D817" s="766"/>
      <c r="E817" s="686"/>
      <c r="F817" s="767"/>
      <c r="G817" s="744"/>
      <c r="H817" s="191"/>
      <c r="I817" s="191"/>
      <c r="J817" s="776"/>
      <c r="K817" s="192"/>
      <c r="L817" s="192"/>
      <c r="M817" s="774"/>
      <c r="N817" s="192"/>
      <c r="O817" s="769"/>
      <c r="P817" s="895"/>
      <c r="Q817" s="960"/>
      <c r="R817" s="1048"/>
      <c r="S817" s="770"/>
      <c r="T817" s="771"/>
      <c r="U817" s="453"/>
      <c r="V817" s="307"/>
      <c r="W817" s="294"/>
      <c r="Z817" s="663" t="str">
        <f t="shared" si="157"/>
        <v/>
      </c>
      <c r="AA817" s="664" t="str">
        <f t="shared" si="170"/>
        <v/>
      </c>
      <c r="AB817" s="664" t="str">
        <f t="shared" si="171"/>
        <v/>
      </c>
      <c r="AC817" s="664" t="str">
        <f>IF(Z817="","",VLOOKUP(Z817,リスト!BN:BO,2,0))</f>
        <v/>
      </c>
      <c r="AD817" s="664" t="str">
        <f t="shared" si="158"/>
        <v/>
      </c>
      <c r="AE817" s="664" t="str">
        <f>IF(AD817="","",VLOOKUP(AD817,リスト!BW:BX,2,0))</f>
        <v/>
      </c>
      <c r="AF817" s="664" t="str">
        <f>IF(Z817="","",IF(J817&gt;【１】経営概要!$G$27,調査年-1,調査年)-I817)</f>
        <v/>
      </c>
      <c r="AG817" s="723" t="str">
        <f t="shared" si="159"/>
        <v/>
      </c>
      <c r="AH817" s="665" t="str">
        <f t="shared" si="160"/>
        <v/>
      </c>
      <c r="AI817" s="665" t="str">
        <f t="shared" si="161"/>
        <v/>
      </c>
      <c r="AJ817" s="666" t="str">
        <f t="shared" si="162"/>
        <v/>
      </c>
      <c r="AK817" s="666" t="str">
        <f t="shared" si="163"/>
        <v/>
      </c>
      <c r="AL817" s="666" t="str">
        <f t="shared" si="173"/>
        <v/>
      </c>
      <c r="AM817" s="666" t="str">
        <f>IF(R817="","",IF(OR(I817=IF(J817&gt;【１】経営概要!$G$27,調査年-1,調査年),AH817=""),"",ROUND(AH817*R817%,0)))</f>
        <v/>
      </c>
      <c r="AN817" s="666" t="str">
        <f t="shared" si="164"/>
        <v/>
      </c>
      <c r="AO817" s="666" t="str">
        <f t="shared" si="165"/>
        <v/>
      </c>
      <c r="AP817" s="666" t="str">
        <f t="shared" si="166"/>
        <v/>
      </c>
      <c r="AQ817" s="862" t="str">
        <f>IF(OR(R817="",AND(OR(I817&lt;&gt;IF(J817&gt;【１】経営概要!$G$27,調査年-1,調査年),AA817=0),M817="",AL817="")),"",
SUM(
IF(AND(I817=IF(J817&gt;【１】経営概要!$G$27,調査年-1,調査年),AA817=1),ROUND(K817*R817%,0),),
ROUND(M817*R817%,0),
ROUND(SUM(AL817)*R817%,0),
))</f>
        <v/>
      </c>
      <c r="AR817" s="666" t="str">
        <f t="shared" si="167"/>
        <v/>
      </c>
      <c r="AS817" s="666" t="str">
        <f t="shared" si="168"/>
        <v/>
      </c>
      <c r="AT817" s="897" t="str">
        <f t="shared" si="172"/>
        <v/>
      </c>
      <c r="AU817" s="897" t="str">
        <f t="shared" si="169"/>
        <v/>
      </c>
    </row>
    <row r="818" spans="3:47" s="4" customFormat="1" ht="28.15" hidden="1" customHeight="1" outlineLevel="1">
      <c r="C818" s="722">
        <v>800</v>
      </c>
      <c r="D818" s="766"/>
      <c r="E818" s="686"/>
      <c r="F818" s="767"/>
      <c r="G818" s="744"/>
      <c r="H818" s="191"/>
      <c r="I818" s="191"/>
      <c r="J818" s="776"/>
      <c r="K818" s="192"/>
      <c r="L818" s="192"/>
      <c r="M818" s="774"/>
      <c r="N818" s="192"/>
      <c r="O818" s="769"/>
      <c r="P818" s="895"/>
      <c r="Q818" s="960"/>
      <c r="R818" s="1048"/>
      <c r="S818" s="770"/>
      <c r="T818" s="771"/>
      <c r="U818" s="453"/>
      <c r="V818" s="307"/>
      <c r="W818" s="294"/>
      <c r="Z818" s="663" t="str">
        <f t="shared" si="157"/>
        <v/>
      </c>
      <c r="AA818" s="664" t="str">
        <f t="shared" si="170"/>
        <v/>
      </c>
      <c r="AB818" s="664" t="str">
        <f t="shared" si="171"/>
        <v/>
      </c>
      <c r="AC818" s="664" t="str">
        <f>IF(Z818="","",VLOOKUP(Z818,リスト!BN:BO,2,0))</f>
        <v/>
      </c>
      <c r="AD818" s="664" t="str">
        <f t="shared" si="158"/>
        <v/>
      </c>
      <c r="AE818" s="664" t="str">
        <f>IF(AD818="","",VLOOKUP(AD818,リスト!BW:BX,2,0))</f>
        <v/>
      </c>
      <c r="AF818" s="664" t="str">
        <f>IF(Z818="","",IF(J818&gt;【１】経営概要!$G$27,調査年-1,調査年)-I818)</f>
        <v/>
      </c>
      <c r="AG818" s="723" t="str">
        <f t="shared" si="159"/>
        <v/>
      </c>
      <c r="AH818" s="665" t="str">
        <f t="shared" si="160"/>
        <v/>
      </c>
      <c r="AI818" s="665" t="str">
        <f t="shared" si="161"/>
        <v/>
      </c>
      <c r="AJ818" s="666" t="str">
        <f t="shared" si="162"/>
        <v/>
      </c>
      <c r="AK818" s="666" t="str">
        <f t="shared" si="163"/>
        <v/>
      </c>
      <c r="AL818" s="666" t="str">
        <f t="shared" si="173"/>
        <v/>
      </c>
      <c r="AM818" s="666" t="str">
        <f>IF(R818="","",IF(OR(I818=IF(J818&gt;【１】経営概要!$G$27,調査年-1,調査年),AH818=""),"",ROUND(AH818*R818%,0)))</f>
        <v/>
      </c>
      <c r="AN818" s="666" t="str">
        <f t="shared" si="164"/>
        <v/>
      </c>
      <c r="AO818" s="666" t="str">
        <f t="shared" si="165"/>
        <v/>
      </c>
      <c r="AP818" s="666" t="str">
        <f t="shared" si="166"/>
        <v/>
      </c>
      <c r="AQ818" s="862" t="str">
        <f>IF(OR(R818="",AND(OR(I818&lt;&gt;IF(J818&gt;【１】経営概要!$G$27,調査年-1,調査年),AA818=0),M818="",AL818="")),"",
SUM(
IF(AND(I818=IF(J818&gt;【１】経営概要!$G$27,調査年-1,調査年),AA818=1),ROUND(K818*R818%,0),),
ROUND(M818*R818%,0),
ROUND(SUM(AL818)*R818%,0),
))</f>
        <v/>
      </c>
      <c r="AR818" s="666" t="str">
        <f t="shared" si="167"/>
        <v/>
      </c>
      <c r="AS818" s="666" t="str">
        <f t="shared" si="168"/>
        <v/>
      </c>
      <c r="AT818" s="897" t="str">
        <f t="shared" si="172"/>
        <v/>
      </c>
      <c r="AU818" s="897" t="str">
        <f t="shared" si="169"/>
        <v/>
      </c>
    </row>
    <row r="819" spans="3:47" s="4" customFormat="1" ht="28.15" hidden="1" customHeight="1" outlineLevel="1">
      <c r="C819" s="722">
        <v>801</v>
      </c>
      <c r="D819" s="766"/>
      <c r="E819" s="686"/>
      <c r="F819" s="767"/>
      <c r="G819" s="744"/>
      <c r="H819" s="191"/>
      <c r="I819" s="191"/>
      <c r="J819" s="776"/>
      <c r="K819" s="192"/>
      <c r="L819" s="192"/>
      <c r="M819" s="774"/>
      <c r="N819" s="192"/>
      <c r="O819" s="769"/>
      <c r="P819" s="895"/>
      <c r="Q819" s="960"/>
      <c r="R819" s="1048"/>
      <c r="S819" s="770"/>
      <c r="T819" s="771"/>
      <c r="U819" s="453"/>
      <c r="V819" s="307"/>
      <c r="W819" s="294"/>
      <c r="Z819" s="663" t="str">
        <f t="shared" si="157"/>
        <v/>
      </c>
      <c r="AA819" s="664" t="str">
        <f t="shared" si="170"/>
        <v/>
      </c>
      <c r="AB819" s="664" t="str">
        <f t="shared" si="171"/>
        <v/>
      </c>
      <c r="AC819" s="664" t="str">
        <f>IF(Z819="","",VLOOKUP(Z819,リスト!BN:BO,2,0))</f>
        <v/>
      </c>
      <c r="AD819" s="664" t="str">
        <f t="shared" si="158"/>
        <v/>
      </c>
      <c r="AE819" s="664" t="str">
        <f>IF(AD819="","",VLOOKUP(AD819,リスト!BW:BX,2,0))</f>
        <v/>
      </c>
      <c r="AF819" s="664" t="str">
        <f>IF(Z819="","",IF(J819&gt;【１】経営概要!$G$27,調査年-1,調査年)-I819)</f>
        <v/>
      </c>
      <c r="AG819" s="723" t="str">
        <f t="shared" si="159"/>
        <v/>
      </c>
      <c r="AH819" s="665" t="str">
        <f t="shared" si="160"/>
        <v/>
      </c>
      <c r="AI819" s="665" t="str">
        <f t="shared" si="161"/>
        <v/>
      </c>
      <c r="AJ819" s="666" t="str">
        <f t="shared" si="162"/>
        <v/>
      </c>
      <c r="AK819" s="666" t="str">
        <f t="shared" si="163"/>
        <v/>
      </c>
      <c r="AL819" s="666" t="str">
        <f t="shared" si="173"/>
        <v/>
      </c>
      <c r="AM819" s="666" t="str">
        <f>IF(R819="","",IF(OR(I819=IF(J819&gt;【１】経営概要!$G$27,調査年-1,調査年),AH819=""),"",ROUND(AH819*R819%,0)))</f>
        <v/>
      </c>
      <c r="AN819" s="666" t="str">
        <f t="shared" si="164"/>
        <v/>
      </c>
      <c r="AO819" s="666" t="str">
        <f t="shared" si="165"/>
        <v/>
      </c>
      <c r="AP819" s="666" t="str">
        <f t="shared" si="166"/>
        <v/>
      </c>
      <c r="AQ819" s="862" t="str">
        <f>IF(OR(R819="",AND(OR(I819&lt;&gt;IF(J819&gt;【１】経営概要!$G$27,調査年-1,調査年),AA819=0),M819="",AL819="")),"",
SUM(
IF(AND(I819=IF(J819&gt;【１】経営概要!$G$27,調査年-1,調査年),AA819=1),ROUND(K819*R819%,0),),
ROUND(M819*R819%,0),
ROUND(SUM(AL819)*R819%,0),
))</f>
        <v/>
      </c>
      <c r="AR819" s="666" t="str">
        <f t="shared" si="167"/>
        <v/>
      </c>
      <c r="AS819" s="666" t="str">
        <f t="shared" si="168"/>
        <v/>
      </c>
      <c r="AT819" s="897" t="str">
        <f t="shared" si="172"/>
        <v/>
      </c>
      <c r="AU819" s="897" t="str">
        <f t="shared" si="169"/>
        <v/>
      </c>
    </row>
    <row r="820" spans="3:47" s="4" customFormat="1" ht="28.15" hidden="1" customHeight="1" outlineLevel="1">
      <c r="C820" s="722">
        <v>802</v>
      </c>
      <c r="D820" s="766"/>
      <c r="E820" s="686"/>
      <c r="F820" s="767"/>
      <c r="G820" s="744"/>
      <c r="H820" s="191"/>
      <c r="I820" s="191"/>
      <c r="J820" s="776"/>
      <c r="K820" s="192"/>
      <c r="L820" s="192"/>
      <c r="M820" s="774"/>
      <c r="N820" s="192"/>
      <c r="O820" s="769"/>
      <c r="P820" s="895"/>
      <c r="Q820" s="960"/>
      <c r="R820" s="1048"/>
      <c r="S820" s="770"/>
      <c r="T820" s="771"/>
      <c r="U820" s="453"/>
      <c r="V820" s="307"/>
      <c r="W820" s="294"/>
      <c r="Z820" s="663" t="str">
        <f t="shared" si="157"/>
        <v/>
      </c>
      <c r="AA820" s="664" t="str">
        <f t="shared" si="170"/>
        <v/>
      </c>
      <c r="AB820" s="664" t="str">
        <f t="shared" si="171"/>
        <v/>
      </c>
      <c r="AC820" s="664" t="str">
        <f>IF(Z820="","",VLOOKUP(Z820,リスト!BN:BO,2,0))</f>
        <v/>
      </c>
      <c r="AD820" s="664" t="str">
        <f t="shared" si="158"/>
        <v/>
      </c>
      <c r="AE820" s="664" t="str">
        <f>IF(AD820="","",VLOOKUP(AD820,リスト!BW:BX,2,0))</f>
        <v/>
      </c>
      <c r="AF820" s="664" t="str">
        <f>IF(Z820="","",IF(J820&gt;【１】経営概要!$G$27,調査年-1,調査年)-I820)</f>
        <v/>
      </c>
      <c r="AG820" s="723" t="str">
        <f t="shared" si="159"/>
        <v/>
      </c>
      <c r="AH820" s="665" t="str">
        <f t="shared" si="160"/>
        <v/>
      </c>
      <c r="AI820" s="665" t="str">
        <f t="shared" si="161"/>
        <v/>
      </c>
      <c r="AJ820" s="666" t="str">
        <f t="shared" si="162"/>
        <v/>
      </c>
      <c r="AK820" s="666" t="str">
        <f t="shared" si="163"/>
        <v/>
      </c>
      <c r="AL820" s="666" t="str">
        <f t="shared" si="173"/>
        <v/>
      </c>
      <c r="AM820" s="666" t="str">
        <f>IF(R820="","",IF(OR(I820=IF(J820&gt;【１】経営概要!$G$27,調査年-1,調査年),AH820=""),"",ROUND(AH820*R820%,0)))</f>
        <v/>
      </c>
      <c r="AN820" s="666" t="str">
        <f t="shared" si="164"/>
        <v/>
      </c>
      <c r="AO820" s="666" t="str">
        <f t="shared" si="165"/>
        <v/>
      </c>
      <c r="AP820" s="666" t="str">
        <f t="shared" si="166"/>
        <v/>
      </c>
      <c r="AQ820" s="862" t="str">
        <f>IF(OR(R820="",AND(OR(I820&lt;&gt;IF(J820&gt;【１】経営概要!$G$27,調査年-1,調査年),AA820=0),M820="",AL820="")),"",
SUM(
IF(AND(I820=IF(J820&gt;【１】経営概要!$G$27,調査年-1,調査年),AA820=1),ROUND(K820*R820%,0),),
ROUND(M820*R820%,0),
ROUND(SUM(AL820)*R820%,0),
))</f>
        <v/>
      </c>
      <c r="AR820" s="666" t="str">
        <f t="shared" si="167"/>
        <v/>
      </c>
      <c r="AS820" s="666" t="str">
        <f t="shared" si="168"/>
        <v/>
      </c>
      <c r="AT820" s="897" t="str">
        <f t="shared" si="172"/>
        <v/>
      </c>
      <c r="AU820" s="897" t="str">
        <f t="shared" si="169"/>
        <v/>
      </c>
    </row>
    <row r="821" spans="3:47" s="4" customFormat="1" ht="28.15" hidden="1" customHeight="1" outlineLevel="1">
      <c r="C821" s="722">
        <v>803</v>
      </c>
      <c r="D821" s="766"/>
      <c r="E821" s="686"/>
      <c r="F821" s="767"/>
      <c r="G821" s="744"/>
      <c r="H821" s="191"/>
      <c r="I821" s="191"/>
      <c r="J821" s="776"/>
      <c r="K821" s="192"/>
      <c r="L821" s="192"/>
      <c r="M821" s="774"/>
      <c r="N821" s="192"/>
      <c r="O821" s="769"/>
      <c r="P821" s="895"/>
      <c r="Q821" s="960"/>
      <c r="R821" s="1048"/>
      <c r="S821" s="770"/>
      <c r="T821" s="771"/>
      <c r="U821" s="453"/>
      <c r="V821" s="307"/>
      <c r="W821" s="294"/>
      <c r="Z821" s="663" t="str">
        <f t="shared" si="157"/>
        <v/>
      </c>
      <c r="AA821" s="664" t="str">
        <f t="shared" si="170"/>
        <v/>
      </c>
      <c r="AB821" s="664" t="str">
        <f t="shared" si="171"/>
        <v/>
      </c>
      <c r="AC821" s="664" t="str">
        <f>IF(Z821="","",VLOOKUP(Z821,リスト!BN:BO,2,0))</f>
        <v/>
      </c>
      <c r="AD821" s="664" t="str">
        <f t="shared" si="158"/>
        <v/>
      </c>
      <c r="AE821" s="664" t="str">
        <f>IF(AD821="","",VLOOKUP(AD821,リスト!BW:BX,2,0))</f>
        <v/>
      </c>
      <c r="AF821" s="664" t="str">
        <f>IF(Z821="","",IF(J821&gt;【１】経営概要!$G$27,調査年-1,調査年)-I821)</f>
        <v/>
      </c>
      <c r="AG821" s="723" t="str">
        <f t="shared" si="159"/>
        <v/>
      </c>
      <c r="AH821" s="665" t="str">
        <f t="shared" si="160"/>
        <v/>
      </c>
      <c r="AI821" s="665" t="str">
        <f t="shared" si="161"/>
        <v/>
      </c>
      <c r="AJ821" s="666" t="str">
        <f t="shared" si="162"/>
        <v/>
      </c>
      <c r="AK821" s="666" t="str">
        <f t="shared" si="163"/>
        <v/>
      </c>
      <c r="AL821" s="666" t="str">
        <f t="shared" si="173"/>
        <v/>
      </c>
      <c r="AM821" s="666" t="str">
        <f>IF(R821="","",IF(OR(I821=IF(J821&gt;【１】経営概要!$G$27,調査年-1,調査年),AH821=""),"",ROUND(AH821*R821%,0)))</f>
        <v/>
      </c>
      <c r="AN821" s="666" t="str">
        <f t="shared" si="164"/>
        <v/>
      </c>
      <c r="AO821" s="666" t="str">
        <f t="shared" si="165"/>
        <v/>
      </c>
      <c r="AP821" s="666" t="str">
        <f t="shared" si="166"/>
        <v/>
      </c>
      <c r="AQ821" s="862" t="str">
        <f>IF(OR(R821="",AND(OR(I821&lt;&gt;IF(J821&gt;【１】経営概要!$G$27,調査年-1,調査年),AA821=0),M821="",AL821="")),"",
SUM(
IF(AND(I821=IF(J821&gt;【１】経営概要!$G$27,調査年-1,調査年),AA821=1),ROUND(K821*R821%,0),),
ROUND(M821*R821%,0),
ROUND(SUM(AL821)*R821%,0),
))</f>
        <v/>
      </c>
      <c r="AR821" s="666" t="str">
        <f t="shared" si="167"/>
        <v/>
      </c>
      <c r="AS821" s="666" t="str">
        <f t="shared" si="168"/>
        <v/>
      </c>
      <c r="AT821" s="897" t="str">
        <f t="shared" si="172"/>
        <v/>
      </c>
      <c r="AU821" s="897" t="str">
        <f t="shared" si="169"/>
        <v/>
      </c>
    </row>
    <row r="822" spans="3:47" s="4" customFormat="1" ht="28.15" hidden="1" customHeight="1" outlineLevel="1">
      <c r="C822" s="722">
        <v>804</v>
      </c>
      <c r="D822" s="766"/>
      <c r="E822" s="686"/>
      <c r="F822" s="767"/>
      <c r="G822" s="744"/>
      <c r="H822" s="191"/>
      <c r="I822" s="191"/>
      <c r="J822" s="776"/>
      <c r="K822" s="192"/>
      <c r="L822" s="192"/>
      <c r="M822" s="774"/>
      <c r="N822" s="192"/>
      <c r="O822" s="769"/>
      <c r="P822" s="895"/>
      <c r="Q822" s="960"/>
      <c r="R822" s="1048"/>
      <c r="S822" s="770"/>
      <c r="T822" s="771"/>
      <c r="U822" s="453"/>
      <c r="V822" s="307"/>
      <c r="W822" s="294"/>
      <c r="Z822" s="663" t="str">
        <f t="shared" si="157"/>
        <v/>
      </c>
      <c r="AA822" s="664" t="str">
        <f t="shared" si="170"/>
        <v/>
      </c>
      <c r="AB822" s="664" t="str">
        <f t="shared" si="171"/>
        <v/>
      </c>
      <c r="AC822" s="664" t="str">
        <f>IF(Z822="","",VLOOKUP(Z822,リスト!BN:BO,2,0))</f>
        <v/>
      </c>
      <c r="AD822" s="664" t="str">
        <f t="shared" si="158"/>
        <v/>
      </c>
      <c r="AE822" s="664" t="str">
        <f>IF(AD822="","",VLOOKUP(AD822,リスト!BW:BX,2,0))</f>
        <v/>
      </c>
      <c r="AF822" s="664" t="str">
        <f>IF(Z822="","",IF(J822&gt;【１】経営概要!$G$27,調査年-1,調査年)-I822)</f>
        <v/>
      </c>
      <c r="AG822" s="723" t="str">
        <f t="shared" si="159"/>
        <v/>
      </c>
      <c r="AH822" s="665" t="str">
        <f t="shared" si="160"/>
        <v/>
      </c>
      <c r="AI822" s="665" t="str">
        <f t="shared" si="161"/>
        <v/>
      </c>
      <c r="AJ822" s="666" t="str">
        <f t="shared" si="162"/>
        <v/>
      </c>
      <c r="AK822" s="666" t="str">
        <f t="shared" si="163"/>
        <v/>
      </c>
      <c r="AL822" s="666" t="str">
        <f t="shared" si="173"/>
        <v/>
      </c>
      <c r="AM822" s="666" t="str">
        <f>IF(R822="","",IF(OR(I822=IF(J822&gt;【１】経営概要!$G$27,調査年-1,調査年),AH822=""),"",ROUND(AH822*R822%,0)))</f>
        <v/>
      </c>
      <c r="AN822" s="666" t="str">
        <f t="shared" si="164"/>
        <v/>
      </c>
      <c r="AO822" s="666" t="str">
        <f t="shared" si="165"/>
        <v/>
      </c>
      <c r="AP822" s="666" t="str">
        <f t="shared" si="166"/>
        <v/>
      </c>
      <c r="AQ822" s="862" t="str">
        <f>IF(OR(R822="",AND(OR(I822&lt;&gt;IF(J822&gt;【１】経営概要!$G$27,調査年-1,調査年),AA822=0),M822="",AL822="")),"",
SUM(
IF(AND(I822=IF(J822&gt;【１】経営概要!$G$27,調査年-1,調査年),AA822=1),ROUND(K822*R822%,0),),
ROUND(M822*R822%,0),
ROUND(SUM(AL822)*R822%,0),
))</f>
        <v/>
      </c>
      <c r="AR822" s="666" t="str">
        <f t="shared" si="167"/>
        <v/>
      </c>
      <c r="AS822" s="666" t="str">
        <f t="shared" si="168"/>
        <v/>
      </c>
      <c r="AT822" s="897" t="str">
        <f t="shared" si="172"/>
        <v/>
      </c>
      <c r="AU822" s="897" t="str">
        <f t="shared" si="169"/>
        <v/>
      </c>
    </row>
    <row r="823" spans="3:47" s="4" customFormat="1" ht="28.15" hidden="1" customHeight="1" outlineLevel="1">
      <c r="C823" s="722">
        <v>805</v>
      </c>
      <c r="D823" s="766"/>
      <c r="E823" s="686"/>
      <c r="F823" s="767"/>
      <c r="G823" s="682"/>
      <c r="H823" s="200"/>
      <c r="I823" s="200"/>
      <c r="J823" s="768"/>
      <c r="K823" s="201"/>
      <c r="L823" s="201"/>
      <c r="M823" s="201"/>
      <c r="N823" s="201"/>
      <c r="O823" s="769"/>
      <c r="P823" s="895"/>
      <c r="Q823" s="960"/>
      <c r="R823" s="1048"/>
      <c r="S823" s="770"/>
      <c r="T823" s="771"/>
      <c r="U823" s="453"/>
      <c r="V823" s="307"/>
      <c r="W823" s="294"/>
      <c r="Z823" s="663" t="str">
        <f t="shared" si="157"/>
        <v/>
      </c>
      <c r="AA823" s="664" t="str">
        <f t="shared" si="170"/>
        <v/>
      </c>
      <c r="AB823" s="664" t="str">
        <f t="shared" si="171"/>
        <v/>
      </c>
      <c r="AC823" s="664" t="str">
        <f>IF(Z823="","",VLOOKUP(Z823,リスト!BN:BO,2,0))</f>
        <v/>
      </c>
      <c r="AD823" s="664" t="str">
        <f t="shared" si="158"/>
        <v/>
      </c>
      <c r="AE823" s="664" t="str">
        <f>IF(AD823="","",VLOOKUP(AD823,リスト!BW:BX,2,0))</f>
        <v/>
      </c>
      <c r="AF823" s="664" t="str">
        <f>IF(Z823="","",IF(J823&gt;【１】経営概要!$G$27,調査年-1,調査年)-I823)</f>
        <v/>
      </c>
      <c r="AG823" s="723" t="str">
        <f t="shared" si="159"/>
        <v/>
      </c>
      <c r="AH823" s="665" t="str">
        <f t="shared" si="160"/>
        <v/>
      </c>
      <c r="AI823" s="665" t="str">
        <f t="shared" si="161"/>
        <v/>
      </c>
      <c r="AJ823" s="666" t="str">
        <f t="shared" si="162"/>
        <v/>
      </c>
      <c r="AK823" s="666" t="str">
        <f t="shared" si="163"/>
        <v/>
      </c>
      <c r="AL823" s="666" t="str">
        <f t="shared" si="173"/>
        <v/>
      </c>
      <c r="AM823" s="666" t="str">
        <f>IF(R823="","",IF(OR(I823=IF(J823&gt;【１】経営概要!$G$27,調査年-1,調査年),AH823=""),"",ROUND(AH823*R823%,0)))</f>
        <v/>
      </c>
      <c r="AN823" s="666" t="str">
        <f t="shared" si="164"/>
        <v/>
      </c>
      <c r="AO823" s="666" t="str">
        <f t="shared" si="165"/>
        <v/>
      </c>
      <c r="AP823" s="666" t="str">
        <f t="shared" si="166"/>
        <v/>
      </c>
      <c r="AQ823" s="862" t="str">
        <f>IF(OR(R823="",AND(OR(I823&lt;&gt;IF(J823&gt;【１】経営概要!$G$27,調査年-1,調査年),AA823=0),M823="",AL823="")),"",
SUM(
IF(AND(I823=IF(J823&gt;【１】経営概要!$G$27,調査年-1,調査年),AA823=1),ROUND(K823*R823%,0),),
ROUND(M823*R823%,0),
ROUND(SUM(AL823)*R823%,0),
))</f>
        <v/>
      </c>
      <c r="AR823" s="666" t="str">
        <f t="shared" si="167"/>
        <v/>
      </c>
      <c r="AS823" s="666" t="str">
        <f t="shared" si="168"/>
        <v/>
      </c>
      <c r="AT823" s="897" t="str">
        <f t="shared" si="172"/>
        <v/>
      </c>
      <c r="AU823" s="897" t="str">
        <f t="shared" si="169"/>
        <v/>
      </c>
    </row>
    <row r="824" spans="3:47" s="4" customFormat="1" ht="28.15" hidden="1" customHeight="1" outlineLevel="1">
      <c r="C824" s="722">
        <v>806</v>
      </c>
      <c r="D824" s="772"/>
      <c r="E824" s="773"/>
      <c r="F824" s="767"/>
      <c r="G824" s="744"/>
      <c r="H824" s="193"/>
      <c r="I824" s="193"/>
      <c r="J824" s="768"/>
      <c r="K824" s="192"/>
      <c r="L824" s="192"/>
      <c r="M824" s="774"/>
      <c r="N824" s="192"/>
      <c r="O824" s="769"/>
      <c r="P824" s="895"/>
      <c r="Q824" s="960"/>
      <c r="R824" s="1048"/>
      <c r="S824" s="770"/>
      <c r="T824" s="771"/>
      <c r="U824" s="453"/>
      <c r="V824" s="307"/>
      <c r="W824" s="294"/>
      <c r="Z824" s="663" t="str">
        <f t="shared" si="157"/>
        <v/>
      </c>
      <c r="AA824" s="664" t="str">
        <f t="shared" si="170"/>
        <v/>
      </c>
      <c r="AB824" s="664" t="str">
        <f t="shared" si="171"/>
        <v/>
      </c>
      <c r="AC824" s="664" t="str">
        <f>IF(Z824="","",VLOOKUP(Z824,リスト!BN:BO,2,0))</f>
        <v/>
      </c>
      <c r="AD824" s="664" t="str">
        <f t="shared" si="158"/>
        <v/>
      </c>
      <c r="AE824" s="664" t="str">
        <f>IF(AD824="","",VLOOKUP(AD824,リスト!BW:BX,2,0))</f>
        <v/>
      </c>
      <c r="AF824" s="664" t="str">
        <f>IF(Z824="","",IF(J824&gt;【１】経営概要!$G$27,調査年-1,調査年)-I824)</f>
        <v/>
      </c>
      <c r="AG824" s="723" t="str">
        <f t="shared" si="159"/>
        <v/>
      </c>
      <c r="AH824" s="665" t="str">
        <f t="shared" si="160"/>
        <v/>
      </c>
      <c r="AI824" s="665" t="str">
        <f t="shared" si="161"/>
        <v/>
      </c>
      <c r="AJ824" s="666" t="str">
        <f t="shared" si="162"/>
        <v/>
      </c>
      <c r="AK824" s="666" t="str">
        <f t="shared" si="163"/>
        <v/>
      </c>
      <c r="AL824" s="666" t="str">
        <f t="shared" si="173"/>
        <v/>
      </c>
      <c r="AM824" s="666" t="str">
        <f>IF(R824="","",IF(OR(I824=IF(J824&gt;【１】経営概要!$G$27,調査年-1,調査年),AH824=""),"",ROUND(AH824*R824%,0)))</f>
        <v/>
      </c>
      <c r="AN824" s="666" t="str">
        <f t="shared" si="164"/>
        <v/>
      </c>
      <c r="AO824" s="666" t="str">
        <f t="shared" si="165"/>
        <v/>
      </c>
      <c r="AP824" s="666" t="str">
        <f t="shared" si="166"/>
        <v/>
      </c>
      <c r="AQ824" s="862" t="str">
        <f>IF(OR(R824="",AND(OR(I824&lt;&gt;IF(J824&gt;【１】経営概要!$G$27,調査年-1,調査年),AA824=0),M824="",AL824="")),"",
SUM(
IF(AND(I824=IF(J824&gt;【１】経営概要!$G$27,調査年-1,調査年),AA824=1),ROUND(K824*R824%,0),),
ROUND(M824*R824%,0),
ROUND(SUM(AL824)*R824%,0),
))</f>
        <v/>
      </c>
      <c r="AR824" s="666" t="str">
        <f t="shared" si="167"/>
        <v/>
      </c>
      <c r="AS824" s="666" t="str">
        <f t="shared" si="168"/>
        <v/>
      </c>
      <c r="AT824" s="897" t="str">
        <f t="shared" si="172"/>
        <v/>
      </c>
      <c r="AU824" s="897" t="str">
        <f t="shared" si="169"/>
        <v/>
      </c>
    </row>
    <row r="825" spans="3:47" s="4" customFormat="1" ht="28.15" hidden="1" customHeight="1" outlineLevel="1">
      <c r="C825" s="722">
        <v>807</v>
      </c>
      <c r="D825" s="766"/>
      <c r="E825" s="686"/>
      <c r="F825" s="767"/>
      <c r="G825" s="744"/>
      <c r="H825" s="191"/>
      <c r="I825" s="191"/>
      <c r="J825" s="768"/>
      <c r="K825" s="192"/>
      <c r="L825" s="192"/>
      <c r="M825" s="774"/>
      <c r="N825" s="192"/>
      <c r="O825" s="769"/>
      <c r="P825" s="895"/>
      <c r="Q825" s="960"/>
      <c r="R825" s="1048"/>
      <c r="S825" s="770"/>
      <c r="T825" s="771"/>
      <c r="U825" s="453"/>
      <c r="V825" s="307"/>
      <c r="W825" s="294"/>
      <c r="Z825" s="663" t="str">
        <f t="shared" si="157"/>
        <v/>
      </c>
      <c r="AA825" s="664" t="str">
        <f t="shared" si="170"/>
        <v/>
      </c>
      <c r="AB825" s="664" t="str">
        <f t="shared" si="171"/>
        <v/>
      </c>
      <c r="AC825" s="664" t="str">
        <f>IF(Z825="","",VLOOKUP(Z825,リスト!BN:BO,2,0))</f>
        <v/>
      </c>
      <c r="AD825" s="664" t="str">
        <f t="shared" si="158"/>
        <v/>
      </c>
      <c r="AE825" s="664" t="str">
        <f>IF(AD825="","",VLOOKUP(AD825,リスト!BW:BX,2,0))</f>
        <v/>
      </c>
      <c r="AF825" s="664" t="str">
        <f>IF(Z825="","",IF(J825&gt;【１】経営概要!$G$27,調査年-1,調査年)-I825)</f>
        <v/>
      </c>
      <c r="AG825" s="723" t="str">
        <f t="shared" si="159"/>
        <v/>
      </c>
      <c r="AH825" s="665" t="str">
        <f t="shared" si="160"/>
        <v/>
      </c>
      <c r="AI825" s="665" t="str">
        <f t="shared" si="161"/>
        <v/>
      </c>
      <c r="AJ825" s="666" t="str">
        <f t="shared" si="162"/>
        <v/>
      </c>
      <c r="AK825" s="666" t="str">
        <f t="shared" si="163"/>
        <v/>
      </c>
      <c r="AL825" s="666" t="str">
        <f t="shared" si="173"/>
        <v/>
      </c>
      <c r="AM825" s="666" t="str">
        <f>IF(R825="","",IF(OR(I825=IF(J825&gt;【１】経営概要!$G$27,調査年-1,調査年),AH825=""),"",ROUND(AH825*R825%,0)))</f>
        <v/>
      </c>
      <c r="AN825" s="666" t="str">
        <f t="shared" si="164"/>
        <v/>
      </c>
      <c r="AO825" s="666" t="str">
        <f t="shared" si="165"/>
        <v/>
      </c>
      <c r="AP825" s="666" t="str">
        <f t="shared" si="166"/>
        <v/>
      </c>
      <c r="AQ825" s="862" t="str">
        <f>IF(OR(R825="",AND(OR(I825&lt;&gt;IF(J825&gt;【１】経営概要!$G$27,調査年-1,調査年),AA825=0),M825="",AL825="")),"",
SUM(
IF(AND(I825=IF(J825&gt;【１】経営概要!$G$27,調査年-1,調査年),AA825=1),ROUND(K825*R825%,0),),
ROUND(M825*R825%,0),
ROUND(SUM(AL825)*R825%,0),
))</f>
        <v/>
      </c>
      <c r="AR825" s="666" t="str">
        <f t="shared" si="167"/>
        <v/>
      </c>
      <c r="AS825" s="666" t="str">
        <f t="shared" si="168"/>
        <v/>
      </c>
      <c r="AT825" s="897" t="str">
        <f t="shared" si="172"/>
        <v/>
      </c>
      <c r="AU825" s="897" t="str">
        <f t="shared" si="169"/>
        <v/>
      </c>
    </row>
    <row r="826" spans="3:47" s="4" customFormat="1" ht="28.15" hidden="1" customHeight="1" outlineLevel="1">
      <c r="C826" s="722">
        <v>808</v>
      </c>
      <c r="D826" s="772"/>
      <c r="E826" s="773"/>
      <c r="F826" s="767"/>
      <c r="G826" s="744"/>
      <c r="H826" s="193"/>
      <c r="I826" s="193"/>
      <c r="J826" s="768"/>
      <c r="K826" s="192"/>
      <c r="L826" s="192"/>
      <c r="M826" s="774"/>
      <c r="N826" s="192"/>
      <c r="O826" s="769"/>
      <c r="P826" s="895"/>
      <c r="Q826" s="960"/>
      <c r="R826" s="1048"/>
      <c r="S826" s="770"/>
      <c r="T826" s="771"/>
      <c r="U826" s="453"/>
      <c r="V826" s="307"/>
      <c r="W826" s="294"/>
      <c r="Z826" s="663" t="str">
        <f t="shared" si="157"/>
        <v/>
      </c>
      <c r="AA826" s="664" t="str">
        <f t="shared" si="170"/>
        <v/>
      </c>
      <c r="AB826" s="664" t="str">
        <f t="shared" si="171"/>
        <v/>
      </c>
      <c r="AC826" s="664" t="str">
        <f>IF(Z826="","",VLOOKUP(Z826,リスト!BN:BO,2,0))</f>
        <v/>
      </c>
      <c r="AD826" s="664" t="str">
        <f t="shared" si="158"/>
        <v/>
      </c>
      <c r="AE826" s="664" t="str">
        <f>IF(AD826="","",VLOOKUP(AD826,リスト!BW:BX,2,0))</f>
        <v/>
      </c>
      <c r="AF826" s="664" t="str">
        <f>IF(Z826="","",IF(J826&gt;【１】経営概要!$G$27,調査年-1,調査年)-I826)</f>
        <v/>
      </c>
      <c r="AG826" s="723" t="str">
        <f t="shared" si="159"/>
        <v/>
      </c>
      <c r="AH826" s="665" t="str">
        <f t="shared" si="160"/>
        <v/>
      </c>
      <c r="AI826" s="665" t="str">
        <f t="shared" si="161"/>
        <v/>
      </c>
      <c r="AJ826" s="666" t="str">
        <f t="shared" si="162"/>
        <v/>
      </c>
      <c r="AK826" s="666" t="str">
        <f t="shared" si="163"/>
        <v/>
      </c>
      <c r="AL826" s="666" t="str">
        <f t="shared" si="173"/>
        <v/>
      </c>
      <c r="AM826" s="666" t="str">
        <f>IF(R826="","",IF(OR(I826=IF(J826&gt;【１】経営概要!$G$27,調査年-1,調査年),AH826=""),"",ROUND(AH826*R826%,0)))</f>
        <v/>
      </c>
      <c r="AN826" s="666" t="str">
        <f t="shared" si="164"/>
        <v/>
      </c>
      <c r="AO826" s="666" t="str">
        <f t="shared" si="165"/>
        <v/>
      </c>
      <c r="AP826" s="666" t="str">
        <f t="shared" si="166"/>
        <v/>
      </c>
      <c r="AQ826" s="862" t="str">
        <f>IF(OR(R826="",AND(OR(I826&lt;&gt;IF(J826&gt;【１】経営概要!$G$27,調査年-1,調査年),AA826=0),M826="",AL826="")),"",
SUM(
IF(AND(I826=IF(J826&gt;【１】経営概要!$G$27,調査年-1,調査年),AA826=1),ROUND(K826*R826%,0),),
ROUND(M826*R826%,0),
ROUND(SUM(AL826)*R826%,0),
))</f>
        <v/>
      </c>
      <c r="AR826" s="666" t="str">
        <f t="shared" si="167"/>
        <v/>
      </c>
      <c r="AS826" s="666" t="str">
        <f t="shared" si="168"/>
        <v/>
      </c>
      <c r="AT826" s="897" t="str">
        <f t="shared" si="172"/>
        <v/>
      </c>
      <c r="AU826" s="897" t="str">
        <f t="shared" si="169"/>
        <v/>
      </c>
    </row>
    <row r="827" spans="3:47" s="4" customFormat="1" ht="28.15" hidden="1" customHeight="1" outlineLevel="1">
      <c r="C827" s="722">
        <v>809</v>
      </c>
      <c r="D827" s="766"/>
      <c r="E827" s="686"/>
      <c r="F827" s="767"/>
      <c r="G827" s="744"/>
      <c r="H827" s="191"/>
      <c r="I827" s="191"/>
      <c r="J827" s="768"/>
      <c r="K827" s="192"/>
      <c r="L827" s="192"/>
      <c r="M827" s="774"/>
      <c r="N827" s="192"/>
      <c r="O827" s="769"/>
      <c r="P827" s="895"/>
      <c r="Q827" s="960"/>
      <c r="R827" s="1048"/>
      <c r="S827" s="770"/>
      <c r="T827" s="771"/>
      <c r="U827" s="453"/>
      <c r="V827" s="307"/>
      <c r="W827" s="294"/>
      <c r="Z827" s="663" t="str">
        <f t="shared" si="157"/>
        <v/>
      </c>
      <c r="AA827" s="664" t="str">
        <f t="shared" si="170"/>
        <v/>
      </c>
      <c r="AB827" s="664" t="str">
        <f t="shared" si="171"/>
        <v/>
      </c>
      <c r="AC827" s="664" t="str">
        <f>IF(Z827="","",VLOOKUP(Z827,リスト!BN:BO,2,0))</f>
        <v/>
      </c>
      <c r="AD827" s="664" t="str">
        <f t="shared" si="158"/>
        <v/>
      </c>
      <c r="AE827" s="664" t="str">
        <f>IF(AD827="","",VLOOKUP(AD827,リスト!BW:BX,2,0))</f>
        <v/>
      </c>
      <c r="AF827" s="664" t="str">
        <f>IF(Z827="","",IF(J827&gt;【１】経営概要!$G$27,調査年-1,調査年)-I827)</f>
        <v/>
      </c>
      <c r="AG827" s="723" t="str">
        <f t="shared" si="159"/>
        <v/>
      </c>
      <c r="AH827" s="665" t="str">
        <f t="shared" si="160"/>
        <v/>
      </c>
      <c r="AI827" s="665" t="str">
        <f t="shared" si="161"/>
        <v/>
      </c>
      <c r="AJ827" s="666" t="str">
        <f t="shared" si="162"/>
        <v/>
      </c>
      <c r="AK827" s="666" t="str">
        <f t="shared" si="163"/>
        <v/>
      </c>
      <c r="AL827" s="666" t="str">
        <f t="shared" si="173"/>
        <v/>
      </c>
      <c r="AM827" s="666" t="str">
        <f>IF(R827="","",IF(OR(I827=IF(J827&gt;【１】経営概要!$G$27,調査年-1,調査年),AH827=""),"",ROUND(AH827*R827%,0)))</f>
        <v/>
      </c>
      <c r="AN827" s="666" t="str">
        <f t="shared" si="164"/>
        <v/>
      </c>
      <c r="AO827" s="666" t="str">
        <f t="shared" si="165"/>
        <v/>
      </c>
      <c r="AP827" s="666" t="str">
        <f t="shared" si="166"/>
        <v/>
      </c>
      <c r="AQ827" s="862" t="str">
        <f>IF(OR(R827="",AND(OR(I827&lt;&gt;IF(J827&gt;【１】経営概要!$G$27,調査年-1,調査年),AA827=0),M827="",AL827="")),"",
SUM(
IF(AND(I827=IF(J827&gt;【１】経営概要!$G$27,調査年-1,調査年),AA827=1),ROUND(K827*R827%,0),),
ROUND(M827*R827%,0),
ROUND(SUM(AL827)*R827%,0),
))</f>
        <v/>
      </c>
      <c r="AR827" s="666" t="str">
        <f t="shared" si="167"/>
        <v/>
      </c>
      <c r="AS827" s="666" t="str">
        <f t="shared" si="168"/>
        <v/>
      </c>
      <c r="AT827" s="897" t="str">
        <f t="shared" si="172"/>
        <v/>
      </c>
      <c r="AU827" s="897" t="str">
        <f t="shared" si="169"/>
        <v/>
      </c>
    </row>
    <row r="828" spans="3:47" s="4" customFormat="1" ht="28.15" hidden="1" customHeight="1" outlineLevel="1">
      <c r="C828" s="722">
        <v>810</v>
      </c>
      <c r="D828" s="772"/>
      <c r="E828" s="773"/>
      <c r="F828" s="767"/>
      <c r="G828" s="744"/>
      <c r="H828" s="193"/>
      <c r="I828" s="193"/>
      <c r="J828" s="768"/>
      <c r="K828" s="192"/>
      <c r="L828" s="192"/>
      <c r="M828" s="774"/>
      <c r="N828" s="192"/>
      <c r="O828" s="769"/>
      <c r="P828" s="895"/>
      <c r="Q828" s="960"/>
      <c r="R828" s="1048"/>
      <c r="S828" s="770"/>
      <c r="T828" s="771"/>
      <c r="U828" s="453"/>
      <c r="V828" s="307"/>
      <c r="W828" s="294"/>
      <c r="Z828" s="663" t="str">
        <f t="shared" si="157"/>
        <v/>
      </c>
      <c r="AA828" s="664" t="str">
        <f t="shared" si="170"/>
        <v/>
      </c>
      <c r="AB828" s="664" t="str">
        <f t="shared" si="171"/>
        <v/>
      </c>
      <c r="AC828" s="664" t="str">
        <f>IF(Z828="","",VLOOKUP(Z828,リスト!BN:BO,2,0))</f>
        <v/>
      </c>
      <c r="AD828" s="664" t="str">
        <f t="shared" si="158"/>
        <v/>
      </c>
      <c r="AE828" s="664" t="str">
        <f>IF(AD828="","",VLOOKUP(AD828,リスト!BW:BX,2,0))</f>
        <v/>
      </c>
      <c r="AF828" s="664" t="str">
        <f>IF(Z828="","",IF(J828&gt;【１】経営概要!$G$27,調査年-1,調査年)-I828)</f>
        <v/>
      </c>
      <c r="AG828" s="723" t="str">
        <f t="shared" si="159"/>
        <v/>
      </c>
      <c r="AH828" s="665" t="str">
        <f t="shared" si="160"/>
        <v/>
      </c>
      <c r="AI828" s="665" t="str">
        <f t="shared" si="161"/>
        <v/>
      </c>
      <c r="AJ828" s="666" t="str">
        <f t="shared" si="162"/>
        <v/>
      </c>
      <c r="AK828" s="666" t="str">
        <f t="shared" si="163"/>
        <v/>
      </c>
      <c r="AL828" s="666" t="str">
        <f t="shared" si="173"/>
        <v/>
      </c>
      <c r="AM828" s="666" t="str">
        <f>IF(R828="","",IF(OR(I828=IF(J828&gt;【１】経営概要!$G$27,調査年-1,調査年),AH828=""),"",ROUND(AH828*R828%,0)))</f>
        <v/>
      </c>
      <c r="AN828" s="666" t="str">
        <f t="shared" si="164"/>
        <v/>
      </c>
      <c r="AO828" s="666" t="str">
        <f t="shared" si="165"/>
        <v/>
      </c>
      <c r="AP828" s="666" t="str">
        <f t="shared" si="166"/>
        <v/>
      </c>
      <c r="AQ828" s="862" t="str">
        <f>IF(OR(R828="",AND(OR(I828&lt;&gt;IF(J828&gt;【１】経営概要!$G$27,調査年-1,調査年),AA828=0),M828="",AL828="")),"",
SUM(
IF(AND(I828=IF(J828&gt;【１】経営概要!$G$27,調査年-1,調査年),AA828=1),ROUND(K828*R828%,0),),
ROUND(M828*R828%,0),
ROUND(SUM(AL828)*R828%,0),
))</f>
        <v/>
      </c>
      <c r="AR828" s="666" t="str">
        <f t="shared" si="167"/>
        <v/>
      </c>
      <c r="AS828" s="666" t="str">
        <f t="shared" si="168"/>
        <v/>
      </c>
      <c r="AT828" s="897" t="str">
        <f t="shared" si="172"/>
        <v/>
      </c>
      <c r="AU828" s="897" t="str">
        <f t="shared" si="169"/>
        <v/>
      </c>
    </row>
    <row r="829" spans="3:47" s="4" customFormat="1" ht="28.15" hidden="1" customHeight="1" outlineLevel="1">
      <c r="C829" s="722">
        <v>811</v>
      </c>
      <c r="D829" s="766"/>
      <c r="E829" s="686"/>
      <c r="F829" s="767"/>
      <c r="G829" s="744"/>
      <c r="H829" s="191"/>
      <c r="I829" s="191"/>
      <c r="J829" s="768"/>
      <c r="K829" s="192"/>
      <c r="L829" s="192"/>
      <c r="M829" s="774"/>
      <c r="N829" s="192"/>
      <c r="O829" s="769"/>
      <c r="P829" s="895"/>
      <c r="Q829" s="960"/>
      <c r="R829" s="1048"/>
      <c r="S829" s="770"/>
      <c r="T829" s="771"/>
      <c r="U829" s="453"/>
      <c r="V829" s="307"/>
      <c r="W829" s="294"/>
      <c r="Z829" s="663" t="str">
        <f t="shared" si="157"/>
        <v/>
      </c>
      <c r="AA829" s="664" t="str">
        <f t="shared" si="170"/>
        <v/>
      </c>
      <c r="AB829" s="664" t="str">
        <f t="shared" si="171"/>
        <v/>
      </c>
      <c r="AC829" s="664" t="str">
        <f>IF(Z829="","",VLOOKUP(Z829,リスト!BN:BO,2,0))</f>
        <v/>
      </c>
      <c r="AD829" s="664" t="str">
        <f t="shared" si="158"/>
        <v/>
      </c>
      <c r="AE829" s="664" t="str">
        <f>IF(AD829="","",VLOOKUP(AD829,リスト!BW:BX,2,0))</f>
        <v/>
      </c>
      <c r="AF829" s="664" t="str">
        <f>IF(Z829="","",IF(J829&gt;【１】経営概要!$G$27,調査年-1,調査年)-I829)</f>
        <v/>
      </c>
      <c r="AG829" s="723" t="str">
        <f t="shared" si="159"/>
        <v/>
      </c>
      <c r="AH829" s="665" t="str">
        <f t="shared" si="160"/>
        <v/>
      </c>
      <c r="AI829" s="665" t="str">
        <f t="shared" si="161"/>
        <v/>
      </c>
      <c r="AJ829" s="666" t="str">
        <f t="shared" si="162"/>
        <v/>
      </c>
      <c r="AK829" s="666" t="str">
        <f t="shared" si="163"/>
        <v/>
      </c>
      <c r="AL829" s="666" t="str">
        <f t="shared" si="173"/>
        <v/>
      </c>
      <c r="AM829" s="666" t="str">
        <f>IF(R829="","",IF(OR(I829=IF(J829&gt;【１】経営概要!$G$27,調査年-1,調査年),AH829=""),"",ROUND(AH829*R829%,0)))</f>
        <v/>
      </c>
      <c r="AN829" s="666" t="str">
        <f t="shared" si="164"/>
        <v/>
      </c>
      <c r="AO829" s="666" t="str">
        <f t="shared" si="165"/>
        <v/>
      </c>
      <c r="AP829" s="666" t="str">
        <f t="shared" si="166"/>
        <v/>
      </c>
      <c r="AQ829" s="862" t="str">
        <f>IF(OR(R829="",AND(OR(I829&lt;&gt;IF(J829&gt;【１】経営概要!$G$27,調査年-1,調査年),AA829=0),M829="",AL829="")),"",
SUM(
IF(AND(I829=IF(J829&gt;【１】経営概要!$G$27,調査年-1,調査年),AA829=1),ROUND(K829*R829%,0),),
ROUND(M829*R829%,0),
ROUND(SUM(AL829)*R829%,0),
))</f>
        <v/>
      </c>
      <c r="AR829" s="666" t="str">
        <f t="shared" si="167"/>
        <v/>
      </c>
      <c r="AS829" s="666" t="str">
        <f t="shared" si="168"/>
        <v/>
      </c>
      <c r="AT829" s="897" t="str">
        <f t="shared" si="172"/>
        <v/>
      </c>
      <c r="AU829" s="897" t="str">
        <f t="shared" si="169"/>
        <v/>
      </c>
    </row>
    <row r="830" spans="3:47" s="4" customFormat="1" ht="28.15" hidden="1" customHeight="1" outlineLevel="1">
      <c r="C830" s="722">
        <v>812</v>
      </c>
      <c r="D830" s="772"/>
      <c r="E830" s="773"/>
      <c r="F830" s="767"/>
      <c r="G830" s="744"/>
      <c r="H830" s="193"/>
      <c r="I830" s="193"/>
      <c r="J830" s="768"/>
      <c r="K830" s="192"/>
      <c r="L830" s="192"/>
      <c r="M830" s="774"/>
      <c r="N830" s="192"/>
      <c r="O830" s="769"/>
      <c r="P830" s="895"/>
      <c r="Q830" s="960"/>
      <c r="R830" s="1048"/>
      <c r="S830" s="770"/>
      <c r="T830" s="771"/>
      <c r="U830" s="453"/>
      <c r="V830" s="307"/>
      <c r="W830" s="294"/>
      <c r="Z830" s="663" t="str">
        <f t="shared" si="157"/>
        <v/>
      </c>
      <c r="AA830" s="664" t="str">
        <f t="shared" si="170"/>
        <v/>
      </c>
      <c r="AB830" s="664" t="str">
        <f t="shared" si="171"/>
        <v/>
      </c>
      <c r="AC830" s="664" t="str">
        <f>IF(Z830="","",VLOOKUP(Z830,リスト!BN:BO,2,0))</f>
        <v/>
      </c>
      <c r="AD830" s="664" t="str">
        <f t="shared" si="158"/>
        <v/>
      </c>
      <c r="AE830" s="664" t="str">
        <f>IF(AD830="","",VLOOKUP(AD830,リスト!BW:BX,2,0))</f>
        <v/>
      </c>
      <c r="AF830" s="664" t="str">
        <f>IF(Z830="","",IF(J830&gt;【１】経営概要!$G$27,調査年-1,調査年)-I830)</f>
        <v/>
      </c>
      <c r="AG830" s="723" t="str">
        <f t="shared" si="159"/>
        <v/>
      </c>
      <c r="AH830" s="665" t="str">
        <f t="shared" si="160"/>
        <v/>
      </c>
      <c r="AI830" s="665" t="str">
        <f t="shared" si="161"/>
        <v/>
      </c>
      <c r="AJ830" s="666" t="str">
        <f t="shared" si="162"/>
        <v/>
      </c>
      <c r="AK830" s="666" t="str">
        <f t="shared" si="163"/>
        <v/>
      </c>
      <c r="AL830" s="666" t="str">
        <f t="shared" si="173"/>
        <v/>
      </c>
      <c r="AM830" s="666" t="str">
        <f>IF(R830="","",IF(OR(I830=IF(J830&gt;【１】経営概要!$G$27,調査年-1,調査年),AH830=""),"",ROUND(AH830*R830%,0)))</f>
        <v/>
      </c>
      <c r="AN830" s="666" t="str">
        <f t="shared" si="164"/>
        <v/>
      </c>
      <c r="AO830" s="666" t="str">
        <f t="shared" si="165"/>
        <v/>
      </c>
      <c r="AP830" s="666" t="str">
        <f t="shared" si="166"/>
        <v/>
      </c>
      <c r="AQ830" s="862" t="str">
        <f>IF(OR(R830="",AND(OR(I830&lt;&gt;IF(J830&gt;【１】経営概要!$G$27,調査年-1,調査年),AA830=0),M830="",AL830="")),"",
SUM(
IF(AND(I830=IF(J830&gt;【１】経営概要!$G$27,調査年-1,調査年),AA830=1),ROUND(K830*R830%,0),),
ROUND(M830*R830%,0),
ROUND(SUM(AL830)*R830%,0),
))</f>
        <v/>
      </c>
      <c r="AR830" s="666" t="str">
        <f t="shared" si="167"/>
        <v/>
      </c>
      <c r="AS830" s="666" t="str">
        <f t="shared" si="168"/>
        <v/>
      </c>
      <c r="AT830" s="897" t="str">
        <f t="shared" si="172"/>
        <v/>
      </c>
      <c r="AU830" s="897" t="str">
        <f t="shared" si="169"/>
        <v/>
      </c>
    </row>
    <row r="831" spans="3:47" s="4" customFormat="1" ht="28.15" hidden="1" customHeight="1" outlineLevel="1">
      <c r="C831" s="722">
        <v>813</v>
      </c>
      <c r="D831" s="766"/>
      <c r="E831" s="686"/>
      <c r="F831" s="767"/>
      <c r="G831" s="744"/>
      <c r="H831" s="191"/>
      <c r="I831" s="191"/>
      <c r="J831" s="768"/>
      <c r="K831" s="192"/>
      <c r="L831" s="192"/>
      <c r="M831" s="774"/>
      <c r="N831" s="192"/>
      <c r="O831" s="769"/>
      <c r="P831" s="895"/>
      <c r="Q831" s="960"/>
      <c r="R831" s="1048"/>
      <c r="S831" s="770"/>
      <c r="T831" s="771"/>
      <c r="U831" s="453"/>
      <c r="V831" s="307"/>
      <c r="W831" s="294"/>
      <c r="Z831" s="663" t="str">
        <f t="shared" si="157"/>
        <v/>
      </c>
      <c r="AA831" s="664" t="str">
        <f t="shared" si="170"/>
        <v/>
      </c>
      <c r="AB831" s="664" t="str">
        <f t="shared" si="171"/>
        <v/>
      </c>
      <c r="AC831" s="664" t="str">
        <f>IF(Z831="","",VLOOKUP(Z831,リスト!BN:BO,2,0))</f>
        <v/>
      </c>
      <c r="AD831" s="664" t="str">
        <f t="shared" si="158"/>
        <v/>
      </c>
      <c r="AE831" s="664" t="str">
        <f>IF(AD831="","",VLOOKUP(AD831,リスト!BW:BX,2,0))</f>
        <v/>
      </c>
      <c r="AF831" s="664" t="str">
        <f>IF(Z831="","",IF(J831&gt;【１】経営概要!$G$27,調査年-1,調査年)-I831)</f>
        <v/>
      </c>
      <c r="AG831" s="723" t="str">
        <f t="shared" si="159"/>
        <v/>
      </c>
      <c r="AH831" s="665" t="str">
        <f t="shared" si="160"/>
        <v/>
      </c>
      <c r="AI831" s="665" t="str">
        <f t="shared" si="161"/>
        <v/>
      </c>
      <c r="AJ831" s="666" t="str">
        <f t="shared" si="162"/>
        <v/>
      </c>
      <c r="AK831" s="666" t="str">
        <f t="shared" si="163"/>
        <v/>
      </c>
      <c r="AL831" s="666" t="str">
        <f t="shared" si="173"/>
        <v/>
      </c>
      <c r="AM831" s="666" t="str">
        <f>IF(R831="","",IF(OR(I831=IF(J831&gt;【１】経営概要!$G$27,調査年-1,調査年),AH831=""),"",ROUND(AH831*R831%,0)))</f>
        <v/>
      </c>
      <c r="AN831" s="666" t="str">
        <f t="shared" si="164"/>
        <v/>
      </c>
      <c r="AO831" s="666" t="str">
        <f t="shared" si="165"/>
        <v/>
      </c>
      <c r="AP831" s="666" t="str">
        <f t="shared" si="166"/>
        <v/>
      </c>
      <c r="AQ831" s="862" t="str">
        <f>IF(OR(R831="",AND(OR(I831&lt;&gt;IF(J831&gt;【１】経営概要!$G$27,調査年-1,調査年),AA831=0),M831="",AL831="")),"",
SUM(
IF(AND(I831=IF(J831&gt;【１】経営概要!$G$27,調査年-1,調査年),AA831=1),ROUND(K831*R831%,0),),
ROUND(M831*R831%,0),
ROUND(SUM(AL831)*R831%,0),
))</f>
        <v/>
      </c>
      <c r="AR831" s="666" t="str">
        <f t="shared" si="167"/>
        <v/>
      </c>
      <c r="AS831" s="666" t="str">
        <f t="shared" si="168"/>
        <v/>
      </c>
      <c r="AT831" s="897" t="str">
        <f t="shared" si="172"/>
        <v/>
      </c>
      <c r="AU831" s="897" t="str">
        <f t="shared" si="169"/>
        <v/>
      </c>
    </row>
    <row r="832" spans="3:47" s="4" customFormat="1" ht="28.15" hidden="1" customHeight="1" outlineLevel="1">
      <c r="C832" s="722">
        <v>814</v>
      </c>
      <c r="D832" s="772"/>
      <c r="E832" s="773"/>
      <c r="F832" s="767"/>
      <c r="G832" s="744"/>
      <c r="H832" s="193"/>
      <c r="I832" s="193"/>
      <c r="J832" s="768"/>
      <c r="K832" s="192"/>
      <c r="L832" s="192"/>
      <c r="M832" s="774"/>
      <c r="N832" s="192"/>
      <c r="O832" s="769"/>
      <c r="P832" s="895"/>
      <c r="Q832" s="960"/>
      <c r="R832" s="1048"/>
      <c r="S832" s="770"/>
      <c r="T832" s="771"/>
      <c r="U832" s="453"/>
      <c r="V832" s="307"/>
      <c r="W832" s="294"/>
      <c r="Z832" s="663" t="str">
        <f t="shared" si="157"/>
        <v/>
      </c>
      <c r="AA832" s="664" t="str">
        <f t="shared" si="170"/>
        <v/>
      </c>
      <c r="AB832" s="664" t="str">
        <f t="shared" si="171"/>
        <v/>
      </c>
      <c r="AC832" s="664" t="str">
        <f>IF(Z832="","",VLOOKUP(Z832,リスト!BN:BO,2,0))</f>
        <v/>
      </c>
      <c r="AD832" s="664" t="str">
        <f t="shared" si="158"/>
        <v/>
      </c>
      <c r="AE832" s="664" t="str">
        <f>IF(AD832="","",VLOOKUP(AD832,リスト!BW:BX,2,0))</f>
        <v/>
      </c>
      <c r="AF832" s="664" t="str">
        <f>IF(Z832="","",IF(J832&gt;【１】経営概要!$G$27,調査年-1,調査年)-I832)</f>
        <v/>
      </c>
      <c r="AG832" s="723" t="str">
        <f t="shared" si="159"/>
        <v/>
      </c>
      <c r="AH832" s="665" t="str">
        <f t="shared" si="160"/>
        <v/>
      </c>
      <c r="AI832" s="665" t="str">
        <f t="shared" si="161"/>
        <v/>
      </c>
      <c r="AJ832" s="666" t="str">
        <f t="shared" si="162"/>
        <v/>
      </c>
      <c r="AK832" s="666" t="str">
        <f t="shared" si="163"/>
        <v/>
      </c>
      <c r="AL832" s="666" t="str">
        <f t="shared" si="173"/>
        <v/>
      </c>
      <c r="AM832" s="666" t="str">
        <f>IF(R832="","",IF(OR(I832=IF(J832&gt;【１】経営概要!$G$27,調査年-1,調査年),AH832=""),"",ROUND(AH832*R832%,0)))</f>
        <v/>
      </c>
      <c r="AN832" s="666" t="str">
        <f t="shared" si="164"/>
        <v/>
      </c>
      <c r="AO832" s="666" t="str">
        <f t="shared" si="165"/>
        <v/>
      </c>
      <c r="AP832" s="666" t="str">
        <f t="shared" si="166"/>
        <v/>
      </c>
      <c r="AQ832" s="862" t="str">
        <f>IF(OR(R832="",AND(OR(I832&lt;&gt;IF(J832&gt;【１】経営概要!$G$27,調査年-1,調査年),AA832=0),M832="",AL832="")),"",
SUM(
IF(AND(I832=IF(J832&gt;【１】経営概要!$G$27,調査年-1,調査年),AA832=1),ROUND(K832*R832%,0),),
ROUND(M832*R832%,0),
ROUND(SUM(AL832)*R832%,0),
))</f>
        <v/>
      </c>
      <c r="AR832" s="666" t="str">
        <f t="shared" si="167"/>
        <v/>
      </c>
      <c r="AS832" s="666" t="str">
        <f t="shared" si="168"/>
        <v/>
      </c>
      <c r="AT832" s="897" t="str">
        <f t="shared" si="172"/>
        <v/>
      </c>
      <c r="AU832" s="897" t="str">
        <f t="shared" si="169"/>
        <v/>
      </c>
    </row>
    <row r="833" spans="3:47" s="4" customFormat="1" ht="28.15" hidden="1" customHeight="1" outlineLevel="1">
      <c r="C833" s="722">
        <v>815</v>
      </c>
      <c r="D833" s="766"/>
      <c r="E833" s="686"/>
      <c r="F833" s="767"/>
      <c r="G833" s="744"/>
      <c r="H833" s="191"/>
      <c r="I833" s="191"/>
      <c r="J833" s="768"/>
      <c r="K833" s="192"/>
      <c r="L833" s="192"/>
      <c r="M833" s="774"/>
      <c r="N833" s="192"/>
      <c r="O833" s="769"/>
      <c r="P833" s="895"/>
      <c r="Q833" s="960"/>
      <c r="R833" s="1048"/>
      <c r="S833" s="770"/>
      <c r="T833" s="771"/>
      <c r="U833" s="453"/>
      <c r="V833" s="307"/>
      <c r="W833" s="294"/>
      <c r="Z833" s="663" t="str">
        <f t="shared" si="157"/>
        <v/>
      </c>
      <c r="AA833" s="664" t="str">
        <f t="shared" si="170"/>
        <v/>
      </c>
      <c r="AB833" s="664" t="str">
        <f t="shared" si="171"/>
        <v/>
      </c>
      <c r="AC833" s="664" t="str">
        <f>IF(Z833="","",VLOOKUP(Z833,リスト!BN:BO,2,0))</f>
        <v/>
      </c>
      <c r="AD833" s="664" t="str">
        <f t="shared" si="158"/>
        <v/>
      </c>
      <c r="AE833" s="664" t="str">
        <f>IF(AD833="","",VLOOKUP(AD833,リスト!BW:BX,2,0))</f>
        <v/>
      </c>
      <c r="AF833" s="664" t="str">
        <f>IF(Z833="","",IF(J833&gt;【１】経営概要!$G$27,調査年-1,調査年)-I833)</f>
        <v/>
      </c>
      <c r="AG833" s="723" t="str">
        <f t="shared" si="159"/>
        <v/>
      </c>
      <c r="AH833" s="665" t="str">
        <f t="shared" si="160"/>
        <v/>
      </c>
      <c r="AI833" s="665" t="str">
        <f t="shared" si="161"/>
        <v/>
      </c>
      <c r="AJ833" s="666" t="str">
        <f t="shared" si="162"/>
        <v/>
      </c>
      <c r="AK833" s="666" t="str">
        <f t="shared" si="163"/>
        <v/>
      </c>
      <c r="AL833" s="666" t="str">
        <f t="shared" si="173"/>
        <v/>
      </c>
      <c r="AM833" s="666" t="str">
        <f>IF(R833="","",IF(OR(I833=IF(J833&gt;【１】経営概要!$G$27,調査年-1,調査年),AH833=""),"",ROUND(AH833*R833%,0)))</f>
        <v/>
      </c>
      <c r="AN833" s="666" t="str">
        <f t="shared" si="164"/>
        <v/>
      </c>
      <c r="AO833" s="666" t="str">
        <f t="shared" si="165"/>
        <v/>
      </c>
      <c r="AP833" s="666" t="str">
        <f t="shared" si="166"/>
        <v/>
      </c>
      <c r="AQ833" s="862" t="str">
        <f>IF(OR(R833="",AND(OR(I833&lt;&gt;IF(J833&gt;【１】経営概要!$G$27,調査年-1,調査年),AA833=0),M833="",AL833="")),"",
SUM(
IF(AND(I833=IF(J833&gt;【１】経営概要!$G$27,調査年-1,調査年),AA833=1),ROUND(K833*R833%,0),),
ROUND(M833*R833%,0),
ROUND(SUM(AL833)*R833%,0),
))</f>
        <v/>
      </c>
      <c r="AR833" s="666" t="str">
        <f t="shared" si="167"/>
        <v/>
      </c>
      <c r="AS833" s="666" t="str">
        <f t="shared" si="168"/>
        <v/>
      </c>
      <c r="AT833" s="897" t="str">
        <f t="shared" si="172"/>
        <v/>
      </c>
      <c r="AU833" s="897" t="str">
        <f t="shared" si="169"/>
        <v/>
      </c>
    </row>
    <row r="834" spans="3:47" s="4" customFormat="1" ht="28.15" hidden="1" customHeight="1" outlineLevel="1">
      <c r="C834" s="722">
        <v>816</v>
      </c>
      <c r="D834" s="772"/>
      <c r="E834" s="773"/>
      <c r="F834" s="767"/>
      <c r="G834" s="744"/>
      <c r="H834" s="193"/>
      <c r="I834" s="193"/>
      <c r="J834" s="775"/>
      <c r="K834" s="192"/>
      <c r="L834" s="192"/>
      <c r="M834" s="774"/>
      <c r="N834" s="192"/>
      <c r="O834" s="769"/>
      <c r="P834" s="895"/>
      <c r="Q834" s="960"/>
      <c r="R834" s="1048"/>
      <c r="S834" s="770"/>
      <c r="T834" s="771"/>
      <c r="U834" s="453"/>
      <c r="V834" s="307"/>
      <c r="W834" s="294"/>
      <c r="Z834" s="663" t="str">
        <f t="shared" si="157"/>
        <v/>
      </c>
      <c r="AA834" s="664" t="str">
        <f t="shared" si="170"/>
        <v/>
      </c>
      <c r="AB834" s="664" t="str">
        <f t="shared" si="171"/>
        <v/>
      </c>
      <c r="AC834" s="664" t="str">
        <f>IF(Z834="","",VLOOKUP(Z834,リスト!BN:BO,2,0))</f>
        <v/>
      </c>
      <c r="AD834" s="664" t="str">
        <f t="shared" si="158"/>
        <v/>
      </c>
      <c r="AE834" s="664" t="str">
        <f>IF(AD834="","",VLOOKUP(AD834,リスト!BW:BX,2,0))</f>
        <v/>
      </c>
      <c r="AF834" s="664" t="str">
        <f>IF(Z834="","",IF(J834&gt;【１】経営概要!$G$27,調査年-1,調査年)-I834)</f>
        <v/>
      </c>
      <c r="AG834" s="723" t="str">
        <f t="shared" si="159"/>
        <v/>
      </c>
      <c r="AH834" s="665" t="str">
        <f t="shared" si="160"/>
        <v/>
      </c>
      <c r="AI834" s="665" t="str">
        <f t="shared" si="161"/>
        <v/>
      </c>
      <c r="AJ834" s="666" t="str">
        <f t="shared" si="162"/>
        <v/>
      </c>
      <c r="AK834" s="666" t="str">
        <f t="shared" si="163"/>
        <v/>
      </c>
      <c r="AL834" s="666" t="str">
        <f t="shared" si="173"/>
        <v/>
      </c>
      <c r="AM834" s="666" t="str">
        <f>IF(R834="","",IF(OR(I834=IF(J834&gt;【１】経営概要!$G$27,調査年-1,調査年),AH834=""),"",ROUND(AH834*R834%,0)))</f>
        <v/>
      </c>
      <c r="AN834" s="666" t="str">
        <f t="shared" si="164"/>
        <v/>
      </c>
      <c r="AO834" s="666" t="str">
        <f t="shared" si="165"/>
        <v/>
      </c>
      <c r="AP834" s="666" t="str">
        <f t="shared" si="166"/>
        <v/>
      </c>
      <c r="AQ834" s="862" t="str">
        <f>IF(OR(R834="",AND(OR(I834&lt;&gt;IF(J834&gt;【１】経営概要!$G$27,調査年-1,調査年),AA834=0),M834="",AL834="")),"",
SUM(
IF(AND(I834=IF(J834&gt;【１】経営概要!$G$27,調査年-1,調査年),AA834=1),ROUND(K834*R834%,0),),
ROUND(M834*R834%,0),
ROUND(SUM(AL834)*R834%,0),
))</f>
        <v/>
      </c>
      <c r="AR834" s="666" t="str">
        <f t="shared" si="167"/>
        <v/>
      </c>
      <c r="AS834" s="666" t="str">
        <f t="shared" si="168"/>
        <v/>
      </c>
      <c r="AT834" s="897" t="str">
        <f t="shared" si="172"/>
        <v/>
      </c>
      <c r="AU834" s="897" t="str">
        <f t="shared" si="169"/>
        <v/>
      </c>
    </row>
    <row r="835" spans="3:47" s="4" customFormat="1" ht="28.15" hidden="1" customHeight="1" outlineLevel="1">
      <c r="C835" s="722">
        <v>817</v>
      </c>
      <c r="D835" s="766"/>
      <c r="E835" s="686"/>
      <c r="F835" s="767"/>
      <c r="G835" s="744"/>
      <c r="H835" s="191"/>
      <c r="I835" s="191"/>
      <c r="J835" s="776"/>
      <c r="K835" s="192"/>
      <c r="L835" s="192"/>
      <c r="M835" s="774"/>
      <c r="N835" s="192"/>
      <c r="O835" s="769"/>
      <c r="P835" s="895"/>
      <c r="Q835" s="960"/>
      <c r="R835" s="1048"/>
      <c r="S835" s="770"/>
      <c r="T835" s="771"/>
      <c r="U835" s="453"/>
      <c r="V835" s="307"/>
      <c r="W835" s="294"/>
      <c r="Z835" s="663" t="str">
        <f t="shared" si="157"/>
        <v/>
      </c>
      <c r="AA835" s="664" t="str">
        <f t="shared" si="170"/>
        <v/>
      </c>
      <c r="AB835" s="664" t="str">
        <f t="shared" si="171"/>
        <v/>
      </c>
      <c r="AC835" s="664" t="str">
        <f>IF(Z835="","",VLOOKUP(Z835,リスト!BN:BO,2,0))</f>
        <v/>
      </c>
      <c r="AD835" s="664" t="str">
        <f t="shared" si="158"/>
        <v/>
      </c>
      <c r="AE835" s="664" t="str">
        <f>IF(AD835="","",VLOOKUP(AD835,リスト!BW:BX,2,0))</f>
        <v/>
      </c>
      <c r="AF835" s="664" t="str">
        <f>IF(Z835="","",IF(J835&gt;【１】経営概要!$G$27,調査年-1,調査年)-I835)</f>
        <v/>
      </c>
      <c r="AG835" s="723" t="str">
        <f t="shared" si="159"/>
        <v/>
      </c>
      <c r="AH835" s="665" t="str">
        <f t="shared" si="160"/>
        <v/>
      </c>
      <c r="AI835" s="665" t="str">
        <f t="shared" si="161"/>
        <v/>
      </c>
      <c r="AJ835" s="666" t="str">
        <f t="shared" si="162"/>
        <v/>
      </c>
      <c r="AK835" s="666" t="str">
        <f t="shared" si="163"/>
        <v/>
      </c>
      <c r="AL835" s="666" t="str">
        <f t="shared" si="173"/>
        <v/>
      </c>
      <c r="AM835" s="666" t="str">
        <f>IF(R835="","",IF(OR(I835=IF(J835&gt;【１】経営概要!$G$27,調査年-1,調査年),AH835=""),"",ROUND(AH835*R835%,0)))</f>
        <v/>
      </c>
      <c r="AN835" s="666" t="str">
        <f t="shared" si="164"/>
        <v/>
      </c>
      <c r="AO835" s="666" t="str">
        <f t="shared" si="165"/>
        <v/>
      </c>
      <c r="AP835" s="666" t="str">
        <f t="shared" si="166"/>
        <v/>
      </c>
      <c r="AQ835" s="862" t="str">
        <f>IF(OR(R835="",AND(OR(I835&lt;&gt;IF(J835&gt;【１】経営概要!$G$27,調査年-1,調査年),AA835=0),M835="",AL835="")),"",
SUM(
IF(AND(I835=IF(J835&gt;【１】経営概要!$G$27,調査年-1,調査年),AA835=1),ROUND(K835*R835%,0),),
ROUND(M835*R835%,0),
ROUND(SUM(AL835)*R835%,0),
))</f>
        <v/>
      </c>
      <c r="AR835" s="666" t="str">
        <f t="shared" si="167"/>
        <v/>
      </c>
      <c r="AS835" s="666" t="str">
        <f t="shared" si="168"/>
        <v/>
      </c>
      <c r="AT835" s="897" t="str">
        <f t="shared" si="172"/>
        <v/>
      </c>
      <c r="AU835" s="897" t="str">
        <f t="shared" si="169"/>
        <v/>
      </c>
    </row>
    <row r="836" spans="3:47" s="4" customFormat="1" ht="28.15" hidden="1" customHeight="1" outlineLevel="1">
      <c r="C836" s="722">
        <v>818</v>
      </c>
      <c r="D836" s="766"/>
      <c r="E836" s="686"/>
      <c r="F836" s="767"/>
      <c r="G836" s="744"/>
      <c r="H836" s="191"/>
      <c r="I836" s="191"/>
      <c r="J836" s="776"/>
      <c r="K836" s="192"/>
      <c r="L836" s="192"/>
      <c r="M836" s="774"/>
      <c r="N836" s="192"/>
      <c r="O836" s="769"/>
      <c r="P836" s="895"/>
      <c r="Q836" s="960"/>
      <c r="R836" s="1048"/>
      <c r="S836" s="770"/>
      <c r="T836" s="771"/>
      <c r="U836" s="453"/>
      <c r="V836" s="307"/>
      <c r="W836" s="294"/>
      <c r="Z836" s="663" t="str">
        <f t="shared" si="157"/>
        <v/>
      </c>
      <c r="AA836" s="664" t="str">
        <f t="shared" si="170"/>
        <v/>
      </c>
      <c r="AB836" s="664" t="str">
        <f t="shared" si="171"/>
        <v/>
      </c>
      <c r="AC836" s="664" t="str">
        <f>IF(Z836="","",VLOOKUP(Z836,リスト!BN:BO,2,0))</f>
        <v/>
      </c>
      <c r="AD836" s="664" t="str">
        <f t="shared" si="158"/>
        <v/>
      </c>
      <c r="AE836" s="664" t="str">
        <f>IF(AD836="","",VLOOKUP(AD836,リスト!BW:BX,2,0))</f>
        <v/>
      </c>
      <c r="AF836" s="664" t="str">
        <f>IF(Z836="","",IF(J836&gt;【１】経営概要!$G$27,調査年-1,調査年)-I836)</f>
        <v/>
      </c>
      <c r="AG836" s="723" t="str">
        <f t="shared" si="159"/>
        <v/>
      </c>
      <c r="AH836" s="665" t="str">
        <f t="shared" si="160"/>
        <v/>
      </c>
      <c r="AI836" s="665" t="str">
        <f t="shared" si="161"/>
        <v/>
      </c>
      <c r="AJ836" s="666" t="str">
        <f t="shared" si="162"/>
        <v/>
      </c>
      <c r="AK836" s="666" t="str">
        <f t="shared" si="163"/>
        <v/>
      </c>
      <c r="AL836" s="666" t="str">
        <f t="shared" si="173"/>
        <v/>
      </c>
      <c r="AM836" s="666" t="str">
        <f>IF(R836="","",IF(OR(I836=IF(J836&gt;【１】経営概要!$G$27,調査年-1,調査年),AH836=""),"",ROUND(AH836*R836%,0)))</f>
        <v/>
      </c>
      <c r="AN836" s="666" t="str">
        <f t="shared" si="164"/>
        <v/>
      </c>
      <c r="AO836" s="666" t="str">
        <f t="shared" si="165"/>
        <v/>
      </c>
      <c r="AP836" s="666" t="str">
        <f t="shared" si="166"/>
        <v/>
      </c>
      <c r="AQ836" s="862" t="str">
        <f>IF(OR(R836="",AND(OR(I836&lt;&gt;IF(J836&gt;【１】経営概要!$G$27,調査年-1,調査年),AA836=0),M836="",AL836="")),"",
SUM(
IF(AND(I836=IF(J836&gt;【１】経営概要!$G$27,調査年-1,調査年),AA836=1),ROUND(K836*R836%,0),),
ROUND(M836*R836%,0),
ROUND(SUM(AL836)*R836%,0),
))</f>
        <v/>
      </c>
      <c r="AR836" s="666" t="str">
        <f t="shared" si="167"/>
        <v/>
      </c>
      <c r="AS836" s="666" t="str">
        <f t="shared" si="168"/>
        <v/>
      </c>
      <c r="AT836" s="897" t="str">
        <f t="shared" si="172"/>
        <v/>
      </c>
      <c r="AU836" s="897" t="str">
        <f t="shared" si="169"/>
        <v/>
      </c>
    </row>
    <row r="837" spans="3:47" s="4" customFormat="1" ht="28.15" hidden="1" customHeight="1" outlineLevel="1">
      <c r="C837" s="722">
        <v>819</v>
      </c>
      <c r="D837" s="766"/>
      <c r="E837" s="686"/>
      <c r="F837" s="767"/>
      <c r="G837" s="744"/>
      <c r="H837" s="191"/>
      <c r="I837" s="191"/>
      <c r="J837" s="776"/>
      <c r="K837" s="192"/>
      <c r="L837" s="192"/>
      <c r="M837" s="774"/>
      <c r="N837" s="192"/>
      <c r="O837" s="769"/>
      <c r="P837" s="895"/>
      <c r="Q837" s="960"/>
      <c r="R837" s="1048"/>
      <c r="S837" s="770"/>
      <c r="T837" s="771"/>
      <c r="U837" s="453"/>
      <c r="V837" s="307"/>
      <c r="W837" s="294"/>
      <c r="Z837" s="663" t="str">
        <f t="shared" si="157"/>
        <v/>
      </c>
      <c r="AA837" s="664" t="str">
        <f t="shared" si="170"/>
        <v/>
      </c>
      <c r="AB837" s="664" t="str">
        <f t="shared" si="171"/>
        <v/>
      </c>
      <c r="AC837" s="664" t="str">
        <f>IF(Z837="","",VLOOKUP(Z837,リスト!BN:BO,2,0))</f>
        <v/>
      </c>
      <c r="AD837" s="664" t="str">
        <f t="shared" si="158"/>
        <v/>
      </c>
      <c r="AE837" s="664" t="str">
        <f>IF(AD837="","",VLOOKUP(AD837,リスト!BW:BX,2,0))</f>
        <v/>
      </c>
      <c r="AF837" s="664" t="str">
        <f>IF(Z837="","",IF(J837&gt;【１】経営概要!$G$27,調査年-1,調査年)-I837)</f>
        <v/>
      </c>
      <c r="AG837" s="723" t="str">
        <f t="shared" si="159"/>
        <v/>
      </c>
      <c r="AH837" s="665" t="str">
        <f t="shared" si="160"/>
        <v/>
      </c>
      <c r="AI837" s="665" t="str">
        <f t="shared" si="161"/>
        <v/>
      </c>
      <c r="AJ837" s="666" t="str">
        <f t="shared" si="162"/>
        <v/>
      </c>
      <c r="AK837" s="666" t="str">
        <f t="shared" si="163"/>
        <v/>
      </c>
      <c r="AL837" s="666" t="str">
        <f t="shared" si="173"/>
        <v/>
      </c>
      <c r="AM837" s="666" t="str">
        <f>IF(R837="","",IF(OR(I837=IF(J837&gt;【１】経営概要!$G$27,調査年-1,調査年),AH837=""),"",ROUND(AH837*R837%,0)))</f>
        <v/>
      </c>
      <c r="AN837" s="666" t="str">
        <f t="shared" si="164"/>
        <v/>
      </c>
      <c r="AO837" s="666" t="str">
        <f t="shared" si="165"/>
        <v/>
      </c>
      <c r="AP837" s="666" t="str">
        <f t="shared" si="166"/>
        <v/>
      </c>
      <c r="AQ837" s="862" t="str">
        <f>IF(OR(R837="",AND(OR(I837&lt;&gt;IF(J837&gt;【１】経営概要!$G$27,調査年-1,調査年),AA837=0),M837="",AL837="")),"",
SUM(
IF(AND(I837=IF(J837&gt;【１】経営概要!$G$27,調査年-1,調査年),AA837=1),ROUND(K837*R837%,0),),
ROUND(M837*R837%,0),
ROUND(SUM(AL837)*R837%,0),
))</f>
        <v/>
      </c>
      <c r="AR837" s="666" t="str">
        <f t="shared" si="167"/>
        <v/>
      </c>
      <c r="AS837" s="666" t="str">
        <f t="shared" si="168"/>
        <v/>
      </c>
      <c r="AT837" s="897" t="str">
        <f t="shared" si="172"/>
        <v/>
      </c>
      <c r="AU837" s="897" t="str">
        <f t="shared" si="169"/>
        <v/>
      </c>
    </row>
    <row r="838" spans="3:47" s="4" customFormat="1" ht="28.15" hidden="1" customHeight="1" outlineLevel="1">
      <c r="C838" s="722">
        <v>820</v>
      </c>
      <c r="D838" s="766"/>
      <c r="E838" s="686"/>
      <c r="F838" s="767"/>
      <c r="G838" s="744"/>
      <c r="H838" s="191"/>
      <c r="I838" s="191"/>
      <c r="J838" s="776"/>
      <c r="K838" s="192"/>
      <c r="L838" s="192"/>
      <c r="M838" s="774"/>
      <c r="N838" s="192"/>
      <c r="O838" s="769"/>
      <c r="P838" s="895"/>
      <c r="Q838" s="960"/>
      <c r="R838" s="1048"/>
      <c r="S838" s="770"/>
      <c r="T838" s="771"/>
      <c r="U838" s="453"/>
      <c r="V838" s="307"/>
      <c r="W838" s="294"/>
      <c r="Z838" s="663" t="str">
        <f t="shared" si="157"/>
        <v/>
      </c>
      <c r="AA838" s="664" t="str">
        <f t="shared" si="170"/>
        <v/>
      </c>
      <c r="AB838" s="664" t="str">
        <f t="shared" si="171"/>
        <v/>
      </c>
      <c r="AC838" s="664" t="str">
        <f>IF(Z838="","",VLOOKUP(Z838,リスト!BN:BO,2,0))</f>
        <v/>
      </c>
      <c r="AD838" s="664" t="str">
        <f t="shared" si="158"/>
        <v/>
      </c>
      <c r="AE838" s="664" t="str">
        <f>IF(AD838="","",VLOOKUP(AD838,リスト!BW:BX,2,0))</f>
        <v/>
      </c>
      <c r="AF838" s="664" t="str">
        <f>IF(Z838="","",IF(J838&gt;【１】経営概要!$G$27,調査年-1,調査年)-I838)</f>
        <v/>
      </c>
      <c r="AG838" s="723" t="str">
        <f t="shared" si="159"/>
        <v/>
      </c>
      <c r="AH838" s="665" t="str">
        <f t="shared" si="160"/>
        <v/>
      </c>
      <c r="AI838" s="665" t="str">
        <f t="shared" si="161"/>
        <v/>
      </c>
      <c r="AJ838" s="666" t="str">
        <f t="shared" si="162"/>
        <v/>
      </c>
      <c r="AK838" s="666" t="str">
        <f t="shared" si="163"/>
        <v/>
      </c>
      <c r="AL838" s="666" t="str">
        <f t="shared" si="173"/>
        <v/>
      </c>
      <c r="AM838" s="666" t="str">
        <f>IF(R838="","",IF(OR(I838=IF(J838&gt;【１】経営概要!$G$27,調査年-1,調査年),AH838=""),"",ROUND(AH838*R838%,0)))</f>
        <v/>
      </c>
      <c r="AN838" s="666" t="str">
        <f t="shared" si="164"/>
        <v/>
      </c>
      <c r="AO838" s="666" t="str">
        <f t="shared" si="165"/>
        <v/>
      </c>
      <c r="AP838" s="666" t="str">
        <f t="shared" si="166"/>
        <v/>
      </c>
      <c r="AQ838" s="862" t="str">
        <f>IF(OR(R838="",AND(OR(I838&lt;&gt;IF(J838&gt;【１】経営概要!$G$27,調査年-1,調査年),AA838=0),M838="",AL838="")),"",
SUM(
IF(AND(I838=IF(J838&gt;【１】経営概要!$G$27,調査年-1,調査年),AA838=1),ROUND(K838*R838%,0),),
ROUND(M838*R838%,0),
ROUND(SUM(AL838)*R838%,0),
))</f>
        <v/>
      </c>
      <c r="AR838" s="666" t="str">
        <f t="shared" si="167"/>
        <v/>
      </c>
      <c r="AS838" s="666" t="str">
        <f t="shared" si="168"/>
        <v/>
      </c>
      <c r="AT838" s="897" t="str">
        <f t="shared" si="172"/>
        <v/>
      </c>
      <c r="AU838" s="897" t="str">
        <f t="shared" si="169"/>
        <v/>
      </c>
    </row>
    <row r="839" spans="3:47" s="4" customFormat="1" ht="28.15" hidden="1" customHeight="1" outlineLevel="1">
      <c r="C839" s="722">
        <v>821</v>
      </c>
      <c r="D839" s="766"/>
      <c r="E839" s="686"/>
      <c r="F839" s="767"/>
      <c r="G839" s="744"/>
      <c r="H839" s="191"/>
      <c r="I839" s="191"/>
      <c r="J839" s="776"/>
      <c r="K839" s="192"/>
      <c r="L839" s="192"/>
      <c r="M839" s="774"/>
      <c r="N839" s="192"/>
      <c r="O839" s="769"/>
      <c r="P839" s="895"/>
      <c r="Q839" s="960"/>
      <c r="R839" s="1048"/>
      <c r="S839" s="770"/>
      <c r="T839" s="771"/>
      <c r="U839" s="453"/>
      <c r="V839" s="307"/>
      <c r="W839" s="294"/>
      <c r="Z839" s="663" t="str">
        <f t="shared" si="157"/>
        <v/>
      </c>
      <c r="AA839" s="664" t="str">
        <f t="shared" si="170"/>
        <v/>
      </c>
      <c r="AB839" s="664" t="str">
        <f t="shared" si="171"/>
        <v/>
      </c>
      <c r="AC839" s="664" t="str">
        <f>IF(Z839="","",VLOOKUP(Z839,リスト!BN:BO,2,0))</f>
        <v/>
      </c>
      <c r="AD839" s="664" t="str">
        <f t="shared" si="158"/>
        <v/>
      </c>
      <c r="AE839" s="664" t="str">
        <f>IF(AD839="","",VLOOKUP(AD839,リスト!BW:BX,2,0))</f>
        <v/>
      </c>
      <c r="AF839" s="664" t="str">
        <f>IF(Z839="","",IF(J839&gt;【１】経営概要!$G$27,調査年-1,調査年)-I839)</f>
        <v/>
      </c>
      <c r="AG839" s="723" t="str">
        <f t="shared" si="159"/>
        <v/>
      </c>
      <c r="AH839" s="665" t="str">
        <f t="shared" si="160"/>
        <v/>
      </c>
      <c r="AI839" s="665" t="str">
        <f t="shared" si="161"/>
        <v/>
      </c>
      <c r="AJ839" s="666" t="str">
        <f t="shared" si="162"/>
        <v/>
      </c>
      <c r="AK839" s="666" t="str">
        <f t="shared" si="163"/>
        <v/>
      </c>
      <c r="AL839" s="666" t="str">
        <f t="shared" si="173"/>
        <v/>
      </c>
      <c r="AM839" s="666" t="str">
        <f>IF(R839="","",IF(OR(I839=IF(J839&gt;【１】経営概要!$G$27,調査年-1,調査年),AH839=""),"",ROUND(AH839*R839%,0)))</f>
        <v/>
      </c>
      <c r="AN839" s="666" t="str">
        <f t="shared" si="164"/>
        <v/>
      </c>
      <c r="AO839" s="666" t="str">
        <f t="shared" si="165"/>
        <v/>
      </c>
      <c r="AP839" s="666" t="str">
        <f t="shared" si="166"/>
        <v/>
      </c>
      <c r="AQ839" s="862" t="str">
        <f>IF(OR(R839="",AND(OR(I839&lt;&gt;IF(J839&gt;【１】経営概要!$G$27,調査年-1,調査年),AA839=0),M839="",AL839="")),"",
SUM(
IF(AND(I839=IF(J839&gt;【１】経営概要!$G$27,調査年-1,調査年),AA839=1),ROUND(K839*R839%,0),),
ROUND(M839*R839%,0),
ROUND(SUM(AL839)*R839%,0),
))</f>
        <v/>
      </c>
      <c r="AR839" s="666" t="str">
        <f t="shared" si="167"/>
        <v/>
      </c>
      <c r="AS839" s="666" t="str">
        <f t="shared" si="168"/>
        <v/>
      </c>
      <c r="AT839" s="897" t="str">
        <f t="shared" si="172"/>
        <v/>
      </c>
      <c r="AU839" s="897" t="str">
        <f t="shared" si="169"/>
        <v/>
      </c>
    </row>
    <row r="840" spans="3:47" s="4" customFormat="1" ht="28.15" hidden="1" customHeight="1" outlineLevel="1">
      <c r="C840" s="722">
        <v>822</v>
      </c>
      <c r="D840" s="766"/>
      <c r="E840" s="686"/>
      <c r="F840" s="767"/>
      <c r="G840" s="744"/>
      <c r="H840" s="191"/>
      <c r="I840" s="191"/>
      <c r="J840" s="776"/>
      <c r="K840" s="192"/>
      <c r="L840" s="192"/>
      <c r="M840" s="774"/>
      <c r="N840" s="192"/>
      <c r="O840" s="769"/>
      <c r="P840" s="895"/>
      <c r="Q840" s="960"/>
      <c r="R840" s="1048"/>
      <c r="S840" s="770"/>
      <c r="T840" s="771"/>
      <c r="U840" s="453"/>
      <c r="V840" s="307"/>
      <c r="W840" s="294"/>
      <c r="Z840" s="663" t="str">
        <f t="shared" si="157"/>
        <v/>
      </c>
      <c r="AA840" s="664" t="str">
        <f t="shared" si="170"/>
        <v/>
      </c>
      <c r="AB840" s="664" t="str">
        <f t="shared" si="171"/>
        <v/>
      </c>
      <c r="AC840" s="664" t="str">
        <f>IF(Z840="","",VLOOKUP(Z840,リスト!BN:BO,2,0))</f>
        <v/>
      </c>
      <c r="AD840" s="664" t="str">
        <f t="shared" si="158"/>
        <v/>
      </c>
      <c r="AE840" s="664" t="str">
        <f>IF(AD840="","",VLOOKUP(AD840,リスト!BW:BX,2,0))</f>
        <v/>
      </c>
      <c r="AF840" s="664" t="str">
        <f>IF(Z840="","",IF(J840&gt;【１】経営概要!$G$27,調査年-1,調査年)-I840)</f>
        <v/>
      </c>
      <c r="AG840" s="723" t="str">
        <f t="shared" si="159"/>
        <v/>
      </c>
      <c r="AH840" s="665" t="str">
        <f t="shared" si="160"/>
        <v/>
      </c>
      <c r="AI840" s="665" t="str">
        <f t="shared" si="161"/>
        <v/>
      </c>
      <c r="AJ840" s="666" t="str">
        <f t="shared" si="162"/>
        <v/>
      </c>
      <c r="AK840" s="666" t="str">
        <f t="shared" si="163"/>
        <v/>
      </c>
      <c r="AL840" s="666" t="str">
        <f t="shared" si="173"/>
        <v/>
      </c>
      <c r="AM840" s="666" t="str">
        <f>IF(R840="","",IF(OR(I840=IF(J840&gt;【１】経営概要!$G$27,調査年-1,調査年),AH840=""),"",ROUND(AH840*R840%,0)))</f>
        <v/>
      </c>
      <c r="AN840" s="666" t="str">
        <f t="shared" si="164"/>
        <v/>
      </c>
      <c r="AO840" s="666" t="str">
        <f t="shared" si="165"/>
        <v/>
      </c>
      <c r="AP840" s="666" t="str">
        <f t="shared" si="166"/>
        <v/>
      </c>
      <c r="AQ840" s="862" t="str">
        <f>IF(OR(R840="",AND(OR(I840&lt;&gt;IF(J840&gt;【１】経営概要!$G$27,調査年-1,調査年),AA840=0),M840="",AL840="")),"",
SUM(
IF(AND(I840=IF(J840&gt;【１】経営概要!$G$27,調査年-1,調査年),AA840=1),ROUND(K840*R840%,0),),
ROUND(M840*R840%,0),
ROUND(SUM(AL840)*R840%,0),
))</f>
        <v/>
      </c>
      <c r="AR840" s="666" t="str">
        <f t="shared" si="167"/>
        <v/>
      </c>
      <c r="AS840" s="666" t="str">
        <f t="shared" si="168"/>
        <v/>
      </c>
      <c r="AT840" s="897" t="str">
        <f t="shared" si="172"/>
        <v/>
      </c>
      <c r="AU840" s="897" t="str">
        <f t="shared" si="169"/>
        <v/>
      </c>
    </row>
    <row r="841" spans="3:47" s="4" customFormat="1" ht="28.15" hidden="1" customHeight="1" outlineLevel="1">
      <c r="C841" s="722">
        <v>823</v>
      </c>
      <c r="D841" s="766"/>
      <c r="E841" s="686"/>
      <c r="F841" s="767"/>
      <c r="G841" s="682"/>
      <c r="H841" s="200"/>
      <c r="I841" s="200"/>
      <c r="J841" s="768"/>
      <c r="K841" s="201"/>
      <c r="L841" s="201"/>
      <c r="M841" s="201"/>
      <c r="N841" s="201"/>
      <c r="O841" s="769"/>
      <c r="P841" s="895"/>
      <c r="Q841" s="960"/>
      <c r="R841" s="1048"/>
      <c r="S841" s="770"/>
      <c r="T841" s="771"/>
      <c r="U841" s="453"/>
      <c r="V841" s="307"/>
      <c r="W841" s="294"/>
      <c r="Z841" s="663" t="str">
        <f t="shared" si="157"/>
        <v/>
      </c>
      <c r="AA841" s="664" t="str">
        <f t="shared" si="170"/>
        <v/>
      </c>
      <c r="AB841" s="664" t="str">
        <f t="shared" si="171"/>
        <v/>
      </c>
      <c r="AC841" s="664" t="str">
        <f>IF(Z841="","",VLOOKUP(Z841,リスト!BN:BO,2,0))</f>
        <v/>
      </c>
      <c r="AD841" s="664" t="str">
        <f t="shared" si="158"/>
        <v/>
      </c>
      <c r="AE841" s="664" t="str">
        <f>IF(AD841="","",VLOOKUP(AD841,リスト!BW:BX,2,0))</f>
        <v/>
      </c>
      <c r="AF841" s="664" t="str">
        <f>IF(Z841="","",IF(J841&gt;【１】経営概要!$G$27,調査年-1,調査年)-I841)</f>
        <v/>
      </c>
      <c r="AG841" s="723" t="str">
        <f t="shared" si="159"/>
        <v/>
      </c>
      <c r="AH841" s="665" t="str">
        <f t="shared" si="160"/>
        <v/>
      </c>
      <c r="AI841" s="665" t="str">
        <f t="shared" si="161"/>
        <v/>
      </c>
      <c r="AJ841" s="666" t="str">
        <f t="shared" si="162"/>
        <v/>
      </c>
      <c r="AK841" s="666" t="str">
        <f t="shared" si="163"/>
        <v/>
      </c>
      <c r="AL841" s="666" t="str">
        <f t="shared" si="173"/>
        <v/>
      </c>
      <c r="AM841" s="666" t="str">
        <f>IF(R841="","",IF(OR(I841=IF(J841&gt;【１】経営概要!$G$27,調査年-1,調査年),AH841=""),"",ROUND(AH841*R841%,0)))</f>
        <v/>
      </c>
      <c r="AN841" s="666" t="str">
        <f t="shared" si="164"/>
        <v/>
      </c>
      <c r="AO841" s="666" t="str">
        <f t="shared" si="165"/>
        <v/>
      </c>
      <c r="AP841" s="666" t="str">
        <f t="shared" si="166"/>
        <v/>
      </c>
      <c r="AQ841" s="862" t="str">
        <f>IF(OR(R841="",AND(OR(I841&lt;&gt;IF(J841&gt;【１】経営概要!$G$27,調査年-1,調査年),AA841=0),M841="",AL841="")),"",
SUM(
IF(AND(I841=IF(J841&gt;【１】経営概要!$G$27,調査年-1,調査年),AA841=1),ROUND(K841*R841%,0),),
ROUND(M841*R841%,0),
ROUND(SUM(AL841)*R841%,0),
))</f>
        <v/>
      </c>
      <c r="AR841" s="666" t="str">
        <f t="shared" si="167"/>
        <v/>
      </c>
      <c r="AS841" s="666" t="str">
        <f t="shared" si="168"/>
        <v/>
      </c>
      <c r="AT841" s="897" t="str">
        <f t="shared" si="172"/>
        <v/>
      </c>
      <c r="AU841" s="897" t="str">
        <f t="shared" si="169"/>
        <v/>
      </c>
    </row>
    <row r="842" spans="3:47" s="4" customFormat="1" ht="28.15" hidden="1" customHeight="1" outlineLevel="1">
      <c r="C842" s="722">
        <v>824</v>
      </c>
      <c r="D842" s="772"/>
      <c r="E842" s="773"/>
      <c r="F842" s="767"/>
      <c r="G842" s="744"/>
      <c r="H842" s="193"/>
      <c r="I842" s="193"/>
      <c r="J842" s="768"/>
      <c r="K842" s="192"/>
      <c r="L842" s="192"/>
      <c r="M842" s="774"/>
      <c r="N842" s="192"/>
      <c r="O842" s="769"/>
      <c r="P842" s="895"/>
      <c r="Q842" s="960"/>
      <c r="R842" s="1048"/>
      <c r="S842" s="770"/>
      <c r="T842" s="771"/>
      <c r="U842" s="453"/>
      <c r="V842" s="307"/>
      <c r="W842" s="294"/>
      <c r="Z842" s="663" t="str">
        <f t="shared" si="157"/>
        <v/>
      </c>
      <c r="AA842" s="664" t="str">
        <f t="shared" si="170"/>
        <v/>
      </c>
      <c r="AB842" s="664" t="str">
        <f t="shared" si="171"/>
        <v/>
      </c>
      <c r="AC842" s="664" t="str">
        <f>IF(Z842="","",VLOOKUP(Z842,リスト!BN:BO,2,0))</f>
        <v/>
      </c>
      <c r="AD842" s="664" t="str">
        <f t="shared" si="158"/>
        <v/>
      </c>
      <c r="AE842" s="664" t="str">
        <f>IF(AD842="","",VLOOKUP(AD842,リスト!BW:BX,2,0))</f>
        <v/>
      </c>
      <c r="AF842" s="664" t="str">
        <f>IF(Z842="","",IF(J842&gt;【１】経営概要!$G$27,調査年-1,調査年)-I842)</f>
        <v/>
      </c>
      <c r="AG842" s="723" t="str">
        <f t="shared" si="159"/>
        <v/>
      </c>
      <c r="AH842" s="665" t="str">
        <f t="shared" si="160"/>
        <v/>
      </c>
      <c r="AI842" s="665" t="str">
        <f t="shared" si="161"/>
        <v/>
      </c>
      <c r="AJ842" s="666" t="str">
        <f t="shared" si="162"/>
        <v/>
      </c>
      <c r="AK842" s="666" t="str">
        <f t="shared" si="163"/>
        <v/>
      </c>
      <c r="AL842" s="666" t="str">
        <f t="shared" si="173"/>
        <v/>
      </c>
      <c r="AM842" s="666" t="str">
        <f>IF(R842="","",IF(OR(I842=IF(J842&gt;【１】経営概要!$G$27,調査年-1,調査年),AH842=""),"",ROUND(AH842*R842%,0)))</f>
        <v/>
      </c>
      <c r="AN842" s="666" t="str">
        <f t="shared" si="164"/>
        <v/>
      </c>
      <c r="AO842" s="666" t="str">
        <f t="shared" si="165"/>
        <v/>
      </c>
      <c r="AP842" s="666" t="str">
        <f t="shared" si="166"/>
        <v/>
      </c>
      <c r="AQ842" s="862" t="str">
        <f>IF(OR(R842="",AND(OR(I842&lt;&gt;IF(J842&gt;【１】経営概要!$G$27,調査年-1,調査年),AA842=0),M842="",AL842="")),"",
SUM(
IF(AND(I842=IF(J842&gt;【１】経営概要!$G$27,調査年-1,調査年),AA842=1),ROUND(K842*R842%,0),),
ROUND(M842*R842%,0),
ROUND(SUM(AL842)*R842%,0),
))</f>
        <v/>
      </c>
      <c r="AR842" s="666" t="str">
        <f t="shared" si="167"/>
        <v/>
      </c>
      <c r="AS842" s="666" t="str">
        <f t="shared" si="168"/>
        <v/>
      </c>
      <c r="AT842" s="897" t="str">
        <f t="shared" si="172"/>
        <v/>
      </c>
      <c r="AU842" s="897" t="str">
        <f t="shared" si="169"/>
        <v/>
      </c>
    </row>
    <row r="843" spans="3:47" s="4" customFormat="1" ht="28.15" hidden="1" customHeight="1" outlineLevel="1">
      <c r="C843" s="722">
        <v>825</v>
      </c>
      <c r="D843" s="766"/>
      <c r="E843" s="686"/>
      <c r="F843" s="767"/>
      <c r="G843" s="744"/>
      <c r="H843" s="191"/>
      <c r="I843" s="191"/>
      <c r="J843" s="768"/>
      <c r="K843" s="192"/>
      <c r="L843" s="192"/>
      <c r="M843" s="774"/>
      <c r="N843" s="192"/>
      <c r="O843" s="769"/>
      <c r="P843" s="895"/>
      <c r="Q843" s="960"/>
      <c r="R843" s="1048"/>
      <c r="S843" s="770"/>
      <c r="T843" s="771"/>
      <c r="U843" s="453"/>
      <c r="V843" s="307"/>
      <c r="W843" s="294"/>
      <c r="Z843" s="663" t="str">
        <f t="shared" si="157"/>
        <v/>
      </c>
      <c r="AA843" s="664" t="str">
        <f t="shared" si="170"/>
        <v/>
      </c>
      <c r="AB843" s="664" t="str">
        <f t="shared" si="171"/>
        <v/>
      </c>
      <c r="AC843" s="664" t="str">
        <f>IF(Z843="","",VLOOKUP(Z843,リスト!BN:BO,2,0))</f>
        <v/>
      </c>
      <c r="AD843" s="664" t="str">
        <f t="shared" si="158"/>
        <v/>
      </c>
      <c r="AE843" s="664" t="str">
        <f>IF(AD843="","",VLOOKUP(AD843,リスト!BW:BX,2,0))</f>
        <v/>
      </c>
      <c r="AF843" s="664" t="str">
        <f>IF(Z843="","",IF(J843&gt;【１】経営概要!$G$27,調査年-1,調査年)-I843)</f>
        <v/>
      </c>
      <c r="AG843" s="723" t="str">
        <f t="shared" si="159"/>
        <v/>
      </c>
      <c r="AH843" s="665" t="str">
        <f t="shared" si="160"/>
        <v/>
      </c>
      <c r="AI843" s="665" t="str">
        <f t="shared" si="161"/>
        <v/>
      </c>
      <c r="AJ843" s="666" t="str">
        <f t="shared" si="162"/>
        <v/>
      </c>
      <c r="AK843" s="666" t="str">
        <f t="shared" si="163"/>
        <v/>
      </c>
      <c r="AL843" s="666" t="str">
        <f t="shared" si="173"/>
        <v/>
      </c>
      <c r="AM843" s="666" t="str">
        <f>IF(R843="","",IF(OR(I843=IF(J843&gt;【１】経営概要!$G$27,調査年-1,調査年),AH843=""),"",ROUND(AH843*R843%,0)))</f>
        <v/>
      </c>
      <c r="AN843" s="666" t="str">
        <f t="shared" si="164"/>
        <v/>
      </c>
      <c r="AO843" s="666" t="str">
        <f t="shared" si="165"/>
        <v/>
      </c>
      <c r="AP843" s="666" t="str">
        <f t="shared" si="166"/>
        <v/>
      </c>
      <c r="AQ843" s="862" t="str">
        <f>IF(OR(R843="",AND(OR(I843&lt;&gt;IF(J843&gt;【１】経営概要!$G$27,調査年-1,調査年),AA843=0),M843="",AL843="")),"",
SUM(
IF(AND(I843=IF(J843&gt;【１】経営概要!$G$27,調査年-1,調査年),AA843=1),ROUND(K843*R843%,0),),
ROUND(M843*R843%,0),
ROUND(SUM(AL843)*R843%,0),
))</f>
        <v/>
      </c>
      <c r="AR843" s="666" t="str">
        <f t="shared" si="167"/>
        <v/>
      </c>
      <c r="AS843" s="666" t="str">
        <f t="shared" si="168"/>
        <v/>
      </c>
      <c r="AT843" s="897" t="str">
        <f t="shared" si="172"/>
        <v/>
      </c>
      <c r="AU843" s="897" t="str">
        <f t="shared" si="169"/>
        <v/>
      </c>
    </row>
    <row r="844" spans="3:47" s="4" customFormat="1" ht="28.15" hidden="1" customHeight="1" outlineLevel="1">
      <c r="C844" s="722">
        <v>826</v>
      </c>
      <c r="D844" s="772"/>
      <c r="E844" s="773"/>
      <c r="F844" s="767"/>
      <c r="G844" s="744"/>
      <c r="H844" s="193"/>
      <c r="I844" s="193"/>
      <c r="J844" s="768"/>
      <c r="K844" s="192"/>
      <c r="L844" s="192"/>
      <c r="M844" s="774"/>
      <c r="N844" s="192"/>
      <c r="O844" s="769"/>
      <c r="P844" s="895"/>
      <c r="Q844" s="960"/>
      <c r="R844" s="1048"/>
      <c r="S844" s="770"/>
      <c r="T844" s="771"/>
      <c r="U844" s="453"/>
      <c r="V844" s="307"/>
      <c r="W844" s="294"/>
      <c r="Z844" s="663" t="str">
        <f t="shared" si="157"/>
        <v/>
      </c>
      <c r="AA844" s="664" t="str">
        <f t="shared" si="170"/>
        <v/>
      </c>
      <c r="AB844" s="664" t="str">
        <f t="shared" si="171"/>
        <v/>
      </c>
      <c r="AC844" s="664" t="str">
        <f>IF(Z844="","",VLOOKUP(Z844,リスト!BN:BO,2,0))</f>
        <v/>
      </c>
      <c r="AD844" s="664" t="str">
        <f t="shared" si="158"/>
        <v/>
      </c>
      <c r="AE844" s="664" t="str">
        <f>IF(AD844="","",VLOOKUP(AD844,リスト!BW:BX,2,0))</f>
        <v/>
      </c>
      <c r="AF844" s="664" t="str">
        <f>IF(Z844="","",IF(J844&gt;【１】経営概要!$G$27,調査年-1,調査年)-I844)</f>
        <v/>
      </c>
      <c r="AG844" s="723" t="str">
        <f t="shared" si="159"/>
        <v/>
      </c>
      <c r="AH844" s="665" t="str">
        <f t="shared" si="160"/>
        <v/>
      </c>
      <c r="AI844" s="665" t="str">
        <f t="shared" si="161"/>
        <v/>
      </c>
      <c r="AJ844" s="666" t="str">
        <f t="shared" si="162"/>
        <v/>
      </c>
      <c r="AK844" s="666" t="str">
        <f t="shared" si="163"/>
        <v/>
      </c>
      <c r="AL844" s="666" t="str">
        <f t="shared" si="173"/>
        <v/>
      </c>
      <c r="AM844" s="666" t="str">
        <f>IF(R844="","",IF(OR(I844=IF(J844&gt;【１】経営概要!$G$27,調査年-1,調査年),AH844=""),"",ROUND(AH844*R844%,0)))</f>
        <v/>
      </c>
      <c r="AN844" s="666" t="str">
        <f t="shared" si="164"/>
        <v/>
      </c>
      <c r="AO844" s="666" t="str">
        <f t="shared" si="165"/>
        <v/>
      </c>
      <c r="AP844" s="666" t="str">
        <f t="shared" si="166"/>
        <v/>
      </c>
      <c r="AQ844" s="862" t="str">
        <f>IF(OR(R844="",AND(OR(I844&lt;&gt;IF(J844&gt;【１】経営概要!$G$27,調査年-1,調査年),AA844=0),M844="",AL844="")),"",
SUM(
IF(AND(I844=IF(J844&gt;【１】経営概要!$G$27,調査年-1,調査年),AA844=1),ROUND(K844*R844%,0),),
ROUND(M844*R844%,0),
ROUND(SUM(AL844)*R844%,0),
))</f>
        <v/>
      </c>
      <c r="AR844" s="666" t="str">
        <f t="shared" si="167"/>
        <v/>
      </c>
      <c r="AS844" s="666" t="str">
        <f t="shared" si="168"/>
        <v/>
      </c>
      <c r="AT844" s="897" t="str">
        <f t="shared" si="172"/>
        <v/>
      </c>
      <c r="AU844" s="897" t="str">
        <f t="shared" si="169"/>
        <v/>
      </c>
    </row>
    <row r="845" spans="3:47" s="4" customFormat="1" ht="28.15" hidden="1" customHeight="1" outlineLevel="1">
      <c r="C845" s="722">
        <v>827</v>
      </c>
      <c r="D845" s="766"/>
      <c r="E845" s="686"/>
      <c r="F845" s="767"/>
      <c r="G845" s="744"/>
      <c r="H845" s="191"/>
      <c r="I845" s="191"/>
      <c r="J845" s="768"/>
      <c r="K845" s="192"/>
      <c r="L845" s="192"/>
      <c r="M845" s="774"/>
      <c r="N845" s="192"/>
      <c r="O845" s="769"/>
      <c r="P845" s="895"/>
      <c r="Q845" s="960"/>
      <c r="R845" s="1048"/>
      <c r="S845" s="770"/>
      <c r="T845" s="771"/>
      <c r="U845" s="453"/>
      <c r="V845" s="307"/>
      <c r="W845" s="294"/>
      <c r="Z845" s="663" t="str">
        <f t="shared" si="157"/>
        <v/>
      </c>
      <c r="AA845" s="664" t="str">
        <f t="shared" si="170"/>
        <v/>
      </c>
      <c r="AB845" s="664" t="str">
        <f t="shared" si="171"/>
        <v/>
      </c>
      <c r="AC845" s="664" t="str">
        <f>IF(Z845="","",VLOOKUP(Z845,リスト!BN:BO,2,0))</f>
        <v/>
      </c>
      <c r="AD845" s="664" t="str">
        <f t="shared" si="158"/>
        <v/>
      </c>
      <c r="AE845" s="664" t="str">
        <f>IF(AD845="","",VLOOKUP(AD845,リスト!BW:BX,2,0))</f>
        <v/>
      </c>
      <c r="AF845" s="664" t="str">
        <f>IF(Z845="","",IF(J845&gt;【１】経営概要!$G$27,調査年-1,調査年)-I845)</f>
        <v/>
      </c>
      <c r="AG845" s="723" t="str">
        <f t="shared" si="159"/>
        <v/>
      </c>
      <c r="AH845" s="665" t="str">
        <f t="shared" si="160"/>
        <v/>
      </c>
      <c r="AI845" s="665" t="str">
        <f t="shared" si="161"/>
        <v/>
      </c>
      <c r="AJ845" s="666" t="str">
        <f t="shared" si="162"/>
        <v/>
      </c>
      <c r="AK845" s="666" t="str">
        <f t="shared" si="163"/>
        <v/>
      </c>
      <c r="AL845" s="666" t="str">
        <f t="shared" si="173"/>
        <v/>
      </c>
      <c r="AM845" s="666" t="str">
        <f>IF(R845="","",IF(OR(I845=IF(J845&gt;【１】経営概要!$G$27,調査年-1,調査年),AH845=""),"",ROUND(AH845*R845%,0)))</f>
        <v/>
      </c>
      <c r="AN845" s="666" t="str">
        <f t="shared" si="164"/>
        <v/>
      </c>
      <c r="AO845" s="666" t="str">
        <f t="shared" si="165"/>
        <v/>
      </c>
      <c r="AP845" s="666" t="str">
        <f t="shared" si="166"/>
        <v/>
      </c>
      <c r="AQ845" s="862" t="str">
        <f>IF(OR(R845="",AND(OR(I845&lt;&gt;IF(J845&gt;【１】経営概要!$G$27,調査年-1,調査年),AA845=0),M845="",AL845="")),"",
SUM(
IF(AND(I845=IF(J845&gt;【１】経営概要!$G$27,調査年-1,調査年),AA845=1),ROUND(K845*R845%,0),),
ROUND(M845*R845%,0),
ROUND(SUM(AL845)*R845%,0),
))</f>
        <v/>
      </c>
      <c r="AR845" s="666" t="str">
        <f t="shared" si="167"/>
        <v/>
      </c>
      <c r="AS845" s="666" t="str">
        <f t="shared" si="168"/>
        <v/>
      </c>
      <c r="AT845" s="897" t="str">
        <f t="shared" si="172"/>
        <v/>
      </c>
      <c r="AU845" s="897" t="str">
        <f t="shared" si="169"/>
        <v/>
      </c>
    </row>
    <row r="846" spans="3:47" s="4" customFormat="1" ht="28.15" hidden="1" customHeight="1" outlineLevel="1">
      <c r="C846" s="722">
        <v>828</v>
      </c>
      <c r="D846" s="772"/>
      <c r="E846" s="773"/>
      <c r="F846" s="767"/>
      <c r="G846" s="744"/>
      <c r="H846" s="193"/>
      <c r="I846" s="193"/>
      <c r="J846" s="768"/>
      <c r="K846" s="192"/>
      <c r="L846" s="192"/>
      <c r="M846" s="774"/>
      <c r="N846" s="192"/>
      <c r="O846" s="769"/>
      <c r="P846" s="895"/>
      <c r="Q846" s="960"/>
      <c r="R846" s="1048"/>
      <c r="S846" s="770"/>
      <c r="T846" s="771"/>
      <c r="U846" s="453"/>
      <c r="V846" s="307"/>
      <c r="W846" s="294"/>
      <c r="Z846" s="663" t="str">
        <f t="shared" si="157"/>
        <v/>
      </c>
      <c r="AA846" s="664" t="str">
        <f t="shared" si="170"/>
        <v/>
      </c>
      <c r="AB846" s="664" t="str">
        <f t="shared" si="171"/>
        <v/>
      </c>
      <c r="AC846" s="664" t="str">
        <f>IF(Z846="","",VLOOKUP(Z846,リスト!BN:BO,2,0))</f>
        <v/>
      </c>
      <c r="AD846" s="664" t="str">
        <f t="shared" si="158"/>
        <v/>
      </c>
      <c r="AE846" s="664" t="str">
        <f>IF(AD846="","",VLOOKUP(AD846,リスト!BW:BX,2,0))</f>
        <v/>
      </c>
      <c r="AF846" s="664" t="str">
        <f>IF(Z846="","",IF(J846&gt;【１】経営概要!$G$27,調査年-1,調査年)-I846)</f>
        <v/>
      </c>
      <c r="AG846" s="723" t="str">
        <f t="shared" si="159"/>
        <v/>
      </c>
      <c r="AH846" s="665" t="str">
        <f t="shared" si="160"/>
        <v/>
      </c>
      <c r="AI846" s="665" t="str">
        <f t="shared" si="161"/>
        <v/>
      </c>
      <c r="AJ846" s="666" t="str">
        <f t="shared" si="162"/>
        <v/>
      </c>
      <c r="AK846" s="666" t="str">
        <f t="shared" si="163"/>
        <v/>
      </c>
      <c r="AL846" s="666" t="str">
        <f t="shared" si="173"/>
        <v/>
      </c>
      <c r="AM846" s="666" t="str">
        <f>IF(R846="","",IF(OR(I846=IF(J846&gt;【１】経営概要!$G$27,調査年-1,調査年),AH846=""),"",ROUND(AH846*R846%,0)))</f>
        <v/>
      </c>
      <c r="AN846" s="666" t="str">
        <f t="shared" si="164"/>
        <v/>
      </c>
      <c r="AO846" s="666" t="str">
        <f t="shared" si="165"/>
        <v/>
      </c>
      <c r="AP846" s="666" t="str">
        <f t="shared" si="166"/>
        <v/>
      </c>
      <c r="AQ846" s="862" t="str">
        <f>IF(OR(R846="",AND(OR(I846&lt;&gt;IF(J846&gt;【１】経営概要!$G$27,調査年-1,調査年),AA846=0),M846="",AL846="")),"",
SUM(
IF(AND(I846=IF(J846&gt;【１】経営概要!$G$27,調査年-1,調査年),AA846=1),ROUND(K846*R846%,0),),
ROUND(M846*R846%,0),
ROUND(SUM(AL846)*R846%,0),
))</f>
        <v/>
      </c>
      <c r="AR846" s="666" t="str">
        <f t="shared" si="167"/>
        <v/>
      </c>
      <c r="AS846" s="666" t="str">
        <f t="shared" si="168"/>
        <v/>
      </c>
      <c r="AT846" s="897" t="str">
        <f t="shared" si="172"/>
        <v/>
      </c>
      <c r="AU846" s="897" t="str">
        <f t="shared" si="169"/>
        <v/>
      </c>
    </row>
    <row r="847" spans="3:47" s="4" customFormat="1" ht="28.15" hidden="1" customHeight="1" outlineLevel="1">
      <c r="C847" s="722">
        <v>829</v>
      </c>
      <c r="D847" s="766"/>
      <c r="E847" s="686"/>
      <c r="F847" s="767"/>
      <c r="G847" s="744"/>
      <c r="H847" s="191"/>
      <c r="I847" s="191"/>
      <c r="J847" s="768"/>
      <c r="K847" s="192"/>
      <c r="L847" s="192"/>
      <c r="M847" s="774"/>
      <c r="N847" s="192"/>
      <c r="O847" s="769"/>
      <c r="P847" s="895"/>
      <c r="Q847" s="960"/>
      <c r="R847" s="1048"/>
      <c r="S847" s="770"/>
      <c r="T847" s="771"/>
      <c r="U847" s="453"/>
      <c r="V847" s="307"/>
      <c r="W847" s="294"/>
      <c r="Z847" s="663" t="str">
        <f t="shared" si="157"/>
        <v/>
      </c>
      <c r="AA847" s="664" t="str">
        <f t="shared" si="170"/>
        <v/>
      </c>
      <c r="AB847" s="664" t="str">
        <f t="shared" si="171"/>
        <v/>
      </c>
      <c r="AC847" s="664" t="str">
        <f>IF(Z847="","",VLOOKUP(Z847,リスト!BN:BO,2,0))</f>
        <v/>
      </c>
      <c r="AD847" s="664" t="str">
        <f t="shared" si="158"/>
        <v/>
      </c>
      <c r="AE847" s="664" t="str">
        <f>IF(AD847="","",VLOOKUP(AD847,リスト!BW:BX,2,0))</f>
        <v/>
      </c>
      <c r="AF847" s="664" t="str">
        <f>IF(Z847="","",IF(J847&gt;【１】経営概要!$G$27,調査年-1,調査年)-I847)</f>
        <v/>
      </c>
      <c r="AG847" s="723" t="str">
        <f t="shared" si="159"/>
        <v/>
      </c>
      <c r="AH847" s="665" t="str">
        <f t="shared" si="160"/>
        <v/>
      </c>
      <c r="AI847" s="665" t="str">
        <f t="shared" si="161"/>
        <v/>
      </c>
      <c r="AJ847" s="666" t="str">
        <f t="shared" si="162"/>
        <v/>
      </c>
      <c r="AK847" s="666" t="str">
        <f t="shared" si="163"/>
        <v/>
      </c>
      <c r="AL847" s="666" t="str">
        <f t="shared" si="173"/>
        <v/>
      </c>
      <c r="AM847" s="666" t="str">
        <f>IF(R847="","",IF(OR(I847=IF(J847&gt;【１】経営概要!$G$27,調査年-1,調査年),AH847=""),"",ROUND(AH847*R847%,0)))</f>
        <v/>
      </c>
      <c r="AN847" s="666" t="str">
        <f t="shared" si="164"/>
        <v/>
      </c>
      <c r="AO847" s="666" t="str">
        <f t="shared" si="165"/>
        <v/>
      </c>
      <c r="AP847" s="666" t="str">
        <f t="shared" si="166"/>
        <v/>
      </c>
      <c r="AQ847" s="862" t="str">
        <f>IF(OR(R847="",AND(OR(I847&lt;&gt;IF(J847&gt;【１】経営概要!$G$27,調査年-1,調査年),AA847=0),M847="",AL847="")),"",
SUM(
IF(AND(I847=IF(J847&gt;【１】経営概要!$G$27,調査年-1,調査年),AA847=1),ROUND(K847*R847%,0),),
ROUND(M847*R847%,0),
ROUND(SUM(AL847)*R847%,0),
))</f>
        <v/>
      </c>
      <c r="AR847" s="666" t="str">
        <f t="shared" si="167"/>
        <v/>
      </c>
      <c r="AS847" s="666" t="str">
        <f t="shared" si="168"/>
        <v/>
      </c>
      <c r="AT847" s="897" t="str">
        <f t="shared" si="172"/>
        <v/>
      </c>
      <c r="AU847" s="897" t="str">
        <f t="shared" si="169"/>
        <v/>
      </c>
    </row>
    <row r="848" spans="3:47" s="4" customFormat="1" ht="28.15" hidden="1" customHeight="1" outlineLevel="1">
      <c r="C848" s="722">
        <v>830</v>
      </c>
      <c r="D848" s="772"/>
      <c r="E848" s="773"/>
      <c r="F848" s="767"/>
      <c r="G848" s="744"/>
      <c r="H848" s="193"/>
      <c r="I848" s="193"/>
      <c r="J848" s="768"/>
      <c r="K848" s="192"/>
      <c r="L848" s="192"/>
      <c r="M848" s="774"/>
      <c r="N848" s="192"/>
      <c r="O848" s="769"/>
      <c r="P848" s="895"/>
      <c r="Q848" s="960"/>
      <c r="R848" s="1048"/>
      <c r="S848" s="770"/>
      <c r="T848" s="771"/>
      <c r="U848" s="453"/>
      <c r="V848" s="307"/>
      <c r="W848" s="294"/>
      <c r="Z848" s="663" t="str">
        <f t="shared" si="157"/>
        <v/>
      </c>
      <c r="AA848" s="664" t="str">
        <f t="shared" si="170"/>
        <v/>
      </c>
      <c r="AB848" s="664" t="str">
        <f t="shared" si="171"/>
        <v/>
      </c>
      <c r="AC848" s="664" t="str">
        <f>IF(Z848="","",VLOOKUP(Z848,リスト!BN:BO,2,0))</f>
        <v/>
      </c>
      <c r="AD848" s="664" t="str">
        <f t="shared" si="158"/>
        <v/>
      </c>
      <c r="AE848" s="664" t="str">
        <f>IF(AD848="","",VLOOKUP(AD848,リスト!BW:BX,2,0))</f>
        <v/>
      </c>
      <c r="AF848" s="664" t="str">
        <f>IF(Z848="","",IF(J848&gt;【１】経営概要!$G$27,調査年-1,調査年)-I848)</f>
        <v/>
      </c>
      <c r="AG848" s="723" t="str">
        <f t="shared" si="159"/>
        <v/>
      </c>
      <c r="AH848" s="665" t="str">
        <f t="shared" si="160"/>
        <v/>
      </c>
      <c r="AI848" s="665" t="str">
        <f t="shared" si="161"/>
        <v/>
      </c>
      <c r="AJ848" s="666" t="str">
        <f t="shared" si="162"/>
        <v/>
      </c>
      <c r="AK848" s="666" t="str">
        <f t="shared" si="163"/>
        <v/>
      </c>
      <c r="AL848" s="666" t="str">
        <f t="shared" si="173"/>
        <v/>
      </c>
      <c r="AM848" s="666" t="str">
        <f>IF(R848="","",IF(OR(I848=IF(J848&gt;【１】経営概要!$G$27,調査年-1,調査年),AH848=""),"",ROUND(AH848*R848%,0)))</f>
        <v/>
      </c>
      <c r="AN848" s="666" t="str">
        <f t="shared" si="164"/>
        <v/>
      </c>
      <c r="AO848" s="666" t="str">
        <f t="shared" si="165"/>
        <v/>
      </c>
      <c r="AP848" s="666" t="str">
        <f t="shared" si="166"/>
        <v/>
      </c>
      <c r="AQ848" s="862" t="str">
        <f>IF(OR(R848="",AND(OR(I848&lt;&gt;IF(J848&gt;【１】経営概要!$G$27,調査年-1,調査年),AA848=0),M848="",AL848="")),"",
SUM(
IF(AND(I848=IF(J848&gt;【１】経営概要!$G$27,調査年-1,調査年),AA848=1),ROUND(K848*R848%,0),),
ROUND(M848*R848%,0),
ROUND(SUM(AL848)*R848%,0),
))</f>
        <v/>
      </c>
      <c r="AR848" s="666" t="str">
        <f t="shared" si="167"/>
        <v/>
      </c>
      <c r="AS848" s="666" t="str">
        <f t="shared" si="168"/>
        <v/>
      </c>
      <c r="AT848" s="897" t="str">
        <f t="shared" si="172"/>
        <v/>
      </c>
      <c r="AU848" s="897" t="str">
        <f t="shared" si="169"/>
        <v/>
      </c>
    </row>
    <row r="849" spans="3:47" s="4" customFormat="1" ht="28.15" hidden="1" customHeight="1" outlineLevel="1">
      <c r="C849" s="722">
        <v>831</v>
      </c>
      <c r="D849" s="766"/>
      <c r="E849" s="686"/>
      <c r="F849" s="767"/>
      <c r="G849" s="744"/>
      <c r="H849" s="191"/>
      <c r="I849" s="191"/>
      <c r="J849" s="768"/>
      <c r="K849" s="192"/>
      <c r="L849" s="192"/>
      <c r="M849" s="774"/>
      <c r="N849" s="192"/>
      <c r="O849" s="769"/>
      <c r="P849" s="895"/>
      <c r="Q849" s="960"/>
      <c r="R849" s="1048"/>
      <c r="S849" s="770"/>
      <c r="T849" s="771"/>
      <c r="U849" s="453"/>
      <c r="V849" s="307"/>
      <c r="W849" s="294"/>
      <c r="Z849" s="663" t="str">
        <f t="shared" si="157"/>
        <v/>
      </c>
      <c r="AA849" s="664" t="str">
        <f t="shared" si="170"/>
        <v/>
      </c>
      <c r="AB849" s="664" t="str">
        <f t="shared" si="171"/>
        <v/>
      </c>
      <c r="AC849" s="664" t="str">
        <f>IF(Z849="","",VLOOKUP(Z849,リスト!BN:BO,2,0))</f>
        <v/>
      </c>
      <c r="AD849" s="664" t="str">
        <f t="shared" si="158"/>
        <v/>
      </c>
      <c r="AE849" s="664" t="str">
        <f>IF(AD849="","",VLOOKUP(AD849,リスト!BW:BX,2,0))</f>
        <v/>
      </c>
      <c r="AF849" s="664" t="str">
        <f>IF(Z849="","",IF(J849&gt;【１】経営概要!$G$27,調査年-1,調査年)-I849)</f>
        <v/>
      </c>
      <c r="AG849" s="723" t="str">
        <f t="shared" si="159"/>
        <v/>
      </c>
      <c r="AH849" s="665" t="str">
        <f t="shared" si="160"/>
        <v/>
      </c>
      <c r="AI849" s="665" t="str">
        <f t="shared" si="161"/>
        <v/>
      </c>
      <c r="AJ849" s="666" t="str">
        <f t="shared" si="162"/>
        <v/>
      </c>
      <c r="AK849" s="666" t="str">
        <f t="shared" si="163"/>
        <v/>
      </c>
      <c r="AL849" s="666" t="str">
        <f t="shared" si="173"/>
        <v/>
      </c>
      <c r="AM849" s="666" t="str">
        <f>IF(R849="","",IF(OR(I849=IF(J849&gt;【１】経営概要!$G$27,調査年-1,調査年),AH849=""),"",ROUND(AH849*R849%,0)))</f>
        <v/>
      </c>
      <c r="AN849" s="666" t="str">
        <f t="shared" si="164"/>
        <v/>
      </c>
      <c r="AO849" s="666" t="str">
        <f t="shared" si="165"/>
        <v/>
      </c>
      <c r="AP849" s="666" t="str">
        <f t="shared" si="166"/>
        <v/>
      </c>
      <c r="AQ849" s="862" t="str">
        <f>IF(OR(R849="",AND(OR(I849&lt;&gt;IF(J849&gt;【１】経営概要!$G$27,調査年-1,調査年),AA849=0),M849="",AL849="")),"",
SUM(
IF(AND(I849=IF(J849&gt;【１】経営概要!$G$27,調査年-1,調査年),AA849=1),ROUND(K849*R849%,0),),
ROUND(M849*R849%,0),
ROUND(SUM(AL849)*R849%,0),
))</f>
        <v/>
      </c>
      <c r="AR849" s="666" t="str">
        <f t="shared" si="167"/>
        <v/>
      </c>
      <c r="AS849" s="666" t="str">
        <f t="shared" si="168"/>
        <v/>
      </c>
      <c r="AT849" s="897" t="str">
        <f t="shared" si="172"/>
        <v/>
      </c>
      <c r="AU849" s="897" t="str">
        <f t="shared" si="169"/>
        <v/>
      </c>
    </row>
    <row r="850" spans="3:47" s="4" customFormat="1" ht="28.15" hidden="1" customHeight="1" outlineLevel="1">
      <c r="C850" s="722">
        <v>832</v>
      </c>
      <c r="D850" s="772"/>
      <c r="E850" s="773"/>
      <c r="F850" s="767"/>
      <c r="G850" s="744"/>
      <c r="H850" s="193"/>
      <c r="I850" s="193"/>
      <c r="J850" s="768"/>
      <c r="K850" s="192"/>
      <c r="L850" s="192"/>
      <c r="M850" s="774"/>
      <c r="N850" s="192"/>
      <c r="O850" s="769"/>
      <c r="P850" s="895"/>
      <c r="Q850" s="960"/>
      <c r="R850" s="1048"/>
      <c r="S850" s="770"/>
      <c r="T850" s="771"/>
      <c r="U850" s="453"/>
      <c r="V850" s="307"/>
      <c r="W850" s="294"/>
      <c r="Z850" s="663" t="str">
        <f t="shared" si="157"/>
        <v/>
      </c>
      <c r="AA850" s="664" t="str">
        <f t="shared" si="170"/>
        <v/>
      </c>
      <c r="AB850" s="664" t="str">
        <f t="shared" si="171"/>
        <v/>
      </c>
      <c r="AC850" s="664" t="str">
        <f>IF(Z850="","",VLOOKUP(Z850,リスト!BN:BO,2,0))</f>
        <v/>
      </c>
      <c r="AD850" s="664" t="str">
        <f t="shared" si="158"/>
        <v/>
      </c>
      <c r="AE850" s="664" t="str">
        <f>IF(AD850="","",VLOOKUP(AD850,リスト!BW:BX,2,0))</f>
        <v/>
      </c>
      <c r="AF850" s="664" t="str">
        <f>IF(Z850="","",IF(J850&gt;【１】経営概要!$G$27,調査年-1,調査年)-I850)</f>
        <v/>
      </c>
      <c r="AG850" s="723" t="str">
        <f t="shared" si="159"/>
        <v/>
      </c>
      <c r="AH850" s="665" t="str">
        <f t="shared" si="160"/>
        <v/>
      </c>
      <c r="AI850" s="665" t="str">
        <f t="shared" si="161"/>
        <v/>
      </c>
      <c r="AJ850" s="666" t="str">
        <f t="shared" si="162"/>
        <v/>
      </c>
      <c r="AK850" s="666" t="str">
        <f t="shared" si="163"/>
        <v/>
      </c>
      <c r="AL850" s="666" t="str">
        <f t="shared" si="173"/>
        <v/>
      </c>
      <c r="AM850" s="666" t="str">
        <f>IF(R850="","",IF(OR(I850=IF(J850&gt;【１】経営概要!$G$27,調査年-1,調査年),AH850=""),"",ROUND(AH850*R850%,0)))</f>
        <v/>
      </c>
      <c r="AN850" s="666" t="str">
        <f t="shared" si="164"/>
        <v/>
      </c>
      <c r="AO850" s="666" t="str">
        <f t="shared" si="165"/>
        <v/>
      </c>
      <c r="AP850" s="666" t="str">
        <f t="shared" si="166"/>
        <v/>
      </c>
      <c r="AQ850" s="862" t="str">
        <f>IF(OR(R850="",AND(OR(I850&lt;&gt;IF(J850&gt;【１】経営概要!$G$27,調査年-1,調査年),AA850=0),M850="",AL850="")),"",
SUM(
IF(AND(I850=IF(J850&gt;【１】経営概要!$G$27,調査年-1,調査年),AA850=1),ROUND(K850*R850%,0),),
ROUND(M850*R850%,0),
ROUND(SUM(AL850)*R850%,0),
))</f>
        <v/>
      </c>
      <c r="AR850" s="666" t="str">
        <f t="shared" si="167"/>
        <v/>
      </c>
      <c r="AS850" s="666" t="str">
        <f t="shared" si="168"/>
        <v/>
      </c>
      <c r="AT850" s="897" t="str">
        <f t="shared" si="172"/>
        <v/>
      </c>
      <c r="AU850" s="897" t="str">
        <f t="shared" si="169"/>
        <v/>
      </c>
    </row>
    <row r="851" spans="3:47" s="4" customFormat="1" ht="28.15" hidden="1" customHeight="1" outlineLevel="1">
      <c r="C851" s="722">
        <v>833</v>
      </c>
      <c r="D851" s="766"/>
      <c r="E851" s="686"/>
      <c r="F851" s="767"/>
      <c r="G851" s="744"/>
      <c r="H851" s="191"/>
      <c r="I851" s="191"/>
      <c r="J851" s="768"/>
      <c r="K851" s="192"/>
      <c r="L851" s="192"/>
      <c r="M851" s="774"/>
      <c r="N851" s="192"/>
      <c r="O851" s="769"/>
      <c r="P851" s="895"/>
      <c r="Q851" s="960"/>
      <c r="R851" s="1048"/>
      <c r="S851" s="770"/>
      <c r="T851" s="771"/>
      <c r="U851" s="453"/>
      <c r="V851" s="307"/>
      <c r="W851" s="294"/>
      <c r="Z851" s="663" t="str">
        <f t="shared" si="157"/>
        <v/>
      </c>
      <c r="AA851" s="664" t="str">
        <f t="shared" si="170"/>
        <v/>
      </c>
      <c r="AB851" s="664" t="str">
        <f t="shared" si="171"/>
        <v/>
      </c>
      <c r="AC851" s="664" t="str">
        <f>IF(Z851="","",VLOOKUP(Z851,リスト!BN:BO,2,0))</f>
        <v/>
      </c>
      <c r="AD851" s="664" t="str">
        <f t="shared" si="158"/>
        <v/>
      </c>
      <c r="AE851" s="664" t="str">
        <f>IF(AD851="","",VLOOKUP(AD851,リスト!BW:BX,2,0))</f>
        <v/>
      </c>
      <c r="AF851" s="664" t="str">
        <f>IF(Z851="","",IF(J851&gt;【１】経営概要!$G$27,調査年-1,調査年)-I851)</f>
        <v/>
      </c>
      <c r="AG851" s="723" t="str">
        <f t="shared" si="159"/>
        <v/>
      </c>
      <c r="AH851" s="665" t="str">
        <f t="shared" si="160"/>
        <v/>
      </c>
      <c r="AI851" s="665" t="str">
        <f t="shared" si="161"/>
        <v/>
      </c>
      <c r="AJ851" s="666" t="str">
        <f t="shared" si="162"/>
        <v/>
      </c>
      <c r="AK851" s="666" t="str">
        <f t="shared" si="163"/>
        <v/>
      </c>
      <c r="AL851" s="666" t="str">
        <f t="shared" si="173"/>
        <v/>
      </c>
      <c r="AM851" s="666" t="str">
        <f>IF(R851="","",IF(OR(I851=IF(J851&gt;【１】経営概要!$G$27,調査年-1,調査年),AH851=""),"",ROUND(AH851*R851%,0)))</f>
        <v/>
      </c>
      <c r="AN851" s="666" t="str">
        <f t="shared" si="164"/>
        <v/>
      </c>
      <c r="AO851" s="666" t="str">
        <f t="shared" si="165"/>
        <v/>
      </c>
      <c r="AP851" s="666" t="str">
        <f t="shared" si="166"/>
        <v/>
      </c>
      <c r="AQ851" s="862" t="str">
        <f>IF(OR(R851="",AND(OR(I851&lt;&gt;IF(J851&gt;【１】経営概要!$G$27,調査年-1,調査年),AA851=0),M851="",AL851="")),"",
SUM(
IF(AND(I851=IF(J851&gt;【１】経営概要!$G$27,調査年-1,調査年),AA851=1),ROUND(K851*R851%,0),),
ROUND(M851*R851%,0),
ROUND(SUM(AL851)*R851%,0),
))</f>
        <v/>
      </c>
      <c r="AR851" s="666" t="str">
        <f t="shared" si="167"/>
        <v/>
      </c>
      <c r="AS851" s="666" t="str">
        <f t="shared" si="168"/>
        <v/>
      </c>
      <c r="AT851" s="897" t="str">
        <f t="shared" si="172"/>
        <v/>
      </c>
      <c r="AU851" s="897" t="str">
        <f t="shared" si="169"/>
        <v/>
      </c>
    </row>
    <row r="852" spans="3:47" s="4" customFormat="1" ht="28.15" hidden="1" customHeight="1" outlineLevel="1">
      <c r="C852" s="722">
        <v>834</v>
      </c>
      <c r="D852" s="772"/>
      <c r="E852" s="773"/>
      <c r="F852" s="767"/>
      <c r="G852" s="744"/>
      <c r="H852" s="193"/>
      <c r="I852" s="193"/>
      <c r="J852" s="775"/>
      <c r="K852" s="192"/>
      <c r="L852" s="192"/>
      <c r="M852" s="774"/>
      <c r="N852" s="192"/>
      <c r="O852" s="769"/>
      <c r="P852" s="895"/>
      <c r="Q852" s="960"/>
      <c r="R852" s="1048"/>
      <c r="S852" s="770"/>
      <c r="T852" s="771"/>
      <c r="U852" s="453"/>
      <c r="V852" s="307"/>
      <c r="W852" s="294"/>
      <c r="Z852" s="663" t="str">
        <f t="shared" si="157"/>
        <v/>
      </c>
      <c r="AA852" s="664" t="str">
        <f t="shared" si="170"/>
        <v/>
      </c>
      <c r="AB852" s="664" t="str">
        <f t="shared" si="171"/>
        <v/>
      </c>
      <c r="AC852" s="664" t="str">
        <f>IF(Z852="","",VLOOKUP(Z852,リスト!BN:BO,2,0))</f>
        <v/>
      </c>
      <c r="AD852" s="664" t="str">
        <f t="shared" si="158"/>
        <v/>
      </c>
      <c r="AE852" s="664" t="str">
        <f>IF(AD852="","",VLOOKUP(AD852,リスト!BW:BX,2,0))</f>
        <v/>
      </c>
      <c r="AF852" s="664" t="str">
        <f>IF(Z852="","",IF(J852&gt;【１】経営概要!$G$27,調査年-1,調査年)-I852)</f>
        <v/>
      </c>
      <c r="AG852" s="723" t="str">
        <f t="shared" si="159"/>
        <v/>
      </c>
      <c r="AH852" s="665" t="str">
        <f t="shared" si="160"/>
        <v/>
      </c>
      <c r="AI852" s="665" t="str">
        <f t="shared" si="161"/>
        <v/>
      </c>
      <c r="AJ852" s="666" t="str">
        <f t="shared" si="162"/>
        <v/>
      </c>
      <c r="AK852" s="666" t="str">
        <f t="shared" si="163"/>
        <v/>
      </c>
      <c r="AL852" s="666" t="str">
        <f t="shared" ref="AL852:AL915" si="174">IF(OR(Z852="",AA852=1),IF(AND(AA852=1,AF852=0),L852,""),
IF(AND(AD852&gt;0,AF852&lt;AD852,SUM(AK852)&gt;0,AK852&lt;=ROUND(L852*AE852,0)),ROUND(AK852,0),
IF(AND(AD852&gt;0,AF852&lt;AD852,SUM(L852)&gt;0),ROUND(L852*AE852,0),"")))</f>
        <v/>
      </c>
      <c r="AM852" s="666" t="str">
        <f>IF(R852="","",IF(OR(I852=IF(J852&gt;【１】経営概要!$G$27,調査年-1,調査年),AH852=""),"",ROUND(AH852*R852%,0)))</f>
        <v/>
      </c>
      <c r="AN852" s="666" t="str">
        <f t="shared" si="164"/>
        <v/>
      </c>
      <c r="AO852" s="666" t="str">
        <f t="shared" si="165"/>
        <v/>
      </c>
      <c r="AP852" s="666" t="str">
        <f t="shared" si="166"/>
        <v/>
      </c>
      <c r="AQ852" s="862" t="str">
        <f>IF(OR(R852="",AND(OR(I852&lt;&gt;IF(J852&gt;【１】経営概要!$G$27,調査年-1,調査年),AA852=0),M852="",AL852="")),"",
SUM(
IF(AND(I852=IF(J852&gt;【１】経営概要!$G$27,調査年-1,調査年),AA852=1),ROUND(K852*R852%,0),),
ROUND(M852*R852%,0),
ROUND(SUM(AL852)*R852%,0),
))</f>
        <v/>
      </c>
      <c r="AR852" s="666" t="str">
        <f t="shared" si="167"/>
        <v/>
      </c>
      <c r="AS852" s="666" t="str">
        <f t="shared" si="168"/>
        <v/>
      </c>
      <c r="AT852" s="897" t="str">
        <f t="shared" si="172"/>
        <v/>
      </c>
      <c r="AU852" s="897" t="str">
        <f t="shared" si="169"/>
        <v/>
      </c>
    </row>
    <row r="853" spans="3:47" s="4" customFormat="1" ht="28.15" hidden="1" customHeight="1" outlineLevel="1">
      <c r="C853" s="722">
        <v>835</v>
      </c>
      <c r="D853" s="766"/>
      <c r="E853" s="686"/>
      <c r="F853" s="767"/>
      <c r="G853" s="744"/>
      <c r="H853" s="191"/>
      <c r="I853" s="191"/>
      <c r="J853" s="776"/>
      <c r="K853" s="192"/>
      <c r="L853" s="192"/>
      <c r="M853" s="774"/>
      <c r="N853" s="192"/>
      <c r="O853" s="769"/>
      <c r="P853" s="895"/>
      <c r="Q853" s="960"/>
      <c r="R853" s="1048"/>
      <c r="S853" s="770"/>
      <c r="T853" s="771"/>
      <c r="U853" s="453"/>
      <c r="V853" s="307"/>
      <c r="W853" s="294"/>
      <c r="Z853" s="663" t="str">
        <f t="shared" si="157"/>
        <v/>
      </c>
      <c r="AA853" s="664" t="str">
        <f t="shared" si="170"/>
        <v/>
      </c>
      <c r="AB853" s="664" t="str">
        <f t="shared" si="171"/>
        <v/>
      </c>
      <c r="AC853" s="664" t="str">
        <f>IF(Z853="","",VLOOKUP(Z853,リスト!BN:BO,2,0))</f>
        <v/>
      </c>
      <c r="AD853" s="664" t="str">
        <f t="shared" si="158"/>
        <v/>
      </c>
      <c r="AE853" s="664" t="str">
        <f>IF(AD853="","",VLOOKUP(AD853,リスト!BW:BX,2,0))</f>
        <v/>
      </c>
      <c r="AF853" s="664" t="str">
        <f>IF(Z853="","",IF(J853&gt;【１】経営概要!$G$27,調査年-1,調査年)-I853)</f>
        <v/>
      </c>
      <c r="AG853" s="723" t="str">
        <f t="shared" si="159"/>
        <v/>
      </c>
      <c r="AH853" s="665" t="str">
        <f t="shared" si="160"/>
        <v/>
      </c>
      <c r="AI853" s="665" t="str">
        <f t="shared" si="161"/>
        <v/>
      </c>
      <c r="AJ853" s="666" t="str">
        <f t="shared" si="162"/>
        <v/>
      </c>
      <c r="AK853" s="666" t="str">
        <f t="shared" si="163"/>
        <v/>
      </c>
      <c r="AL853" s="666" t="str">
        <f t="shared" si="174"/>
        <v/>
      </c>
      <c r="AM853" s="666" t="str">
        <f>IF(R853="","",IF(OR(I853=IF(J853&gt;【１】経営概要!$G$27,調査年-1,調査年),AH853=""),"",ROUND(AH853*R853%,0)))</f>
        <v/>
      </c>
      <c r="AN853" s="666" t="str">
        <f t="shared" si="164"/>
        <v/>
      </c>
      <c r="AO853" s="666" t="str">
        <f t="shared" si="165"/>
        <v/>
      </c>
      <c r="AP853" s="666" t="str">
        <f t="shared" si="166"/>
        <v/>
      </c>
      <c r="AQ853" s="862" t="str">
        <f>IF(OR(R853="",AND(OR(I853&lt;&gt;IF(J853&gt;【１】経営概要!$G$27,調査年-1,調査年),AA853=0),M853="",AL853="")),"",
SUM(
IF(AND(I853=IF(J853&gt;【１】経営概要!$G$27,調査年-1,調査年),AA853=1),ROUND(K853*R853%,0),),
ROUND(M853*R853%,0),
ROUND(SUM(AL853)*R853%,0),
))</f>
        <v/>
      </c>
      <c r="AR853" s="666" t="str">
        <f t="shared" si="167"/>
        <v/>
      </c>
      <c r="AS853" s="666" t="str">
        <f t="shared" si="168"/>
        <v/>
      </c>
      <c r="AT853" s="897" t="str">
        <f t="shared" si="172"/>
        <v/>
      </c>
      <c r="AU853" s="897" t="str">
        <f t="shared" si="169"/>
        <v/>
      </c>
    </row>
    <row r="854" spans="3:47" s="4" customFormat="1" ht="28.15" hidden="1" customHeight="1" outlineLevel="1">
      <c r="C854" s="722">
        <v>836</v>
      </c>
      <c r="D854" s="766"/>
      <c r="E854" s="686"/>
      <c r="F854" s="767"/>
      <c r="G854" s="744"/>
      <c r="H854" s="191"/>
      <c r="I854" s="191"/>
      <c r="J854" s="776"/>
      <c r="K854" s="192"/>
      <c r="L854" s="192"/>
      <c r="M854" s="774"/>
      <c r="N854" s="192"/>
      <c r="O854" s="769"/>
      <c r="P854" s="895"/>
      <c r="Q854" s="960"/>
      <c r="R854" s="1048"/>
      <c r="S854" s="770"/>
      <c r="T854" s="771"/>
      <c r="U854" s="453"/>
      <c r="V854" s="307"/>
      <c r="W854" s="294"/>
      <c r="Z854" s="663" t="str">
        <f t="shared" si="157"/>
        <v/>
      </c>
      <c r="AA854" s="664" t="str">
        <f t="shared" si="170"/>
        <v/>
      </c>
      <c r="AB854" s="664" t="str">
        <f t="shared" si="171"/>
        <v/>
      </c>
      <c r="AC854" s="664" t="str">
        <f>IF(Z854="","",VLOOKUP(Z854,リスト!BN:BO,2,0))</f>
        <v/>
      </c>
      <c r="AD854" s="664" t="str">
        <f t="shared" si="158"/>
        <v/>
      </c>
      <c r="AE854" s="664" t="str">
        <f>IF(AD854="","",VLOOKUP(AD854,リスト!BW:BX,2,0))</f>
        <v/>
      </c>
      <c r="AF854" s="664" t="str">
        <f>IF(Z854="","",IF(J854&gt;【１】経営概要!$G$27,調査年-1,調査年)-I854)</f>
        <v/>
      </c>
      <c r="AG854" s="723" t="str">
        <f t="shared" si="159"/>
        <v/>
      </c>
      <c r="AH854" s="665" t="str">
        <f t="shared" si="160"/>
        <v/>
      </c>
      <c r="AI854" s="665" t="str">
        <f t="shared" si="161"/>
        <v/>
      </c>
      <c r="AJ854" s="666" t="str">
        <f t="shared" si="162"/>
        <v/>
      </c>
      <c r="AK854" s="666" t="str">
        <f t="shared" si="163"/>
        <v/>
      </c>
      <c r="AL854" s="666" t="str">
        <f t="shared" si="174"/>
        <v/>
      </c>
      <c r="AM854" s="666" t="str">
        <f>IF(R854="","",IF(OR(I854=IF(J854&gt;【１】経営概要!$G$27,調査年-1,調査年),AH854=""),"",ROUND(AH854*R854%,0)))</f>
        <v/>
      </c>
      <c r="AN854" s="666" t="str">
        <f t="shared" si="164"/>
        <v/>
      </c>
      <c r="AO854" s="666" t="str">
        <f t="shared" si="165"/>
        <v/>
      </c>
      <c r="AP854" s="666" t="str">
        <f t="shared" si="166"/>
        <v/>
      </c>
      <c r="AQ854" s="862" t="str">
        <f>IF(OR(R854="",AND(OR(I854&lt;&gt;IF(J854&gt;【１】経営概要!$G$27,調査年-1,調査年),AA854=0),M854="",AL854="")),"",
SUM(
IF(AND(I854=IF(J854&gt;【１】経営概要!$G$27,調査年-1,調査年),AA854=1),ROUND(K854*R854%,0),),
ROUND(M854*R854%,0),
ROUND(SUM(AL854)*R854%,0),
))</f>
        <v/>
      </c>
      <c r="AR854" s="666" t="str">
        <f t="shared" si="167"/>
        <v/>
      </c>
      <c r="AS854" s="666" t="str">
        <f t="shared" si="168"/>
        <v/>
      </c>
      <c r="AT854" s="897" t="str">
        <f t="shared" si="172"/>
        <v/>
      </c>
      <c r="AU854" s="897" t="str">
        <f t="shared" si="169"/>
        <v/>
      </c>
    </row>
    <row r="855" spans="3:47" s="4" customFormat="1" ht="28.15" hidden="1" customHeight="1" outlineLevel="1">
      <c r="C855" s="722">
        <v>837</v>
      </c>
      <c r="D855" s="766"/>
      <c r="E855" s="686"/>
      <c r="F855" s="767"/>
      <c r="G855" s="744"/>
      <c r="H855" s="191"/>
      <c r="I855" s="191"/>
      <c r="J855" s="776"/>
      <c r="K855" s="192"/>
      <c r="L855" s="192"/>
      <c r="M855" s="774"/>
      <c r="N855" s="192"/>
      <c r="O855" s="769"/>
      <c r="P855" s="895"/>
      <c r="Q855" s="960"/>
      <c r="R855" s="1048"/>
      <c r="S855" s="770"/>
      <c r="T855" s="771"/>
      <c r="U855" s="453"/>
      <c r="V855" s="307"/>
      <c r="W855" s="294"/>
      <c r="Z855" s="663" t="str">
        <f t="shared" si="157"/>
        <v/>
      </c>
      <c r="AA855" s="664" t="str">
        <f t="shared" si="170"/>
        <v/>
      </c>
      <c r="AB855" s="664" t="str">
        <f t="shared" si="171"/>
        <v/>
      </c>
      <c r="AC855" s="664" t="str">
        <f>IF(Z855="","",VLOOKUP(Z855,リスト!BN:BO,2,0))</f>
        <v/>
      </c>
      <c r="AD855" s="664" t="str">
        <f t="shared" si="158"/>
        <v/>
      </c>
      <c r="AE855" s="664" t="str">
        <f>IF(AD855="","",VLOOKUP(AD855,リスト!BW:BX,2,0))</f>
        <v/>
      </c>
      <c r="AF855" s="664" t="str">
        <f>IF(Z855="","",IF(J855&gt;【１】経営概要!$G$27,調査年-1,調査年)-I855)</f>
        <v/>
      </c>
      <c r="AG855" s="723" t="str">
        <f t="shared" si="159"/>
        <v/>
      </c>
      <c r="AH855" s="665" t="str">
        <f t="shared" si="160"/>
        <v/>
      </c>
      <c r="AI855" s="665" t="str">
        <f t="shared" si="161"/>
        <v/>
      </c>
      <c r="AJ855" s="666" t="str">
        <f t="shared" si="162"/>
        <v/>
      </c>
      <c r="AK855" s="666" t="str">
        <f t="shared" si="163"/>
        <v/>
      </c>
      <c r="AL855" s="666" t="str">
        <f t="shared" si="174"/>
        <v/>
      </c>
      <c r="AM855" s="666" t="str">
        <f>IF(R855="","",IF(OR(I855=IF(J855&gt;【１】経営概要!$G$27,調査年-1,調査年),AH855=""),"",ROUND(AH855*R855%,0)))</f>
        <v/>
      </c>
      <c r="AN855" s="666" t="str">
        <f t="shared" si="164"/>
        <v/>
      </c>
      <c r="AO855" s="666" t="str">
        <f t="shared" si="165"/>
        <v/>
      </c>
      <c r="AP855" s="666" t="str">
        <f t="shared" si="166"/>
        <v/>
      </c>
      <c r="AQ855" s="862" t="str">
        <f>IF(OR(R855="",AND(OR(I855&lt;&gt;IF(J855&gt;【１】経営概要!$G$27,調査年-1,調査年),AA855=0),M855="",AL855="")),"",
SUM(
IF(AND(I855=IF(J855&gt;【１】経営概要!$G$27,調査年-1,調査年),AA855=1),ROUND(K855*R855%,0),),
ROUND(M855*R855%,0),
ROUND(SUM(AL855)*R855%,0),
))</f>
        <v/>
      </c>
      <c r="AR855" s="666" t="str">
        <f t="shared" si="167"/>
        <v/>
      </c>
      <c r="AS855" s="666" t="str">
        <f t="shared" si="168"/>
        <v/>
      </c>
      <c r="AT855" s="897" t="str">
        <f t="shared" si="172"/>
        <v/>
      </c>
      <c r="AU855" s="897" t="str">
        <f t="shared" si="169"/>
        <v/>
      </c>
    </row>
    <row r="856" spans="3:47" s="4" customFormat="1" ht="28.15" hidden="1" customHeight="1" outlineLevel="1">
      <c r="C856" s="722">
        <v>838</v>
      </c>
      <c r="D856" s="766"/>
      <c r="E856" s="686"/>
      <c r="F856" s="767"/>
      <c r="G856" s="744"/>
      <c r="H856" s="191"/>
      <c r="I856" s="191"/>
      <c r="J856" s="776"/>
      <c r="K856" s="192"/>
      <c r="L856" s="192"/>
      <c r="M856" s="774"/>
      <c r="N856" s="192"/>
      <c r="O856" s="769"/>
      <c r="P856" s="895"/>
      <c r="Q856" s="960"/>
      <c r="R856" s="1048"/>
      <c r="S856" s="770"/>
      <c r="T856" s="771"/>
      <c r="U856" s="453"/>
      <c r="V856" s="307"/>
      <c r="W856" s="294"/>
      <c r="Z856" s="663" t="str">
        <f t="shared" si="157"/>
        <v/>
      </c>
      <c r="AA856" s="664" t="str">
        <f t="shared" si="170"/>
        <v/>
      </c>
      <c r="AB856" s="664" t="str">
        <f t="shared" si="171"/>
        <v/>
      </c>
      <c r="AC856" s="664" t="str">
        <f>IF(Z856="","",VLOOKUP(Z856,リスト!BN:BO,2,0))</f>
        <v/>
      </c>
      <c r="AD856" s="664" t="str">
        <f t="shared" si="158"/>
        <v/>
      </c>
      <c r="AE856" s="664" t="str">
        <f>IF(AD856="","",VLOOKUP(AD856,リスト!BW:BX,2,0))</f>
        <v/>
      </c>
      <c r="AF856" s="664" t="str">
        <f>IF(Z856="","",IF(J856&gt;【１】経営概要!$G$27,調査年-1,調査年)-I856)</f>
        <v/>
      </c>
      <c r="AG856" s="723" t="str">
        <f t="shared" si="159"/>
        <v/>
      </c>
      <c r="AH856" s="665" t="str">
        <f t="shared" si="160"/>
        <v/>
      </c>
      <c r="AI856" s="665" t="str">
        <f t="shared" si="161"/>
        <v/>
      </c>
      <c r="AJ856" s="666" t="str">
        <f t="shared" si="162"/>
        <v/>
      </c>
      <c r="AK856" s="666" t="str">
        <f t="shared" si="163"/>
        <v/>
      </c>
      <c r="AL856" s="666" t="str">
        <f t="shared" si="174"/>
        <v/>
      </c>
      <c r="AM856" s="666" t="str">
        <f>IF(R856="","",IF(OR(I856=IF(J856&gt;【１】経営概要!$G$27,調査年-1,調査年),AH856=""),"",ROUND(AH856*R856%,0)))</f>
        <v/>
      </c>
      <c r="AN856" s="666" t="str">
        <f t="shared" si="164"/>
        <v/>
      </c>
      <c r="AO856" s="666" t="str">
        <f t="shared" si="165"/>
        <v/>
      </c>
      <c r="AP856" s="666" t="str">
        <f t="shared" si="166"/>
        <v/>
      </c>
      <c r="AQ856" s="862" t="str">
        <f>IF(OR(R856="",AND(OR(I856&lt;&gt;IF(J856&gt;【１】経営概要!$G$27,調査年-1,調査年),AA856=0),M856="",AL856="")),"",
SUM(
IF(AND(I856=IF(J856&gt;【１】経営概要!$G$27,調査年-1,調査年),AA856=1),ROUND(K856*R856%,0),),
ROUND(M856*R856%,0),
ROUND(SUM(AL856)*R856%,0),
))</f>
        <v/>
      </c>
      <c r="AR856" s="666" t="str">
        <f t="shared" si="167"/>
        <v/>
      </c>
      <c r="AS856" s="666" t="str">
        <f t="shared" si="168"/>
        <v/>
      </c>
      <c r="AT856" s="897" t="str">
        <f t="shared" si="172"/>
        <v/>
      </c>
      <c r="AU856" s="897" t="str">
        <f t="shared" si="169"/>
        <v/>
      </c>
    </row>
    <row r="857" spans="3:47" s="4" customFormat="1" ht="28.15" hidden="1" customHeight="1" outlineLevel="1">
      <c r="C857" s="722">
        <v>839</v>
      </c>
      <c r="D857" s="766"/>
      <c r="E857" s="686"/>
      <c r="F857" s="767"/>
      <c r="G857" s="744"/>
      <c r="H857" s="191"/>
      <c r="I857" s="191"/>
      <c r="J857" s="776"/>
      <c r="K857" s="192"/>
      <c r="L857" s="192"/>
      <c r="M857" s="774"/>
      <c r="N857" s="192"/>
      <c r="O857" s="769"/>
      <c r="P857" s="895"/>
      <c r="Q857" s="960"/>
      <c r="R857" s="1048"/>
      <c r="S857" s="770"/>
      <c r="T857" s="771"/>
      <c r="U857" s="453"/>
      <c r="V857" s="307"/>
      <c r="W857" s="294"/>
      <c r="Z857" s="663" t="str">
        <f t="shared" si="157"/>
        <v/>
      </c>
      <c r="AA857" s="664" t="str">
        <f t="shared" si="170"/>
        <v/>
      </c>
      <c r="AB857" s="664" t="str">
        <f t="shared" si="171"/>
        <v/>
      </c>
      <c r="AC857" s="664" t="str">
        <f>IF(Z857="","",VLOOKUP(Z857,リスト!BN:BO,2,0))</f>
        <v/>
      </c>
      <c r="AD857" s="664" t="str">
        <f t="shared" si="158"/>
        <v/>
      </c>
      <c r="AE857" s="664" t="str">
        <f>IF(AD857="","",VLOOKUP(AD857,リスト!BW:BX,2,0))</f>
        <v/>
      </c>
      <c r="AF857" s="664" t="str">
        <f>IF(Z857="","",IF(J857&gt;【１】経営概要!$G$27,調査年-1,調査年)-I857)</f>
        <v/>
      </c>
      <c r="AG857" s="723" t="str">
        <f t="shared" si="159"/>
        <v/>
      </c>
      <c r="AH857" s="665" t="str">
        <f t="shared" si="160"/>
        <v/>
      </c>
      <c r="AI857" s="665" t="str">
        <f t="shared" si="161"/>
        <v/>
      </c>
      <c r="AJ857" s="666" t="str">
        <f t="shared" si="162"/>
        <v/>
      </c>
      <c r="AK857" s="666" t="str">
        <f t="shared" si="163"/>
        <v/>
      </c>
      <c r="AL857" s="666" t="str">
        <f t="shared" si="174"/>
        <v/>
      </c>
      <c r="AM857" s="666" t="str">
        <f>IF(R857="","",IF(OR(I857=IF(J857&gt;【１】経営概要!$G$27,調査年-1,調査年),AH857=""),"",ROUND(AH857*R857%,0)))</f>
        <v/>
      </c>
      <c r="AN857" s="666" t="str">
        <f t="shared" si="164"/>
        <v/>
      </c>
      <c r="AO857" s="666" t="str">
        <f t="shared" si="165"/>
        <v/>
      </c>
      <c r="AP857" s="666" t="str">
        <f t="shared" si="166"/>
        <v/>
      </c>
      <c r="AQ857" s="862" t="str">
        <f>IF(OR(R857="",AND(OR(I857&lt;&gt;IF(J857&gt;【１】経営概要!$G$27,調査年-1,調査年),AA857=0),M857="",AL857="")),"",
SUM(
IF(AND(I857=IF(J857&gt;【１】経営概要!$G$27,調査年-1,調査年),AA857=1),ROUND(K857*R857%,0),),
ROUND(M857*R857%,0),
ROUND(SUM(AL857)*R857%,0),
))</f>
        <v/>
      </c>
      <c r="AR857" s="666" t="str">
        <f t="shared" si="167"/>
        <v/>
      </c>
      <c r="AS857" s="666" t="str">
        <f t="shared" si="168"/>
        <v/>
      </c>
      <c r="AT857" s="897" t="str">
        <f t="shared" si="172"/>
        <v/>
      </c>
      <c r="AU857" s="897" t="str">
        <f t="shared" si="169"/>
        <v/>
      </c>
    </row>
    <row r="858" spans="3:47" s="4" customFormat="1" ht="28.15" hidden="1" customHeight="1" outlineLevel="1">
      <c r="C858" s="722">
        <v>840</v>
      </c>
      <c r="D858" s="766"/>
      <c r="E858" s="686"/>
      <c r="F858" s="767"/>
      <c r="G858" s="744"/>
      <c r="H858" s="191"/>
      <c r="I858" s="191"/>
      <c r="J858" s="776"/>
      <c r="K858" s="192"/>
      <c r="L858" s="192"/>
      <c r="M858" s="774"/>
      <c r="N858" s="192"/>
      <c r="O858" s="769"/>
      <c r="P858" s="895"/>
      <c r="Q858" s="960"/>
      <c r="R858" s="1048"/>
      <c r="S858" s="770"/>
      <c r="T858" s="771"/>
      <c r="U858" s="453"/>
      <c r="V858" s="307"/>
      <c r="W858" s="294"/>
      <c r="Z858" s="663" t="str">
        <f t="shared" si="157"/>
        <v/>
      </c>
      <c r="AA858" s="664" t="str">
        <f t="shared" si="170"/>
        <v/>
      </c>
      <c r="AB858" s="664" t="str">
        <f t="shared" si="171"/>
        <v/>
      </c>
      <c r="AC858" s="664" t="str">
        <f>IF(Z858="","",VLOOKUP(Z858,リスト!BN:BO,2,0))</f>
        <v/>
      </c>
      <c r="AD858" s="664" t="str">
        <f t="shared" si="158"/>
        <v/>
      </c>
      <c r="AE858" s="664" t="str">
        <f>IF(AD858="","",VLOOKUP(AD858,リスト!BW:BX,2,0))</f>
        <v/>
      </c>
      <c r="AF858" s="664" t="str">
        <f>IF(Z858="","",IF(J858&gt;【１】経営概要!$G$27,調査年-1,調査年)-I858)</f>
        <v/>
      </c>
      <c r="AG858" s="723" t="str">
        <f t="shared" si="159"/>
        <v/>
      </c>
      <c r="AH858" s="665" t="str">
        <f t="shared" si="160"/>
        <v/>
      </c>
      <c r="AI858" s="665" t="str">
        <f t="shared" si="161"/>
        <v/>
      </c>
      <c r="AJ858" s="666" t="str">
        <f t="shared" si="162"/>
        <v/>
      </c>
      <c r="AK858" s="666" t="str">
        <f t="shared" si="163"/>
        <v/>
      </c>
      <c r="AL858" s="666" t="str">
        <f t="shared" si="174"/>
        <v/>
      </c>
      <c r="AM858" s="666" t="str">
        <f>IF(R858="","",IF(OR(I858=IF(J858&gt;【１】経営概要!$G$27,調査年-1,調査年),AH858=""),"",ROUND(AH858*R858%,0)))</f>
        <v/>
      </c>
      <c r="AN858" s="666" t="str">
        <f t="shared" si="164"/>
        <v/>
      </c>
      <c r="AO858" s="666" t="str">
        <f t="shared" si="165"/>
        <v/>
      </c>
      <c r="AP858" s="666" t="str">
        <f t="shared" si="166"/>
        <v/>
      </c>
      <c r="AQ858" s="862" t="str">
        <f>IF(OR(R858="",AND(OR(I858&lt;&gt;IF(J858&gt;【１】経営概要!$G$27,調査年-1,調査年),AA858=0),M858="",AL858="")),"",
SUM(
IF(AND(I858=IF(J858&gt;【１】経営概要!$G$27,調査年-1,調査年),AA858=1),ROUND(K858*R858%,0),),
ROUND(M858*R858%,0),
ROUND(SUM(AL858)*R858%,0),
))</f>
        <v/>
      </c>
      <c r="AR858" s="666" t="str">
        <f t="shared" si="167"/>
        <v/>
      </c>
      <c r="AS858" s="666" t="str">
        <f t="shared" si="168"/>
        <v/>
      </c>
      <c r="AT858" s="897" t="str">
        <f t="shared" si="172"/>
        <v/>
      </c>
      <c r="AU858" s="897" t="str">
        <f t="shared" si="169"/>
        <v/>
      </c>
    </row>
    <row r="859" spans="3:47" s="4" customFormat="1" ht="28.15" hidden="1" customHeight="1" outlineLevel="1">
      <c r="C859" s="722">
        <v>841</v>
      </c>
      <c r="D859" s="766"/>
      <c r="E859" s="686"/>
      <c r="F859" s="767"/>
      <c r="G859" s="682"/>
      <c r="H859" s="200"/>
      <c r="I859" s="200"/>
      <c r="J859" s="768"/>
      <c r="K859" s="201"/>
      <c r="L859" s="201"/>
      <c r="M859" s="201"/>
      <c r="N859" s="201"/>
      <c r="O859" s="769"/>
      <c r="P859" s="895"/>
      <c r="Q859" s="960"/>
      <c r="R859" s="1048"/>
      <c r="S859" s="770"/>
      <c r="T859" s="771"/>
      <c r="U859" s="453"/>
      <c r="V859" s="307"/>
      <c r="W859" s="294"/>
      <c r="Z859" s="663" t="str">
        <f t="shared" si="157"/>
        <v/>
      </c>
      <c r="AA859" s="664" t="str">
        <f t="shared" si="170"/>
        <v/>
      </c>
      <c r="AB859" s="664" t="str">
        <f t="shared" si="171"/>
        <v/>
      </c>
      <c r="AC859" s="664" t="str">
        <f>IF(Z859="","",VLOOKUP(Z859,リスト!BN:BO,2,0))</f>
        <v/>
      </c>
      <c r="AD859" s="664" t="str">
        <f t="shared" si="158"/>
        <v/>
      </c>
      <c r="AE859" s="664" t="str">
        <f>IF(AD859="","",VLOOKUP(AD859,リスト!BW:BX,2,0))</f>
        <v/>
      </c>
      <c r="AF859" s="664" t="str">
        <f>IF(Z859="","",IF(J859&gt;【１】経営概要!$G$27,調査年-1,調査年)-I859)</f>
        <v/>
      </c>
      <c r="AG859" s="723" t="str">
        <f t="shared" si="159"/>
        <v/>
      </c>
      <c r="AH859" s="665" t="str">
        <f t="shared" si="160"/>
        <v/>
      </c>
      <c r="AI859" s="665" t="str">
        <f t="shared" si="161"/>
        <v/>
      </c>
      <c r="AJ859" s="666" t="str">
        <f t="shared" si="162"/>
        <v/>
      </c>
      <c r="AK859" s="666" t="str">
        <f t="shared" si="163"/>
        <v/>
      </c>
      <c r="AL859" s="666" t="str">
        <f t="shared" si="174"/>
        <v/>
      </c>
      <c r="AM859" s="666" t="str">
        <f>IF(R859="","",IF(OR(I859=IF(J859&gt;【１】経営概要!$G$27,調査年-1,調査年),AH859=""),"",ROUND(AH859*R859%,0)))</f>
        <v/>
      </c>
      <c r="AN859" s="666" t="str">
        <f t="shared" si="164"/>
        <v/>
      </c>
      <c r="AO859" s="666" t="str">
        <f t="shared" si="165"/>
        <v/>
      </c>
      <c r="AP859" s="666" t="str">
        <f t="shared" si="166"/>
        <v/>
      </c>
      <c r="AQ859" s="862" t="str">
        <f>IF(OR(R859="",AND(OR(I859&lt;&gt;IF(J859&gt;【１】経営概要!$G$27,調査年-1,調査年),AA859=0),M859="",AL859="")),"",
SUM(
IF(AND(I859=IF(J859&gt;【１】経営概要!$G$27,調査年-1,調査年),AA859=1),ROUND(K859*R859%,0),),
ROUND(M859*R859%,0),
ROUND(SUM(AL859)*R859%,0),
))</f>
        <v/>
      </c>
      <c r="AR859" s="666" t="str">
        <f t="shared" si="167"/>
        <v/>
      </c>
      <c r="AS859" s="666" t="str">
        <f t="shared" si="168"/>
        <v/>
      </c>
      <c r="AT859" s="897" t="str">
        <f t="shared" si="172"/>
        <v/>
      </c>
      <c r="AU859" s="897" t="str">
        <f t="shared" si="169"/>
        <v/>
      </c>
    </row>
    <row r="860" spans="3:47" s="4" customFormat="1" ht="28.15" hidden="1" customHeight="1" outlineLevel="1">
      <c r="C860" s="722">
        <v>842</v>
      </c>
      <c r="D860" s="772"/>
      <c r="E860" s="773"/>
      <c r="F860" s="767"/>
      <c r="G860" s="744"/>
      <c r="H860" s="193"/>
      <c r="I860" s="193"/>
      <c r="J860" s="768"/>
      <c r="K860" s="192"/>
      <c r="L860" s="192"/>
      <c r="M860" s="774"/>
      <c r="N860" s="192"/>
      <c r="O860" s="769"/>
      <c r="P860" s="895"/>
      <c r="Q860" s="960"/>
      <c r="R860" s="1048"/>
      <c r="S860" s="770"/>
      <c r="T860" s="771"/>
      <c r="U860" s="453"/>
      <c r="V860" s="307"/>
      <c r="W860" s="294"/>
      <c r="Z860" s="663" t="str">
        <f t="shared" si="157"/>
        <v/>
      </c>
      <c r="AA860" s="664" t="str">
        <f t="shared" si="170"/>
        <v/>
      </c>
      <c r="AB860" s="664" t="str">
        <f t="shared" si="171"/>
        <v/>
      </c>
      <c r="AC860" s="664" t="str">
        <f>IF(Z860="","",VLOOKUP(Z860,リスト!BN:BO,2,0))</f>
        <v/>
      </c>
      <c r="AD860" s="664" t="str">
        <f t="shared" si="158"/>
        <v/>
      </c>
      <c r="AE860" s="664" t="str">
        <f>IF(AD860="","",VLOOKUP(AD860,リスト!BW:BX,2,0))</f>
        <v/>
      </c>
      <c r="AF860" s="664" t="str">
        <f>IF(Z860="","",IF(J860&gt;【１】経営概要!$G$27,調査年-1,調査年)-I860)</f>
        <v/>
      </c>
      <c r="AG860" s="723" t="str">
        <f t="shared" si="159"/>
        <v/>
      </c>
      <c r="AH860" s="665" t="str">
        <f t="shared" si="160"/>
        <v/>
      </c>
      <c r="AI860" s="665" t="str">
        <f t="shared" si="161"/>
        <v/>
      </c>
      <c r="AJ860" s="666" t="str">
        <f t="shared" si="162"/>
        <v/>
      </c>
      <c r="AK860" s="666" t="str">
        <f t="shared" si="163"/>
        <v/>
      </c>
      <c r="AL860" s="666" t="str">
        <f t="shared" si="174"/>
        <v/>
      </c>
      <c r="AM860" s="666" t="str">
        <f>IF(R860="","",IF(OR(I860=IF(J860&gt;【１】経営概要!$G$27,調査年-1,調査年),AH860=""),"",ROUND(AH860*R860%,0)))</f>
        <v/>
      </c>
      <c r="AN860" s="666" t="str">
        <f t="shared" si="164"/>
        <v/>
      </c>
      <c r="AO860" s="666" t="str">
        <f t="shared" si="165"/>
        <v/>
      </c>
      <c r="AP860" s="666" t="str">
        <f t="shared" si="166"/>
        <v/>
      </c>
      <c r="AQ860" s="862" t="str">
        <f>IF(OR(R860="",AND(OR(I860&lt;&gt;IF(J860&gt;【１】経営概要!$G$27,調査年-1,調査年),AA860=0),M860="",AL860="")),"",
SUM(
IF(AND(I860=IF(J860&gt;【１】経営概要!$G$27,調査年-1,調査年),AA860=1),ROUND(K860*R860%,0),),
ROUND(M860*R860%,0),
ROUND(SUM(AL860)*R860%,0),
))</f>
        <v/>
      </c>
      <c r="AR860" s="666" t="str">
        <f t="shared" si="167"/>
        <v/>
      </c>
      <c r="AS860" s="666" t="str">
        <f t="shared" si="168"/>
        <v/>
      </c>
      <c r="AT860" s="897" t="str">
        <f t="shared" si="172"/>
        <v/>
      </c>
      <c r="AU860" s="897" t="str">
        <f t="shared" si="169"/>
        <v/>
      </c>
    </row>
    <row r="861" spans="3:47" s="4" customFormat="1" ht="28.15" hidden="1" customHeight="1" outlineLevel="1">
      <c r="C861" s="722">
        <v>843</v>
      </c>
      <c r="D861" s="766"/>
      <c r="E861" s="686"/>
      <c r="F861" s="767"/>
      <c r="G861" s="744"/>
      <c r="H861" s="191"/>
      <c r="I861" s="191"/>
      <c r="J861" s="768"/>
      <c r="K861" s="192"/>
      <c r="L861" s="192"/>
      <c r="M861" s="774"/>
      <c r="N861" s="192"/>
      <c r="O861" s="769"/>
      <c r="P861" s="895"/>
      <c r="Q861" s="960"/>
      <c r="R861" s="1048"/>
      <c r="S861" s="770"/>
      <c r="T861" s="771"/>
      <c r="U861" s="453"/>
      <c r="V861" s="307"/>
      <c r="W861" s="294"/>
      <c r="Z861" s="663" t="str">
        <f t="shared" si="157"/>
        <v/>
      </c>
      <c r="AA861" s="664" t="str">
        <f t="shared" si="170"/>
        <v/>
      </c>
      <c r="AB861" s="664" t="str">
        <f t="shared" si="171"/>
        <v/>
      </c>
      <c r="AC861" s="664" t="str">
        <f>IF(Z861="","",VLOOKUP(Z861,リスト!BN:BO,2,0))</f>
        <v/>
      </c>
      <c r="AD861" s="664" t="str">
        <f t="shared" si="158"/>
        <v/>
      </c>
      <c r="AE861" s="664" t="str">
        <f>IF(AD861="","",VLOOKUP(AD861,リスト!BW:BX,2,0))</f>
        <v/>
      </c>
      <c r="AF861" s="664" t="str">
        <f>IF(Z861="","",IF(J861&gt;【１】経営概要!$G$27,調査年-1,調査年)-I861)</f>
        <v/>
      </c>
      <c r="AG861" s="723" t="str">
        <f t="shared" si="159"/>
        <v/>
      </c>
      <c r="AH861" s="665" t="str">
        <f t="shared" si="160"/>
        <v/>
      </c>
      <c r="AI861" s="665" t="str">
        <f t="shared" si="161"/>
        <v/>
      </c>
      <c r="AJ861" s="666" t="str">
        <f t="shared" si="162"/>
        <v/>
      </c>
      <c r="AK861" s="666" t="str">
        <f t="shared" si="163"/>
        <v/>
      </c>
      <c r="AL861" s="666" t="str">
        <f t="shared" si="174"/>
        <v/>
      </c>
      <c r="AM861" s="666" t="str">
        <f>IF(R861="","",IF(OR(I861=IF(J861&gt;【１】経営概要!$G$27,調査年-1,調査年),AH861=""),"",ROUND(AH861*R861%,0)))</f>
        <v/>
      </c>
      <c r="AN861" s="666" t="str">
        <f t="shared" si="164"/>
        <v/>
      </c>
      <c r="AO861" s="666" t="str">
        <f t="shared" si="165"/>
        <v/>
      </c>
      <c r="AP861" s="666" t="str">
        <f t="shared" si="166"/>
        <v/>
      </c>
      <c r="AQ861" s="862" t="str">
        <f>IF(OR(R861="",AND(OR(I861&lt;&gt;IF(J861&gt;【１】経営概要!$G$27,調査年-1,調査年),AA861=0),M861="",AL861="")),"",
SUM(
IF(AND(I861=IF(J861&gt;【１】経営概要!$G$27,調査年-1,調査年),AA861=1),ROUND(K861*R861%,0),),
ROUND(M861*R861%,0),
ROUND(SUM(AL861)*R861%,0),
))</f>
        <v/>
      </c>
      <c r="AR861" s="666" t="str">
        <f t="shared" si="167"/>
        <v/>
      </c>
      <c r="AS861" s="666" t="str">
        <f t="shared" si="168"/>
        <v/>
      </c>
      <c r="AT861" s="897" t="str">
        <f t="shared" si="172"/>
        <v/>
      </c>
      <c r="AU861" s="897" t="str">
        <f t="shared" si="169"/>
        <v/>
      </c>
    </row>
    <row r="862" spans="3:47" s="4" customFormat="1" ht="28.15" hidden="1" customHeight="1" outlineLevel="1">
      <c r="C862" s="722">
        <v>844</v>
      </c>
      <c r="D862" s="772"/>
      <c r="E862" s="773"/>
      <c r="F862" s="767"/>
      <c r="G862" s="744"/>
      <c r="H862" s="193"/>
      <c r="I862" s="193"/>
      <c r="J862" s="768"/>
      <c r="K862" s="192"/>
      <c r="L862" s="192"/>
      <c r="M862" s="774"/>
      <c r="N862" s="192"/>
      <c r="O862" s="769"/>
      <c r="P862" s="895"/>
      <c r="Q862" s="960"/>
      <c r="R862" s="1048"/>
      <c r="S862" s="770"/>
      <c r="T862" s="771"/>
      <c r="U862" s="453"/>
      <c r="V862" s="307"/>
      <c r="W862" s="294"/>
      <c r="Z862" s="663" t="str">
        <f t="shared" si="157"/>
        <v/>
      </c>
      <c r="AA862" s="664" t="str">
        <f t="shared" si="170"/>
        <v/>
      </c>
      <c r="AB862" s="664" t="str">
        <f t="shared" si="171"/>
        <v/>
      </c>
      <c r="AC862" s="664" t="str">
        <f>IF(Z862="","",VLOOKUP(Z862,リスト!BN:BO,2,0))</f>
        <v/>
      </c>
      <c r="AD862" s="664" t="str">
        <f t="shared" si="158"/>
        <v/>
      </c>
      <c r="AE862" s="664" t="str">
        <f>IF(AD862="","",VLOOKUP(AD862,リスト!BW:BX,2,0))</f>
        <v/>
      </c>
      <c r="AF862" s="664" t="str">
        <f>IF(Z862="","",IF(J862&gt;【１】経営概要!$G$27,調査年-1,調査年)-I862)</f>
        <v/>
      </c>
      <c r="AG862" s="723" t="str">
        <f t="shared" si="159"/>
        <v/>
      </c>
      <c r="AH862" s="665" t="str">
        <f t="shared" si="160"/>
        <v/>
      </c>
      <c r="AI862" s="665" t="str">
        <f t="shared" si="161"/>
        <v/>
      </c>
      <c r="AJ862" s="666" t="str">
        <f t="shared" si="162"/>
        <v/>
      </c>
      <c r="AK862" s="666" t="str">
        <f t="shared" si="163"/>
        <v/>
      </c>
      <c r="AL862" s="666" t="str">
        <f t="shared" si="174"/>
        <v/>
      </c>
      <c r="AM862" s="666" t="str">
        <f>IF(R862="","",IF(OR(I862=IF(J862&gt;【１】経営概要!$G$27,調査年-1,調査年),AH862=""),"",ROUND(AH862*R862%,0)))</f>
        <v/>
      </c>
      <c r="AN862" s="666" t="str">
        <f t="shared" si="164"/>
        <v/>
      </c>
      <c r="AO862" s="666" t="str">
        <f t="shared" si="165"/>
        <v/>
      </c>
      <c r="AP862" s="666" t="str">
        <f t="shared" si="166"/>
        <v/>
      </c>
      <c r="AQ862" s="862" t="str">
        <f>IF(OR(R862="",AND(OR(I862&lt;&gt;IF(J862&gt;【１】経営概要!$G$27,調査年-1,調査年),AA862=0),M862="",AL862="")),"",
SUM(
IF(AND(I862=IF(J862&gt;【１】経営概要!$G$27,調査年-1,調査年),AA862=1),ROUND(K862*R862%,0),),
ROUND(M862*R862%,0),
ROUND(SUM(AL862)*R862%,0),
))</f>
        <v/>
      </c>
      <c r="AR862" s="666" t="str">
        <f t="shared" si="167"/>
        <v/>
      </c>
      <c r="AS862" s="666" t="str">
        <f t="shared" si="168"/>
        <v/>
      </c>
      <c r="AT862" s="897" t="str">
        <f t="shared" si="172"/>
        <v/>
      </c>
      <c r="AU862" s="897" t="str">
        <f t="shared" si="169"/>
        <v/>
      </c>
    </row>
    <row r="863" spans="3:47" s="4" customFormat="1" ht="28.15" hidden="1" customHeight="1" outlineLevel="1">
      <c r="C863" s="722">
        <v>845</v>
      </c>
      <c r="D863" s="766"/>
      <c r="E863" s="686"/>
      <c r="F863" s="767"/>
      <c r="G863" s="744"/>
      <c r="H863" s="191"/>
      <c r="I863" s="191"/>
      <c r="J863" s="768"/>
      <c r="K863" s="192"/>
      <c r="L863" s="192"/>
      <c r="M863" s="774"/>
      <c r="N863" s="192"/>
      <c r="O863" s="769"/>
      <c r="P863" s="895"/>
      <c r="Q863" s="960"/>
      <c r="R863" s="1048"/>
      <c r="S863" s="770"/>
      <c r="T863" s="771"/>
      <c r="U863" s="453"/>
      <c r="V863" s="307"/>
      <c r="W863" s="294"/>
      <c r="Z863" s="663" t="str">
        <f t="shared" si="157"/>
        <v/>
      </c>
      <c r="AA863" s="664" t="str">
        <f t="shared" si="170"/>
        <v/>
      </c>
      <c r="AB863" s="664" t="str">
        <f t="shared" si="171"/>
        <v/>
      </c>
      <c r="AC863" s="664" t="str">
        <f>IF(Z863="","",VLOOKUP(Z863,リスト!BN:BO,2,0))</f>
        <v/>
      </c>
      <c r="AD863" s="664" t="str">
        <f t="shared" si="158"/>
        <v/>
      </c>
      <c r="AE863" s="664" t="str">
        <f>IF(AD863="","",VLOOKUP(AD863,リスト!BW:BX,2,0))</f>
        <v/>
      </c>
      <c r="AF863" s="664" t="str">
        <f>IF(Z863="","",IF(J863&gt;【１】経営概要!$G$27,調査年-1,調査年)-I863)</f>
        <v/>
      </c>
      <c r="AG863" s="723" t="str">
        <f t="shared" si="159"/>
        <v/>
      </c>
      <c r="AH863" s="665" t="str">
        <f t="shared" si="160"/>
        <v/>
      </c>
      <c r="AI863" s="665" t="str">
        <f t="shared" si="161"/>
        <v/>
      </c>
      <c r="AJ863" s="666" t="str">
        <f t="shared" si="162"/>
        <v/>
      </c>
      <c r="AK863" s="666" t="str">
        <f t="shared" si="163"/>
        <v/>
      </c>
      <c r="AL863" s="666" t="str">
        <f t="shared" si="174"/>
        <v/>
      </c>
      <c r="AM863" s="666" t="str">
        <f>IF(R863="","",IF(OR(I863=IF(J863&gt;【１】経営概要!$G$27,調査年-1,調査年),AH863=""),"",ROUND(AH863*R863%,0)))</f>
        <v/>
      </c>
      <c r="AN863" s="666" t="str">
        <f t="shared" si="164"/>
        <v/>
      </c>
      <c r="AO863" s="666" t="str">
        <f t="shared" si="165"/>
        <v/>
      </c>
      <c r="AP863" s="666" t="str">
        <f t="shared" si="166"/>
        <v/>
      </c>
      <c r="AQ863" s="862" t="str">
        <f>IF(OR(R863="",AND(OR(I863&lt;&gt;IF(J863&gt;【１】経営概要!$G$27,調査年-1,調査年),AA863=0),M863="",AL863="")),"",
SUM(
IF(AND(I863=IF(J863&gt;【１】経営概要!$G$27,調査年-1,調査年),AA863=1),ROUND(K863*R863%,0),),
ROUND(M863*R863%,0),
ROUND(SUM(AL863)*R863%,0),
))</f>
        <v/>
      </c>
      <c r="AR863" s="666" t="str">
        <f t="shared" si="167"/>
        <v/>
      </c>
      <c r="AS863" s="666" t="str">
        <f t="shared" si="168"/>
        <v/>
      </c>
      <c r="AT863" s="897" t="str">
        <f t="shared" si="172"/>
        <v/>
      </c>
      <c r="AU863" s="897" t="str">
        <f t="shared" si="169"/>
        <v/>
      </c>
    </row>
    <row r="864" spans="3:47" s="4" customFormat="1" ht="28.15" hidden="1" customHeight="1" outlineLevel="1">
      <c r="C864" s="722">
        <v>846</v>
      </c>
      <c r="D864" s="772"/>
      <c r="E864" s="773"/>
      <c r="F864" s="767"/>
      <c r="G864" s="744"/>
      <c r="H864" s="193"/>
      <c r="I864" s="193"/>
      <c r="J864" s="768"/>
      <c r="K864" s="192"/>
      <c r="L864" s="192"/>
      <c r="M864" s="774"/>
      <c r="N864" s="192"/>
      <c r="O864" s="769"/>
      <c r="P864" s="895"/>
      <c r="Q864" s="960"/>
      <c r="R864" s="1048"/>
      <c r="S864" s="770"/>
      <c r="T864" s="771"/>
      <c r="U864" s="453"/>
      <c r="V864" s="307"/>
      <c r="W864" s="294"/>
      <c r="Z864" s="663" t="str">
        <f t="shared" si="157"/>
        <v/>
      </c>
      <c r="AA864" s="664" t="str">
        <f t="shared" si="170"/>
        <v/>
      </c>
      <c r="AB864" s="664" t="str">
        <f t="shared" si="171"/>
        <v/>
      </c>
      <c r="AC864" s="664" t="str">
        <f>IF(Z864="","",VLOOKUP(Z864,リスト!BN:BO,2,0))</f>
        <v/>
      </c>
      <c r="AD864" s="664" t="str">
        <f t="shared" si="158"/>
        <v/>
      </c>
      <c r="AE864" s="664" t="str">
        <f>IF(AD864="","",VLOOKUP(AD864,リスト!BW:BX,2,0))</f>
        <v/>
      </c>
      <c r="AF864" s="664" t="str">
        <f>IF(Z864="","",IF(J864&gt;【１】経営概要!$G$27,調査年-1,調査年)-I864)</f>
        <v/>
      </c>
      <c r="AG864" s="723" t="str">
        <f t="shared" si="159"/>
        <v/>
      </c>
      <c r="AH864" s="665" t="str">
        <f t="shared" si="160"/>
        <v/>
      </c>
      <c r="AI864" s="665" t="str">
        <f t="shared" si="161"/>
        <v/>
      </c>
      <c r="AJ864" s="666" t="str">
        <f t="shared" si="162"/>
        <v/>
      </c>
      <c r="AK864" s="666" t="str">
        <f t="shared" si="163"/>
        <v/>
      </c>
      <c r="AL864" s="666" t="str">
        <f t="shared" si="174"/>
        <v/>
      </c>
      <c r="AM864" s="666" t="str">
        <f>IF(R864="","",IF(OR(I864=IF(J864&gt;【１】経営概要!$G$27,調査年-1,調査年),AH864=""),"",ROUND(AH864*R864%,0)))</f>
        <v/>
      </c>
      <c r="AN864" s="666" t="str">
        <f t="shared" si="164"/>
        <v/>
      </c>
      <c r="AO864" s="666" t="str">
        <f t="shared" si="165"/>
        <v/>
      </c>
      <c r="AP864" s="666" t="str">
        <f t="shared" si="166"/>
        <v/>
      </c>
      <c r="AQ864" s="862" t="str">
        <f>IF(OR(R864="",AND(OR(I864&lt;&gt;IF(J864&gt;【１】経営概要!$G$27,調査年-1,調査年),AA864=0),M864="",AL864="")),"",
SUM(
IF(AND(I864=IF(J864&gt;【１】経営概要!$G$27,調査年-1,調査年),AA864=1),ROUND(K864*R864%,0),),
ROUND(M864*R864%,0),
ROUND(SUM(AL864)*R864%,0),
))</f>
        <v/>
      </c>
      <c r="AR864" s="666" t="str">
        <f t="shared" si="167"/>
        <v/>
      </c>
      <c r="AS864" s="666" t="str">
        <f t="shared" si="168"/>
        <v/>
      </c>
      <c r="AT864" s="897" t="str">
        <f t="shared" si="172"/>
        <v/>
      </c>
      <c r="AU864" s="897" t="str">
        <f t="shared" si="169"/>
        <v/>
      </c>
    </row>
    <row r="865" spans="3:47" s="4" customFormat="1" ht="28.15" hidden="1" customHeight="1" outlineLevel="1">
      <c r="C865" s="722">
        <v>847</v>
      </c>
      <c r="D865" s="766"/>
      <c r="E865" s="686"/>
      <c r="F865" s="767"/>
      <c r="G865" s="744"/>
      <c r="H865" s="191"/>
      <c r="I865" s="191"/>
      <c r="J865" s="768"/>
      <c r="K865" s="192"/>
      <c r="L865" s="192"/>
      <c r="M865" s="774"/>
      <c r="N865" s="192"/>
      <c r="O865" s="769"/>
      <c r="P865" s="895"/>
      <c r="Q865" s="960"/>
      <c r="R865" s="1048"/>
      <c r="S865" s="770"/>
      <c r="T865" s="771"/>
      <c r="U865" s="453"/>
      <c r="V865" s="307"/>
      <c r="W865" s="294"/>
      <c r="Z865" s="663" t="str">
        <f t="shared" si="157"/>
        <v/>
      </c>
      <c r="AA865" s="664" t="str">
        <f t="shared" si="170"/>
        <v/>
      </c>
      <c r="AB865" s="664" t="str">
        <f t="shared" si="171"/>
        <v/>
      </c>
      <c r="AC865" s="664" t="str">
        <f>IF(Z865="","",VLOOKUP(Z865,リスト!BN:BO,2,0))</f>
        <v/>
      </c>
      <c r="AD865" s="664" t="str">
        <f t="shared" si="158"/>
        <v/>
      </c>
      <c r="AE865" s="664" t="str">
        <f>IF(AD865="","",VLOOKUP(AD865,リスト!BW:BX,2,0))</f>
        <v/>
      </c>
      <c r="AF865" s="664" t="str">
        <f>IF(Z865="","",IF(J865&gt;【１】経営概要!$G$27,調査年-1,調査年)-I865)</f>
        <v/>
      </c>
      <c r="AG865" s="723" t="str">
        <f t="shared" si="159"/>
        <v/>
      </c>
      <c r="AH865" s="665" t="str">
        <f t="shared" si="160"/>
        <v/>
      </c>
      <c r="AI865" s="665" t="str">
        <f t="shared" si="161"/>
        <v/>
      </c>
      <c r="AJ865" s="666" t="str">
        <f t="shared" si="162"/>
        <v/>
      </c>
      <c r="AK865" s="666" t="str">
        <f t="shared" si="163"/>
        <v/>
      </c>
      <c r="AL865" s="666" t="str">
        <f t="shared" si="174"/>
        <v/>
      </c>
      <c r="AM865" s="666" t="str">
        <f>IF(R865="","",IF(OR(I865=IF(J865&gt;【１】経営概要!$G$27,調査年-1,調査年),AH865=""),"",ROUND(AH865*R865%,0)))</f>
        <v/>
      </c>
      <c r="AN865" s="666" t="str">
        <f t="shared" si="164"/>
        <v/>
      </c>
      <c r="AO865" s="666" t="str">
        <f t="shared" si="165"/>
        <v/>
      </c>
      <c r="AP865" s="666" t="str">
        <f t="shared" si="166"/>
        <v/>
      </c>
      <c r="AQ865" s="862" t="str">
        <f>IF(OR(R865="",AND(OR(I865&lt;&gt;IF(J865&gt;【１】経営概要!$G$27,調査年-1,調査年),AA865=0),M865="",AL865="")),"",
SUM(
IF(AND(I865=IF(J865&gt;【１】経営概要!$G$27,調査年-1,調査年),AA865=1),ROUND(K865*R865%,0),),
ROUND(M865*R865%,0),
ROUND(SUM(AL865)*R865%,0),
))</f>
        <v/>
      </c>
      <c r="AR865" s="666" t="str">
        <f t="shared" si="167"/>
        <v/>
      </c>
      <c r="AS865" s="666" t="str">
        <f t="shared" si="168"/>
        <v/>
      </c>
      <c r="AT865" s="897" t="str">
        <f t="shared" si="172"/>
        <v/>
      </c>
      <c r="AU865" s="897" t="str">
        <f t="shared" si="169"/>
        <v/>
      </c>
    </row>
    <row r="866" spans="3:47" s="4" customFormat="1" ht="28.15" hidden="1" customHeight="1" outlineLevel="1">
      <c r="C866" s="722">
        <v>848</v>
      </c>
      <c r="D866" s="772"/>
      <c r="E866" s="773"/>
      <c r="F866" s="767"/>
      <c r="G866" s="744"/>
      <c r="H866" s="193"/>
      <c r="I866" s="193"/>
      <c r="J866" s="768"/>
      <c r="K866" s="192"/>
      <c r="L866" s="192"/>
      <c r="M866" s="774"/>
      <c r="N866" s="192"/>
      <c r="O866" s="769"/>
      <c r="P866" s="895"/>
      <c r="Q866" s="960"/>
      <c r="R866" s="1048"/>
      <c r="S866" s="770"/>
      <c r="T866" s="771"/>
      <c r="U866" s="453"/>
      <c r="V866" s="307"/>
      <c r="W866" s="294"/>
      <c r="Z866" s="663" t="str">
        <f t="shared" si="157"/>
        <v/>
      </c>
      <c r="AA866" s="664" t="str">
        <f t="shared" si="170"/>
        <v/>
      </c>
      <c r="AB866" s="664" t="str">
        <f t="shared" si="171"/>
        <v/>
      </c>
      <c r="AC866" s="664" t="str">
        <f>IF(Z866="","",VLOOKUP(Z866,リスト!BN:BO,2,0))</f>
        <v/>
      </c>
      <c r="AD866" s="664" t="str">
        <f t="shared" si="158"/>
        <v/>
      </c>
      <c r="AE866" s="664" t="str">
        <f>IF(AD866="","",VLOOKUP(AD866,リスト!BW:BX,2,0))</f>
        <v/>
      </c>
      <c r="AF866" s="664" t="str">
        <f>IF(Z866="","",IF(J866&gt;【１】経営概要!$G$27,調査年-1,調査年)-I866)</f>
        <v/>
      </c>
      <c r="AG866" s="723" t="str">
        <f t="shared" si="159"/>
        <v/>
      </c>
      <c r="AH866" s="665" t="str">
        <f t="shared" si="160"/>
        <v/>
      </c>
      <c r="AI866" s="665" t="str">
        <f t="shared" si="161"/>
        <v/>
      </c>
      <c r="AJ866" s="666" t="str">
        <f t="shared" si="162"/>
        <v/>
      </c>
      <c r="AK866" s="666" t="str">
        <f t="shared" si="163"/>
        <v/>
      </c>
      <c r="AL866" s="666" t="str">
        <f t="shared" si="174"/>
        <v/>
      </c>
      <c r="AM866" s="666" t="str">
        <f>IF(R866="","",IF(OR(I866=IF(J866&gt;【１】経営概要!$G$27,調査年-1,調査年),AH866=""),"",ROUND(AH866*R866%,0)))</f>
        <v/>
      </c>
      <c r="AN866" s="666" t="str">
        <f t="shared" si="164"/>
        <v/>
      </c>
      <c r="AO866" s="666" t="str">
        <f t="shared" si="165"/>
        <v/>
      </c>
      <c r="AP866" s="666" t="str">
        <f t="shared" si="166"/>
        <v/>
      </c>
      <c r="AQ866" s="862" t="str">
        <f>IF(OR(R866="",AND(OR(I866&lt;&gt;IF(J866&gt;【１】経営概要!$G$27,調査年-1,調査年),AA866=0),M866="",AL866="")),"",
SUM(
IF(AND(I866=IF(J866&gt;【１】経営概要!$G$27,調査年-1,調査年),AA866=1),ROUND(K866*R866%,0),),
ROUND(M866*R866%,0),
ROUND(SUM(AL866)*R866%,0),
))</f>
        <v/>
      </c>
      <c r="AR866" s="666" t="str">
        <f t="shared" si="167"/>
        <v/>
      </c>
      <c r="AS866" s="666" t="str">
        <f t="shared" si="168"/>
        <v/>
      </c>
      <c r="AT866" s="897" t="str">
        <f t="shared" si="172"/>
        <v/>
      </c>
      <c r="AU866" s="897" t="str">
        <f t="shared" si="169"/>
        <v/>
      </c>
    </row>
    <row r="867" spans="3:47" s="4" customFormat="1" ht="28.15" hidden="1" customHeight="1" outlineLevel="1">
      <c r="C867" s="722">
        <v>849</v>
      </c>
      <c r="D867" s="766"/>
      <c r="E867" s="686"/>
      <c r="F867" s="767"/>
      <c r="G867" s="744"/>
      <c r="H867" s="191"/>
      <c r="I867" s="191"/>
      <c r="J867" s="768"/>
      <c r="K867" s="192"/>
      <c r="L867" s="192"/>
      <c r="M867" s="774"/>
      <c r="N867" s="192"/>
      <c r="O867" s="769"/>
      <c r="P867" s="895"/>
      <c r="Q867" s="960"/>
      <c r="R867" s="1048"/>
      <c r="S867" s="770"/>
      <c r="T867" s="771"/>
      <c r="U867" s="453"/>
      <c r="V867" s="307"/>
      <c r="W867" s="294"/>
      <c r="Z867" s="663" t="str">
        <f t="shared" si="157"/>
        <v/>
      </c>
      <c r="AA867" s="664" t="str">
        <f t="shared" si="170"/>
        <v/>
      </c>
      <c r="AB867" s="664" t="str">
        <f t="shared" si="171"/>
        <v/>
      </c>
      <c r="AC867" s="664" t="str">
        <f>IF(Z867="","",VLOOKUP(Z867,リスト!BN:BO,2,0))</f>
        <v/>
      </c>
      <c r="AD867" s="664" t="str">
        <f t="shared" si="158"/>
        <v/>
      </c>
      <c r="AE867" s="664" t="str">
        <f>IF(AD867="","",VLOOKUP(AD867,リスト!BW:BX,2,0))</f>
        <v/>
      </c>
      <c r="AF867" s="664" t="str">
        <f>IF(Z867="","",IF(J867&gt;【１】経営概要!$G$27,調査年-1,調査年)-I867)</f>
        <v/>
      </c>
      <c r="AG867" s="723" t="str">
        <f t="shared" si="159"/>
        <v/>
      </c>
      <c r="AH867" s="665" t="str">
        <f t="shared" si="160"/>
        <v/>
      </c>
      <c r="AI867" s="665" t="str">
        <f t="shared" si="161"/>
        <v/>
      </c>
      <c r="AJ867" s="666" t="str">
        <f t="shared" si="162"/>
        <v/>
      </c>
      <c r="AK867" s="666" t="str">
        <f t="shared" si="163"/>
        <v/>
      </c>
      <c r="AL867" s="666" t="str">
        <f t="shared" si="174"/>
        <v/>
      </c>
      <c r="AM867" s="666" t="str">
        <f>IF(R867="","",IF(OR(I867=IF(J867&gt;【１】経営概要!$G$27,調査年-1,調査年),AH867=""),"",ROUND(AH867*R867%,0)))</f>
        <v/>
      </c>
      <c r="AN867" s="666" t="str">
        <f t="shared" si="164"/>
        <v/>
      </c>
      <c r="AO867" s="666" t="str">
        <f t="shared" si="165"/>
        <v/>
      </c>
      <c r="AP867" s="666" t="str">
        <f t="shared" si="166"/>
        <v/>
      </c>
      <c r="AQ867" s="862" t="str">
        <f>IF(OR(R867="",AND(OR(I867&lt;&gt;IF(J867&gt;【１】経営概要!$G$27,調査年-1,調査年),AA867=0),M867="",AL867="")),"",
SUM(
IF(AND(I867=IF(J867&gt;【１】経営概要!$G$27,調査年-1,調査年),AA867=1),ROUND(K867*R867%,0),),
ROUND(M867*R867%,0),
ROUND(SUM(AL867)*R867%,0),
))</f>
        <v/>
      </c>
      <c r="AR867" s="666" t="str">
        <f t="shared" si="167"/>
        <v/>
      </c>
      <c r="AS867" s="666" t="str">
        <f t="shared" si="168"/>
        <v/>
      </c>
      <c r="AT867" s="897" t="str">
        <f t="shared" si="172"/>
        <v/>
      </c>
      <c r="AU867" s="897" t="str">
        <f t="shared" si="169"/>
        <v/>
      </c>
    </row>
    <row r="868" spans="3:47" s="4" customFormat="1" ht="28.15" hidden="1" customHeight="1" outlineLevel="1">
      <c r="C868" s="722">
        <v>850</v>
      </c>
      <c r="D868" s="772"/>
      <c r="E868" s="773"/>
      <c r="F868" s="767"/>
      <c r="G868" s="744"/>
      <c r="H868" s="193"/>
      <c r="I868" s="193"/>
      <c r="J868" s="768"/>
      <c r="K868" s="192"/>
      <c r="L868" s="192"/>
      <c r="M868" s="774"/>
      <c r="N868" s="192"/>
      <c r="O868" s="769"/>
      <c r="P868" s="895"/>
      <c r="Q868" s="960"/>
      <c r="R868" s="1048"/>
      <c r="S868" s="770"/>
      <c r="T868" s="771"/>
      <c r="U868" s="453"/>
      <c r="V868" s="307"/>
      <c r="W868" s="294"/>
      <c r="Z868" s="663" t="str">
        <f t="shared" si="157"/>
        <v/>
      </c>
      <c r="AA868" s="664" t="str">
        <f t="shared" si="170"/>
        <v/>
      </c>
      <c r="AB868" s="664" t="str">
        <f t="shared" si="171"/>
        <v/>
      </c>
      <c r="AC868" s="664" t="str">
        <f>IF(Z868="","",VLOOKUP(Z868,リスト!BN:BO,2,0))</f>
        <v/>
      </c>
      <c r="AD868" s="664" t="str">
        <f t="shared" si="158"/>
        <v/>
      </c>
      <c r="AE868" s="664" t="str">
        <f>IF(AD868="","",VLOOKUP(AD868,リスト!BW:BX,2,0))</f>
        <v/>
      </c>
      <c r="AF868" s="664" t="str">
        <f>IF(Z868="","",IF(J868&gt;【１】経営概要!$G$27,調査年-1,調査年)-I868)</f>
        <v/>
      </c>
      <c r="AG868" s="723" t="str">
        <f t="shared" si="159"/>
        <v/>
      </c>
      <c r="AH868" s="665" t="str">
        <f t="shared" si="160"/>
        <v/>
      </c>
      <c r="AI868" s="665" t="str">
        <f t="shared" si="161"/>
        <v/>
      </c>
      <c r="AJ868" s="666" t="str">
        <f t="shared" si="162"/>
        <v/>
      </c>
      <c r="AK868" s="666" t="str">
        <f t="shared" si="163"/>
        <v/>
      </c>
      <c r="AL868" s="666" t="str">
        <f t="shared" si="174"/>
        <v/>
      </c>
      <c r="AM868" s="666" t="str">
        <f>IF(R868="","",IF(OR(I868=IF(J868&gt;【１】経営概要!$G$27,調査年-1,調査年),AH868=""),"",ROUND(AH868*R868%,0)))</f>
        <v/>
      </c>
      <c r="AN868" s="666" t="str">
        <f t="shared" si="164"/>
        <v/>
      </c>
      <c r="AO868" s="666" t="str">
        <f t="shared" si="165"/>
        <v/>
      </c>
      <c r="AP868" s="666" t="str">
        <f t="shared" si="166"/>
        <v/>
      </c>
      <c r="AQ868" s="862" t="str">
        <f>IF(OR(R868="",AND(OR(I868&lt;&gt;IF(J868&gt;【１】経営概要!$G$27,調査年-1,調査年),AA868=0),M868="",AL868="")),"",
SUM(
IF(AND(I868=IF(J868&gt;【１】経営概要!$G$27,調査年-1,調査年),AA868=1),ROUND(K868*R868%,0),),
ROUND(M868*R868%,0),
ROUND(SUM(AL868)*R868%,0),
))</f>
        <v/>
      </c>
      <c r="AR868" s="666" t="str">
        <f t="shared" si="167"/>
        <v/>
      </c>
      <c r="AS868" s="666" t="str">
        <f t="shared" si="168"/>
        <v/>
      </c>
      <c r="AT868" s="897" t="str">
        <f t="shared" si="172"/>
        <v/>
      </c>
      <c r="AU868" s="897" t="str">
        <f t="shared" si="169"/>
        <v/>
      </c>
    </row>
    <row r="869" spans="3:47" s="4" customFormat="1" ht="28.15" hidden="1" customHeight="1" outlineLevel="1">
      <c r="C869" s="722">
        <v>851</v>
      </c>
      <c r="D869" s="766"/>
      <c r="E869" s="686"/>
      <c r="F869" s="767"/>
      <c r="G869" s="744"/>
      <c r="H869" s="191"/>
      <c r="I869" s="191"/>
      <c r="J869" s="768"/>
      <c r="K869" s="192"/>
      <c r="L869" s="192"/>
      <c r="M869" s="774"/>
      <c r="N869" s="192"/>
      <c r="O869" s="769"/>
      <c r="P869" s="895"/>
      <c r="Q869" s="960"/>
      <c r="R869" s="1048"/>
      <c r="S869" s="770"/>
      <c r="T869" s="771"/>
      <c r="U869" s="453"/>
      <c r="V869" s="307"/>
      <c r="W869" s="294"/>
      <c r="Z869" s="663" t="str">
        <f t="shared" si="157"/>
        <v/>
      </c>
      <c r="AA869" s="664" t="str">
        <f t="shared" si="170"/>
        <v/>
      </c>
      <c r="AB869" s="664" t="str">
        <f t="shared" si="171"/>
        <v/>
      </c>
      <c r="AC869" s="664" t="str">
        <f>IF(Z869="","",VLOOKUP(Z869,リスト!BN:BO,2,0))</f>
        <v/>
      </c>
      <c r="AD869" s="664" t="str">
        <f t="shared" si="158"/>
        <v/>
      </c>
      <c r="AE869" s="664" t="str">
        <f>IF(AD869="","",VLOOKUP(AD869,リスト!BW:BX,2,0))</f>
        <v/>
      </c>
      <c r="AF869" s="664" t="str">
        <f>IF(Z869="","",IF(J869&gt;【１】経営概要!$G$27,調査年-1,調査年)-I869)</f>
        <v/>
      </c>
      <c r="AG869" s="723" t="str">
        <f t="shared" si="159"/>
        <v/>
      </c>
      <c r="AH869" s="665" t="str">
        <f t="shared" si="160"/>
        <v/>
      </c>
      <c r="AI869" s="665" t="str">
        <f t="shared" si="161"/>
        <v/>
      </c>
      <c r="AJ869" s="666" t="str">
        <f t="shared" si="162"/>
        <v/>
      </c>
      <c r="AK869" s="666" t="str">
        <f t="shared" si="163"/>
        <v/>
      </c>
      <c r="AL869" s="666" t="str">
        <f t="shared" si="174"/>
        <v/>
      </c>
      <c r="AM869" s="666" t="str">
        <f>IF(R869="","",IF(OR(I869=IF(J869&gt;【１】経営概要!$G$27,調査年-1,調査年),AH869=""),"",ROUND(AH869*R869%,0)))</f>
        <v/>
      </c>
      <c r="AN869" s="666" t="str">
        <f t="shared" si="164"/>
        <v/>
      </c>
      <c r="AO869" s="666" t="str">
        <f t="shared" si="165"/>
        <v/>
      </c>
      <c r="AP869" s="666" t="str">
        <f t="shared" si="166"/>
        <v/>
      </c>
      <c r="AQ869" s="862" t="str">
        <f>IF(OR(R869="",AND(OR(I869&lt;&gt;IF(J869&gt;【１】経営概要!$G$27,調査年-1,調査年),AA869=0),M869="",AL869="")),"",
SUM(
IF(AND(I869=IF(J869&gt;【１】経営概要!$G$27,調査年-1,調査年),AA869=1),ROUND(K869*R869%,0),),
ROUND(M869*R869%,0),
ROUND(SUM(AL869)*R869%,0),
))</f>
        <v/>
      </c>
      <c r="AR869" s="666" t="str">
        <f t="shared" si="167"/>
        <v/>
      </c>
      <c r="AS869" s="666" t="str">
        <f t="shared" si="168"/>
        <v/>
      </c>
      <c r="AT869" s="897" t="str">
        <f t="shared" si="172"/>
        <v/>
      </c>
      <c r="AU869" s="897" t="str">
        <f t="shared" si="169"/>
        <v/>
      </c>
    </row>
    <row r="870" spans="3:47" s="4" customFormat="1" ht="28.15" hidden="1" customHeight="1" outlineLevel="1">
      <c r="C870" s="722">
        <v>852</v>
      </c>
      <c r="D870" s="772"/>
      <c r="E870" s="773"/>
      <c r="F870" s="767"/>
      <c r="G870" s="744"/>
      <c r="H870" s="193"/>
      <c r="I870" s="193"/>
      <c r="J870" s="775"/>
      <c r="K870" s="192"/>
      <c r="L870" s="192"/>
      <c r="M870" s="774"/>
      <c r="N870" s="192"/>
      <c r="O870" s="769"/>
      <c r="P870" s="895"/>
      <c r="Q870" s="960"/>
      <c r="R870" s="1048"/>
      <c r="S870" s="770"/>
      <c r="T870" s="771"/>
      <c r="U870" s="453"/>
      <c r="V870" s="307"/>
      <c r="W870" s="294"/>
      <c r="Z870" s="663" t="str">
        <f t="shared" si="157"/>
        <v/>
      </c>
      <c r="AA870" s="664" t="str">
        <f t="shared" si="170"/>
        <v/>
      </c>
      <c r="AB870" s="664" t="str">
        <f t="shared" si="171"/>
        <v/>
      </c>
      <c r="AC870" s="664" t="str">
        <f>IF(Z870="","",VLOOKUP(Z870,リスト!BN:BO,2,0))</f>
        <v/>
      </c>
      <c r="AD870" s="664" t="str">
        <f t="shared" si="158"/>
        <v/>
      </c>
      <c r="AE870" s="664" t="str">
        <f>IF(AD870="","",VLOOKUP(AD870,リスト!BW:BX,2,0))</f>
        <v/>
      </c>
      <c r="AF870" s="664" t="str">
        <f>IF(Z870="","",IF(J870&gt;【１】経営概要!$G$27,調査年-1,調査年)-I870)</f>
        <v/>
      </c>
      <c r="AG870" s="723" t="str">
        <f t="shared" si="159"/>
        <v/>
      </c>
      <c r="AH870" s="665" t="str">
        <f t="shared" si="160"/>
        <v/>
      </c>
      <c r="AI870" s="665" t="str">
        <f t="shared" si="161"/>
        <v/>
      </c>
      <c r="AJ870" s="666" t="str">
        <f t="shared" si="162"/>
        <v/>
      </c>
      <c r="AK870" s="666" t="str">
        <f t="shared" si="163"/>
        <v/>
      </c>
      <c r="AL870" s="666" t="str">
        <f t="shared" si="174"/>
        <v/>
      </c>
      <c r="AM870" s="666" t="str">
        <f>IF(R870="","",IF(OR(I870=IF(J870&gt;【１】経営概要!$G$27,調査年-1,調査年),AH870=""),"",ROUND(AH870*R870%,0)))</f>
        <v/>
      </c>
      <c r="AN870" s="666" t="str">
        <f t="shared" si="164"/>
        <v/>
      </c>
      <c r="AO870" s="666" t="str">
        <f t="shared" si="165"/>
        <v/>
      </c>
      <c r="AP870" s="666" t="str">
        <f t="shared" si="166"/>
        <v/>
      </c>
      <c r="AQ870" s="862" t="str">
        <f>IF(OR(R870="",AND(OR(I870&lt;&gt;IF(J870&gt;【１】経営概要!$G$27,調査年-1,調査年),AA870=0),M870="",AL870="")),"",
SUM(
IF(AND(I870=IF(J870&gt;【１】経営概要!$G$27,調査年-1,調査年),AA870=1),ROUND(K870*R870%,0),),
ROUND(M870*R870%,0),
ROUND(SUM(AL870)*R870%,0),
))</f>
        <v/>
      </c>
      <c r="AR870" s="666" t="str">
        <f t="shared" si="167"/>
        <v/>
      </c>
      <c r="AS870" s="666" t="str">
        <f t="shared" si="168"/>
        <v/>
      </c>
      <c r="AT870" s="897" t="str">
        <f t="shared" si="172"/>
        <v/>
      </c>
      <c r="AU870" s="897" t="str">
        <f t="shared" si="169"/>
        <v/>
      </c>
    </row>
    <row r="871" spans="3:47" s="4" customFormat="1" ht="28.15" hidden="1" customHeight="1" outlineLevel="1">
      <c r="C871" s="722">
        <v>853</v>
      </c>
      <c r="D871" s="766"/>
      <c r="E871" s="686"/>
      <c r="F871" s="767"/>
      <c r="G871" s="744"/>
      <c r="H871" s="191"/>
      <c r="I871" s="191"/>
      <c r="J871" s="776"/>
      <c r="K871" s="192"/>
      <c r="L871" s="192"/>
      <c r="M871" s="774"/>
      <c r="N871" s="192"/>
      <c r="O871" s="769"/>
      <c r="P871" s="895"/>
      <c r="Q871" s="960"/>
      <c r="R871" s="1048"/>
      <c r="S871" s="770"/>
      <c r="T871" s="771"/>
      <c r="U871" s="453"/>
      <c r="V871" s="307"/>
      <c r="W871" s="294"/>
      <c r="Z871" s="663" t="str">
        <f t="shared" si="157"/>
        <v/>
      </c>
      <c r="AA871" s="664" t="str">
        <f t="shared" si="170"/>
        <v/>
      </c>
      <c r="AB871" s="664" t="str">
        <f t="shared" si="171"/>
        <v/>
      </c>
      <c r="AC871" s="664" t="str">
        <f>IF(Z871="","",VLOOKUP(Z871,リスト!BN:BO,2,0))</f>
        <v/>
      </c>
      <c r="AD871" s="664" t="str">
        <f t="shared" si="158"/>
        <v/>
      </c>
      <c r="AE871" s="664" t="str">
        <f>IF(AD871="","",VLOOKUP(AD871,リスト!BW:BX,2,0))</f>
        <v/>
      </c>
      <c r="AF871" s="664" t="str">
        <f>IF(Z871="","",IF(J871&gt;【１】経営概要!$G$27,調査年-1,調査年)-I871)</f>
        <v/>
      </c>
      <c r="AG871" s="723" t="str">
        <f t="shared" si="159"/>
        <v/>
      </c>
      <c r="AH871" s="665" t="str">
        <f t="shared" si="160"/>
        <v/>
      </c>
      <c r="AI871" s="665" t="str">
        <f t="shared" si="161"/>
        <v/>
      </c>
      <c r="AJ871" s="666" t="str">
        <f t="shared" si="162"/>
        <v/>
      </c>
      <c r="AK871" s="666" t="str">
        <f t="shared" si="163"/>
        <v/>
      </c>
      <c r="AL871" s="666" t="str">
        <f t="shared" si="174"/>
        <v/>
      </c>
      <c r="AM871" s="666" t="str">
        <f>IF(R871="","",IF(OR(I871=IF(J871&gt;【１】経営概要!$G$27,調査年-1,調査年),AH871=""),"",ROUND(AH871*R871%,0)))</f>
        <v/>
      </c>
      <c r="AN871" s="666" t="str">
        <f t="shared" si="164"/>
        <v/>
      </c>
      <c r="AO871" s="666" t="str">
        <f t="shared" si="165"/>
        <v/>
      </c>
      <c r="AP871" s="666" t="str">
        <f t="shared" si="166"/>
        <v/>
      </c>
      <c r="AQ871" s="862" t="str">
        <f>IF(OR(R871="",AND(OR(I871&lt;&gt;IF(J871&gt;【１】経営概要!$G$27,調査年-1,調査年),AA871=0),M871="",AL871="")),"",
SUM(
IF(AND(I871=IF(J871&gt;【１】経営概要!$G$27,調査年-1,調査年),AA871=1),ROUND(K871*R871%,0),),
ROUND(M871*R871%,0),
ROUND(SUM(AL871)*R871%,0),
))</f>
        <v/>
      </c>
      <c r="AR871" s="666" t="str">
        <f t="shared" si="167"/>
        <v/>
      </c>
      <c r="AS871" s="666" t="str">
        <f t="shared" si="168"/>
        <v/>
      </c>
      <c r="AT871" s="897" t="str">
        <f t="shared" si="172"/>
        <v/>
      </c>
      <c r="AU871" s="897" t="str">
        <f t="shared" si="169"/>
        <v/>
      </c>
    </row>
    <row r="872" spans="3:47" s="4" customFormat="1" ht="28.15" hidden="1" customHeight="1" outlineLevel="1">
      <c r="C872" s="722">
        <v>854</v>
      </c>
      <c r="D872" s="766"/>
      <c r="E872" s="686"/>
      <c r="F872" s="767"/>
      <c r="G872" s="744"/>
      <c r="H872" s="191"/>
      <c r="I872" s="191"/>
      <c r="J872" s="776"/>
      <c r="K872" s="192"/>
      <c r="L872" s="192"/>
      <c r="M872" s="774"/>
      <c r="N872" s="192"/>
      <c r="O872" s="769"/>
      <c r="P872" s="895"/>
      <c r="Q872" s="960"/>
      <c r="R872" s="1048"/>
      <c r="S872" s="770"/>
      <c r="T872" s="771"/>
      <c r="U872" s="453"/>
      <c r="V872" s="307"/>
      <c r="W872" s="294"/>
      <c r="Z872" s="663" t="str">
        <f t="shared" si="157"/>
        <v/>
      </c>
      <c r="AA872" s="664" t="str">
        <f t="shared" si="170"/>
        <v/>
      </c>
      <c r="AB872" s="664" t="str">
        <f t="shared" si="171"/>
        <v/>
      </c>
      <c r="AC872" s="664" t="str">
        <f>IF(Z872="","",VLOOKUP(Z872,リスト!BN:BO,2,0))</f>
        <v/>
      </c>
      <c r="AD872" s="664" t="str">
        <f t="shared" si="158"/>
        <v/>
      </c>
      <c r="AE872" s="664" t="str">
        <f>IF(AD872="","",VLOOKUP(AD872,リスト!BW:BX,2,0))</f>
        <v/>
      </c>
      <c r="AF872" s="664" t="str">
        <f>IF(Z872="","",IF(J872&gt;【１】経営概要!$G$27,調査年-1,調査年)-I872)</f>
        <v/>
      </c>
      <c r="AG872" s="723" t="str">
        <f t="shared" si="159"/>
        <v/>
      </c>
      <c r="AH872" s="665" t="str">
        <f t="shared" si="160"/>
        <v/>
      </c>
      <c r="AI872" s="665" t="str">
        <f t="shared" si="161"/>
        <v/>
      </c>
      <c r="AJ872" s="666" t="str">
        <f t="shared" si="162"/>
        <v/>
      </c>
      <c r="AK872" s="666" t="str">
        <f t="shared" si="163"/>
        <v/>
      </c>
      <c r="AL872" s="666" t="str">
        <f t="shared" si="174"/>
        <v/>
      </c>
      <c r="AM872" s="666" t="str">
        <f>IF(R872="","",IF(OR(I872=IF(J872&gt;【１】経営概要!$G$27,調査年-1,調査年),AH872=""),"",ROUND(AH872*R872%,0)))</f>
        <v/>
      </c>
      <c r="AN872" s="666" t="str">
        <f t="shared" si="164"/>
        <v/>
      </c>
      <c r="AO872" s="666" t="str">
        <f t="shared" si="165"/>
        <v/>
      </c>
      <c r="AP872" s="666" t="str">
        <f t="shared" si="166"/>
        <v/>
      </c>
      <c r="AQ872" s="862" t="str">
        <f>IF(OR(R872="",AND(OR(I872&lt;&gt;IF(J872&gt;【１】経営概要!$G$27,調査年-1,調査年),AA872=0),M872="",AL872="")),"",
SUM(
IF(AND(I872=IF(J872&gt;【１】経営概要!$G$27,調査年-1,調査年),AA872=1),ROUND(K872*R872%,0),),
ROUND(M872*R872%,0),
ROUND(SUM(AL872)*R872%,0),
))</f>
        <v/>
      </c>
      <c r="AR872" s="666" t="str">
        <f t="shared" si="167"/>
        <v/>
      </c>
      <c r="AS872" s="666" t="str">
        <f t="shared" si="168"/>
        <v/>
      </c>
      <c r="AT872" s="897" t="str">
        <f t="shared" si="172"/>
        <v/>
      </c>
      <c r="AU872" s="897" t="str">
        <f t="shared" si="169"/>
        <v/>
      </c>
    </row>
    <row r="873" spans="3:47" s="4" customFormat="1" ht="28.15" hidden="1" customHeight="1" outlineLevel="1">
      <c r="C873" s="722">
        <v>855</v>
      </c>
      <c r="D873" s="766"/>
      <c r="E873" s="686"/>
      <c r="F873" s="767"/>
      <c r="G873" s="744"/>
      <c r="H873" s="191"/>
      <c r="I873" s="191"/>
      <c r="J873" s="776"/>
      <c r="K873" s="192"/>
      <c r="L873" s="192"/>
      <c r="M873" s="774"/>
      <c r="N873" s="192"/>
      <c r="O873" s="769"/>
      <c r="P873" s="895"/>
      <c r="Q873" s="960"/>
      <c r="R873" s="1048"/>
      <c r="S873" s="770"/>
      <c r="T873" s="771"/>
      <c r="U873" s="453"/>
      <c r="V873" s="307"/>
      <c r="W873" s="294"/>
      <c r="Z873" s="663" t="str">
        <f t="shared" si="157"/>
        <v/>
      </c>
      <c r="AA873" s="664" t="str">
        <f t="shared" si="170"/>
        <v/>
      </c>
      <c r="AB873" s="664" t="str">
        <f t="shared" si="171"/>
        <v/>
      </c>
      <c r="AC873" s="664" t="str">
        <f>IF(Z873="","",VLOOKUP(Z873,リスト!BN:BO,2,0))</f>
        <v/>
      </c>
      <c r="AD873" s="664" t="str">
        <f t="shared" si="158"/>
        <v/>
      </c>
      <c r="AE873" s="664" t="str">
        <f>IF(AD873="","",VLOOKUP(AD873,リスト!BW:BX,2,0))</f>
        <v/>
      </c>
      <c r="AF873" s="664" t="str">
        <f>IF(Z873="","",IF(J873&gt;【１】経営概要!$G$27,調査年-1,調査年)-I873)</f>
        <v/>
      </c>
      <c r="AG873" s="723" t="str">
        <f t="shared" si="159"/>
        <v/>
      </c>
      <c r="AH873" s="665" t="str">
        <f t="shared" si="160"/>
        <v/>
      </c>
      <c r="AI873" s="665" t="str">
        <f t="shared" si="161"/>
        <v/>
      </c>
      <c r="AJ873" s="666" t="str">
        <f t="shared" si="162"/>
        <v/>
      </c>
      <c r="AK873" s="666" t="str">
        <f t="shared" si="163"/>
        <v/>
      </c>
      <c r="AL873" s="666" t="str">
        <f t="shared" si="174"/>
        <v/>
      </c>
      <c r="AM873" s="666" t="str">
        <f>IF(R873="","",IF(OR(I873=IF(J873&gt;【１】経営概要!$G$27,調査年-1,調査年),AH873=""),"",ROUND(AH873*R873%,0)))</f>
        <v/>
      </c>
      <c r="AN873" s="666" t="str">
        <f t="shared" si="164"/>
        <v/>
      </c>
      <c r="AO873" s="666" t="str">
        <f t="shared" si="165"/>
        <v/>
      </c>
      <c r="AP873" s="666" t="str">
        <f t="shared" si="166"/>
        <v/>
      </c>
      <c r="AQ873" s="862" t="str">
        <f>IF(OR(R873="",AND(OR(I873&lt;&gt;IF(J873&gt;【１】経営概要!$G$27,調査年-1,調査年),AA873=0),M873="",AL873="")),"",
SUM(
IF(AND(I873=IF(J873&gt;【１】経営概要!$G$27,調査年-1,調査年),AA873=1),ROUND(K873*R873%,0),),
ROUND(M873*R873%,0),
ROUND(SUM(AL873)*R873%,0),
))</f>
        <v/>
      </c>
      <c r="AR873" s="666" t="str">
        <f t="shared" si="167"/>
        <v/>
      </c>
      <c r="AS873" s="666" t="str">
        <f t="shared" si="168"/>
        <v/>
      </c>
      <c r="AT873" s="897" t="str">
        <f t="shared" si="172"/>
        <v/>
      </c>
      <c r="AU873" s="897" t="str">
        <f t="shared" si="169"/>
        <v/>
      </c>
    </row>
    <row r="874" spans="3:47" s="4" customFormat="1" ht="28.15" hidden="1" customHeight="1" outlineLevel="1">
      <c r="C874" s="722">
        <v>856</v>
      </c>
      <c r="D874" s="766"/>
      <c r="E874" s="686"/>
      <c r="F874" s="767"/>
      <c r="G874" s="744"/>
      <c r="H874" s="191"/>
      <c r="I874" s="191"/>
      <c r="J874" s="776"/>
      <c r="K874" s="192"/>
      <c r="L874" s="192"/>
      <c r="M874" s="774"/>
      <c r="N874" s="192"/>
      <c r="O874" s="769"/>
      <c r="P874" s="895"/>
      <c r="Q874" s="960"/>
      <c r="R874" s="1048"/>
      <c r="S874" s="770"/>
      <c r="T874" s="771"/>
      <c r="U874" s="453"/>
      <c r="V874" s="307"/>
      <c r="W874" s="294"/>
      <c r="Z874" s="663" t="str">
        <f t="shared" si="157"/>
        <v/>
      </c>
      <c r="AA874" s="664" t="str">
        <f t="shared" si="170"/>
        <v/>
      </c>
      <c r="AB874" s="664" t="str">
        <f t="shared" si="171"/>
        <v/>
      </c>
      <c r="AC874" s="664" t="str">
        <f>IF(Z874="","",VLOOKUP(Z874,リスト!BN:BO,2,0))</f>
        <v/>
      </c>
      <c r="AD874" s="664" t="str">
        <f t="shared" si="158"/>
        <v/>
      </c>
      <c r="AE874" s="664" t="str">
        <f>IF(AD874="","",VLOOKUP(AD874,リスト!BW:BX,2,0))</f>
        <v/>
      </c>
      <c r="AF874" s="664" t="str">
        <f>IF(Z874="","",IF(J874&gt;【１】経営概要!$G$27,調査年-1,調査年)-I874)</f>
        <v/>
      </c>
      <c r="AG874" s="723" t="str">
        <f t="shared" si="159"/>
        <v/>
      </c>
      <c r="AH874" s="665" t="str">
        <f t="shared" si="160"/>
        <v/>
      </c>
      <c r="AI874" s="665" t="str">
        <f t="shared" si="161"/>
        <v/>
      </c>
      <c r="AJ874" s="666" t="str">
        <f t="shared" si="162"/>
        <v/>
      </c>
      <c r="AK874" s="666" t="str">
        <f t="shared" si="163"/>
        <v/>
      </c>
      <c r="AL874" s="666" t="str">
        <f t="shared" si="174"/>
        <v/>
      </c>
      <c r="AM874" s="666" t="str">
        <f>IF(R874="","",IF(OR(I874=IF(J874&gt;【１】経営概要!$G$27,調査年-1,調査年),AH874=""),"",ROUND(AH874*R874%,0)))</f>
        <v/>
      </c>
      <c r="AN874" s="666" t="str">
        <f t="shared" si="164"/>
        <v/>
      </c>
      <c r="AO874" s="666" t="str">
        <f t="shared" si="165"/>
        <v/>
      </c>
      <c r="AP874" s="666" t="str">
        <f t="shared" si="166"/>
        <v/>
      </c>
      <c r="AQ874" s="862" t="str">
        <f>IF(OR(R874="",AND(OR(I874&lt;&gt;IF(J874&gt;【１】経営概要!$G$27,調査年-1,調査年),AA874=0),M874="",AL874="")),"",
SUM(
IF(AND(I874=IF(J874&gt;【１】経営概要!$G$27,調査年-1,調査年),AA874=1),ROUND(K874*R874%,0),),
ROUND(M874*R874%,0),
ROUND(SUM(AL874)*R874%,0),
))</f>
        <v/>
      </c>
      <c r="AR874" s="666" t="str">
        <f t="shared" si="167"/>
        <v/>
      </c>
      <c r="AS874" s="666" t="str">
        <f t="shared" si="168"/>
        <v/>
      </c>
      <c r="AT874" s="897" t="str">
        <f t="shared" si="172"/>
        <v/>
      </c>
      <c r="AU874" s="897" t="str">
        <f t="shared" si="169"/>
        <v/>
      </c>
    </row>
    <row r="875" spans="3:47" s="4" customFormat="1" ht="28.15" hidden="1" customHeight="1" outlineLevel="1">
      <c r="C875" s="722">
        <v>857</v>
      </c>
      <c r="D875" s="766"/>
      <c r="E875" s="686"/>
      <c r="F875" s="767"/>
      <c r="G875" s="744"/>
      <c r="H875" s="191"/>
      <c r="I875" s="191"/>
      <c r="J875" s="776"/>
      <c r="K875" s="192"/>
      <c r="L875" s="192"/>
      <c r="M875" s="774"/>
      <c r="N875" s="192"/>
      <c r="O875" s="769"/>
      <c r="P875" s="895"/>
      <c r="Q875" s="960"/>
      <c r="R875" s="1048"/>
      <c r="S875" s="770"/>
      <c r="T875" s="771"/>
      <c r="U875" s="453"/>
      <c r="V875" s="307"/>
      <c r="W875" s="294"/>
      <c r="Z875" s="663" t="str">
        <f t="shared" si="157"/>
        <v/>
      </c>
      <c r="AA875" s="664" t="str">
        <f t="shared" si="170"/>
        <v/>
      </c>
      <c r="AB875" s="664" t="str">
        <f t="shared" si="171"/>
        <v/>
      </c>
      <c r="AC875" s="664" t="str">
        <f>IF(Z875="","",VLOOKUP(Z875,リスト!BN:BO,2,0))</f>
        <v/>
      </c>
      <c r="AD875" s="664" t="str">
        <f t="shared" si="158"/>
        <v/>
      </c>
      <c r="AE875" s="664" t="str">
        <f>IF(AD875="","",VLOOKUP(AD875,リスト!BW:BX,2,0))</f>
        <v/>
      </c>
      <c r="AF875" s="664" t="str">
        <f>IF(Z875="","",IF(J875&gt;【１】経営概要!$G$27,調査年-1,調査年)-I875)</f>
        <v/>
      </c>
      <c r="AG875" s="723" t="str">
        <f t="shared" si="159"/>
        <v/>
      </c>
      <c r="AH875" s="665" t="str">
        <f t="shared" si="160"/>
        <v/>
      </c>
      <c r="AI875" s="665" t="str">
        <f t="shared" si="161"/>
        <v/>
      </c>
      <c r="AJ875" s="666" t="str">
        <f t="shared" si="162"/>
        <v/>
      </c>
      <c r="AK875" s="666" t="str">
        <f t="shared" si="163"/>
        <v/>
      </c>
      <c r="AL875" s="666" t="str">
        <f t="shared" si="174"/>
        <v/>
      </c>
      <c r="AM875" s="666" t="str">
        <f>IF(R875="","",IF(OR(I875=IF(J875&gt;【１】経営概要!$G$27,調査年-1,調査年),AH875=""),"",ROUND(AH875*R875%,0)))</f>
        <v/>
      </c>
      <c r="AN875" s="666" t="str">
        <f t="shared" si="164"/>
        <v/>
      </c>
      <c r="AO875" s="666" t="str">
        <f t="shared" si="165"/>
        <v/>
      </c>
      <c r="AP875" s="666" t="str">
        <f t="shared" si="166"/>
        <v/>
      </c>
      <c r="AQ875" s="862" t="str">
        <f>IF(OR(R875="",AND(OR(I875&lt;&gt;IF(J875&gt;【１】経営概要!$G$27,調査年-1,調査年),AA875=0),M875="",AL875="")),"",
SUM(
IF(AND(I875=IF(J875&gt;【１】経営概要!$G$27,調査年-1,調査年),AA875=1),ROUND(K875*R875%,0),),
ROUND(M875*R875%,0),
ROUND(SUM(AL875)*R875%,0),
))</f>
        <v/>
      </c>
      <c r="AR875" s="666" t="str">
        <f t="shared" si="167"/>
        <v/>
      </c>
      <c r="AS875" s="666" t="str">
        <f t="shared" si="168"/>
        <v/>
      </c>
      <c r="AT875" s="897" t="str">
        <f t="shared" si="172"/>
        <v/>
      </c>
      <c r="AU875" s="897" t="str">
        <f t="shared" si="169"/>
        <v/>
      </c>
    </row>
    <row r="876" spans="3:47" s="4" customFormat="1" ht="28.15" hidden="1" customHeight="1" outlineLevel="1">
      <c r="C876" s="722">
        <v>858</v>
      </c>
      <c r="D876" s="766"/>
      <c r="E876" s="686"/>
      <c r="F876" s="767"/>
      <c r="G876" s="744"/>
      <c r="H876" s="191"/>
      <c r="I876" s="191"/>
      <c r="J876" s="776"/>
      <c r="K876" s="192"/>
      <c r="L876" s="192"/>
      <c r="M876" s="774"/>
      <c r="N876" s="192"/>
      <c r="O876" s="769"/>
      <c r="P876" s="895"/>
      <c r="Q876" s="960"/>
      <c r="R876" s="1048"/>
      <c r="S876" s="770"/>
      <c r="T876" s="771"/>
      <c r="U876" s="453"/>
      <c r="V876" s="307"/>
      <c r="W876" s="294"/>
      <c r="Z876" s="663" t="str">
        <f t="shared" si="157"/>
        <v/>
      </c>
      <c r="AA876" s="664" t="str">
        <f t="shared" si="170"/>
        <v/>
      </c>
      <c r="AB876" s="664" t="str">
        <f t="shared" si="171"/>
        <v/>
      </c>
      <c r="AC876" s="664" t="str">
        <f>IF(Z876="","",VLOOKUP(Z876,リスト!BN:BO,2,0))</f>
        <v/>
      </c>
      <c r="AD876" s="664" t="str">
        <f t="shared" si="158"/>
        <v/>
      </c>
      <c r="AE876" s="664" t="str">
        <f>IF(AD876="","",VLOOKUP(AD876,リスト!BW:BX,2,0))</f>
        <v/>
      </c>
      <c r="AF876" s="664" t="str">
        <f>IF(Z876="","",IF(J876&gt;【１】経営概要!$G$27,調査年-1,調査年)-I876)</f>
        <v/>
      </c>
      <c r="AG876" s="723" t="str">
        <f t="shared" si="159"/>
        <v/>
      </c>
      <c r="AH876" s="665" t="str">
        <f t="shared" si="160"/>
        <v/>
      </c>
      <c r="AI876" s="665" t="str">
        <f t="shared" si="161"/>
        <v/>
      </c>
      <c r="AJ876" s="666" t="str">
        <f t="shared" si="162"/>
        <v/>
      </c>
      <c r="AK876" s="666" t="str">
        <f t="shared" si="163"/>
        <v/>
      </c>
      <c r="AL876" s="666" t="str">
        <f t="shared" si="174"/>
        <v/>
      </c>
      <c r="AM876" s="666" t="str">
        <f>IF(R876="","",IF(OR(I876=IF(J876&gt;【１】経営概要!$G$27,調査年-1,調査年),AH876=""),"",ROUND(AH876*R876%,0)))</f>
        <v/>
      </c>
      <c r="AN876" s="666" t="str">
        <f t="shared" si="164"/>
        <v/>
      </c>
      <c r="AO876" s="666" t="str">
        <f t="shared" si="165"/>
        <v/>
      </c>
      <c r="AP876" s="666" t="str">
        <f t="shared" si="166"/>
        <v/>
      </c>
      <c r="AQ876" s="862" t="str">
        <f>IF(OR(R876="",AND(OR(I876&lt;&gt;IF(J876&gt;【１】経営概要!$G$27,調査年-1,調査年),AA876=0),M876="",AL876="")),"",
SUM(
IF(AND(I876=IF(J876&gt;【１】経営概要!$G$27,調査年-1,調査年),AA876=1),ROUND(K876*R876%,0),),
ROUND(M876*R876%,0),
ROUND(SUM(AL876)*R876%,0),
))</f>
        <v/>
      </c>
      <c r="AR876" s="666" t="str">
        <f t="shared" si="167"/>
        <v/>
      </c>
      <c r="AS876" s="666" t="str">
        <f t="shared" si="168"/>
        <v/>
      </c>
      <c r="AT876" s="897" t="str">
        <f t="shared" si="172"/>
        <v/>
      </c>
      <c r="AU876" s="897" t="str">
        <f t="shared" si="169"/>
        <v/>
      </c>
    </row>
    <row r="877" spans="3:47" s="4" customFormat="1" ht="28.15" hidden="1" customHeight="1" outlineLevel="1">
      <c r="C877" s="722">
        <v>859</v>
      </c>
      <c r="D877" s="766"/>
      <c r="E877" s="686"/>
      <c r="F877" s="767"/>
      <c r="G877" s="682"/>
      <c r="H877" s="200"/>
      <c r="I877" s="200"/>
      <c r="J877" s="768"/>
      <c r="K877" s="201"/>
      <c r="L877" s="201"/>
      <c r="M877" s="201"/>
      <c r="N877" s="201"/>
      <c r="O877" s="769"/>
      <c r="P877" s="895"/>
      <c r="Q877" s="960"/>
      <c r="R877" s="1048"/>
      <c r="S877" s="770"/>
      <c r="T877" s="771"/>
      <c r="U877" s="453"/>
      <c r="V877" s="307"/>
      <c r="W877" s="294"/>
      <c r="Z877" s="663" t="str">
        <f t="shared" si="157"/>
        <v/>
      </c>
      <c r="AA877" s="664" t="str">
        <f t="shared" si="170"/>
        <v/>
      </c>
      <c r="AB877" s="664" t="str">
        <f t="shared" si="171"/>
        <v/>
      </c>
      <c r="AC877" s="664" t="str">
        <f>IF(Z877="","",VLOOKUP(Z877,リスト!BN:BO,2,0))</f>
        <v/>
      </c>
      <c r="AD877" s="664" t="str">
        <f t="shared" si="158"/>
        <v/>
      </c>
      <c r="AE877" s="664" t="str">
        <f>IF(AD877="","",VLOOKUP(AD877,リスト!BW:BX,2,0))</f>
        <v/>
      </c>
      <c r="AF877" s="664" t="str">
        <f>IF(Z877="","",IF(J877&gt;【１】経営概要!$G$27,調査年-1,調査年)-I877)</f>
        <v/>
      </c>
      <c r="AG877" s="723" t="str">
        <f t="shared" si="159"/>
        <v/>
      </c>
      <c r="AH877" s="665" t="str">
        <f t="shared" si="160"/>
        <v/>
      </c>
      <c r="AI877" s="665" t="str">
        <f t="shared" si="161"/>
        <v/>
      </c>
      <c r="AJ877" s="666" t="str">
        <f t="shared" si="162"/>
        <v/>
      </c>
      <c r="AK877" s="666" t="str">
        <f t="shared" si="163"/>
        <v/>
      </c>
      <c r="AL877" s="666" t="str">
        <f t="shared" si="174"/>
        <v/>
      </c>
      <c r="AM877" s="666" t="str">
        <f>IF(R877="","",IF(OR(I877=IF(J877&gt;【１】経営概要!$G$27,調査年-1,調査年),AH877=""),"",ROUND(AH877*R877%,0)))</f>
        <v/>
      </c>
      <c r="AN877" s="666" t="str">
        <f t="shared" si="164"/>
        <v/>
      </c>
      <c r="AO877" s="666" t="str">
        <f t="shared" si="165"/>
        <v/>
      </c>
      <c r="AP877" s="666" t="str">
        <f t="shared" si="166"/>
        <v/>
      </c>
      <c r="AQ877" s="862" t="str">
        <f>IF(OR(R877="",AND(OR(I877&lt;&gt;IF(J877&gt;【１】経営概要!$G$27,調査年-1,調査年),AA877=0),M877="",AL877="")),"",
SUM(
IF(AND(I877=IF(J877&gt;【１】経営概要!$G$27,調査年-1,調査年),AA877=1),ROUND(K877*R877%,0),),
ROUND(M877*R877%,0),
ROUND(SUM(AL877)*R877%,0),
))</f>
        <v/>
      </c>
      <c r="AR877" s="666" t="str">
        <f t="shared" si="167"/>
        <v/>
      </c>
      <c r="AS877" s="666" t="str">
        <f t="shared" si="168"/>
        <v/>
      </c>
      <c r="AT877" s="897" t="str">
        <f t="shared" si="172"/>
        <v/>
      </c>
      <c r="AU877" s="897" t="str">
        <f t="shared" si="169"/>
        <v/>
      </c>
    </row>
    <row r="878" spans="3:47" s="4" customFormat="1" ht="28.15" hidden="1" customHeight="1" outlineLevel="1">
      <c r="C878" s="722">
        <v>860</v>
      </c>
      <c r="D878" s="772"/>
      <c r="E878" s="773"/>
      <c r="F878" s="767"/>
      <c r="G878" s="744"/>
      <c r="H878" s="193"/>
      <c r="I878" s="193"/>
      <c r="J878" s="768"/>
      <c r="K878" s="192"/>
      <c r="L878" s="192"/>
      <c r="M878" s="774"/>
      <c r="N878" s="192"/>
      <c r="O878" s="769"/>
      <c r="P878" s="895"/>
      <c r="Q878" s="960"/>
      <c r="R878" s="1048"/>
      <c r="S878" s="770"/>
      <c r="T878" s="771"/>
      <c r="U878" s="453"/>
      <c r="V878" s="307"/>
      <c r="W878" s="294"/>
      <c r="Z878" s="663" t="str">
        <f t="shared" si="157"/>
        <v/>
      </c>
      <c r="AA878" s="664" t="str">
        <f t="shared" si="170"/>
        <v/>
      </c>
      <c r="AB878" s="664" t="str">
        <f t="shared" si="171"/>
        <v/>
      </c>
      <c r="AC878" s="664" t="str">
        <f>IF(Z878="","",VLOOKUP(Z878,リスト!BN:BO,2,0))</f>
        <v/>
      </c>
      <c r="AD878" s="664" t="str">
        <f t="shared" si="158"/>
        <v/>
      </c>
      <c r="AE878" s="664" t="str">
        <f>IF(AD878="","",VLOOKUP(AD878,リスト!BW:BX,2,0))</f>
        <v/>
      </c>
      <c r="AF878" s="664" t="str">
        <f>IF(Z878="","",IF(J878&gt;【１】経営概要!$G$27,調査年-1,調査年)-I878)</f>
        <v/>
      </c>
      <c r="AG878" s="723" t="str">
        <f t="shared" si="159"/>
        <v/>
      </c>
      <c r="AH878" s="665" t="str">
        <f t="shared" si="160"/>
        <v/>
      </c>
      <c r="AI878" s="665" t="str">
        <f t="shared" si="161"/>
        <v/>
      </c>
      <c r="AJ878" s="666" t="str">
        <f t="shared" si="162"/>
        <v/>
      </c>
      <c r="AK878" s="666" t="str">
        <f t="shared" si="163"/>
        <v/>
      </c>
      <c r="AL878" s="666" t="str">
        <f t="shared" si="174"/>
        <v/>
      </c>
      <c r="AM878" s="666" t="str">
        <f>IF(R878="","",IF(OR(I878=IF(J878&gt;【１】経営概要!$G$27,調査年-1,調査年),AH878=""),"",ROUND(AH878*R878%,0)))</f>
        <v/>
      </c>
      <c r="AN878" s="666" t="str">
        <f t="shared" si="164"/>
        <v/>
      </c>
      <c r="AO878" s="666" t="str">
        <f t="shared" si="165"/>
        <v/>
      </c>
      <c r="AP878" s="666" t="str">
        <f t="shared" si="166"/>
        <v/>
      </c>
      <c r="AQ878" s="862" t="str">
        <f>IF(OR(R878="",AND(OR(I878&lt;&gt;IF(J878&gt;【１】経営概要!$G$27,調査年-1,調査年),AA878=0),M878="",AL878="")),"",
SUM(
IF(AND(I878=IF(J878&gt;【１】経営概要!$G$27,調査年-1,調査年),AA878=1),ROUND(K878*R878%,0),),
ROUND(M878*R878%,0),
ROUND(SUM(AL878)*R878%,0),
))</f>
        <v/>
      </c>
      <c r="AR878" s="666" t="str">
        <f t="shared" si="167"/>
        <v/>
      </c>
      <c r="AS878" s="666" t="str">
        <f t="shared" si="168"/>
        <v/>
      </c>
      <c r="AT878" s="897" t="str">
        <f t="shared" si="172"/>
        <v/>
      </c>
      <c r="AU878" s="897" t="str">
        <f t="shared" si="169"/>
        <v/>
      </c>
    </row>
    <row r="879" spans="3:47" s="4" customFormat="1" ht="28.15" hidden="1" customHeight="1" outlineLevel="1">
      <c r="C879" s="722">
        <v>861</v>
      </c>
      <c r="D879" s="766"/>
      <c r="E879" s="686"/>
      <c r="F879" s="767"/>
      <c r="G879" s="744"/>
      <c r="H879" s="191"/>
      <c r="I879" s="191"/>
      <c r="J879" s="768"/>
      <c r="K879" s="192"/>
      <c r="L879" s="192"/>
      <c r="M879" s="774"/>
      <c r="N879" s="192"/>
      <c r="O879" s="769"/>
      <c r="P879" s="895"/>
      <c r="Q879" s="960"/>
      <c r="R879" s="1048"/>
      <c r="S879" s="770"/>
      <c r="T879" s="771"/>
      <c r="U879" s="453"/>
      <c r="V879" s="307"/>
      <c r="W879" s="294"/>
      <c r="Z879" s="663" t="str">
        <f t="shared" si="157"/>
        <v/>
      </c>
      <c r="AA879" s="664" t="str">
        <f t="shared" si="170"/>
        <v/>
      </c>
      <c r="AB879" s="664" t="str">
        <f t="shared" si="171"/>
        <v/>
      </c>
      <c r="AC879" s="664" t="str">
        <f>IF(Z879="","",VLOOKUP(Z879,リスト!BN:BO,2,0))</f>
        <v/>
      </c>
      <c r="AD879" s="664" t="str">
        <f t="shared" si="158"/>
        <v/>
      </c>
      <c r="AE879" s="664" t="str">
        <f>IF(AD879="","",VLOOKUP(AD879,リスト!BW:BX,2,0))</f>
        <v/>
      </c>
      <c r="AF879" s="664" t="str">
        <f>IF(Z879="","",IF(J879&gt;【１】経営概要!$G$27,調査年-1,調査年)-I879)</f>
        <v/>
      </c>
      <c r="AG879" s="723" t="str">
        <f t="shared" si="159"/>
        <v/>
      </c>
      <c r="AH879" s="665" t="str">
        <f t="shared" si="160"/>
        <v/>
      </c>
      <c r="AI879" s="665" t="str">
        <f t="shared" si="161"/>
        <v/>
      </c>
      <c r="AJ879" s="666" t="str">
        <f t="shared" si="162"/>
        <v/>
      </c>
      <c r="AK879" s="666" t="str">
        <f t="shared" si="163"/>
        <v/>
      </c>
      <c r="AL879" s="666" t="str">
        <f t="shared" si="174"/>
        <v/>
      </c>
      <c r="AM879" s="666" t="str">
        <f>IF(R879="","",IF(OR(I879=IF(J879&gt;【１】経営概要!$G$27,調査年-1,調査年),AH879=""),"",ROUND(AH879*R879%,0)))</f>
        <v/>
      </c>
      <c r="AN879" s="666" t="str">
        <f t="shared" si="164"/>
        <v/>
      </c>
      <c r="AO879" s="666" t="str">
        <f t="shared" si="165"/>
        <v/>
      </c>
      <c r="AP879" s="666" t="str">
        <f t="shared" si="166"/>
        <v/>
      </c>
      <c r="AQ879" s="862" t="str">
        <f>IF(OR(R879="",AND(OR(I879&lt;&gt;IF(J879&gt;【１】経営概要!$G$27,調査年-1,調査年),AA879=0),M879="",AL879="")),"",
SUM(
IF(AND(I879=IF(J879&gt;【１】経営概要!$G$27,調査年-1,調査年),AA879=1),ROUND(K879*R879%,0),),
ROUND(M879*R879%,0),
ROUND(SUM(AL879)*R879%,0),
))</f>
        <v/>
      </c>
      <c r="AR879" s="666" t="str">
        <f t="shared" si="167"/>
        <v/>
      </c>
      <c r="AS879" s="666" t="str">
        <f t="shared" si="168"/>
        <v/>
      </c>
      <c r="AT879" s="897" t="str">
        <f t="shared" si="172"/>
        <v/>
      </c>
      <c r="AU879" s="897" t="str">
        <f t="shared" si="169"/>
        <v/>
      </c>
    </row>
    <row r="880" spans="3:47" s="4" customFormat="1" ht="28.15" hidden="1" customHeight="1" outlineLevel="1">
      <c r="C880" s="722">
        <v>862</v>
      </c>
      <c r="D880" s="772"/>
      <c r="E880" s="773"/>
      <c r="F880" s="767"/>
      <c r="G880" s="744"/>
      <c r="H880" s="193"/>
      <c r="I880" s="193"/>
      <c r="J880" s="768"/>
      <c r="K880" s="192"/>
      <c r="L880" s="192"/>
      <c r="M880" s="774"/>
      <c r="N880" s="192"/>
      <c r="O880" s="769"/>
      <c r="P880" s="895"/>
      <c r="Q880" s="960"/>
      <c r="R880" s="1048"/>
      <c r="S880" s="770"/>
      <c r="T880" s="771"/>
      <c r="U880" s="453"/>
      <c r="V880" s="307"/>
      <c r="W880" s="294"/>
      <c r="Z880" s="663" t="str">
        <f t="shared" si="157"/>
        <v/>
      </c>
      <c r="AA880" s="664" t="str">
        <f t="shared" si="170"/>
        <v/>
      </c>
      <c r="AB880" s="664" t="str">
        <f t="shared" si="171"/>
        <v/>
      </c>
      <c r="AC880" s="664" t="str">
        <f>IF(Z880="","",VLOOKUP(Z880,リスト!BN:BO,2,0))</f>
        <v/>
      </c>
      <c r="AD880" s="664" t="str">
        <f t="shared" si="158"/>
        <v/>
      </c>
      <c r="AE880" s="664" t="str">
        <f>IF(AD880="","",VLOOKUP(AD880,リスト!BW:BX,2,0))</f>
        <v/>
      </c>
      <c r="AF880" s="664" t="str">
        <f>IF(Z880="","",IF(J880&gt;【１】経営概要!$G$27,調査年-1,調査年)-I880)</f>
        <v/>
      </c>
      <c r="AG880" s="723" t="str">
        <f t="shared" si="159"/>
        <v/>
      </c>
      <c r="AH880" s="665" t="str">
        <f t="shared" si="160"/>
        <v/>
      </c>
      <c r="AI880" s="665" t="str">
        <f t="shared" si="161"/>
        <v/>
      </c>
      <c r="AJ880" s="666" t="str">
        <f t="shared" si="162"/>
        <v/>
      </c>
      <c r="AK880" s="666" t="str">
        <f t="shared" si="163"/>
        <v/>
      </c>
      <c r="AL880" s="666" t="str">
        <f t="shared" si="174"/>
        <v/>
      </c>
      <c r="AM880" s="666" t="str">
        <f>IF(R880="","",IF(OR(I880=IF(J880&gt;【１】経営概要!$G$27,調査年-1,調査年),AH880=""),"",ROUND(AH880*R880%,0)))</f>
        <v/>
      </c>
      <c r="AN880" s="666" t="str">
        <f t="shared" si="164"/>
        <v/>
      </c>
      <c r="AO880" s="666" t="str">
        <f t="shared" si="165"/>
        <v/>
      </c>
      <c r="AP880" s="666" t="str">
        <f t="shared" si="166"/>
        <v/>
      </c>
      <c r="AQ880" s="862" t="str">
        <f>IF(OR(R880="",AND(OR(I880&lt;&gt;IF(J880&gt;【１】経営概要!$G$27,調査年-1,調査年),AA880=0),M880="",AL880="")),"",
SUM(
IF(AND(I880=IF(J880&gt;【１】経営概要!$G$27,調査年-1,調査年),AA880=1),ROUND(K880*R880%,0),),
ROUND(M880*R880%,0),
ROUND(SUM(AL880)*R880%,0),
))</f>
        <v/>
      </c>
      <c r="AR880" s="666" t="str">
        <f t="shared" si="167"/>
        <v/>
      </c>
      <c r="AS880" s="666" t="str">
        <f t="shared" si="168"/>
        <v/>
      </c>
      <c r="AT880" s="897" t="str">
        <f t="shared" si="172"/>
        <v/>
      </c>
      <c r="AU880" s="897" t="str">
        <f t="shared" si="169"/>
        <v/>
      </c>
    </row>
    <row r="881" spans="3:47" s="4" customFormat="1" ht="28.15" hidden="1" customHeight="1" outlineLevel="1">
      <c r="C881" s="722">
        <v>863</v>
      </c>
      <c r="D881" s="766"/>
      <c r="E881" s="686"/>
      <c r="F881" s="767"/>
      <c r="G881" s="744"/>
      <c r="H881" s="191"/>
      <c r="I881" s="191"/>
      <c r="J881" s="768"/>
      <c r="K881" s="192"/>
      <c r="L881" s="192"/>
      <c r="M881" s="774"/>
      <c r="N881" s="192"/>
      <c r="O881" s="769"/>
      <c r="P881" s="895"/>
      <c r="Q881" s="960"/>
      <c r="R881" s="1048"/>
      <c r="S881" s="770"/>
      <c r="T881" s="771"/>
      <c r="U881" s="453"/>
      <c r="V881" s="307"/>
      <c r="W881" s="294"/>
      <c r="Z881" s="663" t="str">
        <f t="shared" si="157"/>
        <v/>
      </c>
      <c r="AA881" s="664" t="str">
        <f t="shared" si="170"/>
        <v/>
      </c>
      <c r="AB881" s="664" t="str">
        <f t="shared" si="171"/>
        <v/>
      </c>
      <c r="AC881" s="664" t="str">
        <f>IF(Z881="","",VLOOKUP(Z881,リスト!BN:BO,2,0))</f>
        <v/>
      </c>
      <c r="AD881" s="664" t="str">
        <f t="shared" si="158"/>
        <v/>
      </c>
      <c r="AE881" s="664" t="str">
        <f>IF(AD881="","",VLOOKUP(AD881,リスト!BW:BX,2,0))</f>
        <v/>
      </c>
      <c r="AF881" s="664" t="str">
        <f>IF(Z881="","",IF(J881&gt;【１】経営概要!$G$27,調査年-1,調査年)-I881)</f>
        <v/>
      </c>
      <c r="AG881" s="723" t="str">
        <f t="shared" si="159"/>
        <v/>
      </c>
      <c r="AH881" s="665" t="str">
        <f t="shared" si="160"/>
        <v/>
      </c>
      <c r="AI881" s="665" t="str">
        <f t="shared" si="161"/>
        <v/>
      </c>
      <c r="AJ881" s="666" t="str">
        <f t="shared" si="162"/>
        <v/>
      </c>
      <c r="AK881" s="666" t="str">
        <f t="shared" si="163"/>
        <v/>
      </c>
      <c r="AL881" s="666" t="str">
        <f t="shared" si="174"/>
        <v/>
      </c>
      <c r="AM881" s="666" t="str">
        <f>IF(R881="","",IF(OR(I881=IF(J881&gt;【１】経営概要!$G$27,調査年-1,調査年),AH881=""),"",ROUND(AH881*R881%,0)))</f>
        <v/>
      </c>
      <c r="AN881" s="666" t="str">
        <f t="shared" si="164"/>
        <v/>
      </c>
      <c r="AO881" s="666" t="str">
        <f t="shared" si="165"/>
        <v/>
      </c>
      <c r="AP881" s="666" t="str">
        <f t="shared" si="166"/>
        <v/>
      </c>
      <c r="AQ881" s="862" t="str">
        <f>IF(OR(R881="",AND(OR(I881&lt;&gt;IF(J881&gt;【１】経営概要!$G$27,調査年-1,調査年),AA881=0),M881="",AL881="")),"",
SUM(
IF(AND(I881=IF(J881&gt;【１】経営概要!$G$27,調査年-1,調査年),AA881=1),ROUND(K881*R881%,0),),
ROUND(M881*R881%,0),
ROUND(SUM(AL881)*R881%,0),
))</f>
        <v/>
      </c>
      <c r="AR881" s="666" t="str">
        <f t="shared" si="167"/>
        <v/>
      </c>
      <c r="AS881" s="666" t="str">
        <f t="shared" si="168"/>
        <v/>
      </c>
      <c r="AT881" s="897" t="str">
        <f t="shared" si="172"/>
        <v/>
      </c>
      <c r="AU881" s="897" t="str">
        <f t="shared" si="169"/>
        <v/>
      </c>
    </row>
    <row r="882" spans="3:47" s="4" customFormat="1" ht="28.15" hidden="1" customHeight="1" outlineLevel="1">
      <c r="C882" s="722">
        <v>864</v>
      </c>
      <c r="D882" s="772"/>
      <c r="E882" s="773"/>
      <c r="F882" s="767"/>
      <c r="G882" s="744"/>
      <c r="H882" s="193"/>
      <c r="I882" s="193"/>
      <c r="J882" s="768"/>
      <c r="K882" s="192"/>
      <c r="L882" s="192"/>
      <c r="M882" s="774"/>
      <c r="N882" s="192"/>
      <c r="O882" s="769"/>
      <c r="P882" s="895"/>
      <c r="Q882" s="960"/>
      <c r="R882" s="1048"/>
      <c r="S882" s="770"/>
      <c r="T882" s="771"/>
      <c r="U882" s="453"/>
      <c r="V882" s="307"/>
      <c r="W882" s="294"/>
      <c r="Z882" s="663" t="str">
        <f t="shared" si="157"/>
        <v/>
      </c>
      <c r="AA882" s="664" t="str">
        <f t="shared" si="170"/>
        <v/>
      </c>
      <c r="AB882" s="664" t="str">
        <f t="shared" si="171"/>
        <v/>
      </c>
      <c r="AC882" s="664" t="str">
        <f>IF(Z882="","",VLOOKUP(Z882,リスト!BN:BO,2,0))</f>
        <v/>
      </c>
      <c r="AD882" s="664" t="str">
        <f t="shared" si="158"/>
        <v/>
      </c>
      <c r="AE882" s="664" t="str">
        <f>IF(AD882="","",VLOOKUP(AD882,リスト!BW:BX,2,0))</f>
        <v/>
      </c>
      <c r="AF882" s="664" t="str">
        <f>IF(Z882="","",IF(J882&gt;【１】経営概要!$G$27,調査年-1,調査年)-I882)</f>
        <v/>
      </c>
      <c r="AG882" s="723" t="str">
        <f t="shared" si="159"/>
        <v/>
      </c>
      <c r="AH882" s="665" t="str">
        <f t="shared" si="160"/>
        <v/>
      </c>
      <c r="AI882" s="665" t="str">
        <f t="shared" si="161"/>
        <v/>
      </c>
      <c r="AJ882" s="666" t="str">
        <f t="shared" si="162"/>
        <v/>
      </c>
      <c r="AK882" s="666" t="str">
        <f t="shared" si="163"/>
        <v/>
      </c>
      <c r="AL882" s="666" t="str">
        <f t="shared" si="174"/>
        <v/>
      </c>
      <c r="AM882" s="666" t="str">
        <f>IF(R882="","",IF(OR(I882=IF(J882&gt;【１】経営概要!$G$27,調査年-1,調査年),AH882=""),"",ROUND(AH882*R882%,0)))</f>
        <v/>
      </c>
      <c r="AN882" s="666" t="str">
        <f t="shared" si="164"/>
        <v/>
      </c>
      <c r="AO882" s="666" t="str">
        <f t="shared" si="165"/>
        <v/>
      </c>
      <c r="AP882" s="666" t="str">
        <f t="shared" si="166"/>
        <v/>
      </c>
      <c r="AQ882" s="862" t="str">
        <f>IF(OR(R882="",AND(OR(I882&lt;&gt;IF(J882&gt;【１】経営概要!$G$27,調査年-1,調査年),AA882=0),M882="",AL882="")),"",
SUM(
IF(AND(I882=IF(J882&gt;【１】経営概要!$G$27,調査年-1,調査年),AA882=1),ROUND(K882*R882%,0),),
ROUND(M882*R882%,0),
ROUND(SUM(AL882)*R882%,0),
))</f>
        <v/>
      </c>
      <c r="AR882" s="666" t="str">
        <f t="shared" si="167"/>
        <v/>
      </c>
      <c r="AS882" s="666" t="str">
        <f t="shared" si="168"/>
        <v/>
      </c>
      <c r="AT882" s="897" t="str">
        <f t="shared" si="172"/>
        <v/>
      </c>
      <c r="AU882" s="897" t="str">
        <f t="shared" si="169"/>
        <v/>
      </c>
    </row>
    <row r="883" spans="3:47" s="4" customFormat="1" ht="28.15" hidden="1" customHeight="1" outlineLevel="1">
      <c r="C883" s="722">
        <v>865</v>
      </c>
      <c r="D883" s="766"/>
      <c r="E883" s="686"/>
      <c r="F883" s="767"/>
      <c r="G883" s="744"/>
      <c r="H883" s="191"/>
      <c r="I883" s="191"/>
      <c r="J883" s="768"/>
      <c r="K883" s="192"/>
      <c r="L883" s="192"/>
      <c r="M883" s="774"/>
      <c r="N883" s="192"/>
      <c r="O883" s="769"/>
      <c r="P883" s="895"/>
      <c r="Q883" s="960"/>
      <c r="R883" s="1048"/>
      <c r="S883" s="770"/>
      <c r="T883" s="771"/>
      <c r="U883" s="453"/>
      <c r="V883" s="307"/>
      <c r="W883" s="294"/>
      <c r="Z883" s="663" t="str">
        <f t="shared" si="157"/>
        <v/>
      </c>
      <c r="AA883" s="664" t="str">
        <f t="shared" si="170"/>
        <v/>
      </c>
      <c r="AB883" s="664" t="str">
        <f t="shared" si="171"/>
        <v/>
      </c>
      <c r="AC883" s="664" t="str">
        <f>IF(Z883="","",VLOOKUP(Z883,リスト!BN:BO,2,0))</f>
        <v/>
      </c>
      <c r="AD883" s="664" t="str">
        <f t="shared" si="158"/>
        <v/>
      </c>
      <c r="AE883" s="664" t="str">
        <f>IF(AD883="","",VLOOKUP(AD883,リスト!BW:BX,2,0))</f>
        <v/>
      </c>
      <c r="AF883" s="664" t="str">
        <f>IF(Z883="","",IF(J883&gt;【１】経営概要!$G$27,調査年-1,調査年)-I883)</f>
        <v/>
      </c>
      <c r="AG883" s="723" t="str">
        <f t="shared" si="159"/>
        <v/>
      </c>
      <c r="AH883" s="665" t="str">
        <f t="shared" si="160"/>
        <v/>
      </c>
      <c r="AI883" s="665" t="str">
        <f t="shared" si="161"/>
        <v/>
      </c>
      <c r="AJ883" s="666" t="str">
        <f t="shared" si="162"/>
        <v/>
      </c>
      <c r="AK883" s="666" t="str">
        <f t="shared" si="163"/>
        <v/>
      </c>
      <c r="AL883" s="666" t="str">
        <f t="shared" si="174"/>
        <v/>
      </c>
      <c r="AM883" s="666" t="str">
        <f>IF(R883="","",IF(OR(I883=IF(J883&gt;【１】経営概要!$G$27,調査年-1,調査年),AH883=""),"",ROUND(AH883*R883%,0)))</f>
        <v/>
      </c>
      <c r="AN883" s="666" t="str">
        <f t="shared" si="164"/>
        <v/>
      </c>
      <c r="AO883" s="666" t="str">
        <f t="shared" si="165"/>
        <v/>
      </c>
      <c r="AP883" s="666" t="str">
        <f t="shared" si="166"/>
        <v/>
      </c>
      <c r="AQ883" s="862" t="str">
        <f>IF(OR(R883="",AND(OR(I883&lt;&gt;IF(J883&gt;【１】経営概要!$G$27,調査年-1,調査年),AA883=0),M883="",AL883="")),"",
SUM(
IF(AND(I883=IF(J883&gt;【１】経営概要!$G$27,調査年-1,調査年),AA883=1),ROUND(K883*R883%,0),),
ROUND(M883*R883%,0),
ROUND(SUM(AL883)*R883%,0),
))</f>
        <v/>
      </c>
      <c r="AR883" s="666" t="str">
        <f t="shared" si="167"/>
        <v/>
      </c>
      <c r="AS883" s="666" t="str">
        <f t="shared" si="168"/>
        <v/>
      </c>
      <c r="AT883" s="897" t="str">
        <f t="shared" si="172"/>
        <v/>
      </c>
      <c r="AU883" s="897" t="str">
        <f t="shared" si="169"/>
        <v/>
      </c>
    </row>
    <row r="884" spans="3:47" s="4" customFormat="1" ht="28.15" hidden="1" customHeight="1" outlineLevel="1">
      <c r="C884" s="722">
        <v>866</v>
      </c>
      <c r="D884" s="772"/>
      <c r="E884" s="773"/>
      <c r="F884" s="767"/>
      <c r="G884" s="744"/>
      <c r="H884" s="193"/>
      <c r="I884" s="193"/>
      <c r="J884" s="768"/>
      <c r="K884" s="192"/>
      <c r="L884" s="192"/>
      <c r="M884" s="774"/>
      <c r="N884" s="192"/>
      <c r="O884" s="769"/>
      <c r="P884" s="895"/>
      <c r="Q884" s="960"/>
      <c r="R884" s="1048"/>
      <c r="S884" s="770"/>
      <c r="T884" s="771"/>
      <c r="U884" s="453"/>
      <c r="V884" s="307"/>
      <c r="W884" s="294"/>
      <c r="Z884" s="663" t="str">
        <f t="shared" si="157"/>
        <v/>
      </c>
      <c r="AA884" s="664" t="str">
        <f t="shared" si="170"/>
        <v/>
      </c>
      <c r="AB884" s="664" t="str">
        <f t="shared" si="171"/>
        <v/>
      </c>
      <c r="AC884" s="664" t="str">
        <f>IF(Z884="","",VLOOKUP(Z884,リスト!BN:BO,2,0))</f>
        <v/>
      </c>
      <c r="AD884" s="664" t="str">
        <f t="shared" si="158"/>
        <v/>
      </c>
      <c r="AE884" s="664" t="str">
        <f>IF(AD884="","",VLOOKUP(AD884,リスト!BW:BX,2,0))</f>
        <v/>
      </c>
      <c r="AF884" s="664" t="str">
        <f>IF(Z884="","",IF(J884&gt;【１】経営概要!$G$27,調査年-1,調査年)-I884)</f>
        <v/>
      </c>
      <c r="AG884" s="723" t="str">
        <f t="shared" si="159"/>
        <v/>
      </c>
      <c r="AH884" s="665" t="str">
        <f t="shared" si="160"/>
        <v/>
      </c>
      <c r="AI884" s="665" t="str">
        <f t="shared" si="161"/>
        <v/>
      </c>
      <c r="AJ884" s="666" t="str">
        <f t="shared" si="162"/>
        <v/>
      </c>
      <c r="AK884" s="666" t="str">
        <f t="shared" si="163"/>
        <v/>
      </c>
      <c r="AL884" s="666" t="str">
        <f t="shared" si="174"/>
        <v/>
      </c>
      <c r="AM884" s="666" t="str">
        <f>IF(R884="","",IF(OR(I884=IF(J884&gt;【１】経営概要!$G$27,調査年-1,調査年),AH884=""),"",ROUND(AH884*R884%,0)))</f>
        <v/>
      </c>
      <c r="AN884" s="666" t="str">
        <f t="shared" si="164"/>
        <v/>
      </c>
      <c r="AO884" s="666" t="str">
        <f t="shared" si="165"/>
        <v/>
      </c>
      <c r="AP884" s="666" t="str">
        <f t="shared" si="166"/>
        <v/>
      </c>
      <c r="AQ884" s="862" t="str">
        <f>IF(OR(R884="",AND(OR(I884&lt;&gt;IF(J884&gt;【１】経営概要!$G$27,調査年-1,調査年),AA884=0),M884="",AL884="")),"",
SUM(
IF(AND(I884=IF(J884&gt;【１】経営概要!$G$27,調査年-1,調査年),AA884=1),ROUND(K884*R884%,0),),
ROUND(M884*R884%,0),
ROUND(SUM(AL884)*R884%,0),
))</f>
        <v/>
      </c>
      <c r="AR884" s="666" t="str">
        <f t="shared" si="167"/>
        <v/>
      </c>
      <c r="AS884" s="666" t="str">
        <f t="shared" si="168"/>
        <v/>
      </c>
      <c r="AT884" s="897" t="str">
        <f t="shared" si="172"/>
        <v/>
      </c>
      <c r="AU884" s="897" t="str">
        <f t="shared" si="169"/>
        <v/>
      </c>
    </row>
    <row r="885" spans="3:47" s="4" customFormat="1" ht="28.15" hidden="1" customHeight="1" outlineLevel="1">
      <c r="C885" s="722">
        <v>867</v>
      </c>
      <c r="D885" s="766"/>
      <c r="E885" s="686"/>
      <c r="F885" s="767"/>
      <c r="G885" s="744"/>
      <c r="H885" s="191"/>
      <c r="I885" s="191"/>
      <c r="J885" s="768"/>
      <c r="K885" s="192"/>
      <c r="L885" s="192"/>
      <c r="M885" s="774"/>
      <c r="N885" s="192"/>
      <c r="O885" s="769"/>
      <c r="P885" s="895"/>
      <c r="Q885" s="960"/>
      <c r="R885" s="1048"/>
      <c r="S885" s="770"/>
      <c r="T885" s="771"/>
      <c r="U885" s="453"/>
      <c r="V885" s="307"/>
      <c r="W885" s="294"/>
      <c r="Z885" s="663" t="str">
        <f t="shared" si="157"/>
        <v/>
      </c>
      <c r="AA885" s="664" t="str">
        <f t="shared" si="170"/>
        <v/>
      </c>
      <c r="AB885" s="664" t="str">
        <f t="shared" si="171"/>
        <v/>
      </c>
      <c r="AC885" s="664" t="str">
        <f>IF(Z885="","",VLOOKUP(Z885,リスト!BN:BO,2,0))</f>
        <v/>
      </c>
      <c r="AD885" s="664" t="str">
        <f t="shared" si="158"/>
        <v/>
      </c>
      <c r="AE885" s="664" t="str">
        <f>IF(AD885="","",VLOOKUP(AD885,リスト!BW:BX,2,0))</f>
        <v/>
      </c>
      <c r="AF885" s="664" t="str">
        <f>IF(Z885="","",IF(J885&gt;【１】経営概要!$G$27,調査年-1,調査年)-I885)</f>
        <v/>
      </c>
      <c r="AG885" s="723" t="str">
        <f t="shared" si="159"/>
        <v/>
      </c>
      <c r="AH885" s="665" t="str">
        <f t="shared" si="160"/>
        <v/>
      </c>
      <c r="AI885" s="665" t="str">
        <f t="shared" si="161"/>
        <v/>
      </c>
      <c r="AJ885" s="666" t="str">
        <f t="shared" si="162"/>
        <v/>
      </c>
      <c r="AK885" s="666" t="str">
        <f t="shared" si="163"/>
        <v/>
      </c>
      <c r="AL885" s="666" t="str">
        <f t="shared" si="174"/>
        <v/>
      </c>
      <c r="AM885" s="666" t="str">
        <f>IF(R885="","",IF(OR(I885=IF(J885&gt;【１】経営概要!$G$27,調査年-1,調査年),AH885=""),"",ROUND(AH885*R885%,0)))</f>
        <v/>
      </c>
      <c r="AN885" s="666" t="str">
        <f t="shared" si="164"/>
        <v/>
      </c>
      <c r="AO885" s="666" t="str">
        <f t="shared" si="165"/>
        <v/>
      </c>
      <c r="AP885" s="666" t="str">
        <f t="shared" si="166"/>
        <v/>
      </c>
      <c r="AQ885" s="862" t="str">
        <f>IF(OR(R885="",AND(OR(I885&lt;&gt;IF(J885&gt;【１】経営概要!$G$27,調査年-1,調査年),AA885=0),M885="",AL885="")),"",
SUM(
IF(AND(I885=IF(J885&gt;【１】経営概要!$G$27,調査年-1,調査年),AA885=1),ROUND(K885*R885%,0),),
ROUND(M885*R885%,0),
ROUND(SUM(AL885)*R885%,0),
))</f>
        <v/>
      </c>
      <c r="AR885" s="666" t="str">
        <f t="shared" si="167"/>
        <v/>
      </c>
      <c r="AS885" s="666" t="str">
        <f t="shared" si="168"/>
        <v/>
      </c>
      <c r="AT885" s="897" t="str">
        <f t="shared" si="172"/>
        <v/>
      </c>
      <c r="AU885" s="897" t="str">
        <f t="shared" si="169"/>
        <v/>
      </c>
    </row>
    <row r="886" spans="3:47" s="4" customFormat="1" ht="28.15" hidden="1" customHeight="1" outlineLevel="1">
      <c r="C886" s="722">
        <v>868</v>
      </c>
      <c r="D886" s="772"/>
      <c r="E886" s="773"/>
      <c r="F886" s="767"/>
      <c r="G886" s="744"/>
      <c r="H886" s="193"/>
      <c r="I886" s="193"/>
      <c r="J886" s="768"/>
      <c r="K886" s="192"/>
      <c r="L886" s="192"/>
      <c r="M886" s="774"/>
      <c r="N886" s="192"/>
      <c r="O886" s="769"/>
      <c r="P886" s="895"/>
      <c r="Q886" s="960"/>
      <c r="R886" s="1048"/>
      <c r="S886" s="770"/>
      <c r="T886" s="771"/>
      <c r="U886" s="453"/>
      <c r="V886" s="307"/>
      <c r="W886" s="294"/>
      <c r="Z886" s="663" t="str">
        <f t="shared" si="157"/>
        <v/>
      </c>
      <c r="AA886" s="664" t="str">
        <f t="shared" si="170"/>
        <v/>
      </c>
      <c r="AB886" s="664" t="str">
        <f t="shared" si="171"/>
        <v/>
      </c>
      <c r="AC886" s="664" t="str">
        <f>IF(Z886="","",VLOOKUP(Z886,リスト!BN:BO,2,0))</f>
        <v/>
      </c>
      <c r="AD886" s="664" t="str">
        <f t="shared" si="158"/>
        <v/>
      </c>
      <c r="AE886" s="664" t="str">
        <f>IF(AD886="","",VLOOKUP(AD886,リスト!BW:BX,2,0))</f>
        <v/>
      </c>
      <c r="AF886" s="664" t="str">
        <f>IF(Z886="","",IF(J886&gt;【１】経営概要!$G$27,調査年-1,調査年)-I886)</f>
        <v/>
      </c>
      <c r="AG886" s="723" t="str">
        <f t="shared" si="159"/>
        <v/>
      </c>
      <c r="AH886" s="665" t="str">
        <f t="shared" si="160"/>
        <v/>
      </c>
      <c r="AI886" s="665" t="str">
        <f t="shared" si="161"/>
        <v/>
      </c>
      <c r="AJ886" s="666" t="str">
        <f t="shared" si="162"/>
        <v/>
      </c>
      <c r="AK886" s="666" t="str">
        <f t="shared" si="163"/>
        <v/>
      </c>
      <c r="AL886" s="666" t="str">
        <f t="shared" si="174"/>
        <v/>
      </c>
      <c r="AM886" s="666" t="str">
        <f>IF(R886="","",IF(OR(I886=IF(J886&gt;【１】経営概要!$G$27,調査年-1,調査年),AH886=""),"",ROUND(AH886*R886%,0)))</f>
        <v/>
      </c>
      <c r="AN886" s="666" t="str">
        <f t="shared" si="164"/>
        <v/>
      </c>
      <c r="AO886" s="666" t="str">
        <f t="shared" si="165"/>
        <v/>
      </c>
      <c r="AP886" s="666" t="str">
        <f t="shared" si="166"/>
        <v/>
      </c>
      <c r="AQ886" s="862" t="str">
        <f>IF(OR(R886="",AND(OR(I886&lt;&gt;IF(J886&gt;【１】経営概要!$G$27,調査年-1,調査年),AA886=0),M886="",AL886="")),"",
SUM(
IF(AND(I886=IF(J886&gt;【１】経営概要!$G$27,調査年-1,調査年),AA886=1),ROUND(K886*R886%,0),),
ROUND(M886*R886%,0),
ROUND(SUM(AL886)*R886%,0),
))</f>
        <v/>
      </c>
      <c r="AR886" s="666" t="str">
        <f t="shared" si="167"/>
        <v/>
      </c>
      <c r="AS886" s="666" t="str">
        <f t="shared" si="168"/>
        <v/>
      </c>
      <c r="AT886" s="897" t="str">
        <f t="shared" si="172"/>
        <v/>
      </c>
      <c r="AU886" s="897" t="str">
        <f t="shared" si="169"/>
        <v/>
      </c>
    </row>
    <row r="887" spans="3:47" s="4" customFormat="1" ht="28.15" hidden="1" customHeight="1" outlineLevel="1">
      <c r="C887" s="722">
        <v>869</v>
      </c>
      <c r="D887" s="766"/>
      <c r="E887" s="686"/>
      <c r="F887" s="767"/>
      <c r="G887" s="744"/>
      <c r="H887" s="191"/>
      <c r="I887" s="191"/>
      <c r="J887" s="768"/>
      <c r="K887" s="192"/>
      <c r="L887" s="192"/>
      <c r="M887" s="774"/>
      <c r="N887" s="192"/>
      <c r="O887" s="769"/>
      <c r="P887" s="895"/>
      <c r="Q887" s="960"/>
      <c r="R887" s="1048"/>
      <c r="S887" s="770"/>
      <c r="T887" s="771"/>
      <c r="U887" s="453"/>
      <c r="V887" s="307"/>
      <c r="W887" s="294"/>
      <c r="Z887" s="663" t="str">
        <f t="shared" si="157"/>
        <v/>
      </c>
      <c r="AA887" s="664" t="str">
        <f t="shared" si="170"/>
        <v/>
      </c>
      <c r="AB887" s="664" t="str">
        <f t="shared" si="171"/>
        <v/>
      </c>
      <c r="AC887" s="664" t="str">
        <f>IF(Z887="","",VLOOKUP(Z887,リスト!BN:BO,2,0))</f>
        <v/>
      </c>
      <c r="AD887" s="664" t="str">
        <f t="shared" si="158"/>
        <v/>
      </c>
      <c r="AE887" s="664" t="str">
        <f>IF(AD887="","",VLOOKUP(AD887,リスト!BW:BX,2,0))</f>
        <v/>
      </c>
      <c r="AF887" s="664" t="str">
        <f>IF(Z887="","",IF(J887&gt;【１】経営概要!$G$27,調査年-1,調査年)-I887)</f>
        <v/>
      </c>
      <c r="AG887" s="723" t="str">
        <f t="shared" si="159"/>
        <v/>
      </c>
      <c r="AH887" s="665" t="str">
        <f t="shared" si="160"/>
        <v/>
      </c>
      <c r="AI887" s="665" t="str">
        <f t="shared" si="161"/>
        <v/>
      </c>
      <c r="AJ887" s="666" t="str">
        <f t="shared" si="162"/>
        <v/>
      </c>
      <c r="AK887" s="666" t="str">
        <f t="shared" si="163"/>
        <v/>
      </c>
      <c r="AL887" s="666" t="str">
        <f t="shared" si="174"/>
        <v/>
      </c>
      <c r="AM887" s="666" t="str">
        <f>IF(R887="","",IF(OR(I887=IF(J887&gt;【１】経営概要!$G$27,調査年-1,調査年),AH887=""),"",ROUND(AH887*R887%,0)))</f>
        <v/>
      </c>
      <c r="AN887" s="666" t="str">
        <f t="shared" si="164"/>
        <v/>
      </c>
      <c r="AO887" s="666" t="str">
        <f t="shared" si="165"/>
        <v/>
      </c>
      <c r="AP887" s="666" t="str">
        <f t="shared" si="166"/>
        <v/>
      </c>
      <c r="AQ887" s="862" t="str">
        <f>IF(OR(R887="",AND(OR(I887&lt;&gt;IF(J887&gt;【１】経営概要!$G$27,調査年-1,調査年),AA887=0),M887="",AL887="")),"",
SUM(
IF(AND(I887=IF(J887&gt;【１】経営概要!$G$27,調査年-1,調査年),AA887=1),ROUND(K887*R887%,0),),
ROUND(M887*R887%,0),
ROUND(SUM(AL887)*R887%,0),
))</f>
        <v/>
      </c>
      <c r="AR887" s="666" t="str">
        <f t="shared" si="167"/>
        <v/>
      </c>
      <c r="AS887" s="666" t="str">
        <f t="shared" si="168"/>
        <v/>
      </c>
      <c r="AT887" s="897" t="str">
        <f t="shared" si="172"/>
        <v/>
      </c>
      <c r="AU887" s="897" t="str">
        <f t="shared" si="169"/>
        <v/>
      </c>
    </row>
    <row r="888" spans="3:47" s="4" customFormat="1" ht="28.15" hidden="1" customHeight="1" outlineLevel="1">
      <c r="C888" s="722">
        <v>870</v>
      </c>
      <c r="D888" s="772"/>
      <c r="E888" s="773"/>
      <c r="F888" s="767"/>
      <c r="G888" s="744"/>
      <c r="H888" s="193"/>
      <c r="I888" s="193"/>
      <c r="J888" s="775"/>
      <c r="K888" s="192"/>
      <c r="L888" s="192"/>
      <c r="M888" s="774"/>
      <c r="N888" s="192"/>
      <c r="O888" s="769"/>
      <c r="P888" s="895"/>
      <c r="Q888" s="960"/>
      <c r="R888" s="1048"/>
      <c r="S888" s="770"/>
      <c r="T888" s="771"/>
      <c r="U888" s="453"/>
      <c r="V888" s="307"/>
      <c r="W888" s="294"/>
      <c r="Z888" s="663" t="str">
        <f t="shared" si="157"/>
        <v/>
      </c>
      <c r="AA888" s="664" t="str">
        <f t="shared" si="170"/>
        <v/>
      </c>
      <c r="AB888" s="664" t="str">
        <f t="shared" si="171"/>
        <v/>
      </c>
      <c r="AC888" s="664" t="str">
        <f>IF(Z888="","",VLOOKUP(Z888,リスト!BN:BO,2,0))</f>
        <v/>
      </c>
      <c r="AD888" s="664" t="str">
        <f t="shared" si="158"/>
        <v/>
      </c>
      <c r="AE888" s="664" t="str">
        <f>IF(AD888="","",VLOOKUP(AD888,リスト!BW:BX,2,0))</f>
        <v/>
      </c>
      <c r="AF888" s="664" t="str">
        <f>IF(Z888="","",IF(J888&gt;【１】経営概要!$G$27,調査年-1,調査年)-I888)</f>
        <v/>
      </c>
      <c r="AG888" s="723" t="str">
        <f t="shared" si="159"/>
        <v/>
      </c>
      <c r="AH888" s="665" t="str">
        <f t="shared" si="160"/>
        <v/>
      </c>
      <c r="AI888" s="665" t="str">
        <f t="shared" si="161"/>
        <v/>
      </c>
      <c r="AJ888" s="666" t="str">
        <f t="shared" si="162"/>
        <v/>
      </c>
      <c r="AK888" s="666" t="str">
        <f t="shared" si="163"/>
        <v/>
      </c>
      <c r="AL888" s="666" t="str">
        <f t="shared" si="174"/>
        <v/>
      </c>
      <c r="AM888" s="666" t="str">
        <f>IF(R888="","",IF(OR(I888=IF(J888&gt;【１】経営概要!$G$27,調査年-1,調査年),AH888=""),"",ROUND(AH888*R888%,0)))</f>
        <v/>
      </c>
      <c r="AN888" s="666" t="str">
        <f t="shared" si="164"/>
        <v/>
      </c>
      <c r="AO888" s="666" t="str">
        <f t="shared" si="165"/>
        <v/>
      </c>
      <c r="AP888" s="666" t="str">
        <f t="shared" si="166"/>
        <v/>
      </c>
      <c r="AQ888" s="862" t="str">
        <f>IF(OR(R888="",AND(OR(I888&lt;&gt;IF(J888&gt;【１】経営概要!$G$27,調査年-1,調査年),AA888=0),M888="",AL888="")),"",
SUM(
IF(AND(I888=IF(J888&gt;【１】経営概要!$G$27,調査年-1,調査年),AA888=1),ROUND(K888*R888%,0),),
ROUND(M888*R888%,0),
ROUND(SUM(AL888)*R888%,0),
))</f>
        <v/>
      </c>
      <c r="AR888" s="666" t="str">
        <f t="shared" si="167"/>
        <v/>
      </c>
      <c r="AS888" s="666" t="str">
        <f t="shared" si="168"/>
        <v/>
      </c>
      <c r="AT888" s="897" t="str">
        <f t="shared" si="172"/>
        <v/>
      </c>
      <c r="AU888" s="897" t="str">
        <f t="shared" si="169"/>
        <v/>
      </c>
    </row>
    <row r="889" spans="3:47" s="4" customFormat="1" ht="28.15" hidden="1" customHeight="1" outlineLevel="1">
      <c r="C889" s="722">
        <v>871</v>
      </c>
      <c r="D889" s="766"/>
      <c r="E889" s="686"/>
      <c r="F889" s="767"/>
      <c r="G889" s="744"/>
      <c r="H889" s="191"/>
      <c r="I889" s="191"/>
      <c r="J889" s="776"/>
      <c r="K889" s="192"/>
      <c r="L889" s="192"/>
      <c r="M889" s="774"/>
      <c r="N889" s="192"/>
      <c r="O889" s="769"/>
      <c r="P889" s="895"/>
      <c r="Q889" s="960"/>
      <c r="R889" s="1048"/>
      <c r="S889" s="770"/>
      <c r="T889" s="771"/>
      <c r="U889" s="453"/>
      <c r="V889" s="307"/>
      <c r="W889" s="294"/>
      <c r="Z889" s="663" t="str">
        <f t="shared" si="157"/>
        <v/>
      </c>
      <c r="AA889" s="664" t="str">
        <f t="shared" si="170"/>
        <v/>
      </c>
      <c r="AB889" s="664" t="str">
        <f t="shared" si="171"/>
        <v/>
      </c>
      <c r="AC889" s="664" t="str">
        <f>IF(Z889="","",VLOOKUP(Z889,リスト!BN:BO,2,0))</f>
        <v/>
      </c>
      <c r="AD889" s="664" t="str">
        <f t="shared" si="158"/>
        <v/>
      </c>
      <c r="AE889" s="664" t="str">
        <f>IF(AD889="","",VLOOKUP(AD889,リスト!BW:BX,2,0))</f>
        <v/>
      </c>
      <c r="AF889" s="664" t="str">
        <f>IF(Z889="","",IF(J889&gt;【１】経営概要!$G$27,調査年-1,調査年)-I889)</f>
        <v/>
      </c>
      <c r="AG889" s="723" t="str">
        <f t="shared" si="159"/>
        <v/>
      </c>
      <c r="AH889" s="665" t="str">
        <f t="shared" si="160"/>
        <v/>
      </c>
      <c r="AI889" s="665" t="str">
        <f t="shared" si="161"/>
        <v/>
      </c>
      <c r="AJ889" s="666" t="str">
        <f t="shared" si="162"/>
        <v/>
      </c>
      <c r="AK889" s="666" t="str">
        <f t="shared" si="163"/>
        <v/>
      </c>
      <c r="AL889" s="666" t="str">
        <f t="shared" si="174"/>
        <v/>
      </c>
      <c r="AM889" s="666" t="str">
        <f>IF(R889="","",IF(OR(I889=IF(J889&gt;【１】経営概要!$G$27,調査年-1,調査年),AH889=""),"",ROUND(AH889*R889%,0)))</f>
        <v/>
      </c>
      <c r="AN889" s="666" t="str">
        <f t="shared" si="164"/>
        <v/>
      </c>
      <c r="AO889" s="666" t="str">
        <f t="shared" si="165"/>
        <v/>
      </c>
      <c r="AP889" s="666" t="str">
        <f t="shared" si="166"/>
        <v/>
      </c>
      <c r="AQ889" s="862" t="str">
        <f>IF(OR(R889="",AND(OR(I889&lt;&gt;IF(J889&gt;【１】経営概要!$G$27,調査年-1,調査年),AA889=0),M889="",AL889="")),"",
SUM(
IF(AND(I889=IF(J889&gt;【１】経営概要!$G$27,調査年-1,調査年),AA889=1),ROUND(K889*R889%,0),),
ROUND(M889*R889%,0),
ROUND(SUM(AL889)*R889%,0),
))</f>
        <v/>
      </c>
      <c r="AR889" s="666" t="str">
        <f t="shared" si="167"/>
        <v/>
      </c>
      <c r="AS889" s="666" t="str">
        <f t="shared" si="168"/>
        <v/>
      </c>
      <c r="AT889" s="897" t="str">
        <f t="shared" si="172"/>
        <v/>
      </c>
      <c r="AU889" s="897" t="str">
        <f t="shared" si="169"/>
        <v/>
      </c>
    </row>
    <row r="890" spans="3:47" s="4" customFormat="1" ht="28.15" hidden="1" customHeight="1" outlineLevel="1">
      <c r="C890" s="722">
        <v>872</v>
      </c>
      <c r="D890" s="766"/>
      <c r="E890" s="686"/>
      <c r="F890" s="767"/>
      <c r="G890" s="744"/>
      <c r="H890" s="191"/>
      <c r="I890" s="191"/>
      <c r="J890" s="776"/>
      <c r="K890" s="192"/>
      <c r="L890" s="192"/>
      <c r="M890" s="774"/>
      <c r="N890" s="192"/>
      <c r="O890" s="769"/>
      <c r="P890" s="895"/>
      <c r="Q890" s="960"/>
      <c r="R890" s="1048"/>
      <c r="S890" s="770"/>
      <c r="T890" s="771"/>
      <c r="U890" s="453"/>
      <c r="V890" s="307"/>
      <c r="W890" s="294"/>
      <c r="Z890" s="663" t="str">
        <f t="shared" si="157"/>
        <v/>
      </c>
      <c r="AA890" s="664" t="str">
        <f t="shared" si="170"/>
        <v/>
      </c>
      <c r="AB890" s="664" t="str">
        <f t="shared" si="171"/>
        <v/>
      </c>
      <c r="AC890" s="664" t="str">
        <f>IF(Z890="","",VLOOKUP(Z890,リスト!BN:BO,2,0))</f>
        <v/>
      </c>
      <c r="AD890" s="664" t="str">
        <f t="shared" si="158"/>
        <v/>
      </c>
      <c r="AE890" s="664" t="str">
        <f>IF(AD890="","",VLOOKUP(AD890,リスト!BW:BX,2,0))</f>
        <v/>
      </c>
      <c r="AF890" s="664" t="str">
        <f>IF(Z890="","",IF(J890&gt;【１】経営概要!$G$27,調査年-1,調査年)-I890)</f>
        <v/>
      </c>
      <c r="AG890" s="723" t="str">
        <f t="shared" si="159"/>
        <v/>
      </c>
      <c r="AH890" s="665" t="str">
        <f t="shared" si="160"/>
        <v/>
      </c>
      <c r="AI890" s="665" t="str">
        <f t="shared" si="161"/>
        <v/>
      </c>
      <c r="AJ890" s="666" t="str">
        <f t="shared" si="162"/>
        <v/>
      </c>
      <c r="AK890" s="666" t="str">
        <f t="shared" si="163"/>
        <v/>
      </c>
      <c r="AL890" s="666" t="str">
        <f t="shared" si="174"/>
        <v/>
      </c>
      <c r="AM890" s="666" t="str">
        <f>IF(R890="","",IF(OR(I890=IF(J890&gt;【１】経営概要!$G$27,調査年-1,調査年),AH890=""),"",ROUND(AH890*R890%,0)))</f>
        <v/>
      </c>
      <c r="AN890" s="666" t="str">
        <f t="shared" si="164"/>
        <v/>
      </c>
      <c r="AO890" s="666" t="str">
        <f t="shared" si="165"/>
        <v/>
      </c>
      <c r="AP890" s="666" t="str">
        <f t="shared" si="166"/>
        <v/>
      </c>
      <c r="AQ890" s="862" t="str">
        <f>IF(OR(R890="",AND(OR(I890&lt;&gt;IF(J890&gt;【１】経営概要!$G$27,調査年-1,調査年),AA890=0),M890="",AL890="")),"",
SUM(
IF(AND(I890=IF(J890&gt;【１】経営概要!$G$27,調査年-1,調査年),AA890=1),ROUND(K890*R890%,0),),
ROUND(M890*R890%,0),
ROUND(SUM(AL890)*R890%,0),
))</f>
        <v/>
      </c>
      <c r="AR890" s="666" t="str">
        <f t="shared" si="167"/>
        <v/>
      </c>
      <c r="AS890" s="666" t="str">
        <f t="shared" si="168"/>
        <v/>
      </c>
      <c r="AT890" s="897" t="str">
        <f t="shared" si="172"/>
        <v/>
      </c>
      <c r="AU890" s="897" t="str">
        <f t="shared" si="169"/>
        <v/>
      </c>
    </row>
    <row r="891" spans="3:47" s="4" customFormat="1" ht="28.15" hidden="1" customHeight="1" outlineLevel="1">
      <c r="C891" s="722">
        <v>873</v>
      </c>
      <c r="D891" s="766"/>
      <c r="E891" s="686"/>
      <c r="F891" s="767"/>
      <c r="G891" s="744"/>
      <c r="H891" s="191"/>
      <c r="I891" s="191"/>
      <c r="J891" s="776"/>
      <c r="K891" s="192"/>
      <c r="L891" s="192"/>
      <c r="M891" s="774"/>
      <c r="N891" s="192"/>
      <c r="O891" s="769"/>
      <c r="P891" s="895"/>
      <c r="Q891" s="960"/>
      <c r="R891" s="1048"/>
      <c r="S891" s="770"/>
      <c r="T891" s="771"/>
      <c r="U891" s="453"/>
      <c r="V891" s="307"/>
      <c r="W891" s="294"/>
      <c r="Z891" s="663" t="str">
        <f t="shared" si="157"/>
        <v/>
      </c>
      <c r="AA891" s="664" t="str">
        <f t="shared" si="170"/>
        <v/>
      </c>
      <c r="AB891" s="664" t="str">
        <f t="shared" si="171"/>
        <v/>
      </c>
      <c r="AC891" s="664" t="str">
        <f>IF(Z891="","",VLOOKUP(Z891,リスト!BN:BO,2,0))</f>
        <v/>
      </c>
      <c r="AD891" s="664" t="str">
        <f t="shared" si="158"/>
        <v/>
      </c>
      <c r="AE891" s="664" t="str">
        <f>IF(AD891="","",VLOOKUP(AD891,リスト!BW:BX,2,0))</f>
        <v/>
      </c>
      <c r="AF891" s="664" t="str">
        <f>IF(Z891="","",IF(J891&gt;【１】経営概要!$G$27,調査年-1,調査年)-I891)</f>
        <v/>
      </c>
      <c r="AG891" s="723" t="str">
        <f t="shared" si="159"/>
        <v/>
      </c>
      <c r="AH891" s="665" t="str">
        <f t="shared" si="160"/>
        <v/>
      </c>
      <c r="AI891" s="665" t="str">
        <f t="shared" si="161"/>
        <v/>
      </c>
      <c r="AJ891" s="666" t="str">
        <f t="shared" si="162"/>
        <v/>
      </c>
      <c r="AK891" s="666" t="str">
        <f t="shared" si="163"/>
        <v/>
      </c>
      <c r="AL891" s="666" t="str">
        <f t="shared" si="174"/>
        <v/>
      </c>
      <c r="AM891" s="666" t="str">
        <f>IF(R891="","",IF(OR(I891=IF(J891&gt;【１】経営概要!$G$27,調査年-1,調査年),AH891=""),"",ROUND(AH891*R891%,0)))</f>
        <v/>
      </c>
      <c r="AN891" s="666" t="str">
        <f t="shared" si="164"/>
        <v/>
      </c>
      <c r="AO891" s="666" t="str">
        <f t="shared" si="165"/>
        <v/>
      </c>
      <c r="AP891" s="666" t="str">
        <f t="shared" si="166"/>
        <v/>
      </c>
      <c r="AQ891" s="862" t="str">
        <f>IF(OR(R891="",AND(OR(I891&lt;&gt;IF(J891&gt;【１】経営概要!$G$27,調査年-1,調査年),AA891=0),M891="",AL891="")),"",
SUM(
IF(AND(I891=IF(J891&gt;【１】経営概要!$G$27,調査年-1,調査年),AA891=1),ROUND(K891*R891%,0),),
ROUND(M891*R891%,0),
ROUND(SUM(AL891)*R891%,0),
))</f>
        <v/>
      </c>
      <c r="AR891" s="666" t="str">
        <f t="shared" si="167"/>
        <v/>
      </c>
      <c r="AS891" s="666" t="str">
        <f t="shared" si="168"/>
        <v/>
      </c>
      <c r="AT891" s="897" t="str">
        <f t="shared" si="172"/>
        <v/>
      </c>
      <c r="AU891" s="897" t="str">
        <f t="shared" si="169"/>
        <v/>
      </c>
    </row>
    <row r="892" spans="3:47" s="4" customFormat="1" ht="28.15" hidden="1" customHeight="1" outlineLevel="1">
      <c r="C892" s="722">
        <v>874</v>
      </c>
      <c r="D892" s="766"/>
      <c r="E892" s="686"/>
      <c r="F892" s="767"/>
      <c r="G892" s="744"/>
      <c r="H892" s="191"/>
      <c r="I892" s="191"/>
      <c r="J892" s="776"/>
      <c r="K892" s="192"/>
      <c r="L892" s="192"/>
      <c r="M892" s="774"/>
      <c r="N892" s="192"/>
      <c r="O892" s="769"/>
      <c r="P892" s="895"/>
      <c r="Q892" s="960"/>
      <c r="R892" s="1048"/>
      <c r="S892" s="770"/>
      <c r="T892" s="771"/>
      <c r="U892" s="453"/>
      <c r="V892" s="307"/>
      <c r="W892" s="294"/>
      <c r="Z892" s="663" t="str">
        <f t="shared" si="157"/>
        <v/>
      </c>
      <c r="AA892" s="664" t="str">
        <f t="shared" si="170"/>
        <v/>
      </c>
      <c r="AB892" s="664" t="str">
        <f t="shared" si="171"/>
        <v/>
      </c>
      <c r="AC892" s="664" t="str">
        <f>IF(Z892="","",VLOOKUP(Z892,リスト!BN:BO,2,0))</f>
        <v/>
      </c>
      <c r="AD892" s="664" t="str">
        <f t="shared" si="158"/>
        <v/>
      </c>
      <c r="AE892" s="664" t="str">
        <f>IF(AD892="","",VLOOKUP(AD892,リスト!BW:BX,2,0))</f>
        <v/>
      </c>
      <c r="AF892" s="664" t="str">
        <f>IF(Z892="","",IF(J892&gt;【１】経営概要!$G$27,調査年-1,調査年)-I892)</f>
        <v/>
      </c>
      <c r="AG892" s="723" t="str">
        <f t="shared" si="159"/>
        <v/>
      </c>
      <c r="AH892" s="665" t="str">
        <f t="shared" si="160"/>
        <v/>
      </c>
      <c r="AI892" s="665" t="str">
        <f t="shared" si="161"/>
        <v/>
      </c>
      <c r="AJ892" s="666" t="str">
        <f t="shared" si="162"/>
        <v/>
      </c>
      <c r="AK892" s="666" t="str">
        <f t="shared" si="163"/>
        <v/>
      </c>
      <c r="AL892" s="666" t="str">
        <f t="shared" si="174"/>
        <v/>
      </c>
      <c r="AM892" s="666" t="str">
        <f>IF(R892="","",IF(OR(I892=IF(J892&gt;【１】経営概要!$G$27,調査年-1,調査年),AH892=""),"",ROUND(AH892*R892%,0)))</f>
        <v/>
      </c>
      <c r="AN892" s="666" t="str">
        <f t="shared" si="164"/>
        <v/>
      </c>
      <c r="AO892" s="666" t="str">
        <f t="shared" si="165"/>
        <v/>
      </c>
      <c r="AP892" s="666" t="str">
        <f t="shared" si="166"/>
        <v/>
      </c>
      <c r="AQ892" s="862" t="str">
        <f>IF(OR(R892="",AND(OR(I892&lt;&gt;IF(J892&gt;【１】経営概要!$G$27,調査年-1,調査年),AA892=0),M892="",AL892="")),"",
SUM(
IF(AND(I892=IF(J892&gt;【１】経営概要!$G$27,調査年-1,調査年),AA892=1),ROUND(K892*R892%,0),),
ROUND(M892*R892%,0),
ROUND(SUM(AL892)*R892%,0),
))</f>
        <v/>
      </c>
      <c r="AR892" s="666" t="str">
        <f t="shared" si="167"/>
        <v/>
      </c>
      <c r="AS892" s="666" t="str">
        <f t="shared" si="168"/>
        <v/>
      </c>
      <c r="AT892" s="897" t="str">
        <f t="shared" si="172"/>
        <v/>
      </c>
      <c r="AU892" s="897" t="str">
        <f t="shared" si="169"/>
        <v/>
      </c>
    </row>
    <row r="893" spans="3:47" s="4" customFormat="1" ht="28.15" hidden="1" customHeight="1" outlineLevel="1">
      <c r="C893" s="722">
        <v>875</v>
      </c>
      <c r="D893" s="766"/>
      <c r="E893" s="686"/>
      <c r="F893" s="767"/>
      <c r="G893" s="744"/>
      <c r="H893" s="191"/>
      <c r="I893" s="191"/>
      <c r="J893" s="776"/>
      <c r="K893" s="192"/>
      <c r="L893" s="192"/>
      <c r="M893" s="774"/>
      <c r="N893" s="192"/>
      <c r="O893" s="769"/>
      <c r="P893" s="895"/>
      <c r="Q893" s="960"/>
      <c r="R893" s="1048"/>
      <c r="S893" s="770"/>
      <c r="T893" s="771"/>
      <c r="U893" s="453"/>
      <c r="V893" s="307"/>
      <c r="W893" s="294"/>
      <c r="Z893" s="663" t="str">
        <f t="shared" si="157"/>
        <v/>
      </c>
      <c r="AA893" s="664" t="str">
        <f t="shared" si="170"/>
        <v/>
      </c>
      <c r="AB893" s="664" t="str">
        <f t="shared" si="171"/>
        <v/>
      </c>
      <c r="AC893" s="664" t="str">
        <f>IF(Z893="","",VLOOKUP(Z893,リスト!BN:BO,2,0))</f>
        <v/>
      </c>
      <c r="AD893" s="664" t="str">
        <f t="shared" si="158"/>
        <v/>
      </c>
      <c r="AE893" s="664" t="str">
        <f>IF(AD893="","",VLOOKUP(AD893,リスト!BW:BX,2,0))</f>
        <v/>
      </c>
      <c r="AF893" s="664" t="str">
        <f>IF(Z893="","",IF(J893&gt;【１】経営概要!$G$27,調査年-1,調査年)-I893)</f>
        <v/>
      </c>
      <c r="AG893" s="723" t="str">
        <f t="shared" si="159"/>
        <v/>
      </c>
      <c r="AH893" s="665" t="str">
        <f t="shared" si="160"/>
        <v/>
      </c>
      <c r="AI893" s="665" t="str">
        <f t="shared" si="161"/>
        <v/>
      </c>
      <c r="AJ893" s="666" t="str">
        <f t="shared" si="162"/>
        <v/>
      </c>
      <c r="AK893" s="666" t="str">
        <f t="shared" si="163"/>
        <v/>
      </c>
      <c r="AL893" s="666" t="str">
        <f t="shared" si="174"/>
        <v/>
      </c>
      <c r="AM893" s="666" t="str">
        <f>IF(R893="","",IF(OR(I893=IF(J893&gt;【１】経営概要!$G$27,調査年-1,調査年),AH893=""),"",ROUND(AH893*R893%,0)))</f>
        <v/>
      </c>
      <c r="AN893" s="666" t="str">
        <f t="shared" si="164"/>
        <v/>
      </c>
      <c r="AO893" s="666" t="str">
        <f t="shared" si="165"/>
        <v/>
      </c>
      <c r="AP893" s="666" t="str">
        <f t="shared" si="166"/>
        <v/>
      </c>
      <c r="AQ893" s="862" t="str">
        <f>IF(OR(R893="",AND(OR(I893&lt;&gt;IF(J893&gt;【１】経営概要!$G$27,調査年-1,調査年),AA893=0),M893="",AL893="")),"",
SUM(
IF(AND(I893=IF(J893&gt;【１】経営概要!$G$27,調査年-1,調査年),AA893=1),ROUND(K893*R893%,0),),
ROUND(M893*R893%,0),
ROUND(SUM(AL893)*R893%,0),
))</f>
        <v/>
      </c>
      <c r="AR893" s="666" t="str">
        <f t="shared" si="167"/>
        <v/>
      </c>
      <c r="AS893" s="666" t="str">
        <f t="shared" si="168"/>
        <v/>
      </c>
      <c r="AT893" s="897" t="str">
        <f t="shared" si="172"/>
        <v/>
      </c>
      <c r="AU893" s="897" t="str">
        <f t="shared" si="169"/>
        <v/>
      </c>
    </row>
    <row r="894" spans="3:47" s="4" customFormat="1" ht="28.15" hidden="1" customHeight="1" outlineLevel="1">
      <c r="C894" s="722">
        <v>876</v>
      </c>
      <c r="D894" s="766"/>
      <c r="E894" s="686"/>
      <c r="F894" s="767"/>
      <c r="G894" s="744"/>
      <c r="H894" s="191"/>
      <c r="I894" s="191"/>
      <c r="J894" s="776"/>
      <c r="K894" s="192"/>
      <c r="L894" s="192"/>
      <c r="M894" s="774"/>
      <c r="N894" s="192"/>
      <c r="O894" s="769"/>
      <c r="P894" s="895"/>
      <c r="Q894" s="960"/>
      <c r="R894" s="1048"/>
      <c r="S894" s="770"/>
      <c r="T894" s="771"/>
      <c r="U894" s="453"/>
      <c r="V894" s="307"/>
      <c r="W894" s="294"/>
      <c r="Z894" s="663" t="str">
        <f t="shared" si="157"/>
        <v/>
      </c>
      <c r="AA894" s="664" t="str">
        <f t="shared" si="170"/>
        <v/>
      </c>
      <c r="AB894" s="664" t="str">
        <f t="shared" si="171"/>
        <v/>
      </c>
      <c r="AC894" s="664" t="str">
        <f>IF(Z894="","",VLOOKUP(Z894,リスト!BN:BO,2,0))</f>
        <v/>
      </c>
      <c r="AD894" s="664" t="str">
        <f t="shared" si="158"/>
        <v/>
      </c>
      <c r="AE894" s="664" t="str">
        <f>IF(AD894="","",VLOOKUP(AD894,リスト!BW:BX,2,0))</f>
        <v/>
      </c>
      <c r="AF894" s="664" t="str">
        <f>IF(Z894="","",IF(J894&gt;【１】経営概要!$G$27,調査年-1,調査年)-I894)</f>
        <v/>
      </c>
      <c r="AG894" s="723" t="str">
        <f t="shared" si="159"/>
        <v/>
      </c>
      <c r="AH894" s="665" t="str">
        <f t="shared" si="160"/>
        <v/>
      </c>
      <c r="AI894" s="665" t="str">
        <f t="shared" si="161"/>
        <v/>
      </c>
      <c r="AJ894" s="666" t="str">
        <f t="shared" si="162"/>
        <v/>
      </c>
      <c r="AK894" s="666" t="str">
        <f t="shared" si="163"/>
        <v/>
      </c>
      <c r="AL894" s="666" t="str">
        <f t="shared" si="174"/>
        <v/>
      </c>
      <c r="AM894" s="666" t="str">
        <f>IF(R894="","",IF(OR(I894=IF(J894&gt;【１】経営概要!$G$27,調査年-1,調査年),AH894=""),"",ROUND(AH894*R894%,0)))</f>
        <v/>
      </c>
      <c r="AN894" s="666" t="str">
        <f t="shared" si="164"/>
        <v/>
      </c>
      <c r="AO894" s="666" t="str">
        <f t="shared" si="165"/>
        <v/>
      </c>
      <c r="AP894" s="666" t="str">
        <f t="shared" si="166"/>
        <v/>
      </c>
      <c r="AQ894" s="862" t="str">
        <f>IF(OR(R894="",AND(OR(I894&lt;&gt;IF(J894&gt;【１】経営概要!$G$27,調査年-1,調査年),AA894=0),M894="",AL894="")),"",
SUM(
IF(AND(I894=IF(J894&gt;【１】経営概要!$G$27,調査年-1,調査年),AA894=1),ROUND(K894*R894%,0),),
ROUND(M894*R894%,0),
ROUND(SUM(AL894)*R894%,0),
))</f>
        <v/>
      </c>
      <c r="AR894" s="666" t="str">
        <f t="shared" si="167"/>
        <v/>
      </c>
      <c r="AS894" s="666" t="str">
        <f t="shared" si="168"/>
        <v/>
      </c>
      <c r="AT894" s="897" t="str">
        <f t="shared" si="172"/>
        <v/>
      </c>
      <c r="AU894" s="897" t="str">
        <f t="shared" si="169"/>
        <v/>
      </c>
    </row>
    <row r="895" spans="3:47" s="4" customFormat="1" ht="28.15" hidden="1" customHeight="1" outlineLevel="1">
      <c r="C895" s="722">
        <v>877</v>
      </c>
      <c r="D895" s="766"/>
      <c r="E895" s="686"/>
      <c r="F895" s="767"/>
      <c r="G895" s="682"/>
      <c r="H895" s="200"/>
      <c r="I895" s="200"/>
      <c r="J895" s="768"/>
      <c r="K895" s="201"/>
      <c r="L895" s="201"/>
      <c r="M895" s="201"/>
      <c r="N895" s="201"/>
      <c r="O895" s="769"/>
      <c r="P895" s="895"/>
      <c r="Q895" s="960"/>
      <c r="R895" s="1048"/>
      <c r="S895" s="770"/>
      <c r="T895" s="771"/>
      <c r="U895" s="453"/>
      <c r="V895" s="307"/>
      <c r="W895" s="294"/>
      <c r="Z895" s="663" t="str">
        <f t="shared" si="157"/>
        <v/>
      </c>
      <c r="AA895" s="664" t="str">
        <f t="shared" si="170"/>
        <v/>
      </c>
      <c r="AB895" s="664" t="str">
        <f t="shared" si="171"/>
        <v/>
      </c>
      <c r="AC895" s="664" t="str">
        <f>IF(Z895="","",VLOOKUP(Z895,リスト!BN:BO,2,0))</f>
        <v/>
      </c>
      <c r="AD895" s="664" t="str">
        <f t="shared" si="158"/>
        <v/>
      </c>
      <c r="AE895" s="664" t="str">
        <f>IF(AD895="","",VLOOKUP(AD895,リスト!BW:BX,2,0))</f>
        <v/>
      </c>
      <c r="AF895" s="664" t="str">
        <f>IF(Z895="","",IF(J895&gt;【１】経営概要!$G$27,調査年-1,調査年)-I895)</f>
        <v/>
      </c>
      <c r="AG895" s="723" t="str">
        <f t="shared" si="159"/>
        <v/>
      </c>
      <c r="AH895" s="665" t="str">
        <f t="shared" si="160"/>
        <v/>
      </c>
      <c r="AI895" s="665" t="str">
        <f t="shared" si="161"/>
        <v/>
      </c>
      <c r="AJ895" s="666" t="str">
        <f t="shared" si="162"/>
        <v/>
      </c>
      <c r="AK895" s="666" t="str">
        <f t="shared" si="163"/>
        <v/>
      </c>
      <c r="AL895" s="666" t="str">
        <f t="shared" si="174"/>
        <v/>
      </c>
      <c r="AM895" s="666" t="str">
        <f>IF(R895="","",IF(OR(I895=IF(J895&gt;【１】経営概要!$G$27,調査年-1,調査年),AH895=""),"",ROUND(AH895*R895%,0)))</f>
        <v/>
      </c>
      <c r="AN895" s="666" t="str">
        <f t="shared" si="164"/>
        <v/>
      </c>
      <c r="AO895" s="666" t="str">
        <f t="shared" si="165"/>
        <v/>
      </c>
      <c r="AP895" s="666" t="str">
        <f t="shared" si="166"/>
        <v/>
      </c>
      <c r="AQ895" s="862" t="str">
        <f>IF(OR(R895="",AND(OR(I895&lt;&gt;IF(J895&gt;【１】経営概要!$G$27,調査年-1,調査年),AA895=0),M895="",AL895="")),"",
SUM(
IF(AND(I895=IF(J895&gt;【１】経営概要!$G$27,調査年-1,調査年),AA895=1),ROUND(K895*R895%,0),),
ROUND(M895*R895%,0),
ROUND(SUM(AL895)*R895%,0),
))</f>
        <v/>
      </c>
      <c r="AR895" s="666" t="str">
        <f t="shared" si="167"/>
        <v/>
      </c>
      <c r="AS895" s="666" t="str">
        <f t="shared" si="168"/>
        <v/>
      </c>
      <c r="AT895" s="897" t="str">
        <f t="shared" si="172"/>
        <v/>
      </c>
      <c r="AU895" s="897" t="str">
        <f t="shared" si="169"/>
        <v/>
      </c>
    </row>
    <row r="896" spans="3:47" s="4" customFormat="1" ht="28.15" hidden="1" customHeight="1" outlineLevel="1">
      <c r="C896" s="722">
        <v>878</v>
      </c>
      <c r="D896" s="772"/>
      <c r="E896" s="773"/>
      <c r="F896" s="767"/>
      <c r="G896" s="744"/>
      <c r="H896" s="193"/>
      <c r="I896" s="193"/>
      <c r="J896" s="768"/>
      <c r="K896" s="192"/>
      <c r="L896" s="192"/>
      <c r="M896" s="774"/>
      <c r="N896" s="192"/>
      <c r="O896" s="769"/>
      <c r="P896" s="895"/>
      <c r="Q896" s="960"/>
      <c r="R896" s="1048"/>
      <c r="S896" s="770"/>
      <c r="T896" s="771"/>
      <c r="U896" s="453"/>
      <c r="V896" s="307"/>
      <c r="W896" s="294"/>
      <c r="Z896" s="663" t="str">
        <f t="shared" si="157"/>
        <v/>
      </c>
      <c r="AA896" s="664" t="str">
        <f t="shared" si="170"/>
        <v/>
      </c>
      <c r="AB896" s="664" t="str">
        <f t="shared" si="171"/>
        <v/>
      </c>
      <c r="AC896" s="664" t="str">
        <f>IF(Z896="","",VLOOKUP(Z896,リスト!BN:BO,2,0))</f>
        <v/>
      </c>
      <c r="AD896" s="664" t="str">
        <f t="shared" si="158"/>
        <v/>
      </c>
      <c r="AE896" s="664" t="str">
        <f>IF(AD896="","",VLOOKUP(AD896,リスト!BW:BX,2,0))</f>
        <v/>
      </c>
      <c r="AF896" s="664" t="str">
        <f>IF(Z896="","",IF(J896&gt;【１】経営概要!$G$27,調査年-1,調査年)-I896)</f>
        <v/>
      </c>
      <c r="AG896" s="723" t="str">
        <f t="shared" si="159"/>
        <v/>
      </c>
      <c r="AH896" s="665" t="str">
        <f t="shared" si="160"/>
        <v/>
      </c>
      <c r="AI896" s="665" t="str">
        <f t="shared" si="161"/>
        <v/>
      </c>
      <c r="AJ896" s="666" t="str">
        <f t="shared" si="162"/>
        <v/>
      </c>
      <c r="AK896" s="666" t="str">
        <f t="shared" si="163"/>
        <v/>
      </c>
      <c r="AL896" s="666" t="str">
        <f t="shared" si="174"/>
        <v/>
      </c>
      <c r="AM896" s="666" t="str">
        <f>IF(R896="","",IF(OR(I896=IF(J896&gt;【１】経営概要!$G$27,調査年-1,調査年),AH896=""),"",ROUND(AH896*R896%,0)))</f>
        <v/>
      </c>
      <c r="AN896" s="666" t="str">
        <f t="shared" si="164"/>
        <v/>
      </c>
      <c r="AO896" s="666" t="str">
        <f t="shared" si="165"/>
        <v/>
      </c>
      <c r="AP896" s="666" t="str">
        <f t="shared" si="166"/>
        <v/>
      </c>
      <c r="AQ896" s="862" t="str">
        <f>IF(OR(R896="",AND(OR(I896&lt;&gt;IF(J896&gt;【１】経営概要!$G$27,調査年-1,調査年),AA896=0),M896="",AL896="")),"",
SUM(
IF(AND(I896=IF(J896&gt;【１】経営概要!$G$27,調査年-1,調査年),AA896=1),ROUND(K896*R896%,0),),
ROUND(M896*R896%,0),
ROUND(SUM(AL896)*R896%,0),
))</f>
        <v/>
      </c>
      <c r="AR896" s="666" t="str">
        <f t="shared" si="167"/>
        <v/>
      </c>
      <c r="AS896" s="666" t="str">
        <f t="shared" si="168"/>
        <v/>
      </c>
      <c r="AT896" s="897" t="str">
        <f t="shared" si="172"/>
        <v/>
      </c>
      <c r="AU896" s="897" t="str">
        <f t="shared" si="169"/>
        <v/>
      </c>
    </row>
    <row r="897" spans="3:47" s="4" customFormat="1" ht="28.15" hidden="1" customHeight="1" outlineLevel="1">
      <c r="C897" s="722">
        <v>879</v>
      </c>
      <c r="D897" s="766"/>
      <c r="E897" s="686"/>
      <c r="F897" s="767"/>
      <c r="G897" s="744"/>
      <c r="H897" s="191"/>
      <c r="I897" s="191"/>
      <c r="J897" s="768"/>
      <c r="K897" s="192"/>
      <c r="L897" s="192"/>
      <c r="M897" s="774"/>
      <c r="N897" s="192"/>
      <c r="O897" s="769"/>
      <c r="P897" s="895"/>
      <c r="Q897" s="960"/>
      <c r="R897" s="1048"/>
      <c r="S897" s="770"/>
      <c r="T897" s="771"/>
      <c r="U897" s="453"/>
      <c r="V897" s="307"/>
      <c r="W897" s="294"/>
      <c r="Z897" s="663" t="str">
        <f t="shared" si="157"/>
        <v/>
      </c>
      <c r="AA897" s="664" t="str">
        <f t="shared" si="170"/>
        <v/>
      </c>
      <c r="AB897" s="664" t="str">
        <f t="shared" si="171"/>
        <v/>
      </c>
      <c r="AC897" s="664" t="str">
        <f>IF(Z897="","",VLOOKUP(Z897,リスト!BN:BO,2,0))</f>
        <v/>
      </c>
      <c r="AD897" s="664" t="str">
        <f t="shared" si="158"/>
        <v/>
      </c>
      <c r="AE897" s="664" t="str">
        <f>IF(AD897="","",VLOOKUP(AD897,リスト!BW:BX,2,0))</f>
        <v/>
      </c>
      <c r="AF897" s="664" t="str">
        <f>IF(Z897="","",IF(J897&gt;【１】経営概要!$G$27,調査年-1,調査年)-I897)</f>
        <v/>
      </c>
      <c r="AG897" s="723" t="str">
        <f t="shared" si="159"/>
        <v/>
      </c>
      <c r="AH897" s="665" t="str">
        <f t="shared" si="160"/>
        <v/>
      </c>
      <c r="AI897" s="665" t="str">
        <f t="shared" si="161"/>
        <v/>
      </c>
      <c r="AJ897" s="666" t="str">
        <f t="shared" si="162"/>
        <v/>
      </c>
      <c r="AK897" s="666" t="str">
        <f t="shared" si="163"/>
        <v/>
      </c>
      <c r="AL897" s="666" t="str">
        <f t="shared" si="174"/>
        <v/>
      </c>
      <c r="AM897" s="666" t="str">
        <f>IF(R897="","",IF(OR(I897=IF(J897&gt;【１】経営概要!$G$27,調査年-1,調査年),AH897=""),"",ROUND(AH897*R897%,0)))</f>
        <v/>
      </c>
      <c r="AN897" s="666" t="str">
        <f t="shared" si="164"/>
        <v/>
      </c>
      <c r="AO897" s="666" t="str">
        <f t="shared" si="165"/>
        <v/>
      </c>
      <c r="AP897" s="666" t="str">
        <f t="shared" si="166"/>
        <v/>
      </c>
      <c r="AQ897" s="862" t="str">
        <f>IF(OR(R897="",AND(OR(I897&lt;&gt;IF(J897&gt;【１】経営概要!$G$27,調査年-1,調査年),AA897=0),M897="",AL897="")),"",
SUM(
IF(AND(I897=IF(J897&gt;【１】経営概要!$G$27,調査年-1,調査年),AA897=1),ROUND(K897*R897%,0),),
ROUND(M897*R897%,0),
ROUND(SUM(AL897)*R897%,0),
))</f>
        <v/>
      </c>
      <c r="AR897" s="666" t="str">
        <f t="shared" si="167"/>
        <v/>
      </c>
      <c r="AS897" s="666" t="str">
        <f t="shared" si="168"/>
        <v/>
      </c>
      <c r="AT897" s="897" t="str">
        <f t="shared" si="172"/>
        <v/>
      </c>
      <c r="AU897" s="897" t="str">
        <f t="shared" si="169"/>
        <v/>
      </c>
    </row>
    <row r="898" spans="3:47" s="4" customFormat="1" ht="28.15" hidden="1" customHeight="1" outlineLevel="1">
      <c r="C898" s="722">
        <v>880</v>
      </c>
      <c r="D898" s="772"/>
      <c r="E898" s="773"/>
      <c r="F898" s="767"/>
      <c r="G898" s="744"/>
      <c r="H898" s="193"/>
      <c r="I898" s="193"/>
      <c r="J898" s="768"/>
      <c r="K898" s="192"/>
      <c r="L898" s="192"/>
      <c r="M898" s="774"/>
      <c r="N898" s="192"/>
      <c r="O898" s="769"/>
      <c r="P898" s="895"/>
      <c r="Q898" s="960"/>
      <c r="R898" s="1048"/>
      <c r="S898" s="770"/>
      <c r="T898" s="771"/>
      <c r="U898" s="453"/>
      <c r="V898" s="307"/>
      <c r="W898" s="294"/>
      <c r="Z898" s="663" t="str">
        <f t="shared" si="157"/>
        <v/>
      </c>
      <c r="AA898" s="664" t="str">
        <f t="shared" si="170"/>
        <v/>
      </c>
      <c r="AB898" s="664" t="str">
        <f t="shared" si="171"/>
        <v/>
      </c>
      <c r="AC898" s="664" t="str">
        <f>IF(Z898="","",VLOOKUP(Z898,リスト!BN:BO,2,0))</f>
        <v/>
      </c>
      <c r="AD898" s="664" t="str">
        <f t="shared" si="158"/>
        <v/>
      </c>
      <c r="AE898" s="664" t="str">
        <f>IF(AD898="","",VLOOKUP(AD898,リスト!BW:BX,2,0))</f>
        <v/>
      </c>
      <c r="AF898" s="664" t="str">
        <f>IF(Z898="","",IF(J898&gt;【１】経営概要!$G$27,調査年-1,調査年)-I898)</f>
        <v/>
      </c>
      <c r="AG898" s="723" t="str">
        <f t="shared" si="159"/>
        <v/>
      </c>
      <c r="AH898" s="665" t="str">
        <f t="shared" si="160"/>
        <v/>
      </c>
      <c r="AI898" s="665" t="str">
        <f t="shared" si="161"/>
        <v/>
      </c>
      <c r="AJ898" s="666" t="str">
        <f t="shared" si="162"/>
        <v/>
      </c>
      <c r="AK898" s="666" t="str">
        <f t="shared" si="163"/>
        <v/>
      </c>
      <c r="AL898" s="666" t="str">
        <f t="shared" si="174"/>
        <v/>
      </c>
      <c r="AM898" s="666" t="str">
        <f>IF(R898="","",IF(OR(I898=IF(J898&gt;【１】経営概要!$G$27,調査年-1,調査年),AH898=""),"",ROUND(AH898*R898%,0)))</f>
        <v/>
      </c>
      <c r="AN898" s="666" t="str">
        <f t="shared" si="164"/>
        <v/>
      </c>
      <c r="AO898" s="666" t="str">
        <f t="shared" si="165"/>
        <v/>
      </c>
      <c r="AP898" s="666" t="str">
        <f t="shared" si="166"/>
        <v/>
      </c>
      <c r="AQ898" s="862" t="str">
        <f>IF(OR(R898="",AND(OR(I898&lt;&gt;IF(J898&gt;【１】経営概要!$G$27,調査年-1,調査年),AA898=0),M898="",AL898="")),"",
SUM(
IF(AND(I898=IF(J898&gt;【１】経営概要!$G$27,調査年-1,調査年),AA898=1),ROUND(K898*R898%,0),),
ROUND(M898*R898%,0),
ROUND(SUM(AL898)*R898%,0),
))</f>
        <v/>
      </c>
      <c r="AR898" s="666" t="str">
        <f t="shared" si="167"/>
        <v/>
      </c>
      <c r="AS898" s="666" t="str">
        <f t="shared" si="168"/>
        <v/>
      </c>
      <c r="AT898" s="897" t="str">
        <f t="shared" si="172"/>
        <v/>
      </c>
      <c r="AU898" s="897" t="str">
        <f t="shared" si="169"/>
        <v/>
      </c>
    </row>
    <row r="899" spans="3:47" s="4" customFormat="1" ht="28.15" hidden="1" customHeight="1" outlineLevel="1">
      <c r="C899" s="722">
        <v>881</v>
      </c>
      <c r="D899" s="766"/>
      <c r="E899" s="686"/>
      <c r="F899" s="767"/>
      <c r="G899" s="744"/>
      <c r="H899" s="191"/>
      <c r="I899" s="191"/>
      <c r="J899" s="768"/>
      <c r="K899" s="192"/>
      <c r="L899" s="192"/>
      <c r="M899" s="774"/>
      <c r="N899" s="192"/>
      <c r="O899" s="769"/>
      <c r="P899" s="895"/>
      <c r="Q899" s="960"/>
      <c r="R899" s="1048"/>
      <c r="S899" s="770"/>
      <c r="T899" s="771"/>
      <c r="U899" s="453"/>
      <c r="V899" s="307"/>
      <c r="W899" s="294"/>
      <c r="Z899" s="663" t="str">
        <f t="shared" si="157"/>
        <v/>
      </c>
      <c r="AA899" s="664" t="str">
        <f t="shared" si="170"/>
        <v/>
      </c>
      <c r="AB899" s="664" t="str">
        <f t="shared" si="171"/>
        <v/>
      </c>
      <c r="AC899" s="664" t="str">
        <f>IF(Z899="","",VLOOKUP(Z899,リスト!BN:BO,2,0))</f>
        <v/>
      </c>
      <c r="AD899" s="664" t="str">
        <f t="shared" si="158"/>
        <v/>
      </c>
      <c r="AE899" s="664" t="str">
        <f>IF(AD899="","",VLOOKUP(AD899,リスト!BW:BX,2,0))</f>
        <v/>
      </c>
      <c r="AF899" s="664" t="str">
        <f>IF(Z899="","",IF(J899&gt;【１】経営概要!$G$27,調査年-1,調査年)-I899)</f>
        <v/>
      </c>
      <c r="AG899" s="723" t="str">
        <f t="shared" si="159"/>
        <v/>
      </c>
      <c r="AH899" s="665" t="str">
        <f t="shared" si="160"/>
        <v/>
      </c>
      <c r="AI899" s="665" t="str">
        <f t="shared" si="161"/>
        <v/>
      </c>
      <c r="AJ899" s="666" t="str">
        <f t="shared" si="162"/>
        <v/>
      </c>
      <c r="AK899" s="666" t="str">
        <f t="shared" si="163"/>
        <v/>
      </c>
      <c r="AL899" s="666" t="str">
        <f t="shared" si="174"/>
        <v/>
      </c>
      <c r="AM899" s="666" t="str">
        <f>IF(R899="","",IF(OR(I899=IF(J899&gt;【１】経営概要!$G$27,調査年-1,調査年),AH899=""),"",ROUND(AH899*R899%,0)))</f>
        <v/>
      </c>
      <c r="AN899" s="666" t="str">
        <f t="shared" si="164"/>
        <v/>
      </c>
      <c r="AO899" s="666" t="str">
        <f t="shared" si="165"/>
        <v/>
      </c>
      <c r="AP899" s="666" t="str">
        <f t="shared" si="166"/>
        <v/>
      </c>
      <c r="AQ899" s="862" t="str">
        <f>IF(OR(R899="",AND(OR(I899&lt;&gt;IF(J899&gt;【１】経営概要!$G$27,調査年-1,調査年),AA899=0),M899="",AL899="")),"",
SUM(
IF(AND(I899=IF(J899&gt;【１】経営概要!$G$27,調査年-1,調査年),AA899=1),ROUND(K899*R899%,0),),
ROUND(M899*R899%,0),
ROUND(SUM(AL899)*R899%,0),
))</f>
        <v/>
      </c>
      <c r="AR899" s="666" t="str">
        <f t="shared" si="167"/>
        <v/>
      </c>
      <c r="AS899" s="666" t="str">
        <f t="shared" si="168"/>
        <v/>
      </c>
      <c r="AT899" s="897" t="str">
        <f t="shared" si="172"/>
        <v/>
      </c>
      <c r="AU899" s="897" t="str">
        <f t="shared" si="169"/>
        <v/>
      </c>
    </row>
    <row r="900" spans="3:47" s="4" customFormat="1" ht="28.15" hidden="1" customHeight="1" outlineLevel="1">
      <c r="C900" s="722">
        <v>882</v>
      </c>
      <c r="D900" s="772"/>
      <c r="E900" s="773"/>
      <c r="F900" s="767"/>
      <c r="G900" s="744"/>
      <c r="H900" s="193"/>
      <c r="I900" s="193"/>
      <c r="J900" s="768"/>
      <c r="K900" s="192"/>
      <c r="L900" s="192"/>
      <c r="M900" s="774"/>
      <c r="N900" s="192"/>
      <c r="O900" s="769"/>
      <c r="P900" s="895"/>
      <c r="Q900" s="960"/>
      <c r="R900" s="1048"/>
      <c r="S900" s="770"/>
      <c r="T900" s="771"/>
      <c r="U900" s="453"/>
      <c r="V900" s="307"/>
      <c r="W900" s="294"/>
      <c r="Z900" s="663" t="str">
        <f t="shared" si="157"/>
        <v/>
      </c>
      <c r="AA900" s="664" t="str">
        <f t="shared" si="170"/>
        <v/>
      </c>
      <c r="AB900" s="664" t="str">
        <f t="shared" si="171"/>
        <v/>
      </c>
      <c r="AC900" s="664" t="str">
        <f>IF(Z900="","",VLOOKUP(Z900,リスト!BN:BO,2,0))</f>
        <v/>
      </c>
      <c r="AD900" s="664" t="str">
        <f t="shared" si="158"/>
        <v/>
      </c>
      <c r="AE900" s="664" t="str">
        <f>IF(AD900="","",VLOOKUP(AD900,リスト!BW:BX,2,0))</f>
        <v/>
      </c>
      <c r="AF900" s="664" t="str">
        <f>IF(Z900="","",IF(J900&gt;【１】経営概要!$G$27,調査年-1,調査年)-I900)</f>
        <v/>
      </c>
      <c r="AG900" s="723" t="str">
        <f t="shared" si="159"/>
        <v/>
      </c>
      <c r="AH900" s="665" t="str">
        <f t="shared" si="160"/>
        <v/>
      </c>
      <c r="AI900" s="665" t="str">
        <f t="shared" si="161"/>
        <v/>
      </c>
      <c r="AJ900" s="666" t="str">
        <f t="shared" si="162"/>
        <v/>
      </c>
      <c r="AK900" s="666" t="str">
        <f t="shared" si="163"/>
        <v/>
      </c>
      <c r="AL900" s="666" t="str">
        <f t="shared" si="174"/>
        <v/>
      </c>
      <c r="AM900" s="666" t="str">
        <f>IF(R900="","",IF(OR(I900=IF(J900&gt;【１】経営概要!$G$27,調査年-1,調査年),AH900=""),"",ROUND(AH900*R900%,0)))</f>
        <v/>
      </c>
      <c r="AN900" s="666" t="str">
        <f t="shared" si="164"/>
        <v/>
      </c>
      <c r="AO900" s="666" t="str">
        <f t="shared" si="165"/>
        <v/>
      </c>
      <c r="AP900" s="666" t="str">
        <f t="shared" si="166"/>
        <v/>
      </c>
      <c r="AQ900" s="862" t="str">
        <f>IF(OR(R900="",AND(OR(I900&lt;&gt;IF(J900&gt;【１】経営概要!$G$27,調査年-1,調査年),AA900=0),M900="",AL900="")),"",
SUM(
IF(AND(I900=IF(J900&gt;【１】経営概要!$G$27,調査年-1,調査年),AA900=1),ROUND(K900*R900%,0),),
ROUND(M900*R900%,0),
ROUND(SUM(AL900)*R900%,0),
))</f>
        <v/>
      </c>
      <c r="AR900" s="666" t="str">
        <f t="shared" si="167"/>
        <v/>
      </c>
      <c r="AS900" s="666" t="str">
        <f t="shared" si="168"/>
        <v/>
      </c>
      <c r="AT900" s="897" t="str">
        <f t="shared" si="172"/>
        <v/>
      </c>
      <c r="AU900" s="897" t="str">
        <f t="shared" si="169"/>
        <v/>
      </c>
    </row>
    <row r="901" spans="3:47" s="4" customFormat="1" ht="28.15" hidden="1" customHeight="1" outlineLevel="1">
      <c r="C901" s="722">
        <v>883</v>
      </c>
      <c r="D901" s="766"/>
      <c r="E901" s="686"/>
      <c r="F901" s="767"/>
      <c r="G901" s="744"/>
      <c r="H901" s="191"/>
      <c r="I901" s="191"/>
      <c r="J901" s="768"/>
      <c r="K901" s="192"/>
      <c r="L901" s="192"/>
      <c r="M901" s="774"/>
      <c r="N901" s="192"/>
      <c r="O901" s="769"/>
      <c r="P901" s="895"/>
      <c r="Q901" s="960"/>
      <c r="R901" s="1048"/>
      <c r="S901" s="770"/>
      <c r="T901" s="771"/>
      <c r="U901" s="453"/>
      <c r="V901" s="307"/>
      <c r="W901" s="294"/>
      <c r="Z901" s="663" t="str">
        <f t="shared" si="157"/>
        <v/>
      </c>
      <c r="AA901" s="664" t="str">
        <f t="shared" si="170"/>
        <v/>
      </c>
      <c r="AB901" s="664" t="str">
        <f t="shared" si="171"/>
        <v/>
      </c>
      <c r="AC901" s="664" t="str">
        <f>IF(Z901="","",VLOOKUP(Z901,リスト!BN:BO,2,0))</f>
        <v/>
      </c>
      <c r="AD901" s="664" t="str">
        <f t="shared" si="158"/>
        <v/>
      </c>
      <c r="AE901" s="664" t="str">
        <f>IF(AD901="","",VLOOKUP(AD901,リスト!BW:BX,2,0))</f>
        <v/>
      </c>
      <c r="AF901" s="664" t="str">
        <f>IF(Z901="","",IF(J901&gt;【１】経営概要!$G$27,調査年-1,調査年)-I901)</f>
        <v/>
      </c>
      <c r="AG901" s="723" t="str">
        <f t="shared" si="159"/>
        <v/>
      </c>
      <c r="AH901" s="665" t="str">
        <f t="shared" si="160"/>
        <v/>
      </c>
      <c r="AI901" s="665" t="str">
        <f t="shared" si="161"/>
        <v/>
      </c>
      <c r="AJ901" s="666" t="str">
        <f t="shared" si="162"/>
        <v/>
      </c>
      <c r="AK901" s="666" t="str">
        <f t="shared" si="163"/>
        <v/>
      </c>
      <c r="AL901" s="666" t="str">
        <f t="shared" si="174"/>
        <v/>
      </c>
      <c r="AM901" s="666" t="str">
        <f>IF(R901="","",IF(OR(I901=IF(J901&gt;【１】経営概要!$G$27,調査年-1,調査年),AH901=""),"",ROUND(AH901*R901%,0)))</f>
        <v/>
      </c>
      <c r="AN901" s="666" t="str">
        <f t="shared" si="164"/>
        <v/>
      </c>
      <c r="AO901" s="666" t="str">
        <f t="shared" si="165"/>
        <v/>
      </c>
      <c r="AP901" s="666" t="str">
        <f t="shared" si="166"/>
        <v/>
      </c>
      <c r="AQ901" s="862" t="str">
        <f>IF(OR(R901="",AND(OR(I901&lt;&gt;IF(J901&gt;【１】経営概要!$G$27,調査年-1,調査年),AA901=0),M901="",AL901="")),"",
SUM(
IF(AND(I901=IF(J901&gt;【１】経営概要!$G$27,調査年-1,調査年),AA901=1),ROUND(K901*R901%,0),),
ROUND(M901*R901%,0),
ROUND(SUM(AL901)*R901%,0),
))</f>
        <v/>
      </c>
      <c r="AR901" s="666" t="str">
        <f t="shared" si="167"/>
        <v/>
      </c>
      <c r="AS901" s="666" t="str">
        <f t="shared" si="168"/>
        <v/>
      </c>
      <c r="AT901" s="897" t="str">
        <f t="shared" si="172"/>
        <v/>
      </c>
      <c r="AU901" s="897" t="str">
        <f t="shared" si="169"/>
        <v/>
      </c>
    </row>
    <row r="902" spans="3:47" s="4" customFormat="1" ht="28.15" hidden="1" customHeight="1" outlineLevel="1">
      <c r="C902" s="722">
        <v>884</v>
      </c>
      <c r="D902" s="772"/>
      <c r="E902" s="773"/>
      <c r="F902" s="767"/>
      <c r="G902" s="744"/>
      <c r="H902" s="193"/>
      <c r="I902" s="193"/>
      <c r="J902" s="768"/>
      <c r="K902" s="192"/>
      <c r="L902" s="192"/>
      <c r="M902" s="774"/>
      <c r="N902" s="192"/>
      <c r="O902" s="769"/>
      <c r="P902" s="895"/>
      <c r="Q902" s="960"/>
      <c r="R902" s="1048"/>
      <c r="S902" s="770"/>
      <c r="T902" s="771"/>
      <c r="U902" s="453"/>
      <c r="V902" s="307"/>
      <c r="W902" s="294"/>
      <c r="Z902" s="663" t="str">
        <f t="shared" si="157"/>
        <v/>
      </c>
      <c r="AA902" s="664" t="str">
        <f t="shared" si="170"/>
        <v/>
      </c>
      <c r="AB902" s="664" t="str">
        <f t="shared" si="171"/>
        <v/>
      </c>
      <c r="AC902" s="664" t="str">
        <f>IF(Z902="","",VLOOKUP(Z902,リスト!BN:BO,2,0))</f>
        <v/>
      </c>
      <c r="AD902" s="664" t="str">
        <f t="shared" si="158"/>
        <v/>
      </c>
      <c r="AE902" s="664" t="str">
        <f>IF(AD902="","",VLOOKUP(AD902,リスト!BW:BX,2,0))</f>
        <v/>
      </c>
      <c r="AF902" s="664" t="str">
        <f>IF(Z902="","",IF(J902&gt;【１】経営概要!$G$27,調査年-1,調査年)-I902)</f>
        <v/>
      </c>
      <c r="AG902" s="723" t="str">
        <f t="shared" si="159"/>
        <v/>
      </c>
      <c r="AH902" s="665" t="str">
        <f t="shared" si="160"/>
        <v/>
      </c>
      <c r="AI902" s="665" t="str">
        <f t="shared" si="161"/>
        <v/>
      </c>
      <c r="AJ902" s="666" t="str">
        <f t="shared" si="162"/>
        <v/>
      </c>
      <c r="AK902" s="666" t="str">
        <f t="shared" si="163"/>
        <v/>
      </c>
      <c r="AL902" s="666" t="str">
        <f t="shared" si="174"/>
        <v/>
      </c>
      <c r="AM902" s="666" t="str">
        <f>IF(R902="","",IF(OR(I902=IF(J902&gt;【１】経営概要!$G$27,調査年-1,調査年),AH902=""),"",ROUND(AH902*R902%,0)))</f>
        <v/>
      </c>
      <c r="AN902" s="666" t="str">
        <f t="shared" si="164"/>
        <v/>
      </c>
      <c r="AO902" s="666" t="str">
        <f t="shared" si="165"/>
        <v/>
      </c>
      <c r="AP902" s="666" t="str">
        <f t="shared" si="166"/>
        <v/>
      </c>
      <c r="AQ902" s="862" t="str">
        <f>IF(OR(R902="",AND(OR(I902&lt;&gt;IF(J902&gt;【１】経営概要!$G$27,調査年-1,調査年),AA902=0),M902="",AL902="")),"",
SUM(
IF(AND(I902=IF(J902&gt;【１】経営概要!$G$27,調査年-1,調査年),AA902=1),ROUND(K902*R902%,0),),
ROUND(M902*R902%,0),
ROUND(SUM(AL902)*R902%,0),
))</f>
        <v/>
      </c>
      <c r="AR902" s="666" t="str">
        <f t="shared" si="167"/>
        <v/>
      </c>
      <c r="AS902" s="666" t="str">
        <f t="shared" si="168"/>
        <v/>
      </c>
      <c r="AT902" s="897" t="str">
        <f t="shared" si="172"/>
        <v/>
      </c>
      <c r="AU902" s="897" t="str">
        <f t="shared" si="169"/>
        <v/>
      </c>
    </row>
    <row r="903" spans="3:47" s="4" customFormat="1" ht="28.15" hidden="1" customHeight="1" outlineLevel="1">
      <c r="C903" s="722">
        <v>885</v>
      </c>
      <c r="D903" s="766"/>
      <c r="E903" s="686"/>
      <c r="F903" s="767"/>
      <c r="G903" s="744"/>
      <c r="H903" s="191"/>
      <c r="I903" s="191"/>
      <c r="J903" s="768"/>
      <c r="K903" s="192"/>
      <c r="L903" s="192"/>
      <c r="M903" s="774"/>
      <c r="N903" s="192"/>
      <c r="O903" s="769"/>
      <c r="P903" s="895"/>
      <c r="Q903" s="960"/>
      <c r="R903" s="1048"/>
      <c r="S903" s="770"/>
      <c r="T903" s="771"/>
      <c r="U903" s="453"/>
      <c r="V903" s="307"/>
      <c r="W903" s="294"/>
      <c r="Z903" s="663" t="str">
        <f t="shared" si="157"/>
        <v/>
      </c>
      <c r="AA903" s="664" t="str">
        <f t="shared" si="170"/>
        <v/>
      </c>
      <c r="AB903" s="664" t="str">
        <f t="shared" si="171"/>
        <v/>
      </c>
      <c r="AC903" s="664" t="str">
        <f>IF(Z903="","",VLOOKUP(Z903,リスト!BN:BO,2,0))</f>
        <v/>
      </c>
      <c r="AD903" s="664" t="str">
        <f t="shared" si="158"/>
        <v/>
      </c>
      <c r="AE903" s="664" t="str">
        <f>IF(AD903="","",VLOOKUP(AD903,リスト!BW:BX,2,0))</f>
        <v/>
      </c>
      <c r="AF903" s="664" t="str">
        <f>IF(Z903="","",IF(J903&gt;【１】経営概要!$G$27,調査年-1,調査年)-I903)</f>
        <v/>
      </c>
      <c r="AG903" s="723" t="str">
        <f t="shared" si="159"/>
        <v/>
      </c>
      <c r="AH903" s="665" t="str">
        <f t="shared" si="160"/>
        <v/>
      </c>
      <c r="AI903" s="665" t="str">
        <f t="shared" si="161"/>
        <v/>
      </c>
      <c r="AJ903" s="666" t="str">
        <f t="shared" si="162"/>
        <v/>
      </c>
      <c r="AK903" s="666" t="str">
        <f t="shared" si="163"/>
        <v/>
      </c>
      <c r="AL903" s="666" t="str">
        <f t="shared" si="174"/>
        <v/>
      </c>
      <c r="AM903" s="666" t="str">
        <f>IF(R903="","",IF(OR(I903=IF(J903&gt;【１】経営概要!$G$27,調査年-1,調査年),AH903=""),"",ROUND(AH903*R903%,0)))</f>
        <v/>
      </c>
      <c r="AN903" s="666" t="str">
        <f t="shared" si="164"/>
        <v/>
      </c>
      <c r="AO903" s="666" t="str">
        <f t="shared" si="165"/>
        <v/>
      </c>
      <c r="AP903" s="666" t="str">
        <f t="shared" si="166"/>
        <v/>
      </c>
      <c r="AQ903" s="862" t="str">
        <f>IF(OR(R903="",AND(OR(I903&lt;&gt;IF(J903&gt;【１】経営概要!$G$27,調査年-1,調査年),AA903=0),M903="",AL903="")),"",
SUM(
IF(AND(I903=IF(J903&gt;【１】経営概要!$G$27,調査年-1,調査年),AA903=1),ROUND(K903*R903%,0),),
ROUND(M903*R903%,0),
ROUND(SUM(AL903)*R903%,0),
))</f>
        <v/>
      </c>
      <c r="AR903" s="666" t="str">
        <f t="shared" si="167"/>
        <v/>
      </c>
      <c r="AS903" s="666" t="str">
        <f t="shared" si="168"/>
        <v/>
      </c>
      <c r="AT903" s="897" t="str">
        <f t="shared" si="172"/>
        <v/>
      </c>
      <c r="AU903" s="897" t="str">
        <f t="shared" si="169"/>
        <v/>
      </c>
    </row>
    <row r="904" spans="3:47" s="4" customFormat="1" ht="28.15" hidden="1" customHeight="1" outlineLevel="1">
      <c r="C904" s="722">
        <v>886</v>
      </c>
      <c r="D904" s="772"/>
      <c r="E904" s="773"/>
      <c r="F904" s="767"/>
      <c r="G904" s="744"/>
      <c r="H904" s="193"/>
      <c r="I904" s="193"/>
      <c r="J904" s="768"/>
      <c r="K904" s="192"/>
      <c r="L904" s="192"/>
      <c r="M904" s="774"/>
      <c r="N904" s="192"/>
      <c r="O904" s="769"/>
      <c r="P904" s="895"/>
      <c r="Q904" s="960"/>
      <c r="R904" s="1048"/>
      <c r="S904" s="770"/>
      <c r="T904" s="771"/>
      <c r="U904" s="453"/>
      <c r="V904" s="307"/>
      <c r="W904" s="294"/>
      <c r="Z904" s="663" t="str">
        <f t="shared" si="157"/>
        <v/>
      </c>
      <c r="AA904" s="664" t="str">
        <f t="shared" si="170"/>
        <v/>
      </c>
      <c r="AB904" s="664" t="str">
        <f t="shared" si="171"/>
        <v/>
      </c>
      <c r="AC904" s="664" t="str">
        <f>IF(Z904="","",VLOOKUP(Z904,リスト!BN:BO,2,0))</f>
        <v/>
      </c>
      <c r="AD904" s="664" t="str">
        <f t="shared" si="158"/>
        <v/>
      </c>
      <c r="AE904" s="664" t="str">
        <f>IF(AD904="","",VLOOKUP(AD904,リスト!BW:BX,2,0))</f>
        <v/>
      </c>
      <c r="AF904" s="664" t="str">
        <f>IF(Z904="","",IF(J904&gt;【１】経営概要!$G$27,調査年-1,調査年)-I904)</f>
        <v/>
      </c>
      <c r="AG904" s="723" t="str">
        <f t="shared" si="159"/>
        <v/>
      </c>
      <c r="AH904" s="665" t="str">
        <f t="shared" si="160"/>
        <v/>
      </c>
      <c r="AI904" s="665" t="str">
        <f t="shared" si="161"/>
        <v/>
      </c>
      <c r="AJ904" s="666" t="str">
        <f t="shared" si="162"/>
        <v/>
      </c>
      <c r="AK904" s="666" t="str">
        <f t="shared" si="163"/>
        <v/>
      </c>
      <c r="AL904" s="666" t="str">
        <f t="shared" si="174"/>
        <v/>
      </c>
      <c r="AM904" s="666" t="str">
        <f>IF(R904="","",IF(OR(I904=IF(J904&gt;【１】経営概要!$G$27,調査年-1,調査年),AH904=""),"",ROUND(AH904*R904%,0)))</f>
        <v/>
      </c>
      <c r="AN904" s="666" t="str">
        <f t="shared" si="164"/>
        <v/>
      </c>
      <c r="AO904" s="666" t="str">
        <f t="shared" si="165"/>
        <v/>
      </c>
      <c r="AP904" s="666" t="str">
        <f t="shared" si="166"/>
        <v/>
      </c>
      <c r="AQ904" s="862" t="str">
        <f>IF(OR(R904="",AND(OR(I904&lt;&gt;IF(J904&gt;【１】経営概要!$G$27,調査年-1,調査年),AA904=0),M904="",AL904="")),"",
SUM(
IF(AND(I904=IF(J904&gt;【１】経営概要!$G$27,調査年-1,調査年),AA904=1),ROUND(K904*R904%,0),),
ROUND(M904*R904%,0),
ROUND(SUM(AL904)*R904%,0),
))</f>
        <v/>
      </c>
      <c r="AR904" s="666" t="str">
        <f t="shared" si="167"/>
        <v/>
      </c>
      <c r="AS904" s="666" t="str">
        <f t="shared" si="168"/>
        <v/>
      </c>
      <c r="AT904" s="897" t="str">
        <f t="shared" si="172"/>
        <v/>
      </c>
      <c r="AU904" s="897" t="str">
        <f t="shared" si="169"/>
        <v/>
      </c>
    </row>
    <row r="905" spans="3:47" s="4" customFormat="1" ht="28.15" hidden="1" customHeight="1" outlineLevel="1">
      <c r="C905" s="722">
        <v>887</v>
      </c>
      <c r="D905" s="766"/>
      <c r="E905" s="686"/>
      <c r="F905" s="767"/>
      <c r="G905" s="744"/>
      <c r="H905" s="191"/>
      <c r="I905" s="191"/>
      <c r="J905" s="768"/>
      <c r="K905" s="192"/>
      <c r="L905" s="192"/>
      <c r="M905" s="774"/>
      <c r="N905" s="192"/>
      <c r="O905" s="769"/>
      <c r="P905" s="895"/>
      <c r="Q905" s="960"/>
      <c r="R905" s="1048"/>
      <c r="S905" s="770"/>
      <c r="T905" s="771"/>
      <c r="U905" s="453"/>
      <c r="V905" s="307"/>
      <c r="W905" s="294"/>
      <c r="Z905" s="663" t="str">
        <f t="shared" si="157"/>
        <v/>
      </c>
      <c r="AA905" s="664" t="str">
        <f t="shared" si="170"/>
        <v/>
      </c>
      <c r="AB905" s="664" t="str">
        <f t="shared" si="171"/>
        <v/>
      </c>
      <c r="AC905" s="664" t="str">
        <f>IF(Z905="","",VLOOKUP(Z905,リスト!BN:BO,2,0))</f>
        <v/>
      </c>
      <c r="AD905" s="664" t="str">
        <f t="shared" si="158"/>
        <v/>
      </c>
      <c r="AE905" s="664" t="str">
        <f>IF(AD905="","",VLOOKUP(AD905,リスト!BW:BX,2,0))</f>
        <v/>
      </c>
      <c r="AF905" s="664" t="str">
        <f>IF(Z905="","",IF(J905&gt;【１】経営概要!$G$27,調査年-1,調査年)-I905)</f>
        <v/>
      </c>
      <c r="AG905" s="723" t="str">
        <f t="shared" si="159"/>
        <v/>
      </c>
      <c r="AH905" s="665" t="str">
        <f t="shared" si="160"/>
        <v/>
      </c>
      <c r="AI905" s="665" t="str">
        <f t="shared" si="161"/>
        <v/>
      </c>
      <c r="AJ905" s="666" t="str">
        <f t="shared" si="162"/>
        <v/>
      </c>
      <c r="AK905" s="666" t="str">
        <f t="shared" si="163"/>
        <v/>
      </c>
      <c r="AL905" s="666" t="str">
        <f t="shared" si="174"/>
        <v/>
      </c>
      <c r="AM905" s="666" t="str">
        <f>IF(R905="","",IF(OR(I905=IF(J905&gt;【１】経営概要!$G$27,調査年-1,調査年),AH905=""),"",ROUND(AH905*R905%,0)))</f>
        <v/>
      </c>
      <c r="AN905" s="666" t="str">
        <f t="shared" si="164"/>
        <v/>
      </c>
      <c r="AO905" s="666" t="str">
        <f t="shared" si="165"/>
        <v/>
      </c>
      <c r="AP905" s="666" t="str">
        <f t="shared" si="166"/>
        <v/>
      </c>
      <c r="AQ905" s="862" t="str">
        <f>IF(OR(R905="",AND(OR(I905&lt;&gt;IF(J905&gt;【１】経営概要!$G$27,調査年-1,調査年),AA905=0),M905="",AL905="")),"",
SUM(
IF(AND(I905=IF(J905&gt;【１】経営概要!$G$27,調査年-1,調査年),AA905=1),ROUND(K905*R905%,0),),
ROUND(M905*R905%,0),
ROUND(SUM(AL905)*R905%,0),
))</f>
        <v/>
      </c>
      <c r="AR905" s="666" t="str">
        <f t="shared" si="167"/>
        <v/>
      </c>
      <c r="AS905" s="666" t="str">
        <f t="shared" si="168"/>
        <v/>
      </c>
      <c r="AT905" s="897" t="str">
        <f t="shared" si="172"/>
        <v/>
      </c>
      <c r="AU905" s="897" t="str">
        <f t="shared" si="169"/>
        <v/>
      </c>
    </row>
    <row r="906" spans="3:47" s="4" customFormat="1" ht="28.15" hidden="1" customHeight="1" outlineLevel="1">
      <c r="C906" s="722">
        <v>888</v>
      </c>
      <c r="D906" s="772"/>
      <c r="E906" s="773"/>
      <c r="F906" s="767"/>
      <c r="G906" s="744"/>
      <c r="H906" s="193"/>
      <c r="I906" s="193"/>
      <c r="J906" s="775"/>
      <c r="K906" s="192"/>
      <c r="L906" s="192"/>
      <c r="M906" s="774"/>
      <c r="N906" s="192"/>
      <c r="O906" s="769"/>
      <c r="P906" s="895"/>
      <c r="Q906" s="960"/>
      <c r="R906" s="1048"/>
      <c r="S906" s="770"/>
      <c r="T906" s="771"/>
      <c r="U906" s="453"/>
      <c r="V906" s="307"/>
      <c r="W906" s="294"/>
      <c r="Z906" s="663" t="str">
        <f t="shared" si="157"/>
        <v/>
      </c>
      <c r="AA906" s="664" t="str">
        <f t="shared" si="170"/>
        <v/>
      </c>
      <c r="AB906" s="664" t="str">
        <f t="shared" si="171"/>
        <v/>
      </c>
      <c r="AC906" s="664" t="str">
        <f>IF(Z906="","",VLOOKUP(Z906,リスト!BN:BO,2,0))</f>
        <v/>
      </c>
      <c r="AD906" s="664" t="str">
        <f t="shared" si="158"/>
        <v/>
      </c>
      <c r="AE906" s="664" t="str">
        <f>IF(AD906="","",VLOOKUP(AD906,リスト!BW:BX,2,0))</f>
        <v/>
      </c>
      <c r="AF906" s="664" t="str">
        <f>IF(Z906="","",IF(J906&gt;【１】経営概要!$G$27,調査年-1,調査年)-I906)</f>
        <v/>
      </c>
      <c r="AG906" s="723" t="str">
        <f t="shared" si="159"/>
        <v/>
      </c>
      <c r="AH906" s="665" t="str">
        <f t="shared" si="160"/>
        <v/>
      </c>
      <c r="AI906" s="665" t="str">
        <f t="shared" si="161"/>
        <v/>
      </c>
      <c r="AJ906" s="666" t="str">
        <f t="shared" si="162"/>
        <v/>
      </c>
      <c r="AK906" s="666" t="str">
        <f t="shared" si="163"/>
        <v/>
      </c>
      <c r="AL906" s="666" t="str">
        <f t="shared" si="174"/>
        <v/>
      </c>
      <c r="AM906" s="666" t="str">
        <f>IF(R906="","",IF(OR(I906=IF(J906&gt;【１】経営概要!$G$27,調査年-1,調査年),AH906=""),"",ROUND(AH906*R906%,0)))</f>
        <v/>
      </c>
      <c r="AN906" s="666" t="str">
        <f t="shared" si="164"/>
        <v/>
      </c>
      <c r="AO906" s="666" t="str">
        <f t="shared" si="165"/>
        <v/>
      </c>
      <c r="AP906" s="666" t="str">
        <f t="shared" si="166"/>
        <v/>
      </c>
      <c r="AQ906" s="862" t="str">
        <f>IF(OR(R906="",AND(OR(I906&lt;&gt;IF(J906&gt;【１】経営概要!$G$27,調査年-1,調査年),AA906=0),M906="",AL906="")),"",
SUM(
IF(AND(I906=IF(J906&gt;【１】経営概要!$G$27,調査年-1,調査年),AA906=1),ROUND(K906*R906%,0),),
ROUND(M906*R906%,0),
ROUND(SUM(AL906)*R906%,0),
))</f>
        <v/>
      </c>
      <c r="AR906" s="666" t="str">
        <f t="shared" si="167"/>
        <v/>
      </c>
      <c r="AS906" s="666" t="str">
        <f t="shared" si="168"/>
        <v/>
      </c>
      <c r="AT906" s="897" t="str">
        <f t="shared" si="172"/>
        <v/>
      </c>
      <c r="AU906" s="897" t="str">
        <f t="shared" si="169"/>
        <v/>
      </c>
    </row>
    <row r="907" spans="3:47" s="4" customFormat="1" ht="28.15" hidden="1" customHeight="1" outlineLevel="1">
      <c r="C907" s="722">
        <v>889</v>
      </c>
      <c r="D907" s="766"/>
      <c r="E907" s="686"/>
      <c r="F907" s="767"/>
      <c r="G907" s="744"/>
      <c r="H907" s="191"/>
      <c r="I907" s="191"/>
      <c r="J907" s="776"/>
      <c r="K907" s="192"/>
      <c r="L907" s="192"/>
      <c r="M907" s="774"/>
      <c r="N907" s="192"/>
      <c r="O907" s="769"/>
      <c r="P907" s="895"/>
      <c r="Q907" s="960"/>
      <c r="R907" s="1048"/>
      <c r="S907" s="770"/>
      <c r="T907" s="771"/>
      <c r="U907" s="453"/>
      <c r="V907" s="307"/>
      <c r="W907" s="294"/>
      <c r="Z907" s="663" t="str">
        <f t="shared" si="157"/>
        <v/>
      </c>
      <c r="AA907" s="664" t="str">
        <f t="shared" si="170"/>
        <v/>
      </c>
      <c r="AB907" s="664" t="str">
        <f t="shared" si="171"/>
        <v/>
      </c>
      <c r="AC907" s="664" t="str">
        <f>IF(Z907="","",VLOOKUP(Z907,リスト!BN:BO,2,0))</f>
        <v/>
      </c>
      <c r="AD907" s="664" t="str">
        <f t="shared" si="158"/>
        <v/>
      </c>
      <c r="AE907" s="664" t="str">
        <f>IF(AD907="","",VLOOKUP(AD907,リスト!BW:BX,2,0))</f>
        <v/>
      </c>
      <c r="AF907" s="664" t="str">
        <f>IF(Z907="","",IF(J907&gt;【１】経営概要!$G$27,調査年-1,調査年)-I907)</f>
        <v/>
      </c>
      <c r="AG907" s="723" t="str">
        <f t="shared" si="159"/>
        <v/>
      </c>
      <c r="AH907" s="665" t="str">
        <f t="shared" si="160"/>
        <v/>
      </c>
      <c r="AI907" s="665" t="str">
        <f t="shared" si="161"/>
        <v/>
      </c>
      <c r="AJ907" s="666" t="str">
        <f t="shared" si="162"/>
        <v/>
      </c>
      <c r="AK907" s="666" t="str">
        <f t="shared" si="163"/>
        <v/>
      </c>
      <c r="AL907" s="666" t="str">
        <f t="shared" si="174"/>
        <v/>
      </c>
      <c r="AM907" s="666" t="str">
        <f>IF(R907="","",IF(OR(I907=IF(J907&gt;【１】経営概要!$G$27,調査年-1,調査年),AH907=""),"",ROUND(AH907*R907%,0)))</f>
        <v/>
      </c>
      <c r="AN907" s="666" t="str">
        <f t="shared" si="164"/>
        <v/>
      </c>
      <c r="AO907" s="666" t="str">
        <f t="shared" si="165"/>
        <v/>
      </c>
      <c r="AP907" s="666" t="str">
        <f t="shared" si="166"/>
        <v/>
      </c>
      <c r="AQ907" s="862" t="str">
        <f>IF(OR(R907="",AND(OR(I907&lt;&gt;IF(J907&gt;【１】経営概要!$G$27,調査年-1,調査年),AA907=0),M907="",AL907="")),"",
SUM(
IF(AND(I907=IF(J907&gt;【１】経営概要!$G$27,調査年-1,調査年),AA907=1),ROUND(K907*R907%,0),),
ROUND(M907*R907%,0),
ROUND(SUM(AL907)*R907%,0),
))</f>
        <v/>
      </c>
      <c r="AR907" s="666" t="str">
        <f t="shared" si="167"/>
        <v/>
      </c>
      <c r="AS907" s="666" t="str">
        <f t="shared" si="168"/>
        <v/>
      </c>
      <c r="AT907" s="897" t="str">
        <f t="shared" si="172"/>
        <v/>
      </c>
      <c r="AU907" s="897" t="str">
        <f t="shared" si="169"/>
        <v/>
      </c>
    </row>
    <row r="908" spans="3:47" s="4" customFormat="1" ht="28.15" hidden="1" customHeight="1" outlineLevel="1">
      <c r="C908" s="722">
        <v>890</v>
      </c>
      <c r="D908" s="766"/>
      <c r="E908" s="686"/>
      <c r="F908" s="767"/>
      <c r="G908" s="744"/>
      <c r="H908" s="191"/>
      <c r="I908" s="191"/>
      <c r="J908" s="776"/>
      <c r="K908" s="192"/>
      <c r="L908" s="192"/>
      <c r="M908" s="774"/>
      <c r="N908" s="192"/>
      <c r="O908" s="769"/>
      <c r="P908" s="895"/>
      <c r="Q908" s="960"/>
      <c r="R908" s="1048"/>
      <c r="S908" s="770"/>
      <c r="T908" s="771"/>
      <c r="U908" s="453"/>
      <c r="V908" s="307"/>
      <c r="W908" s="294"/>
      <c r="Z908" s="663" t="str">
        <f t="shared" si="157"/>
        <v/>
      </c>
      <c r="AA908" s="664" t="str">
        <f t="shared" si="170"/>
        <v/>
      </c>
      <c r="AB908" s="664" t="str">
        <f t="shared" si="171"/>
        <v/>
      </c>
      <c r="AC908" s="664" t="str">
        <f>IF(Z908="","",VLOOKUP(Z908,リスト!BN:BO,2,0))</f>
        <v/>
      </c>
      <c r="AD908" s="664" t="str">
        <f t="shared" si="158"/>
        <v/>
      </c>
      <c r="AE908" s="664" t="str">
        <f>IF(AD908="","",VLOOKUP(AD908,リスト!BW:BX,2,0))</f>
        <v/>
      </c>
      <c r="AF908" s="664" t="str">
        <f>IF(Z908="","",IF(J908&gt;【１】経営概要!$G$27,調査年-1,調査年)-I908)</f>
        <v/>
      </c>
      <c r="AG908" s="723" t="str">
        <f t="shared" si="159"/>
        <v/>
      </c>
      <c r="AH908" s="665" t="str">
        <f t="shared" si="160"/>
        <v/>
      </c>
      <c r="AI908" s="665" t="str">
        <f t="shared" si="161"/>
        <v/>
      </c>
      <c r="AJ908" s="666" t="str">
        <f t="shared" si="162"/>
        <v/>
      </c>
      <c r="AK908" s="666" t="str">
        <f t="shared" si="163"/>
        <v/>
      </c>
      <c r="AL908" s="666" t="str">
        <f t="shared" si="174"/>
        <v/>
      </c>
      <c r="AM908" s="666" t="str">
        <f>IF(R908="","",IF(OR(I908=IF(J908&gt;【１】経営概要!$G$27,調査年-1,調査年),AH908=""),"",ROUND(AH908*R908%,0)))</f>
        <v/>
      </c>
      <c r="AN908" s="666" t="str">
        <f t="shared" si="164"/>
        <v/>
      </c>
      <c r="AO908" s="666" t="str">
        <f t="shared" si="165"/>
        <v/>
      </c>
      <c r="AP908" s="666" t="str">
        <f t="shared" si="166"/>
        <v/>
      </c>
      <c r="AQ908" s="862" t="str">
        <f>IF(OR(R908="",AND(OR(I908&lt;&gt;IF(J908&gt;【１】経営概要!$G$27,調査年-1,調査年),AA908=0),M908="",AL908="")),"",
SUM(
IF(AND(I908=IF(J908&gt;【１】経営概要!$G$27,調査年-1,調査年),AA908=1),ROUND(K908*R908%,0),),
ROUND(M908*R908%,0),
ROUND(SUM(AL908)*R908%,0),
))</f>
        <v/>
      </c>
      <c r="AR908" s="666" t="str">
        <f t="shared" si="167"/>
        <v/>
      </c>
      <c r="AS908" s="666" t="str">
        <f t="shared" si="168"/>
        <v/>
      </c>
      <c r="AT908" s="897" t="str">
        <f t="shared" si="172"/>
        <v/>
      </c>
      <c r="AU908" s="897" t="str">
        <f t="shared" si="169"/>
        <v/>
      </c>
    </row>
    <row r="909" spans="3:47" s="4" customFormat="1" ht="28.15" hidden="1" customHeight="1" outlineLevel="1">
      <c r="C909" s="722">
        <v>891</v>
      </c>
      <c r="D909" s="766"/>
      <c r="E909" s="686"/>
      <c r="F909" s="767"/>
      <c r="G909" s="744"/>
      <c r="H909" s="191"/>
      <c r="I909" s="191"/>
      <c r="J909" s="776"/>
      <c r="K909" s="192"/>
      <c r="L909" s="192"/>
      <c r="M909" s="774"/>
      <c r="N909" s="192"/>
      <c r="O909" s="769"/>
      <c r="P909" s="895"/>
      <c r="Q909" s="960"/>
      <c r="R909" s="1048"/>
      <c r="S909" s="770"/>
      <c r="T909" s="771"/>
      <c r="U909" s="453"/>
      <c r="V909" s="307"/>
      <c r="W909" s="294"/>
      <c r="Z909" s="663" t="str">
        <f t="shared" si="157"/>
        <v/>
      </c>
      <c r="AA909" s="664" t="str">
        <f t="shared" si="170"/>
        <v/>
      </c>
      <c r="AB909" s="664" t="str">
        <f t="shared" si="171"/>
        <v/>
      </c>
      <c r="AC909" s="664" t="str">
        <f>IF(Z909="","",VLOOKUP(Z909,リスト!BN:BO,2,0))</f>
        <v/>
      </c>
      <c r="AD909" s="664" t="str">
        <f t="shared" si="158"/>
        <v/>
      </c>
      <c r="AE909" s="664" t="str">
        <f>IF(AD909="","",VLOOKUP(AD909,リスト!BW:BX,2,0))</f>
        <v/>
      </c>
      <c r="AF909" s="664" t="str">
        <f>IF(Z909="","",IF(J909&gt;【１】経営概要!$G$27,調査年-1,調査年)-I909)</f>
        <v/>
      </c>
      <c r="AG909" s="723" t="str">
        <f t="shared" si="159"/>
        <v/>
      </c>
      <c r="AH909" s="665" t="str">
        <f t="shared" si="160"/>
        <v/>
      </c>
      <c r="AI909" s="665" t="str">
        <f t="shared" si="161"/>
        <v/>
      </c>
      <c r="AJ909" s="666" t="str">
        <f t="shared" si="162"/>
        <v/>
      </c>
      <c r="AK909" s="666" t="str">
        <f t="shared" si="163"/>
        <v/>
      </c>
      <c r="AL909" s="666" t="str">
        <f t="shared" si="174"/>
        <v/>
      </c>
      <c r="AM909" s="666" t="str">
        <f>IF(R909="","",IF(OR(I909=IF(J909&gt;【１】経営概要!$G$27,調査年-1,調査年),AH909=""),"",ROUND(AH909*R909%,0)))</f>
        <v/>
      </c>
      <c r="AN909" s="666" t="str">
        <f t="shared" si="164"/>
        <v/>
      </c>
      <c r="AO909" s="666" t="str">
        <f t="shared" si="165"/>
        <v/>
      </c>
      <c r="AP909" s="666" t="str">
        <f t="shared" si="166"/>
        <v/>
      </c>
      <c r="AQ909" s="862" t="str">
        <f>IF(OR(R909="",AND(OR(I909&lt;&gt;IF(J909&gt;【１】経営概要!$G$27,調査年-1,調査年),AA909=0),M909="",AL909="")),"",
SUM(
IF(AND(I909=IF(J909&gt;【１】経営概要!$G$27,調査年-1,調査年),AA909=1),ROUND(K909*R909%,0),),
ROUND(M909*R909%,0),
ROUND(SUM(AL909)*R909%,0),
))</f>
        <v/>
      </c>
      <c r="AR909" s="666" t="str">
        <f t="shared" si="167"/>
        <v/>
      </c>
      <c r="AS909" s="666" t="str">
        <f t="shared" si="168"/>
        <v/>
      </c>
      <c r="AT909" s="897" t="str">
        <f t="shared" si="172"/>
        <v/>
      </c>
      <c r="AU909" s="897" t="str">
        <f t="shared" si="169"/>
        <v/>
      </c>
    </row>
    <row r="910" spans="3:47" s="4" customFormat="1" ht="28.15" hidden="1" customHeight="1" outlineLevel="1">
      <c r="C910" s="722">
        <v>892</v>
      </c>
      <c r="D910" s="766"/>
      <c r="E910" s="686"/>
      <c r="F910" s="767"/>
      <c r="G910" s="744"/>
      <c r="H910" s="191"/>
      <c r="I910" s="191"/>
      <c r="J910" s="776"/>
      <c r="K910" s="192"/>
      <c r="L910" s="192"/>
      <c r="M910" s="774"/>
      <c r="N910" s="192"/>
      <c r="O910" s="769"/>
      <c r="P910" s="895"/>
      <c r="Q910" s="960"/>
      <c r="R910" s="1048"/>
      <c r="S910" s="770"/>
      <c r="T910" s="771"/>
      <c r="U910" s="453"/>
      <c r="V910" s="307"/>
      <c r="W910" s="294"/>
      <c r="Z910" s="663" t="str">
        <f t="shared" si="157"/>
        <v/>
      </c>
      <c r="AA910" s="664" t="str">
        <f t="shared" si="170"/>
        <v/>
      </c>
      <c r="AB910" s="664" t="str">
        <f t="shared" si="171"/>
        <v/>
      </c>
      <c r="AC910" s="664" t="str">
        <f>IF(Z910="","",VLOOKUP(Z910,リスト!BN:BO,2,0))</f>
        <v/>
      </c>
      <c r="AD910" s="664" t="str">
        <f t="shared" si="158"/>
        <v/>
      </c>
      <c r="AE910" s="664" t="str">
        <f>IF(AD910="","",VLOOKUP(AD910,リスト!BW:BX,2,0))</f>
        <v/>
      </c>
      <c r="AF910" s="664" t="str">
        <f>IF(Z910="","",IF(J910&gt;【１】経営概要!$G$27,調査年-1,調査年)-I910)</f>
        <v/>
      </c>
      <c r="AG910" s="723" t="str">
        <f t="shared" si="159"/>
        <v/>
      </c>
      <c r="AH910" s="665" t="str">
        <f t="shared" si="160"/>
        <v/>
      </c>
      <c r="AI910" s="665" t="str">
        <f t="shared" si="161"/>
        <v/>
      </c>
      <c r="AJ910" s="666" t="str">
        <f t="shared" si="162"/>
        <v/>
      </c>
      <c r="AK910" s="666" t="str">
        <f t="shared" si="163"/>
        <v/>
      </c>
      <c r="AL910" s="666" t="str">
        <f t="shared" si="174"/>
        <v/>
      </c>
      <c r="AM910" s="666" t="str">
        <f>IF(R910="","",IF(OR(I910=IF(J910&gt;【１】経営概要!$G$27,調査年-1,調査年),AH910=""),"",ROUND(AH910*R910%,0)))</f>
        <v/>
      </c>
      <c r="AN910" s="666" t="str">
        <f t="shared" si="164"/>
        <v/>
      </c>
      <c r="AO910" s="666" t="str">
        <f t="shared" si="165"/>
        <v/>
      </c>
      <c r="AP910" s="666" t="str">
        <f t="shared" si="166"/>
        <v/>
      </c>
      <c r="AQ910" s="862" t="str">
        <f>IF(OR(R910="",AND(OR(I910&lt;&gt;IF(J910&gt;【１】経営概要!$G$27,調査年-1,調査年),AA910=0),M910="",AL910="")),"",
SUM(
IF(AND(I910=IF(J910&gt;【１】経営概要!$G$27,調査年-1,調査年),AA910=1),ROUND(K910*R910%,0),),
ROUND(M910*R910%,0),
ROUND(SUM(AL910)*R910%,0),
))</f>
        <v/>
      </c>
      <c r="AR910" s="666" t="str">
        <f t="shared" si="167"/>
        <v/>
      </c>
      <c r="AS910" s="666" t="str">
        <f t="shared" si="168"/>
        <v/>
      </c>
      <c r="AT910" s="897" t="str">
        <f t="shared" si="172"/>
        <v/>
      </c>
      <c r="AU910" s="897" t="str">
        <f t="shared" si="169"/>
        <v/>
      </c>
    </row>
    <row r="911" spans="3:47" s="4" customFormat="1" ht="28.15" hidden="1" customHeight="1" outlineLevel="1">
      <c r="C911" s="722">
        <v>893</v>
      </c>
      <c r="D911" s="766"/>
      <c r="E911" s="686"/>
      <c r="F911" s="767"/>
      <c r="G911" s="744"/>
      <c r="H911" s="191"/>
      <c r="I911" s="191"/>
      <c r="J911" s="776"/>
      <c r="K911" s="192"/>
      <c r="L911" s="192"/>
      <c r="M911" s="774"/>
      <c r="N911" s="192"/>
      <c r="O911" s="769"/>
      <c r="P911" s="895"/>
      <c r="Q911" s="960"/>
      <c r="R911" s="1048"/>
      <c r="S911" s="770"/>
      <c r="T911" s="771"/>
      <c r="U911" s="453"/>
      <c r="V911" s="307"/>
      <c r="W911" s="294"/>
      <c r="Z911" s="663" t="str">
        <f t="shared" si="157"/>
        <v/>
      </c>
      <c r="AA911" s="664" t="str">
        <f t="shared" si="170"/>
        <v/>
      </c>
      <c r="AB911" s="664" t="str">
        <f t="shared" si="171"/>
        <v/>
      </c>
      <c r="AC911" s="664" t="str">
        <f>IF(Z911="","",VLOOKUP(Z911,リスト!BN:BO,2,0))</f>
        <v/>
      </c>
      <c r="AD911" s="664" t="str">
        <f t="shared" si="158"/>
        <v/>
      </c>
      <c r="AE911" s="664" t="str">
        <f>IF(AD911="","",VLOOKUP(AD911,リスト!BW:BX,2,0))</f>
        <v/>
      </c>
      <c r="AF911" s="664" t="str">
        <f>IF(Z911="","",IF(J911&gt;【１】経営概要!$G$27,調査年-1,調査年)-I911)</f>
        <v/>
      </c>
      <c r="AG911" s="723" t="str">
        <f t="shared" si="159"/>
        <v/>
      </c>
      <c r="AH911" s="665" t="str">
        <f t="shared" si="160"/>
        <v/>
      </c>
      <c r="AI911" s="665" t="str">
        <f t="shared" si="161"/>
        <v/>
      </c>
      <c r="AJ911" s="666" t="str">
        <f t="shared" si="162"/>
        <v/>
      </c>
      <c r="AK911" s="666" t="str">
        <f t="shared" si="163"/>
        <v/>
      </c>
      <c r="AL911" s="666" t="str">
        <f t="shared" si="174"/>
        <v/>
      </c>
      <c r="AM911" s="666" t="str">
        <f>IF(R911="","",IF(OR(I911=IF(J911&gt;【１】経営概要!$G$27,調査年-1,調査年),AH911=""),"",ROUND(AH911*R911%,0)))</f>
        <v/>
      </c>
      <c r="AN911" s="666" t="str">
        <f t="shared" si="164"/>
        <v/>
      </c>
      <c r="AO911" s="666" t="str">
        <f t="shared" si="165"/>
        <v/>
      </c>
      <c r="AP911" s="666" t="str">
        <f t="shared" si="166"/>
        <v/>
      </c>
      <c r="AQ911" s="862" t="str">
        <f>IF(OR(R911="",AND(OR(I911&lt;&gt;IF(J911&gt;【１】経営概要!$G$27,調査年-1,調査年),AA911=0),M911="",AL911="")),"",
SUM(
IF(AND(I911=IF(J911&gt;【１】経営概要!$G$27,調査年-1,調査年),AA911=1),ROUND(K911*R911%,0),),
ROUND(M911*R911%,0),
ROUND(SUM(AL911)*R911%,0),
))</f>
        <v/>
      </c>
      <c r="AR911" s="666" t="str">
        <f t="shared" si="167"/>
        <v/>
      </c>
      <c r="AS911" s="666" t="str">
        <f t="shared" si="168"/>
        <v/>
      </c>
      <c r="AT911" s="897" t="str">
        <f t="shared" si="172"/>
        <v/>
      </c>
      <c r="AU911" s="897" t="str">
        <f t="shared" si="169"/>
        <v/>
      </c>
    </row>
    <row r="912" spans="3:47" s="4" customFormat="1" ht="28.15" hidden="1" customHeight="1" outlineLevel="1">
      <c r="C912" s="722">
        <v>894</v>
      </c>
      <c r="D912" s="766"/>
      <c r="E912" s="686"/>
      <c r="F912" s="767"/>
      <c r="G912" s="744"/>
      <c r="H912" s="191"/>
      <c r="I912" s="191"/>
      <c r="J912" s="776"/>
      <c r="K912" s="192"/>
      <c r="L912" s="192"/>
      <c r="M912" s="774"/>
      <c r="N912" s="192"/>
      <c r="O912" s="769"/>
      <c r="P912" s="895"/>
      <c r="Q912" s="960"/>
      <c r="R912" s="1048"/>
      <c r="S912" s="770"/>
      <c r="T912" s="771"/>
      <c r="U912" s="453"/>
      <c r="V912" s="307"/>
      <c r="W912" s="294"/>
      <c r="Z912" s="663" t="str">
        <f t="shared" si="157"/>
        <v/>
      </c>
      <c r="AA912" s="664" t="str">
        <f t="shared" si="170"/>
        <v/>
      </c>
      <c r="AB912" s="664" t="str">
        <f t="shared" si="171"/>
        <v/>
      </c>
      <c r="AC912" s="664" t="str">
        <f>IF(Z912="","",VLOOKUP(Z912,リスト!BN:BO,2,0))</f>
        <v/>
      </c>
      <c r="AD912" s="664" t="str">
        <f t="shared" si="158"/>
        <v/>
      </c>
      <c r="AE912" s="664" t="str">
        <f>IF(AD912="","",VLOOKUP(AD912,リスト!BW:BX,2,0))</f>
        <v/>
      </c>
      <c r="AF912" s="664" t="str">
        <f>IF(Z912="","",IF(J912&gt;【１】経営概要!$G$27,調査年-1,調査年)-I912)</f>
        <v/>
      </c>
      <c r="AG912" s="723" t="str">
        <f t="shared" si="159"/>
        <v/>
      </c>
      <c r="AH912" s="665" t="str">
        <f t="shared" si="160"/>
        <v/>
      </c>
      <c r="AI912" s="665" t="str">
        <f t="shared" si="161"/>
        <v/>
      </c>
      <c r="AJ912" s="666" t="str">
        <f t="shared" si="162"/>
        <v/>
      </c>
      <c r="AK912" s="666" t="str">
        <f t="shared" si="163"/>
        <v/>
      </c>
      <c r="AL912" s="666" t="str">
        <f t="shared" si="174"/>
        <v/>
      </c>
      <c r="AM912" s="666" t="str">
        <f>IF(R912="","",IF(OR(I912=IF(J912&gt;【１】経営概要!$G$27,調査年-1,調査年),AH912=""),"",ROUND(AH912*R912%,0)))</f>
        <v/>
      </c>
      <c r="AN912" s="666" t="str">
        <f t="shared" si="164"/>
        <v/>
      </c>
      <c r="AO912" s="666" t="str">
        <f t="shared" si="165"/>
        <v/>
      </c>
      <c r="AP912" s="666" t="str">
        <f t="shared" si="166"/>
        <v/>
      </c>
      <c r="AQ912" s="862" t="str">
        <f>IF(OR(R912="",AND(OR(I912&lt;&gt;IF(J912&gt;【１】経営概要!$G$27,調査年-1,調査年),AA912=0),M912="",AL912="")),"",
SUM(
IF(AND(I912=IF(J912&gt;【１】経営概要!$G$27,調査年-1,調査年),AA912=1),ROUND(K912*R912%,0),),
ROUND(M912*R912%,0),
ROUND(SUM(AL912)*R912%,0),
))</f>
        <v/>
      </c>
      <c r="AR912" s="666" t="str">
        <f t="shared" si="167"/>
        <v/>
      </c>
      <c r="AS912" s="666" t="str">
        <f t="shared" si="168"/>
        <v/>
      </c>
      <c r="AT912" s="897" t="str">
        <f t="shared" si="172"/>
        <v/>
      </c>
      <c r="AU912" s="897" t="str">
        <f t="shared" si="169"/>
        <v/>
      </c>
    </row>
    <row r="913" spans="3:47" s="4" customFormat="1" ht="28.15" hidden="1" customHeight="1" outlineLevel="1">
      <c r="C913" s="722">
        <v>895</v>
      </c>
      <c r="D913" s="766"/>
      <c r="E913" s="686"/>
      <c r="F913" s="767"/>
      <c r="G913" s="682"/>
      <c r="H913" s="200"/>
      <c r="I913" s="200"/>
      <c r="J913" s="768"/>
      <c r="K913" s="201"/>
      <c r="L913" s="201"/>
      <c r="M913" s="201"/>
      <c r="N913" s="201"/>
      <c r="O913" s="769"/>
      <c r="P913" s="895"/>
      <c r="Q913" s="960"/>
      <c r="R913" s="1048"/>
      <c r="S913" s="770"/>
      <c r="T913" s="771"/>
      <c r="U913" s="453"/>
      <c r="V913" s="307"/>
      <c r="W913" s="294"/>
      <c r="Z913" s="663" t="str">
        <f t="shared" si="157"/>
        <v/>
      </c>
      <c r="AA913" s="664" t="str">
        <f t="shared" si="170"/>
        <v/>
      </c>
      <c r="AB913" s="664" t="str">
        <f t="shared" si="171"/>
        <v/>
      </c>
      <c r="AC913" s="664" t="str">
        <f>IF(Z913="","",VLOOKUP(Z913,リスト!BN:BO,2,0))</f>
        <v/>
      </c>
      <c r="AD913" s="664" t="str">
        <f t="shared" si="158"/>
        <v/>
      </c>
      <c r="AE913" s="664" t="str">
        <f>IF(AD913="","",VLOOKUP(AD913,リスト!BW:BX,2,0))</f>
        <v/>
      </c>
      <c r="AF913" s="664" t="str">
        <f>IF(Z913="","",IF(J913&gt;【１】経営概要!$G$27,調査年-1,調査年)-I913)</f>
        <v/>
      </c>
      <c r="AG913" s="723" t="str">
        <f t="shared" si="159"/>
        <v/>
      </c>
      <c r="AH913" s="665" t="str">
        <f t="shared" si="160"/>
        <v/>
      </c>
      <c r="AI913" s="665" t="str">
        <f t="shared" si="161"/>
        <v/>
      </c>
      <c r="AJ913" s="666" t="str">
        <f t="shared" si="162"/>
        <v/>
      </c>
      <c r="AK913" s="666" t="str">
        <f t="shared" si="163"/>
        <v/>
      </c>
      <c r="AL913" s="666" t="str">
        <f t="shared" si="174"/>
        <v/>
      </c>
      <c r="AM913" s="666" t="str">
        <f>IF(R913="","",IF(OR(I913=IF(J913&gt;【１】経営概要!$G$27,調査年-1,調査年),AH913=""),"",ROUND(AH913*R913%,0)))</f>
        <v/>
      </c>
      <c r="AN913" s="666" t="str">
        <f t="shared" si="164"/>
        <v/>
      </c>
      <c r="AO913" s="666" t="str">
        <f t="shared" si="165"/>
        <v/>
      </c>
      <c r="AP913" s="666" t="str">
        <f t="shared" si="166"/>
        <v/>
      </c>
      <c r="AQ913" s="862" t="str">
        <f>IF(OR(R913="",AND(OR(I913&lt;&gt;IF(J913&gt;【１】経営概要!$G$27,調査年-1,調査年),AA913=0),M913="",AL913="")),"",
SUM(
IF(AND(I913=IF(J913&gt;【１】経営概要!$G$27,調査年-1,調査年),AA913=1),ROUND(K913*R913%,0),),
ROUND(M913*R913%,0),
ROUND(SUM(AL913)*R913%,0),
))</f>
        <v/>
      </c>
      <c r="AR913" s="666" t="str">
        <f t="shared" si="167"/>
        <v/>
      </c>
      <c r="AS913" s="666" t="str">
        <f t="shared" si="168"/>
        <v/>
      </c>
      <c r="AT913" s="897" t="str">
        <f t="shared" si="172"/>
        <v/>
      </c>
      <c r="AU913" s="897" t="str">
        <f t="shared" si="169"/>
        <v/>
      </c>
    </row>
    <row r="914" spans="3:47" s="4" customFormat="1" ht="28.15" hidden="1" customHeight="1" outlineLevel="1">
      <c r="C914" s="722">
        <v>896</v>
      </c>
      <c r="D914" s="772"/>
      <c r="E914" s="773"/>
      <c r="F914" s="767"/>
      <c r="G914" s="744"/>
      <c r="H914" s="193"/>
      <c r="I914" s="193"/>
      <c r="J914" s="768"/>
      <c r="K914" s="192"/>
      <c r="L914" s="192"/>
      <c r="M914" s="774"/>
      <c r="N914" s="192"/>
      <c r="O914" s="769"/>
      <c r="P914" s="895"/>
      <c r="Q914" s="960"/>
      <c r="R914" s="1048"/>
      <c r="S914" s="770"/>
      <c r="T914" s="771"/>
      <c r="U914" s="453"/>
      <c r="V914" s="307"/>
      <c r="W914" s="294"/>
      <c r="Z914" s="663" t="str">
        <f t="shared" si="157"/>
        <v/>
      </c>
      <c r="AA914" s="664" t="str">
        <f t="shared" si="170"/>
        <v/>
      </c>
      <c r="AB914" s="664" t="str">
        <f t="shared" si="171"/>
        <v/>
      </c>
      <c r="AC914" s="664" t="str">
        <f>IF(Z914="","",VLOOKUP(Z914,リスト!BN:BO,2,0))</f>
        <v/>
      </c>
      <c r="AD914" s="664" t="str">
        <f t="shared" si="158"/>
        <v/>
      </c>
      <c r="AE914" s="664" t="str">
        <f>IF(AD914="","",VLOOKUP(AD914,リスト!BW:BX,2,0))</f>
        <v/>
      </c>
      <c r="AF914" s="664" t="str">
        <f>IF(Z914="","",IF(J914&gt;【１】経営概要!$G$27,調査年-1,調査年)-I914)</f>
        <v/>
      </c>
      <c r="AG914" s="723" t="str">
        <f t="shared" si="159"/>
        <v/>
      </c>
      <c r="AH914" s="665" t="str">
        <f t="shared" si="160"/>
        <v/>
      </c>
      <c r="AI914" s="665" t="str">
        <f t="shared" si="161"/>
        <v/>
      </c>
      <c r="AJ914" s="666" t="str">
        <f t="shared" si="162"/>
        <v/>
      </c>
      <c r="AK914" s="666" t="str">
        <f t="shared" si="163"/>
        <v/>
      </c>
      <c r="AL914" s="666" t="str">
        <f t="shared" si="174"/>
        <v/>
      </c>
      <c r="AM914" s="666" t="str">
        <f>IF(R914="","",IF(OR(I914=IF(J914&gt;【１】経営概要!$G$27,調査年-1,調査年),AH914=""),"",ROUND(AH914*R914%,0)))</f>
        <v/>
      </c>
      <c r="AN914" s="666" t="str">
        <f t="shared" si="164"/>
        <v/>
      </c>
      <c r="AO914" s="666" t="str">
        <f t="shared" si="165"/>
        <v/>
      </c>
      <c r="AP914" s="666" t="str">
        <f t="shared" si="166"/>
        <v/>
      </c>
      <c r="AQ914" s="862" t="str">
        <f>IF(OR(R914="",AND(OR(I914&lt;&gt;IF(J914&gt;【１】経営概要!$G$27,調査年-1,調査年),AA914=0),M914="",AL914="")),"",
SUM(
IF(AND(I914=IF(J914&gt;【１】経営概要!$G$27,調査年-1,調査年),AA914=1),ROUND(K914*R914%,0),),
ROUND(M914*R914%,0),
ROUND(SUM(AL914)*R914%,0),
))</f>
        <v/>
      </c>
      <c r="AR914" s="666" t="str">
        <f t="shared" si="167"/>
        <v/>
      </c>
      <c r="AS914" s="666" t="str">
        <f t="shared" si="168"/>
        <v/>
      </c>
      <c r="AT914" s="897" t="str">
        <f t="shared" si="172"/>
        <v/>
      </c>
      <c r="AU914" s="897" t="str">
        <f t="shared" si="169"/>
        <v/>
      </c>
    </row>
    <row r="915" spans="3:47" s="4" customFormat="1" ht="28.15" hidden="1" customHeight="1" outlineLevel="1">
      <c r="C915" s="722">
        <v>897</v>
      </c>
      <c r="D915" s="766"/>
      <c r="E915" s="686"/>
      <c r="F915" s="767"/>
      <c r="G915" s="744"/>
      <c r="H915" s="191"/>
      <c r="I915" s="191"/>
      <c r="J915" s="768"/>
      <c r="K915" s="192"/>
      <c r="L915" s="192"/>
      <c r="M915" s="774"/>
      <c r="N915" s="192"/>
      <c r="O915" s="769"/>
      <c r="P915" s="895"/>
      <c r="Q915" s="960"/>
      <c r="R915" s="1048"/>
      <c r="S915" s="770"/>
      <c r="T915" s="771"/>
      <c r="U915" s="453"/>
      <c r="V915" s="307"/>
      <c r="W915" s="294"/>
      <c r="Z915" s="663" t="str">
        <f t="shared" si="157"/>
        <v/>
      </c>
      <c r="AA915" s="664" t="str">
        <f t="shared" si="170"/>
        <v/>
      </c>
      <c r="AB915" s="664" t="str">
        <f t="shared" si="171"/>
        <v/>
      </c>
      <c r="AC915" s="664" t="str">
        <f>IF(Z915="","",VLOOKUP(Z915,リスト!BN:BO,2,0))</f>
        <v/>
      </c>
      <c r="AD915" s="664" t="str">
        <f t="shared" si="158"/>
        <v/>
      </c>
      <c r="AE915" s="664" t="str">
        <f>IF(AD915="","",VLOOKUP(AD915,リスト!BW:BX,2,0))</f>
        <v/>
      </c>
      <c r="AF915" s="664" t="str">
        <f>IF(Z915="","",IF(J915&gt;【１】経営概要!$G$27,調査年-1,調査年)-I915)</f>
        <v/>
      </c>
      <c r="AG915" s="723" t="str">
        <f t="shared" si="159"/>
        <v/>
      </c>
      <c r="AH915" s="665" t="str">
        <f t="shared" si="160"/>
        <v/>
      </c>
      <c r="AI915" s="665" t="str">
        <f t="shared" si="161"/>
        <v/>
      </c>
      <c r="AJ915" s="666" t="str">
        <f t="shared" si="162"/>
        <v/>
      </c>
      <c r="AK915" s="666" t="str">
        <f t="shared" si="163"/>
        <v/>
      </c>
      <c r="AL915" s="666" t="str">
        <f t="shared" si="174"/>
        <v/>
      </c>
      <c r="AM915" s="666" t="str">
        <f>IF(R915="","",IF(OR(I915=IF(J915&gt;【１】経営概要!$G$27,調査年-1,調査年),AH915=""),"",ROUND(AH915*R915%,0)))</f>
        <v/>
      </c>
      <c r="AN915" s="666" t="str">
        <f t="shared" si="164"/>
        <v/>
      </c>
      <c r="AO915" s="666" t="str">
        <f t="shared" si="165"/>
        <v/>
      </c>
      <c r="AP915" s="666" t="str">
        <f t="shared" si="166"/>
        <v/>
      </c>
      <c r="AQ915" s="862" t="str">
        <f>IF(OR(R915="",AND(OR(I915&lt;&gt;IF(J915&gt;【１】経営概要!$G$27,調査年-1,調査年),AA915=0),M915="",AL915="")),"",
SUM(
IF(AND(I915=IF(J915&gt;【１】経営概要!$G$27,調査年-1,調査年),AA915=1),ROUND(K915*R915%,0),),
ROUND(M915*R915%,0),
ROUND(SUM(AL915)*R915%,0),
))</f>
        <v/>
      </c>
      <c r="AR915" s="666" t="str">
        <f t="shared" si="167"/>
        <v/>
      </c>
      <c r="AS915" s="666" t="str">
        <f t="shared" si="168"/>
        <v/>
      </c>
      <c r="AT915" s="897" t="str">
        <f t="shared" si="172"/>
        <v/>
      </c>
      <c r="AU915" s="897" t="str">
        <f t="shared" si="169"/>
        <v/>
      </c>
    </row>
    <row r="916" spans="3:47" s="4" customFormat="1" ht="28.15" hidden="1" customHeight="1" outlineLevel="1">
      <c r="C916" s="722">
        <v>898</v>
      </c>
      <c r="D916" s="772"/>
      <c r="E916" s="773"/>
      <c r="F916" s="767"/>
      <c r="G916" s="744"/>
      <c r="H916" s="193"/>
      <c r="I916" s="193"/>
      <c r="J916" s="768"/>
      <c r="K916" s="192"/>
      <c r="L916" s="192"/>
      <c r="M916" s="774"/>
      <c r="N916" s="192"/>
      <c r="O916" s="769"/>
      <c r="P916" s="895"/>
      <c r="Q916" s="960"/>
      <c r="R916" s="1048"/>
      <c r="S916" s="770"/>
      <c r="T916" s="771"/>
      <c r="U916" s="453"/>
      <c r="V916" s="307"/>
      <c r="W916" s="294"/>
      <c r="Z916" s="663" t="str">
        <f t="shared" si="157"/>
        <v/>
      </c>
      <c r="AA916" s="664" t="str">
        <f t="shared" si="170"/>
        <v/>
      </c>
      <c r="AB916" s="664" t="str">
        <f t="shared" si="171"/>
        <v/>
      </c>
      <c r="AC916" s="664" t="str">
        <f>IF(Z916="","",VLOOKUP(Z916,リスト!BN:BO,2,0))</f>
        <v/>
      </c>
      <c r="AD916" s="664" t="str">
        <f t="shared" si="158"/>
        <v/>
      </c>
      <c r="AE916" s="664" t="str">
        <f>IF(AD916="","",VLOOKUP(AD916,リスト!BW:BX,2,0))</f>
        <v/>
      </c>
      <c r="AF916" s="664" t="str">
        <f>IF(Z916="","",IF(J916&gt;【１】経営概要!$G$27,調査年-1,調査年)-I916)</f>
        <v/>
      </c>
      <c r="AG916" s="723" t="str">
        <f t="shared" si="159"/>
        <v/>
      </c>
      <c r="AH916" s="665" t="str">
        <f t="shared" si="160"/>
        <v/>
      </c>
      <c r="AI916" s="665" t="str">
        <f t="shared" si="161"/>
        <v/>
      </c>
      <c r="AJ916" s="666" t="str">
        <f t="shared" si="162"/>
        <v/>
      </c>
      <c r="AK916" s="666" t="str">
        <f t="shared" si="163"/>
        <v/>
      </c>
      <c r="AL916" s="666" t="str">
        <f t="shared" ref="AL916:AL979" si="175">IF(OR(Z916="",AA916=1),IF(AND(AA916=1,AF916=0),L916,""),
IF(AND(AD916&gt;0,AF916&lt;AD916,SUM(AK916)&gt;0,AK916&lt;=ROUND(L916*AE916,0)),ROUND(AK916,0),
IF(AND(AD916&gt;0,AF916&lt;AD916,SUM(L916)&gt;0),ROUND(L916*AE916,0),"")))</f>
        <v/>
      </c>
      <c r="AM916" s="666" t="str">
        <f>IF(R916="","",IF(OR(I916=IF(J916&gt;【１】経営概要!$G$27,調査年-1,調査年),AH916=""),"",ROUND(AH916*R916%,0)))</f>
        <v/>
      </c>
      <c r="AN916" s="666" t="str">
        <f t="shared" si="164"/>
        <v/>
      </c>
      <c r="AO916" s="666" t="str">
        <f t="shared" si="165"/>
        <v/>
      </c>
      <c r="AP916" s="666" t="str">
        <f t="shared" si="166"/>
        <v/>
      </c>
      <c r="AQ916" s="862" t="str">
        <f>IF(OR(R916="",AND(OR(I916&lt;&gt;IF(J916&gt;【１】経営概要!$G$27,調査年-1,調査年),AA916=0),M916="",AL916="")),"",
SUM(
IF(AND(I916=IF(J916&gt;【１】経営概要!$G$27,調査年-1,調査年),AA916=1),ROUND(K916*R916%,0),),
ROUND(M916*R916%,0),
ROUND(SUM(AL916)*R916%,0),
))</f>
        <v/>
      </c>
      <c r="AR916" s="666" t="str">
        <f t="shared" si="167"/>
        <v/>
      </c>
      <c r="AS916" s="666" t="str">
        <f t="shared" si="168"/>
        <v/>
      </c>
      <c r="AT916" s="897" t="str">
        <f t="shared" si="172"/>
        <v/>
      </c>
      <c r="AU916" s="897" t="str">
        <f t="shared" si="169"/>
        <v/>
      </c>
    </row>
    <row r="917" spans="3:47" s="4" customFormat="1" ht="28.15" hidden="1" customHeight="1" outlineLevel="1">
      <c r="C917" s="722">
        <v>899</v>
      </c>
      <c r="D917" s="766"/>
      <c r="E917" s="686"/>
      <c r="F917" s="767"/>
      <c r="G917" s="744"/>
      <c r="H917" s="191"/>
      <c r="I917" s="191"/>
      <c r="J917" s="768"/>
      <c r="K917" s="192"/>
      <c r="L917" s="192"/>
      <c r="M917" s="774"/>
      <c r="N917" s="192"/>
      <c r="O917" s="769"/>
      <c r="P917" s="895"/>
      <c r="Q917" s="960"/>
      <c r="R917" s="1048"/>
      <c r="S917" s="770"/>
      <c r="T917" s="771"/>
      <c r="U917" s="453"/>
      <c r="V917" s="307"/>
      <c r="W917" s="294"/>
      <c r="Z917" s="663" t="str">
        <f t="shared" si="157"/>
        <v/>
      </c>
      <c r="AA917" s="664" t="str">
        <f t="shared" si="170"/>
        <v/>
      </c>
      <c r="AB917" s="664" t="str">
        <f t="shared" si="171"/>
        <v/>
      </c>
      <c r="AC917" s="664" t="str">
        <f>IF(Z917="","",VLOOKUP(Z917,リスト!BN:BO,2,0))</f>
        <v/>
      </c>
      <c r="AD917" s="664" t="str">
        <f t="shared" si="158"/>
        <v/>
      </c>
      <c r="AE917" s="664" t="str">
        <f>IF(AD917="","",VLOOKUP(AD917,リスト!BW:BX,2,0))</f>
        <v/>
      </c>
      <c r="AF917" s="664" t="str">
        <f>IF(Z917="","",IF(J917&gt;【１】経営概要!$G$27,調査年-1,調査年)-I917)</f>
        <v/>
      </c>
      <c r="AG917" s="723" t="str">
        <f t="shared" si="159"/>
        <v/>
      </c>
      <c r="AH917" s="665" t="str">
        <f t="shared" si="160"/>
        <v/>
      </c>
      <c r="AI917" s="665" t="str">
        <f t="shared" si="161"/>
        <v/>
      </c>
      <c r="AJ917" s="666" t="str">
        <f t="shared" si="162"/>
        <v/>
      </c>
      <c r="AK917" s="666" t="str">
        <f t="shared" si="163"/>
        <v/>
      </c>
      <c r="AL917" s="666" t="str">
        <f t="shared" si="175"/>
        <v/>
      </c>
      <c r="AM917" s="666" t="str">
        <f>IF(R917="","",IF(OR(I917=IF(J917&gt;【１】経営概要!$G$27,調査年-1,調査年),AH917=""),"",ROUND(AH917*R917%,0)))</f>
        <v/>
      </c>
      <c r="AN917" s="666" t="str">
        <f t="shared" si="164"/>
        <v/>
      </c>
      <c r="AO917" s="666" t="str">
        <f t="shared" si="165"/>
        <v/>
      </c>
      <c r="AP917" s="666" t="str">
        <f t="shared" si="166"/>
        <v/>
      </c>
      <c r="AQ917" s="862" t="str">
        <f>IF(OR(R917="",AND(OR(I917&lt;&gt;IF(J917&gt;【１】経営概要!$G$27,調査年-1,調査年),AA917=0),M917="",AL917="")),"",
SUM(
IF(AND(I917=IF(J917&gt;【１】経営概要!$G$27,調査年-1,調査年),AA917=1),ROUND(K917*R917%,0),),
ROUND(M917*R917%,0),
ROUND(SUM(AL917)*R917%,0),
))</f>
        <v/>
      </c>
      <c r="AR917" s="666" t="str">
        <f t="shared" si="167"/>
        <v/>
      </c>
      <c r="AS917" s="666" t="str">
        <f t="shared" si="168"/>
        <v/>
      </c>
      <c r="AT917" s="897" t="str">
        <f t="shared" si="172"/>
        <v/>
      </c>
      <c r="AU917" s="897" t="str">
        <f t="shared" si="169"/>
        <v/>
      </c>
    </row>
    <row r="918" spans="3:47" s="4" customFormat="1" ht="28.15" hidden="1" customHeight="1" outlineLevel="1">
      <c r="C918" s="722">
        <v>900</v>
      </c>
      <c r="D918" s="772"/>
      <c r="E918" s="773"/>
      <c r="F918" s="767"/>
      <c r="G918" s="744"/>
      <c r="H918" s="193"/>
      <c r="I918" s="193"/>
      <c r="J918" s="768"/>
      <c r="K918" s="192"/>
      <c r="L918" s="192"/>
      <c r="M918" s="774"/>
      <c r="N918" s="192"/>
      <c r="O918" s="769"/>
      <c r="P918" s="895"/>
      <c r="Q918" s="960"/>
      <c r="R918" s="1048"/>
      <c r="S918" s="770"/>
      <c r="T918" s="771"/>
      <c r="U918" s="453"/>
      <c r="V918" s="307"/>
      <c r="W918" s="294"/>
      <c r="Z918" s="663" t="str">
        <f t="shared" si="157"/>
        <v/>
      </c>
      <c r="AA918" s="664" t="str">
        <f t="shared" si="170"/>
        <v/>
      </c>
      <c r="AB918" s="664" t="str">
        <f t="shared" si="171"/>
        <v/>
      </c>
      <c r="AC918" s="664" t="str">
        <f>IF(Z918="","",VLOOKUP(Z918,リスト!BN:BO,2,0))</f>
        <v/>
      </c>
      <c r="AD918" s="664" t="str">
        <f t="shared" si="158"/>
        <v/>
      </c>
      <c r="AE918" s="664" t="str">
        <f>IF(AD918="","",VLOOKUP(AD918,リスト!BW:BX,2,0))</f>
        <v/>
      </c>
      <c r="AF918" s="664" t="str">
        <f>IF(Z918="","",IF(J918&gt;【１】経営概要!$G$27,調査年-1,調査年)-I918)</f>
        <v/>
      </c>
      <c r="AG918" s="723" t="str">
        <f t="shared" si="159"/>
        <v/>
      </c>
      <c r="AH918" s="665" t="str">
        <f t="shared" si="160"/>
        <v/>
      </c>
      <c r="AI918" s="665" t="str">
        <f t="shared" si="161"/>
        <v/>
      </c>
      <c r="AJ918" s="666" t="str">
        <f t="shared" si="162"/>
        <v/>
      </c>
      <c r="AK918" s="666" t="str">
        <f t="shared" si="163"/>
        <v/>
      </c>
      <c r="AL918" s="666" t="str">
        <f t="shared" si="175"/>
        <v/>
      </c>
      <c r="AM918" s="666" t="str">
        <f>IF(R918="","",IF(OR(I918=IF(J918&gt;【１】経営概要!$G$27,調査年-1,調査年),AH918=""),"",ROUND(AH918*R918%,0)))</f>
        <v/>
      </c>
      <c r="AN918" s="666" t="str">
        <f t="shared" si="164"/>
        <v/>
      </c>
      <c r="AO918" s="666" t="str">
        <f t="shared" si="165"/>
        <v/>
      </c>
      <c r="AP918" s="666" t="str">
        <f t="shared" si="166"/>
        <v/>
      </c>
      <c r="AQ918" s="862" t="str">
        <f>IF(OR(R918="",AND(OR(I918&lt;&gt;IF(J918&gt;【１】経営概要!$G$27,調査年-1,調査年),AA918=0),M918="",AL918="")),"",
SUM(
IF(AND(I918=IF(J918&gt;【１】経営概要!$G$27,調査年-1,調査年),AA918=1),ROUND(K918*R918%,0),),
ROUND(M918*R918%,0),
ROUND(SUM(AL918)*R918%,0),
))</f>
        <v/>
      </c>
      <c r="AR918" s="666" t="str">
        <f t="shared" si="167"/>
        <v/>
      </c>
      <c r="AS918" s="666" t="str">
        <f t="shared" si="168"/>
        <v/>
      </c>
      <c r="AT918" s="897" t="str">
        <f t="shared" si="172"/>
        <v/>
      </c>
      <c r="AU918" s="897" t="str">
        <f t="shared" si="169"/>
        <v/>
      </c>
    </row>
    <row r="919" spans="3:47" s="4" customFormat="1" ht="28.15" hidden="1" customHeight="1" outlineLevel="1">
      <c r="C919" s="722">
        <v>901</v>
      </c>
      <c r="D919" s="766"/>
      <c r="E919" s="686"/>
      <c r="F919" s="767"/>
      <c r="G919" s="744"/>
      <c r="H919" s="191"/>
      <c r="I919" s="191"/>
      <c r="J919" s="768"/>
      <c r="K919" s="192"/>
      <c r="L919" s="192"/>
      <c r="M919" s="774"/>
      <c r="N919" s="192"/>
      <c r="O919" s="769"/>
      <c r="P919" s="895"/>
      <c r="Q919" s="960"/>
      <c r="R919" s="1048"/>
      <c r="S919" s="770"/>
      <c r="T919" s="771"/>
      <c r="U919" s="453"/>
      <c r="V919" s="307"/>
      <c r="W919" s="294"/>
      <c r="Z919" s="663" t="str">
        <f t="shared" si="157"/>
        <v/>
      </c>
      <c r="AA919" s="664" t="str">
        <f t="shared" si="170"/>
        <v/>
      </c>
      <c r="AB919" s="664" t="str">
        <f t="shared" si="171"/>
        <v/>
      </c>
      <c r="AC919" s="664" t="str">
        <f>IF(Z919="","",VLOOKUP(Z919,リスト!BN:BO,2,0))</f>
        <v/>
      </c>
      <c r="AD919" s="664" t="str">
        <f t="shared" si="158"/>
        <v/>
      </c>
      <c r="AE919" s="664" t="str">
        <f>IF(AD919="","",VLOOKUP(AD919,リスト!BW:BX,2,0))</f>
        <v/>
      </c>
      <c r="AF919" s="664" t="str">
        <f>IF(Z919="","",IF(J919&gt;【１】経営概要!$G$27,調査年-1,調査年)-I919)</f>
        <v/>
      </c>
      <c r="AG919" s="723" t="str">
        <f t="shared" si="159"/>
        <v/>
      </c>
      <c r="AH919" s="665" t="str">
        <f t="shared" si="160"/>
        <v/>
      </c>
      <c r="AI919" s="665" t="str">
        <f t="shared" si="161"/>
        <v/>
      </c>
      <c r="AJ919" s="666" t="str">
        <f t="shared" si="162"/>
        <v/>
      </c>
      <c r="AK919" s="666" t="str">
        <f t="shared" si="163"/>
        <v/>
      </c>
      <c r="AL919" s="666" t="str">
        <f t="shared" si="175"/>
        <v/>
      </c>
      <c r="AM919" s="666" t="str">
        <f>IF(R919="","",IF(OR(I919=IF(J919&gt;【１】経営概要!$G$27,調査年-1,調査年),AH919=""),"",ROUND(AH919*R919%,0)))</f>
        <v/>
      </c>
      <c r="AN919" s="666" t="str">
        <f t="shared" si="164"/>
        <v/>
      </c>
      <c r="AO919" s="666" t="str">
        <f t="shared" si="165"/>
        <v/>
      </c>
      <c r="AP919" s="666" t="str">
        <f t="shared" si="166"/>
        <v/>
      </c>
      <c r="AQ919" s="862" t="str">
        <f>IF(OR(R919="",AND(OR(I919&lt;&gt;IF(J919&gt;【１】経営概要!$G$27,調査年-1,調査年),AA919=0),M919="",AL919="")),"",
SUM(
IF(AND(I919=IF(J919&gt;【１】経営概要!$G$27,調査年-1,調査年),AA919=1),ROUND(K919*R919%,0),),
ROUND(M919*R919%,0),
ROUND(SUM(AL919)*R919%,0),
))</f>
        <v/>
      </c>
      <c r="AR919" s="666" t="str">
        <f t="shared" si="167"/>
        <v/>
      </c>
      <c r="AS919" s="666" t="str">
        <f t="shared" si="168"/>
        <v/>
      </c>
      <c r="AT919" s="897" t="str">
        <f t="shared" si="172"/>
        <v/>
      </c>
      <c r="AU919" s="897" t="str">
        <f t="shared" si="169"/>
        <v/>
      </c>
    </row>
    <row r="920" spans="3:47" s="4" customFormat="1" ht="28.15" hidden="1" customHeight="1" outlineLevel="1">
      <c r="C920" s="722">
        <v>902</v>
      </c>
      <c r="D920" s="772"/>
      <c r="E920" s="773"/>
      <c r="F920" s="767"/>
      <c r="G920" s="744"/>
      <c r="H920" s="193"/>
      <c r="I920" s="193"/>
      <c r="J920" s="768"/>
      <c r="K920" s="192"/>
      <c r="L920" s="192"/>
      <c r="M920" s="774"/>
      <c r="N920" s="192"/>
      <c r="O920" s="769"/>
      <c r="P920" s="895"/>
      <c r="Q920" s="960"/>
      <c r="R920" s="1048"/>
      <c r="S920" s="770"/>
      <c r="T920" s="771"/>
      <c r="U920" s="453"/>
      <c r="V920" s="307"/>
      <c r="W920" s="294"/>
      <c r="Z920" s="663" t="str">
        <f t="shared" si="157"/>
        <v/>
      </c>
      <c r="AA920" s="664" t="str">
        <f t="shared" si="170"/>
        <v/>
      </c>
      <c r="AB920" s="664" t="str">
        <f t="shared" si="171"/>
        <v/>
      </c>
      <c r="AC920" s="664" t="str">
        <f>IF(Z920="","",VLOOKUP(Z920,リスト!BN:BO,2,0))</f>
        <v/>
      </c>
      <c r="AD920" s="664" t="str">
        <f t="shared" si="158"/>
        <v/>
      </c>
      <c r="AE920" s="664" t="str">
        <f>IF(AD920="","",VLOOKUP(AD920,リスト!BW:BX,2,0))</f>
        <v/>
      </c>
      <c r="AF920" s="664" t="str">
        <f>IF(Z920="","",IF(J920&gt;【１】経営概要!$G$27,調査年-1,調査年)-I920)</f>
        <v/>
      </c>
      <c r="AG920" s="723" t="str">
        <f t="shared" si="159"/>
        <v/>
      </c>
      <c r="AH920" s="665" t="str">
        <f t="shared" si="160"/>
        <v/>
      </c>
      <c r="AI920" s="665" t="str">
        <f t="shared" si="161"/>
        <v/>
      </c>
      <c r="AJ920" s="666" t="str">
        <f t="shared" si="162"/>
        <v/>
      </c>
      <c r="AK920" s="666" t="str">
        <f t="shared" si="163"/>
        <v/>
      </c>
      <c r="AL920" s="666" t="str">
        <f t="shared" si="175"/>
        <v/>
      </c>
      <c r="AM920" s="666" t="str">
        <f>IF(R920="","",IF(OR(I920=IF(J920&gt;【１】経営概要!$G$27,調査年-1,調査年),AH920=""),"",ROUND(AH920*R920%,0)))</f>
        <v/>
      </c>
      <c r="AN920" s="666" t="str">
        <f t="shared" si="164"/>
        <v/>
      </c>
      <c r="AO920" s="666" t="str">
        <f t="shared" si="165"/>
        <v/>
      </c>
      <c r="AP920" s="666" t="str">
        <f t="shared" si="166"/>
        <v/>
      </c>
      <c r="AQ920" s="862" t="str">
        <f>IF(OR(R920="",AND(OR(I920&lt;&gt;IF(J920&gt;【１】経営概要!$G$27,調査年-1,調査年),AA920=0),M920="",AL920="")),"",
SUM(
IF(AND(I920=IF(J920&gt;【１】経営概要!$G$27,調査年-1,調査年),AA920=1),ROUND(K920*R920%,0),),
ROUND(M920*R920%,0),
ROUND(SUM(AL920)*R920%,0),
))</f>
        <v/>
      </c>
      <c r="AR920" s="666" t="str">
        <f t="shared" si="167"/>
        <v/>
      </c>
      <c r="AS920" s="666" t="str">
        <f t="shared" si="168"/>
        <v/>
      </c>
      <c r="AT920" s="897" t="str">
        <f t="shared" si="172"/>
        <v/>
      </c>
      <c r="AU920" s="897" t="str">
        <f t="shared" si="169"/>
        <v/>
      </c>
    </row>
    <row r="921" spans="3:47" s="4" customFormat="1" ht="28.15" hidden="1" customHeight="1" outlineLevel="1">
      <c r="C921" s="722">
        <v>903</v>
      </c>
      <c r="D921" s="766"/>
      <c r="E921" s="686"/>
      <c r="F921" s="767"/>
      <c r="G921" s="744"/>
      <c r="H921" s="191"/>
      <c r="I921" s="191"/>
      <c r="J921" s="768"/>
      <c r="K921" s="192"/>
      <c r="L921" s="192"/>
      <c r="M921" s="774"/>
      <c r="N921" s="192"/>
      <c r="O921" s="769"/>
      <c r="P921" s="895"/>
      <c r="Q921" s="960"/>
      <c r="R921" s="1048"/>
      <c r="S921" s="770"/>
      <c r="T921" s="771"/>
      <c r="U921" s="453"/>
      <c r="V921" s="307"/>
      <c r="W921" s="294"/>
      <c r="Z921" s="663" t="str">
        <f t="shared" si="157"/>
        <v/>
      </c>
      <c r="AA921" s="664" t="str">
        <f t="shared" si="170"/>
        <v/>
      </c>
      <c r="AB921" s="664" t="str">
        <f t="shared" si="171"/>
        <v/>
      </c>
      <c r="AC921" s="664" t="str">
        <f>IF(Z921="","",VLOOKUP(Z921,リスト!BN:BO,2,0))</f>
        <v/>
      </c>
      <c r="AD921" s="664" t="str">
        <f t="shared" si="158"/>
        <v/>
      </c>
      <c r="AE921" s="664" t="str">
        <f>IF(AD921="","",VLOOKUP(AD921,リスト!BW:BX,2,0))</f>
        <v/>
      </c>
      <c r="AF921" s="664" t="str">
        <f>IF(Z921="","",IF(J921&gt;【１】経営概要!$G$27,調査年-1,調査年)-I921)</f>
        <v/>
      </c>
      <c r="AG921" s="723" t="str">
        <f t="shared" si="159"/>
        <v/>
      </c>
      <c r="AH921" s="665" t="str">
        <f t="shared" si="160"/>
        <v/>
      </c>
      <c r="AI921" s="665" t="str">
        <f t="shared" si="161"/>
        <v/>
      </c>
      <c r="AJ921" s="666" t="str">
        <f t="shared" si="162"/>
        <v/>
      </c>
      <c r="AK921" s="666" t="str">
        <f t="shared" si="163"/>
        <v/>
      </c>
      <c r="AL921" s="666" t="str">
        <f t="shared" si="175"/>
        <v/>
      </c>
      <c r="AM921" s="666" t="str">
        <f>IF(R921="","",IF(OR(I921=IF(J921&gt;【１】経営概要!$G$27,調査年-1,調査年),AH921=""),"",ROUND(AH921*R921%,0)))</f>
        <v/>
      </c>
      <c r="AN921" s="666" t="str">
        <f t="shared" si="164"/>
        <v/>
      </c>
      <c r="AO921" s="666" t="str">
        <f t="shared" si="165"/>
        <v/>
      </c>
      <c r="AP921" s="666" t="str">
        <f t="shared" si="166"/>
        <v/>
      </c>
      <c r="AQ921" s="862" t="str">
        <f>IF(OR(R921="",AND(OR(I921&lt;&gt;IF(J921&gt;【１】経営概要!$G$27,調査年-1,調査年),AA921=0),M921="",AL921="")),"",
SUM(
IF(AND(I921=IF(J921&gt;【１】経営概要!$G$27,調査年-1,調査年),AA921=1),ROUND(K921*R921%,0),),
ROUND(M921*R921%,0),
ROUND(SUM(AL921)*R921%,0),
))</f>
        <v/>
      </c>
      <c r="AR921" s="666" t="str">
        <f t="shared" si="167"/>
        <v/>
      </c>
      <c r="AS921" s="666" t="str">
        <f t="shared" si="168"/>
        <v/>
      </c>
      <c r="AT921" s="897" t="str">
        <f t="shared" si="172"/>
        <v/>
      </c>
      <c r="AU921" s="897" t="str">
        <f t="shared" si="169"/>
        <v/>
      </c>
    </row>
    <row r="922" spans="3:47" s="4" customFormat="1" ht="28.15" hidden="1" customHeight="1" outlineLevel="1">
      <c r="C922" s="722">
        <v>904</v>
      </c>
      <c r="D922" s="772"/>
      <c r="E922" s="773"/>
      <c r="F922" s="767"/>
      <c r="G922" s="744"/>
      <c r="H922" s="193"/>
      <c r="I922" s="193"/>
      <c r="J922" s="768"/>
      <c r="K922" s="192"/>
      <c r="L922" s="192"/>
      <c r="M922" s="774"/>
      <c r="N922" s="192"/>
      <c r="O922" s="769"/>
      <c r="P922" s="895"/>
      <c r="Q922" s="960"/>
      <c r="R922" s="1048"/>
      <c r="S922" s="770"/>
      <c r="T922" s="771"/>
      <c r="U922" s="453"/>
      <c r="V922" s="307"/>
      <c r="W922" s="294"/>
      <c r="Z922" s="663" t="str">
        <f t="shared" si="157"/>
        <v/>
      </c>
      <c r="AA922" s="664" t="str">
        <f t="shared" si="170"/>
        <v/>
      </c>
      <c r="AB922" s="664" t="str">
        <f t="shared" si="171"/>
        <v/>
      </c>
      <c r="AC922" s="664" t="str">
        <f>IF(Z922="","",VLOOKUP(Z922,リスト!BN:BO,2,0))</f>
        <v/>
      </c>
      <c r="AD922" s="664" t="str">
        <f t="shared" si="158"/>
        <v/>
      </c>
      <c r="AE922" s="664" t="str">
        <f>IF(AD922="","",VLOOKUP(AD922,リスト!BW:BX,2,0))</f>
        <v/>
      </c>
      <c r="AF922" s="664" t="str">
        <f>IF(Z922="","",IF(J922&gt;【１】経営概要!$G$27,調査年-1,調査年)-I922)</f>
        <v/>
      </c>
      <c r="AG922" s="723" t="str">
        <f t="shared" si="159"/>
        <v/>
      </c>
      <c r="AH922" s="665" t="str">
        <f t="shared" si="160"/>
        <v/>
      </c>
      <c r="AI922" s="665" t="str">
        <f t="shared" si="161"/>
        <v/>
      </c>
      <c r="AJ922" s="666" t="str">
        <f t="shared" si="162"/>
        <v/>
      </c>
      <c r="AK922" s="666" t="str">
        <f t="shared" si="163"/>
        <v/>
      </c>
      <c r="AL922" s="666" t="str">
        <f t="shared" si="175"/>
        <v/>
      </c>
      <c r="AM922" s="666" t="str">
        <f>IF(R922="","",IF(OR(I922=IF(J922&gt;【１】経営概要!$G$27,調査年-1,調査年),AH922=""),"",ROUND(AH922*R922%,0)))</f>
        <v/>
      </c>
      <c r="AN922" s="666" t="str">
        <f t="shared" si="164"/>
        <v/>
      </c>
      <c r="AO922" s="666" t="str">
        <f t="shared" si="165"/>
        <v/>
      </c>
      <c r="AP922" s="666" t="str">
        <f t="shared" si="166"/>
        <v/>
      </c>
      <c r="AQ922" s="862" t="str">
        <f>IF(OR(R922="",AND(OR(I922&lt;&gt;IF(J922&gt;【１】経営概要!$G$27,調査年-1,調査年),AA922=0),M922="",AL922="")),"",
SUM(
IF(AND(I922=IF(J922&gt;【１】経営概要!$G$27,調査年-1,調査年),AA922=1),ROUND(K922*R922%,0),),
ROUND(M922*R922%,0),
ROUND(SUM(AL922)*R922%,0),
))</f>
        <v/>
      </c>
      <c r="AR922" s="666" t="str">
        <f t="shared" si="167"/>
        <v/>
      </c>
      <c r="AS922" s="666" t="str">
        <f t="shared" si="168"/>
        <v/>
      </c>
      <c r="AT922" s="897" t="str">
        <f t="shared" si="172"/>
        <v/>
      </c>
      <c r="AU922" s="897" t="str">
        <f t="shared" si="169"/>
        <v/>
      </c>
    </row>
    <row r="923" spans="3:47" s="4" customFormat="1" ht="28.15" hidden="1" customHeight="1" outlineLevel="1">
      <c r="C923" s="722">
        <v>905</v>
      </c>
      <c r="D923" s="766"/>
      <c r="E923" s="686"/>
      <c r="F923" s="767"/>
      <c r="G923" s="744"/>
      <c r="H923" s="191"/>
      <c r="I923" s="191"/>
      <c r="J923" s="768"/>
      <c r="K923" s="192"/>
      <c r="L923" s="192"/>
      <c r="M923" s="774"/>
      <c r="N923" s="192"/>
      <c r="O923" s="769"/>
      <c r="P923" s="895"/>
      <c r="Q923" s="960"/>
      <c r="R923" s="1048"/>
      <c r="S923" s="770"/>
      <c r="T923" s="771"/>
      <c r="U923" s="453"/>
      <c r="V923" s="307"/>
      <c r="W923" s="294"/>
      <c r="Z923" s="663" t="str">
        <f t="shared" si="157"/>
        <v/>
      </c>
      <c r="AA923" s="664" t="str">
        <f t="shared" si="170"/>
        <v/>
      </c>
      <c r="AB923" s="664" t="str">
        <f t="shared" si="171"/>
        <v/>
      </c>
      <c r="AC923" s="664" t="str">
        <f>IF(Z923="","",VLOOKUP(Z923,リスト!BN:BO,2,0))</f>
        <v/>
      </c>
      <c r="AD923" s="664" t="str">
        <f t="shared" si="158"/>
        <v/>
      </c>
      <c r="AE923" s="664" t="str">
        <f>IF(AD923="","",VLOOKUP(AD923,リスト!BW:BX,2,0))</f>
        <v/>
      </c>
      <c r="AF923" s="664" t="str">
        <f>IF(Z923="","",IF(J923&gt;【１】経営概要!$G$27,調査年-1,調査年)-I923)</f>
        <v/>
      </c>
      <c r="AG923" s="723" t="str">
        <f t="shared" si="159"/>
        <v/>
      </c>
      <c r="AH923" s="665" t="str">
        <f t="shared" si="160"/>
        <v/>
      </c>
      <c r="AI923" s="665" t="str">
        <f t="shared" si="161"/>
        <v/>
      </c>
      <c r="AJ923" s="666" t="str">
        <f t="shared" si="162"/>
        <v/>
      </c>
      <c r="AK923" s="666" t="str">
        <f t="shared" si="163"/>
        <v/>
      </c>
      <c r="AL923" s="666" t="str">
        <f t="shared" si="175"/>
        <v/>
      </c>
      <c r="AM923" s="666" t="str">
        <f>IF(R923="","",IF(OR(I923=IF(J923&gt;【１】経営概要!$G$27,調査年-1,調査年),AH923=""),"",ROUND(AH923*R923%,0)))</f>
        <v/>
      </c>
      <c r="AN923" s="666" t="str">
        <f t="shared" si="164"/>
        <v/>
      </c>
      <c r="AO923" s="666" t="str">
        <f t="shared" si="165"/>
        <v/>
      </c>
      <c r="AP923" s="666" t="str">
        <f t="shared" si="166"/>
        <v/>
      </c>
      <c r="AQ923" s="862" t="str">
        <f>IF(OR(R923="",AND(OR(I923&lt;&gt;IF(J923&gt;【１】経営概要!$G$27,調査年-1,調査年),AA923=0),M923="",AL923="")),"",
SUM(
IF(AND(I923=IF(J923&gt;【１】経営概要!$G$27,調査年-1,調査年),AA923=1),ROUND(K923*R923%,0),),
ROUND(M923*R923%,0),
ROUND(SUM(AL923)*R923%,0),
))</f>
        <v/>
      </c>
      <c r="AR923" s="666" t="str">
        <f t="shared" si="167"/>
        <v/>
      </c>
      <c r="AS923" s="666" t="str">
        <f t="shared" si="168"/>
        <v/>
      </c>
      <c r="AT923" s="897" t="str">
        <f t="shared" si="172"/>
        <v/>
      </c>
      <c r="AU923" s="897" t="str">
        <f t="shared" si="169"/>
        <v/>
      </c>
    </row>
    <row r="924" spans="3:47" s="4" customFormat="1" ht="28.15" hidden="1" customHeight="1" outlineLevel="1">
      <c r="C924" s="722">
        <v>906</v>
      </c>
      <c r="D924" s="772"/>
      <c r="E924" s="773"/>
      <c r="F924" s="767"/>
      <c r="G924" s="744"/>
      <c r="H924" s="193"/>
      <c r="I924" s="193"/>
      <c r="J924" s="775"/>
      <c r="K924" s="192"/>
      <c r="L924" s="192"/>
      <c r="M924" s="774"/>
      <c r="N924" s="192"/>
      <c r="O924" s="769"/>
      <c r="P924" s="895"/>
      <c r="Q924" s="960"/>
      <c r="R924" s="1048"/>
      <c r="S924" s="770"/>
      <c r="T924" s="771"/>
      <c r="U924" s="453"/>
      <c r="V924" s="307"/>
      <c r="W924" s="294"/>
      <c r="Z924" s="663" t="str">
        <f t="shared" si="157"/>
        <v/>
      </c>
      <c r="AA924" s="664" t="str">
        <f t="shared" si="170"/>
        <v/>
      </c>
      <c r="AB924" s="664" t="str">
        <f t="shared" si="171"/>
        <v/>
      </c>
      <c r="AC924" s="664" t="str">
        <f>IF(Z924="","",VLOOKUP(Z924,リスト!BN:BO,2,0))</f>
        <v/>
      </c>
      <c r="AD924" s="664" t="str">
        <f t="shared" si="158"/>
        <v/>
      </c>
      <c r="AE924" s="664" t="str">
        <f>IF(AD924="","",VLOOKUP(AD924,リスト!BW:BX,2,0))</f>
        <v/>
      </c>
      <c r="AF924" s="664" t="str">
        <f>IF(Z924="","",IF(J924&gt;【１】経営概要!$G$27,調査年-1,調査年)-I924)</f>
        <v/>
      </c>
      <c r="AG924" s="723" t="str">
        <f t="shared" si="159"/>
        <v/>
      </c>
      <c r="AH924" s="665" t="str">
        <f t="shared" si="160"/>
        <v/>
      </c>
      <c r="AI924" s="665" t="str">
        <f t="shared" si="161"/>
        <v/>
      </c>
      <c r="AJ924" s="666" t="str">
        <f t="shared" si="162"/>
        <v/>
      </c>
      <c r="AK924" s="666" t="str">
        <f t="shared" si="163"/>
        <v/>
      </c>
      <c r="AL924" s="666" t="str">
        <f t="shared" si="175"/>
        <v/>
      </c>
      <c r="AM924" s="666" t="str">
        <f>IF(R924="","",IF(OR(I924=IF(J924&gt;【１】経営概要!$G$27,調査年-1,調査年),AH924=""),"",ROUND(AH924*R924%,0)))</f>
        <v/>
      </c>
      <c r="AN924" s="666" t="str">
        <f t="shared" si="164"/>
        <v/>
      </c>
      <c r="AO924" s="666" t="str">
        <f t="shared" si="165"/>
        <v/>
      </c>
      <c r="AP924" s="666" t="str">
        <f t="shared" si="166"/>
        <v/>
      </c>
      <c r="AQ924" s="862" t="str">
        <f>IF(OR(R924="",AND(OR(I924&lt;&gt;IF(J924&gt;【１】経営概要!$G$27,調査年-1,調査年),AA924=0),M924="",AL924="")),"",
SUM(
IF(AND(I924=IF(J924&gt;【１】経営概要!$G$27,調査年-1,調査年),AA924=1),ROUND(K924*R924%,0),),
ROUND(M924*R924%,0),
ROUND(SUM(AL924)*R924%,0),
))</f>
        <v/>
      </c>
      <c r="AR924" s="666" t="str">
        <f t="shared" si="167"/>
        <v/>
      </c>
      <c r="AS924" s="666" t="str">
        <f t="shared" si="168"/>
        <v/>
      </c>
      <c r="AT924" s="897" t="str">
        <f t="shared" si="172"/>
        <v/>
      </c>
      <c r="AU924" s="897" t="str">
        <f t="shared" si="169"/>
        <v/>
      </c>
    </row>
    <row r="925" spans="3:47" s="4" customFormat="1" ht="28.15" hidden="1" customHeight="1" outlineLevel="1">
      <c r="C925" s="722">
        <v>907</v>
      </c>
      <c r="D925" s="766"/>
      <c r="E925" s="686"/>
      <c r="F925" s="767"/>
      <c r="G925" s="744"/>
      <c r="H925" s="191"/>
      <c r="I925" s="191"/>
      <c r="J925" s="776"/>
      <c r="K925" s="192"/>
      <c r="L925" s="192"/>
      <c r="M925" s="774"/>
      <c r="N925" s="192"/>
      <c r="O925" s="769"/>
      <c r="P925" s="895"/>
      <c r="Q925" s="960"/>
      <c r="R925" s="1048"/>
      <c r="S925" s="770"/>
      <c r="T925" s="771"/>
      <c r="U925" s="453"/>
      <c r="V925" s="307"/>
      <c r="W925" s="294"/>
      <c r="Z925" s="663" t="str">
        <f t="shared" si="157"/>
        <v/>
      </c>
      <c r="AA925" s="664" t="str">
        <f t="shared" si="170"/>
        <v/>
      </c>
      <c r="AB925" s="664" t="str">
        <f t="shared" si="171"/>
        <v/>
      </c>
      <c r="AC925" s="664" t="str">
        <f>IF(Z925="","",VLOOKUP(Z925,リスト!BN:BO,2,0))</f>
        <v/>
      </c>
      <c r="AD925" s="664" t="str">
        <f t="shared" si="158"/>
        <v/>
      </c>
      <c r="AE925" s="664" t="str">
        <f>IF(AD925="","",VLOOKUP(AD925,リスト!BW:BX,2,0))</f>
        <v/>
      </c>
      <c r="AF925" s="664" t="str">
        <f>IF(Z925="","",IF(J925&gt;【１】経営概要!$G$27,調査年-1,調査年)-I925)</f>
        <v/>
      </c>
      <c r="AG925" s="723" t="str">
        <f t="shared" si="159"/>
        <v/>
      </c>
      <c r="AH925" s="665" t="str">
        <f t="shared" si="160"/>
        <v/>
      </c>
      <c r="AI925" s="665" t="str">
        <f t="shared" si="161"/>
        <v/>
      </c>
      <c r="AJ925" s="666" t="str">
        <f t="shared" si="162"/>
        <v/>
      </c>
      <c r="AK925" s="666" t="str">
        <f t="shared" si="163"/>
        <v/>
      </c>
      <c r="AL925" s="666" t="str">
        <f t="shared" si="175"/>
        <v/>
      </c>
      <c r="AM925" s="666" t="str">
        <f>IF(R925="","",IF(OR(I925=IF(J925&gt;【１】経営概要!$G$27,調査年-1,調査年),AH925=""),"",ROUND(AH925*R925%,0)))</f>
        <v/>
      </c>
      <c r="AN925" s="666" t="str">
        <f t="shared" si="164"/>
        <v/>
      </c>
      <c r="AO925" s="666" t="str">
        <f t="shared" si="165"/>
        <v/>
      </c>
      <c r="AP925" s="666" t="str">
        <f t="shared" si="166"/>
        <v/>
      </c>
      <c r="AQ925" s="862" t="str">
        <f>IF(OR(R925="",AND(OR(I925&lt;&gt;IF(J925&gt;【１】経営概要!$G$27,調査年-1,調査年),AA925=0),M925="",AL925="")),"",
SUM(
IF(AND(I925=IF(J925&gt;【１】経営概要!$G$27,調査年-1,調査年),AA925=1),ROUND(K925*R925%,0),),
ROUND(M925*R925%,0),
ROUND(SUM(AL925)*R925%,0),
))</f>
        <v/>
      </c>
      <c r="AR925" s="666" t="str">
        <f t="shared" si="167"/>
        <v/>
      </c>
      <c r="AS925" s="666" t="str">
        <f t="shared" si="168"/>
        <v/>
      </c>
      <c r="AT925" s="897" t="str">
        <f t="shared" si="172"/>
        <v/>
      </c>
      <c r="AU925" s="897" t="str">
        <f t="shared" si="169"/>
        <v/>
      </c>
    </row>
    <row r="926" spans="3:47" s="4" customFormat="1" ht="28.15" hidden="1" customHeight="1" outlineLevel="1">
      <c r="C926" s="722">
        <v>908</v>
      </c>
      <c r="D926" s="766"/>
      <c r="E926" s="686"/>
      <c r="F926" s="767"/>
      <c r="G926" s="744"/>
      <c r="H926" s="191"/>
      <c r="I926" s="191"/>
      <c r="J926" s="776"/>
      <c r="K926" s="192"/>
      <c r="L926" s="192"/>
      <c r="M926" s="774"/>
      <c r="N926" s="192"/>
      <c r="O926" s="769"/>
      <c r="P926" s="895"/>
      <c r="Q926" s="960"/>
      <c r="R926" s="1048"/>
      <c r="S926" s="770"/>
      <c r="T926" s="771"/>
      <c r="U926" s="453"/>
      <c r="V926" s="307"/>
      <c r="W926" s="294"/>
      <c r="Z926" s="663" t="str">
        <f t="shared" si="157"/>
        <v/>
      </c>
      <c r="AA926" s="664" t="str">
        <f t="shared" si="170"/>
        <v/>
      </c>
      <c r="AB926" s="664" t="str">
        <f t="shared" si="171"/>
        <v/>
      </c>
      <c r="AC926" s="664" t="str">
        <f>IF(Z926="","",VLOOKUP(Z926,リスト!BN:BO,2,0))</f>
        <v/>
      </c>
      <c r="AD926" s="664" t="str">
        <f t="shared" si="158"/>
        <v/>
      </c>
      <c r="AE926" s="664" t="str">
        <f>IF(AD926="","",VLOOKUP(AD926,リスト!BW:BX,2,0))</f>
        <v/>
      </c>
      <c r="AF926" s="664" t="str">
        <f>IF(Z926="","",IF(J926&gt;【１】経営概要!$G$27,調査年-1,調査年)-I926)</f>
        <v/>
      </c>
      <c r="AG926" s="723" t="str">
        <f t="shared" si="159"/>
        <v/>
      </c>
      <c r="AH926" s="665" t="str">
        <f t="shared" si="160"/>
        <v/>
      </c>
      <c r="AI926" s="665" t="str">
        <f t="shared" si="161"/>
        <v/>
      </c>
      <c r="AJ926" s="666" t="str">
        <f t="shared" si="162"/>
        <v/>
      </c>
      <c r="AK926" s="666" t="str">
        <f t="shared" si="163"/>
        <v/>
      </c>
      <c r="AL926" s="666" t="str">
        <f t="shared" si="175"/>
        <v/>
      </c>
      <c r="AM926" s="666" t="str">
        <f>IF(R926="","",IF(OR(I926=IF(J926&gt;【１】経営概要!$G$27,調査年-1,調査年),AH926=""),"",ROUND(AH926*R926%,0)))</f>
        <v/>
      </c>
      <c r="AN926" s="666" t="str">
        <f t="shared" si="164"/>
        <v/>
      </c>
      <c r="AO926" s="666" t="str">
        <f t="shared" si="165"/>
        <v/>
      </c>
      <c r="AP926" s="666" t="str">
        <f t="shared" si="166"/>
        <v/>
      </c>
      <c r="AQ926" s="862" t="str">
        <f>IF(OR(R926="",AND(OR(I926&lt;&gt;IF(J926&gt;【１】経営概要!$G$27,調査年-1,調査年),AA926=0),M926="",AL926="")),"",
SUM(
IF(AND(I926=IF(J926&gt;【１】経営概要!$G$27,調査年-1,調査年),AA926=1),ROUND(K926*R926%,0),),
ROUND(M926*R926%,0),
ROUND(SUM(AL926)*R926%,0),
))</f>
        <v/>
      </c>
      <c r="AR926" s="666" t="str">
        <f t="shared" si="167"/>
        <v/>
      </c>
      <c r="AS926" s="666" t="str">
        <f t="shared" si="168"/>
        <v/>
      </c>
      <c r="AT926" s="897" t="str">
        <f t="shared" si="172"/>
        <v/>
      </c>
      <c r="AU926" s="897" t="str">
        <f t="shared" si="169"/>
        <v/>
      </c>
    </row>
    <row r="927" spans="3:47" s="4" customFormat="1" ht="28.15" hidden="1" customHeight="1" outlineLevel="1">
      <c r="C927" s="722">
        <v>909</v>
      </c>
      <c r="D927" s="766"/>
      <c r="E927" s="686"/>
      <c r="F927" s="767"/>
      <c r="G927" s="744"/>
      <c r="H927" s="191"/>
      <c r="I927" s="191"/>
      <c r="J927" s="776"/>
      <c r="K927" s="192"/>
      <c r="L927" s="192"/>
      <c r="M927" s="774"/>
      <c r="N927" s="192"/>
      <c r="O927" s="769"/>
      <c r="P927" s="895"/>
      <c r="Q927" s="960"/>
      <c r="R927" s="1048"/>
      <c r="S927" s="770"/>
      <c r="T927" s="771"/>
      <c r="U927" s="453"/>
      <c r="V927" s="307"/>
      <c r="W927" s="294"/>
      <c r="Z927" s="663" t="str">
        <f t="shared" si="157"/>
        <v/>
      </c>
      <c r="AA927" s="664" t="str">
        <f t="shared" si="170"/>
        <v/>
      </c>
      <c r="AB927" s="664" t="str">
        <f t="shared" si="171"/>
        <v/>
      </c>
      <c r="AC927" s="664" t="str">
        <f>IF(Z927="","",VLOOKUP(Z927,リスト!BN:BO,2,0))</f>
        <v/>
      </c>
      <c r="AD927" s="664" t="str">
        <f t="shared" si="158"/>
        <v/>
      </c>
      <c r="AE927" s="664" t="str">
        <f>IF(AD927="","",VLOOKUP(AD927,リスト!BW:BX,2,0))</f>
        <v/>
      </c>
      <c r="AF927" s="664" t="str">
        <f>IF(Z927="","",IF(J927&gt;【１】経営概要!$G$27,調査年-1,調査年)-I927)</f>
        <v/>
      </c>
      <c r="AG927" s="723" t="str">
        <f t="shared" si="159"/>
        <v/>
      </c>
      <c r="AH927" s="665" t="str">
        <f t="shared" si="160"/>
        <v/>
      </c>
      <c r="AI927" s="665" t="str">
        <f t="shared" si="161"/>
        <v/>
      </c>
      <c r="AJ927" s="666" t="str">
        <f t="shared" si="162"/>
        <v/>
      </c>
      <c r="AK927" s="666" t="str">
        <f t="shared" si="163"/>
        <v/>
      </c>
      <c r="AL927" s="666" t="str">
        <f t="shared" si="175"/>
        <v/>
      </c>
      <c r="AM927" s="666" t="str">
        <f>IF(R927="","",IF(OR(I927=IF(J927&gt;【１】経営概要!$G$27,調査年-1,調査年),AH927=""),"",ROUND(AH927*R927%,0)))</f>
        <v/>
      </c>
      <c r="AN927" s="666" t="str">
        <f t="shared" si="164"/>
        <v/>
      </c>
      <c r="AO927" s="666" t="str">
        <f t="shared" si="165"/>
        <v/>
      </c>
      <c r="AP927" s="666" t="str">
        <f t="shared" si="166"/>
        <v/>
      </c>
      <c r="AQ927" s="862" t="str">
        <f>IF(OR(R927="",AND(OR(I927&lt;&gt;IF(J927&gt;【１】経営概要!$G$27,調査年-1,調査年),AA927=0),M927="",AL927="")),"",
SUM(
IF(AND(I927=IF(J927&gt;【１】経営概要!$G$27,調査年-1,調査年),AA927=1),ROUND(K927*R927%,0),),
ROUND(M927*R927%,0),
ROUND(SUM(AL927)*R927%,0),
))</f>
        <v/>
      </c>
      <c r="AR927" s="666" t="str">
        <f t="shared" si="167"/>
        <v/>
      </c>
      <c r="AS927" s="666" t="str">
        <f t="shared" si="168"/>
        <v/>
      </c>
      <c r="AT927" s="897" t="str">
        <f t="shared" si="172"/>
        <v/>
      </c>
      <c r="AU927" s="897" t="str">
        <f t="shared" si="169"/>
        <v/>
      </c>
    </row>
    <row r="928" spans="3:47" s="4" customFormat="1" ht="28.15" hidden="1" customHeight="1" outlineLevel="1">
      <c r="C928" s="722">
        <v>910</v>
      </c>
      <c r="D928" s="766"/>
      <c r="E928" s="686"/>
      <c r="F928" s="767"/>
      <c r="G928" s="744"/>
      <c r="H928" s="191"/>
      <c r="I928" s="191"/>
      <c r="J928" s="776"/>
      <c r="K928" s="192"/>
      <c r="L928" s="192"/>
      <c r="M928" s="774"/>
      <c r="N928" s="192"/>
      <c r="O928" s="769"/>
      <c r="P928" s="895"/>
      <c r="Q928" s="960"/>
      <c r="R928" s="1048"/>
      <c r="S928" s="770"/>
      <c r="T928" s="771"/>
      <c r="U928" s="453"/>
      <c r="V928" s="307"/>
      <c r="W928" s="294"/>
      <c r="Z928" s="663" t="str">
        <f t="shared" si="157"/>
        <v/>
      </c>
      <c r="AA928" s="664" t="str">
        <f t="shared" si="170"/>
        <v/>
      </c>
      <c r="AB928" s="664" t="str">
        <f t="shared" si="171"/>
        <v/>
      </c>
      <c r="AC928" s="664" t="str">
        <f>IF(Z928="","",VLOOKUP(Z928,リスト!BN:BO,2,0))</f>
        <v/>
      </c>
      <c r="AD928" s="664" t="str">
        <f t="shared" si="158"/>
        <v/>
      </c>
      <c r="AE928" s="664" t="str">
        <f>IF(AD928="","",VLOOKUP(AD928,リスト!BW:BX,2,0))</f>
        <v/>
      </c>
      <c r="AF928" s="664" t="str">
        <f>IF(Z928="","",IF(J928&gt;【１】経営概要!$G$27,調査年-1,調査年)-I928)</f>
        <v/>
      </c>
      <c r="AG928" s="723" t="str">
        <f t="shared" si="159"/>
        <v/>
      </c>
      <c r="AH928" s="665" t="str">
        <f t="shared" si="160"/>
        <v/>
      </c>
      <c r="AI928" s="665" t="str">
        <f t="shared" si="161"/>
        <v/>
      </c>
      <c r="AJ928" s="666" t="str">
        <f t="shared" si="162"/>
        <v/>
      </c>
      <c r="AK928" s="666" t="str">
        <f t="shared" si="163"/>
        <v/>
      </c>
      <c r="AL928" s="666" t="str">
        <f t="shared" si="175"/>
        <v/>
      </c>
      <c r="AM928" s="666" t="str">
        <f>IF(R928="","",IF(OR(I928=IF(J928&gt;【１】経営概要!$G$27,調査年-1,調査年),AH928=""),"",ROUND(AH928*R928%,0)))</f>
        <v/>
      </c>
      <c r="AN928" s="666" t="str">
        <f t="shared" si="164"/>
        <v/>
      </c>
      <c r="AO928" s="666" t="str">
        <f t="shared" si="165"/>
        <v/>
      </c>
      <c r="AP928" s="666" t="str">
        <f t="shared" si="166"/>
        <v/>
      </c>
      <c r="AQ928" s="862" t="str">
        <f>IF(OR(R928="",AND(OR(I928&lt;&gt;IF(J928&gt;【１】経営概要!$G$27,調査年-1,調査年),AA928=0),M928="",AL928="")),"",
SUM(
IF(AND(I928=IF(J928&gt;【１】経営概要!$G$27,調査年-1,調査年),AA928=1),ROUND(K928*R928%,0),),
ROUND(M928*R928%,0),
ROUND(SUM(AL928)*R928%,0),
))</f>
        <v/>
      </c>
      <c r="AR928" s="666" t="str">
        <f t="shared" si="167"/>
        <v/>
      </c>
      <c r="AS928" s="666" t="str">
        <f t="shared" si="168"/>
        <v/>
      </c>
      <c r="AT928" s="897" t="str">
        <f t="shared" si="172"/>
        <v/>
      </c>
      <c r="AU928" s="897" t="str">
        <f t="shared" si="169"/>
        <v/>
      </c>
    </row>
    <row r="929" spans="3:47" s="4" customFormat="1" ht="28.15" hidden="1" customHeight="1" outlineLevel="1">
      <c r="C929" s="722">
        <v>911</v>
      </c>
      <c r="D929" s="766"/>
      <c r="E929" s="686"/>
      <c r="F929" s="767"/>
      <c r="G929" s="744"/>
      <c r="H929" s="191"/>
      <c r="I929" s="191"/>
      <c r="J929" s="776"/>
      <c r="K929" s="192"/>
      <c r="L929" s="192"/>
      <c r="M929" s="774"/>
      <c r="N929" s="192"/>
      <c r="O929" s="769"/>
      <c r="P929" s="895"/>
      <c r="Q929" s="960"/>
      <c r="R929" s="1048"/>
      <c r="S929" s="770"/>
      <c r="T929" s="771"/>
      <c r="U929" s="453"/>
      <c r="V929" s="307"/>
      <c r="W929" s="294"/>
      <c r="Z929" s="663" t="str">
        <f t="shared" si="157"/>
        <v/>
      </c>
      <c r="AA929" s="664" t="str">
        <f t="shared" si="170"/>
        <v/>
      </c>
      <c r="AB929" s="664" t="str">
        <f t="shared" si="171"/>
        <v/>
      </c>
      <c r="AC929" s="664" t="str">
        <f>IF(Z929="","",VLOOKUP(Z929,リスト!BN:BO,2,0))</f>
        <v/>
      </c>
      <c r="AD929" s="664" t="str">
        <f t="shared" si="158"/>
        <v/>
      </c>
      <c r="AE929" s="664" t="str">
        <f>IF(AD929="","",VLOOKUP(AD929,リスト!BW:BX,2,0))</f>
        <v/>
      </c>
      <c r="AF929" s="664" t="str">
        <f>IF(Z929="","",IF(J929&gt;【１】経営概要!$G$27,調査年-1,調査年)-I929)</f>
        <v/>
      </c>
      <c r="AG929" s="723" t="str">
        <f t="shared" si="159"/>
        <v/>
      </c>
      <c r="AH929" s="665" t="str">
        <f t="shared" si="160"/>
        <v/>
      </c>
      <c r="AI929" s="665" t="str">
        <f t="shared" si="161"/>
        <v/>
      </c>
      <c r="AJ929" s="666" t="str">
        <f t="shared" si="162"/>
        <v/>
      </c>
      <c r="AK929" s="666" t="str">
        <f t="shared" si="163"/>
        <v/>
      </c>
      <c r="AL929" s="666" t="str">
        <f t="shared" si="175"/>
        <v/>
      </c>
      <c r="AM929" s="666" t="str">
        <f>IF(R929="","",IF(OR(I929=IF(J929&gt;【１】経営概要!$G$27,調査年-1,調査年),AH929=""),"",ROUND(AH929*R929%,0)))</f>
        <v/>
      </c>
      <c r="AN929" s="666" t="str">
        <f t="shared" si="164"/>
        <v/>
      </c>
      <c r="AO929" s="666" t="str">
        <f t="shared" si="165"/>
        <v/>
      </c>
      <c r="AP929" s="666" t="str">
        <f t="shared" si="166"/>
        <v/>
      </c>
      <c r="AQ929" s="862" t="str">
        <f>IF(OR(R929="",AND(OR(I929&lt;&gt;IF(J929&gt;【１】経営概要!$G$27,調査年-1,調査年),AA929=0),M929="",AL929="")),"",
SUM(
IF(AND(I929=IF(J929&gt;【１】経営概要!$G$27,調査年-1,調査年),AA929=1),ROUND(K929*R929%,0),),
ROUND(M929*R929%,0),
ROUND(SUM(AL929)*R929%,0),
))</f>
        <v/>
      </c>
      <c r="AR929" s="666" t="str">
        <f t="shared" si="167"/>
        <v/>
      </c>
      <c r="AS929" s="666" t="str">
        <f t="shared" si="168"/>
        <v/>
      </c>
      <c r="AT929" s="897" t="str">
        <f t="shared" si="172"/>
        <v/>
      </c>
      <c r="AU929" s="897" t="str">
        <f t="shared" si="169"/>
        <v/>
      </c>
    </row>
    <row r="930" spans="3:47" s="4" customFormat="1" ht="28.15" hidden="1" customHeight="1" outlineLevel="1">
      <c r="C930" s="722">
        <v>912</v>
      </c>
      <c r="D930" s="766"/>
      <c r="E930" s="686"/>
      <c r="F930" s="767"/>
      <c r="G930" s="744"/>
      <c r="H930" s="191"/>
      <c r="I930" s="191"/>
      <c r="J930" s="776"/>
      <c r="K930" s="192"/>
      <c r="L930" s="192"/>
      <c r="M930" s="774"/>
      <c r="N930" s="192"/>
      <c r="O930" s="769"/>
      <c r="P930" s="895"/>
      <c r="Q930" s="960"/>
      <c r="R930" s="1048"/>
      <c r="S930" s="770"/>
      <c r="T930" s="771"/>
      <c r="U930" s="453"/>
      <c r="V930" s="307"/>
      <c r="W930" s="294"/>
      <c r="Z930" s="663" t="str">
        <f t="shared" si="157"/>
        <v/>
      </c>
      <c r="AA930" s="664" t="str">
        <f t="shared" si="170"/>
        <v/>
      </c>
      <c r="AB930" s="664" t="str">
        <f t="shared" si="171"/>
        <v/>
      </c>
      <c r="AC930" s="664" t="str">
        <f>IF(Z930="","",VLOOKUP(Z930,リスト!BN:BO,2,0))</f>
        <v/>
      </c>
      <c r="AD930" s="664" t="str">
        <f t="shared" si="158"/>
        <v/>
      </c>
      <c r="AE930" s="664" t="str">
        <f>IF(AD930="","",VLOOKUP(AD930,リスト!BW:BX,2,0))</f>
        <v/>
      </c>
      <c r="AF930" s="664" t="str">
        <f>IF(Z930="","",IF(J930&gt;【１】経営概要!$G$27,調査年-1,調査年)-I930)</f>
        <v/>
      </c>
      <c r="AG930" s="723" t="str">
        <f t="shared" si="159"/>
        <v/>
      </c>
      <c r="AH930" s="665" t="str">
        <f t="shared" si="160"/>
        <v/>
      </c>
      <c r="AI930" s="665" t="str">
        <f t="shared" si="161"/>
        <v/>
      </c>
      <c r="AJ930" s="666" t="str">
        <f t="shared" si="162"/>
        <v/>
      </c>
      <c r="AK930" s="666" t="str">
        <f t="shared" si="163"/>
        <v/>
      </c>
      <c r="AL930" s="666" t="str">
        <f t="shared" si="175"/>
        <v/>
      </c>
      <c r="AM930" s="666" t="str">
        <f>IF(R930="","",IF(OR(I930=IF(J930&gt;【１】経営概要!$G$27,調査年-1,調査年),AH930=""),"",ROUND(AH930*R930%,0)))</f>
        <v/>
      </c>
      <c r="AN930" s="666" t="str">
        <f t="shared" si="164"/>
        <v/>
      </c>
      <c r="AO930" s="666" t="str">
        <f t="shared" si="165"/>
        <v/>
      </c>
      <c r="AP930" s="666" t="str">
        <f t="shared" si="166"/>
        <v/>
      </c>
      <c r="AQ930" s="862" t="str">
        <f>IF(OR(R930="",AND(OR(I930&lt;&gt;IF(J930&gt;【１】経営概要!$G$27,調査年-1,調査年),AA930=0),M930="",AL930="")),"",
SUM(
IF(AND(I930=IF(J930&gt;【１】経営概要!$G$27,調査年-1,調査年),AA930=1),ROUND(K930*R930%,0),),
ROUND(M930*R930%,0),
ROUND(SUM(AL930)*R930%,0),
))</f>
        <v/>
      </c>
      <c r="AR930" s="666" t="str">
        <f t="shared" si="167"/>
        <v/>
      </c>
      <c r="AS930" s="666" t="str">
        <f t="shared" si="168"/>
        <v/>
      </c>
      <c r="AT930" s="897" t="str">
        <f t="shared" si="172"/>
        <v/>
      </c>
      <c r="AU930" s="897" t="str">
        <f t="shared" si="169"/>
        <v/>
      </c>
    </row>
    <row r="931" spans="3:47" s="4" customFormat="1" ht="28.15" hidden="1" customHeight="1" outlineLevel="1">
      <c r="C931" s="722">
        <v>913</v>
      </c>
      <c r="D931" s="766"/>
      <c r="E931" s="686"/>
      <c r="F931" s="767"/>
      <c r="G931" s="682"/>
      <c r="H931" s="200"/>
      <c r="I931" s="200"/>
      <c r="J931" s="768"/>
      <c r="K931" s="201"/>
      <c r="L931" s="201"/>
      <c r="M931" s="201"/>
      <c r="N931" s="201"/>
      <c r="O931" s="769"/>
      <c r="P931" s="895"/>
      <c r="Q931" s="960"/>
      <c r="R931" s="1048"/>
      <c r="S931" s="770"/>
      <c r="T931" s="771"/>
      <c r="U931" s="453"/>
      <c r="V931" s="307"/>
      <c r="W931" s="294"/>
      <c r="Z931" s="663" t="str">
        <f t="shared" si="157"/>
        <v/>
      </c>
      <c r="AA931" s="664" t="str">
        <f t="shared" si="170"/>
        <v/>
      </c>
      <c r="AB931" s="664" t="str">
        <f t="shared" si="171"/>
        <v/>
      </c>
      <c r="AC931" s="664" t="str">
        <f>IF(Z931="","",VLOOKUP(Z931,リスト!BN:BO,2,0))</f>
        <v/>
      </c>
      <c r="AD931" s="664" t="str">
        <f t="shared" si="158"/>
        <v/>
      </c>
      <c r="AE931" s="664" t="str">
        <f>IF(AD931="","",VLOOKUP(AD931,リスト!BW:BX,2,0))</f>
        <v/>
      </c>
      <c r="AF931" s="664" t="str">
        <f>IF(Z931="","",IF(J931&gt;【１】経営概要!$G$27,調査年-1,調査年)-I931)</f>
        <v/>
      </c>
      <c r="AG931" s="723" t="str">
        <f t="shared" si="159"/>
        <v/>
      </c>
      <c r="AH931" s="665" t="str">
        <f t="shared" si="160"/>
        <v/>
      </c>
      <c r="AI931" s="665" t="str">
        <f t="shared" si="161"/>
        <v/>
      </c>
      <c r="AJ931" s="666" t="str">
        <f t="shared" si="162"/>
        <v/>
      </c>
      <c r="AK931" s="666" t="str">
        <f t="shared" si="163"/>
        <v/>
      </c>
      <c r="AL931" s="666" t="str">
        <f t="shared" si="175"/>
        <v/>
      </c>
      <c r="AM931" s="666" t="str">
        <f>IF(R931="","",IF(OR(I931=IF(J931&gt;【１】経営概要!$G$27,調査年-1,調査年),AH931=""),"",ROUND(AH931*R931%,0)))</f>
        <v/>
      </c>
      <c r="AN931" s="666" t="str">
        <f t="shared" si="164"/>
        <v/>
      </c>
      <c r="AO931" s="666" t="str">
        <f t="shared" si="165"/>
        <v/>
      </c>
      <c r="AP931" s="666" t="str">
        <f t="shared" si="166"/>
        <v/>
      </c>
      <c r="AQ931" s="862" t="str">
        <f>IF(OR(R931="",AND(OR(I931&lt;&gt;IF(J931&gt;【１】経営概要!$G$27,調査年-1,調査年),AA931=0),M931="",AL931="")),"",
SUM(
IF(AND(I931=IF(J931&gt;【１】経営概要!$G$27,調査年-1,調査年),AA931=1),ROUND(K931*R931%,0),),
ROUND(M931*R931%,0),
ROUND(SUM(AL931)*R931%,0),
))</f>
        <v/>
      </c>
      <c r="AR931" s="666" t="str">
        <f t="shared" si="167"/>
        <v/>
      </c>
      <c r="AS931" s="666" t="str">
        <f t="shared" si="168"/>
        <v/>
      </c>
      <c r="AT931" s="897" t="str">
        <f t="shared" si="172"/>
        <v/>
      </c>
      <c r="AU931" s="897" t="str">
        <f t="shared" si="169"/>
        <v/>
      </c>
    </row>
    <row r="932" spans="3:47" s="4" customFormat="1" ht="28.15" hidden="1" customHeight="1" outlineLevel="1">
      <c r="C932" s="722">
        <v>914</v>
      </c>
      <c r="D932" s="772"/>
      <c r="E932" s="773"/>
      <c r="F932" s="767"/>
      <c r="G932" s="744"/>
      <c r="H932" s="193"/>
      <c r="I932" s="193"/>
      <c r="J932" s="768"/>
      <c r="K932" s="192"/>
      <c r="L932" s="192"/>
      <c r="M932" s="774"/>
      <c r="N932" s="192"/>
      <c r="O932" s="769"/>
      <c r="P932" s="895"/>
      <c r="Q932" s="960"/>
      <c r="R932" s="1048"/>
      <c r="S932" s="770"/>
      <c r="T932" s="771"/>
      <c r="U932" s="453"/>
      <c r="V932" s="307"/>
      <c r="W932" s="294"/>
      <c r="Z932" s="663" t="str">
        <f t="shared" si="157"/>
        <v/>
      </c>
      <c r="AA932" s="664" t="str">
        <f t="shared" si="170"/>
        <v/>
      </c>
      <c r="AB932" s="664" t="str">
        <f t="shared" si="171"/>
        <v/>
      </c>
      <c r="AC932" s="664" t="str">
        <f>IF(Z932="","",VLOOKUP(Z932,リスト!BN:BO,2,0))</f>
        <v/>
      </c>
      <c r="AD932" s="664" t="str">
        <f t="shared" si="158"/>
        <v/>
      </c>
      <c r="AE932" s="664" t="str">
        <f>IF(AD932="","",VLOOKUP(AD932,リスト!BW:BX,2,0))</f>
        <v/>
      </c>
      <c r="AF932" s="664" t="str">
        <f>IF(Z932="","",IF(J932&gt;【１】経営概要!$G$27,調査年-1,調査年)-I932)</f>
        <v/>
      </c>
      <c r="AG932" s="723" t="str">
        <f t="shared" si="159"/>
        <v/>
      </c>
      <c r="AH932" s="665" t="str">
        <f t="shared" si="160"/>
        <v/>
      </c>
      <c r="AI932" s="665" t="str">
        <f t="shared" si="161"/>
        <v/>
      </c>
      <c r="AJ932" s="666" t="str">
        <f t="shared" si="162"/>
        <v/>
      </c>
      <c r="AK932" s="666" t="str">
        <f t="shared" si="163"/>
        <v/>
      </c>
      <c r="AL932" s="666" t="str">
        <f t="shared" si="175"/>
        <v/>
      </c>
      <c r="AM932" s="666" t="str">
        <f>IF(R932="","",IF(OR(I932=IF(J932&gt;【１】経営概要!$G$27,調査年-1,調査年),AH932=""),"",ROUND(AH932*R932%,0)))</f>
        <v/>
      </c>
      <c r="AN932" s="666" t="str">
        <f t="shared" si="164"/>
        <v/>
      </c>
      <c r="AO932" s="666" t="str">
        <f t="shared" si="165"/>
        <v/>
      </c>
      <c r="AP932" s="666" t="str">
        <f t="shared" si="166"/>
        <v/>
      </c>
      <c r="AQ932" s="862" t="str">
        <f>IF(OR(R932="",AND(OR(I932&lt;&gt;IF(J932&gt;【１】経営概要!$G$27,調査年-1,調査年),AA932=0),M932="",AL932="")),"",
SUM(
IF(AND(I932=IF(J932&gt;【１】経営概要!$G$27,調査年-1,調査年),AA932=1),ROUND(K932*R932%,0),),
ROUND(M932*R932%,0),
ROUND(SUM(AL932)*R932%,0),
))</f>
        <v/>
      </c>
      <c r="AR932" s="666" t="str">
        <f t="shared" si="167"/>
        <v/>
      </c>
      <c r="AS932" s="666" t="str">
        <f t="shared" si="168"/>
        <v/>
      </c>
      <c r="AT932" s="897" t="str">
        <f t="shared" si="172"/>
        <v/>
      </c>
      <c r="AU932" s="897" t="str">
        <f t="shared" si="169"/>
        <v/>
      </c>
    </row>
    <row r="933" spans="3:47" s="4" customFormat="1" ht="28.15" hidden="1" customHeight="1" outlineLevel="1">
      <c r="C933" s="722">
        <v>915</v>
      </c>
      <c r="D933" s="766"/>
      <c r="E933" s="686"/>
      <c r="F933" s="767"/>
      <c r="G933" s="744"/>
      <c r="H933" s="191"/>
      <c r="I933" s="191"/>
      <c r="J933" s="768"/>
      <c r="K933" s="192"/>
      <c r="L933" s="192"/>
      <c r="M933" s="774"/>
      <c r="N933" s="192"/>
      <c r="O933" s="769"/>
      <c r="P933" s="895"/>
      <c r="Q933" s="960"/>
      <c r="R933" s="1048"/>
      <c r="S933" s="770"/>
      <c r="T933" s="771"/>
      <c r="U933" s="453"/>
      <c r="V933" s="307"/>
      <c r="W933" s="294"/>
      <c r="Z933" s="663" t="str">
        <f t="shared" si="157"/>
        <v/>
      </c>
      <c r="AA933" s="664" t="str">
        <f t="shared" si="170"/>
        <v/>
      </c>
      <c r="AB933" s="664" t="str">
        <f t="shared" si="171"/>
        <v/>
      </c>
      <c r="AC933" s="664" t="str">
        <f>IF(Z933="","",VLOOKUP(Z933,リスト!BN:BO,2,0))</f>
        <v/>
      </c>
      <c r="AD933" s="664" t="str">
        <f t="shared" si="158"/>
        <v/>
      </c>
      <c r="AE933" s="664" t="str">
        <f>IF(AD933="","",VLOOKUP(AD933,リスト!BW:BX,2,0))</f>
        <v/>
      </c>
      <c r="AF933" s="664" t="str">
        <f>IF(Z933="","",IF(J933&gt;【１】経営概要!$G$27,調査年-1,調査年)-I933)</f>
        <v/>
      </c>
      <c r="AG933" s="723" t="str">
        <f t="shared" si="159"/>
        <v/>
      </c>
      <c r="AH933" s="665" t="str">
        <f t="shared" si="160"/>
        <v/>
      </c>
      <c r="AI933" s="665" t="str">
        <f t="shared" si="161"/>
        <v/>
      </c>
      <c r="AJ933" s="666" t="str">
        <f t="shared" si="162"/>
        <v/>
      </c>
      <c r="AK933" s="666" t="str">
        <f t="shared" si="163"/>
        <v/>
      </c>
      <c r="AL933" s="666" t="str">
        <f t="shared" si="175"/>
        <v/>
      </c>
      <c r="AM933" s="666" t="str">
        <f>IF(R933="","",IF(OR(I933=IF(J933&gt;【１】経営概要!$G$27,調査年-1,調査年),AH933=""),"",ROUND(AH933*R933%,0)))</f>
        <v/>
      </c>
      <c r="AN933" s="666" t="str">
        <f t="shared" si="164"/>
        <v/>
      </c>
      <c r="AO933" s="666" t="str">
        <f t="shared" si="165"/>
        <v/>
      </c>
      <c r="AP933" s="666" t="str">
        <f t="shared" si="166"/>
        <v/>
      </c>
      <c r="AQ933" s="862" t="str">
        <f>IF(OR(R933="",AND(OR(I933&lt;&gt;IF(J933&gt;【１】経営概要!$G$27,調査年-1,調査年),AA933=0),M933="",AL933="")),"",
SUM(
IF(AND(I933=IF(J933&gt;【１】経営概要!$G$27,調査年-1,調査年),AA933=1),ROUND(K933*R933%,0),),
ROUND(M933*R933%,0),
ROUND(SUM(AL933)*R933%,0),
))</f>
        <v/>
      </c>
      <c r="AR933" s="666" t="str">
        <f t="shared" si="167"/>
        <v/>
      </c>
      <c r="AS933" s="666" t="str">
        <f t="shared" si="168"/>
        <v/>
      </c>
      <c r="AT933" s="897" t="str">
        <f t="shared" si="172"/>
        <v/>
      </c>
      <c r="AU933" s="897" t="str">
        <f t="shared" si="169"/>
        <v/>
      </c>
    </row>
    <row r="934" spans="3:47" s="4" customFormat="1" ht="28.15" hidden="1" customHeight="1" outlineLevel="1">
      <c r="C934" s="722">
        <v>916</v>
      </c>
      <c r="D934" s="772"/>
      <c r="E934" s="773"/>
      <c r="F934" s="767"/>
      <c r="G934" s="744"/>
      <c r="H934" s="193"/>
      <c r="I934" s="193"/>
      <c r="J934" s="768"/>
      <c r="K934" s="192"/>
      <c r="L934" s="192"/>
      <c r="M934" s="774"/>
      <c r="N934" s="192"/>
      <c r="O934" s="769"/>
      <c r="P934" s="895"/>
      <c r="Q934" s="960"/>
      <c r="R934" s="1048"/>
      <c r="S934" s="770"/>
      <c r="T934" s="771"/>
      <c r="U934" s="453"/>
      <c r="V934" s="307"/>
      <c r="W934" s="294"/>
      <c r="Z934" s="663" t="str">
        <f t="shared" si="157"/>
        <v/>
      </c>
      <c r="AA934" s="664" t="str">
        <f t="shared" si="170"/>
        <v/>
      </c>
      <c r="AB934" s="664" t="str">
        <f t="shared" si="171"/>
        <v/>
      </c>
      <c r="AC934" s="664" t="str">
        <f>IF(Z934="","",VLOOKUP(Z934,リスト!BN:BO,2,0))</f>
        <v/>
      </c>
      <c r="AD934" s="664" t="str">
        <f t="shared" si="158"/>
        <v/>
      </c>
      <c r="AE934" s="664" t="str">
        <f>IF(AD934="","",VLOOKUP(AD934,リスト!BW:BX,2,0))</f>
        <v/>
      </c>
      <c r="AF934" s="664" t="str">
        <f>IF(Z934="","",IF(J934&gt;【１】経営概要!$G$27,調査年-1,調査年)-I934)</f>
        <v/>
      </c>
      <c r="AG934" s="723" t="str">
        <f t="shared" si="159"/>
        <v/>
      </c>
      <c r="AH934" s="665" t="str">
        <f t="shared" si="160"/>
        <v/>
      </c>
      <c r="AI934" s="665" t="str">
        <f t="shared" si="161"/>
        <v/>
      </c>
      <c r="AJ934" s="666" t="str">
        <f t="shared" si="162"/>
        <v/>
      </c>
      <c r="AK934" s="666" t="str">
        <f t="shared" si="163"/>
        <v/>
      </c>
      <c r="AL934" s="666" t="str">
        <f t="shared" si="175"/>
        <v/>
      </c>
      <c r="AM934" s="666" t="str">
        <f>IF(R934="","",IF(OR(I934=IF(J934&gt;【１】経営概要!$G$27,調査年-1,調査年),AH934=""),"",ROUND(AH934*R934%,0)))</f>
        <v/>
      </c>
      <c r="AN934" s="666" t="str">
        <f t="shared" si="164"/>
        <v/>
      </c>
      <c r="AO934" s="666" t="str">
        <f t="shared" si="165"/>
        <v/>
      </c>
      <c r="AP934" s="666" t="str">
        <f t="shared" si="166"/>
        <v/>
      </c>
      <c r="AQ934" s="862" t="str">
        <f>IF(OR(R934="",AND(OR(I934&lt;&gt;IF(J934&gt;【１】経営概要!$G$27,調査年-1,調査年),AA934=0),M934="",AL934="")),"",
SUM(
IF(AND(I934=IF(J934&gt;【１】経営概要!$G$27,調査年-1,調査年),AA934=1),ROUND(K934*R934%,0),),
ROUND(M934*R934%,0),
ROUND(SUM(AL934)*R934%,0),
))</f>
        <v/>
      </c>
      <c r="AR934" s="666" t="str">
        <f t="shared" si="167"/>
        <v/>
      </c>
      <c r="AS934" s="666" t="str">
        <f t="shared" si="168"/>
        <v/>
      </c>
      <c r="AT934" s="897" t="str">
        <f t="shared" si="172"/>
        <v/>
      </c>
      <c r="AU934" s="897" t="str">
        <f t="shared" si="169"/>
        <v/>
      </c>
    </row>
    <row r="935" spans="3:47" s="4" customFormat="1" ht="28.15" hidden="1" customHeight="1" outlineLevel="1">
      <c r="C935" s="722">
        <v>917</v>
      </c>
      <c r="D935" s="766"/>
      <c r="E935" s="686"/>
      <c r="F935" s="767"/>
      <c r="G935" s="744"/>
      <c r="H935" s="191"/>
      <c r="I935" s="191"/>
      <c r="J935" s="768"/>
      <c r="K935" s="192"/>
      <c r="L935" s="192"/>
      <c r="M935" s="774"/>
      <c r="N935" s="192"/>
      <c r="O935" s="769"/>
      <c r="P935" s="895"/>
      <c r="Q935" s="960"/>
      <c r="R935" s="1048"/>
      <c r="S935" s="770"/>
      <c r="T935" s="771"/>
      <c r="U935" s="453"/>
      <c r="V935" s="307"/>
      <c r="W935" s="294"/>
      <c r="Z935" s="663" t="str">
        <f t="shared" si="157"/>
        <v/>
      </c>
      <c r="AA935" s="664" t="str">
        <f t="shared" si="170"/>
        <v/>
      </c>
      <c r="AB935" s="664" t="str">
        <f t="shared" si="171"/>
        <v/>
      </c>
      <c r="AC935" s="664" t="str">
        <f>IF(Z935="","",VLOOKUP(Z935,リスト!BN:BO,2,0))</f>
        <v/>
      </c>
      <c r="AD935" s="664" t="str">
        <f t="shared" si="158"/>
        <v/>
      </c>
      <c r="AE935" s="664" t="str">
        <f>IF(AD935="","",VLOOKUP(AD935,リスト!BW:BX,2,0))</f>
        <v/>
      </c>
      <c r="AF935" s="664" t="str">
        <f>IF(Z935="","",IF(J935&gt;【１】経営概要!$G$27,調査年-1,調査年)-I935)</f>
        <v/>
      </c>
      <c r="AG935" s="723" t="str">
        <f t="shared" si="159"/>
        <v/>
      </c>
      <c r="AH935" s="665" t="str">
        <f t="shared" si="160"/>
        <v/>
      </c>
      <c r="AI935" s="665" t="str">
        <f t="shared" si="161"/>
        <v/>
      </c>
      <c r="AJ935" s="666" t="str">
        <f t="shared" si="162"/>
        <v/>
      </c>
      <c r="AK935" s="666" t="str">
        <f t="shared" si="163"/>
        <v/>
      </c>
      <c r="AL935" s="666" t="str">
        <f t="shared" si="175"/>
        <v/>
      </c>
      <c r="AM935" s="666" t="str">
        <f>IF(R935="","",IF(OR(I935=IF(J935&gt;【１】経営概要!$G$27,調査年-1,調査年),AH935=""),"",ROUND(AH935*R935%,0)))</f>
        <v/>
      </c>
      <c r="AN935" s="666" t="str">
        <f t="shared" si="164"/>
        <v/>
      </c>
      <c r="AO935" s="666" t="str">
        <f t="shared" si="165"/>
        <v/>
      </c>
      <c r="AP935" s="666" t="str">
        <f t="shared" si="166"/>
        <v/>
      </c>
      <c r="AQ935" s="862" t="str">
        <f>IF(OR(R935="",AND(OR(I935&lt;&gt;IF(J935&gt;【１】経営概要!$G$27,調査年-1,調査年),AA935=0),M935="",AL935="")),"",
SUM(
IF(AND(I935=IF(J935&gt;【１】経営概要!$G$27,調査年-1,調査年),AA935=1),ROUND(K935*R935%,0),),
ROUND(M935*R935%,0),
ROUND(SUM(AL935)*R935%,0),
))</f>
        <v/>
      </c>
      <c r="AR935" s="666" t="str">
        <f t="shared" si="167"/>
        <v/>
      </c>
      <c r="AS935" s="666" t="str">
        <f t="shared" si="168"/>
        <v/>
      </c>
      <c r="AT935" s="897" t="str">
        <f t="shared" si="172"/>
        <v/>
      </c>
      <c r="AU935" s="897" t="str">
        <f t="shared" si="169"/>
        <v/>
      </c>
    </row>
    <row r="936" spans="3:47" s="4" customFormat="1" ht="28.15" hidden="1" customHeight="1" outlineLevel="1">
      <c r="C936" s="722">
        <v>918</v>
      </c>
      <c r="D936" s="772"/>
      <c r="E936" s="773"/>
      <c r="F936" s="767"/>
      <c r="G936" s="744"/>
      <c r="H936" s="193"/>
      <c r="I936" s="193"/>
      <c r="J936" s="768"/>
      <c r="K936" s="192"/>
      <c r="L936" s="192"/>
      <c r="M936" s="774"/>
      <c r="N936" s="192"/>
      <c r="O936" s="769"/>
      <c r="P936" s="895"/>
      <c r="Q936" s="960"/>
      <c r="R936" s="1048"/>
      <c r="S936" s="770"/>
      <c r="T936" s="771"/>
      <c r="U936" s="453"/>
      <c r="V936" s="307"/>
      <c r="W936" s="294"/>
      <c r="Z936" s="663" t="str">
        <f t="shared" si="157"/>
        <v/>
      </c>
      <c r="AA936" s="664" t="str">
        <f t="shared" si="170"/>
        <v/>
      </c>
      <c r="AB936" s="664" t="str">
        <f t="shared" si="171"/>
        <v/>
      </c>
      <c r="AC936" s="664" t="str">
        <f>IF(Z936="","",VLOOKUP(Z936,リスト!BN:BO,2,0))</f>
        <v/>
      </c>
      <c r="AD936" s="664" t="str">
        <f t="shared" si="158"/>
        <v/>
      </c>
      <c r="AE936" s="664" t="str">
        <f>IF(AD936="","",VLOOKUP(AD936,リスト!BW:BX,2,0))</f>
        <v/>
      </c>
      <c r="AF936" s="664" t="str">
        <f>IF(Z936="","",IF(J936&gt;【１】経営概要!$G$27,調査年-1,調査年)-I936)</f>
        <v/>
      </c>
      <c r="AG936" s="723" t="str">
        <f t="shared" si="159"/>
        <v/>
      </c>
      <c r="AH936" s="665" t="str">
        <f t="shared" si="160"/>
        <v/>
      </c>
      <c r="AI936" s="665" t="str">
        <f t="shared" si="161"/>
        <v/>
      </c>
      <c r="AJ936" s="666" t="str">
        <f t="shared" si="162"/>
        <v/>
      </c>
      <c r="AK936" s="666" t="str">
        <f t="shared" si="163"/>
        <v/>
      </c>
      <c r="AL936" s="666" t="str">
        <f t="shared" si="175"/>
        <v/>
      </c>
      <c r="AM936" s="666" t="str">
        <f>IF(R936="","",IF(OR(I936=IF(J936&gt;【１】経営概要!$G$27,調査年-1,調査年),AH936=""),"",ROUND(AH936*R936%,0)))</f>
        <v/>
      </c>
      <c r="AN936" s="666" t="str">
        <f t="shared" si="164"/>
        <v/>
      </c>
      <c r="AO936" s="666" t="str">
        <f t="shared" si="165"/>
        <v/>
      </c>
      <c r="AP936" s="666" t="str">
        <f t="shared" si="166"/>
        <v/>
      </c>
      <c r="AQ936" s="862" t="str">
        <f>IF(OR(R936="",AND(OR(I936&lt;&gt;IF(J936&gt;【１】経営概要!$G$27,調査年-1,調査年),AA936=0),M936="",AL936="")),"",
SUM(
IF(AND(I936=IF(J936&gt;【１】経営概要!$G$27,調査年-1,調査年),AA936=1),ROUND(K936*R936%,0),),
ROUND(M936*R936%,0),
ROUND(SUM(AL936)*R936%,0),
))</f>
        <v/>
      </c>
      <c r="AR936" s="666" t="str">
        <f t="shared" si="167"/>
        <v/>
      </c>
      <c r="AS936" s="666" t="str">
        <f t="shared" si="168"/>
        <v/>
      </c>
      <c r="AT936" s="897" t="str">
        <f t="shared" si="172"/>
        <v/>
      </c>
      <c r="AU936" s="897" t="str">
        <f t="shared" si="169"/>
        <v/>
      </c>
    </row>
    <row r="937" spans="3:47" s="4" customFormat="1" ht="28.15" hidden="1" customHeight="1" outlineLevel="1">
      <c r="C937" s="722">
        <v>919</v>
      </c>
      <c r="D937" s="766"/>
      <c r="E937" s="686"/>
      <c r="F937" s="767"/>
      <c r="G937" s="744"/>
      <c r="H937" s="191"/>
      <c r="I937" s="191"/>
      <c r="J937" s="768"/>
      <c r="K937" s="192"/>
      <c r="L937" s="192"/>
      <c r="M937" s="774"/>
      <c r="N937" s="192"/>
      <c r="O937" s="769"/>
      <c r="P937" s="895"/>
      <c r="Q937" s="960"/>
      <c r="R937" s="1048"/>
      <c r="S937" s="770"/>
      <c r="T937" s="771"/>
      <c r="U937" s="453"/>
      <c r="V937" s="307"/>
      <c r="W937" s="294"/>
      <c r="Z937" s="663" t="str">
        <f t="shared" si="157"/>
        <v/>
      </c>
      <c r="AA937" s="664" t="str">
        <f t="shared" si="170"/>
        <v/>
      </c>
      <c r="AB937" s="664" t="str">
        <f t="shared" si="171"/>
        <v/>
      </c>
      <c r="AC937" s="664" t="str">
        <f>IF(Z937="","",VLOOKUP(Z937,リスト!BN:BO,2,0))</f>
        <v/>
      </c>
      <c r="AD937" s="664" t="str">
        <f t="shared" si="158"/>
        <v/>
      </c>
      <c r="AE937" s="664" t="str">
        <f>IF(AD937="","",VLOOKUP(AD937,リスト!BW:BX,2,0))</f>
        <v/>
      </c>
      <c r="AF937" s="664" t="str">
        <f>IF(Z937="","",IF(J937&gt;【１】経営概要!$G$27,調査年-1,調査年)-I937)</f>
        <v/>
      </c>
      <c r="AG937" s="723" t="str">
        <f t="shared" si="159"/>
        <v/>
      </c>
      <c r="AH937" s="665" t="str">
        <f t="shared" si="160"/>
        <v/>
      </c>
      <c r="AI937" s="665" t="str">
        <f t="shared" si="161"/>
        <v/>
      </c>
      <c r="AJ937" s="666" t="str">
        <f t="shared" si="162"/>
        <v/>
      </c>
      <c r="AK937" s="666" t="str">
        <f t="shared" si="163"/>
        <v/>
      </c>
      <c r="AL937" s="666" t="str">
        <f t="shared" si="175"/>
        <v/>
      </c>
      <c r="AM937" s="666" t="str">
        <f>IF(R937="","",IF(OR(I937=IF(J937&gt;【１】経営概要!$G$27,調査年-1,調査年),AH937=""),"",ROUND(AH937*R937%,0)))</f>
        <v/>
      </c>
      <c r="AN937" s="666" t="str">
        <f t="shared" si="164"/>
        <v/>
      </c>
      <c r="AO937" s="666" t="str">
        <f t="shared" si="165"/>
        <v/>
      </c>
      <c r="AP937" s="666" t="str">
        <f t="shared" si="166"/>
        <v/>
      </c>
      <c r="AQ937" s="862" t="str">
        <f>IF(OR(R937="",AND(OR(I937&lt;&gt;IF(J937&gt;【１】経営概要!$G$27,調査年-1,調査年),AA937=0),M937="",AL937="")),"",
SUM(
IF(AND(I937=IF(J937&gt;【１】経営概要!$G$27,調査年-1,調査年),AA937=1),ROUND(K937*R937%,0),),
ROUND(M937*R937%,0),
ROUND(SUM(AL937)*R937%,0),
))</f>
        <v/>
      </c>
      <c r="AR937" s="666" t="str">
        <f t="shared" si="167"/>
        <v/>
      </c>
      <c r="AS937" s="666" t="str">
        <f t="shared" si="168"/>
        <v/>
      </c>
      <c r="AT937" s="897" t="str">
        <f t="shared" si="172"/>
        <v/>
      </c>
      <c r="AU937" s="897" t="str">
        <f t="shared" si="169"/>
        <v/>
      </c>
    </row>
    <row r="938" spans="3:47" s="4" customFormat="1" ht="28.15" hidden="1" customHeight="1" outlineLevel="1">
      <c r="C938" s="722">
        <v>920</v>
      </c>
      <c r="D938" s="772"/>
      <c r="E938" s="773"/>
      <c r="F938" s="767"/>
      <c r="G938" s="744"/>
      <c r="H938" s="193"/>
      <c r="I938" s="193"/>
      <c r="J938" s="768"/>
      <c r="K938" s="192"/>
      <c r="L938" s="192"/>
      <c r="M938" s="774"/>
      <c r="N938" s="192"/>
      <c r="O938" s="769"/>
      <c r="P938" s="895"/>
      <c r="Q938" s="960"/>
      <c r="R938" s="1048"/>
      <c r="S938" s="770"/>
      <c r="T938" s="771"/>
      <c r="U938" s="453"/>
      <c r="V938" s="307"/>
      <c r="W938" s="294"/>
      <c r="Z938" s="663" t="str">
        <f t="shared" si="157"/>
        <v/>
      </c>
      <c r="AA938" s="664" t="str">
        <f t="shared" si="170"/>
        <v/>
      </c>
      <c r="AB938" s="664" t="str">
        <f t="shared" si="171"/>
        <v/>
      </c>
      <c r="AC938" s="664" t="str">
        <f>IF(Z938="","",VLOOKUP(Z938,リスト!BN:BO,2,0))</f>
        <v/>
      </c>
      <c r="AD938" s="664" t="str">
        <f t="shared" si="158"/>
        <v/>
      </c>
      <c r="AE938" s="664" t="str">
        <f>IF(AD938="","",VLOOKUP(AD938,リスト!BW:BX,2,0))</f>
        <v/>
      </c>
      <c r="AF938" s="664" t="str">
        <f>IF(Z938="","",IF(J938&gt;【１】経営概要!$G$27,調査年-1,調査年)-I938)</f>
        <v/>
      </c>
      <c r="AG938" s="723" t="str">
        <f t="shared" si="159"/>
        <v/>
      </c>
      <c r="AH938" s="665" t="str">
        <f t="shared" si="160"/>
        <v/>
      </c>
      <c r="AI938" s="665" t="str">
        <f t="shared" si="161"/>
        <v/>
      </c>
      <c r="AJ938" s="666" t="str">
        <f t="shared" si="162"/>
        <v/>
      </c>
      <c r="AK938" s="666" t="str">
        <f t="shared" si="163"/>
        <v/>
      </c>
      <c r="AL938" s="666" t="str">
        <f t="shared" si="175"/>
        <v/>
      </c>
      <c r="AM938" s="666" t="str">
        <f>IF(R938="","",IF(OR(I938=IF(J938&gt;【１】経営概要!$G$27,調査年-1,調査年),AH938=""),"",ROUND(AH938*R938%,0)))</f>
        <v/>
      </c>
      <c r="AN938" s="666" t="str">
        <f t="shared" si="164"/>
        <v/>
      </c>
      <c r="AO938" s="666" t="str">
        <f t="shared" si="165"/>
        <v/>
      </c>
      <c r="AP938" s="666" t="str">
        <f t="shared" si="166"/>
        <v/>
      </c>
      <c r="AQ938" s="862" t="str">
        <f>IF(OR(R938="",AND(OR(I938&lt;&gt;IF(J938&gt;【１】経営概要!$G$27,調査年-1,調査年),AA938=0),M938="",AL938="")),"",
SUM(
IF(AND(I938=IF(J938&gt;【１】経営概要!$G$27,調査年-1,調査年),AA938=1),ROUND(K938*R938%,0),),
ROUND(M938*R938%,0),
ROUND(SUM(AL938)*R938%,0),
))</f>
        <v/>
      </c>
      <c r="AR938" s="666" t="str">
        <f t="shared" si="167"/>
        <v/>
      </c>
      <c r="AS938" s="666" t="str">
        <f t="shared" si="168"/>
        <v/>
      </c>
      <c r="AT938" s="897" t="str">
        <f t="shared" si="172"/>
        <v/>
      </c>
      <c r="AU938" s="897" t="str">
        <f t="shared" si="169"/>
        <v/>
      </c>
    </row>
    <row r="939" spans="3:47" s="4" customFormat="1" ht="28.15" hidden="1" customHeight="1" outlineLevel="1">
      <c r="C939" s="722">
        <v>921</v>
      </c>
      <c r="D939" s="766"/>
      <c r="E939" s="686"/>
      <c r="F939" s="767"/>
      <c r="G939" s="744"/>
      <c r="H939" s="191"/>
      <c r="I939" s="191"/>
      <c r="J939" s="768"/>
      <c r="K939" s="192"/>
      <c r="L939" s="192"/>
      <c r="M939" s="774"/>
      <c r="N939" s="192"/>
      <c r="O939" s="769"/>
      <c r="P939" s="895"/>
      <c r="Q939" s="960"/>
      <c r="R939" s="1048"/>
      <c r="S939" s="770"/>
      <c r="T939" s="771"/>
      <c r="U939" s="453"/>
      <c r="V939" s="307"/>
      <c r="W939" s="294"/>
      <c r="Z939" s="663" t="str">
        <f t="shared" si="157"/>
        <v/>
      </c>
      <c r="AA939" s="664" t="str">
        <f t="shared" si="170"/>
        <v/>
      </c>
      <c r="AB939" s="664" t="str">
        <f t="shared" si="171"/>
        <v/>
      </c>
      <c r="AC939" s="664" t="str">
        <f>IF(Z939="","",VLOOKUP(Z939,リスト!BN:BO,2,0))</f>
        <v/>
      </c>
      <c r="AD939" s="664" t="str">
        <f t="shared" si="158"/>
        <v/>
      </c>
      <c r="AE939" s="664" t="str">
        <f>IF(AD939="","",VLOOKUP(AD939,リスト!BW:BX,2,0))</f>
        <v/>
      </c>
      <c r="AF939" s="664" t="str">
        <f>IF(Z939="","",IF(J939&gt;【１】経営概要!$G$27,調査年-1,調査年)-I939)</f>
        <v/>
      </c>
      <c r="AG939" s="723" t="str">
        <f t="shared" si="159"/>
        <v/>
      </c>
      <c r="AH939" s="665" t="str">
        <f t="shared" si="160"/>
        <v/>
      </c>
      <c r="AI939" s="665" t="str">
        <f t="shared" si="161"/>
        <v/>
      </c>
      <c r="AJ939" s="666" t="str">
        <f t="shared" si="162"/>
        <v/>
      </c>
      <c r="AK939" s="666" t="str">
        <f t="shared" si="163"/>
        <v/>
      </c>
      <c r="AL939" s="666" t="str">
        <f t="shared" si="175"/>
        <v/>
      </c>
      <c r="AM939" s="666" t="str">
        <f>IF(R939="","",IF(OR(I939=IF(J939&gt;【１】経営概要!$G$27,調査年-1,調査年),AH939=""),"",ROUND(AH939*R939%,0)))</f>
        <v/>
      </c>
      <c r="AN939" s="666" t="str">
        <f t="shared" si="164"/>
        <v/>
      </c>
      <c r="AO939" s="666" t="str">
        <f t="shared" si="165"/>
        <v/>
      </c>
      <c r="AP939" s="666" t="str">
        <f t="shared" si="166"/>
        <v/>
      </c>
      <c r="AQ939" s="862" t="str">
        <f>IF(OR(R939="",AND(OR(I939&lt;&gt;IF(J939&gt;【１】経営概要!$G$27,調査年-1,調査年),AA939=0),M939="",AL939="")),"",
SUM(
IF(AND(I939=IF(J939&gt;【１】経営概要!$G$27,調査年-1,調査年),AA939=1),ROUND(K939*R939%,0),),
ROUND(M939*R939%,0),
ROUND(SUM(AL939)*R939%,0),
))</f>
        <v/>
      </c>
      <c r="AR939" s="666" t="str">
        <f t="shared" si="167"/>
        <v/>
      </c>
      <c r="AS939" s="666" t="str">
        <f t="shared" si="168"/>
        <v/>
      </c>
      <c r="AT939" s="897" t="str">
        <f t="shared" si="172"/>
        <v/>
      </c>
      <c r="AU939" s="897" t="str">
        <f t="shared" si="169"/>
        <v/>
      </c>
    </row>
    <row r="940" spans="3:47" s="4" customFormat="1" ht="28.15" hidden="1" customHeight="1" outlineLevel="1">
      <c r="C940" s="722">
        <v>922</v>
      </c>
      <c r="D940" s="772"/>
      <c r="E940" s="773"/>
      <c r="F940" s="767"/>
      <c r="G940" s="744"/>
      <c r="H940" s="193"/>
      <c r="I940" s="193"/>
      <c r="J940" s="768"/>
      <c r="K940" s="192"/>
      <c r="L940" s="192"/>
      <c r="M940" s="774"/>
      <c r="N940" s="192"/>
      <c r="O940" s="769"/>
      <c r="P940" s="895"/>
      <c r="Q940" s="960"/>
      <c r="R940" s="1048"/>
      <c r="S940" s="770"/>
      <c r="T940" s="771"/>
      <c r="U940" s="453"/>
      <c r="V940" s="307"/>
      <c r="W940" s="294"/>
      <c r="Z940" s="663" t="str">
        <f t="shared" si="157"/>
        <v/>
      </c>
      <c r="AA940" s="664" t="str">
        <f t="shared" si="170"/>
        <v/>
      </c>
      <c r="AB940" s="664" t="str">
        <f t="shared" si="171"/>
        <v/>
      </c>
      <c r="AC940" s="664" t="str">
        <f>IF(Z940="","",VLOOKUP(Z940,リスト!BN:BO,2,0))</f>
        <v/>
      </c>
      <c r="AD940" s="664" t="str">
        <f t="shared" si="158"/>
        <v/>
      </c>
      <c r="AE940" s="664" t="str">
        <f>IF(AD940="","",VLOOKUP(AD940,リスト!BW:BX,2,0))</f>
        <v/>
      </c>
      <c r="AF940" s="664" t="str">
        <f>IF(Z940="","",IF(J940&gt;【１】経営概要!$G$27,調査年-1,調査年)-I940)</f>
        <v/>
      </c>
      <c r="AG940" s="723" t="str">
        <f t="shared" si="159"/>
        <v/>
      </c>
      <c r="AH940" s="665" t="str">
        <f t="shared" si="160"/>
        <v/>
      </c>
      <c r="AI940" s="665" t="str">
        <f t="shared" si="161"/>
        <v/>
      </c>
      <c r="AJ940" s="666" t="str">
        <f t="shared" si="162"/>
        <v/>
      </c>
      <c r="AK940" s="666" t="str">
        <f t="shared" si="163"/>
        <v/>
      </c>
      <c r="AL940" s="666" t="str">
        <f t="shared" si="175"/>
        <v/>
      </c>
      <c r="AM940" s="666" t="str">
        <f>IF(R940="","",IF(OR(I940=IF(J940&gt;【１】経営概要!$G$27,調査年-1,調査年),AH940=""),"",ROUND(AH940*R940%,0)))</f>
        <v/>
      </c>
      <c r="AN940" s="666" t="str">
        <f t="shared" si="164"/>
        <v/>
      </c>
      <c r="AO940" s="666" t="str">
        <f t="shared" si="165"/>
        <v/>
      </c>
      <c r="AP940" s="666" t="str">
        <f t="shared" si="166"/>
        <v/>
      </c>
      <c r="AQ940" s="862" t="str">
        <f>IF(OR(R940="",AND(OR(I940&lt;&gt;IF(J940&gt;【１】経営概要!$G$27,調査年-1,調査年),AA940=0),M940="",AL940="")),"",
SUM(
IF(AND(I940=IF(J940&gt;【１】経営概要!$G$27,調査年-1,調査年),AA940=1),ROUND(K940*R940%,0),),
ROUND(M940*R940%,0),
ROUND(SUM(AL940)*R940%,0),
))</f>
        <v/>
      </c>
      <c r="AR940" s="666" t="str">
        <f t="shared" si="167"/>
        <v/>
      </c>
      <c r="AS940" s="666" t="str">
        <f t="shared" si="168"/>
        <v/>
      </c>
      <c r="AT940" s="897" t="str">
        <f t="shared" si="172"/>
        <v/>
      </c>
      <c r="AU940" s="897" t="str">
        <f t="shared" si="169"/>
        <v/>
      </c>
    </row>
    <row r="941" spans="3:47" s="4" customFormat="1" ht="28.15" hidden="1" customHeight="1" outlineLevel="1">
      <c r="C941" s="722">
        <v>923</v>
      </c>
      <c r="D941" s="766"/>
      <c r="E941" s="686"/>
      <c r="F941" s="767"/>
      <c r="G941" s="744"/>
      <c r="H941" s="191"/>
      <c r="I941" s="191"/>
      <c r="J941" s="768"/>
      <c r="K941" s="192"/>
      <c r="L941" s="192"/>
      <c r="M941" s="774"/>
      <c r="N941" s="192"/>
      <c r="O941" s="769"/>
      <c r="P941" s="895"/>
      <c r="Q941" s="960"/>
      <c r="R941" s="1048"/>
      <c r="S941" s="770"/>
      <c r="T941" s="771"/>
      <c r="U941" s="453"/>
      <c r="V941" s="307"/>
      <c r="W941" s="294"/>
      <c r="Z941" s="663" t="str">
        <f t="shared" si="157"/>
        <v/>
      </c>
      <c r="AA941" s="664" t="str">
        <f t="shared" si="170"/>
        <v/>
      </c>
      <c r="AB941" s="664" t="str">
        <f t="shared" si="171"/>
        <v/>
      </c>
      <c r="AC941" s="664" t="str">
        <f>IF(Z941="","",VLOOKUP(Z941,リスト!BN:BO,2,0))</f>
        <v/>
      </c>
      <c r="AD941" s="664" t="str">
        <f t="shared" si="158"/>
        <v/>
      </c>
      <c r="AE941" s="664" t="str">
        <f>IF(AD941="","",VLOOKUP(AD941,リスト!BW:BX,2,0))</f>
        <v/>
      </c>
      <c r="AF941" s="664" t="str">
        <f>IF(Z941="","",IF(J941&gt;【１】経営概要!$G$27,調査年-1,調査年)-I941)</f>
        <v/>
      </c>
      <c r="AG941" s="723" t="str">
        <f t="shared" si="159"/>
        <v/>
      </c>
      <c r="AH941" s="665" t="str">
        <f t="shared" si="160"/>
        <v/>
      </c>
      <c r="AI941" s="665" t="str">
        <f t="shared" si="161"/>
        <v/>
      </c>
      <c r="AJ941" s="666" t="str">
        <f t="shared" si="162"/>
        <v/>
      </c>
      <c r="AK941" s="666" t="str">
        <f t="shared" si="163"/>
        <v/>
      </c>
      <c r="AL941" s="666" t="str">
        <f t="shared" si="175"/>
        <v/>
      </c>
      <c r="AM941" s="666" t="str">
        <f>IF(R941="","",IF(OR(I941=IF(J941&gt;【１】経営概要!$G$27,調査年-1,調査年),AH941=""),"",ROUND(AH941*R941%,0)))</f>
        <v/>
      </c>
      <c r="AN941" s="666" t="str">
        <f t="shared" si="164"/>
        <v/>
      </c>
      <c r="AO941" s="666" t="str">
        <f t="shared" si="165"/>
        <v/>
      </c>
      <c r="AP941" s="666" t="str">
        <f t="shared" si="166"/>
        <v/>
      </c>
      <c r="AQ941" s="862" t="str">
        <f>IF(OR(R941="",AND(OR(I941&lt;&gt;IF(J941&gt;【１】経営概要!$G$27,調査年-1,調査年),AA941=0),M941="",AL941="")),"",
SUM(
IF(AND(I941=IF(J941&gt;【１】経営概要!$G$27,調査年-1,調査年),AA941=1),ROUND(K941*R941%,0),),
ROUND(M941*R941%,0),
ROUND(SUM(AL941)*R941%,0),
))</f>
        <v/>
      </c>
      <c r="AR941" s="666" t="str">
        <f t="shared" si="167"/>
        <v/>
      </c>
      <c r="AS941" s="666" t="str">
        <f t="shared" si="168"/>
        <v/>
      </c>
      <c r="AT941" s="897" t="str">
        <f t="shared" si="172"/>
        <v/>
      </c>
      <c r="AU941" s="897" t="str">
        <f t="shared" si="169"/>
        <v/>
      </c>
    </row>
    <row r="942" spans="3:47" s="4" customFormat="1" ht="28.15" hidden="1" customHeight="1" outlineLevel="1">
      <c r="C942" s="722">
        <v>924</v>
      </c>
      <c r="D942" s="772"/>
      <c r="E942" s="773"/>
      <c r="F942" s="767"/>
      <c r="G942" s="744"/>
      <c r="H942" s="193"/>
      <c r="I942" s="193"/>
      <c r="J942" s="775"/>
      <c r="K942" s="192"/>
      <c r="L942" s="192"/>
      <c r="M942" s="774"/>
      <c r="N942" s="192"/>
      <c r="O942" s="769"/>
      <c r="P942" s="895"/>
      <c r="Q942" s="960"/>
      <c r="R942" s="1048"/>
      <c r="S942" s="770"/>
      <c r="T942" s="771"/>
      <c r="U942" s="453"/>
      <c r="V942" s="307"/>
      <c r="W942" s="294"/>
      <c r="Z942" s="663" t="str">
        <f t="shared" si="157"/>
        <v/>
      </c>
      <c r="AA942" s="664" t="str">
        <f t="shared" si="170"/>
        <v/>
      </c>
      <c r="AB942" s="664" t="str">
        <f t="shared" si="171"/>
        <v/>
      </c>
      <c r="AC942" s="664" t="str">
        <f>IF(Z942="","",VLOOKUP(Z942,リスト!BN:BO,2,0))</f>
        <v/>
      </c>
      <c r="AD942" s="664" t="str">
        <f t="shared" si="158"/>
        <v/>
      </c>
      <c r="AE942" s="664" t="str">
        <f>IF(AD942="","",VLOOKUP(AD942,リスト!BW:BX,2,0))</f>
        <v/>
      </c>
      <c r="AF942" s="664" t="str">
        <f>IF(Z942="","",IF(J942&gt;【１】経営概要!$G$27,調査年-1,調査年)-I942)</f>
        <v/>
      </c>
      <c r="AG942" s="723" t="str">
        <f t="shared" si="159"/>
        <v/>
      </c>
      <c r="AH942" s="665" t="str">
        <f t="shared" si="160"/>
        <v/>
      </c>
      <c r="AI942" s="665" t="str">
        <f t="shared" si="161"/>
        <v/>
      </c>
      <c r="AJ942" s="666" t="str">
        <f t="shared" si="162"/>
        <v/>
      </c>
      <c r="AK942" s="666" t="str">
        <f t="shared" si="163"/>
        <v/>
      </c>
      <c r="AL942" s="666" t="str">
        <f t="shared" si="175"/>
        <v/>
      </c>
      <c r="AM942" s="666" t="str">
        <f>IF(R942="","",IF(OR(I942=IF(J942&gt;【１】経営概要!$G$27,調査年-1,調査年),AH942=""),"",ROUND(AH942*R942%,0)))</f>
        <v/>
      </c>
      <c r="AN942" s="666" t="str">
        <f t="shared" si="164"/>
        <v/>
      </c>
      <c r="AO942" s="666" t="str">
        <f t="shared" si="165"/>
        <v/>
      </c>
      <c r="AP942" s="666" t="str">
        <f t="shared" si="166"/>
        <v/>
      </c>
      <c r="AQ942" s="862" t="str">
        <f>IF(OR(R942="",AND(OR(I942&lt;&gt;IF(J942&gt;【１】経営概要!$G$27,調査年-1,調査年),AA942=0),M942="",AL942="")),"",
SUM(
IF(AND(I942=IF(J942&gt;【１】経営概要!$G$27,調査年-1,調査年),AA942=1),ROUND(K942*R942%,0),),
ROUND(M942*R942%,0),
ROUND(SUM(AL942)*R942%,0),
))</f>
        <v/>
      </c>
      <c r="AR942" s="666" t="str">
        <f t="shared" si="167"/>
        <v/>
      </c>
      <c r="AS942" s="666" t="str">
        <f t="shared" si="168"/>
        <v/>
      </c>
      <c r="AT942" s="897" t="str">
        <f t="shared" si="172"/>
        <v/>
      </c>
      <c r="AU942" s="897" t="str">
        <f t="shared" si="169"/>
        <v/>
      </c>
    </row>
    <row r="943" spans="3:47" s="4" customFormat="1" ht="28.15" hidden="1" customHeight="1" outlineLevel="1">
      <c r="C943" s="722">
        <v>925</v>
      </c>
      <c r="D943" s="766"/>
      <c r="E943" s="686"/>
      <c r="F943" s="767"/>
      <c r="G943" s="744"/>
      <c r="H943" s="191"/>
      <c r="I943" s="191"/>
      <c r="J943" s="776"/>
      <c r="K943" s="192"/>
      <c r="L943" s="192"/>
      <c r="M943" s="774"/>
      <c r="N943" s="192"/>
      <c r="O943" s="769"/>
      <c r="P943" s="895"/>
      <c r="Q943" s="960"/>
      <c r="R943" s="1048"/>
      <c r="S943" s="770"/>
      <c r="T943" s="771"/>
      <c r="U943" s="453"/>
      <c r="V943" s="307"/>
      <c r="W943" s="294"/>
      <c r="Z943" s="663" t="str">
        <f t="shared" si="157"/>
        <v/>
      </c>
      <c r="AA943" s="664" t="str">
        <f t="shared" si="170"/>
        <v/>
      </c>
      <c r="AB943" s="664" t="str">
        <f t="shared" si="171"/>
        <v/>
      </c>
      <c r="AC943" s="664" t="str">
        <f>IF(Z943="","",VLOOKUP(Z943,リスト!BN:BO,2,0))</f>
        <v/>
      </c>
      <c r="AD943" s="664" t="str">
        <f t="shared" si="158"/>
        <v/>
      </c>
      <c r="AE943" s="664" t="str">
        <f>IF(AD943="","",VLOOKUP(AD943,リスト!BW:BX,2,0))</f>
        <v/>
      </c>
      <c r="AF943" s="664" t="str">
        <f>IF(Z943="","",IF(J943&gt;【１】経営概要!$G$27,調査年-1,調査年)-I943)</f>
        <v/>
      </c>
      <c r="AG943" s="723" t="str">
        <f t="shared" si="159"/>
        <v/>
      </c>
      <c r="AH943" s="665" t="str">
        <f t="shared" si="160"/>
        <v/>
      </c>
      <c r="AI943" s="665" t="str">
        <f t="shared" si="161"/>
        <v/>
      </c>
      <c r="AJ943" s="666" t="str">
        <f t="shared" si="162"/>
        <v/>
      </c>
      <c r="AK943" s="666" t="str">
        <f t="shared" si="163"/>
        <v/>
      </c>
      <c r="AL943" s="666" t="str">
        <f t="shared" si="175"/>
        <v/>
      </c>
      <c r="AM943" s="666" t="str">
        <f>IF(R943="","",IF(OR(I943=IF(J943&gt;【１】経営概要!$G$27,調査年-1,調査年),AH943=""),"",ROUND(AH943*R943%,0)))</f>
        <v/>
      </c>
      <c r="AN943" s="666" t="str">
        <f t="shared" si="164"/>
        <v/>
      </c>
      <c r="AO943" s="666" t="str">
        <f t="shared" si="165"/>
        <v/>
      </c>
      <c r="AP943" s="666" t="str">
        <f t="shared" si="166"/>
        <v/>
      </c>
      <c r="AQ943" s="862" t="str">
        <f>IF(OR(R943="",AND(OR(I943&lt;&gt;IF(J943&gt;【１】経営概要!$G$27,調査年-1,調査年),AA943=0),M943="",AL943="")),"",
SUM(
IF(AND(I943=IF(J943&gt;【１】経営概要!$G$27,調査年-1,調査年),AA943=1),ROUND(K943*R943%,0),),
ROUND(M943*R943%,0),
ROUND(SUM(AL943)*R943%,0),
))</f>
        <v/>
      </c>
      <c r="AR943" s="666" t="str">
        <f t="shared" si="167"/>
        <v/>
      </c>
      <c r="AS943" s="666" t="str">
        <f t="shared" si="168"/>
        <v/>
      </c>
      <c r="AT943" s="897" t="str">
        <f t="shared" si="172"/>
        <v/>
      </c>
      <c r="AU943" s="897" t="str">
        <f t="shared" si="169"/>
        <v/>
      </c>
    </row>
    <row r="944" spans="3:47" s="4" customFormat="1" ht="28.15" hidden="1" customHeight="1" outlineLevel="1">
      <c r="C944" s="722">
        <v>926</v>
      </c>
      <c r="D944" s="766"/>
      <c r="E944" s="686"/>
      <c r="F944" s="767"/>
      <c r="G944" s="744"/>
      <c r="H944" s="191"/>
      <c r="I944" s="191"/>
      <c r="J944" s="776"/>
      <c r="K944" s="192"/>
      <c r="L944" s="192"/>
      <c r="M944" s="774"/>
      <c r="N944" s="192"/>
      <c r="O944" s="769"/>
      <c r="P944" s="895"/>
      <c r="Q944" s="960"/>
      <c r="R944" s="1048"/>
      <c r="S944" s="770"/>
      <c r="T944" s="771"/>
      <c r="U944" s="453"/>
      <c r="V944" s="307"/>
      <c r="W944" s="294"/>
      <c r="Z944" s="663" t="str">
        <f t="shared" si="157"/>
        <v/>
      </c>
      <c r="AA944" s="664" t="str">
        <f t="shared" si="170"/>
        <v/>
      </c>
      <c r="AB944" s="664" t="str">
        <f t="shared" si="171"/>
        <v/>
      </c>
      <c r="AC944" s="664" t="str">
        <f>IF(Z944="","",VLOOKUP(Z944,リスト!BN:BO,2,0))</f>
        <v/>
      </c>
      <c r="AD944" s="664" t="str">
        <f t="shared" si="158"/>
        <v/>
      </c>
      <c r="AE944" s="664" t="str">
        <f>IF(AD944="","",VLOOKUP(AD944,リスト!BW:BX,2,0))</f>
        <v/>
      </c>
      <c r="AF944" s="664" t="str">
        <f>IF(Z944="","",IF(J944&gt;【１】経営概要!$G$27,調査年-1,調査年)-I944)</f>
        <v/>
      </c>
      <c r="AG944" s="723" t="str">
        <f t="shared" si="159"/>
        <v/>
      </c>
      <c r="AH944" s="665" t="str">
        <f t="shared" si="160"/>
        <v/>
      </c>
      <c r="AI944" s="665" t="str">
        <f t="shared" si="161"/>
        <v/>
      </c>
      <c r="AJ944" s="666" t="str">
        <f t="shared" si="162"/>
        <v/>
      </c>
      <c r="AK944" s="666" t="str">
        <f t="shared" si="163"/>
        <v/>
      </c>
      <c r="AL944" s="666" t="str">
        <f t="shared" si="175"/>
        <v/>
      </c>
      <c r="AM944" s="666" t="str">
        <f>IF(R944="","",IF(OR(I944=IF(J944&gt;【１】経営概要!$G$27,調査年-1,調査年),AH944=""),"",ROUND(AH944*R944%,0)))</f>
        <v/>
      </c>
      <c r="AN944" s="666" t="str">
        <f t="shared" si="164"/>
        <v/>
      </c>
      <c r="AO944" s="666" t="str">
        <f t="shared" si="165"/>
        <v/>
      </c>
      <c r="AP944" s="666" t="str">
        <f t="shared" si="166"/>
        <v/>
      </c>
      <c r="AQ944" s="862" t="str">
        <f>IF(OR(R944="",AND(OR(I944&lt;&gt;IF(J944&gt;【１】経営概要!$G$27,調査年-1,調査年),AA944=0),M944="",AL944="")),"",
SUM(
IF(AND(I944=IF(J944&gt;【１】経営概要!$G$27,調査年-1,調査年),AA944=1),ROUND(K944*R944%,0),),
ROUND(M944*R944%,0),
ROUND(SUM(AL944)*R944%,0),
))</f>
        <v/>
      </c>
      <c r="AR944" s="666" t="str">
        <f t="shared" si="167"/>
        <v/>
      </c>
      <c r="AS944" s="666" t="str">
        <f t="shared" si="168"/>
        <v/>
      </c>
      <c r="AT944" s="897" t="str">
        <f t="shared" si="172"/>
        <v/>
      </c>
      <c r="AU944" s="897" t="str">
        <f t="shared" si="169"/>
        <v/>
      </c>
    </row>
    <row r="945" spans="3:47" s="4" customFormat="1" ht="28.15" hidden="1" customHeight="1" outlineLevel="1">
      <c r="C945" s="722">
        <v>927</v>
      </c>
      <c r="D945" s="766"/>
      <c r="E945" s="686"/>
      <c r="F945" s="767"/>
      <c r="G945" s="744"/>
      <c r="H945" s="191"/>
      <c r="I945" s="191"/>
      <c r="J945" s="776"/>
      <c r="K945" s="192"/>
      <c r="L945" s="192"/>
      <c r="M945" s="774"/>
      <c r="N945" s="192"/>
      <c r="O945" s="769"/>
      <c r="P945" s="895"/>
      <c r="Q945" s="960"/>
      <c r="R945" s="1048"/>
      <c r="S945" s="770"/>
      <c r="T945" s="771"/>
      <c r="U945" s="453"/>
      <c r="V945" s="307"/>
      <c r="W945" s="294"/>
      <c r="Z945" s="663" t="str">
        <f t="shared" si="157"/>
        <v/>
      </c>
      <c r="AA945" s="664" t="str">
        <f t="shared" si="170"/>
        <v/>
      </c>
      <c r="AB945" s="664" t="str">
        <f t="shared" si="171"/>
        <v/>
      </c>
      <c r="AC945" s="664" t="str">
        <f>IF(Z945="","",VLOOKUP(Z945,リスト!BN:BO,2,0))</f>
        <v/>
      </c>
      <c r="AD945" s="664" t="str">
        <f t="shared" si="158"/>
        <v/>
      </c>
      <c r="AE945" s="664" t="str">
        <f>IF(AD945="","",VLOOKUP(AD945,リスト!BW:BX,2,0))</f>
        <v/>
      </c>
      <c r="AF945" s="664" t="str">
        <f>IF(Z945="","",IF(J945&gt;【１】経営概要!$G$27,調査年-1,調査年)-I945)</f>
        <v/>
      </c>
      <c r="AG945" s="723" t="str">
        <f t="shared" si="159"/>
        <v/>
      </c>
      <c r="AH945" s="665" t="str">
        <f t="shared" si="160"/>
        <v/>
      </c>
      <c r="AI945" s="665" t="str">
        <f t="shared" si="161"/>
        <v/>
      </c>
      <c r="AJ945" s="666" t="str">
        <f t="shared" si="162"/>
        <v/>
      </c>
      <c r="AK945" s="666" t="str">
        <f t="shared" si="163"/>
        <v/>
      </c>
      <c r="AL945" s="666" t="str">
        <f t="shared" si="175"/>
        <v/>
      </c>
      <c r="AM945" s="666" t="str">
        <f>IF(R945="","",IF(OR(I945=IF(J945&gt;【１】経営概要!$G$27,調査年-1,調査年),AH945=""),"",ROUND(AH945*R945%,0)))</f>
        <v/>
      </c>
      <c r="AN945" s="666" t="str">
        <f t="shared" si="164"/>
        <v/>
      </c>
      <c r="AO945" s="666" t="str">
        <f t="shared" si="165"/>
        <v/>
      </c>
      <c r="AP945" s="666" t="str">
        <f t="shared" si="166"/>
        <v/>
      </c>
      <c r="AQ945" s="862" t="str">
        <f>IF(OR(R945="",AND(OR(I945&lt;&gt;IF(J945&gt;【１】経営概要!$G$27,調査年-1,調査年),AA945=0),M945="",AL945="")),"",
SUM(
IF(AND(I945=IF(J945&gt;【１】経営概要!$G$27,調査年-1,調査年),AA945=1),ROUND(K945*R945%,0),),
ROUND(M945*R945%,0),
ROUND(SUM(AL945)*R945%,0),
))</f>
        <v/>
      </c>
      <c r="AR945" s="666" t="str">
        <f t="shared" si="167"/>
        <v/>
      </c>
      <c r="AS945" s="666" t="str">
        <f t="shared" si="168"/>
        <v/>
      </c>
      <c r="AT945" s="897" t="str">
        <f t="shared" si="172"/>
        <v/>
      </c>
      <c r="AU945" s="897" t="str">
        <f t="shared" si="169"/>
        <v/>
      </c>
    </row>
    <row r="946" spans="3:47" s="4" customFormat="1" ht="28.15" hidden="1" customHeight="1" outlineLevel="1">
      <c r="C946" s="722">
        <v>928</v>
      </c>
      <c r="D946" s="766"/>
      <c r="E946" s="686"/>
      <c r="F946" s="767"/>
      <c r="G946" s="744"/>
      <c r="H946" s="191"/>
      <c r="I946" s="191"/>
      <c r="J946" s="776"/>
      <c r="K946" s="192"/>
      <c r="L946" s="192"/>
      <c r="M946" s="774"/>
      <c r="N946" s="192"/>
      <c r="O946" s="769"/>
      <c r="P946" s="895"/>
      <c r="Q946" s="960"/>
      <c r="R946" s="1048"/>
      <c r="S946" s="770"/>
      <c r="T946" s="771"/>
      <c r="U946" s="453"/>
      <c r="V946" s="307"/>
      <c r="W946" s="294"/>
      <c r="Z946" s="663" t="str">
        <f t="shared" si="157"/>
        <v/>
      </c>
      <c r="AA946" s="664" t="str">
        <f t="shared" si="170"/>
        <v/>
      </c>
      <c r="AB946" s="664" t="str">
        <f t="shared" si="171"/>
        <v/>
      </c>
      <c r="AC946" s="664" t="str">
        <f>IF(Z946="","",VLOOKUP(Z946,リスト!BN:BO,2,0))</f>
        <v/>
      </c>
      <c r="AD946" s="664" t="str">
        <f t="shared" si="158"/>
        <v/>
      </c>
      <c r="AE946" s="664" t="str">
        <f>IF(AD946="","",VLOOKUP(AD946,リスト!BW:BX,2,0))</f>
        <v/>
      </c>
      <c r="AF946" s="664" t="str">
        <f>IF(Z946="","",IF(J946&gt;【１】経営概要!$G$27,調査年-1,調査年)-I946)</f>
        <v/>
      </c>
      <c r="AG946" s="723" t="str">
        <f t="shared" si="159"/>
        <v/>
      </c>
      <c r="AH946" s="665" t="str">
        <f t="shared" si="160"/>
        <v/>
      </c>
      <c r="AI946" s="665" t="str">
        <f t="shared" si="161"/>
        <v/>
      </c>
      <c r="AJ946" s="666" t="str">
        <f t="shared" si="162"/>
        <v/>
      </c>
      <c r="AK946" s="666" t="str">
        <f t="shared" si="163"/>
        <v/>
      </c>
      <c r="AL946" s="666" t="str">
        <f t="shared" si="175"/>
        <v/>
      </c>
      <c r="AM946" s="666" t="str">
        <f>IF(R946="","",IF(OR(I946=IF(J946&gt;【１】経営概要!$G$27,調査年-1,調査年),AH946=""),"",ROUND(AH946*R946%,0)))</f>
        <v/>
      </c>
      <c r="AN946" s="666" t="str">
        <f t="shared" si="164"/>
        <v/>
      </c>
      <c r="AO946" s="666" t="str">
        <f t="shared" si="165"/>
        <v/>
      </c>
      <c r="AP946" s="666" t="str">
        <f t="shared" si="166"/>
        <v/>
      </c>
      <c r="AQ946" s="862" t="str">
        <f>IF(OR(R946="",AND(OR(I946&lt;&gt;IF(J946&gt;【１】経営概要!$G$27,調査年-1,調査年),AA946=0),M946="",AL946="")),"",
SUM(
IF(AND(I946=IF(J946&gt;【１】経営概要!$G$27,調査年-1,調査年),AA946=1),ROUND(K946*R946%,0),),
ROUND(M946*R946%,0),
ROUND(SUM(AL946)*R946%,0),
))</f>
        <v/>
      </c>
      <c r="AR946" s="666" t="str">
        <f t="shared" si="167"/>
        <v/>
      </c>
      <c r="AS946" s="666" t="str">
        <f t="shared" si="168"/>
        <v/>
      </c>
      <c r="AT946" s="897" t="str">
        <f t="shared" si="172"/>
        <v/>
      </c>
      <c r="AU946" s="897" t="str">
        <f t="shared" si="169"/>
        <v/>
      </c>
    </row>
    <row r="947" spans="3:47" s="4" customFormat="1" ht="28.15" hidden="1" customHeight="1" outlineLevel="1">
      <c r="C947" s="722">
        <v>929</v>
      </c>
      <c r="D947" s="766"/>
      <c r="E947" s="686"/>
      <c r="F947" s="767"/>
      <c r="G947" s="744"/>
      <c r="H947" s="191"/>
      <c r="I947" s="191"/>
      <c r="J947" s="776"/>
      <c r="K947" s="192"/>
      <c r="L947" s="192"/>
      <c r="M947" s="774"/>
      <c r="N947" s="192"/>
      <c r="O947" s="769"/>
      <c r="P947" s="895"/>
      <c r="Q947" s="960"/>
      <c r="R947" s="1048"/>
      <c r="S947" s="770"/>
      <c r="T947" s="771"/>
      <c r="U947" s="453"/>
      <c r="V947" s="307"/>
      <c r="W947" s="294"/>
      <c r="Z947" s="663" t="str">
        <f t="shared" si="157"/>
        <v/>
      </c>
      <c r="AA947" s="664" t="str">
        <f t="shared" si="170"/>
        <v/>
      </c>
      <c r="AB947" s="664" t="str">
        <f t="shared" si="171"/>
        <v/>
      </c>
      <c r="AC947" s="664" t="str">
        <f>IF(Z947="","",VLOOKUP(Z947,リスト!BN:BO,2,0))</f>
        <v/>
      </c>
      <c r="AD947" s="664" t="str">
        <f t="shared" si="158"/>
        <v/>
      </c>
      <c r="AE947" s="664" t="str">
        <f>IF(AD947="","",VLOOKUP(AD947,リスト!BW:BX,2,0))</f>
        <v/>
      </c>
      <c r="AF947" s="664" t="str">
        <f>IF(Z947="","",IF(J947&gt;【１】経営概要!$G$27,調査年-1,調査年)-I947)</f>
        <v/>
      </c>
      <c r="AG947" s="723" t="str">
        <f t="shared" si="159"/>
        <v/>
      </c>
      <c r="AH947" s="665" t="str">
        <f t="shared" si="160"/>
        <v/>
      </c>
      <c r="AI947" s="665" t="str">
        <f t="shared" si="161"/>
        <v/>
      </c>
      <c r="AJ947" s="666" t="str">
        <f t="shared" si="162"/>
        <v/>
      </c>
      <c r="AK947" s="666" t="str">
        <f t="shared" si="163"/>
        <v/>
      </c>
      <c r="AL947" s="666" t="str">
        <f t="shared" si="175"/>
        <v/>
      </c>
      <c r="AM947" s="666" t="str">
        <f>IF(R947="","",IF(OR(I947=IF(J947&gt;【１】経営概要!$G$27,調査年-1,調査年),AH947=""),"",ROUND(AH947*R947%,0)))</f>
        <v/>
      </c>
      <c r="AN947" s="666" t="str">
        <f t="shared" si="164"/>
        <v/>
      </c>
      <c r="AO947" s="666" t="str">
        <f t="shared" si="165"/>
        <v/>
      </c>
      <c r="AP947" s="666" t="str">
        <f t="shared" si="166"/>
        <v/>
      </c>
      <c r="AQ947" s="862" t="str">
        <f>IF(OR(R947="",AND(OR(I947&lt;&gt;IF(J947&gt;【１】経営概要!$G$27,調査年-1,調査年),AA947=0),M947="",AL947="")),"",
SUM(
IF(AND(I947=IF(J947&gt;【１】経営概要!$G$27,調査年-1,調査年),AA947=1),ROUND(K947*R947%,0),),
ROUND(M947*R947%,0),
ROUND(SUM(AL947)*R947%,0),
))</f>
        <v/>
      </c>
      <c r="AR947" s="666" t="str">
        <f t="shared" si="167"/>
        <v/>
      </c>
      <c r="AS947" s="666" t="str">
        <f t="shared" si="168"/>
        <v/>
      </c>
      <c r="AT947" s="897" t="str">
        <f t="shared" si="172"/>
        <v/>
      </c>
      <c r="AU947" s="897" t="str">
        <f t="shared" si="169"/>
        <v/>
      </c>
    </row>
    <row r="948" spans="3:47" s="4" customFormat="1" ht="28.15" hidden="1" customHeight="1" outlineLevel="1">
      <c r="C948" s="722">
        <v>930</v>
      </c>
      <c r="D948" s="766"/>
      <c r="E948" s="686"/>
      <c r="F948" s="767"/>
      <c r="G948" s="744"/>
      <c r="H948" s="191"/>
      <c r="I948" s="191"/>
      <c r="J948" s="776"/>
      <c r="K948" s="192"/>
      <c r="L948" s="192"/>
      <c r="M948" s="774"/>
      <c r="N948" s="192"/>
      <c r="O948" s="769"/>
      <c r="P948" s="895"/>
      <c r="Q948" s="960"/>
      <c r="R948" s="1048"/>
      <c r="S948" s="770"/>
      <c r="T948" s="771"/>
      <c r="U948" s="453"/>
      <c r="V948" s="307"/>
      <c r="W948" s="294"/>
      <c r="Z948" s="663" t="str">
        <f t="shared" si="157"/>
        <v/>
      </c>
      <c r="AA948" s="664" t="str">
        <f t="shared" si="170"/>
        <v/>
      </c>
      <c r="AB948" s="664" t="str">
        <f t="shared" si="171"/>
        <v/>
      </c>
      <c r="AC948" s="664" t="str">
        <f>IF(Z948="","",VLOOKUP(Z948,リスト!BN:BO,2,0))</f>
        <v/>
      </c>
      <c r="AD948" s="664" t="str">
        <f t="shared" si="158"/>
        <v/>
      </c>
      <c r="AE948" s="664" t="str">
        <f>IF(AD948="","",VLOOKUP(AD948,リスト!BW:BX,2,0))</f>
        <v/>
      </c>
      <c r="AF948" s="664" t="str">
        <f>IF(Z948="","",IF(J948&gt;【１】経営概要!$G$27,調査年-1,調査年)-I948)</f>
        <v/>
      </c>
      <c r="AG948" s="723" t="str">
        <f t="shared" si="159"/>
        <v/>
      </c>
      <c r="AH948" s="665" t="str">
        <f t="shared" si="160"/>
        <v/>
      </c>
      <c r="AI948" s="665" t="str">
        <f t="shared" si="161"/>
        <v/>
      </c>
      <c r="AJ948" s="666" t="str">
        <f t="shared" si="162"/>
        <v/>
      </c>
      <c r="AK948" s="666" t="str">
        <f t="shared" si="163"/>
        <v/>
      </c>
      <c r="AL948" s="666" t="str">
        <f t="shared" si="175"/>
        <v/>
      </c>
      <c r="AM948" s="666" t="str">
        <f>IF(R948="","",IF(OR(I948=IF(J948&gt;【１】経営概要!$G$27,調査年-1,調査年),AH948=""),"",ROUND(AH948*R948%,0)))</f>
        <v/>
      </c>
      <c r="AN948" s="666" t="str">
        <f t="shared" si="164"/>
        <v/>
      </c>
      <c r="AO948" s="666" t="str">
        <f t="shared" si="165"/>
        <v/>
      </c>
      <c r="AP948" s="666" t="str">
        <f t="shared" si="166"/>
        <v/>
      </c>
      <c r="AQ948" s="862" t="str">
        <f>IF(OR(R948="",AND(OR(I948&lt;&gt;IF(J948&gt;【１】経営概要!$G$27,調査年-1,調査年),AA948=0),M948="",AL948="")),"",
SUM(
IF(AND(I948=IF(J948&gt;【１】経営概要!$G$27,調査年-1,調査年),AA948=1),ROUND(K948*R948%,0),),
ROUND(M948*R948%,0),
ROUND(SUM(AL948)*R948%,0),
))</f>
        <v/>
      </c>
      <c r="AR948" s="666" t="str">
        <f t="shared" si="167"/>
        <v/>
      </c>
      <c r="AS948" s="666" t="str">
        <f t="shared" si="168"/>
        <v/>
      </c>
      <c r="AT948" s="897" t="str">
        <f t="shared" si="172"/>
        <v/>
      </c>
      <c r="AU948" s="897" t="str">
        <f t="shared" si="169"/>
        <v/>
      </c>
    </row>
    <row r="949" spans="3:47" s="4" customFormat="1" ht="28.15" hidden="1" customHeight="1" outlineLevel="1">
      <c r="C949" s="722">
        <v>931</v>
      </c>
      <c r="D949" s="766"/>
      <c r="E949" s="686"/>
      <c r="F949" s="767"/>
      <c r="G949" s="682"/>
      <c r="H949" s="200"/>
      <c r="I949" s="200"/>
      <c r="J949" s="768"/>
      <c r="K949" s="201"/>
      <c r="L949" s="201"/>
      <c r="M949" s="201"/>
      <c r="N949" s="201"/>
      <c r="O949" s="769"/>
      <c r="P949" s="895"/>
      <c r="Q949" s="960"/>
      <c r="R949" s="1048"/>
      <c r="S949" s="770"/>
      <c r="T949" s="771"/>
      <c r="U949" s="453"/>
      <c r="V949" s="307"/>
      <c r="W949" s="294"/>
      <c r="Z949" s="663" t="str">
        <f t="shared" si="157"/>
        <v/>
      </c>
      <c r="AA949" s="664" t="str">
        <f t="shared" si="170"/>
        <v/>
      </c>
      <c r="AB949" s="664" t="str">
        <f t="shared" si="171"/>
        <v/>
      </c>
      <c r="AC949" s="664" t="str">
        <f>IF(Z949="","",VLOOKUP(Z949,リスト!BN:BO,2,0))</f>
        <v/>
      </c>
      <c r="AD949" s="664" t="str">
        <f t="shared" si="158"/>
        <v/>
      </c>
      <c r="AE949" s="664" t="str">
        <f>IF(AD949="","",VLOOKUP(AD949,リスト!BW:BX,2,0))</f>
        <v/>
      </c>
      <c r="AF949" s="664" t="str">
        <f>IF(Z949="","",IF(J949&gt;【１】経営概要!$G$27,調査年-1,調査年)-I949)</f>
        <v/>
      </c>
      <c r="AG949" s="723" t="str">
        <f t="shared" si="159"/>
        <v/>
      </c>
      <c r="AH949" s="665" t="str">
        <f t="shared" si="160"/>
        <v/>
      </c>
      <c r="AI949" s="665" t="str">
        <f t="shared" si="161"/>
        <v/>
      </c>
      <c r="AJ949" s="666" t="str">
        <f t="shared" si="162"/>
        <v/>
      </c>
      <c r="AK949" s="666" t="str">
        <f t="shared" si="163"/>
        <v/>
      </c>
      <c r="AL949" s="666" t="str">
        <f t="shared" si="175"/>
        <v/>
      </c>
      <c r="AM949" s="666" t="str">
        <f>IF(R949="","",IF(OR(I949=IF(J949&gt;【１】経営概要!$G$27,調査年-1,調査年),AH949=""),"",ROUND(AH949*R949%,0)))</f>
        <v/>
      </c>
      <c r="AN949" s="666" t="str">
        <f t="shared" si="164"/>
        <v/>
      </c>
      <c r="AO949" s="666" t="str">
        <f t="shared" si="165"/>
        <v/>
      </c>
      <c r="AP949" s="666" t="str">
        <f t="shared" si="166"/>
        <v/>
      </c>
      <c r="AQ949" s="862" t="str">
        <f>IF(OR(R949="",AND(OR(I949&lt;&gt;IF(J949&gt;【１】経営概要!$G$27,調査年-1,調査年),AA949=0),M949="",AL949="")),"",
SUM(
IF(AND(I949=IF(J949&gt;【１】経営概要!$G$27,調査年-1,調査年),AA949=1),ROUND(K949*R949%,0),),
ROUND(M949*R949%,0),
ROUND(SUM(AL949)*R949%,0),
))</f>
        <v/>
      </c>
      <c r="AR949" s="666" t="str">
        <f t="shared" si="167"/>
        <v/>
      </c>
      <c r="AS949" s="666" t="str">
        <f t="shared" si="168"/>
        <v/>
      </c>
      <c r="AT949" s="897" t="str">
        <f t="shared" si="172"/>
        <v/>
      </c>
      <c r="AU949" s="897" t="str">
        <f t="shared" si="169"/>
        <v/>
      </c>
    </row>
    <row r="950" spans="3:47" s="4" customFormat="1" ht="28.15" hidden="1" customHeight="1" outlineLevel="1">
      <c r="C950" s="722">
        <v>932</v>
      </c>
      <c r="D950" s="772"/>
      <c r="E950" s="773"/>
      <c r="F950" s="767"/>
      <c r="G950" s="744"/>
      <c r="H950" s="193"/>
      <c r="I950" s="193"/>
      <c r="J950" s="768"/>
      <c r="K950" s="192"/>
      <c r="L950" s="192"/>
      <c r="M950" s="774"/>
      <c r="N950" s="192"/>
      <c r="O950" s="769"/>
      <c r="P950" s="895"/>
      <c r="Q950" s="960"/>
      <c r="R950" s="1048"/>
      <c r="S950" s="770"/>
      <c r="T950" s="771"/>
      <c r="U950" s="453"/>
      <c r="V950" s="307"/>
      <c r="W950" s="294"/>
      <c r="Z950" s="663" t="str">
        <f t="shared" si="157"/>
        <v/>
      </c>
      <c r="AA950" s="664" t="str">
        <f t="shared" si="170"/>
        <v/>
      </c>
      <c r="AB950" s="664" t="str">
        <f t="shared" si="171"/>
        <v/>
      </c>
      <c r="AC950" s="664" t="str">
        <f>IF(Z950="","",VLOOKUP(Z950,リスト!BN:BO,2,0))</f>
        <v/>
      </c>
      <c r="AD950" s="664" t="str">
        <f t="shared" si="158"/>
        <v/>
      </c>
      <c r="AE950" s="664" t="str">
        <f>IF(AD950="","",VLOOKUP(AD950,リスト!BW:BX,2,0))</f>
        <v/>
      </c>
      <c r="AF950" s="664" t="str">
        <f>IF(Z950="","",IF(J950&gt;【１】経営概要!$G$27,調査年-1,調査年)-I950)</f>
        <v/>
      </c>
      <c r="AG950" s="723" t="str">
        <f t="shared" si="159"/>
        <v/>
      </c>
      <c r="AH950" s="665" t="str">
        <f t="shared" si="160"/>
        <v/>
      </c>
      <c r="AI950" s="665" t="str">
        <f t="shared" si="161"/>
        <v/>
      </c>
      <c r="AJ950" s="666" t="str">
        <f t="shared" si="162"/>
        <v/>
      </c>
      <c r="AK950" s="666" t="str">
        <f t="shared" si="163"/>
        <v/>
      </c>
      <c r="AL950" s="666" t="str">
        <f t="shared" si="175"/>
        <v/>
      </c>
      <c r="AM950" s="666" t="str">
        <f>IF(R950="","",IF(OR(I950=IF(J950&gt;【１】経営概要!$G$27,調査年-1,調査年),AH950=""),"",ROUND(AH950*R950%,0)))</f>
        <v/>
      </c>
      <c r="AN950" s="666" t="str">
        <f t="shared" si="164"/>
        <v/>
      </c>
      <c r="AO950" s="666" t="str">
        <f t="shared" si="165"/>
        <v/>
      </c>
      <c r="AP950" s="666" t="str">
        <f t="shared" si="166"/>
        <v/>
      </c>
      <c r="AQ950" s="862" t="str">
        <f>IF(OR(R950="",AND(OR(I950&lt;&gt;IF(J950&gt;【１】経営概要!$G$27,調査年-1,調査年),AA950=0),M950="",AL950="")),"",
SUM(
IF(AND(I950=IF(J950&gt;【１】経営概要!$G$27,調査年-1,調査年),AA950=1),ROUND(K950*R950%,0),),
ROUND(M950*R950%,0),
ROUND(SUM(AL950)*R950%,0),
))</f>
        <v/>
      </c>
      <c r="AR950" s="666" t="str">
        <f t="shared" si="167"/>
        <v/>
      </c>
      <c r="AS950" s="666" t="str">
        <f t="shared" si="168"/>
        <v/>
      </c>
      <c r="AT950" s="897" t="str">
        <f t="shared" si="172"/>
        <v/>
      </c>
      <c r="AU950" s="897" t="str">
        <f t="shared" si="169"/>
        <v/>
      </c>
    </row>
    <row r="951" spans="3:47" s="4" customFormat="1" ht="28.15" hidden="1" customHeight="1" outlineLevel="1">
      <c r="C951" s="722">
        <v>933</v>
      </c>
      <c r="D951" s="766"/>
      <c r="E951" s="686"/>
      <c r="F951" s="767"/>
      <c r="G951" s="744"/>
      <c r="H951" s="191"/>
      <c r="I951" s="191"/>
      <c r="J951" s="768"/>
      <c r="K951" s="192"/>
      <c r="L951" s="192"/>
      <c r="M951" s="774"/>
      <c r="N951" s="192"/>
      <c r="O951" s="769"/>
      <c r="P951" s="895"/>
      <c r="Q951" s="960"/>
      <c r="R951" s="1048"/>
      <c r="S951" s="770"/>
      <c r="T951" s="771"/>
      <c r="U951" s="453"/>
      <c r="V951" s="307"/>
      <c r="W951" s="294"/>
      <c r="Z951" s="663" t="str">
        <f t="shared" si="157"/>
        <v/>
      </c>
      <c r="AA951" s="664" t="str">
        <f t="shared" si="170"/>
        <v/>
      </c>
      <c r="AB951" s="664" t="str">
        <f t="shared" si="171"/>
        <v/>
      </c>
      <c r="AC951" s="664" t="str">
        <f>IF(Z951="","",VLOOKUP(Z951,リスト!BN:BO,2,0))</f>
        <v/>
      </c>
      <c r="AD951" s="664" t="str">
        <f t="shared" si="158"/>
        <v/>
      </c>
      <c r="AE951" s="664" t="str">
        <f>IF(AD951="","",VLOOKUP(AD951,リスト!BW:BX,2,0))</f>
        <v/>
      </c>
      <c r="AF951" s="664" t="str">
        <f>IF(Z951="","",IF(J951&gt;【１】経営概要!$G$27,調査年-1,調査年)-I951)</f>
        <v/>
      </c>
      <c r="AG951" s="723" t="str">
        <f t="shared" si="159"/>
        <v/>
      </c>
      <c r="AH951" s="665" t="str">
        <f t="shared" si="160"/>
        <v/>
      </c>
      <c r="AI951" s="665" t="str">
        <f t="shared" si="161"/>
        <v/>
      </c>
      <c r="AJ951" s="666" t="str">
        <f t="shared" si="162"/>
        <v/>
      </c>
      <c r="AK951" s="666" t="str">
        <f t="shared" si="163"/>
        <v/>
      </c>
      <c r="AL951" s="666" t="str">
        <f t="shared" si="175"/>
        <v/>
      </c>
      <c r="AM951" s="666" t="str">
        <f>IF(R951="","",IF(OR(I951=IF(J951&gt;【１】経営概要!$G$27,調査年-1,調査年),AH951=""),"",ROUND(AH951*R951%,0)))</f>
        <v/>
      </c>
      <c r="AN951" s="666" t="str">
        <f t="shared" si="164"/>
        <v/>
      </c>
      <c r="AO951" s="666" t="str">
        <f t="shared" si="165"/>
        <v/>
      </c>
      <c r="AP951" s="666" t="str">
        <f t="shared" si="166"/>
        <v/>
      </c>
      <c r="AQ951" s="862" t="str">
        <f>IF(OR(R951="",AND(OR(I951&lt;&gt;IF(J951&gt;【１】経営概要!$G$27,調査年-1,調査年),AA951=0),M951="",AL951="")),"",
SUM(
IF(AND(I951=IF(J951&gt;【１】経営概要!$G$27,調査年-1,調査年),AA951=1),ROUND(K951*R951%,0),),
ROUND(M951*R951%,0),
ROUND(SUM(AL951)*R951%,0),
))</f>
        <v/>
      </c>
      <c r="AR951" s="666" t="str">
        <f t="shared" si="167"/>
        <v/>
      </c>
      <c r="AS951" s="666" t="str">
        <f t="shared" si="168"/>
        <v/>
      </c>
      <c r="AT951" s="897" t="str">
        <f t="shared" si="172"/>
        <v/>
      </c>
      <c r="AU951" s="897" t="str">
        <f t="shared" si="169"/>
        <v/>
      </c>
    </row>
    <row r="952" spans="3:47" s="4" customFormat="1" ht="28.15" hidden="1" customHeight="1" outlineLevel="1">
      <c r="C952" s="722">
        <v>934</v>
      </c>
      <c r="D952" s="772"/>
      <c r="E952" s="773"/>
      <c r="F952" s="767"/>
      <c r="G952" s="744"/>
      <c r="H952" s="193"/>
      <c r="I952" s="193"/>
      <c r="J952" s="768"/>
      <c r="K952" s="192"/>
      <c r="L952" s="192"/>
      <c r="M952" s="774"/>
      <c r="N952" s="192"/>
      <c r="O952" s="769"/>
      <c r="P952" s="895"/>
      <c r="Q952" s="960"/>
      <c r="R952" s="1048"/>
      <c r="S952" s="770"/>
      <c r="T952" s="771"/>
      <c r="U952" s="453"/>
      <c r="V952" s="307"/>
      <c r="W952" s="294"/>
      <c r="Z952" s="663" t="str">
        <f t="shared" si="157"/>
        <v/>
      </c>
      <c r="AA952" s="664" t="str">
        <f t="shared" si="170"/>
        <v/>
      </c>
      <c r="AB952" s="664" t="str">
        <f t="shared" si="171"/>
        <v/>
      </c>
      <c r="AC952" s="664" t="str">
        <f>IF(Z952="","",VLOOKUP(Z952,リスト!BN:BO,2,0))</f>
        <v/>
      </c>
      <c r="AD952" s="664" t="str">
        <f t="shared" si="158"/>
        <v/>
      </c>
      <c r="AE952" s="664" t="str">
        <f>IF(AD952="","",VLOOKUP(AD952,リスト!BW:BX,2,0))</f>
        <v/>
      </c>
      <c r="AF952" s="664" t="str">
        <f>IF(Z952="","",IF(J952&gt;【１】経営概要!$G$27,調査年-1,調査年)-I952)</f>
        <v/>
      </c>
      <c r="AG952" s="723" t="str">
        <f t="shared" si="159"/>
        <v/>
      </c>
      <c r="AH952" s="665" t="str">
        <f t="shared" si="160"/>
        <v/>
      </c>
      <c r="AI952" s="665" t="str">
        <f t="shared" si="161"/>
        <v/>
      </c>
      <c r="AJ952" s="666" t="str">
        <f t="shared" si="162"/>
        <v/>
      </c>
      <c r="AK952" s="666" t="str">
        <f t="shared" si="163"/>
        <v/>
      </c>
      <c r="AL952" s="666" t="str">
        <f t="shared" si="175"/>
        <v/>
      </c>
      <c r="AM952" s="666" t="str">
        <f>IF(R952="","",IF(OR(I952=IF(J952&gt;【１】経営概要!$G$27,調査年-1,調査年),AH952=""),"",ROUND(AH952*R952%,0)))</f>
        <v/>
      </c>
      <c r="AN952" s="666" t="str">
        <f t="shared" si="164"/>
        <v/>
      </c>
      <c r="AO952" s="666" t="str">
        <f t="shared" si="165"/>
        <v/>
      </c>
      <c r="AP952" s="666" t="str">
        <f t="shared" si="166"/>
        <v/>
      </c>
      <c r="AQ952" s="862" t="str">
        <f>IF(OR(R952="",AND(OR(I952&lt;&gt;IF(J952&gt;【１】経営概要!$G$27,調査年-1,調査年),AA952=0),M952="",AL952="")),"",
SUM(
IF(AND(I952=IF(J952&gt;【１】経営概要!$G$27,調査年-1,調査年),AA952=1),ROUND(K952*R952%,0),),
ROUND(M952*R952%,0),
ROUND(SUM(AL952)*R952%,0),
))</f>
        <v/>
      </c>
      <c r="AR952" s="666" t="str">
        <f t="shared" si="167"/>
        <v/>
      </c>
      <c r="AS952" s="666" t="str">
        <f t="shared" si="168"/>
        <v/>
      </c>
      <c r="AT952" s="897" t="str">
        <f t="shared" si="172"/>
        <v/>
      </c>
      <c r="AU952" s="897" t="str">
        <f t="shared" si="169"/>
        <v/>
      </c>
    </row>
    <row r="953" spans="3:47" s="4" customFormat="1" ht="28.15" hidden="1" customHeight="1" outlineLevel="1">
      <c r="C953" s="722">
        <v>935</v>
      </c>
      <c r="D953" s="766"/>
      <c r="E953" s="686"/>
      <c r="F953" s="767"/>
      <c r="G953" s="744"/>
      <c r="H953" s="191"/>
      <c r="I953" s="191"/>
      <c r="J953" s="768"/>
      <c r="K953" s="192"/>
      <c r="L953" s="192"/>
      <c r="M953" s="774"/>
      <c r="N953" s="192"/>
      <c r="O953" s="769"/>
      <c r="P953" s="895"/>
      <c r="Q953" s="960"/>
      <c r="R953" s="1048"/>
      <c r="S953" s="770"/>
      <c r="T953" s="771"/>
      <c r="U953" s="453"/>
      <c r="V953" s="307"/>
      <c r="W953" s="294"/>
      <c r="Z953" s="663" t="str">
        <f t="shared" si="157"/>
        <v/>
      </c>
      <c r="AA953" s="664" t="str">
        <f t="shared" si="170"/>
        <v/>
      </c>
      <c r="AB953" s="664" t="str">
        <f t="shared" si="171"/>
        <v/>
      </c>
      <c r="AC953" s="664" t="str">
        <f>IF(Z953="","",VLOOKUP(Z953,リスト!BN:BO,2,0))</f>
        <v/>
      </c>
      <c r="AD953" s="664" t="str">
        <f t="shared" si="158"/>
        <v/>
      </c>
      <c r="AE953" s="664" t="str">
        <f>IF(AD953="","",VLOOKUP(AD953,リスト!BW:BX,2,0))</f>
        <v/>
      </c>
      <c r="AF953" s="664" t="str">
        <f>IF(Z953="","",IF(J953&gt;【１】経営概要!$G$27,調査年-1,調査年)-I953)</f>
        <v/>
      </c>
      <c r="AG953" s="723" t="str">
        <f t="shared" si="159"/>
        <v/>
      </c>
      <c r="AH953" s="665" t="str">
        <f t="shared" si="160"/>
        <v/>
      </c>
      <c r="AI953" s="665" t="str">
        <f t="shared" si="161"/>
        <v/>
      </c>
      <c r="AJ953" s="666" t="str">
        <f t="shared" si="162"/>
        <v/>
      </c>
      <c r="AK953" s="666" t="str">
        <f t="shared" si="163"/>
        <v/>
      </c>
      <c r="AL953" s="666" t="str">
        <f t="shared" si="175"/>
        <v/>
      </c>
      <c r="AM953" s="666" t="str">
        <f>IF(R953="","",IF(OR(I953=IF(J953&gt;【１】経営概要!$G$27,調査年-1,調査年),AH953=""),"",ROUND(AH953*R953%,0)))</f>
        <v/>
      </c>
      <c r="AN953" s="666" t="str">
        <f t="shared" si="164"/>
        <v/>
      </c>
      <c r="AO953" s="666" t="str">
        <f t="shared" si="165"/>
        <v/>
      </c>
      <c r="AP953" s="666" t="str">
        <f t="shared" si="166"/>
        <v/>
      </c>
      <c r="AQ953" s="862" t="str">
        <f>IF(OR(R953="",AND(OR(I953&lt;&gt;IF(J953&gt;【１】経営概要!$G$27,調査年-1,調査年),AA953=0),M953="",AL953="")),"",
SUM(
IF(AND(I953=IF(J953&gt;【１】経営概要!$G$27,調査年-1,調査年),AA953=1),ROUND(K953*R953%,0),),
ROUND(M953*R953%,0),
ROUND(SUM(AL953)*R953%,0),
))</f>
        <v/>
      </c>
      <c r="AR953" s="666" t="str">
        <f t="shared" si="167"/>
        <v/>
      </c>
      <c r="AS953" s="666" t="str">
        <f t="shared" si="168"/>
        <v/>
      </c>
      <c r="AT953" s="897" t="str">
        <f t="shared" si="172"/>
        <v/>
      </c>
      <c r="AU953" s="897" t="str">
        <f t="shared" si="169"/>
        <v/>
      </c>
    </row>
    <row r="954" spans="3:47" s="4" customFormat="1" ht="28.15" hidden="1" customHeight="1" outlineLevel="1">
      <c r="C954" s="722">
        <v>936</v>
      </c>
      <c r="D954" s="772"/>
      <c r="E954" s="773"/>
      <c r="F954" s="767"/>
      <c r="G954" s="744"/>
      <c r="H954" s="193"/>
      <c r="I954" s="193"/>
      <c r="J954" s="768"/>
      <c r="K954" s="192"/>
      <c r="L954" s="192"/>
      <c r="M954" s="774"/>
      <c r="N954" s="192"/>
      <c r="O954" s="769"/>
      <c r="P954" s="895"/>
      <c r="Q954" s="960"/>
      <c r="R954" s="1048"/>
      <c r="S954" s="770"/>
      <c r="T954" s="771"/>
      <c r="U954" s="453"/>
      <c r="V954" s="307"/>
      <c r="W954" s="294"/>
      <c r="Z954" s="663" t="str">
        <f t="shared" si="157"/>
        <v/>
      </c>
      <c r="AA954" s="664" t="str">
        <f t="shared" si="170"/>
        <v/>
      </c>
      <c r="AB954" s="664" t="str">
        <f t="shared" si="171"/>
        <v/>
      </c>
      <c r="AC954" s="664" t="str">
        <f>IF(Z954="","",VLOOKUP(Z954,リスト!BN:BO,2,0))</f>
        <v/>
      </c>
      <c r="AD954" s="664" t="str">
        <f t="shared" si="158"/>
        <v/>
      </c>
      <c r="AE954" s="664" t="str">
        <f>IF(AD954="","",VLOOKUP(AD954,リスト!BW:BX,2,0))</f>
        <v/>
      </c>
      <c r="AF954" s="664" t="str">
        <f>IF(Z954="","",IF(J954&gt;【１】経営概要!$G$27,調査年-1,調査年)-I954)</f>
        <v/>
      </c>
      <c r="AG954" s="723" t="str">
        <f t="shared" si="159"/>
        <v/>
      </c>
      <c r="AH954" s="665" t="str">
        <f t="shared" si="160"/>
        <v/>
      </c>
      <c r="AI954" s="665" t="str">
        <f t="shared" si="161"/>
        <v/>
      </c>
      <c r="AJ954" s="666" t="str">
        <f t="shared" si="162"/>
        <v/>
      </c>
      <c r="AK954" s="666" t="str">
        <f t="shared" si="163"/>
        <v/>
      </c>
      <c r="AL954" s="666" t="str">
        <f t="shared" si="175"/>
        <v/>
      </c>
      <c r="AM954" s="666" t="str">
        <f>IF(R954="","",IF(OR(I954=IF(J954&gt;【１】経営概要!$G$27,調査年-1,調査年),AH954=""),"",ROUND(AH954*R954%,0)))</f>
        <v/>
      </c>
      <c r="AN954" s="666" t="str">
        <f t="shared" si="164"/>
        <v/>
      </c>
      <c r="AO954" s="666" t="str">
        <f t="shared" si="165"/>
        <v/>
      </c>
      <c r="AP954" s="666" t="str">
        <f t="shared" si="166"/>
        <v/>
      </c>
      <c r="AQ954" s="862" t="str">
        <f>IF(OR(R954="",AND(OR(I954&lt;&gt;IF(J954&gt;【１】経営概要!$G$27,調査年-1,調査年),AA954=0),M954="",AL954="")),"",
SUM(
IF(AND(I954=IF(J954&gt;【１】経営概要!$G$27,調査年-1,調査年),AA954=1),ROUND(K954*R954%,0),),
ROUND(M954*R954%,0),
ROUND(SUM(AL954)*R954%,0),
))</f>
        <v/>
      </c>
      <c r="AR954" s="666" t="str">
        <f t="shared" si="167"/>
        <v/>
      </c>
      <c r="AS954" s="666" t="str">
        <f t="shared" si="168"/>
        <v/>
      </c>
      <c r="AT954" s="897" t="str">
        <f t="shared" si="172"/>
        <v/>
      </c>
      <c r="AU954" s="897" t="str">
        <f t="shared" si="169"/>
        <v/>
      </c>
    </row>
    <row r="955" spans="3:47" s="4" customFormat="1" ht="28.15" hidden="1" customHeight="1" outlineLevel="1">
      <c r="C955" s="722">
        <v>937</v>
      </c>
      <c r="D955" s="766"/>
      <c r="E955" s="686"/>
      <c r="F955" s="767"/>
      <c r="G955" s="744"/>
      <c r="H955" s="191"/>
      <c r="I955" s="191"/>
      <c r="J955" s="768"/>
      <c r="K955" s="192"/>
      <c r="L955" s="192"/>
      <c r="M955" s="774"/>
      <c r="N955" s="192"/>
      <c r="O955" s="769"/>
      <c r="P955" s="895"/>
      <c r="Q955" s="960"/>
      <c r="R955" s="1048"/>
      <c r="S955" s="770"/>
      <c r="T955" s="771"/>
      <c r="U955" s="453"/>
      <c r="V955" s="307"/>
      <c r="W955" s="294"/>
      <c r="Z955" s="663" t="str">
        <f t="shared" si="157"/>
        <v/>
      </c>
      <c r="AA955" s="664" t="str">
        <f t="shared" si="170"/>
        <v/>
      </c>
      <c r="AB955" s="664" t="str">
        <f t="shared" si="171"/>
        <v/>
      </c>
      <c r="AC955" s="664" t="str">
        <f>IF(Z955="","",VLOOKUP(Z955,リスト!BN:BO,2,0))</f>
        <v/>
      </c>
      <c r="AD955" s="664" t="str">
        <f t="shared" si="158"/>
        <v/>
      </c>
      <c r="AE955" s="664" t="str">
        <f>IF(AD955="","",VLOOKUP(AD955,リスト!BW:BX,2,0))</f>
        <v/>
      </c>
      <c r="AF955" s="664" t="str">
        <f>IF(Z955="","",IF(J955&gt;【１】経営概要!$G$27,調査年-1,調査年)-I955)</f>
        <v/>
      </c>
      <c r="AG955" s="723" t="str">
        <f t="shared" si="159"/>
        <v/>
      </c>
      <c r="AH955" s="665" t="str">
        <f t="shared" si="160"/>
        <v/>
      </c>
      <c r="AI955" s="665" t="str">
        <f t="shared" si="161"/>
        <v/>
      </c>
      <c r="AJ955" s="666" t="str">
        <f t="shared" si="162"/>
        <v/>
      </c>
      <c r="AK955" s="666" t="str">
        <f t="shared" si="163"/>
        <v/>
      </c>
      <c r="AL955" s="666" t="str">
        <f t="shared" si="175"/>
        <v/>
      </c>
      <c r="AM955" s="666" t="str">
        <f>IF(R955="","",IF(OR(I955=IF(J955&gt;【１】経営概要!$G$27,調査年-1,調査年),AH955=""),"",ROUND(AH955*R955%,0)))</f>
        <v/>
      </c>
      <c r="AN955" s="666" t="str">
        <f t="shared" si="164"/>
        <v/>
      </c>
      <c r="AO955" s="666" t="str">
        <f t="shared" si="165"/>
        <v/>
      </c>
      <c r="AP955" s="666" t="str">
        <f t="shared" si="166"/>
        <v/>
      </c>
      <c r="AQ955" s="862" t="str">
        <f>IF(OR(R955="",AND(OR(I955&lt;&gt;IF(J955&gt;【１】経営概要!$G$27,調査年-1,調査年),AA955=0),M955="",AL955="")),"",
SUM(
IF(AND(I955=IF(J955&gt;【１】経営概要!$G$27,調査年-1,調査年),AA955=1),ROUND(K955*R955%,0),),
ROUND(M955*R955%,0),
ROUND(SUM(AL955)*R955%,0),
))</f>
        <v/>
      </c>
      <c r="AR955" s="666" t="str">
        <f t="shared" si="167"/>
        <v/>
      </c>
      <c r="AS955" s="666" t="str">
        <f t="shared" si="168"/>
        <v/>
      </c>
      <c r="AT955" s="897" t="str">
        <f t="shared" si="172"/>
        <v/>
      </c>
      <c r="AU955" s="897" t="str">
        <f t="shared" si="169"/>
        <v/>
      </c>
    </row>
    <row r="956" spans="3:47" s="4" customFormat="1" ht="28.15" hidden="1" customHeight="1" outlineLevel="1">
      <c r="C956" s="722">
        <v>938</v>
      </c>
      <c r="D956" s="772"/>
      <c r="E956" s="773"/>
      <c r="F956" s="767"/>
      <c r="G956" s="744"/>
      <c r="H956" s="193"/>
      <c r="I956" s="193"/>
      <c r="J956" s="768"/>
      <c r="K956" s="192"/>
      <c r="L956" s="192"/>
      <c r="M956" s="774"/>
      <c r="N956" s="192"/>
      <c r="O956" s="769"/>
      <c r="P956" s="895"/>
      <c r="Q956" s="960"/>
      <c r="R956" s="1048"/>
      <c r="S956" s="770"/>
      <c r="T956" s="771"/>
      <c r="U956" s="453"/>
      <c r="V956" s="307"/>
      <c r="W956" s="294"/>
      <c r="Z956" s="663" t="str">
        <f t="shared" si="157"/>
        <v/>
      </c>
      <c r="AA956" s="664" t="str">
        <f t="shared" si="170"/>
        <v/>
      </c>
      <c r="AB956" s="664" t="str">
        <f t="shared" si="171"/>
        <v/>
      </c>
      <c r="AC956" s="664" t="str">
        <f>IF(Z956="","",VLOOKUP(Z956,リスト!BN:BO,2,0))</f>
        <v/>
      </c>
      <c r="AD956" s="664" t="str">
        <f t="shared" si="158"/>
        <v/>
      </c>
      <c r="AE956" s="664" t="str">
        <f>IF(AD956="","",VLOOKUP(AD956,リスト!BW:BX,2,0))</f>
        <v/>
      </c>
      <c r="AF956" s="664" t="str">
        <f>IF(Z956="","",IF(J956&gt;【１】経営概要!$G$27,調査年-1,調査年)-I956)</f>
        <v/>
      </c>
      <c r="AG956" s="723" t="str">
        <f t="shared" si="159"/>
        <v/>
      </c>
      <c r="AH956" s="665" t="str">
        <f t="shared" si="160"/>
        <v/>
      </c>
      <c r="AI956" s="665" t="str">
        <f t="shared" si="161"/>
        <v/>
      </c>
      <c r="AJ956" s="666" t="str">
        <f t="shared" si="162"/>
        <v/>
      </c>
      <c r="AK956" s="666" t="str">
        <f t="shared" si="163"/>
        <v/>
      </c>
      <c r="AL956" s="666" t="str">
        <f t="shared" si="175"/>
        <v/>
      </c>
      <c r="AM956" s="666" t="str">
        <f>IF(R956="","",IF(OR(I956=IF(J956&gt;【１】経営概要!$G$27,調査年-1,調査年),AH956=""),"",ROUND(AH956*R956%,0)))</f>
        <v/>
      </c>
      <c r="AN956" s="666" t="str">
        <f t="shared" si="164"/>
        <v/>
      </c>
      <c r="AO956" s="666" t="str">
        <f t="shared" si="165"/>
        <v/>
      </c>
      <c r="AP956" s="666" t="str">
        <f t="shared" si="166"/>
        <v/>
      </c>
      <c r="AQ956" s="862" t="str">
        <f>IF(OR(R956="",AND(OR(I956&lt;&gt;IF(J956&gt;【１】経営概要!$G$27,調査年-1,調査年),AA956=0),M956="",AL956="")),"",
SUM(
IF(AND(I956=IF(J956&gt;【１】経営概要!$G$27,調査年-1,調査年),AA956=1),ROUND(K956*R956%,0),),
ROUND(M956*R956%,0),
ROUND(SUM(AL956)*R956%,0),
))</f>
        <v/>
      </c>
      <c r="AR956" s="666" t="str">
        <f t="shared" si="167"/>
        <v/>
      </c>
      <c r="AS956" s="666" t="str">
        <f t="shared" si="168"/>
        <v/>
      </c>
      <c r="AT956" s="897" t="str">
        <f t="shared" si="172"/>
        <v/>
      </c>
      <c r="AU956" s="897" t="str">
        <f t="shared" si="169"/>
        <v/>
      </c>
    </row>
    <row r="957" spans="3:47" s="4" customFormat="1" ht="28.15" hidden="1" customHeight="1" outlineLevel="1">
      <c r="C957" s="722">
        <v>939</v>
      </c>
      <c r="D957" s="766"/>
      <c r="E957" s="686"/>
      <c r="F957" s="767"/>
      <c r="G957" s="744"/>
      <c r="H957" s="191"/>
      <c r="I957" s="191"/>
      <c r="J957" s="768"/>
      <c r="K957" s="192"/>
      <c r="L957" s="192"/>
      <c r="M957" s="774"/>
      <c r="N957" s="192"/>
      <c r="O957" s="769"/>
      <c r="P957" s="895"/>
      <c r="Q957" s="960"/>
      <c r="R957" s="1048"/>
      <c r="S957" s="770"/>
      <c r="T957" s="771"/>
      <c r="U957" s="453"/>
      <c r="V957" s="307"/>
      <c r="W957" s="294"/>
      <c r="Z957" s="663" t="str">
        <f t="shared" si="157"/>
        <v/>
      </c>
      <c r="AA957" s="664" t="str">
        <f t="shared" si="170"/>
        <v/>
      </c>
      <c r="AB957" s="664" t="str">
        <f t="shared" si="171"/>
        <v/>
      </c>
      <c r="AC957" s="664" t="str">
        <f>IF(Z957="","",VLOOKUP(Z957,リスト!BN:BO,2,0))</f>
        <v/>
      </c>
      <c r="AD957" s="664" t="str">
        <f t="shared" si="158"/>
        <v/>
      </c>
      <c r="AE957" s="664" t="str">
        <f>IF(AD957="","",VLOOKUP(AD957,リスト!BW:BX,2,0))</f>
        <v/>
      </c>
      <c r="AF957" s="664" t="str">
        <f>IF(Z957="","",IF(J957&gt;【１】経営概要!$G$27,調査年-1,調査年)-I957)</f>
        <v/>
      </c>
      <c r="AG957" s="723" t="str">
        <f t="shared" si="159"/>
        <v/>
      </c>
      <c r="AH957" s="665" t="str">
        <f t="shared" si="160"/>
        <v/>
      </c>
      <c r="AI957" s="665" t="str">
        <f t="shared" si="161"/>
        <v/>
      </c>
      <c r="AJ957" s="666" t="str">
        <f t="shared" si="162"/>
        <v/>
      </c>
      <c r="AK957" s="666" t="str">
        <f t="shared" si="163"/>
        <v/>
      </c>
      <c r="AL957" s="666" t="str">
        <f t="shared" si="175"/>
        <v/>
      </c>
      <c r="AM957" s="666" t="str">
        <f>IF(R957="","",IF(OR(I957=IF(J957&gt;【１】経営概要!$G$27,調査年-1,調査年),AH957=""),"",ROUND(AH957*R957%,0)))</f>
        <v/>
      </c>
      <c r="AN957" s="666" t="str">
        <f t="shared" si="164"/>
        <v/>
      </c>
      <c r="AO957" s="666" t="str">
        <f t="shared" si="165"/>
        <v/>
      </c>
      <c r="AP957" s="666" t="str">
        <f t="shared" si="166"/>
        <v/>
      </c>
      <c r="AQ957" s="862" t="str">
        <f>IF(OR(R957="",AND(OR(I957&lt;&gt;IF(J957&gt;【１】経営概要!$G$27,調査年-1,調査年),AA957=0),M957="",AL957="")),"",
SUM(
IF(AND(I957=IF(J957&gt;【１】経営概要!$G$27,調査年-1,調査年),AA957=1),ROUND(K957*R957%,0),),
ROUND(M957*R957%,0),
ROUND(SUM(AL957)*R957%,0),
))</f>
        <v/>
      </c>
      <c r="AR957" s="666" t="str">
        <f t="shared" si="167"/>
        <v/>
      </c>
      <c r="AS957" s="666" t="str">
        <f t="shared" si="168"/>
        <v/>
      </c>
      <c r="AT957" s="897" t="str">
        <f t="shared" si="172"/>
        <v/>
      </c>
      <c r="AU957" s="897" t="str">
        <f t="shared" si="169"/>
        <v/>
      </c>
    </row>
    <row r="958" spans="3:47" s="4" customFormat="1" ht="28.15" hidden="1" customHeight="1" outlineLevel="1">
      <c r="C958" s="722">
        <v>940</v>
      </c>
      <c r="D958" s="772"/>
      <c r="E958" s="773"/>
      <c r="F958" s="767"/>
      <c r="G958" s="744"/>
      <c r="H958" s="193"/>
      <c r="I958" s="193"/>
      <c r="J958" s="768"/>
      <c r="K958" s="192"/>
      <c r="L958" s="192"/>
      <c r="M958" s="774"/>
      <c r="N958" s="192"/>
      <c r="O958" s="769"/>
      <c r="P958" s="895"/>
      <c r="Q958" s="960"/>
      <c r="R958" s="1048"/>
      <c r="S958" s="770"/>
      <c r="T958" s="771"/>
      <c r="U958" s="453"/>
      <c r="V958" s="307"/>
      <c r="W958" s="294"/>
      <c r="Z958" s="663" t="str">
        <f t="shared" si="157"/>
        <v/>
      </c>
      <c r="AA958" s="664" t="str">
        <f t="shared" si="170"/>
        <v/>
      </c>
      <c r="AB958" s="664" t="str">
        <f t="shared" si="171"/>
        <v/>
      </c>
      <c r="AC958" s="664" t="str">
        <f>IF(Z958="","",VLOOKUP(Z958,リスト!BN:BO,2,0))</f>
        <v/>
      </c>
      <c r="AD958" s="664" t="str">
        <f t="shared" si="158"/>
        <v/>
      </c>
      <c r="AE958" s="664" t="str">
        <f>IF(AD958="","",VLOOKUP(AD958,リスト!BW:BX,2,0))</f>
        <v/>
      </c>
      <c r="AF958" s="664" t="str">
        <f>IF(Z958="","",IF(J958&gt;【１】経営概要!$G$27,調査年-1,調査年)-I958)</f>
        <v/>
      </c>
      <c r="AG958" s="723" t="str">
        <f t="shared" si="159"/>
        <v/>
      </c>
      <c r="AH958" s="665" t="str">
        <f t="shared" si="160"/>
        <v/>
      </c>
      <c r="AI958" s="665" t="str">
        <f t="shared" si="161"/>
        <v/>
      </c>
      <c r="AJ958" s="666" t="str">
        <f t="shared" si="162"/>
        <v/>
      </c>
      <c r="AK958" s="666" t="str">
        <f t="shared" si="163"/>
        <v/>
      </c>
      <c r="AL958" s="666" t="str">
        <f t="shared" si="175"/>
        <v/>
      </c>
      <c r="AM958" s="666" t="str">
        <f>IF(R958="","",IF(OR(I958=IF(J958&gt;【１】経営概要!$G$27,調査年-1,調査年),AH958=""),"",ROUND(AH958*R958%,0)))</f>
        <v/>
      </c>
      <c r="AN958" s="666" t="str">
        <f t="shared" si="164"/>
        <v/>
      </c>
      <c r="AO958" s="666" t="str">
        <f t="shared" si="165"/>
        <v/>
      </c>
      <c r="AP958" s="666" t="str">
        <f t="shared" si="166"/>
        <v/>
      </c>
      <c r="AQ958" s="862" t="str">
        <f>IF(OR(R958="",AND(OR(I958&lt;&gt;IF(J958&gt;【１】経営概要!$G$27,調査年-1,調査年),AA958=0),M958="",AL958="")),"",
SUM(
IF(AND(I958=IF(J958&gt;【１】経営概要!$G$27,調査年-1,調査年),AA958=1),ROUND(K958*R958%,0),),
ROUND(M958*R958%,0),
ROUND(SUM(AL958)*R958%,0),
))</f>
        <v/>
      </c>
      <c r="AR958" s="666" t="str">
        <f t="shared" si="167"/>
        <v/>
      </c>
      <c r="AS958" s="666" t="str">
        <f t="shared" si="168"/>
        <v/>
      </c>
      <c r="AT958" s="897" t="str">
        <f t="shared" si="172"/>
        <v/>
      </c>
      <c r="AU958" s="897" t="str">
        <f t="shared" si="169"/>
        <v/>
      </c>
    </row>
    <row r="959" spans="3:47" s="4" customFormat="1" ht="28.15" hidden="1" customHeight="1" outlineLevel="1">
      <c r="C959" s="722">
        <v>941</v>
      </c>
      <c r="D959" s="766"/>
      <c r="E959" s="686"/>
      <c r="F959" s="767"/>
      <c r="G959" s="744"/>
      <c r="H959" s="191"/>
      <c r="I959" s="191"/>
      <c r="J959" s="768"/>
      <c r="K959" s="192"/>
      <c r="L959" s="192"/>
      <c r="M959" s="774"/>
      <c r="N959" s="192"/>
      <c r="O959" s="769"/>
      <c r="P959" s="895"/>
      <c r="Q959" s="960"/>
      <c r="R959" s="1048"/>
      <c r="S959" s="770"/>
      <c r="T959" s="771"/>
      <c r="U959" s="453"/>
      <c r="V959" s="307"/>
      <c r="W959" s="294"/>
      <c r="Z959" s="663" t="str">
        <f t="shared" si="157"/>
        <v/>
      </c>
      <c r="AA959" s="664" t="str">
        <f t="shared" si="170"/>
        <v/>
      </c>
      <c r="AB959" s="664" t="str">
        <f t="shared" si="171"/>
        <v/>
      </c>
      <c r="AC959" s="664" t="str">
        <f>IF(Z959="","",VLOOKUP(Z959,リスト!BN:BO,2,0))</f>
        <v/>
      </c>
      <c r="AD959" s="664" t="str">
        <f t="shared" si="158"/>
        <v/>
      </c>
      <c r="AE959" s="664" t="str">
        <f>IF(AD959="","",VLOOKUP(AD959,リスト!BW:BX,2,0))</f>
        <v/>
      </c>
      <c r="AF959" s="664" t="str">
        <f>IF(Z959="","",IF(J959&gt;【１】経営概要!$G$27,調査年-1,調査年)-I959)</f>
        <v/>
      </c>
      <c r="AG959" s="723" t="str">
        <f t="shared" si="159"/>
        <v/>
      </c>
      <c r="AH959" s="665" t="str">
        <f t="shared" si="160"/>
        <v/>
      </c>
      <c r="AI959" s="665" t="str">
        <f t="shared" si="161"/>
        <v/>
      </c>
      <c r="AJ959" s="666" t="str">
        <f t="shared" si="162"/>
        <v/>
      </c>
      <c r="AK959" s="666" t="str">
        <f t="shared" si="163"/>
        <v/>
      </c>
      <c r="AL959" s="666" t="str">
        <f t="shared" si="175"/>
        <v/>
      </c>
      <c r="AM959" s="666" t="str">
        <f>IF(R959="","",IF(OR(I959=IF(J959&gt;【１】経営概要!$G$27,調査年-1,調査年),AH959=""),"",ROUND(AH959*R959%,0)))</f>
        <v/>
      </c>
      <c r="AN959" s="666" t="str">
        <f t="shared" si="164"/>
        <v/>
      </c>
      <c r="AO959" s="666" t="str">
        <f t="shared" si="165"/>
        <v/>
      </c>
      <c r="AP959" s="666" t="str">
        <f t="shared" si="166"/>
        <v/>
      </c>
      <c r="AQ959" s="862" t="str">
        <f>IF(OR(R959="",AND(OR(I959&lt;&gt;IF(J959&gt;【１】経営概要!$G$27,調査年-1,調査年),AA959=0),M959="",AL959="")),"",
SUM(
IF(AND(I959=IF(J959&gt;【１】経営概要!$G$27,調査年-1,調査年),AA959=1),ROUND(K959*R959%,0),),
ROUND(M959*R959%,0),
ROUND(SUM(AL959)*R959%,0),
))</f>
        <v/>
      </c>
      <c r="AR959" s="666" t="str">
        <f t="shared" si="167"/>
        <v/>
      </c>
      <c r="AS959" s="666" t="str">
        <f t="shared" si="168"/>
        <v/>
      </c>
      <c r="AT959" s="897" t="str">
        <f t="shared" si="172"/>
        <v/>
      </c>
      <c r="AU959" s="897" t="str">
        <f t="shared" si="169"/>
        <v/>
      </c>
    </row>
    <row r="960" spans="3:47" s="4" customFormat="1" ht="28.15" hidden="1" customHeight="1" outlineLevel="1">
      <c r="C960" s="722">
        <v>942</v>
      </c>
      <c r="D960" s="772"/>
      <c r="E960" s="773"/>
      <c r="F960" s="767"/>
      <c r="G960" s="744"/>
      <c r="H960" s="193"/>
      <c r="I960" s="193"/>
      <c r="J960" s="775"/>
      <c r="K960" s="192"/>
      <c r="L960" s="192"/>
      <c r="M960" s="774"/>
      <c r="N960" s="192"/>
      <c r="O960" s="769"/>
      <c r="P960" s="895"/>
      <c r="Q960" s="960"/>
      <c r="R960" s="1048"/>
      <c r="S960" s="770"/>
      <c r="T960" s="771"/>
      <c r="U960" s="453"/>
      <c r="V960" s="307"/>
      <c r="W960" s="294"/>
      <c r="Z960" s="663" t="str">
        <f t="shared" si="157"/>
        <v/>
      </c>
      <c r="AA960" s="664" t="str">
        <f t="shared" si="170"/>
        <v/>
      </c>
      <c r="AB960" s="664" t="str">
        <f t="shared" si="171"/>
        <v/>
      </c>
      <c r="AC960" s="664" t="str">
        <f>IF(Z960="","",VLOOKUP(Z960,リスト!BN:BO,2,0))</f>
        <v/>
      </c>
      <c r="AD960" s="664" t="str">
        <f t="shared" si="158"/>
        <v/>
      </c>
      <c r="AE960" s="664" t="str">
        <f>IF(AD960="","",VLOOKUP(AD960,リスト!BW:BX,2,0))</f>
        <v/>
      </c>
      <c r="AF960" s="664" t="str">
        <f>IF(Z960="","",IF(J960&gt;【１】経営概要!$G$27,調査年-1,調査年)-I960)</f>
        <v/>
      </c>
      <c r="AG960" s="723" t="str">
        <f t="shared" si="159"/>
        <v/>
      </c>
      <c r="AH960" s="665" t="str">
        <f t="shared" si="160"/>
        <v/>
      </c>
      <c r="AI960" s="665" t="str">
        <f t="shared" si="161"/>
        <v/>
      </c>
      <c r="AJ960" s="666" t="str">
        <f t="shared" si="162"/>
        <v/>
      </c>
      <c r="AK960" s="666" t="str">
        <f t="shared" si="163"/>
        <v/>
      </c>
      <c r="AL960" s="666" t="str">
        <f t="shared" si="175"/>
        <v/>
      </c>
      <c r="AM960" s="666" t="str">
        <f>IF(R960="","",IF(OR(I960=IF(J960&gt;【１】経営概要!$G$27,調査年-1,調査年),AH960=""),"",ROUND(AH960*R960%,0)))</f>
        <v/>
      </c>
      <c r="AN960" s="666" t="str">
        <f t="shared" si="164"/>
        <v/>
      </c>
      <c r="AO960" s="666" t="str">
        <f t="shared" si="165"/>
        <v/>
      </c>
      <c r="AP960" s="666" t="str">
        <f t="shared" si="166"/>
        <v/>
      </c>
      <c r="AQ960" s="862" t="str">
        <f>IF(OR(R960="",AND(OR(I960&lt;&gt;IF(J960&gt;【１】経営概要!$G$27,調査年-1,調査年),AA960=0),M960="",AL960="")),"",
SUM(
IF(AND(I960=IF(J960&gt;【１】経営概要!$G$27,調査年-1,調査年),AA960=1),ROUND(K960*R960%,0),),
ROUND(M960*R960%,0),
ROUND(SUM(AL960)*R960%,0),
))</f>
        <v/>
      </c>
      <c r="AR960" s="666" t="str">
        <f t="shared" si="167"/>
        <v/>
      </c>
      <c r="AS960" s="666" t="str">
        <f t="shared" si="168"/>
        <v/>
      </c>
      <c r="AT960" s="897" t="str">
        <f t="shared" si="172"/>
        <v/>
      </c>
      <c r="AU960" s="897" t="str">
        <f t="shared" si="169"/>
        <v/>
      </c>
    </row>
    <row r="961" spans="3:47" s="4" customFormat="1" ht="28.15" hidden="1" customHeight="1" outlineLevel="1">
      <c r="C961" s="722">
        <v>943</v>
      </c>
      <c r="D961" s="766"/>
      <c r="E961" s="686"/>
      <c r="F961" s="767"/>
      <c r="G961" s="744"/>
      <c r="H961" s="191"/>
      <c r="I961" s="191"/>
      <c r="J961" s="776"/>
      <c r="K961" s="192"/>
      <c r="L961" s="192"/>
      <c r="M961" s="774"/>
      <c r="N961" s="192"/>
      <c r="O961" s="769"/>
      <c r="P961" s="895"/>
      <c r="Q961" s="960"/>
      <c r="R961" s="1048"/>
      <c r="S961" s="770"/>
      <c r="T961" s="771"/>
      <c r="U961" s="453"/>
      <c r="V961" s="307"/>
      <c r="W961" s="294"/>
      <c r="Z961" s="663" t="str">
        <f t="shared" si="157"/>
        <v/>
      </c>
      <c r="AA961" s="664" t="str">
        <f t="shared" si="170"/>
        <v/>
      </c>
      <c r="AB961" s="664" t="str">
        <f t="shared" si="171"/>
        <v/>
      </c>
      <c r="AC961" s="664" t="str">
        <f>IF(Z961="","",VLOOKUP(Z961,リスト!BN:BO,2,0))</f>
        <v/>
      </c>
      <c r="AD961" s="664" t="str">
        <f t="shared" si="158"/>
        <v/>
      </c>
      <c r="AE961" s="664" t="str">
        <f>IF(AD961="","",VLOOKUP(AD961,リスト!BW:BX,2,0))</f>
        <v/>
      </c>
      <c r="AF961" s="664" t="str">
        <f>IF(Z961="","",IF(J961&gt;【１】経営概要!$G$27,調査年-1,調査年)-I961)</f>
        <v/>
      </c>
      <c r="AG961" s="723" t="str">
        <f t="shared" si="159"/>
        <v/>
      </c>
      <c r="AH961" s="665" t="str">
        <f t="shared" si="160"/>
        <v/>
      </c>
      <c r="AI961" s="665" t="str">
        <f t="shared" si="161"/>
        <v/>
      </c>
      <c r="AJ961" s="666" t="str">
        <f t="shared" si="162"/>
        <v/>
      </c>
      <c r="AK961" s="666" t="str">
        <f t="shared" si="163"/>
        <v/>
      </c>
      <c r="AL961" s="666" t="str">
        <f t="shared" si="175"/>
        <v/>
      </c>
      <c r="AM961" s="666" t="str">
        <f>IF(R961="","",IF(OR(I961=IF(J961&gt;【１】経営概要!$G$27,調査年-1,調査年),AH961=""),"",ROUND(AH961*R961%,0)))</f>
        <v/>
      </c>
      <c r="AN961" s="666" t="str">
        <f t="shared" si="164"/>
        <v/>
      </c>
      <c r="AO961" s="666" t="str">
        <f t="shared" si="165"/>
        <v/>
      </c>
      <c r="AP961" s="666" t="str">
        <f t="shared" si="166"/>
        <v/>
      </c>
      <c r="AQ961" s="862" t="str">
        <f>IF(OR(R961="",AND(OR(I961&lt;&gt;IF(J961&gt;【１】経営概要!$G$27,調査年-1,調査年),AA961=0),M961="",AL961="")),"",
SUM(
IF(AND(I961=IF(J961&gt;【１】経営概要!$G$27,調査年-1,調査年),AA961=1),ROUND(K961*R961%,0),),
ROUND(M961*R961%,0),
ROUND(SUM(AL961)*R961%,0),
))</f>
        <v/>
      </c>
      <c r="AR961" s="666" t="str">
        <f t="shared" si="167"/>
        <v/>
      </c>
      <c r="AS961" s="666" t="str">
        <f t="shared" si="168"/>
        <v/>
      </c>
      <c r="AT961" s="897" t="str">
        <f t="shared" si="172"/>
        <v/>
      </c>
      <c r="AU961" s="897" t="str">
        <f t="shared" si="169"/>
        <v/>
      </c>
    </row>
    <row r="962" spans="3:47" s="4" customFormat="1" ht="28.15" hidden="1" customHeight="1" outlineLevel="1">
      <c r="C962" s="722">
        <v>944</v>
      </c>
      <c r="D962" s="766"/>
      <c r="E962" s="686"/>
      <c r="F962" s="767"/>
      <c r="G962" s="744"/>
      <c r="H962" s="191"/>
      <c r="I962" s="191"/>
      <c r="J962" s="776"/>
      <c r="K962" s="192"/>
      <c r="L962" s="192"/>
      <c r="M962" s="774"/>
      <c r="N962" s="192"/>
      <c r="O962" s="769"/>
      <c r="P962" s="895"/>
      <c r="Q962" s="960"/>
      <c r="R962" s="1048"/>
      <c r="S962" s="770"/>
      <c r="T962" s="771"/>
      <c r="U962" s="453"/>
      <c r="V962" s="307"/>
      <c r="W962" s="294"/>
      <c r="Z962" s="663" t="str">
        <f t="shared" si="157"/>
        <v/>
      </c>
      <c r="AA962" s="664" t="str">
        <f t="shared" si="170"/>
        <v/>
      </c>
      <c r="AB962" s="664" t="str">
        <f t="shared" si="171"/>
        <v/>
      </c>
      <c r="AC962" s="664" t="str">
        <f>IF(Z962="","",VLOOKUP(Z962,リスト!BN:BO,2,0))</f>
        <v/>
      </c>
      <c r="AD962" s="664" t="str">
        <f t="shared" si="158"/>
        <v/>
      </c>
      <c r="AE962" s="664" t="str">
        <f>IF(AD962="","",VLOOKUP(AD962,リスト!BW:BX,2,0))</f>
        <v/>
      </c>
      <c r="AF962" s="664" t="str">
        <f>IF(Z962="","",IF(J962&gt;【１】経営概要!$G$27,調査年-1,調査年)-I962)</f>
        <v/>
      </c>
      <c r="AG962" s="723" t="str">
        <f t="shared" si="159"/>
        <v/>
      </c>
      <c r="AH962" s="665" t="str">
        <f t="shared" si="160"/>
        <v/>
      </c>
      <c r="AI962" s="665" t="str">
        <f t="shared" si="161"/>
        <v/>
      </c>
      <c r="AJ962" s="666" t="str">
        <f t="shared" si="162"/>
        <v/>
      </c>
      <c r="AK962" s="666" t="str">
        <f t="shared" si="163"/>
        <v/>
      </c>
      <c r="AL962" s="666" t="str">
        <f t="shared" si="175"/>
        <v/>
      </c>
      <c r="AM962" s="666" t="str">
        <f>IF(R962="","",IF(OR(I962=IF(J962&gt;【１】経営概要!$G$27,調査年-1,調査年),AH962=""),"",ROUND(AH962*R962%,0)))</f>
        <v/>
      </c>
      <c r="AN962" s="666" t="str">
        <f t="shared" si="164"/>
        <v/>
      </c>
      <c r="AO962" s="666" t="str">
        <f t="shared" si="165"/>
        <v/>
      </c>
      <c r="AP962" s="666" t="str">
        <f t="shared" si="166"/>
        <v/>
      </c>
      <c r="AQ962" s="862" t="str">
        <f>IF(OR(R962="",AND(OR(I962&lt;&gt;IF(J962&gt;【１】経営概要!$G$27,調査年-1,調査年),AA962=0),M962="",AL962="")),"",
SUM(
IF(AND(I962=IF(J962&gt;【１】経営概要!$G$27,調査年-1,調査年),AA962=1),ROUND(K962*R962%,0),),
ROUND(M962*R962%,0),
ROUND(SUM(AL962)*R962%,0),
))</f>
        <v/>
      </c>
      <c r="AR962" s="666" t="str">
        <f t="shared" si="167"/>
        <v/>
      </c>
      <c r="AS962" s="666" t="str">
        <f t="shared" si="168"/>
        <v/>
      </c>
      <c r="AT962" s="897" t="str">
        <f t="shared" si="172"/>
        <v/>
      </c>
      <c r="AU962" s="897" t="str">
        <f t="shared" si="169"/>
        <v/>
      </c>
    </row>
    <row r="963" spans="3:47" s="4" customFormat="1" ht="28.15" hidden="1" customHeight="1" outlineLevel="1">
      <c r="C963" s="722">
        <v>945</v>
      </c>
      <c r="D963" s="766"/>
      <c r="E963" s="686"/>
      <c r="F963" s="767"/>
      <c r="G963" s="744"/>
      <c r="H963" s="191"/>
      <c r="I963" s="191"/>
      <c r="J963" s="776"/>
      <c r="K963" s="192"/>
      <c r="L963" s="192"/>
      <c r="M963" s="774"/>
      <c r="N963" s="192"/>
      <c r="O963" s="769"/>
      <c r="P963" s="895"/>
      <c r="Q963" s="960"/>
      <c r="R963" s="1048"/>
      <c r="S963" s="770"/>
      <c r="T963" s="771"/>
      <c r="U963" s="453"/>
      <c r="V963" s="307"/>
      <c r="W963" s="294"/>
      <c r="Z963" s="663" t="str">
        <f t="shared" si="157"/>
        <v/>
      </c>
      <c r="AA963" s="664" t="str">
        <f t="shared" si="170"/>
        <v/>
      </c>
      <c r="AB963" s="664" t="str">
        <f t="shared" si="171"/>
        <v/>
      </c>
      <c r="AC963" s="664" t="str">
        <f>IF(Z963="","",VLOOKUP(Z963,リスト!BN:BO,2,0))</f>
        <v/>
      </c>
      <c r="AD963" s="664" t="str">
        <f t="shared" si="158"/>
        <v/>
      </c>
      <c r="AE963" s="664" t="str">
        <f>IF(AD963="","",VLOOKUP(AD963,リスト!BW:BX,2,0))</f>
        <v/>
      </c>
      <c r="AF963" s="664" t="str">
        <f>IF(Z963="","",IF(J963&gt;【１】経営概要!$G$27,調査年-1,調査年)-I963)</f>
        <v/>
      </c>
      <c r="AG963" s="723" t="str">
        <f t="shared" si="159"/>
        <v/>
      </c>
      <c r="AH963" s="665" t="str">
        <f t="shared" si="160"/>
        <v/>
      </c>
      <c r="AI963" s="665" t="str">
        <f t="shared" si="161"/>
        <v/>
      </c>
      <c r="AJ963" s="666" t="str">
        <f t="shared" si="162"/>
        <v/>
      </c>
      <c r="AK963" s="666" t="str">
        <f t="shared" si="163"/>
        <v/>
      </c>
      <c r="AL963" s="666" t="str">
        <f t="shared" si="175"/>
        <v/>
      </c>
      <c r="AM963" s="666" t="str">
        <f>IF(R963="","",IF(OR(I963=IF(J963&gt;【１】経営概要!$G$27,調査年-1,調査年),AH963=""),"",ROUND(AH963*R963%,0)))</f>
        <v/>
      </c>
      <c r="AN963" s="666" t="str">
        <f t="shared" si="164"/>
        <v/>
      </c>
      <c r="AO963" s="666" t="str">
        <f t="shared" si="165"/>
        <v/>
      </c>
      <c r="AP963" s="666" t="str">
        <f t="shared" si="166"/>
        <v/>
      </c>
      <c r="AQ963" s="862" t="str">
        <f>IF(OR(R963="",AND(OR(I963&lt;&gt;IF(J963&gt;【１】経営概要!$G$27,調査年-1,調査年),AA963=0),M963="",AL963="")),"",
SUM(
IF(AND(I963=IF(J963&gt;【１】経営概要!$G$27,調査年-1,調査年),AA963=1),ROUND(K963*R963%,0),),
ROUND(M963*R963%,0),
ROUND(SUM(AL963)*R963%,0),
))</f>
        <v/>
      </c>
      <c r="AR963" s="666" t="str">
        <f t="shared" si="167"/>
        <v/>
      </c>
      <c r="AS963" s="666" t="str">
        <f t="shared" si="168"/>
        <v/>
      </c>
      <c r="AT963" s="897" t="str">
        <f t="shared" si="172"/>
        <v/>
      </c>
      <c r="AU963" s="897" t="str">
        <f t="shared" si="169"/>
        <v/>
      </c>
    </row>
    <row r="964" spans="3:47" s="4" customFormat="1" ht="28.15" hidden="1" customHeight="1" outlineLevel="1">
      <c r="C964" s="722">
        <v>946</v>
      </c>
      <c r="D964" s="766"/>
      <c r="E964" s="686"/>
      <c r="F964" s="767"/>
      <c r="G964" s="744"/>
      <c r="H964" s="191"/>
      <c r="I964" s="191"/>
      <c r="J964" s="776"/>
      <c r="K964" s="192"/>
      <c r="L964" s="192"/>
      <c r="M964" s="774"/>
      <c r="N964" s="192"/>
      <c r="O964" s="769"/>
      <c r="P964" s="895"/>
      <c r="Q964" s="960"/>
      <c r="R964" s="1048"/>
      <c r="S964" s="770"/>
      <c r="T964" s="771"/>
      <c r="U964" s="453"/>
      <c r="V964" s="307"/>
      <c r="W964" s="294"/>
      <c r="Z964" s="663" t="str">
        <f t="shared" si="157"/>
        <v/>
      </c>
      <c r="AA964" s="664" t="str">
        <f t="shared" si="170"/>
        <v/>
      </c>
      <c r="AB964" s="664" t="str">
        <f t="shared" si="171"/>
        <v/>
      </c>
      <c r="AC964" s="664" t="str">
        <f>IF(Z964="","",VLOOKUP(Z964,リスト!BN:BO,2,0))</f>
        <v/>
      </c>
      <c r="AD964" s="664" t="str">
        <f t="shared" si="158"/>
        <v/>
      </c>
      <c r="AE964" s="664" t="str">
        <f>IF(AD964="","",VLOOKUP(AD964,リスト!BW:BX,2,0))</f>
        <v/>
      </c>
      <c r="AF964" s="664" t="str">
        <f>IF(Z964="","",IF(J964&gt;【１】経営概要!$G$27,調査年-1,調査年)-I964)</f>
        <v/>
      </c>
      <c r="AG964" s="723" t="str">
        <f t="shared" si="159"/>
        <v/>
      </c>
      <c r="AH964" s="665" t="str">
        <f t="shared" si="160"/>
        <v/>
      </c>
      <c r="AI964" s="665" t="str">
        <f t="shared" si="161"/>
        <v/>
      </c>
      <c r="AJ964" s="666" t="str">
        <f t="shared" si="162"/>
        <v/>
      </c>
      <c r="AK964" s="666" t="str">
        <f t="shared" si="163"/>
        <v/>
      </c>
      <c r="AL964" s="666" t="str">
        <f t="shared" si="175"/>
        <v/>
      </c>
      <c r="AM964" s="666" t="str">
        <f>IF(R964="","",IF(OR(I964=IF(J964&gt;【１】経営概要!$G$27,調査年-1,調査年),AH964=""),"",ROUND(AH964*R964%,0)))</f>
        <v/>
      </c>
      <c r="AN964" s="666" t="str">
        <f t="shared" si="164"/>
        <v/>
      </c>
      <c r="AO964" s="666" t="str">
        <f t="shared" si="165"/>
        <v/>
      </c>
      <c r="AP964" s="666" t="str">
        <f t="shared" si="166"/>
        <v/>
      </c>
      <c r="AQ964" s="862" t="str">
        <f>IF(OR(R964="",AND(OR(I964&lt;&gt;IF(J964&gt;【１】経営概要!$G$27,調査年-1,調査年),AA964=0),M964="",AL964="")),"",
SUM(
IF(AND(I964=IF(J964&gt;【１】経営概要!$G$27,調査年-1,調査年),AA964=1),ROUND(K964*R964%,0),),
ROUND(M964*R964%,0),
ROUND(SUM(AL964)*R964%,0),
))</f>
        <v/>
      </c>
      <c r="AR964" s="666" t="str">
        <f t="shared" si="167"/>
        <v/>
      </c>
      <c r="AS964" s="666" t="str">
        <f t="shared" si="168"/>
        <v/>
      </c>
      <c r="AT964" s="897" t="str">
        <f t="shared" si="172"/>
        <v/>
      </c>
      <c r="AU964" s="897" t="str">
        <f t="shared" si="169"/>
        <v/>
      </c>
    </row>
    <row r="965" spans="3:47" s="4" customFormat="1" ht="28.15" hidden="1" customHeight="1" outlineLevel="1">
      <c r="C965" s="722">
        <v>947</v>
      </c>
      <c r="D965" s="766"/>
      <c r="E965" s="686"/>
      <c r="F965" s="767"/>
      <c r="G965" s="744"/>
      <c r="H965" s="191"/>
      <c r="I965" s="191"/>
      <c r="J965" s="776"/>
      <c r="K965" s="192"/>
      <c r="L965" s="192"/>
      <c r="M965" s="774"/>
      <c r="N965" s="192"/>
      <c r="O965" s="769"/>
      <c r="P965" s="895"/>
      <c r="Q965" s="960"/>
      <c r="R965" s="1048"/>
      <c r="S965" s="770"/>
      <c r="T965" s="771"/>
      <c r="U965" s="453"/>
      <c r="V965" s="307"/>
      <c r="W965" s="294"/>
      <c r="Z965" s="663" t="str">
        <f t="shared" si="157"/>
        <v/>
      </c>
      <c r="AA965" s="664" t="str">
        <f t="shared" si="170"/>
        <v/>
      </c>
      <c r="AB965" s="664" t="str">
        <f t="shared" si="171"/>
        <v/>
      </c>
      <c r="AC965" s="664" t="str">
        <f>IF(Z965="","",VLOOKUP(Z965,リスト!BN:BO,2,0))</f>
        <v/>
      </c>
      <c r="AD965" s="664" t="str">
        <f t="shared" si="158"/>
        <v/>
      </c>
      <c r="AE965" s="664" t="str">
        <f>IF(AD965="","",VLOOKUP(AD965,リスト!BW:BX,2,0))</f>
        <v/>
      </c>
      <c r="AF965" s="664" t="str">
        <f>IF(Z965="","",IF(J965&gt;【１】経営概要!$G$27,調査年-1,調査年)-I965)</f>
        <v/>
      </c>
      <c r="AG965" s="723" t="str">
        <f t="shared" si="159"/>
        <v/>
      </c>
      <c r="AH965" s="665" t="str">
        <f t="shared" si="160"/>
        <v/>
      </c>
      <c r="AI965" s="665" t="str">
        <f t="shared" si="161"/>
        <v/>
      </c>
      <c r="AJ965" s="666" t="str">
        <f t="shared" si="162"/>
        <v/>
      </c>
      <c r="AK965" s="666" t="str">
        <f t="shared" si="163"/>
        <v/>
      </c>
      <c r="AL965" s="666" t="str">
        <f t="shared" si="175"/>
        <v/>
      </c>
      <c r="AM965" s="666" t="str">
        <f>IF(R965="","",IF(OR(I965=IF(J965&gt;【１】経営概要!$G$27,調査年-1,調査年),AH965=""),"",ROUND(AH965*R965%,0)))</f>
        <v/>
      </c>
      <c r="AN965" s="666" t="str">
        <f t="shared" si="164"/>
        <v/>
      </c>
      <c r="AO965" s="666" t="str">
        <f t="shared" si="165"/>
        <v/>
      </c>
      <c r="AP965" s="666" t="str">
        <f t="shared" si="166"/>
        <v/>
      </c>
      <c r="AQ965" s="862" t="str">
        <f>IF(OR(R965="",AND(OR(I965&lt;&gt;IF(J965&gt;【１】経営概要!$G$27,調査年-1,調査年),AA965=0),M965="",AL965="")),"",
SUM(
IF(AND(I965=IF(J965&gt;【１】経営概要!$G$27,調査年-1,調査年),AA965=1),ROUND(K965*R965%,0),),
ROUND(M965*R965%,0),
ROUND(SUM(AL965)*R965%,0),
))</f>
        <v/>
      </c>
      <c r="AR965" s="666" t="str">
        <f t="shared" si="167"/>
        <v/>
      </c>
      <c r="AS965" s="666" t="str">
        <f t="shared" si="168"/>
        <v/>
      </c>
      <c r="AT965" s="897" t="str">
        <f t="shared" si="172"/>
        <v/>
      </c>
      <c r="AU965" s="897" t="str">
        <f t="shared" si="169"/>
        <v/>
      </c>
    </row>
    <row r="966" spans="3:47" s="4" customFormat="1" ht="28.15" hidden="1" customHeight="1" outlineLevel="1">
      <c r="C966" s="722">
        <v>948</v>
      </c>
      <c r="D966" s="766"/>
      <c r="E966" s="686"/>
      <c r="F966" s="767"/>
      <c r="G966" s="744"/>
      <c r="H966" s="191"/>
      <c r="I966" s="191"/>
      <c r="J966" s="776"/>
      <c r="K966" s="192"/>
      <c r="L966" s="192"/>
      <c r="M966" s="774"/>
      <c r="N966" s="192"/>
      <c r="O966" s="769"/>
      <c r="P966" s="895"/>
      <c r="Q966" s="960"/>
      <c r="R966" s="1048"/>
      <c r="S966" s="770"/>
      <c r="T966" s="771"/>
      <c r="U966" s="453"/>
      <c r="V966" s="307"/>
      <c r="W966" s="294"/>
      <c r="Z966" s="663" t="str">
        <f t="shared" si="157"/>
        <v/>
      </c>
      <c r="AA966" s="664" t="str">
        <f t="shared" si="170"/>
        <v/>
      </c>
      <c r="AB966" s="664" t="str">
        <f t="shared" si="171"/>
        <v/>
      </c>
      <c r="AC966" s="664" t="str">
        <f>IF(Z966="","",VLOOKUP(Z966,リスト!BN:BO,2,0))</f>
        <v/>
      </c>
      <c r="AD966" s="664" t="str">
        <f t="shared" si="158"/>
        <v/>
      </c>
      <c r="AE966" s="664" t="str">
        <f>IF(AD966="","",VLOOKUP(AD966,リスト!BW:BX,2,0))</f>
        <v/>
      </c>
      <c r="AF966" s="664" t="str">
        <f>IF(Z966="","",IF(J966&gt;【１】経営概要!$G$27,調査年-1,調査年)-I966)</f>
        <v/>
      </c>
      <c r="AG966" s="723" t="str">
        <f t="shared" si="159"/>
        <v/>
      </c>
      <c r="AH966" s="665" t="str">
        <f t="shared" si="160"/>
        <v/>
      </c>
      <c r="AI966" s="665" t="str">
        <f t="shared" si="161"/>
        <v/>
      </c>
      <c r="AJ966" s="666" t="str">
        <f t="shared" si="162"/>
        <v/>
      </c>
      <c r="AK966" s="666" t="str">
        <f t="shared" si="163"/>
        <v/>
      </c>
      <c r="AL966" s="666" t="str">
        <f t="shared" si="175"/>
        <v/>
      </c>
      <c r="AM966" s="666" t="str">
        <f>IF(R966="","",IF(OR(I966=IF(J966&gt;【１】経営概要!$G$27,調査年-1,調査年),AH966=""),"",ROUND(AH966*R966%,0)))</f>
        <v/>
      </c>
      <c r="AN966" s="666" t="str">
        <f t="shared" si="164"/>
        <v/>
      </c>
      <c r="AO966" s="666" t="str">
        <f t="shared" si="165"/>
        <v/>
      </c>
      <c r="AP966" s="666" t="str">
        <f t="shared" si="166"/>
        <v/>
      </c>
      <c r="AQ966" s="862" t="str">
        <f>IF(OR(R966="",AND(OR(I966&lt;&gt;IF(J966&gt;【１】経営概要!$G$27,調査年-1,調査年),AA966=0),M966="",AL966="")),"",
SUM(
IF(AND(I966=IF(J966&gt;【１】経営概要!$G$27,調査年-1,調査年),AA966=1),ROUND(K966*R966%,0),),
ROUND(M966*R966%,0),
ROUND(SUM(AL966)*R966%,0),
))</f>
        <v/>
      </c>
      <c r="AR966" s="666" t="str">
        <f t="shared" si="167"/>
        <v/>
      </c>
      <c r="AS966" s="666" t="str">
        <f t="shared" si="168"/>
        <v/>
      </c>
      <c r="AT966" s="897" t="str">
        <f t="shared" si="172"/>
        <v/>
      </c>
      <c r="AU966" s="897" t="str">
        <f t="shared" si="169"/>
        <v/>
      </c>
    </row>
    <row r="967" spans="3:47" s="4" customFormat="1" ht="28.15" hidden="1" customHeight="1" outlineLevel="1">
      <c r="C967" s="722">
        <v>949</v>
      </c>
      <c r="D967" s="766"/>
      <c r="E967" s="686"/>
      <c r="F967" s="767"/>
      <c r="G967" s="682"/>
      <c r="H967" s="200"/>
      <c r="I967" s="200"/>
      <c r="J967" s="768"/>
      <c r="K967" s="201"/>
      <c r="L967" s="201"/>
      <c r="M967" s="201"/>
      <c r="N967" s="201"/>
      <c r="O967" s="769"/>
      <c r="P967" s="895"/>
      <c r="Q967" s="960"/>
      <c r="R967" s="1048"/>
      <c r="S967" s="770"/>
      <c r="T967" s="771"/>
      <c r="U967" s="453"/>
      <c r="V967" s="307"/>
      <c r="W967" s="294"/>
      <c r="Z967" s="663" t="str">
        <f t="shared" si="157"/>
        <v/>
      </c>
      <c r="AA967" s="664" t="str">
        <f t="shared" si="170"/>
        <v/>
      </c>
      <c r="AB967" s="664" t="str">
        <f t="shared" si="171"/>
        <v/>
      </c>
      <c r="AC967" s="664" t="str">
        <f>IF(Z967="","",VLOOKUP(Z967,リスト!BN:BO,2,0))</f>
        <v/>
      </c>
      <c r="AD967" s="664" t="str">
        <f t="shared" si="158"/>
        <v/>
      </c>
      <c r="AE967" s="664" t="str">
        <f>IF(AD967="","",VLOOKUP(AD967,リスト!BW:BX,2,0))</f>
        <v/>
      </c>
      <c r="AF967" s="664" t="str">
        <f>IF(Z967="","",IF(J967&gt;【１】経営概要!$G$27,調査年-1,調査年)-I967)</f>
        <v/>
      </c>
      <c r="AG967" s="723" t="str">
        <f t="shared" si="159"/>
        <v/>
      </c>
      <c r="AH967" s="665" t="str">
        <f t="shared" si="160"/>
        <v/>
      </c>
      <c r="AI967" s="665" t="str">
        <f t="shared" si="161"/>
        <v/>
      </c>
      <c r="AJ967" s="666" t="str">
        <f t="shared" si="162"/>
        <v/>
      </c>
      <c r="AK967" s="666" t="str">
        <f t="shared" si="163"/>
        <v/>
      </c>
      <c r="AL967" s="666" t="str">
        <f t="shared" si="175"/>
        <v/>
      </c>
      <c r="AM967" s="666" t="str">
        <f>IF(R967="","",IF(OR(I967=IF(J967&gt;【１】経営概要!$G$27,調査年-1,調査年),AH967=""),"",ROUND(AH967*R967%,0)))</f>
        <v/>
      </c>
      <c r="AN967" s="666" t="str">
        <f t="shared" si="164"/>
        <v/>
      </c>
      <c r="AO967" s="666" t="str">
        <f t="shared" si="165"/>
        <v/>
      </c>
      <c r="AP967" s="666" t="str">
        <f t="shared" si="166"/>
        <v/>
      </c>
      <c r="AQ967" s="862" t="str">
        <f>IF(OR(R967="",AND(OR(I967&lt;&gt;IF(J967&gt;【１】経営概要!$G$27,調査年-1,調査年),AA967=0),M967="",AL967="")),"",
SUM(
IF(AND(I967=IF(J967&gt;【１】経営概要!$G$27,調査年-1,調査年),AA967=1),ROUND(K967*R967%,0),),
ROUND(M967*R967%,0),
ROUND(SUM(AL967)*R967%,0),
))</f>
        <v/>
      </c>
      <c r="AR967" s="666" t="str">
        <f t="shared" si="167"/>
        <v/>
      </c>
      <c r="AS967" s="666" t="str">
        <f t="shared" si="168"/>
        <v/>
      </c>
      <c r="AT967" s="897" t="str">
        <f t="shared" si="172"/>
        <v/>
      </c>
      <c r="AU967" s="897" t="str">
        <f t="shared" si="169"/>
        <v/>
      </c>
    </row>
    <row r="968" spans="3:47" s="4" customFormat="1" ht="28.15" hidden="1" customHeight="1" outlineLevel="1">
      <c r="C968" s="722">
        <v>950</v>
      </c>
      <c r="D968" s="772"/>
      <c r="E968" s="773"/>
      <c r="F968" s="767"/>
      <c r="G968" s="744"/>
      <c r="H968" s="193"/>
      <c r="I968" s="193"/>
      <c r="J968" s="768"/>
      <c r="K968" s="192"/>
      <c r="L968" s="192"/>
      <c r="M968" s="774"/>
      <c r="N968" s="192"/>
      <c r="O968" s="769"/>
      <c r="P968" s="895"/>
      <c r="Q968" s="960"/>
      <c r="R968" s="1048"/>
      <c r="S968" s="770"/>
      <c r="T968" s="771"/>
      <c r="U968" s="453"/>
      <c r="V968" s="307"/>
      <c r="W968" s="294"/>
      <c r="Z968" s="663" t="str">
        <f t="shared" si="157"/>
        <v/>
      </c>
      <c r="AA968" s="664" t="str">
        <f t="shared" si="170"/>
        <v/>
      </c>
      <c r="AB968" s="664" t="str">
        <f t="shared" si="171"/>
        <v/>
      </c>
      <c r="AC968" s="664" t="str">
        <f>IF(Z968="","",VLOOKUP(Z968,リスト!BN:BO,2,0))</f>
        <v/>
      </c>
      <c r="AD968" s="664" t="str">
        <f t="shared" si="158"/>
        <v/>
      </c>
      <c r="AE968" s="664" t="str">
        <f>IF(AD968="","",VLOOKUP(AD968,リスト!BW:BX,2,0))</f>
        <v/>
      </c>
      <c r="AF968" s="664" t="str">
        <f>IF(Z968="","",IF(J968&gt;【１】経営概要!$G$27,調査年-1,調査年)-I968)</f>
        <v/>
      </c>
      <c r="AG968" s="723" t="str">
        <f t="shared" si="159"/>
        <v/>
      </c>
      <c r="AH968" s="665" t="str">
        <f t="shared" si="160"/>
        <v/>
      </c>
      <c r="AI968" s="665" t="str">
        <f t="shared" si="161"/>
        <v/>
      </c>
      <c r="AJ968" s="666" t="str">
        <f t="shared" si="162"/>
        <v/>
      </c>
      <c r="AK968" s="666" t="str">
        <f t="shared" si="163"/>
        <v/>
      </c>
      <c r="AL968" s="666" t="str">
        <f t="shared" si="175"/>
        <v/>
      </c>
      <c r="AM968" s="666" t="str">
        <f>IF(R968="","",IF(OR(I968=IF(J968&gt;【１】経営概要!$G$27,調査年-1,調査年),AH968=""),"",ROUND(AH968*R968%,0)))</f>
        <v/>
      </c>
      <c r="AN968" s="666" t="str">
        <f t="shared" si="164"/>
        <v/>
      </c>
      <c r="AO968" s="666" t="str">
        <f t="shared" si="165"/>
        <v/>
      </c>
      <c r="AP968" s="666" t="str">
        <f t="shared" si="166"/>
        <v/>
      </c>
      <c r="AQ968" s="862" t="str">
        <f>IF(OR(R968="",AND(OR(I968&lt;&gt;IF(J968&gt;【１】経営概要!$G$27,調査年-1,調査年),AA968=0),M968="",AL968="")),"",
SUM(
IF(AND(I968=IF(J968&gt;【１】経営概要!$G$27,調査年-1,調査年),AA968=1),ROUND(K968*R968%,0),),
ROUND(M968*R968%,0),
ROUND(SUM(AL968)*R968%,0),
))</f>
        <v/>
      </c>
      <c r="AR968" s="666" t="str">
        <f t="shared" si="167"/>
        <v/>
      </c>
      <c r="AS968" s="666" t="str">
        <f t="shared" si="168"/>
        <v/>
      </c>
      <c r="AT968" s="897" t="str">
        <f t="shared" si="172"/>
        <v/>
      </c>
      <c r="AU968" s="897" t="str">
        <f t="shared" si="169"/>
        <v/>
      </c>
    </row>
    <row r="969" spans="3:47" s="4" customFormat="1" ht="28.15" hidden="1" customHeight="1" outlineLevel="1">
      <c r="C969" s="722">
        <v>951</v>
      </c>
      <c r="D969" s="766"/>
      <c r="E969" s="686"/>
      <c r="F969" s="767"/>
      <c r="G969" s="744"/>
      <c r="H969" s="191"/>
      <c r="I969" s="191"/>
      <c r="J969" s="768"/>
      <c r="K969" s="192"/>
      <c r="L969" s="192"/>
      <c r="M969" s="774"/>
      <c r="N969" s="192"/>
      <c r="O969" s="769"/>
      <c r="P969" s="895"/>
      <c r="Q969" s="960"/>
      <c r="R969" s="1048"/>
      <c r="S969" s="770"/>
      <c r="T969" s="771"/>
      <c r="U969" s="453"/>
      <c r="V969" s="307"/>
      <c r="W969" s="294"/>
      <c r="Z969" s="663" t="str">
        <f t="shared" si="157"/>
        <v/>
      </c>
      <c r="AA969" s="664" t="str">
        <f t="shared" si="170"/>
        <v/>
      </c>
      <c r="AB969" s="664" t="str">
        <f t="shared" si="171"/>
        <v/>
      </c>
      <c r="AC969" s="664" t="str">
        <f>IF(Z969="","",VLOOKUP(Z969,リスト!BN:BO,2,0))</f>
        <v/>
      </c>
      <c r="AD969" s="664" t="str">
        <f t="shared" si="158"/>
        <v/>
      </c>
      <c r="AE969" s="664" t="str">
        <f>IF(AD969="","",VLOOKUP(AD969,リスト!BW:BX,2,0))</f>
        <v/>
      </c>
      <c r="AF969" s="664" t="str">
        <f>IF(Z969="","",IF(J969&gt;【１】経営概要!$G$27,調査年-1,調査年)-I969)</f>
        <v/>
      </c>
      <c r="AG969" s="723" t="str">
        <f t="shared" si="159"/>
        <v/>
      </c>
      <c r="AH969" s="665" t="str">
        <f t="shared" si="160"/>
        <v/>
      </c>
      <c r="AI969" s="665" t="str">
        <f t="shared" si="161"/>
        <v/>
      </c>
      <c r="AJ969" s="666" t="str">
        <f t="shared" si="162"/>
        <v/>
      </c>
      <c r="AK969" s="666" t="str">
        <f t="shared" si="163"/>
        <v/>
      </c>
      <c r="AL969" s="666" t="str">
        <f t="shared" si="175"/>
        <v/>
      </c>
      <c r="AM969" s="666" t="str">
        <f>IF(R969="","",IF(OR(I969=IF(J969&gt;【１】経営概要!$G$27,調査年-1,調査年),AH969=""),"",ROUND(AH969*R969%,0)))</f>
        <v/>
      </c>
      <c r="AN969" s="666" t="str">
        <f t="shared" si="164"/>
        <v/>
      </c>
      <c r="AO969" s="666" t="str">
        <f t="shared" si="165"/>
        <v/>
      </c>
      <c r="AP969" s="666" t="str">
        <f t="shared" si="166"/>
        <v/>
      </c>
      <c r="AQ969" s="862" t="str">
        <f>IF(OR(R969="",AND(OR(I969&lt;&gt;IF(J969&gt;【１】経営概要!$G$27,調査年-1,調査年),AA969=0),M969="",AL969="")),"",
SUM(
IF(AND(I969=IF(J969&gt;【１】経営概要!$G$27,調査年-1,調査年),AA969=1),ROUND(K969*R969%,0),),
ROUND(M969*R969%,0),
ROUND(SUM(AL969)*R969%,0),
))</f>
        <v/>
      </c>
      <c r="AR969" s="666" t="str">
        <f t="shared" si="167"/>
        <v/>
      </c>
      <c r="AS969" s="666" t="str">
        <f t="shared" si="168"/>
        <v/>
      </c>
      <c r="AT969" s="897" t="str">
        <f t="shared" si="172"/>
        <v/>
      </c>
      <c r="AU969" s="897" t="str">
        <f t="shared" si="169"/>
        <v/>
      </c>
    </row>
    <row r="970" spans="3:47" s="4" customFormat="1" ht="28.15" hidden="1" customHeight="1" outlineLevel="1">
      <c r="C970" s="722">
        <v>952</v>
      </c>
      <c r="D970" s="772"/>
      <c r="E970" s="773"/>
      <c r="F970" s="767"/>
      <c r="G970" s="744"/>
      <c r="H970" s="193"/>
      <c r="I970" s="193"/>
      <c r="J970" s="768"/>
      <c r="K970" s="192"/>
      <c r="L970" s="192"/>
      <c r="M970" s="774"/>
      <c r="N970" s="192"/>
      <c r="O970" s="769"/>
      <c r="P970" s="895"/>
      <c r="Q970" s="960"/>
      <c r="R970" s="1048"/>
      <c r="S970" s="770"/>
      <c r="T970" s="771"/>
      <c r="U970" s="453"/>
      <c r="V970" s="307"/>
      <c r="W970" s="294"/>
      <c r="Z970" s="663" t="str">
        <f t="shared" si="157"/>
        <v/>
      </c>
      <c r="AA970" s="664" t="str">
        <f t="shared" si="170"/>
        <v/>
      </c>
      <c r="AB970" s="664" t="str">
        <f t="shared" si="171"/>
        <v/>
      </c>
      <c r="AC970" s="664" t="str">
        <f>IF(Z970="","",VLOOKUP(Z970,リスト!BN:BO,2,0))</f>
        <v/>
      </c>
      <c r="AD970" s="664" t="str">
        <f t="shared" si="158"/>
        <v/>
      </c>
      <c r="AE970" s="664" t="str">
        <f>IF(AD970="","",VLOOKUP(AD970,リスト!BW:BX,2,0))</f>
        <v/>
      </c>
      <c r="AF970" s="664" t="str">
        <f>IF(Z970="","",IF(J970&gt;【１】経営概要!$G$27,調査年-1,調査年)-I970)</f>
        <v/>
      </c>
      <c r="AG970" s="723" t="str">
        <f t="shared" si="159"/>
        <v/>
      </c>
      <c r="AH970" s="665" t="str">
        <f t="shared" si="160"/>
        <v/>
      </c>
      <c r="AI970" s="665" t="str">
        <f t="shared" si="161"/>
        <v/>
      </c>
      <c r="AJ970" s="666" t="str">
        <f t="shared" si="162"/>
        <v/>
      </c>
      <c r="AK970" s="666" t="str">
        <f t="shared" si="163"/>
        <v/>
      </c>
      <c r="AL970" s="666" t="str">
        <f t="shared" si="175"/>
        <v/>
      </c>
      <c r="AM970" s="666" t="str">
        <f>IF(R970="","",IF(OR(I970=IF(J970&gt;【１】経営概要!$G$27,調査年-1,調査年),AH970=""),"",ROUND(AH970*R970%,0)))</f>
        <v/>
      </c>
      <c r="AN970" s="666" t="str">
        <f t="shared" si="164"/>
        <v/>
      </c>
      <c r="AO970" s="666" t="str">
        <f t="shared" si="165"/>
        <v/>
      </c>
      <c r="AP970" s="666" t="str">
        <f t="shared" si="166"/>
        <v/>
      </c>
      <c r="AQ970" s="862" t="str">
        <f>IF(OR(R970="",AND(OR(I970&lt;&gt;IF(J970&gt;【１】経営概要!$G$27,調査年-1,調査年),AA970=0),M970="",AL970="")),"",
SUM(
IF(AND(I970=IF(J970&gt;【１】経営概要!$G$27,調査年-1,調査年),AA970=1),ROUND(K970*R970%,0),),
ROUND(M970*R970%,0),
ROUND(SUM(AL970)*R970%,0),
))</f>
        <v/>
      </c>
      <c r="AR970" s="666" t="str">
        <f t="shared" si="167"/>
        <v/>
      </c>
      <c r="AS970" s="666" t="str">
        <f t="shared" si="168"/>
        <v/>
      </c>
      <c r="AT970" s="897" t="str">
        <f t="shared" si="172"/>
        <v/>
      </c>
      <c r="AU970" s="897" t="str">
        <f t="shared" si="169"/>
        <v/>
      </c>
    </row>
    <row r="971" spans="3:47" s="4" customFormat="1" ht="28.15" hidden="1" customHeight="1" outlineLevel="1">
      <c r="C971" s="722">
        <v>953</v>
      </c>
      <c r="D971" s="766"/>
      <c r="E971" s="686"/>
      <c r="F971" s="767"/>
      <c r="G971" s="744"/>
      <c r="H971" s="191"/>
      <c r="I971" s="191"/>
      <c r="J971" s="768"/>
      <c r="K971" s="192"/>
      <c r="L971" s="192"/>
      <c r="M971" s="774"/>
      <c r="N971" s="192"/>
      <c r="O971" s="769"/>
      <c r="P971" s="895"/>
      <c r="Q971" s="960"/>
      <c r="R971" s="1048"/>
      <c r="S971" s="770"/>
      <c r="T971" s="771"/>
      <c r="U971" s="453"/>
      <c r="V971" s="307"/>
      <c r="W971" s="294"/>
      <c r="Z971" s="663" t="str">
        <f t="shared" si="157"/>
        <v/>
      </c>
      <c r="AA971" s="664" t="str">
        <f t="shared" si="170"/>
        <v/>
      </c>
      <c r="AB971" s="664" t="str">
        <f t="shared" si="171"/>
        <v/>
      </c>
      <c r="AC971" s="664" t="str">
        <f>IF(Z971="","",VLOOKUP(Z971,リスト!BN:BO,2,0))</f>
        <v/>
      </c>
      <c r="AD971" s="664" t="str">
        <f t="shared" si="158"/>
        <v/>
      </c>
      <c r="AE971" s="664" t="str">
        <f>IF(AD971="","",VLOOKUP(AD971,リスト!BW:BX,2,0))</f>
        <v/>
      </c>
      <c r="AF971" s="664" t="str">
        <f>IF(Z971="","",IF(J971&gt;【１】経営概要!$G$27,調査年-1,調査年)-I971)</f>
        <v/>
      </c>
      <c r="AG971" s="723" t="str">
        <f t="shared" si="159"/>
        <v/>
      </c>
      <c r="AH971" s="665" t="str">
        <f t="shared" si="160"/>
        <v/>
      </c>
      <c r="AI971" s="665" t="str">
        <f t="shared" si="161"/>
        <v/>
      </c>
      <c r="AJ971" s="666" t="str">
        <f t="shared" si="162"/>
        <v/>
      </c>
      <c r="AK971" s="666" t="str">
        <f t="shared" si="163"/>
        <v/>
      </c>
      <c r="AL971" s="666" t="str">
        <f t="shared" si="175"/>
        <v/>
      </c>
      <c r="AM971" s="666" t="str">
        <f>IF(R971="","",IF(OR(I971=IF(J971&gt;【１】経営概要!$G$27,調査年-1,調査年),AH971=""),"",ROUND(AH971*R971%,0)))</f>
        <v/>
      </c>
      <c r="AN971" s="666" t="str">
        <f t="shared" si="164"/>
        <v/>
      </c>
      <c r="AO971" s="666" t="str">
        <f t="shared" si="165"/>
        <v/>
      </c>
      <c r="AP971" s="666" t="str">
        <f t="shared" si="166"/>
        <v/>
      </c>
      <c r="AQ971" s="862" t="str">
        <f>IF(OR(R971="",AND(OR(I971&lt;&gt;IF(J971&gt;【１】経営概要!$G$27,調査年-1,調査年),AA971=0),M971="",AL971="")),"",
SUM(
IF(AND(I971=IF(J971&gt;【１】経営概要!$G$27,調査年-1,調査年),AA971=1),ROUND(K971*R971%,0),),
ROUND(M971*R971%,0),
ROUND(SUM(AL971)*R971%,0),
))</f>
        <v/>
      </c>
      <c r="AR971" s="666" t="str">
        <f t="shared" si="167"/>
        <v/>
      </c>
      <c r="AS971" s="666" t="str">
        <f t="shared" si="168"/>
        <v/>
      </c>
      <c r="AT971" s="897" t="str">
        <f t="shared" si="172"/>
        <v/>
      </c>
      <c r="AU971" s="897" t="str">
        <f t="shared" si="169"/>
        <v/>
      </c>
    </row>
    <row r="972" spans="3:47" s="4" customFormat="1" ht="28.15" hidden="1" customHeight="1" outlineLevel="1">
      <c r="C972" s="722">
        <v>954</v>
      </c>
      <c r="D972" s="772"/>
      <c r="E972" s="773"/>
      <c r="F972" s="767"/>
      <c r="G972" s="744"/>
      <c r="H972" s="193"/>
      <c r="I972" s="193"/>
      <c r="J972" s="768"/>
      <c r="K972" s="192"/>
      <c r="L972" s="192"/>
      <c r="M972" s="774"/>
      <c r="N972" s="192"/>
      <c r="O972" s="769"/>
      <c r="P972" s="895"/>
      <c r="Q972" s="960"/>
      <c r="R972" s="1048"/>
      <c r="S972" s="770"/>
      <c r="T972" s="771"/>
      <c r="U972" s="453"/>
      <c r="V972" s="307"/>
      <c r="W972" s="294"/>
      <c r="Z972" s="663" t="str">
        <f t="shared" si="157"/>
        <v/>
      </c>
      <c r="AA972" s="664" t="str">
        <f t="shared" si="170"/>
        <v/>
      </c>
      <c r="AB972" s="664" t="str">
        <f t="shared" si="171"/>
        <v/>
      </c>
      <c r="AC972" s="664" t="str">
        <f>IF(Z972="","",VLOOKUP(Z972,リスト!BN:BO,2,0))</f>
        <v/>
      </c>
      <c r="AD972" s="664" t="str">
        <f t="shared" si="158"/>
        <v/>
      </c>
      <c r="AE972" s="664" t="str">
        <f>IF(AD972="","",VLOOKUP(AD972,リスト!BW:BX,2,0))</f>
        <v/>
      </c>
      <c r="AF972" s="664" t="str">
        <f>IF(Z972="","",IF(J972&gt;【１】経営概要!$G$27,調査年-1,調査年)-I972)</f>
        <v/>
      </c>
      <c r="AG972" s="723" t="str">
        <f t="shared" si="159"/>
        <v/>
      </c>
      <c r="AH972" s="665" t="str">
        <f t="shared" si="160"/>
        <v/>
      </c>
      <c r="AI972" s="665" t="str">
        <f t="shared" si="161"/>
        <v/>
      </c>
      <c r="AJ972" s="666" t="str">
        <f t="shared" si="162"/>
        <v/>
      </c>
      <c r="AK972" s="666" t="str">
        <f t="shared" si="163"/>
        <v/>
      </c>
      <c r="AL972" s="666" t="str">
        <f t="shared" si="175"/>
        <v/>
      </c>
      <c r="AM972" s="666" t="str">
        <f>IF(R972="","",IF(OR(I972=IF(J972&gt;【１】経営概要!$G$27,調査年-1,調査年),AH972=""),"",ROUND(AH972*R972%,0)))</f>
        <v/>
      </c>
      <c r="AN972" s="666" t="str">
        <f t="shared" si="164"/>
        <v/>
      </c>
      <c r="AO972" s="666" t="str">
        <f t="shared" si="165"/>
        <v/>
      </c>
      <c r="AP972" s="666" t="str">
        <f t="shared" si="166"/>
        <v/>
      </c>
      <c r="AQ972" s="862" t="str">
        <f>IF(OR(R972="",AND(OR(I972&lt;&gt;IF(J972&gt;【１】経営概要!$G$27,調査年-1,調査年),AA972=0),M972="",AL972="")),"",
SUM(
IF(AND(I972=IF(J972&gt;【１】経営概要!$G$27,調査年-1,調査年),AA972=1),ROUND(K972*R972%,0),),
ROUND(M972*R972%,0),
ROUND(SUM(AL972)*R972%,0),
))</f>
        <v/>
      </c>
      <c r="AR972" s="666" t="str">
        <f t="shared" si="167"/>
        <v/>
      </c>
      <c r="AS972" s="666" t="str">
        <f t="shared" si="168"/>
        <v/>
      </c>
      <c r="AT972" s="897" t="str">
        <f t="shared" si="172"/>
        <v/>
      </c>
      <c r="AU972" s="897" t="str">
        <f t="shared" si="169"/>
        <v/>
      </c>
    </row>
    <row r="973" spans="3:47" s="4" customFormat="1" ht="28.15" hidden="1" customHeight="1" outlineLevel="1">
      <c r="C973" s="722">
        <v>955</v>
      </c>
      <c r="D973" s="766"/>
      <c r="E973" s="686"/>
      <c r="F973" s="767"/>
      <c r="G973" s="744"/>
      <c r="H973" s="191"/>
      <c r="I973" s="191"/>
      <c r="J973" s="768"/>
      <c r="K973" s="192"/>
      <c r="L973" s="192"/>
      <c r="M973" s="774"/>
      <c r="N973" s="192"/>
      <c r="O973" s="769"/>
      <c r="P973" s="895"/>
      <c r="Q973" s="960"/>
      <c r="R973" s="1048"/>
      <c r="S973" s="770"/>
      <c r="T973" s="771"/>
      <c r="U973" s="453"/>
      <c r="V973" s="307"/>
      <c r="W973" s="294"/>
      <c r="Z973" s="663" t="str">
        <f t="shared" si="157"/>
        <v/>
      </c>
      <c r="AA973" s="664" t="str">
        <f t="shared" si="170"/>
        <v/>
      </c>
      <c r="AB973" s="664" t="str">
        <f t="shared" si="171"/>
        <v/>
      </c>
      <c r="AC973" s="664" t="str">
        <f>IF(Z973="","",VLOOKUP(Z973,リスト!BN:BO,2,0))</f>
        <v/>
      </c>
      <c r="AD973" s="664" t="str">
        <f t="shared" si="158"/>
        <v/>
      </c>
      <c r="AE973" s="664" t="str">
        <f>IF(AD973="","",VLOOKUP(AD973,リスト!BW:BX,2,0))</f>
        <v/>
      </c>
      <c r="AF973" s="664" t="str">
        <f>IF(Z973="","",IF(J973&gt;【１】経営概要!$G$27,調査年-1,調査年)-I973)</f>
        <v/>
      </c>
      <c r="AG973" s="723" t="str">
        <f t="shared" si="159"/>
        <v/>
      </c>
      <c r="AH973" s="665" t="str">
        <f t="shared" si="160"/>
        <v/>
      </c>
      <c r="AI973" s="665" t="str">
        <f t="shared" si="161"/>
        <v/>
      </c>
      <c r="AJ973" s="666" t="str">
        <f t="shared" si="162"/>
        <v/>
      </c>
      <c r="AK973" s="666" t="str">
        <f t="shared" si="163"/>
        <v/>
      </c>
      <c r="AL973" s="666" t="str">
        <f t="shared" si="175"/>
        <v/>
      </c>
      <c r="AM973" s="666" t="str">
        <f>IF(R973="","",IF(OR(I973=IF(J973&gt;【１】経営概要!$G$27,調査年-1,調査年),AH973=""),"",ROUND(AH973*R973%,0)))</f>
        <v/>
      </c>
      <c r="AN973" s="666" t="str">
        <f t="shared" si="164"/>
        <v/>
      </c>
      <c r="AO973" s="666" t="str">
        <f t="shared" si="165"/>
        <v/>
      </c>
      <c r="AP973" s="666" t="str">
        <f t="shared" si="166"/>
        <v/>
      </c>
      <c r="AQ973" s="862" t="str">
        <f>IF(OR(R973="",AND(OR(I973&lt;&gt;IF(J973&gt;【１】経営概要!$G$27,調査年-1,調査年),AA973=0),M973="",AL973="")),"",
SUM(
IF(AND(I973=IF(J973&gt;【１】経営概要!$G$27,調査年-1,調査年),AA973=1),ROUND(K973*R973%,0),),
ROUND(M973*R973%,0),
ROUND(SUM(AL973)*R973%,0),
))</f>
        <v/>
      </c>
      <c r="AR973" s="666" t="str">
        <f t="shared" si="167"/>
        <v/>
      </c>
      <c r="AS973" s="666" t="str">
        <f t="shared" si="168"/>
        <v/>
      </c>
      <c r="AT973" s="897" t="str">
        <f t="shared" si="172"/>
        <v/>
      </c>
      <c r="AU973" s="897" t="str">
        <f t="shared" si="169"/>
        <v/>
      </c>
    </row>
    <row r="974" spans="3:47" s="4" customFormat="1" ht="28.15" hidden="1" customHeight="1" outlineLevel="1">
      <c r="C974" s="722">
        <v>956</v>
      </c>
      <c r="D974" s="772"/>
      <c r="E974" s="773"/>
      <c r="F974" s="767"/>
      <c r="G974" s="744"/>
      <c r="H974" s="193"/>
      <c r="I974" s="193"/>
      <c r="J974" s="768"/>
      <c r="K974" s="192"/>
      <c r="L974" s="192"/>
      <c r="M974" s="774"/>
      <c r="N974" s="192"/>
      <c r="O974" s="769"/>
      <c r="P974" s="895"/>
      <c r="Q974" s="960"/>
      <c r="R974" s="1048"/>
      <c r="S974" s="770"/>
      <c r="T974" s="771"/>
      <c r="U974" s="453"/>
      <c r="V974" s="307"/>
      <c r="W974" s="294"/>
      <c r="Z974" s="663" t="str">
        <f t="shared" si="157"/>
        <v/>
      </c>
      <c r="AA974" s="664" t="str">
        <f t="shared" si="170"/>
        <v/>
      </c>
      <c r="AB974" s="664" t="str">
        <f t="shared" si="171"/>
        <v/>
      </c>
      <c r="AC974" s="664" t="str">
        <f>IF(Z974="","",VLOOKUP(Z974,リスト!BN:BO,2,0))</f>
        <v/>
      </c>
      <c r="AD974" s="664" t="str">
        <f t="shared" si="158"/>
        <v/>
      </c>
      <c r="AE974" s="664" t="str">
        <f>IF(AD974="","",VLOOKUP(AD974,リスト!BW:BX,2,0))</f>
        <v/>
      </c>
      <c r="AF974" s="664" t="str">
        <f>IF(Z974="","",IF(J974&gt;【１】経営概要!$G$27,調査年-1,調査年)-I974)</f>
        <v/>
      </c>
      <c r="AG974" s="723" t="str">
        <f t="shared" si="159"/>
        <v/>
      </c>
      <c r="AH974" s="665" t="str">
        <f t="shared" si="160"/>
        <v/>
      </c>
      <c r="AI974" s="665" t="str">
        <f t="shared" si="161"/>
        <v/>
      </c>
      <c r="AJ974" s="666" t="str">
        <f t="shared" si="162"/>
        <v/>
      </c>
      <c r="AK974" s="666" t="str">
        <f t="shared" si="163"/>
        <v/>
      </c>
      <c r="AL974" s="666" t="str">
        <f t="shared" si="175"/>
        <v/>
      </c>
      <c r="AM974" s="666" t="str">
        <f>IF(R974="","",IF(OR(I974=IF(J974&gt;【１】経営概要!$G$27,調査年-1,調査年),AH974=""),"",ROUND(AH974*R974%,0)))</f>
        <v/>
      </c>
      <c r="AN974" s="666" t="str">
        <f t="shared" si="164"/>
        <v/>
      </c>
      <c r="AO974" s="666" t="str">
        <f t="shared" si="165"/>
        <v/>
      </c>
      <c r="AP974" s="666" t="str">
        <f t="shared" si="166"/>
        <v/>
      </c>
      <c r="AQ974" s="862" t="str">
        <f>IF(OR(R974="",AND(OR(I974&lt;&gt;IF(J974&gt;【１】経営概要!$G$27,調査年-1,調査年),AA974=0),M974="",AL974="")),"",
SUM(
IF(AND(I974=IF(J974&gt;【１】経営概要!$G$27,調査年-1,調査年),AA974=1),ROUND(K974*R974%,0),),
ROUND(M974*R974%,0),
ROUND(SUM(AL974)*R974%,0),
))</f>
        <v/>
      </c>
      <c r="AR974" s="666" t="str">
        <f t="shared" si="167"/>
        <v/>
      </c>
      <c r="AS974" s="666" t="str">
        <f t="shared" si="168"/>
        <v/>
      </c>
      <c r="AT974" s="897" t="str">
        <f t="shared" si="172"/>
        <v/>
      </c>
      <c r="AU974" s="897" t="str">
        <f t="shared" si="169"/>
        <v/>
      </c>
    </row>
    <row r="975" spans="3:47" s="4" customFormat="1" ht="28.15" hidden="1" customHeight="1" outlineLevel="1">
      <c r="C975" s="722">
        <v>957</v>
      </c>
      <c r="D975" s="766"/>
      <c r="E975" s="686"/>
      <c r="F975" s="767"/>
      <c r="G975" s="744"/>
      <c r="H975" s="191"/>
      <c r="I975" s="191"/>
      <c r="J975" s="768"/>
      <c r="K975" s="192"/>
      <c r="L975" s="192"/>
      <c r="M975" s="774"/>
      <c r="N975" s="192"/>
      <c r="O975" s="769"/>
      <c r="P975" s="895"/>
      <c r="Q975" s="960"/>
      <c r="R975" s="1048"/>
      <c r="S975" s="770"/>
      <c r="T975" s="771"/>
      <c r="U975" s="453"/>
      <c r="V975" s="307"/>
      <c r="W975" s="294"/>
      <c r="Z975" s="663" t="str">
        <f t="shared" si="157"/>
        <v/>
      </c>
      <c r="AA975" s="664" t="str">
        <f t="shared" si="170"/>
        <v/>
      </c>
      <c r="AB975" s="664" t="str">
        <f t="shared" si="171"/>
        <v/>
      </c>
      <c r="AC975" s="664" t="str">
        <f>IF(Z975="","",VLOOKUP(Z975,リスト!BN:BO,2,0))</f>
        <v/>
      </c>
      <c r="AD975" s="664" t="str">
        <f t="shared" si="158"/>
        <v/>
      </c>
      <c r="AE975" s="664" t="str">
        <f>IF(AD975="","",VLOOKUP(AD975,リスト!BW:BX,2,0))</f>
        <v/>
      </c>
      <c r="AF975" s="664" t="str">
        <f>IF(Z975="","",IF(J975&gt;【１】経営概要!$G$27,調査年-1,調査年)-I975)</f>
        <v/>
      </c>
      <c r="AG975" s="723" t="str">
        <f t="shared" si="159"/>
        <v/>
      </c>
      <c r="AH975" s="665" t="str">
        <f t="shared" si="160"/>
        <v/>
      </c>
      <c r="AI975" s="665" t="str">
        <f t="shared" si="161"/>
        <v/>
      </c>
      <c r="AJ975" s="666" t="str">
        <f t="shared" si="162"/>
        <v/>
      </c>
      <c r="AK975" s="666" t="str">
        <f t="shared" si="163"/>
        <v/>
      </c>
      <c r="AL975" s="666" t="str">
        <f t="shared" si="175"/>
        <v/>
      </c>
      <c r="AM975" s="666" t="str">
        <f>IF(R975="","",IF(OR(I975=IF(J975&gt;【１】経営概要!$G$27,調査年-1,調査年),AH975=""),"",ROUND(AH975*R975%,0)))</f>
        <v/>
      </c>
      <c r="AN975" s="666" t="str">
        <f t="shared" si="164"/>
        <v/>
      </c>
      <c r="AO975" s="666" t="str">
        <f t="shared" si="165"/>
        <v/>
      </c>
      <c r="AP975" s="666" t="str">
        <f t="shared" si="166"/>
        <v/>
      </c>
      <c r="AQ975" s="862" t="str">
        <f>IF(OR(R975="",AND(OR(I975&lt;&gt;IF(J975&gt;【１】経営概要!$G$27,調査年-1,調査年),AA975=0),M975="",AL975="")),"",
SUM(
IF(AND(I975=IF(J975&gt;【１】経営概要!$G$27,調査年-1,調査年),AA975=1),ROUND(K975*R975%,0),),
ROUND(M975*R975%,0),
ROUND(SUM(AL975)*R975%,0),
))</f>
        <v/>
      </c>
      <c r="AR975" s="666" t="str">
        <f t="shared" si="167"/>
        <v/>
      </c>
      <c r="AS975" s="666" t="str">
        <f t="shared" si="168"/>
        <v/>
      </c>
      <c r="AT975" s="897" t="str">
        <f t="shared" si="172"/>
        <v/>
      </c>
      <c r="AU975" s="897" t="str">
        <f t="shared" si="169"/>
        <v/>
      </c>
    </row>
    <row r="976" spans="3:47" s="4" customFormat="1" ht="28.15" hidden="1" customHeight="1" outlineLevel="1">
      <c r="C976" s="722">
        <v>958</v>
      </c>
      <c r="D976" s="772"/>
      <c r="E976" s="773"/>
      <c r="F976" s="767"/>
      <c r="G976" s="744"/>
      <c r="H976" s="193"/>
      <c r="I976" s="193"/>
      <c r="J976" s="768"/>
      <c r="K976" s="192"/>
      <c r="L976" s="192"/>
      <c r="M976" s="774"/>
      <c r="N976" s="192"/>
      <c r="O976" s="769"/>
      <c r="P976" s="895"/>
      <c r="Q976" s="960"/>
      <c r="R976" s="1048"/>
      <c r="S976" s="770"/>
      <c r="T976" s="771"/>
      <c r="U976" s="453"/>
      <c r="V976" s="307"/>
      <c r="W976" s="294"/>
      <c r="Z976" s="663" t="str">
        <f t="shared" si="157"/>
        <v/>
      </c>
      <c r="AA976" s="664" t="str">
        <f t="shared" si="170"/>
        <v/>
      </c>
      <c r="AB976" s="664" t="str">
        <f t="shared" si="171"/>
        <v/>
      </c>
      <c r="AC976" s="664" t="str">
        <f>IF(Z976="","",VLOOKUP(Z976,リスト!BN:BO,2,0))</f>
        <v/>
      </c>
      <c r="AD976" s="664" t="str">
        <f t="shared" si="158"/>
        <v/>
      </c>
      <c r="AE976" s="664" t="str">
        <f>IF(AD976="","",VLOOKUP(AD976,リスト!BW:BX,2,0))</f>
        <v/>
      </c>
      <c r="AF976" s="664" t="str">
        <f>IF(Z976="","",IF(J976&gt;【１】経営概要!$G$27,調査年-1,調査年)-I976)</f>
        <v/>
      </c>
      <c r="AG976" s="723" t="str">
        <f t="shared" si="159"/>
        <v/>
      </c>
      <c r="AH976" s="665" t="str">
        <f t="shared" si="160"/>
        <v/>
      </c>
      <c r="AI976" s="665" t="str">
        <f t="shared" si="161"/>
        <v/>
      </c>
      <c r="AJ976" s="666" t="str">
        <f t="shared" si="162"/>
        <v/>
      </c>
      <c r="AK976" s="666" t="str">
        <f t="shared" si="163"/>
        <v/>
      </c>
      <c r="AL976" s="666" t="str">
        <f t="shared" si="175"/>
        <v/>
      </c>
      <c r="AM976" s="666" t="str">
        <f>IF(R976="","",IF(OR(I976=IF(J976&gt;【１】経営概要!$G$27,調査年-1,調査年),AH976=""),"",ROUND(AH976*R976%,0)))</f>
        <v/>
      </c>
      <c r="AN976" s="666" t="str">
        <f t="shared" si="164"/>
        <v/>
      </c>
      <c r="AO976" s="666" t="str">
        <f t="shared" si="165"/>
        <v/>
      </c>
      <c r="AP976" s="666" t="str">
        <f t="shared" si="166"/>
        <v/>
      </c>
      <c r="AQ976" s="862" t="str">
        <f>IF(OR(R976="",AND(OR(I976&lt;&gt;IF(J976&gt;【１】経営概要!$G$27,調査年-1,調査年),AA976=0),M976="",AL976="")),"",
SUM(
IF(AND(I976=IF(J976&gt;【１】経営概要!$G$27,調査年-1,調査年),AA976=1),ROUND(K976*R976%,0),),
ROUND(M976*R976%,0),
ROUND(SUM(AL976)*R976%,0),
))</f>
        <v/>
      </c>
      <c r="AR976" s="666" t="str">
        <f t="shared" si="167"/>
        <v/>
      </c>
      <c r="AS976" s="666" t="str">
        <f t="shared" si="168"/>
        <v/>
      </c>
      <c r="AT976" s="897" t="str">
        <f t="shared" si="172"/>
        <v/>
      </c>
      <c r="AU976" s="897" t="str">
        <f t="shared" si="169"/>
        <v/>
      </c>
    </row>
    <row r="977" spans="3:47" s="4" customFormat="1" ht="28.15" hidden="1" customHeight="1" outlineLevel="1">
      <c r="C977" s="722">
        <v>959</v>
      </c>
      <c r="D977" s="766"/>
      <c r="E977" s="686"/>
      <c r="F977" s="767"/>
      <c r="G977" s="744"/>
      <c r="H977" s="191"/>
      <c r="I977" s="191"/>
      <c r="J977" s="768"/>
      <c r="K977" s="192"/>
      <c r="L977" s="192"/>
      <c r="M977" s="774"/>
      <c r="N977" s="192"/>
      <c r="O977" s="769"/>
      <c r="P977" s="895"/>
      <c r="Q977" s="960"/>
      <c r="R977" s="1048"/>
      <c r="S977" s="770"/>
      <c r="T977" s="771"/>
      <c r="U977" s="453"/>
      <c r="V977" s="307"/>
      <c r="W977" s="294"/>
      <c r="Z977" s="663" t="str">
        <f t="shared" si="157"/>
        <v/>
      </c>
      <c r="AA977" s="664" t="str">
        <f t="shared" si="170"/>
        <v/>
      </c>
      <c r="AB977" s="664" t="str">
        <f t="shared" si="171"/>
        <v/>
      </c>
      <c r="AC977" s="664" t="str">
        <f>IF(Z977="","",VLOOKUP(Z977,リスト!BN:BO,2,0))</f>
        <v/>
      </c>
      <c r="AD977" s="664" t="str">
        <f t="shared" si="158"/>
        <v/>
      </c>
      <c r="AE977" s="664" t="str">
        <f>IF(AD977="","",VLOOKUP(AD977,リスト!BW:BX,2,0))</f>
        <v/>
      </c>
      <c r="AF977" s="664" t="str">
        <f>IF(Z977="","",IF(J977&gt;【１】経営概要!$G$27,調査年-1,調査年)-I977)</f>
        <v/>
      </c>
      <c r="AG977" s="723" t="str">
        <f t="shared" si="159"/>
        <v/>
      </c>
      <c r="AH977" s="665" t="str">
        <f t="shared" si="160"/>
        <v/>
      </c>
      <c r="AI977" s="665" t="str">
        <f t="shared" si="161"/>
        <v/>
      </c>
      <c r="AJ977" s="666" t="str">
        <f t="shared" si="162"/>
        <v/>
      </c>
      <c r="AK977" s="666" t="str">
        <f t="shared" si="163"/>
        <v/>
      </c>
      <c r="AL977" s="666" t="str">
        <f t="shared" si="175"/>
        <v/>
      </c>
      <c r="AM977" s="666" t="str">
        <f>IF(R977="","",IF(OR(I977=IF(J977&gt;【１】経営概要!$G$27,調査年-1,調査年),AH977=""),"",ROUND(AH977*R977%,0)))</f>
        <v/>
      </c>
      <c r="AN977" s="666" t="str">
        <f t="shared" si="164"/>
        <v/>
      </c>
      <c r="AO977" s="666" t="str">
        <f t="shared" si="165"/>
        <v/>
      </c>
      <c r="AP977" s="666" t="str">
        <f t="shared" si="166"/>
        <v/>
      </c>
      <c r="AQ977" s="862" t="str">
        <f>IF(OR(R977="",AND(OR(I977&lt;&gt;IF(J977&gt;【１】経営概要!$G$27,調査年-1,調査年),AA977=0),M977="",AL977="")),"",
SUM(
IF(AND(I977=IF(J977&gt;【１】経営概要!$G$27,調査年-1,調査年),AA977=1),ROUND(K977*R977%,0),),
ROUND(M977*R977%,0),
ROUND(SUM(AL977)*R977%,0),
))</f>
        <v/>
      </c>
      <c r="AR977" s="666" t="str">
        <f t="shared" si="167"/>
        <v/>
      </c>
      <c r="AS977" s="666" t="str">
        <f t="shared" si="168"/>
        <v/>
      </c>
      <c r="AT977" s="897" t="str">
        <f t="shared" si="172"/>
        <v/>
      </c>
      <c r="AU977" s="897" t="str">
        <f t="shared" si="169"/>
        <v/>
      </c>
    </row>
    <row r="978" spans="3:47" s="4" customFormat="1" ht="28.15" hidden="1" customHeight="1" outlineLevel="1">
      <c r="C978" s="722">
        <v>960</v>
      </c>
      <c r="D978" s="772"/>
      <c r="E978" s="773"/>
      <c r="F978" s="767"/>
      <c r="G978" s="744"/>
      <c r="H978" s="193"/>
      <c r="I978" s="193"/>
      <c r="J978" s="775"/>
      <c r="K978" s="192"/>
      <c r="L978" s="192"/>
      <c r="M978" s="774"/>
      <c r="N978" s="192"/>
      <c r="O978" s="769"/>
      <c r="P978" s="895"/>
      <c r="Q978" s="960"/>
      <c r="R978" s="1048"/>
      <c r="S978" s="770"/>
      <c r="T978" s="771"/>
      <c r="U978" s="453"/>
      <c r="V978" s="307"/>
      <c r="W978" s="294"/>
      <c r="Z978" s="663" t="str">
        <f t="shared" si="157"/>
        <v/>
      </c>
      <c r="AA978" s="664" t="str">
        <f t="shared" si="170"/>
        <v/>
      </c>
      <c r="AB978" s="664" t="str">
        <f t="shared" si="171"/>
        <v/>
      </c>
      <c r="AC978" s="664" t="str">
        <f>IF(Z978="","",VLOOKUP(Z978,リスト!BN:BO,2,0))</f>
        <v/>
      </c>
      <c r="AD978" s="664" t="str">
        <f t="shared" si="158"/>
        <v/>
      </c>
      <c r="AE978" s="664" t="str">
        <f>IF(AD978="","",VLOOKUP(AD978,リスト!BW:BX,2,0))</f>
        <v/>
      </c>
      <c r="AF978" s="664" t="str">
        <f>IF(Z978="","",IF(J978&gt;【１】経営概要!$G$27,調査年-1,調査年)-I978)</f>
        <v/>
      </c>
      <c r="AG978" s="723" t="str">
        <f t="shared" si="159"/>
        <v/>
      </c>
      <c r="AH978" s="665" t="str">
        <f t="shared" si="160"/>
        <v/>
      </c>
      <c r="AI978" s="665" t="str">
        <f t="shared" si="161"/>
        <v/>
      </c>
      <c r="AJ978" s="666" t="str">
        <f t="shared" si="162"/>
        <v/>
      </c>
      <c r="AK978" s="666" t="str">
        <f t="shared" si="163"/>
        <v/>
      </c>
      <c r="AL978" s="666" t="str">
        <f t="shared" si="175"/>
        <v/>
      </c>
      <c r="AM978" s="666" t="str">
        <f>IF(R978="","",IF(OR(I978=IF(J978&gt;【１】経営概要!$G$27,調査年-1,調査年),AH978=""),"",ROUND(AH978*R978%,0)))</f>
        <v/>
      </c>
      <c r="AN978" s="666" t="str">
        <f t="shared" si="164"/>
        <v/>
      </c>
      <c r="AO978" s="666" t="str">
        <f t="shared" si="165"/>
        <v/>
      </c>
      <c r="AP978" s="666" t="str">
        <f t="shared" si="166"/>
        <v/>
      </c>
      <c r="AQ978" s="862" t="str">
        <f>IF(OR(R978="",AND(OR(I978&lt;&gt;IF(J978&gt;【１】経営概要!$G$27,調査年-1,調査年),AA978=0),M978="",AL978="")),"",
SUM(
IF(AND(I978=IF(J978&gt;【１】経営概要!$G$27,調査年-1,調査年),AA978=1),ROUND(K978*R978%,0),),
ROUND(M978*R978%,0),
ROUND(SUM(AL978)*R978%,0),
))</f>
        <v/>
      </c>
      <c r="AR978" s="666" t="str">
        <f t="shared" si="167"/>
        <v/>
      </c>
      <c r="AS978" s="666" t="str">
        <f t="shared" si="168"/>
        <v/>
      </c>
      <c r="AT978" s="897" t="str">
        <f t="shared" si="172"/>
        <v/>
      </c>
      <c r="AU978" s="897" t="str">
        <f t="shared" si="169"/>
        <v/>
      </c>
    </row>
    <row r="979" spans="3:47" s="4" customFormat="1" ht="28.15" hidden="1" customHeight="1" outlineLevel="1">
      <c r="C979" s="722">
        <v>961</v>
      </c>
      <c r="D979" s="766"/>
      <c r="E979" s="686"/>
      <c r="F979" s="767"/>
      <c r="G979" s="744"/>
      <c r="H979" s="191"/>
      <c r="I979" s="191"/>
      <c r="J979" s="776"/>
      <c r="K979" s="192"/>
      <c r="L979" s="192"/>
      <c r="M979" s="774"/>
      <c r="N979" s="192"/>
      <c r="O979" s="769"/>
      <c r="P979" s="895"/>
      <c r="Q979" s="960"/>
      <c r="R979" s="1048"/>
      <c r="S979" s="770"/>
      <c r="T979" s="771"/>
      <c r="U979" s="453"/>
      <c r="V979" s="307"/>
      <c r="W979" s="294"/>
      <c r="Z979" s="663" t="str">
        <f t="shared" si="157"/>
        <v/>
      </c>
      <c r="AA979" s="664" t="str">
        <f t="shared" si="170"/>
        <v/>
      </c>
      <c r="AB979" s="664" t="str">
        <f t="shared" si="171"/>
        <v/>
      </c>
      <c r="AC979" s="664" t="str">
        <f>IF(Z979="","",VLOOKUP(Z979,リスト!BN:BO,2,0))</f>
        <v/>
      </c>
      <c r="AD979" s="664" t="str">
        <f t="shared" si="158"/>
        <v/>
      </c>
      <c r="AE979" s="664" t="str">
        <f>IF(AD979="","",VLOOKUP(AD979,リスト!BW:BX,2,0))</f>
        <v/>
      </c>
      <c r="AF979" s="664" t="str">
        <f>IF(Z979="","",IF(J979&gt;【１】経営概要!$G$27,調査年-1,調査年)-I979)</f>
        <v/>
      </c>
      <c r="AG979" s="723" t="str">
        <f t="shared" si="159"/>
        <v/>
      </c>
      <c r="AH979" s="665" t="str">
        <f t="shared" si="160"/>
        <v/>
      </c>
      <c r="AI979" s="665" t="str">
        <f t="shared" si="161"/>
        <v/>
      </c>
      <c r="AJ979" s="666" t="str">
        <f t="shared" si="162"/>
        <v/>
      </c>
      <c r="AK979" s="666" t="str">
        <f t="shared" si="163"/>
        <v/>
      </c>
      <c r="AL979" s="666" t="str">
        <f t="shared" si="175"/>
        <v/>
      </c>
      <c r="AM979" s="666" t="str">
        <f>IF(R979="","",IF(OR(I979=IF(J979&gt;【１】経営概要!$G$27,調査年-1,調査年),AH979=""),"",ROUND(AH979*R979%,0)))</f>
        <v/>
      </c>
      <c r="AN979" s="666" t="str">
        <f t="shared" si="164"/>
        <v/>
      </c>
      <c r="AO979" s="666" t="str">
        <f t="shared" si="165"/>
        <v/>
      </c>
      <c r="AP979" s="666" t="str">
        <f t="shared" si="166"/>
        <v/>
      </c>
      <c r="AQ979" s="862" t="str">
        <f>IF(OR(R979="",AND(OR(I979&lt;&gt;IF(J979&gt;【１】経営概要!$G$27,調査年-1,調査年),AA979=0),M979="",AL979="")),"",
SUM(
IF(AND(I979=IF(J979&gt;【１】経営概要!$G$27,調査年-1,調査年),AA979=1),ROUND(K979*R979%,0),),
ROUND(M979*R979%,0),
ROUND(SUM(AL979)*R979%,0),
))</f>
        <v/>
      </c>
      <c r="AR979" s="666" t="str">
        <f t="shared" si="167"/>
        <v/>
      </c>
      <c r="AS979" s="666" t="str">
        <f t="shared" si="168"/>
        <v/>
      </c>
      <c r="AT979" s="897" t="str">
        <f t="shared" si="172"/>
        <v/>
      </c>
      <c r="AU979" s="897" t="str">
        <f t="shared" si="169"/>
        <v/>
      </c>
    </row>
    <row r="980" spans="3:47" s="4" customFormat="1" ht="28.15" hidden="1" customHeight="1" outlineLevel="1">
      <c r="C980" s="722">
        <v>962</v>
      </c>
      <c r="D980" s="766"/>
      <c r="E980" s="686"/>
      <c r="F980" s="767"/>
      <c r="G980" s="744"/>
      <c r="H980" s="191"/>
      <c r="I980" s="191"/>
      <c r="J980" s="776"/>
      <c r="K980" s="192"/>
      <c r="L980" s="192"/>
      <c r="M980" s="774"/>
      <c r="N980" s="192"/>
      <c r="O980" s="769"/>
      <c r="P980" s="895"/>
      <c r="Q980" s="960"/>
      <c r="R980" s="1048"/>
      <c r="S980" s="770"/>
      <c r="T980" s="771"/>
      <c r="U980" s="453"/>
      <c r="V980" s="307"/>
      <c r="W980" s="294"/>
      <c r="Z980" s="663" t="str">
        <f t="shared" si="157"/>
        <v/>
      </c>
      <c r="AA980" s="664" t="str">
        <f t="shared" si="170"/>
        <v/>
      </c>
      <c r="AB980" s="664" t="str">
        <f t="shared" si="171"/>
        <v/>
      </c>
      <c r="AC980" s="664" t="str">
        <f>IF(Z980="","",VLOOKUP(Z980,リスト!BN:BO,2,0))</f>
        <v/>
      </c>
      <c r="AD980" s="664" t="str">
        <f t="shared" si="158"/>
        <v/>
      </c>
      <c r="AE980" s="664" t="str">
        <f>IF(AD980="","",VLOOKUP(AD980,リスト!BW:BX,2,0))</f>
        <v/>
      </c>
      <c r="AF980" s="664" t="str">
        <f>IF(Z980="","",IF(J980&gt;【１】経営概要!$G$27,調査年-1,調査年)-I980)</f>
        <v/>
      </c>
      <c r="AG980" s="723" t="str">
        <f t="shared" si="159"/>
        <v/>
      </c>
      <c r="AH980" s="665" t="str">
        <f t="shared" si="160"/>
        <v/>
      </c>
      <c r="AI980" s="665" t="str">
        <f t="shared" si="161"/>
        <v/>
      </c>
      <c r="AJ980" s="666" t="str">
        <f t="shared" si="162"/>
        <v/>
      </c>
      <c r="AK980" s="666" t="str">
        <f t="shared" si="163"/>
        <v/>
      </c>
      <c r="AL980" s="666" t="str">
        <f t="shared" ref="AL980:AL1018" si="176">IF(OR(Z980="",AA980=1),IF(AND(AA980=1,AF980=0),L980,""),
IF(AND(AD980&gt;0,AF980&lt;AD980,SUM(AK980)&gt;0,AK980&lt;=ROUND(L980*AE980,0)),ROUND(AK980,0),
IF(AND(AD980&gt;0,AF980&lt;AD980,SUM(L980)&gt;0),ROUND(L980*AE980,0),"")))</f>
        <v/>
      </c>
      <c r="AM980" s="666" t="str">
        <f>IF(R980="","",IF(OR(I980=IF(J980&gt;【１】経営概要!$G$27,調査年-1,調査年),AH980=""),"",ROUND(AH980*R980%,0)))</f>
        <v/>
      </c>
      <c r="AN980" s="666" t="str">
        <f t="shared" si="164"/>
        <v/>
      </c>
      <c r="AO980" s="666" t="str">
        <f t="shared" si="165"/>
        <v/>
      </c>
      <c r="AP980" s="666" t="str">
        <f t="shared" si="166"/>
        <v/>
      </c>
      <c r="AQ980" s="862" t="str">
        <f>IF(OR(R980="",AND(OR(I980&lt;&gt;IF(J980&gt;【１】経営概要!$G$27,調査年-1,調査年),AA980=0),M980="",AL980="")),"",
SUM(
IF(AND(I980=IF(J980&gt;【１】経営概要!$G$27,調査年-1,調査年),AA980=1),ROUND(K980*R980%,0),),
ROUND(M980*R980%,0),
ROUND(SUM(AL980)*R980%,0),
))</f>
        <v/>
      </c>
      <c r="AR980" s="666" t="str">
        <f t="shared" si="167"/>
        <v/>
      </c>
      <c r="AS980" s="666" t="str">
        <f t="shared" si="168"/>
        <v/>
      </c>
      <c r="AT980" s="897" t="str">
        <f t="shared" si="172"/>
        <v/>
      </c>
      <c r="AU980" s="897" t="str">
        <f t="shared" si="169"/>
        <v/>
      </c>
    </row>
    <row r="981" spans="3:47" s="4" customFormat="1" ht="28.15" hidden="1" customHeight="1" outlineLevel="1">
      <c r="C981" s="722">
        <v>963</v>
      </c>
      <c r="D981" s="766"/>
      <c r="E981" s="686"/>
      <c r="F981" s="767"/>
      <c r="G981" s="744"/>
      <c r="H981" s="191"/>
      <c r="I981" s="191"/>
      <c r="J981" s="776"/>
      <c r="K981" s="192"/>
      <c r="L981" s="192"/>
      <c r="M981" s="774"/>
      <c r="N981" s="192"/>
      <c r="O981" s="769"/>
      <c r="P981" s="895"/>
      <c r="Q981" s="960"/>
      <c r="R981" s="1048"/>
      <c r="S981" s="770"/>
      <c r="T981" s="771"/>
      <c r="U981" s="453"/>
      <c r="V981" s="307"/>
      <c r="W981" s="294"/>
      <c r="Z981" s="663" t="str">
        <f t="shared" si="157"/>
        <v/>
      </c>
      <c r="AA981" s="664" t="str">
        <f t="shared" si="170"/>
        <v/>
      </c>
      <c r="AB981" s="664" t="str">
        <f t="shared" si="171"/>
        <v/>
      </c>
      <c r="AC981" s="664" t="str">
        <f>IF(Z981="","",VLOOKUP(Z981,リスト!BN:BO,2,0))</f>
        <v/>
      </c>
      <c r="AD981" s="664" t="str">
        <f t="shared" si="158"/>
        <v/>
      </c>
      <c r="AE981" s="664" t="str">
        <f>IF(AD981="","",VLOOKUP(AD981,リスト!BW:BX,2,0))</f>
        <v/>
      </c>
      <c r="AF981" s="664" t="str">
        <f>IF(Z981="","",IF(J981&gt;【１】経営概要!$G$27,調査年-1,調査年)-I981)</f>
        <v/>
      </c>
      <c r="AG981" s="723" t="str">
        <f t="shared" si="159"/>
        <v/>
      </c>
      <c r="AH981" s="665" t="str">
        <f t="shared" si="160"/>
        <v/>
      </c>
      <c r="AI981" s="665" t="str">
        <f t="shared" si="161"/>
        <v/>
      </c>
      <c r="AJ981" s="666" t="str">
        <f t="shared" si="162"/>
        <v/>
      </c>
      <c r="AK981" s="666" t="str">
        <f t="shared" si="163"/>
        <v/>
      </c>
      <c r="AL981" s="666" t="str">
        <f t="shared" si="176"/>
        <v/>
      </c>
      <c r="AM981" s="666" t="str">
        <f>IF(R981="","",IF(OR(I981=IF(J981&gt;【１】経営概要!$G$27,調査年-1,調査年),AH981=""),"",ROUND(AH981*R981%,0)))</f>
        <v/>
      </c>
      <c r="AN981" s="666" t="str">
        <f t="shared" si="164"/>
        <v/>
      </c>
      <c r="AO981" s="666" t="str">
        <f t="shared" si="165"/>
        <v/>
      </c>
      <c r="AP981" s="666" t="str">
        <f t="shared" si="166"/>
        <v/>
      </c>
      <c r="AQ981" s="862" t="str">
        <f>IF(OR(R981="",AND(OR(I981&lt;&gt;IF(J981&gt;【１】経営概要!$G$27,調査年-1,調査年),AA981=0),M981="",AL981="")),"",
SUM(
IF(AND(I981=IF(J981&gt;【１】経営概要!$G$27,調査年-1,調査年),AA981=1),ROUND(K981*R981%,0),),
ROUND(M981*R981%,0),
ROUND(SUM(AL981)*R981%,0),
))</f>
        <v/>
      </c>
      <c r="AR981" s="666" t="str">
        <f t="shared" si="167"/>
        <v/>
      </c>
      <c r="AS981" s="666" t="str">
        <f t="shared" si="168"/>
        <v/>
      </c>
      <c r="AT981" s="897" t="str">
        <f t="shared" si="172"/>
        <v/>
      </c>
      <c r="AU981" s="897" t="str">
        <f t="shared" si="169"/>
        <v/>
      </c>
    </row>
    <row r="982" spans="3:47" s="4" customFormat="1" ht="28.15" hidden="1" customHeight="1" outlineLevel="1">
      <c r="C982" s="722">
        <v>964</v>
      </c>
      <c r="D982" s="766"/>
      <c r="E982" s="686"/>
      <c r="F982" s="767"/>
      <c r="G982" s="744"/>
      <c r="H982" s="191"/>
      <c r="I982" s="191"/>
      <c r="J982" s="776"/>
      <c r="K982" s="192"/>
      <c r="L982" s="192"/>
      <c r="M982" s="774"/>
      <c r="N982" s="192"/>
      <c r="O982" s="769"/>
      <c r="P982" s="895"/>
      <c r="Q982" s="960"/>
      <c r="R982" s="1048"/>
      <c r="S982" s="770"/>
      <c r="T982" s="771"/>
      <c r="U982" s="453"/>
      <c r="V982" s="307"/>
      <c r="W982" s="294"/>
      <c r="Z982" s="663" t="str">
        <f t="shared" si="157"/>
        <v/>
      </c>
      <c r="AA982" s="664" t="str">
        <f t="shared" si="170"/>
        <v/>
      </c>
      <c r="AB982" s="664" t="str">
        <f t="shared" si="171"/>
        <v/>
      </c>
      <c r="AC982" s="664" t="str">
        <f>IF(Z982="","",VLOOKUP(Z982,リスト!BN:BO,2,0))</f>
        <v/>
      </c>
      <c r="AD982" s="664" t="str">
        <f t="shared" si="158"/>
        <v/>
      </c>
      <c r="AE982" s="664" t="str">
        <f>IF(AD982="","",VLOOKUP(AD982,リスト!BW:BX,2,0))</f>
        <v/>
      </c>
      <c r="AF982" s="664" t="str">
        <f>IF(Z982="","",IF(J982&gt;【１】経営概要!$G$27,調査年-1,調査年)-I982)</f>
        <v/>
      </c>
      <c r="AG982" s="723" t="str">
        <f t="shared" si="159"/>
        <v/>
      </c>
      <c r="AH982" s="665" t="str">
        <f t="shared" si="160"/>
        <v/>
      </c>
      <c r="AI982" s="665" t="str">
        <f t="shared" si="161"/>
        <v/>
      </c>
      <c r="AJ982" s="666" t="str">
        <f t="shared" si="162"/>
        <v/>
      </c>
      <c r="AK982" s="666" t="str">
        <f t="shared" si="163"/>
        <v/>
      </c>
      <c r="AL982" s="666" t="str">
        <f t="shared" si="176"/>
        <v/>
      </c>
      <c r="AM982" s="666" t="str">
        <f>IF(R982="","",IF(OR(I982=IF(J982&gt;【１】経営概要!$G$27,調査年-1,調査年),AH982=""),"",ROUND(AH982*R982%,0)))</f>
        <v/>
      </c>
      <c r="AN982" s="666" t="str">
        <f t="shared" si="164"/>
        <v/>
      </c>
      <c r="AO982" s="666" t="str">
        <f t="shared" si="165"/>
        <v/>
      </c>
      <c r="AP982" s="666" t="str">
        <f t="shared" si="166"/>
        <v/>
      </c>
      <c r="AQ982" s="862" t="str">
        <f>IF(OR(R982="",AND(OR(I982&lt;&gt;IF(J982&gt;【１】経営概要!$G$27,調査年-1,調査年),AA982=0),M982="",AL982="")),"",
SUM(
IF(AND(I982=IF(J982&gt;【１】経営概要!$G$27,調査年-1,調査年),AA982=1),ROUND(K982*R982%,0),),
ROUND(M982*R982%,0),
ROUND(SUM(AL982)*R982%,0),
))</f>
        <v/>
      </c>
      <c r="AR982" s="666" t="str">
        <f t="shared" si="167"/>
        <v/>
      </c>
      <c r="AS982" s="666" t="str">
        <f t="shared" si="168"/>
        <v/>
      </c>
      <c r="AT982" s="897" t="str">
        <f t="shared" si="172"/>
        <v/>
      </c>
      <c r="AU982" s="897" t="str">
        <f t="shared" si="169"/>
        <v/>
      </c>
    </row>
    <row r="983" spans="3:47" s="4" customFormat="1" ht="28.15" hidden="1" customHeight="1" outlineLevel="1">
      <c r="C983" s="722">
        <v>965</v>
      </c>
      <c r="D983" s="766"/>
      <c r="E983" s="686"/>
      <c r="F983" s="767"/>
      <c r="G983" s="744"/>
      <c r="H983" s="191"/>
      <c r="I983" s="191"/>
      <c r="J983" s="776"/>
      <c r="K983" s="192"/>
      <c r="L983" s="192"/>
      <c r="M983" s="774"/>
      <c r="N983" s="192"/>
      <c r="O983" s="769"/>
      <c r="P983" s="895"/>
      <c r="Q983" s="960"/>
      <c r="R983" s="1048"/>
      <c r="S983" s="770"/>
      <c r="T983" s="771"/>
      <c r="U983" s="453"/>
      <c r="V983" s="307"/>
      <c r="W983" s="294"/>
      <c r="Z983" s="663" t="str">
        <f t="shared" si="157"/>
        <v/>
      </c>
      <c r="AA983" s="664" t="str">
        <f t="shared" si="170"/>
        <v/>
      </c>
      <c r="AB983" s="664" t="str">
        <f t="shared" si="171"/>
        <v/>
      </c>
      <c r="AC983" s="664" t="str">
        <f>IF(Z983="","",VLOOKUP(Z983,リスト!BN:BO,2,0))</f>
        <v/>
      </c>
      <c r="AD983" s="664" t="str">
        <f t="shared" si="158"/>
        <v/>
      </c>
      <c r="AE983" s="664" t="str">
        <f>IF(AD983="","",VLOOKUP(AD983,リスト!BW:BX,2,0))</f>
        <v/>
      </c>
      <c r="AF983" s="664" t="str">
        <f>IF(Z983="","",IF(J983&gt;【１】経営概要!$G$27,調査年-1,調査年)-I983)</f>
        <v/>
      </c>
      <c r="AG983" s="723" t="str">
        <f t="shared" si="159"/>
        <v/>
      </c>
      <c r="AH983" s="665" t="str">
        <f t="shared" si="160"/>
        <v/>
      </c>
      <c r="AI983" s="665" t="str">
        <f t="shared" si="161"/>
        <v/>
      </c>
      <c r="AJ983" s="666" t="str">
        <f t="shared" si="162"/>
        <v/>
      </c>
      <c r="AK983" s="666" t="str">
        <f t="shared" si="163"/>
        <v/>
      </c>
      <c r="AL983" s="666" t="str">
        <f t="shared" si="176"/>
        <v/>
      </c>
      <c r="AM983" s="666" t="str">
        <f>IF(R983="","",IF(OR(I983=IF(J983&gt;【１】経営概要!$G$27,調査年-1,調査年),AH983=""),"",ROUND(AH983*R983%,0)))</f>
        <v/>
      </c>
      <c r="AN983" s="666" t="str">
        <f t="shared" si="164"/>
        <v/>
      </c>
      <c r="AO983" s="666" t="str">
        <f t="shared" si="165"/>
        <v/>
      </c>
      <c r="AP983" s="666" t="str">
        <f t="shared" si="166"/>
        <v/>
      </c>
      <c r="AQ983" s="862" t="str">
        <f>IF(OR(R983="",AND(OR(I983&lt;&gt;IF(J983&gt;【１】経営概要!$G$27,調査年-1,調査年),AA983=0),M983="",AL983="")),"",
SUM(
IF(AND(I983=IF(J983&gt;【１】経営概要!$G$27,調査年-1,調査年),AA983=1),ROUND(K983*R983%,0),),
ROUND(M983*R983%,0),
ROUND(SUM(AL983)*R983%,0),
))</f>
        <v/>
      </c>
      <c r="AR983" s="666" t="str">
        <f t="shared" si="167"/>
        <v/>
      </c>
      <c r="AS983" s="666" t="str">
        <f t="shared" si="168"/>
        <v/>
      </c>
      <c r="AT983" s="897" t="str">
        <f t="shared" si="172"/>
        <v/>
      </c>
      <c r="AU983" s="897" t="str">
        <f t="shared" si="169"/>
        <v/>
      </c>
    </row>
    <row r="984" spans="3:47" s="4" customFormat="1" ht="28.15" hidden="1" customHeight="1" outlineLevel="1">
      <c r="C984" s="722">
        <v>966</v>
      </c>
      <c r="D984" s="766"/>
      <c r="E984" s="686"/>
      <c r="F984" s="767"/>
      <c r="G984" s="744"/>
      <c r="H984" s="191"/>
      <c r="I984" s="191"/>
      <c r="J984" s="776"/>
      <c r="K984" s="192"/>
      <c r="L984" s="192"/>
      <c r="M984" s="774"/>
      <c r="N984" s="192"/>
      <c r="O984" s="769"/>
      <c r="P984" s="895"/>
      <c r="Q984" s="960"/>
      <c r="R984" s="1048"/>
      <c r="S984" s="770"/>
      <c r="T984" s="771"/>
      <c r="U984" s="453"/>
      <c r="V984" s="307"/>
      <c r="W984" s="294"/>
      <c r="Z984" s="663" t="str">
        <f t="shared" si="157"/>
        <v/>
      </c>
      <c r="AA984" s="664" t="str">
        <f t="shared" si="170"/>
        <v/>
      </c>
      <c r="AB984" s="664" t="str">
        <f t="shared" si="171"/>
        <v/>
      </c>
      <c r="AC984" s="664" t="str">
        <f>IF(Z984="","",VLOOKUP(Z984,リスト!BN:BO,2,0))</f>
        <v/>
      </c>
      <c r="AD984" s="664" t="str">
        <f t="shared" si="158"/>
        <v/>
      </c>
      <c r="AE984" s="664" t="str">
        <f>IF(AD984="","",VLOOKUP(AD984,リスト!BW:BX,2,0))</f>
        <v/>
      </c>
      <c r="AF984" s="664" t="str">
        <f>IF(Z984="","",IF(J984&gt;【１】経営概要!$G$27,調査年-1,調査年)-I984)</f>
        <v/>
      </c>
      <c r="AG984" s="723" t="str">
        <f t="shared" si="159"/>
        <v/>
      </c>
      <c r="AH984" s="665" t="str">
        <f t="shared" si="160"/>
        <v/>
      </c>
      <c r="AI984" s="665" t="str">
        <f t="shared" si="161"/>
        <v/>
      </c>
      <c r="AJ984" s="666" t="str">
        <f t="shared" si="162"/>
        <v/>
      </c>
      <c r="AK984" s="666" t="str">
        <f t="shared" si="163"/>
        <v/>
      </c>
      <c r="AL984" s="666" t="str">
        <f t="shared" si="176"/>
        <v/>
      </c>
      <c r="AM984" s="666" t="str">
        <f>IF(R984="","",IF(OR(I984=IF(J984&gt;【１】経営概要!$G$27,調査年-1,調査年),AH984=""),"",ROUND(AH984*R984%,0)))</f>
        <v/>
      </c>
      <c r="AN984" s="666" t="str">
        <f t="shared" si="164"/>
        <v/>
      </c>
      <c r="AO984" s="666" t="str">
        <f t="shared" si="165"/>
        <v/>
      </c>
      <c r="AP984" s="666" t="str">
        <f t="shared" si="166"/>
        <v/>
      </c>
      <c r="AQ984" s="862" t="str">
        <f>IF(OR(R984="",AND(OR(I984&lt;&gt;IF(J984&gt;【１】経営概要!$G$27,調査年-1,調査年),AA984=0),M984="",AL984="")),"",
SUM(
IF(AND(I984=IF(J984&gt;【１】経営概要!$G$27,調査年-1,調査年),AA984=1),ROUND(K984*R984%,0),),
ROUND(M984*R984%,0),
ROUND(SUM(AL984)*R984%,0),
))</f>
        <v/>
      </c>
      <c r="AR984" s="666" t="str">
        <f t="shared" si="167"/>
        <v/>
      </c>
      <c r="AS984" s="666" t="str">
        <f t="shared" si="168"/>
        <v/>
      </c>
      <c r="AT984" s="897" t="str">
        <f t="shared" si="172"/>
        <v/>
      </c>
      <c r="AU984" s="897" t="str">
        <f t="shared" si="169"/>
        <v/>
      </c>
    </row>
    <row r="985" spans="3:47" s="4" customFormat="1" ht="28.15" hidden="1" customHeight="1" outlineLevel="1">
      <c r="C985" s="722">
        <v>967</v>
      </c>
      <c r="D985" s="766"/>
      <c r="E985" s="686"/>
      <c r="F985" s="767"/>
      <c r="G985" s="682"/>
      <c r="H985" s="200"/>
      <c r="I985" s="200"/>
      <c r="J985" s="768"/>
      <c r="K985" s="201"/>
      <c r="L985" s="201"/>
      <c r="M985" s="201"/>
      <c r="N985" s="201"/>
      <c r="O985" s="769"/>
      <c r="P985" s="895"/>
      <c r="Q985" s="960"/>
      <c r="R985" s="1048"/>
      <c r="S985" s="770"/>
      <c r="T985" s="771"/>
      <c r="U985" s="453"/>
      <c r="V985" s="307"/>
      <c r="W985" s="294"/>
      <c r="Z985" s="663" t="str">
        <f t="shared" si="157"/>
        <v/>
      </c>
      <c r="AA985" s="664" t="str">
        <f t="shared" si="170"/>
        <v/>
      </c>
      <c r="AB985" s="664" t="str">
        <f t="shared" si="171"/>
        <v/>
      </c>
      <c r="AC985" s="664" t="str">
        <f>IF(Z985="","",VLOOKUP(Z985,リスト!BN:BO,2,0))</f>
        <v/>
      </c>
      <c r="AD985" s="664" t="str">
        <f t="shared" si="158"/>
        <v/>
      </c>
      <c r="AE985" s="664" t="str">
        <f>IF(AD985="","",VLOOKUP(AD985,リスト!BW:BX,2,0))</f>
        <v/>
      </c>
      <c r="AF985" s="664" t="str">
        <f>IF(Z985="","",IF(J985&gt;【１】経営概要!$G$27,調査年-1,調査年)-I985)</f>
        <v/>
      </c>
      <c r="AG985" s="723" t="str">
        <f t="shared" si="159"/>
        <v/>
      </c>
      <c r="AH985" s="665" t="str">
        <f t="shared" si="160"/>
        <v/>
      </c>
      <c r="AI985" s="665" t="str">
        <f t="shared" si="161"/>
        <v/>
      </c>
      <c r="AJ985" s="666" t="str">
        <f t="shared" si="162"/>
        <v/>
      </c>
      <c r="AK985" s="666" t="str">
        <f t="shared" si="163"/>
        <v/>
      </c>
      <c r="AL985" s="666" t="str">
        <f t="shared" si="176"/>
        <v/>
      </c>
      <c r="AM985" s="666" t="str">
        <f>IF(R985="","",IF(OR(I985=IF(J985&gt;【１】経営概要!$G$27,調査年-1,調査年),AH985=""),"",ROUND(AH985*R985%,0)))</f>
        <v/>
      </c>
      <c r="AN985" s="666" t="str">
        <f t="shared" si="164"/>
        <v/>
      </c>
      <c r="AO985" s="666" t="str">
        <f t="shared" si="165"/>
        <v/>
      </c>
      <c r="AP985" s="666" t="str">
        <f t="shared" si="166"/>
        <v/>
      </c>
      <c r="AQ985" s="862" t="str">
        <f>IF(OR(R985="",AND(OR(I985&lt;&gt;IF(J985&gt;【１】経営概要!$G$27,調査年-1,調査年),AA985=0),M985="",AL985="")),"",
SUM(
IF(AND(I985=IF(J985&gt;【１】経営概要!$G$27,調査年-1,調査年),AA985=1),ROUND(K985*R985%,0),),
ROUND(M985*R985%,0),
ROUND(SUM(AL985)*R985%,0),
))</f>
        <v/>
      </c>
      <c r="AR985" s="666" t="str">
        <f t="shared" si="167"/>
        <v/>
      </c>
      <c r="AS985" s="666" t="str">
        <f t="shared" si="168"/>
        <v/>
      </c>
      <c r="AT985" s="897" t="str">
        <f t="shared" si="172"/>
        <v/>
      </c>
      <c r="AU985" s="897" t="str">
        <f t="shared" si="169"/>
        <v/>
      </c>
    </row>
    <row r="986" spans="3:47" s="4" customFormat="1" ht="28.15" hidden="1" customHeight="1" outlineLevel="1">
      <c r="C986" s="722">
        <v>968</v>
      </c>
      <c r="D986" s="772"/>
      <c r="E986" s="773"/>
      <c r="F986" s="767"/>
      <c r="G986" s="744"/>
      <c r="H986" s="193"/>
      <c r="I986" s="193"/>
      <c r="J986" s="768"/>
      <c r="K986" s="192"/>
      <c r="L986" s="192"/>
      <c r="M986" s="774"/>
      <c r="N986" s="192"/>
      <c r="O986" s="769"/>
      <c r="P986" s="895"/>
      <c r="Q986" s="960"/>
      <c r="R986" s="1048"/>
      <c r="S986" s="770"/>
      <c r="T986" s="771"/>
      <c r="U986" s="453"/>
      <c r="V986" s="307"/>
      <c r="W986" s="294"/>
      <c r="Z986" s="663" t="str">
        <f t="shared" si="157"/>
        <v/>
      </c>
      <c r="AA986" s="664" t="str">
        <f t="shared" si="170"/>
        <v/>
      </c>
      <c r="AB986" s="664" t="str">
        <f t="shared" si="171"/>
        <v/>
      </c>
      <c r="AC986" s="664" t="str">
        <f>IF(Z986="","",VLOOKUP(Z986,リスト!BN:BO,2,0))</f>
        <v/>
      </c>
      <c r="AD986" s="664" t="str">
        <f t="shared" si="158"/>
        <v/>
      </c>
      <c r="AE986" s="664" t="str">
        <f>IF(AD986="","",VLOOKUP(AD986,リスト!BW:BX,2,0))</f>
        <v/>
      </c>
      <c r="AF986" s="664" t="str">
        <f>IF(Z986="","",IF(J986&gt;【１】経営概要!$G$27,調査年-1,調査年)-I986)</f>
        <v/>
      </c>
      <c r="AG986" s="723" t="str">
        <f t="shared" si="159"/>
        <v/>
      </c>
      <c r="AH986" s="665" t="str">
        <f t="shared" si="160"/>
        <v/>
      </c>
      <c r="AI986" s="665" t="str">
        <f t="shared" si="161"/>
        <v/>
      </c>
      <c r="AJ986" s="666" t="str">
        <f t="shared" si="162"/>
        <v/>
      </c>
      <c r="AK986" s="666" t="str">
        <f t="shared" si="163"/>
        <v/>
      </c>
      <c r="AL986" s="666" t="str">
        <f t="shared" si="176"/>
        <v/>
      </c>
      <c r="AM986" s="666" t="str">
        <f>IF(R986="","",IF(OR(I986=IF(J986&gt;【１】経営概要!$G$27,調査年-1,調査年),AH986=""),"",ROUND(AH986*R986%,0)))</f>
        <v/>
      </c>
      <c r="AN986" s="666" t="str">
        <f t="shared" si="164"/>
        <v/>
      </c>
      <c r="AO986" s="666" t="str">
        <f t="shared" si="165"/>
        <v/>
      </c>
      <c r="AP986" s="666" t="str">
        <f t="shared" si="166"/>
        <v/>
      </c>
      <c r="AQ986" s="862" t="str">
        <f>IF(OR(R986="",AND(OR(I986&lt;&gt;IF(J986&gt;【１】経営概要!$G$27,調査年-1,調査年),AA986=0),M986="",AL986="")),"",
SUM(
IF(AND(I986=IF(J986&gt;【１】経営概要!$G$27,調査年-1,調査年),AA986=1),ROUND(K986*R986%,0),),
ROUND(M986*R986%,0),
ROUND(SUM(AL986)*R986%,0),
))</f>
        <v/>
      </c>
      <c r="AR986" s="666" t="str">
        <f t="shared" si="167"/>
        <v/>
      </c>
      <c r="AS986" s="666" t="str">
        <f t="shared" si="168"/>
        <v/>
      </c>
      <c r="AT986" s="897" t="str">
        <f t="shared" si="172"/>
        <v/>
      </c>
      <c r="AU986" s="897" t="str">
        <f t="shared" si="169"/>
        <v/>
      </c>
    </row>
    <row r="987" spans="3:47" s="4" customFormat="1" ht="28.15" hidden="1" customHeight="1" outlineLevel="1">
      <c r="C987" s="722">
        <v>969</v>
      </c>
      <c r="D987" s="766"/>
      <c r="E987" s="686"/>
      <c r="F987" s="767"/>
      <c r="G987" s="744"/>
      <c r="H987" s="191"/>
      <c r="I987" s="191"/>
      <c r="J987" s="768"/>
      <c r="K987" s="192"/>
      <c r="L987" s="192"/>
      <c r="M987" s="774"/>
      <c r="N987" s="192"/>
      <c r="O987" s="769"/>
      <c r="P987" s="895"/>
      <c r="Q987" s="960"/>
      <c r="R987" s="1048"/>
      <c r="S987" s="770"/>
      <c r="T987" s="771"/>
      <c r="U987" s="453"/>
      <c r="V987" s="307"/>
      <c r="W987" s="294"/>
      <c r="Z987" s="663" t="str">
        <f t="shared" si="157"/>
        <v/>
      </c>
      <c r="AA987" s="664" t="str">
        <f t="shared" si="170"/>
        <v/>
      </c>
      <c r="AB987" s="664" t="str">
        <f t="shared" si="171"/>
        <v/>
      </c>
      <c r="AC987" s="664" t="str">
        <f>IF(Z987="","",VLOOKUP(Z987,リスト!BN:BO,2,0))</f>
        <v/>
      </c>
      <c r="AD987" s="664" t="str">
        <f t="shared" si="158"/>
        <v/>
      </c>
      <c r="AE987" s="664" t="str">
        <f>IF(AD987="","",VLOOKUP(AD987,リスト!BW:BX,2,0))</f>
        <v/>
      </c>
      <c r="AF987" s="664" t="str">
        <f>IF(Z987="","",IF(J987&gt;【１】経営概要!$G$27,調査年-1,調査年)-I987)</f>
        <v/>
      </c>
      <c r="AG987" s="723" t="str">
        <f t="shared" si="159"/>
        <v/>
      </c>
      <c r="AH987" s="665" t="str">
        <f t="shared" si="160"/>
        <v/>
      </c>
      <c r="AI987" s="665" t="str">
        <f t="shared" si="161"/>
        <v/>
      </c>
      <c r="AJ987" s="666" t="str">
        <f t="shared" si="162"/>
        <v/>
      </c>
      <c r="AK987" s="666" t="str">
        <f t="shared" si="163"/>
        <v/>
      </c>
      <c r="AL987" s="666" t="str">
        <f t="shared" si="176"/>
        <v/>
      </c>
      <c r="AM987" s="666" t="str">
        <f>IF(R987="","",IF(OR(I987=IF(J987&gt;【１】経営概要!$G$27,調査年-1,調査年),AH987=""),"",ROUND(AH987*R987%,0)))</f>
        <v/>
      </c>
      <c r="AN987" s="666" t="str">
        <f t="shared" si="164"/>
        <v/>
      </c>
      <c r="AO987" s="666" t="str">
        <f t="shared" si="165"/>
        <v/>
      </c>
      <c r="AP987" s="666" t="str">
        <f t="shared" si="166"/>
        <v/>
      </c>
      <c r="AQ987" s="862" t="str">
        <f>IF(OR(R987="",AND(OR(I987&lt;&gt;IF(J987&gt;【１】経営概要!$G$27,調査年-1,調査年),AA987=0),M987="",AL987="")),"",
SUM(
IF(AND(I987=IF(J987&gt;【１】経営概要!$G$27,調査年-1,調査年),AA987=1),ROUND(K987*R987%,0),),
ROUND(M987*R987%,0),
ROUND(SUM(AL987)*R987%,0),
))</f>
        <v/>
      </c>
      <c r="AR987" s="666" t="str">
        <f t="shared" si="167"/>
        <v/>
      </c>
      <c r="AS987" s="666" t="str">
        <f t="shared" si="168"/>
        <v/>
      </c>
      <c r="AT987" s="897" t="str">
        <f t="shared" si="172"/>
        <v/>
      </c>
      <c r="AU987" s="897" t="str">
        <f t="shared" si="169"/>
        <v/>
      </c>
    </row>
    <row r="988" spans="3:47" s="4" customFormat="1" ht="28.15" hidden="1" customHeight="1" outlineLevel="1">
      <c r="C988" s="722">
        <v>970</v>
      </c>
      <c r="D988" s="772"/>
      <c r="E988" s="773"/>
      <c r="F988" s="767"/>
      <c r="G988" s="744"/>
      <c r="H988" s="193"/>
      <c r="I988" s="193"/>
      <c r="J988" s="768"/>
      <c r="K988" s="192"/>
      <c r="L988" s="192"/>
      <c r="M988" s="774"/>
      <c r="N988" s="192"/>
      <c r="O988" s="769"/>
      <c r="P988" s="895"/>
      <c r="Q988" s="960"/>
      <c r="R988" s="1048"/>
      <c r="S988" s="770"/>
      <c r="T988" s="771"/>
      <c r="U988" s="453"/>
      <c r="V988" s="307"/>
      <c r="W988" s="294"/>
      <c r="Z988" s="663" t="str">
        <f t="shared" si="157"/>
        <v/>
      </c>
      <c r="AA988" s="664" t="str">
        <f t="shared" si="170"/>
        <v/>
      </c>
      <c r="AB988" s="664" t="str">
        <f t="shared" si="171"/>
        <v/>
      </c>
      <c r="AC988" s="664" t="str">
        <f>IF(Z988="","",VLOOKUP(Z988,リスト!BN:BO,2,0))</f>
        <v/>
      </c>
      <c r="AD988" s="664" t="str">
        <f t="shared" si="158"/>
        <v/>
      </c>
      <c r="AE988" s="664" t="str">
        <f>IF(AD988="","",VLOOKUP(AD988,リスト!BW:BX,2,0))</f>
        <v/>
      </c>
      <c r="AF988" s="664" t="str">
        <f>IF(Z988="","",IF(J988&gt;【１】経営概要!$G$27,調査年-1,調査年)-I988)</f>
        <v/>
      </c>
      <c r="AG988" s="723" t="str">
        <f t="shared" si="159"/>
        <v/>
      </c>
      <c r="AH988" s="665" t="str">
        <f t="shared" si="160"/>
        <v/>
      </c>
      <c r="AI988" s="665" t="str">
        <f t="shared" si="161"/>
        <v/>
      </c>
      <c r="AJ988" s="666" t="str">
        <f t="shared" si="162"/>
        <v/>
      </c>
      <c r="AK988" s="666" t="str">
        <f t="shared" si="163"/>
        <v/>
      </c>
      <c r="AL988" s="666" t="str">
        <f t="shared" si="176"/>
        <v/>
      </c>
      <c r="AM988" s="666" t="str">
        <f>IF(R988="","",IF(OR(I988=IF(J988&gt;【１】経営概要!$G$27,調査年-1,調査年),AH988=""),"",ROUND(AH988*R988%,0)))</f>
        <v/>
      </c>
      <c r="AN988" s="666" t="str">
        <f t="shared" si="164"/>
        <v/>
      </c>
      <c r="AO988" s="666" t="str">
        <f t="shared" si="165"/>
        <v/>
      </c>
      <c r="AP988" s="666" t="str">
        <f t="shared" si="166"/>
        <v/>
      </c>
      <c r="AQ988" s="862" t="str">
        <f>IF(OR(R988="",AND(OR(I988&lt;&gt;IF(J988&gt;【１】経営概要!$G$27,調査年-1,調査年),AA988=0),M988="",AL988="")),"",
SUM(
IF(AND(I988=IF(J988&gt;【１】経営概要!$G$27,調査年-1,調査年),AA988=1),ROUND(K988*R988%,0),),
ROUND(M988*R988%,0),
ROUND(SUM(AL988)*R988%,0),
))</f>
        <v/>
      </c>
      <c r="AR988" s="666" t="str">
        <f t="shared" si="167"/>
        <v/>
      </c>
      <c r="AS988" s="666" t="str">
        <f t="shared" si="168"/>
        <v/>
      </c>
      <c r="AT988" s="897" t="str">
        <f t="shared" si="172"/>
        <v/>
      </c>
      <c r="AU988" s="897" t="str">
        <f t="shared" si="169"/>
        <v/>
      </c>
    </row>
    <row r="989" spans="3:47" s="4" customFormat="1" ht="28.15" hidden="1" customHeight="1" outlineLevel="1">
      <c r="C989" s="722">
        <v>971</v>
      </c>
      <c r="D989" s="766"/>
      <c r="E989" s="686"/>
      <c r="F989" s="767"/>
      <c r="G989" s="744"/>
      <c r="H989" s="191"/>
      <c r="I989" s="191"/>
      <c r="J989" s="768"/>
      <c r="K989" s="192"/>
      <c r="L989" s="192"/>
      <c r="M989" s="774"/>
      <c r="N989" s="192"/>
      <c r="O989" s="769"/>
      <c r="P989" s="895"/>
      <c r="Q989" s="960"/>
      <c r="R989" s="1048"/>
      <c r="S989" s="770"/>
      <c r="T989" s="771"/>
      <c r="U989" s="453"/>
      <c r="V989" s="307"/>
      <c r="W989" s="294"/>
      <c r="Z989" s="663" t="str">
        <f t="shared" si="157"/>
        <v/>
      </c>
      <c r="AA989" s="664" t="str">
        <f t="shared" si="170"/>
        <v/>
      </c>
      <c r="AB989" s="664" t="str">
        <f t="shared" si="171"/>
        <v/>
      </c>
      <c r="AC989" s="664" t="str">
        <f>IF(Z989="","",VLOOKUP(Z989,リスト!BN:BO,2,0))</f>
        <v/>
      </c>
      <c r="AD989" s="664" t="str">
        <f t="shared" si="158"/>
        <v/>
      </c>
      <c r="AE989" s="664" t="str">
        <f>IF(AD989="","",VLOOKUP(AD989,リスト!BW:BX,2,0))</f>
        <v/>
      </c>
      <c r="AF989" s="664" t="str">
        <f>IF(Z989="","",IF(J989&gt;【１】経営概要!$G$27,調査年-1,調査年)-I989)</f>
        <v/>
      </c>
      <c r="AG989" s="723" t="str">
        <f t="shared" si="159"/>
        <v/>
      </c>
      <c r="AH989" s="665" t="str">
        <f t="shared" si="160"/>
        <v/>
      </c>
      <c r="AI989" s="665" t="str">
        <f t="shared" si="161"/>
        <v/>
      </c>
      <c r="AJ989" s="666" t="str">
        <f t="shared" si="162"/>
        <v/>
      </c>
      <c r="AK989" s="666" t="str">
        <f t="shared" si="163"/>
        <v/>
      </c>
      <c r="AL989" s="666" t="str">
        <f t="shared" si="176"/>
        <v/>
      </c>
      <c r="AM989" s="666" t="str">
        <f>IF(R989="","",IF(OR(I989=IF(J989&gt;【１】経営概要!$G$27,調査年-1,調査年),AH989=""),"",ROUND(AH989*R989%,0)))</f>
        <v/>
      </c>
      <c r="AN989" s="666" t="str">
        <f t="shared" si="164"/>
        <v/>
      </c>
      <c r="AO989" s="666" t="str">
        <f t="shared" si="165"/>
        <v/>
      </c>
      <c r="AP989" s="666" t="str">
        <f t="shared" si="166"/>
        <v/>
      </c>
      <c r="AQ989" s="862" t="str">
        <f>IF(OR(R989="",AND(OR(I989&lt;&gt;IF(J989&gt;【１】経営概要!$G$27,調査年-1,調査年),AA989=0),M989="",AL989="")),"",
SUM(
IF(AND(I989=IF(J989&gt;【１】経営概要!$G$27,調査年-1,調査年),AA989=1),ROUND(K989*R989%,0),),
ROUND(M989*R989%,0),
ROUND(SUM(AL989)*R989%,0),
))</f>
        <v/>
      </c>
      <c r="AR989" s="666" t="str">
        <f t="shared" si="167"/>
        <v/>
      </c>
      <c r="AS989" s="666" t="str">
        <f t="shared" si="168"/>
        <v/>
      </c>
      <c r="AT989" s="897" t="str">
        <f t="shared" si="172"/>
        <v/>
      </c>
      <c r="AU989" s="897" t="str">
        <f t="shared" si="169"/>
        <v/>
      </c>
    </row>
    <row r="990" spans="3:47" s="4" customFormat="1" ht="28.15" hidden="1" customHeight="1" outlineLevel="1">
      <c r="C990" s="722">
        <v>972</v>
      </c>
      <c r="D990" s="772"/>
      <c r="E990" s="773"/>
      <c r="F990" s="767"/>
      <c r="G990" s="744"/>
      <c r="H990" s="193"/>
      <c r="I990" s="193"/>
      <c r="J990" s="768"/>
      <c r="K990" s="192"/>
      <c r="L990" s="192"/>
      <c r="M990" s="774"/>
      <c r="N990" s="192"/>
      <c r="O990" s="769"/>
      <c r="P990" s="895"/>
      <c r="Q990" s="960"/>
      <c r="R990" s="1048"/>
      <c r="S990" s="770"/>
      <c r="T990" s="771"/>
      <c r="U990" s="453"/>
      <c r="V990" s="307"/>
      <c r="W990" s="294"/>
      <c r="Z990" s="663" t="str">
        <f t="shared" si="157"/>
        <v/>
      </c>
      <c r="AA990" s="664" t="str">
        <f t="shared" si="170"/>
        <v/>
      </c>
      <c r="AB990" s="664" t="str">
        <f t="shared" si="171"/>
        <v/>
      </c>
      <c r="AC990" s="664" t="str">
        <f>IF(Z990="","",VLOOKUP(Z990,リスト!BN:BO,2,0))</f>
        <v/>
      </c>
      <c r="AD990" s="664" t="str">
        <f t="shared" si="158"/>
        <v/>
      </c>
      <c r="AE990" s="664" t="str">
        <f>IF(AD990="","",VLOOKUP(AD990,リスト!BW:BX,2,0))</f>
        <v/>
      </c>
      <c r="AF990" s="664" t="str">
        <f>IF(Z990="","",IF(J990&gt;【１】経営概要!$G$27,調査年-1,調査年)-I990)</f>
        <v/>
      </c>
      <c r="AG990" s="723" t="str">
        <f t="shared" si="159"/>
        <v/>
      </c>
      <c r="AH990" s="665" t="str">
        <f t="shared" si="160"/>
        <v/>
      </c>
      <c r="AI990" s="665" t="str">
        <f t="shared" si="161"/>
        <v/>
      </c>
      <c r="AJ990" s="666" t="str">
        <f t="shared" si="162"/>
        <v/>
      </c>
      <c r="AK990" s="666" t="str">
        <f t="shared" si="163"/>
        <v/>
      </c>
      <c r="AL990" s="666" t="str">
        <f t="shared" si="176"/>
        <v/>
      </c>
      <c r="AM990" s="666" t="str">
        <f>IF(R990="","",IF(OR(I990=IF(J990&gt;【１】経営概要!$G$27,調査年-1,調査年),AH990=""),"",ROUND(AH990*R990%,0)))</f>
        <v/>
      </c>
      <c r="AN990" s="666" t="str">
        <f t="shared" si="164"/>
        <v/>
      </c>
      <c r="AO990" s="666" t="str">
        <f t="shared" si="165"/>
        <v/>
      </c>
      <c r="AP990" s="666" t="str">
        <f t="shared" si="166"/>
        <v/>
      </c>
      <c r="AQ990" s="862" t="str">
        <f>IF(OR(R990="",AND(OR(I990&lt;&gt;IF(J990&gt;【１】経営概要!$G$27,調査年-1,調査年),AA990=0),M990="",AL990="")),"",
SUM(
IF(AND(I990=IF(J990&gt;【１】経営概要!$G$27,調査年-1,調査年),AA990=1),ROUND(K990*R990%,0),),
ROUND(M990*R990%,0),
ROUND(SUM(AL990)*R990%,0),
))</f>
        <v/>
      </c>
      <c r="AR990" s="666" t="str">
        <f t="shared" si="167"/>
        <v/>
      </c>
      <c r="AS990" s="666" t="str">
        <f t="shared" si="168"/>
        <v/>
      </c>
      <c r="AT990" s="897" t="str">
        <f t="shared" si="172"/>
        <v/>
      </c>
      <c r="AU990" s="897" t="str">
        <f t="shared" si="169"/>
        <v/>
      </c>
    </row>
    <row r="991" spans="3:47" s="4" customFormat="1" ht="28.15" hidden="1" customHeight="1" outlineLevel="1">
      <c r="C991" s="722">
        <v>973</v>
      </c>
      <c r="D991" s="766"/>
      <c r="E991" s="686"/>
      <c r="F991" s="767"/>
      <c r="G991" s="744"/>
      <c r="H991" s="191"/>
      <c r="I991" s="191"/>
      <c r="J991" s="768"/>
      <c r="K991" s="192"/>
      <c r="L991" s="192"/>
      <c r="M991" s="774"/>
      <c r="N991" s="192"/>
      <c r="O991" s="769"/>
      <c r="P991" s="895"/>
      <c r="Q991" s="960"/>
      <c r="R991" s="1048"/>
      <c r="S991" s="770"/>
      <c r="T991" s="771"/>
      <c r="U991" s="453"/>
      <c r="V991" s="307"/>
      <c r="W991" s="294"/>
      <c r="Z991" s="663" t="str">
        <f t="shared" si="157"/>
        <v/>
      </c>
      <c r="AA991" s="664" t="str">
        <f t="shared" si="170"/>
        <v/>
      </c>
      <c r="AB991" s="664" t="str">
        <f t="shared" si="171"/>
        <v/>
      </c>
      <c r="AC991" s="664" t="str">
        <f>IF(Z991="","",VLOOKUP(Z991,リスト!BN:BO,2,0))</f>
        <v/>
      </c>
      <c r="AD991" s="664" t="str">
        <f t="shared" si="158"/>
        <v/>
      </c>
      <c r="AE991" s="664" t="str">
        <f>IF(AD991="","",VLOOKUP(AD991,リスト!BW:BX,2,0))</f>
        <v/>
      </c>
      <c r="AF991" s="664" t="str">
        <f>IF(Z991="","",IF(J991&gt;【１】経営概要!$G$27,調査年-1,調査年)-I991)</f>
        <v/>
      </c>
      <c r="AG991" s="723" t="str">
        <f t="shared" si="159"/>
        <v/>
      </c>
      <c r="AH991" s="665" t="str">
        <f t="shared" si="160"/>
        <v/>
      </c>
      <c r="AI991" s="665" t="str">
        <f t="shared" si="161"/>
        <v/>
      </c>
      <c r="AJ991" s="666" t="str">
        <f t="shared" si="162"/>
        <v/>
      </c>
      <c r="AK991" s="666" t="str">
        <f t="shared" si="163"/>
        <v/>
      </c>
      <c r="AL991" s="666" t="str">
        <f t="shared" si="176"/>
        <v/>
      </c>
      <c r="AM991" s="666" t="str">
        <f>IF(R991="","",IF(OR(I991=IF(J991&gt;【１】経営概要!$G$27,調査年-1,調査年),AH991=""),"",ROUND(AH991*R991%,0)))</f>
        <v/>
      </c>
      <c r="AN991" s="666" t="str">
        <f t="shared" si="164"/>
        <v/>
      </c>
      <c r="AO991" s="666" t="str">
        <f t="shared" si="165"/>
        <v/>
      </c>
      <c r="AP991" s="666" t="str">
        <f t="shared" si="166"/>
        <v/>
      </c>
      <c r="AQ991" s="862" t="str">
        <f>IF(OR(R991="",AND(OR(I991&lt;&gt;IF(J991&gt;【１】経営概要!$G$27,調査年-1,調査年),AA991=0),M991="",AL991="")),"",
SUM(
IF(AND(I991=IF(J991&gt;【１】経営概要!$G$27,調査年-1,調査年),AA991=1),ROUND(K991*R991%,0),),
ROUND(M991*R991%,0),
ROUND(SUM(AL991)*R991%,0),
))</f>
        <v/>
      </c>
      <c r="AR991" s="666" t="str">
        <f t="shared" si="167"/>
        <v/>
      </c>
      <c r="AS991" s="666" t="str">
        <f t="shared" si="168"/>
        <v/>
      </c>
      <c r="AT991" s="897" t="str">
        <f t="shared" si="172"/>
        <v/>
      </c>
      <c r="AU991" s="897" t="str">
        <f t="shared" si="169"/>
        <v/>
      </c>
    </row>
    <row r="992" spans="3:47" s="4" customFormat="1" ht="28.15" hidden="1" customHeight="1" outlineLevel="1">
      <c r="C992" s="722">
        <v>974</v>
      </c>
      <c r="D992" s="772"/>
      <c r="E992" s="773"/>
      <c r="F992" s="767"/>
      <c r="G992" s="744"/>
      <c r="H992" s="193"/>
      <c r="I992" s="193"/>
      <c r="J992" s="768"/>
      <c r="K992" s="192"/>
      <c r="L992" s="192"/>
      <c r="M992" s="774"/>
      <c r="N992" s="192"/>
      <c r="O992" s="769"/>
      <c r="P992" s="895"/>
      <c r="Q992" s="960"/>
      <c r="R992" s="1048"/>
      <c r="S992" s="770"/>
      <c r="T992" s="771"/>
      <c r="U992" s="453"/>
      <c r="V992" s="307"/>
      <c r="W992" s="294"/>
      <c r="Z992" s="663" t="str">
        <f t="shared" si="157"/>
        <v/>
      </c>
      <c r="AA992" s="664" t="str">
        <f t="shared" si="170"/>
        <v/>
      </c>
      <c r="AB992" s="664" t="str">
        <f t="shared" si="171"/>
        <v/>
      </c>
      <c r="AC992" s="664" t="str">
        <f>IF(Z992="","",VLOOKUP(Z992,リスト!BN:BO,2,0))</f>
        <v/>
      </c>
      <c r="AD992" s="664" t="str">
        <f t="shared" si="158"/>
        <v/>
      </c>
      <c r="AE992" s="664" t="str">
        <f>IF(AD992="","",VLOOKUP(AD992,リスト!BW:BX,2,0))</f>
        <v/>
      </c>
      <c r="AF992" s="664" t="str">
        <f>IF(Z992="","",IF(J992&gt;【１】経営概要!$G$27,調査年-1,調査年)-I992)</f>
        <v/>
      </c>
      <c r="AG992" s="723" t="str">
        <f t="shared" si="159"/>
        <v/>
      </c>
      <c r="AH992" s="665" t="str">
        <f t="shared" si="160"/>
        <v/>
      </c>
      <c r="AI992" s="665" t="str">
        <f t="shared" si="161"/>
        <v/>
      </c>
      <c r="AJ992" s="666" t="str">
        <f t="shared" si="162"/>
        <v/>
      </c>
      <c r="AK992" s="666" t="str">
        <f t="shared" si="163"/>
        <v/>
      </c>
      <c r="AL992" s="666" t="str">
        <f t="shared" si="176"/>
        <v/>
      </c>
      <c r="AM992" s="666" t="str">
        <f>IF(R992="","",IF(OR(I992=IF(J992&gt;【１】経営概要!$G$27,調査年-1,調査年),AH992=""),"",ROUND(AH992*R992%,0)))</f>
        <v/>
      </c>
      <c r="AN992" s="666" t="str">
        <f t="shared" si="164"/>
        <v/>
      </c>
      <c r="AO992" s="666" t="str">
        <f t="shared" si="165"/>
        <v/>
      </c>
      <c r="AP992" s="666" t="str">
        <f t="shared" si="166"/>
        <v/>
      </c>
      <c r="AQ992" s="862" t="str">
        <f>IF(OR(R992="",AND(OR(I992&lt;&gt;IF(J992&gt;【１】経営概要!$G$27,調査年-1,調査年),AA992=0),M992="",AL992="")),"",
SUM(
IF(AND(I992=IF(J992&gt;【１】経営概要!$G$27,調査年-1,調査年),AA992=1),ROUND(K992*R992%,0),),
ROUND(M992*R992%,0),
ROUND(SUM(AL992)*R992%,0),
))</f>
        <v/>
      </c>
      <c r="AR992" s="666" t="str">
        <f t="shared" si="167"/>
        <v/>
      </c>
      <c r="AS992" s="666" t="str">
        <f t="shared" si="168"/>
        <v/>
      </c>
      <c r="AT992" s="897" t="str">
        <f t="shared" si="172"/>
        <v/>
      </c>
      <c r="AU992" s="897" t="str">
        <f t="shared" si="169"/>
        <v/>
      </c>
    </row>
    <row r="993" spans="3:47" s="4" customFormat="1" ht="28.15" hidden="1" customHeight="1" outlineLevel="1">
      <c r="C993" s="722">
        <v>975</v>
      </c>
      <c r="D993" s="766"/>
      <c r="E993" s="686"/>
      <c r="F993" s="767"/>
      <c r="G993" s="744"/>
      <c r="H993" s="191"/>
      <c r="I993" s="191"/>
      <c r="J993" s="768"/>
      <c r="K993" s="192"/>
      <c r="L993" s="192"/>
      <c r="M993" s="774"/>
      <c r="N993" s="192"/>
      <c r="O993" s="769"/>
      <c r="P993" s="895"/>
      <c r="Q993" s="960"/>
      <c r="R993" s="1048"/>
      <c r="S993" s="770"/>
      <c r="T993" s="771"/>
      <c r="U993" s="453"/>
      <c r="V993" s="307"/>
      <c r="W993" s="294"/>
      <c r="Z993" s="663" t="str">
        <f t="shared" si="157"/>
        <v/>
      </c>
      <c r="AA993" s="664" t="str">
        <f t="shared" si="170"/>
        <v/>
      </c>
      <c r="AB993" s="664" t="str">
        <f t="shared" si="171"/>
        <v/>
      </c>
      <c r="AC993" s="664" t="str">
        <f>IF(Z993="","",VLOOKUP(Z993,リスト!BN:BO,2,0))</f>
        <v/>
      </c>
      <c r="AD993" s="664" t="str">
        <f t="shared" si="158"/>
        <v/>
      </c>
      <c r="AE993" s="664" t="str">
        <f>IF(AD993="","",VLOOKUP(AD993,リスト!BW:BX,2,0))</f>
        <v/>
      </c>
      <c r="AF993" s="664" t="str">
        <f>IF(Z993="","",IF(J993&gt;【１】経営概要!$G$27,調査年-1,調査年)-I993)</f>
        <v/>
      </c>
      <c r="AG993" s="723" t="str">
        <f t="shared" si="159"/>
        <v/>
      </c>
      <c r="AH993" s="665" t="str">
        <f t="shared" si="160"/>
        <v/>
      </c>
      <c r="AI993" s="665" t="str">
        <f t="shared" si="161"/>
        <v/>
      </c>
      <c r="AJ993" s="666" t="str">
        <f t="shared" si="162"/>
        <v/>
      </c>
      <c r="AK993" s="666" t="str">
        <f t="shared" si="163"/>
        <v/>
      </c>
      <c r="AL993" s="666" t="str">
        <f t="shared" si="176"/>
        <v/>
      </c>
      <c r="AM993" s="666" t="str">
        <f>IF(R993="","",IF(OR(I993=IF(J993&gt;【１】経営概要!$G$27,調査年-1,調査年),AH993=""),"",ROUND(AH993*R993%,0)))</f>
        <v/>
      </c>
      <c r="AN993" s="666" t="str">
        <f t="shared" si="164"/>
        <v/>
      </c>
      <c r="AO993" s="666" t="str">
        <f t="shared" si="165"/>
        <v/>
      </c>
      <c r="AP993" s="666" t="str">
        <f t="shared" si="166"/>
        <v/>
      </c>
      <c r="AQ993" s="862" t="str">
        <f>IF(OR(R993="",AND(OR(I993&lt;&gt;IF(J993&gt;【１】経営概要!$G$27,調査年-1,調査年),AA993=0),M993="",AL993="")),"",
SUM(
IF(AND(I993=IF(J993&gt;【１】経営概要!$G$27,調査年-1,調査年),AA993=1),ROUND(K993*R993%,0),),
ROUND(M993*R993%,0),
ROUND(SUM(AL993)*R993%,0),
))</f>
        <v/>
      </c>
      <c r="AR993" s="666" t="str">
        <f t="shared" si="167"/>
        <v/>
      </c>
      <c r="AS993" s="666" t="str">
        <f t="shared" si="168"/>
        <v/>
      </c>
      <c r="AT993" s="897" t="str">
        <f t="shared" si="172"/>
        <v/>
      </c>
      <c r="AU993" s="897" t="str">
        <f t="shared" si="169"/>
        <v/>
      </c>
    </row>
    <row r="994" spans="3:47" s="4" customFormat="1" ht="28.15" hidden="1" customHeight="1" outlineLevel="1">
      <c r="C994" s="722">
        <v>976</v>
      </c>
      <c r="D994" s="772"/>
      <c r="E994" s="773"/>
      <c r="F994" s="767"/>
      <c r="G994" s="744"/>
      <c r="H994" s="193"/>
      <c r="I994" s="193"/>
      <c r="J994" s="768"/>
      <c r="K994" s="192"/>
      <c r="L994" s="192"/>
      <c r="M994" s="774"/>
      <c r="N994" s="192"/>
      <c r="O994" s="769"/>
      <c r="P994" s="895"/>
      <c r="Q994" s="960"/>
      <c r="R994" s="1048"/>
      <c r="S994" s="770"/>
      <c r="T994" s="771"/>
      <c r="U994" s="453"/>
      <c r="V994" s="307"/>
      <c r="W994" s="294"/>
      <c r="Z994" s="663" t="str">
        <f t="shared" si="157"/>
        <v/>
      </c>
      <c r="AA994" s="664" t="str">
        <f t="shared" si="170"/>
        <v/>
      </c>
      <c r="AB994" s="664" t="str">
        <f t="shared" si="171"/>
        <v/>
      </c>
      <c r="AC994" s="664" t="str">
        <f>IF(Z994="","",VLOOKUP(Z994,リスト!BN:BO,2,0))</f>
        <v/>
      </c>
      <c r="AD994" s="664" t="str">
        <f t="shared" si="158"/>
        <v/>
      </c>
      <c r="AE994" s="664" t="str">
        <f>IF(AD994="","",VLOOKUP(AD994,リスト!BW:BX,2,0))</f>
        <v/>
      </c>
      <c r="AF994" s="664" t="str">
        <f>IF(Z994="","",IF(J994&gt;【１】経営概要!$G$27,調査年-1,調査年)-I994)</f>
        <v/>
      </c>
      <c r="AG994" s="723" t="str">
        <f t="shared" si="159"/>
        <v/>
      </c>
      <c r="AH994" s="665" t="str">
        <f t="shared" si="160"/>
        <v/>
      </c>
      <c r="AI994" s="665" t="str">
        <f t="shared" si="161"/>
        <v/>
      </c>
      <c r="AJ994" s="666" t="str">
        <f t="shared" si="162"/>
        <v/>
      </c>
      <c r="AK994" s="666" t="str">
        <f t="shared" si="163"/>
        <v/>
      </c>
      <c r="AL994" s="666" t="str">
        <f t="shared" si="176"/>
        <v/>
      </c>
      <c r="AM994" s="666" t="str">
        <f>IF(R994="","",IF(OR(I994=IF(J994&gt;【１】経営概要!$G$27,調査年-1,調査年),AH994=""),"",ROUND(AH994*R994%,0)))</f>
        <v/>
      </c>
      <c r="AN994" s="666" t="str">
        <f t="shared" si="164"/>
        <v/>
      </c>
      <c r="AO994" s="666" t="str">
        <f t="shared" si="165"/>
        <v/>
      </c>
      <c r="AP994" s="666" t="str">
        <f t="shared" si="166"/>
        <v/>
      </c>
      <c r="AQ994" s="862" t="str">
        <f>IF(OR(R994="",AND(OR(I994&lt;&gt;IF(J994&gt;【１】経営概要!$G$27,調査年-1,調査年),AA994=0),M994="",AL994="")),"",
SUM(
IF(AND(I994=IF(J994&gt;【１】経営概要!$G$27,調査年-1,調査年),AA994=1),ROUND(K994*R994%,0),),
ROUND(M994*R994%,0),
ROUND(SUM(AL994)*R994%,0),
))</f>
        <v/>
      </c>
      <c r="AR994" s="666" t="str">
        <f t="shared" si="167"/>
        <v/>
      </c>
      <c r="AS994" s="666" t="str">
        <f t="shared" si="168"/>
        <v/>
      </c>
      <c r="AT994" s="897" t="str">
        <f t="shared" si="172"/>
        <v/>
      </c>
      <c r="AU994" s="897" t="str">
        <f t="shared" si="169"/>
        <v/>
      </c>
    </row>
    <row r="995" spans="3:47" s="4" customFormat="1" ht="28.15" hidden="1" customHeight="1" outlineLevel="1">
      <c r="C995" s="722">
        <v>977</v>
      </c>
      <c r="D995" s="766"/>
      <c r="E995" s="686"/>
      <c r="F995" s="767"/>
      <c r="G995" s="744"/>
      <c r="H995" s="191"/>
      <c r="I995" s="191"/>
      <c r="J995" s="768"/>
      <c r="K995" s="192"/>
      <c r="L995" s="192"/>
      <c r="M995" s="774"/>
      <c r="N995" s="192"/>
      <c r="O995" s="769"/>
      <c r="P995" s="895"/>
      <c r="Q995" s="960"/>
      <c r="R995" s="1048"/>
      <c r="S995" s="770"/>
      <c r="T995" s="771"/>
      <c r="U995" s="453"/>
      <c r="V995" s="307"/>
      <c r="W995" s="294"/>
      <c r="Z995" s="663" t="str">
        <f t="shared" si="157"/>
        <v/>
      </c>
      <c r="AA995" s="664" t="str">
        <f t="shared" si="170"/>
        <v/>
      </c>
      <c r="AB995" s="664" t="str">
        <f t="shared" si="171"/>
        <v/>
      </c>
      <c r="AC995" s="664" t="str">
        <f>IF(Z995="","",VLOOKUP(Z995,リスト!BN:BO,2,0))</f>
        <v/>
      </c>
      <c r="AD995" s="664" t="str">
        <f t="shared" si="158"/>
        <v/>
      </c>
      <c r="AE995" s="664" t="str">
        <f>IF(AD995="","",VLOOKUP(AD995,リスト!BW:BX,2,0))</f>
        <v/>
      </c>
      <c r="AF995" s="664" t="str">
        <f>IF(Z995="","",IF(J995&gt;【１】経営概要!$G$27,調査年-1,調査年)-I995)</f>
        <v/>
      </c>
      <c r="AG995" s="723" t="str">
        <f t="shared" si="159"/>
        <v/>
      </c>
      <c r="AH995" s="665" t="str">
        <f t="shared" si="160"/>
        <v/>
      </c>
      <c r="AI995" s="665" t="str">
        <f t="shared" si="161"/>
        <v/>
      </c>
      <c r="AJ995" s="666" t="str">
        <f t="shared" si="162"/>
        <v/>
      </c>
      <c r="AK995" s="666" t="str">
        <f t="shared" si="163"/>
        <v/>
      </c>
      <c r="AL995" s="666" t="str">
        <f t="shared" si="176"/>
        <v/>
      </c>
      <c r="AM995" s="666" t="str">
        <f>IF(R995="","",IF(OR(I995=IF(J995&gt;【１】経営概要!$G$27,調査年-1,調査年),AH995=""),"",ROUND(AH995*R995%,0)))</f>
        <v/>
      </c>
      <c r="AN995" s="666" t="str">
        <f t="shared" si="164"/>
        <v/>
      </c>
      <c r="AO995" s="666" t="str">
        <f t="shared" si="165"/>
        <v/>
      </c>
      <c r="AP995" s="666" t="str">
        <f t="shared" si="166"/>
        <v/>
      </c>
      <c r="AQ995" s="862" t="str">
        <f>IF(OR(R995="",AND(OR(I995&lt;&gt;IF(J995&gt;【１】経営概要!$G$27,調査年-1,調査年),AA995=0),M995="",AL995="")),"",
SUM(
IF(AND(I995=IF(J995&gt;【１】経営概要!$G$27,調査年-1,調査年),AA995=1),ROUND(K995*R995%,0),),
ROUND(M995*R995%,0),
ROUND(SUM(AL995)*R995%,0),
))</f>
        <v/>
      </c>
      <c r="AR995" s="666" t="str">
        <f t="shared" si="167"/>
        <v/>
      </c>
      <c r="AS995" s="666" t="str">
        <f t="shared" si="168"/>
        <v/>
      </c>
      <c r="AT995" s="897" t="str">
        <f t="shared" si="172"/>
        <v/>
      </c>
      <c r="AU995" s="897" t="str">
        <f t="shared" si="169"/>
        <v/>
      </c>
    </row>
    <row r="996" spans="3:47" s="4" customFormat="1" ht="28.15" hidden="1" customHeight="1" outlineLevel="1">
      <c r="C996" s="722">
        <v>978</v>
      </c>
      <c r="D996" s="772"/>
      <c r="E996" s="773"/>
      <c r="F996" s="767"/>
      <c r="G996" s="744"/>
      <c r="H996" s="193"/>
      <c r="I996" s="193"/>
      <c r="J996" s="775"/>
      <c r="K996" s="192"/>
      <c r="L996" s="192"/>
      <c r="M996" s="774"/>
      <c r="N996" s="192"/>
      <c r="O996" s="769"/>
      <c r="P996" s="895"/>
      <c r="Q996" s="960"/>
      <c r="R996" s="1048"/>
      <c r="S996" s="770"/>
      <c r="T996" s="771"/>
      <c r="U996" s="453"/>
      <c r="V996" s="307"/>
      <c r="W996" s="294"/>
      <c r="Z996" s="663" t="str">
        <f t="shared" si="157"/>
        <v/>
      </c>
      <c r="AA996" s="664" t="str">
        <f t="shared" si="170"/>
        <v/>
      </c>
      <c r="AB996" s="664" t="str">
        <f t="shared" si="171"/>
        <v/>
      </c>
      <c r="AC996" s="664" t="str">
        <f>IF(Z996="","",VLOOKUP(Z996,リスト!BN:BO,2,0))</f>
        <v/>
      </c>
      <c r="AD996" s="664" t="str">
        <f t="shared" si="158"/>
        <v/>
      </c>
      <c r="AE996" s="664" t="str">
        <f>IF(AD996="","",VLOOKUP(AD996,リスト!BW:BX,2,0))</f>
        <v/>
      </c>
      <c r="AF996" s="664" t="str">
        <f>IF(Z996="","",IF(J996&gt;【１】経営概要!$G$27,調査年-1,調査年)-I996)</f>
        <v/>
      </c>
      <c r="AG996" s="723" t="str">
        <f t="shared" si="159"/>
        <v/>
      </c>
      <c r="AH996" s="665" t="str">
        <f t="shared" si="160"/>
        <v/>
      </c>
      <c r="AI996" s="665" t="str">
        <f t="shared" si="161"/>
        <v/>
      </c>
      <c r="AJ996" s="666" t="str">
        <f t="shared" si="162"/>
        <v/>
      </c>
      <c r="AK996" s="666" t="str">
        <f t="shared" si="163"/>
        <v/>
      </c>
      <c r="AL996" s="666" t="str">
        <f t="shared" si="176"/>
        <v/>
      </c>
      <c r="AM996" s="666" t="str">
        <f>IF(R996="","",IF(OR(I996=IF(J996&gt;【１】経営概要!$G$27,調査年-1,調査年),AH996=""),"",ROUND(AH996*R996%,0)))</f>
        <v/>
      </c>
      <c r="AN996" s="666" t="str">
        <f t="shared" si="164"/>
        <v/>
      </c>
      <c r="AO996" s="666" t="str">
        <f t="shared" si="165"/>
        <v/>
      </c>
      <c r="AP996" s="666" t="str">
        <f t="shared" si="166"/>
        <v/>
      </c>
      <c r="AQ996" s="862" t="str">
        <f>IF(OR(R996="",AND(OR(I996&lt;&gt;IF(J996&gt;【１】経営概要!$G$27,調査年-1,調査年),AA996=0),M996="",AL996="")),"",
SUM(
IF(AND(I996=IF(J996&gt;【１】経営概要!$G$27,調査年-1,調査年),AA996=1),ROUND(K996*R996%,0),),
ROUND(M996*R996%,0),
ROUND(SUM(AL996)*R996%,0),
))</f>
        <v/>
      </c>
      <c r="AR996" s="666" t="str">
        <f t="shared" si="167"/>
        <v/>
      </c>
      <c r="AS996" s="666" t="str">
        <f t="shared" si="168"/>
        <v/>
      </c>
      <c r="AT996" s="897" t="str">
        <f t="shared" si="172"/>
        <v/>
      </c>
      <c r="AU996" s="897" t="str">
        <f t="shared" si="169"/>
        <v/>
      </c>
    </row>
    <row r="997" spans="3:47" s="4" customFormat="1" ht="28.15" hidden="1" customHeight="1" outlineLevel="1">
      <c r="C997" s="722">
        <v>979</v>
      </c>
      <c r="D997" s="766"/>
      <c r="E997" s="686"/>
      <c r="F997" s="767"/>
      <c r="G997" s="744"/>
      <c r="H997" s="191"/>
      <c r="I997" s="191"/>
      <c r="J997" s="776"/>
      <c r="K997" s="192"/>
      <c r="L997" s="192"/>
      <c r="M997" s="774"/>
      <c r="N997" s="192"/>
      <c r="O997" s="769"/>
      <c r="P997" s="895"/>
      <c r="Q997" s="960"/>
      <c r="R997" s="1048"/>
      <c r="S997" s="770"/>
      <c r="T997" s="771"/>
      <c r="U997" s="453"/>
      <c r="V997" s="307"/>
      <c r="W997" s="294"/>
      <c r="Z997" s="663" t="str">
        <f t="shared" si="157"/>
        <v/>
      </c>
      <c r="AA997" s="664" t="str">
        <f t="shared" si="170"/>
        <v/>
      </c>
      <c r="AB997" s="664" t="str">
        <f t="shared" si="171"/>
        <v/>
      </c>
      <c r="AC997" s="664" t="str">
        <f>IF(Z997="","",VLOOKUP(Z997,リスト!BN:BO,2,0))</f>
        <v/>
      </c>
      <c r="AD997" s="664" t="str">
        <f t="shared" si="158"/>
        <v/>
      </c>
      <c r="AE997" s="664" t="str">
        <f>IF(AD997="","",VLOOKUP(AD997,リスト!BW:BX,2,0))</f>
        <v/>
      </c>
      <c r="AF997" s="664" t="str">
        <f>IF(Z997="","",IF(J997&gt;【１】経営概要!$G$27,調査年-1,調査年)-I997)</f>
        <v/>
      </c>
      <c r="AG997" s="723" t="str">
        <f t="shared" si="159"/>
        <v/>
      </c>
      <c r="AH997" s="665" t="str">
        <f t="shared" si="160"/>
        <v/>
      </c>
      <c r="AI997" s="665" t="str">
        <f t="shared" si="161"/>
        <v/>
      </c>
      <c r="AJ997" s="666" t="str">
        <f t="shared" si="162"/>
        <v/>
      </c>
      <c r="AK997" s="666" t="str">
        <f t="shared" si="163"/>
        <v/>
      </c>
      <c r="AL997" s="666" t="str">
        <f t="shared" si="176"/>
        <v/>
      </c>
      <c r="AM997" s="666" t="str">
        <f>IF(R997="","",IF(OR(I997=IF(J997&gt;【１】経営概要!$G$27,調査年-1,調査年),AH997=""),"",ROUND(AH997*R997%,0)))</f>
        <v/>
      </c>
      <c r="AN997" s="666" t="str">
        <f t="shared" si="164"/>
        <v/>
      </c>
      <c r="AO997" s="666" t="str">
        <f t="shared" si="165"/>
        <v/>
      </c>
      <c r="AP997" s="666" t="str">
        <f t="shared" si="166"/>
        <v/>
      </c>
      <c r="AQ997" s="862" t="str">
        <f>IF(OR(R997="",AND(OR(I997&lt;&gt;IF(J997&gt;【１】経営概要!$G$27,調査年-1,調査年),AA997=0),M997="",AL997="")),"",
SUM(
IF(AND(I997=IF(J997&gt;【１】経営概要!$G$27,調査年-1,調査年),AA997=1),ROUND(K997*R997%,0),),
ROUND(M997*R997%,0),
ROUND(SUM(AL997)*R997%,0),
))</f>
        <v/>
      </c>
      <c r="AR997" s="666" t="str">
        <f t="shared" si="167"/>
        <v/>
      </c>
      <c r="AS997" s="666" t="str">
        <f t="shared" si="168"/>
        <v/>
      </c>
      <c r="AT997" s="897" t="str">
        <f t="shared" si="172"/>
        <v/>
      </c>
      <c r="AU997" s="897" t="str">
        <f t="shared" si="169"/>
        <v/>
      </c>
    </row>
    <row r="998" spans="3:47" s="4" customFormat="1" ht="28.15" hidden="1" customHeight="1" outlineLevel="1">
      <c r="C998" s="722">
        <v>980</v>
      </c>
      <c r="D998" s="766"/>
      <c r="E998" s="686"/>
      <c r="F998" s="767"/>
      <c r="G998" s="744"/>
      <c r="H998" s="191"/>
      <c r="I998" s="191"/>
      <c r="J998" s="776"/>
      <c r="K998" s="192"/>
      <c r="L998" s="192"/>
      <c r="M998" s="774"/>
      <c r="N998" s="192"/>
      <c r="O998" s="769"/>
      <c r="P998" s="895"/>
      <c r="Q998" s="960"/>
      <c r="R998" s="1048"/>
      <c r="S998" s="770"/>
      <c r="T998" s="771"/>
      <c r="U998" s="453"/>
      <c r="V998" s="307"/>
      <c r="W998" s="294"/>
      <c r="Z998" s="663" t="str">
        <f t="shared" si="157"/>
        <v/>
      </c>
      <c r="AA998" s="664" t="str">
        <f t="shared" si="170"/>
        <v/>
      </c>
      <c r="AB998" s="664" t="str">
        <f t="shared" si="171"/>
        <v/>
      </c>
      <c r="AC998" s="664" t="str">
        <f>IF(Z998="","",VLOOKUP(Z998,リスト!BN:BO,2,0))</f>
        <v/>
      </c>
      <c r="AD998" s="664" t="str">
        <f t="shared" si="158"/>
        <v/>
      </c>
      <c r="AE998" s="664" t="str">
        <f>IF(AD998="","",VLOOKUP(AD998,リスト!BW:BX,2,0))</f>
        <v/>
      </c>
      <c r="AF998" s="664" t="str">
        <f>IF(Z998="","",IF(J998&gt;【１】経営概要!$G$27,調査年-1,調査年)-I998)</f>
        <v/>
      </c>
      <c r="AG998" s="723" t="str">
        <f t="shared" si="159"/>
        <v/>
      </c>
      <c r="AH998" s="665" t="str">
        <f t="shared" si="160"/>
        <v/>
      </c>
      <c r="AI998" s="665" t="str">
        <f t="shared" si="161"/>
        <v/>
      </c>
      <c r="AJ998" s="666" t="str">
        <f t="shared" si="162"/>
        <v/>
      </c>
      <c r="AK998" s="666" t="str">
        <f t="shared" si="163"/>
        <v/>
      </c>
      <c r="AL998" s="666" t="str">
        <f t="shared" si="176"/>
        <v/>
      </c>
      <c r="AM998" s="666" t="str">
        <f>IF(R998="","",IF(OR(I998=IF(J998&gt;【１】経営概要!$G$27,調査年-1,調査年),AH998=""),"",ROUND(AH998*R998%,0)))</f>
        <v/>
      </c>
      <c r="AN998" s="666" t="str">
        <f t="shared" si="164"/>
        <v/>
      </c>
      <c r="AO998" s="666" t="str">
        <f t="shared" si="165"/>
        <v/>
      </c>
      <c r="AP998" s="666" t="str">
        <f t="shared" si="166"/>
        <v/>
      </c>
      <c r="AQ998" s="862" t="str">
        <f>IF(OR(R998="",AND(OR(I998&lt;&gt;IF(J998&gt;【１】経営概要!$G$27,調査年-1,調査年),AA998=0),M998="",AL998="")),"",
SUM(
IF(AND(I998=IF(J998&gt;【１】経営概要!$G$27,調査年-1,調査年),AA998=1),ROUND(K998*R998%,0),),
ROUND(M998*R998%,0),
ROUND(SUM(AL998)*R998%,0),
))</f>
        <v/>
      </c>
      <c r="AR998" s="666" t="str">
        <f t="shared" si="167"/>
        <v/>
      </c>
      <c r="AS998" s="666" t="str">
        <f t="shared" si="168"/>
        <v/>
      </c>
      <c r="AT998" s="897" t="str">
        <f t="shared" si="172"/>
        <v/>
      </c>
      <c r="AU998" s="897" t="str">
        <f t="shared" si="169"/>
        <v/>
      </c>
    </row>
    <row r="999" spans="3:47" s="4" customFormat="1" ht="28.15" hidden="1" customHeight="1" outlineLevel="1">
      <c r="C999" s="722">
        <v>981</v>
      </c>
      <c r="D999" s="766"/>
      <c r="E999" s="686"/>
      <c r="F999" s="767"/>
      <c r="G999" s="744"/>
      <c r="H999" s="191"/>
      <c r="I999" s="191"/>
      <c r="J999" s="776"/>
      <c r="K999" s="192"/>
      <c r="L999" s="192"/>
      <c r="M999" s="774"/>
      <c r="N999" s="192"/>
      <c r="O999" s="769"/>
      <c r="P999" s="895"/>
      <c r="Q999" s="960"/>
      <c r="R999" s="1048"/>
      <c r="S999" s="770"/>
      <c r="T999" s="771"/>
      <c r="U999" s="453"/>
      <c r="V999" s="307"/>
      <c r="W999" s="294"/>
      <c r="Z999" s="663" t="str">
        <f t="shared" si="157"/>
        <v/>
      </c>
      <c r="AA999" s="664" t="str">
        <f t="shared" si="170"/>
        <v/>
      </c>
      <c r="AB999" s="664" t="str">
        <f t="shared" si="171"/>
        <v/>
      </c>
      <c r="AC999" s="664" t="str">
        <f>IF(Z999="","",VLOOKUP(Z999,リスト!BN:BO,2,0))</f>
        <v/>
      </c>
      <c r="AD999" s="664" t="str">
        <f t="shared" si="158"/>
        <v/>
      </c>
      <c r="AE999" s="664" t="str">
        <f>IF(AD999="","",VLOOKUP(AD999,リスト!BW:BX,2,0))</f>
        <v/>
      </c>
      <c r="AF999" s="664" t="str">
        <f>IF(Z999="","",IF(J999&gt;【１】経営概要!$G$27,調査年-1,調査年)-I999)</f>
        <v/>
      </c>
      <c r="AG999" s="723" t="str">
        <f t="shared" si="159"/>
        <v/>
      </c>
      <c r="AH999" s="665" t="str">
        <f t="shared" si="160"/>
        <v/>
      </c>
      <c r="AI999" s="665" t="str">
        <f t="shared" si="161"/>
        <v/>
      </c>
      <c r="AJ999" s="666" t="str">
        <f t="shared" si="162"/>
        <v/>
      </c>
      <c r="AK999" s="666" t="str">
        <f t="shared" si="163"/>
        <v/>
      </c>
      <c r="AL999" s="666" t="str">
        <f t="shared" si="176"/>
        <v/>
      </c>
      <c r="AM999" s="666" t="str">
        <f>IF(R999="","",IF(OR(I999=IF(J999&gt;【１】経営概要!$G$27,調査年-1,調査年),AH999=""),"",ROUND(AH999*R999%,0)))</f>
        <v/>
      </c>
      <c r="AN999" s="666" t="str">
        <f t="shared" si="164"/>
        <v/>
      </c>
      <c r="AO999" s="666" t="str">
        <f t="shared" si="165"/>
        <v/>
      </c>
      <c r="AP999" s="666" t="str">
        <f t="shared" si="166"/>
        <v/>
      </c>
      <c r="AQ999" s="862" t="str">
        <f>IF(OR(R999="",AND(OR(I999&lt;&gt;IF(J999&gt;【１】経営概要!$G$27,調査年-1,調査年),AA999=0),M999="",AL999="")),"",
SUM(
IF(AND(I999=IF(J999&gt;【１】経営概要!$G$27,調査年-1,調査年),AA999=1),ROUND(K999*R999%,0),),
ROUND(M999*R999%,0),
ROUND(SUM(AL999)*R999%,0),
))</f>
        <v/>
      </c>
      <c r="AR999" s="666" t="str">
        <f t="shared" si="167"/>
        <v/>
      </c>
      <c r="AS999" s="666" t="str">
        <f t="shared" si="168"/>
        <v/>
      </c>
      <c r="AT999" s="897" t="str">
        <f t="shared" si="172"/>
        <v/>
      </c>
      <c r="AU999" s="897" t="str">
        <f t="shared" si="169"/>
        <v/>
      </c>
    </row>
    <row r="1000" spans="3:47" s="4" customFormat="1" ht="28.15" hidden="1" customHeight="1" outlineLevel="1">
      <c r="C1000" s="722">
        <v>982</v>
      </c>
      <c r="D1000" s="766"/>
      <c r="E1000" s="686"/>
      <c r="F1000" s="767"/>
      <c r="G1000" s="744"/>
      <c r="H1000" s="191"/>
      <c r="I1000" s="191"/>
      <c r="J1000" s="776"/>
      <c r="K1000" s="192"/>
      <c r="L1000" s="192"/>
      <c r="M1000" s="774"/>
      <c r="N1000" s="192"/>
      <c r="O1000" s="769"/>
      <c r="P1000" s="895"/>
      <c r="Q1000" s="960"/>
      <c r="R1000" s="1048"/>
      <c r="S1000" s="770"/>
      <c r="T1000" s="771"/>
      <c r="U1000" s="453"/>
      <c r="V1000" s="307"/>
      <c r="W1000" s="294"/>
      <c r="Z1000" s="663" t="str">
        <f t="shared" si="157"/>
        <v/>
      </c>
      <c r="AA1000" s="664" t="str">
        <f t="shared" si="170"/>
        <v/>
      </c>
      <c r="AB1000" s="664" t="str">
        <f t="shared" si="171"/>
        <v/>
      </c>
      <c r="AC1000" s="664" t="str">
        <f>IF(Z1000="","",VLOOKUP(Z1000,リスト!BN:BO,2,0))</f>
        <v/>
      </c>
      <c r="AD1000" s="664" t="str">
        <f t="shared" si="158"/>
        <v/>
      </c>
      <c r="AE1000" s="664" t="str">
        <f>IF(AD1000="","",VLOOKUP(AD1000,リスト!BW:BX,2,0))</f>
        <v/>
      </c>
      <c r="AF1000" s="664" t="str">
        <f>IF(Z1000="","",IF(J1000&gt;【１】経営概要!$G$27,調査年-1,調査年)-I1000)</f>
        <v/>
      </c>
      <c r="AG1000" s="723" t="str">
        <f t="shared" si="159"/>
        <v/>
      </c>
      <c r="AH1000" s="665" t="str">
        <f t="shared" si="160"/>
        <v/>
      </c>
      <c r="AI1000" s="665" t="str">
        <f t="shared" si="161"/>
        <v/>
      </c>
      <c r="AJ1000" s="666" t="str">
        <f t="shared" si="162"/>
        <v/>
      </c>
      <c r="AK1000" s="666" t="str">
        <f t="shared" si="163"/>
        <v/>
      </c>
      <c r="AL1000" s="666" t="str">
        <f t="shared" si="176"/>
        <v/>
      </c>
      <c r="AM1000" s="666" t="str">
        <f>IF(R1000="","",IF(OR(I1000=IF(J1000&gt;【１】経営概要!$G$27,調査年-1,調査年),AH1000=""),"",ROUND(AH1000*R1000%,0)))</f>
        <v/>
      </c>
      <c r="AN1000" s="666" t="str">
        <f t="shared" si="164"/>
        <v/>
      </c>
      <c r="AO1000" s="666" t="str">
        <f t="shared" si="165"/>
        <v/>
      </c>
      <c r="AP1000" s="666" t="str">
        <f t="shared" si="166"/>
        <v/>
      </c>
      <c r="AQ1000" s="862" t="str">
        <f>IF(OR(R1000="",AND(OR(I1000&lt;&gt;IF(J1000&gt;【１】経営概要!$G$27,調査年-1,調査年),AA1000=0),M1000="",AL1000="")),"",
SUM(
IF(AND(I1000=IF(J1000&gt;【１】経営概要!$G$27,調査年-1,調査年),AA1000=1),ROUND(K1000*R1000%,0),),
ROUND(M1000*R1000%,0),
ROUND(SUM(AL1000)*R1000%,0),
))</f>
        <v/>
      </c>
      <c r="AR1000" s="666" t="str">
        <f t="shared" si="167"/>
        <v/>
      </c>
      <c r="AS1000" s="666" t="str">
        <f t="shared" si="168"/>
        <v/>
      </c>
      <c r="AT1000" s="897" t="str">
        <f t="shared" si="172"/>
        <v/>
      </c>
      <c r="AU1000" s="897" t="str">
        <f t="shared" si="169"/>
        <v/>
      </c>
    </row>
    <row r="1001" spans="3:47" s="4" customFormat="1" ht="28.15" hidden="1" customHeight="1" outlineLevel="1">
      <c r="C1001" s="722">
        <v>983</v>
      </c>
      <c r="D1001" s="766"/>
      <c r="E1001" s="686"/>
      <c r="F1001" s="767"/>
      <c r="G1001" s="744"/>
      <c r="H1001" s="191"/>
      <c r="I1001" s="191"/>
      <c r="J1001" s="776"/>
      <c r="K1001" s="192"/>
      <c r="L1001" s="192"/>
      <c r="M1001" s="774"/>
      <c r="N1001" s="192"/>
      <c r="O1001" s="769"/>
      <c r="P1001" s="895"/>
      <c r="Q1001" s="960"/>
      <c r="R1001" s="1048"/>
      <c r="S1001" s="770"/>
      <c r="T1001" s="771"/>
      <c r="U1001" s="453"/>
      <c r="V1001" s="307"/>
      <c r="W1001" s="294"/>
      <c r="Z1001" s="663" t="str">
        <f t="shared" si="157"/>
        <v/>
      </c>
      <c r="AA1001" s="664" t="str">
        <f t="shared" si="170"/>
        <v/>
      </c>
      <c r="AB1001" s="664" t="str">
        <f t="shared" si="171"/>
        <v/>
      </c>
      <c r="AC1001" s="664" t="str">
        <f>IF(Z1001="","",VLOOKUP(Z1001,リスト!BN:BO,2,0))</f>
        <v/>
      </c>
      <c r="AD1001" s="664" t="str">
        <f t="shared" si="158"/>
        <v/>
      </c>
      <c r="AE1001" s="664" t="str">
        <f>IF(AD1001="","",VLOOKUP(AD1001,リスト!BW:BX,2,0))</f>
        <v/>
      </c>
      <c r="AF1001" s="664" t="str">
        <f>IF(Z1001="","",IF(J1001&gt;【１】経営概要!$G$27,調査年-1,調査年)-I1001)</f>
        <v/>
      </c>
      <c r="AG1001" s="723" t="str">
        <f t="shared" si="159"/>
        <v/>
      </c>
      <c r="AH1001" s="665" t="str">
        <f t="shared" si="160"/>
        <v/>
      </c>
      <c r="AI1001" s="665" t="str">
        <f t="shared" si="161"/>
        <v/>
      </c>
      <c r="AJ1001" s="666" t="str">
        <f t="shared" si="162"/>
        <v/>
      </c>
      <c r="AK1001" s="666" t="str">
        <f t="shared" si="163"/>
        <v/>
      </c>
      <c r="AL1001" s="666" t="str">
        <f t="shared" si="176"/>
        <v/>
      </c>
      <c r="AM1001" s="666" t="str">
        <f>IF(R1001="","",IF(OR(I1001=IF(J1001&gt;【１】経営概要!$G$27,調査年-1,調査年),AH1001=""),"",ROUND(AH1001*R1001%,0)))</f>
        <v/>
      </c>
      <c r="AN1001" s="666" t="str">
        <f t="shared" si="164"/>
        <v/>
      </c>
      <c r="AO1001" s="666" t="str">
        <f t="shared" si="165"/>
        <v/>
      </c>
      <c r="AP1001" s="666" t="str">
        <f t="shared" si="166"/>
        <v/>
      </c>
      <c r="AQ1001" s="862" t="str">
        <f>IF(OR(R1001="",AND(OR(I1001&lt;&gt;IF(J1001&gt;【１】経営概要!$G$27,調査年-1,調査年),AA1001=0),M1001="",AL1001="")),"",
SUM(
IF(AND(I1001=IF(J1001&gt;【１】経営概要!$G$27,調査年-1,調査年),AA1001=1),ROUND(K1001*R1001%,0),),
ROUND(M1001*R1001%,0),
ROUND(SUM(AL1001)*R1001%,0),
))</f>
        <v/>
      </c>
      <c r="AR1001" s="666" t="str">
        <f t="shared" si="167"/>
        <v/>
      </c>
      <c r="AS1001" s="666" t="str">
        <f t="shared" si="168"/>
        <v/>
      </c>
      <c r="AT1001" s="897" t="str">
        <f t="shared" si="172"/>
        <v/>
      </c>
      <c r="AU1001" s="897" t="str">
        <f t="shared" si="169"/>
        <v/>
      </c>
    </row>
    <row r="1002" spans="3:47" s="4" customFormat="1" ht="28.15" hidden="1" customHeight="1" outlineLevel="1">
      <c r="C1002" s="722">
        <v>984</v>
      </c>
      <c r="D1002" s="766"/>
      <c r="E1002" s="686"/>
      <c r="F1002" s="767"/>
      <c r="G1002" s="744"/>
      <c r="H1002" s="191"/>
      <c r="I1002" s="191"/>
      <c r="J1002" s="776"/>
      <c r="K1002" s="192"/>
      <c r="L1002" s="192"/>
      <c r="M1002" s="774"/>
      <c r="N1002" s="192"/>
      <c r="O1002" s="769"/>
      <c r="P1002" s="895"/>
      <c r="Q1002" s="960"/>
      <c r="R1002" s="1048"/>
      <c r="S1002" s="770"/>
      <c r="T1002" s="771"/>
      <c r="U1002" s="453"/>
      <c r="V1002" s="307"/>
      <c r="W1002" s="294"/>
      <c r="Z1002" s="663" t="str">
        <f t="shared" si="157"/>
        <v/>
      </c>
      <c r="AA1002" s="664" t="str">
        <f t="shared" si="170"/>
        <v/>
      </c>
      <c r="AB1002" s="664" t="str">
        <f t="shared" si="171"/>
        <v/>
      </c>
      <c r="AC1002" s="664" t="str">
        <f>IF(Z1002="","",VLOOKUP(Z1002,リスト!BN:BO,2,0))</f>
        <v/>
      </c>
      <c r="AD1002" s="664" t="str">
        <f t="shared" si="158"/>
        <v/>
      </c>
      <c r="AE1002" s="664" t="str">
        <f>IF(AD1002="","",VLOOKUP(AD1002,リスト!BW:BX,2,0))</f>
        <v/>
      </c>
      <c r="AF1002" s="664" t="str">
        <f>IF(Z1002="","",IF(J1002&gt;【１】経営概要!$G$27,調査年-1,調査年)-I1002)</f>
        <v/>
      </c>
      <c r="AG1002" s="723" t="str">
        <f t="shared" si="159"/>
        <v/>
      </c>
      <c r="AH1002" s="665" t="str">
        <f t="shared" si="160"/>
        <v/>
      </c>
      <c r="AI1002" s="665" t="str">
        <f t="shared" si="161"/>
        <v/>
      </c>
      <c r="AJ1002" s="666" t="str">
        <f t="shared" si="162"/>
        <v/>
      </c>
      <c r="AK1002" s="666" t="str">
        <f t="shared" si="163"/>
        <v/>
      </c>
      <c r="AL1002" s="666" t="str">
        <f t="shared" si="176"/>
        <v/>
      </c>
      <c r="AM1002" s="666" t="str">
        <f>IF(R1002="","",IF(OR(I1002=IF(J1002&gt;【１】経営概要!$G$27,調査年-1,調査年),AH1002=""),"",ROUND(AH1002*R1002%,0)))</f>
        <v/>
      </c>
      <c r="AN1002" s="666" t="str">
        <f t="shared" si="164"/>
        <v/>
      </c>
      <c r="AO1002" s="666" t="str">
        <f t="shared" si="165"/>
        <v/>
      </c>
      <c r="AP1002" s="666" t="str">
        <f t="shared" si="166"/>
        <v/>
      </c>
      <c r="AQ1002" s="862" t="str">
        <f>IF(OR(R1002="",AND(OR(I1002&lt;&gt;IF(J1002&gt;【１】経営概要!$G$27,調査年-1,調査年),AA1002=0),M1002="",AL1002="")),"",
SUM(
IF(AND(I1002=IF(J1002&gt;【１】経営概要!$G$27,調査年-1,調査年),AA1002=1),ROUND(K1002*R1002%,0),),
ROUND(M1002*R1002%,0),
ROUND(SUM(AL1002)*R1002%,0),
))</f>
        <v/>
      </c>
      <c r="AR1002" s="666" t="str">
        <f t="shared" si="167"/>
        <v/>
      </c>
      <c r="AS1002" s="666" t="str">
        <f t="shared" si="168"/>
        <v/>
      </c>
      <c r="AT1002" s="897" t="str">
        <f t="shared" si="172"/>
        <v/>
      </c>
      <c r="AU1002" s="897" t="str">
        <f t="shared" si="169"/>
        <v/>
      </c>
    </row>
    <row r="1003" spans="3:47" s="4" customFormat="1" ht="28.15" hidden="1" customHeight="1" outlineLevel="1">
      <c r="C1003" s="722">
        <v>985</v>
      </c>
      <c r="D1003" s="766"/>
      <c r="E1003" s="686"/>
      <c r="F1003" s="767"/>
      <c r="G1003" s="682"/>
      <c r="H1003" s="200"/>
      <c r="I1003" s="200"/>
      <c r="J1003" s="768"/>
      <c r="K1003" s="201"/>
      <c r="L1003" s="201"/>
      <c r="M1003" s="201"/>
      <c r="N1003" s="201"/>
      <c r="O1003" s="769"/>
      <c r="P1003" s="895"/>
      <c r="Q1003" s="960"/>
      <c r="R1003" s="1048"/>
      <c r="S1003" s="770"/>
      <c r="T1003" s="771"/>
      <c r="U1003" s="453"/>
      <c r="V1003" s="307"/>
      <c r="W1003" s="294"/>
      <c r="Z1003" s="663" t="str">
        <f t="shared" si="157"/>
        <v/>
      </c>
      <c r="AA1003" s="664" t="str">
        <f t="shared" si="170"/>
        <v/>
      </c>
      <c r="AB1003" s="664" t="str">
        <f t="shared" si="171"/>
        <v/>
      </c>
      <c r="AC1003" s="664" t="str">
        <f>IF(Z1003="","",VLOOKUP(Z1003,リスト!BN:BO,2,0))</f>
        <v/>
      </c>
      <c r="AD1003" s="664" t="str">
        <f t="shared" si="158"/>
        <v/>
      </c>
      <c r="AE1003" s="664" t="str">
        <f>IF(AD1003="","",VLOOKUP(AD1003,リスト!BW:BX,2,0))</f>
        <v/>
      </c>
      <c r="AF1003" s="664" t="str">
        <f>IF(Z1003="","",IF(J1003&gt;【１】経営概要!$G$27,調査年-1,調査年)-I1003)</f>
        <v/>
      </c>
      <c r="AG1003" s="723" t="str">
        <f t="shared" si="159"/>
        <v/>
      </c>
      <c r="AH1003" s="665" t="str">
        <f t="shared" si="160"/>
        <v/>
      </c>
      <c r="AI1003" s="665" t="str">
        <f t="shared" si="161"/>
        <v/>
      </c>
      <c r="AJ1003" s="666" t="str">
        <f t="shared" si="162"/>
        <v/>
      </c>
      <c r="AK1003" s="666" t="str">
        <f t="shared" si="163"/>
        <v/>
      </c>
      <c r="AL1003" s="666" t="str">
        <f t="shared" si="176"/>
        <v/>
      </c>
      <c r="AM1003" s="666" t="str">
        <f>IF(R1003="","",IF(OR(I1003=IF(J1003&gt;【１】経営概要!$G$27,調査年-1,調査年),AH1003=""),"",ROUND(AH1003*R1003%,0)))</f>
        <v/>
      </c>
      <c r="AN1003" s="666" t="str">
        <f t="shared" si="164"/>
        <v/>
      </c>
      <c r="AO1003" s="666" t="str">
        <f t="shared" si="165"/>
        <v/>
      </c>
      <c r="AP1003" s="666" t="str">
        <f t="shared" si="166"/>
        <v/>
      </c>
      <c r="AQ1003" s="862" t="str">
        <f>IF(OR(R1003="",AND(OR(I1003&lt;&gt;IF(J1003&gt;【１】経営概要!$G$27,調査年-1,調査年),AA1003=0),M1003="",AL1003="")),"",
SUM(
IF(AND(I1003=IF(J1003&gt;【１】経営概要!$G$27,調査年-1,調査年),AA1003=1),ROUND(K1003*R1003%,0),),
ROUND(M1003*R1003%,0),
ROUND(SUM(AL1003)*R1003%,0),
))</f>
        <v/>
      </c>
      <c r="AR1003" s="666" t="str">
        <f t="shared" si="167"/>
        <v/>
      </c>
      <c r="AS1003" s="666" t="str">
        <f t="shared" si="168"/>
        <v/>
      </c>
      <c r="AT1003" s="897" t="str">
        <f t="shared" si="172"/>
        <v/>
      </c>
      <c r="AU1003" s="897" t="str">
        <f t="shared" si="169"/>
        <v/>
      </c>
    </row>
    <row r="1004" spans="3:47" s="4" customFormat="1" ht="28.15" hidden="1" customHeight="1" outlineLevel="1">
      <c r="C1004" s="722">
        <v>986</v>
      </c>
      <c r="D1004" s="772"/>
      <c r="E1004" s="773"/>
      <c r="F1004" s="767"/>
      <c r="G1004" s="744"/>
      <c r="H1004" s="193"/>
      <c r="I1004" s="193"/>
      <c r="J1004" s="768"/>
      <c r="K1004" s="192"/>
      <c r="L1004" s="192"/>
      <c r="M1004" s="774"/>
      <c r="N1004" s="192"/>
      <c r="O1004" s="769"/>
      <c r="P1004" s="895"/>
      <c r="Q1004" s="960"/>
      <c r="R1004" s="1048"/>
      <c r="S1004" s="770"/>
      <c r="T1004" s="771"/>
      <c r="U1004" s="453"/>
      <c r="V1004" s="307"/>
      <c r="W1004" s="294"/>
      <c r="Z1004" s="663" t="str">
        <f t="shared" si="157"/>
        <v/>
      </c>
      <c r="AA1004" s="664" t="str">
        <f t="shared" si="170"/>
        <v/>
      </c>
      <c r="AB1004" s="664" t="str">
        <f t="shared" si="171"/>
        <v/>
      </c>
      <c r="AC1004" s="664" t="str">
        <f>IF(Z1004="","",VLOOKUP(Z1004,リスト!BN:BO,2,0))</f>
        <v/>
      </c>
      <c r="AD1004" s="664" t="str">
        <f t="shared" si="158"/>
        <v/>
      </c>
      <c r="AE1004" s="664" t="str">
        <f>IF(AD1004="","",VLOOKUP(AD1004,リスト!BW:BX,2,0))</f>
        <v/>
      </c>
      <c r="AF1004" s="664" t="str">
        <f>IF(Z1004="","",IF(J1004&gt;【１】経営概要!$G$27,調査年-1,調査年)-I1004)</f>
        <v/>
      </c>
      <c r="AG1004" s="723" t="str">
        <f t="shared" si="159"/>
        <v/>
      </c>
      <c r="AH1004" s="665" t="str">
        <f t="shared" si="160"/>
        <v/>
      </c>
      <c r="AI1004" s="665" t="str">
        <f t="shared" si="161"/>
        <v/>
      </c>
      <c r="AJ1004" s="666" t="str">
        <f t="shared" si="162"/>
        <v/>
      </c>
      <c r="AK1004" s="666" t="str">
        <f t="shared" si="163"/>
        <v/>
      </c>
      <c r="AL1004" s="666" t="str">
        <f t="shared" si="176"/>
        <v/>
      </c>
      <c r="AM1004" s="666" t="str">
        <f>IF(R1004="","",IF(OR(I1004=IF(J1004&gt;【１】経営概要!$G$27,調査年-1,調査年),AH1004=""),"",ROUND(AH1004*R1004%,0)))</f>
        <v/>
      </c>
      <c r="AN1004" s="666" t="str">
        <f t="shared" si="164"/>
        <v/>
      </c>
      <c r="AO1004" s="666" t="str">
        <f t="shared" si="165"/>
        <v/>
      </c>
      <c r="AP1004" s="666" t="str">
        <f t="shared" si="166"/>
        <v/>
      </c>
      <c r="AQ1004" s="862" t="str">
        <f>IF(OR(R1004="",AND(OR(I1004&lt;&gt;IF(J1004&gt;【１】経営概要!$G$27,調査年-1,調査年),AA1004=0),M1004="",AL1004="")),"",
SUM(
IF(AND(I1004=IF(J1004&gt;【１】経営概要!$G$27,調査年-1,調査年),AA1004=1),ROUND(K1004*R1004%,0),),
ROUND(M1004*R1004%,0),
ROUND(SUM(AL1004)*R1004%,0),
))</f>
        <v/>
      </c>
      <c r="AR1004" s="666" t="str">
        <f t="shared" si="167"/>
        <v/>
      </c>
      <c r="AS1004" s="666" t="str">
        <f t="shared" si="168"/>
        <v/>
      </c>
      <c r="AT1004" s="897" t="str">
        <f t="shared" si="172"/>
        <v/>
      </c>
      <c r="AU1004" s="897" t="str">
        <f t="shared" si="169"/>
        <v/>
      </c>
    </row>
    <row r="1005" spans="3:47" s="4" customFormat="1" ht="28.15" hidden="1" customHeight="1" outlineLevel="1">
      <c r="C1005" s="722">
        <v>987</v>
      </c>
      <c r="D1005" s="766"/>
      <c r="E1005" s="686"/>
      <c r="F1005" s="767"/>
      <c r="G1005" s="744"/>
      <c r="H1005" s="191"/>
      <c r="I1005" s="191"/>
      <c r="J1005" s="768"/>
      <c r="K1005" s="192"/>
      <c r="L1005" s="192"/>
      <c r="M1005" s="774"/>
      <c r="N1005" s="192"/>
      <c r="O1005" s="769"/>
      <c r="P1005" s="895"/>
      <c r="Q1005" s="960"/>
      <c r="R1005" s="1048"/>
      <c r="S1005" s="770"/>
      <c r="T1005" s="771"/>
      <c r="U1005" s="453"/>
      <c r="V1005" s="307"/>
      <c r="W1005" s="294"/>
      <c r="Z1005" s="663" t="str">
        <f t="shared" si="157"/>
        <v/>
      </c>
      <c r="AA1005" s="664" t="str">
        <f t="shared" si="170"/>
        <v/>
      </c>
      <c r="AB1005" s="664" t="str">
        <f t="shared" si="171"/>
        <v/>
      </c>
      <c r="AC1005" s="664" t="str">
        <f>IF(Z1005="","",VLOOKUP(Z1005,リスト!BN:BO,2,0))</f>
        <v/>
      </c>
      <c r="AD1005" s="664" t="str">
        <f t="shared" si="158"/>
        <v/>
      </c>
      <c r="AE1005" s="664" t="str">
        <f>IF(AD1005="","",VLOOKUP(AD1005,リスト!BW:BX,2,0))</f>
        <v/>
      </c>
      <c r="AF1005" s="664" t="str">
        <f>IF(Z1005="","",IF(J1005&gt;【１】経営概要!$G$27,調査年-1,調査年)-I1005)</f>
        <v/>
      </c>
      <c r="AG1005" s="723" t="str">
        <f t="shared" si="159"/>
        <v/>
      </c>
      <c r="AH1005" s="665" t="str">
        <f t="shared" si="160"/>
        <v/>
      </c>
      <c r="AI1005" s="665" t="str">
        <f t="shared" si="161"/>
        <v/>
      </c>
      <c r="AJ1005" s="666" t="str">
        <f t="shared" si="162"/>
        <v/>
      </c>
      <c r="AK1005" s="666" t="str">
        <f t="shared" si="163"/>
        <v/>
      </c>
      <c r="AL1005" s="666" t="str">
        <f t="shared" si="176"/>
        <v/>
      </c>
      <c r="AM1005" s="666" t="str">
        <f>IF(R1005="","",IF(OR(I1005=IF(J1005&gt;【１】経営概要!$G$27,調査年-1,調査年),AH1005=""),"",ROUND(AH1005*R1005%,0)))</f>
        <v/>
      </c>
      <c r="AN1005" s="666" t="str">
        <f t="shared" si="164"/>
        <v/>
      </c>
      <c r="AO1005" s="666" t="str">
        <f t="shared" si="165"/>
        <v/>
      </c>
      <c r="AP1005" s="666" t="str">
        <f t="shared" si="166"/>
        <v/>
      </c>
      <c r="AQ1005" s="862" t="str">
        <f>IF(OR(R1005="",AND(OR(I1005&lt;&gt;IF(J1005&gt;【１】経営概要!$G$27,調査年-1,調査年),AA1005=0),M1005="",AL1005="")),"",
SUM(
IF(AND(I1005=IF(J1005&gt;【１】経営概要!$G$27,調査年-1,調査年),AA1005=1),ROUND(K1005*R1005%,0),),
ROUND(M1005*R1005%,0),
ROUND(SUM(AL1005)*R1005%,0),
))</f>
        <v/>
      </c>
      <c r="AR1005" s="666" t="str">
        <f t="shared" si="167"/>
        <v/>
      </c>
      <c r="AS1005" s="666" t="str">
        <f t="shared" si="168"/>
        <v/>
      </c>
      <c r="AT1005" s="897" t="str">
        <f t="shared" si="172"/>
        <v/>
      </c>
      <c r="AU1005" s="897" t="str">
        <f t="shared" si="169"/>
        <v/>
      </c>
    </row>
    <row r="1006" spans="3:47" s="4" customFormat="1" ht="28.15" hidden="1" customHeight="1" outlineLevel="1">
      <c r="C1006" s="722">
        <v>988</v>
      </c>
      <c r="D1006" s="772"/>
      <c r="E1006" s="773"/>
      <c r="F1006" s="767"/>
      <c r="G1006" s="744"/>
      <c r="H1006" s="193"/>
      <c r="I1006" s="193"/>
      <c r="J1006" s="768"/>
      <c r="K1006" s="192"/>
      <c r="L1006" s="192"/>
      <c r="M1006" s="774"/>
      <c r="N1006" s="192"/>
      <c r="O1006" s="769"/>
      <c r="P1006" s="895"/>
      <c r="Q1006" s="960"/>
      <c r="R1006" s="1048"/>
      <c r="S1006" s="770"/>
      <c r="T1006" s="771"/>
      <c r="U1006" s="453"/>
      <c r="V1006" s="307"/>
      <c r="W1006" s="294"/>
      <c r="Z1006" s="663" t="str">
        <f t="shared" si="157"/>
        <v/>
      </c>
      <c r="AA1006" s="664" t="str">
        <f t="shared" si="170"/>
        <v/>
      </c>
      <c r="AB1006" s="664" t="str">
        <f t="shared" si="171"/>
        <v/>
      </c>
      <c r="AC1006" s="664" t="str">
        <f>IF(Z1006="","",VLOOKUP(Z1006,リスト!BN:BO,2,0))</f>
        <v/>
      </c>
      <c r="AD1006" s="664" t="str">
        <f t="shared" si="158"/>
        <v/>
      </c>
      <c r="AE1006" s="664" t="str">
        <f>IF(AD1006="","",VLOOKUP(AD1006,リスト!BW:BX,2,0))</f>
        <v/>
      </c>
      <c r="AF1006" s="664" t="str">
        <f>IF(Z1006="","",IF(J1006&gt;【１】経営概要!$G$27,調査年-1,調査年)-I1006)</f>
        <v/>
      </c>
      <c r="AG1006" s="723" t="str">
        <f t="shared" si="159"/>
        <v/>
      </c>
      <c r="AH1006" s="665" t="str">
        <f t="shared" si="160"/>
        <v/>
      </c>
      <c r="AI1006" s="665" t="str">
        <f t="shared" si="161"/>
        <v/>
      </c>
      <c r="AJ1006" s="666" t="str">
        <f t="shared" si="162"/>
        <v/>
      </c>
      <c r="AK1006" s="666" t="str">
        <f t="shared" si="163"/>
        <v/>
      </c>
      <c r="AL1006" s="666" t="str">
        <f t="shared" si="176"/>
        <v/>
      </c>
      <c r="AM1006" s="666" t="str">
        <f>IF(R1006="","",IF(OR(I1006=IF(J1006&gt;【１】経営概要!$G$27,調査年-1,調査年),AH1006=""),"",ROUND(AH1006*R1006%,0)))</f>
        <v/>
      </c>
      <c r="AN1006" s="666" t="str">
        <f t="shared" si="164"/>
        <v/>
      </c>
      <c r="AO1006" s="666" t="str">
        <f t="shared" si="165"/>
        <v/>
      </c>
      <c r="AP1006" s="666" t="str">
        <f t="shared" si="166"/>
        <v/>
      </c>
      <c r="AQ1006" s="862" t="str">
        <f>IF(OR(R1006="",AND(OR(I1006&lt;&gt;IF(J1006&gt;【１】経営概要!$G$27,調査年-1,調査年),AA1006=0),M1006="",AL1006="")),"",
SUM(
IF(AND(I1006=IF(J1006&gt;【１】経営概要!$G$27,調査年-1,調査年),AA1006=1),ROUND(K1006*R1006%,0),),
ROUND(M1006*R1006%,0),
ROUND(SUM(AL1006)*R1006%,0),
))</f>
        <v/>
      </c>
      <c r="AR1006" s="666" t="str">
        <f t="shared" si="167"/>
        <v/>
      </c>
      <c r="AS1006" s="666" t="str">
        <f t="shared" si="168"/>
        <v/>
      </c>
      <c r="AT1006" s="897" t="str">
        <f t="shared" si="172"/>
        <v/>
      </c>
      <c r="AU1006" s="897" t="str">
        <f t="shared" si="169"/>
        <v/>
      </c>
    </row>
    <row r="1007" spans="3:47" s="4" customFormat="1" ht="28.15" hidden="1" customHeight="1" outlineLevel="1">
      <c r="C1007" s="722">
        <v>989</v>
      </c>
      <c r="D1007" s="766"/>
      <c r="E1007" s="686"/>
      <c r="F1007" s="767"/>
      <c r="G1007" s="744"/>
      <c r="H1007" s="191"/>
      <c r="I1007" s="191"/>
      <c r="J1007" s="768"/>
      <c r="K1007" s="192"/>
      <c r="L1007" s="192"/>
      <c r="M1007" s="774"/>
      <c r="N1007" s="192"/>
      <c r="O1007" s="769"/>
      <c r="P1007" s="895"/>
      <c r="Q1007" s="960"/>
      <c r="R1007" s="1048"/>
      <c r="S1007" s="770"/>
      <c r="T1007" s="771"/>
      <c r="U1007" s="453"/>
      <c r="V1007" s="307"/>
      <c r="W1007" s="294"/>
      <c r="Z1007" s="663" t="str">
        <f t="shared" si="157"/>
        <v/>
      </c>
      <c r="AA1007" s="664" t="str">
        <f t="shared" si="170"/>
        <v/>
      </c>
      <c r="AB1007" s="664" t="str">
        <f t="shared" si="171"/>
        <v/>
      </c>
      <c r="AC1007" s="664" t="str">
        <f>IF(Z1007="","",VLOOKUP(Z1007,リスト!BN:BO,2,0))</f>
        <v/>
      </c>
      <c r="AD1007" s="664" t="str">
        <f t="shared" si="158"/>
        <v/>
      </c>
      <c r="AE1007" s="664" t="str">
        <f>IF(AD1007="","",VLOOKUP(AD1007,リスト!BW:BX,2,0))</f>
        <v/>
      </c>
      <c r="AF1007" s="664" t="str">
        <f>IF(Z1007="","",IF(J1007&gt;【１】経営概要!$G$27,調査年-1,調査年)-I1007)</f>
        <v/>
      </c>
      <c r="AG1007" s="723" t="str">
        <f t="shared" si="159"/>
        <v/>
      </c>
      <c r="AH1007" s="665" t="str">
        <f t="shared" si="160"/>
        <v/>
      </c>
      <c r="AI1007" s="665" t="str">
        <f t="shared" si="161"/>
        <v/>
      </c>
      <c r="AJ1007" s="666" t="str">
        <f t="shared" si="162"/>
        <v/>
      </c>
      <c r="AK1007" s="666" t="str">
        <f t="shared" si="163"/>
        <v/>
      </c>
      <c r="AL1007" s="666" t="str">
        <f t="shared" si="176"/>
        <v/>
      </c>
      <c r="AM1007" s="666" t="str">
        <f>IF(R1007="","",IF(OR(I1007=IF(J1007&gt;【１】経営概要!$G$27,調査年-1,調査年),AH1007=""),"",ROUND(AH1007*R1007%,0)))</f>
        <v/>
      </c>
      <c r="AN1007" s="666" t="str">
        <f t="shared" si="164"/>
        <v/>
      </c>
      <c r="AO1007" s="666" t="str">
        <f t="shared" si="165"/>
        <v/>
      </c>
      <c r="AP1007" s="666" t="str">
        <f t="shared" si="166"/>
        <v/>
      </c>
      <c r="AQ1007" s="862" t="str">
        <f>IF(OR(R1007="",AND(OR(I1007&lt;&gt;IF(J1007&gt;【１】経営概要!$G$27,調査年-1,調査年),AA1007=0),M1007="",AL1007="")),"",
SUM(
IF(AND(I1007=IF(J1007&gt;【１】経営概要!$G$27,調査年-1,調査年),AA1007=1),ROUND(K1007*R1007%,0),),
ROUND(M1007*R1007%,0),
ROUND(SUM(AL1007)*R1007%,0),
))</f>
        <v/>
      </c>
      <c r="AR1007" s="666" t="str">
        <f t="shared" si="167"/>
        <v/>
      </c>
      <c r="AS1007" s="666" t="str">
        <f t="shared" si="168"/>
        <v/>
      </c>
      <c r="AT1007" s="897" t="str">
        <f t="shared" si="172"/>
        <v/>
      </c>
      <c r="AU1007" s="897" t="str">
        <f t="shared" si="169"/>
        <v/>
      </c>
    </row>
    <row r="1008" spans="3:47" s="4" customFormat="1" ht="28.15" hidden="1" customHeight="1" outlineLevel="1">
      <c r="C1008" s="722">
        <v>990</v>
      </c>
      <c r="D1008" s="772"/>
      <c r="E1008" s="773"/>
      <c r="F1008" s="767"/>
      <c r="G1008" s="744"/>
      <c r="H1008" s="193"/>
      <c r="I1008" s="193"/>
      <c r="J1008" s="768"/>
      <c r="K1008" s="192"/>
      <c r="L1008" s="192"/>
      <c r="M1008" s="774"/>
      <c r="N1008" s="192"/>
      <c r="O1008" s="769"/>
      <c r="P1008" s="895"/>
      <c r="Q1008" s="960"/>
      <c r="R1008" s="1048"/>
      <c r="S1008" s="770"/>
      <c r="T1008" s="771"/>
      <c r="U1008" s="453"/>
      <c r="V1008" s="307"/>
      <c r="W1008" s="294"/>
      <c r="Z1008" s="663" t="str">
        <f t="shared" si="157"/>
        <v/>
      </c>
      <c r="AA1008" s="664" t="str">
        <f t="shared" si="170"/>
        <v/>
      </c>
      <c r="AB1008" s="664" t="str">
        <f t="shared" si="171"/>
        <v/>
      </c>
      <c r="AC1008" s="664" t="str">
        <f>IF(Z1008="","",VLOOKUP(Z1008,リスト!BN:BO,2,0))</f>
        <v/>
      </c>
      <c r="AD1008" s="664" t="str">
        <f t="shared" si="158"/>
        <v/>
      </c>
      <c r="AE1008" s="664" t="str">
        <f>IF(AD1008="","",VLOOKUP(AD1008,リスト!BW:BX,2,0))</f>
        <v/>
      </c>
      <c r="AF1008" s="664" t="str">
        <f>IF(Z1008="","",IF(J1008&gt;【１】経営概要!$G$27,調査年-1,調査年)-I1008)</f>
        <v/>
      </c>
      <c r="AG1008" s="723" t="str">
        <f t="shared" si="159"/>
        <v/>
      </c>
      <c r="AH1008" s="665" t="str">
        <f t="shared" si="160"/>
        <v/>
      </c>
      <c r="AI1008" s="665" t="str">
        <f t="shared" si="161"/>
        <v/>
      </c>
      <c r="AJ1008" s="666" t="str">
        <f t="shared" si="162"/>
        <v/>
      </c>
      <c r="AK1008" s="666" t="str">
        <f t="shared" si="163"/>
        <v/>
      </c>
      <c r="AL1008" s="666" t="str">
        <f t="shared" si="176"/>
        <v/>
      </c>
      <c r="AM1008" s="666" t="str">
        <f>IF(R1008="","",IF(OR(I1008=IF(J1008&gt;【１】経営概要!$G$27,調査年-1,調査年),AH1008=""),"",ROUND(AH1008*R1008%,0)))</f>
        <v/>
      </c>
      <c r="AN1008" s="666" t="str">
        <f t="shared" si="164"/>
        <v/>
      </c>
      <c r="AO1008" s="666" t="str">
        <f t="shared" si="165"/>
        <v/>
      </c>
      <c r="AP1008" s="666" t="str">
        <f t="shared" si="166"/>
        <v/>
      </c>
      <c r="AQ1008" s="862" t="str">
        <f>IF(OR(R1008="",AND(OR(I1008&lt;&gt;IF(J1008&gt;【１】経営概要!$G$27,調査年-1,調査年),AA1008=0),M1008="",AL1008="")),"",
SUM(
IF(AND(I1008=IF(J1008&gt;【１】経営概要!$G$27,調査年-1,調査年),AA1008=1),ROUND(K1008*R1008%,0),),
ROUND(M1008*R1008%,0),
ROUND(SUM(AL1008)*R1008%,0),
))</f>
        <v/>
      </c>
      <c r="AR1008" s="666" t="str">
        <f t="shared" si="167"/>
        <v/>
      </c>
      <c r="AS1008" s="666" t="str">
        <f t="shared" si="168"/>
        <v/>
      </c>
      <c r="AT1008" s="897" t="str">
        <f t="shared" si="172"/>
        <v/>
      </c>
      <c r="AU1008" s="897" t="str">
        <f t="shared" si="169"/>
        <v/>
      </c>
    </row>
    <row r="1009" spans="1:47" s="4" customFormat="1" ht="28.15" hidden="1" customHeight="1" outlineLevel="1">
      <c r="C1009" s="722">
        <v>991</v>
      </c>
      <c r="D1009" s="766"/>
      <c r="E1009" s="686"/>
      <c r="F1009" s="767"/>
      <c r="G1009" s="744"/>
      <c r="H1009" s="191"/>
      <c r="I1009" s="191"/>
      <c r="J1009" s="768"/>
      <c r="K1009" s="192"/>
      <c r="L1009" s="192"/>
      <c r="M1009" s="774"/>
      <c r="N1009" s="192"/>
      <c r="O1009" s="769"/>
      <c r="P1009" s="895"/>
      <c r="Q1009" s="960"/>
      <c r="R1009" s="1048"/>
      <c r="S1009" s="770"/>
      <c r="T1009" s="771"/>
      <c r="U1009" s="453"/>
      <c r="V1009" s="307"/>
      <c r="W1009" s="294"/>
      <c r="Z1009" s="663" t="str">
        <f t="shared" si="157"/>
        <v/>
      </c>
      <c r="AA1009" s="664" t="str">
        <f t="shared" si="170"/>
        <v/>
      </c>
      <c r="AB1009" s="664" t="str">
        <f t="shared" si="171"/>
        <v/>
      </c>
      <c r="AC1009" s="664" t="str">
        <f>IF(Z1009="","",VLOOKUP(Z1009,リスト!BN:BO,2,0))</f>
        <v/>
      </c>
      <c r="AD1009" s="664" t="str">
        <f t="shared" si="158"/>
        <v/>
      </c>
      <c r="AE1009" s="664" t="str">
        <f>IF(AD1009="","",VLOOKUP(AD1009,リスト!BW:BX,2,0))</f>
        <v/>
      </c>
      <c r="AF1009" s="664" t="str">
        <f>IF(Z1009="","",IF(J1009&gt;【１】経営概要!$G$27,調査年-1,調査年)-I1009)</f>
        <v/>
      </c>
      <c r="AG1009" s="723" t="str">
        <f t="shared" si="159"/>
        <v/>
      </c>
      <c r="AH1009" s="665" t="str">
        <f t="shared" si="160"/>
        <v/>
      </c>
      <c r="AI1009" s="665" t="str">
        <f t="shared" si="161"/>
        <v/>
      </c>
      <c r="AJ1009" s="666" t="str">
        <f t="shared" si="162"/>
        <v/>
      </c>
      <c r="AK1009" s="666" t="str">
        <f t="shared" si="163"/>
        <v/>
      </c>
      <c r="AL1009" s="666" t="str">
        <f t="shared" si="176"/>
        <v/>
      </c>
      <c r="AM1009" s="666" t="str">
        <f>IF(R1009="","",IF(OR(I1009=IF(J1009&gt;【１】経営概要!$G$27,調査年-1,調査年),AH1009=""),"",ROUND(AH1009*R1009%,0)))</f>
        <v/>
      </c>
      <c r="AN1009" s="666" t="str">
        <f t="shared" si="164"/>
        <v/>
      </c>
      <c r="AO1009" s="666" t="str">
        <f t="shared" si="165"/>
        <v/>
      </c>
      <c r="AP1009" s="666" t="str">
        <f t="shared" si="166"/>
        <v/>
      </c>
      <c r="AQ1009" s="862" t="str">
        <f>IF(OR(R1009="",AND(OR(I1009&lt;&gt;IF(J1009&gt;【１】経営概要!$G$27,調査年-1,調査年),AA1009=0),M1009="",AL1009="")),"",
SUM(
IF(AND(I1009=IF(J1009&gt;【１】経営概要!$G$27,調査年-1,調査年),AA1009=1),ROUND(K1009*R1009%,0),),
ROUND(M1009*R1009%,0),
ROUND(SUM(AL1009)*R1009%,0),
))</f>
        <v/>
      </c>
      <c r="AR1009" s="666" t="str">
        <f t="shared" si="167"/>
        <v/>
      </c>
      <c r="AS1009" s="666" t="str">
        <f t="shared" si="168"/>
        <v/>
      </c>
      <c r="AT1009" s="897" t="str">
        <f t="shared" si="172"/>
        <v/>
      </c>
      <c r="AU1009" s="897" t="str">
        <f t="shared" si="169"/>
        <v/>
      </c>
    </row>
    <row r="1010" spans="1:47" s="4" customFormat="1" ht="28.15" hidden="1" customHeight="1" outlineLevel="1">
      <c r="C1010" s="722">
        <v>992</v>
      </c>
      <c r="D1010" s="772"/>
      <c r="E1010" s="773"/>
      <c r="F1010" s="767"/>
      <c r="G1010" s="744"/>
      <c r="H1010" s="193"/>
      <c r="I1010" s="193"/>
      <c r="J1010" s="768"/>
      <c r="K1010" s="192"/>
      <c r="L1010" s="192"/>
      <c r="M1010" s="774"/>
      <c r="N1010" s="192"/>
      <c r="O1010" s="769"/>
      <c r="P1010" s="895"/>
      <c r="Q1010" s="960"/>
      <c r="R1010" s="1048"/>
      <c r="S1010" s="770"/>
      <c r="T1010" s="771"/>
      <c r="U1010" s="453"/>
      <c r="V1010" s="307"/>
      <c r="W1010" s="294"/>
      <c r="Z1010" s="663" t="str">
        <f t="shared" si="157"/>
        <v/>
      </c>
      <c r="AA1010" s="664" t="str">
        <f t="shared" si="170"/>
        <v/>
      </c>
      <c r="AB1010" s="664" t="str">
        <f t="shared" si="171"/>
        <v/>
      </c>
      <c r="AC1010" s="664" t="str">
        <f>IF(Z1010="","",VLOOKUP(Z1010,リスト!BN:BO,2,0))</f>
        <v/>
      </c>
      <c r="AD1010" s="664" t="str">
        <f t="shared" si="158"/>
        <v/>
      </c>
      <c r="AE1010" s="664" t="str">
        <f>IF(AD1010="","",VLOOKUP(AD1010,リスト!BW:BX,2,0))</f>
        <v/>
      </c>
      <c r="AF1010" s="664" t="str">
        <f>IF(Z1010="","",IF(J1010&gt;【１】経営概要!$G$27,調査年-1,調査年)-I1010)</f>
        <v/>
      </c>
      <c r="AG1010" s="723" t="str">
        <f t="shared" si="159"/>
        <v/>
      </c>
      <c r="AH1010" s="665" t="str">
        <f t="shared" si="160"/>
        <v/>
      </c>
      <c r="AI1010" s="665" t="str">
        <f t="shared" si="161"/>
        <v/>
      </c>
      <c r="AJ1010" s="666" t="str">
        <f t="shared" si="162"/>
        <v/>
      </c>
      <c r="AK1010" s="666" t="str">
        <f t="shared" si="163"/>
        <v/>
      </c>
      <c r="AL1010" s="666" t="str">
        <f t="shared" si="176"/>
        <v/>
      </c>
      <c r="AM1010" s="666" t="str">
        <f>IF(R1010="","",IF(OR(I1010=IF(J1010&gt;【１】経営概要!$G$27,調査年-1,調査年),AH1010=""),"",ROUND(AH1010*R1010%,0)))</f>
        <v/>
      </c>
      <c r="AN1010" s="666" t="str">
        <f t="shared" si="164"/>
        <v/>
      </c>
      <c r="AO1010" s="666" t="str">
        <f t="shared" si="165"/>
        <v/>
      </c>
      <c r="AP1010" s="666" t="str">
        <f t="shared" si="166"/>
        <v/>
      </c>
      <c r="AQ1010" s="862" t="str">
        <f>IF(OR(R1010="",AND(OR(I1010&lt;&gt;IF(J1010&gt;【１】経営概要!$G$27,調査年-1,調査年),AA1010=0),M1010="",AL1010="")),"",
SUM(
IF(AND(I1010=IF(J1010&gt;【１】経営概要!$G$27,調査年-1,調査年),AA1010=1),ROUND(K1010*R1010%,0),),
ROUND(M1010*R1010%,0),
ROUND(SUM(AL1010)*R1010%,0),
))</f>
        <v/>
      </c>
      <c r="AR1010" s="666" t="str">
        <f t="shared" si="167"/>
        <v/>
      </c>
      <c r="AS1010" s="666" t="str">
        <f t="shared" si="168"/>
        <v/>
      </c>
      <c r="AT1010" s="897" t="str">
        <f t="shared" si="172"/>
        <v/>
      </c>
      <c r="AU1010" s="897" t="str">
        <f t="shared" si="169"/>
        <v/>
      </c>
    </row>
    <row r="1011" spans="1:47" s="4" customFormat="1" ht="28.15" hidden="1" customHeight="1" outlineLevel="1">
      <c r="C1011" s="722">
        <v>993</v>
      </c>
      <c r="D1011" s="766"/>
      <c r="E1011" s="686"/>
      <c r="F1011" s="767"/>
      <c r="G1011" s="744"/>
      <c r="H1011" s="191"/>
      <c r="I1011" s="191"/>
      <c r="J1011" s="768"/>
      <c r="K1011" s="192"/>
      <c r="L1011" s="192"/>
      <c r="M1011" s="774"/>
      <c r="N1011" s="192"/>
      <c r="O1011" s="769"/>
      <c r="P1011" s="895"/>
      <c r="Q1011" s="960"/>
      <c r="R1011" s="1048"/>
      <c r="S1011" s="770"/>
      <c r="T1011" s="771"/>
      <c r="U1011" s="453"/>
      <c r="V1011" s="307"/>
      <c r="W1011" s="294"/>
      <c r="Z1011" s="663" t="str">
        <f t="shared" si="157"/>
        <v/>
      </c>
      <c r="AA1011" s="664" t="str">
        <f t="shared" si="170"/>
        <v/>
      </c>
      <c r="AB1011" s="664" t="str">
        <f t="shared" si="171"/>
        <v/>
      </c>
      <c r="AC1011" s="664" t="str">
        <f>IF(Z1011="","",VLOOKUP(Z1011,リスト!BN:BO,2,0))</f>
        <v/>
      </c>
      <c r="AD1011" s="664" t="str">
        <f t="shared" si="158"/>
        <v/>
      </c>
      <c r="AE1011" s="664" t="str">
        <f>IF(AD1011="","",VLOOKUP(AD1011,リスト!BW:BX,2,0))</f>
        <v/>
      </c>
      <c r="AF1011" s="664" t="str">
        <f>IF(Z1011="","",IF(J1011&gt;【１】経営概要!$G$27,調査年-1,調査年)-I1011)</f>
        <v/>
      </c>
      <c r="AG1011" s="723" t="str">
        <f t="shared" si="159"/>
        <v/>
      </c>
      <c r="AH1011" s="665" t="str">
        <f t="shared" si="160"/>
        <v/>
      </c>
      <c r="AI1011" s="665" t="str">
        <f t="shared" si="161"/>
        <v/>
      </c>
      <c r="AJ1011" s="666" t="str">
        <f t="shared" si="162"/>
        <v/>
      </c>
      <c r="AK1011" s="666" t="str">
        <f t="shared" si="163"/>
        <v/>
      </c>
      <c r="AL1011" s="666" t="str">
        <f t="shared" si="176"/>
        <v/>
      </c>
      <c r="AM1011" s="666" t="str">
        <f>IF(R1011="","",IF(OR(I1011=IF(J1011&gt;【１】経営概要!$G$27,調査年-1,調査年),AH1011=""),"",ROUND(AH1011*R1011%,0)))</f>
        <v/>
      </c>
      <c r="AN1011" s="666" t="str">
        <f t="shared" si="164"/>
        <v/>
      </c>
      <c r="AO1011" s="666" t="str">
        <f t="shared" si="165"/>
        <v/>
      </c>
      <c r="AP1011" s="666" t="str">
        <f t="shared" si="166"/>
        <v/>
      </c>
      <c r="AQ1011" s="862" t="str">
        <f>IF(OR(R1011="",AND(OR(I1011&lt;&gt;IF(J1011&gt;【１】経営概要!$G$27,調査年-1,調査年),AA1011=0),M1011="",AL1011="")),"",
SUM(
IF(AND(I1011=IF(J1011&gt;【１】経営概要!$G$27,調査年-1,調査年),AA1011=1),ROUND(K1011*R1011%,0),),
ROUND(M1011*R1011%,0),
ROUND(SUM(AL1011)*R1011%,0),
))</f>
        <v/>
      </c>
      <c r="AR1011" s="666" t="str">
        <f t="shared" si="167"/>
        <v/>
      </c>
      <c r="AS1011" s="666" t="str">
        <f t="shared" si="168"/>
        <v/>
      </c>
      <c r="AT1011" s="897" t="str">
        <f t="shared" si="172"/>
        <v/>
      </c>
      <c r="AU1011" s="897" t="str">
        <f t="shared" si="169"/>
        <v/>
      </c>
    </row>
    <row r="1012" spans="1:47" s="4" customFormat="1" ht="28.15" hidden="1" customHeight="1" outlineLevel="1">
      <c r="C1012" s="722">
        <v>994</v>
      </c>
      <c r="D1012" s="772"/>
      <c r="E1012" s="773"/>
      <c r="F1012" s="767"/>
      <c r="G1012" s="744"/>
      <c r="H1012" s="193"/>
      <c r="I1012" s="193"/>
      <c r="J1012" s="768"/>
      <c r="K1012" s="192"/>
      <c r="L1012" s="192"/>
      <c r="M1012" s="774"/>
      <c r="N1012" s="192"/>
      <c r="O1012" s="769"/>
      <c r="P1012" s="895"/>
      <c r="Q1012" s="960"/>
      <c r="R1012" s="1048"/>
      <c r="S1012" s="770"/>
      <c r="T1012" s="771"/>
      <c r="U1012" s="453"/>
      <c r="V1012" s="307"/>
      <c r="W1012" s="294"/>
      <c r="Z1012" s="663" t="str">
        <f t="shared" si="157"/>
        <v/>
      </c>
      <c r="AA1012" s="664" t="str">
        <f t="shared" si="170"/>
        <v/>
      </c>
      <c r="AB1012" s="664" t="str">
        <f t="shared" si="171"/>
        <v/>
      </c>
      <c r="AC1012" s="664" t="str">
        <f>IF(Z1012="","",VLOOKUP(Z1012,リスト!BN:BO,2,0))</f>
        <v/>
      </c>
      <c r="AD1012" s="664" t="str">
        <f t="shared" si="158"/>
        <v/>
      </c>
      <c r="AE1012" s="664" t="str">
        <f>IF(AD1012="","",VLOOKUP(AD1012,リスト!BW:BX,2,0))</f>
        <v/>
      </c>
      <c r="AF1012" s="664" t="str">
        <f>IF(Z1012="","",IF(J1012&gt;【１】経営概要!$G$27,調査年-1,調査年)-I1012)</f>
        <v/>
      </c>
      <c r="AG1012" s="723" t="str">
        <f t="shared" si="159"/>
        <v/>
      </c>
      <c r="AH1012" s="665" t="str">
        <f t="shared" si="160"/>
        <v/>
      </c>
      <c r="AI1012" s="665" t="str">
        <f t="shared" si="161"/>
        <v/>
      </c>
      <c r="AJ1012" s="666" t="str">
        <f t="shared" si="162"/>
        <v/>
      </c>
      <c r="AK1012" s="666" t="str">
        <f t="shared" si="163"/>
        <v/>
      </c>
      <c r="AL1012" s="666" t="str">
        <f t="shared" si="176"/>
        <v/>
      </c>
      <c r="AM1012" s="666" t="str">
        <f>IF(R1012="","",IF(OR(I1012=IF(J1012&gt;【１】経営概要!$G$27,調査年-1,調査年),AH1012=""),"",ROUND(AH1012*R1012%,0)))</f>
        <v/>
      </c>
      <c r="AN1012" s="666" t="str">
        <f t="shared" si="164"/>
        <v/>
      </c>
      <c r="AO1012" s="666" t="str">
        <f t="shared" si="165"/>
        <v/>
      </c>
      <c r="AP1012" s="666" t="str">
        <f t="shared" si="166"/>
        <v/>
      </c>
      <c r="AQ1012" s="862" t="str">
        <f>IF(OR(R1012="",AND(OR(I1012&lt;&gt;IF(J1012&gt;【１】経営概要!$G$27,調査年-1,調査年),AA1012=0),M1012="",AL1012="")),"",
SUM(
IF(AND(I1012=IF(J1012&gt;【１】経営概要!$G$27,調査年-1,調査年),AA1012=1),ROUND(K1012*R1012%,0),),
ROUND(M1012*R1012%,0),
ROUND(SUM(AL1012)*R1012%,0),
))</f>
        <v/>
      </c>
      <c r="AR1012" s="666" t="str">
        <f t="shared" si="167"/>
        <v/>
      </c>
      <c r="AS1012" s="666" t="str">
        <f t="shared" si="168"/>
        <v/>
      </c>
      <c r="AT1012" s="897" t="str">
        <f t="shared" si="172"/>
        <v/>
      </c>
      <c r="AU1012" s="897" t="str">
        <f t="shared" si="169"/>
        <v/>
      </c>
    </row>
    <row r="1013" spans="1:47" s="4" customFormat="1" ht="28.15" hidden="1" customHeight="1" outlineLevel="1">
      <c r="C1013" s="722">
        <v>995</v>
      </c>
      <c r="D1013" s="766"/>
      <c r="E1013" s="686"/>
      <c r="F1013" s="767"/>
      <c r="G1013" s="744"/>
      <c r="H1013" s="191"/>
      <c r="I1013" s="191"/>
      <c r="J1013" s="768"/>
      <c r="K1013" s="192"/>
      <c r="L1013" s="192"/>
      <c r="M1013" s="774"/>
      <c r="N1013" s="192"/>
      <c r="O1013" s="769"/>
      <c r="P1013" s="895"/>
      <c r="Q1013" s="960"/>
      <c r="R1013" s="1048"/>
      <c r="S1013" s="770"/>
      <c r="T1013" s="771"/>
      <c r="U1013" s="453"/>
      <c r="V1013" s="307"/>
      <c r="W1013" s="294"/>
      <c r="Z1013" s="663" t="str">
        <f t="shared" si="157"/>
        <v/>
      </c>
      <c r="AA1013" s="664" t="str">
        <f t="shared" si="170"/>
        <v/>
      </c>
      <c r="AB1013" s="664" t="str">
        <f t="shared" si="171"/>
        <v/>
      </c>
      <c r="AC1013" s="664" t="str">
        <f>IF(Z1013="","",VLOOKUP(Z1013,リスト!BN:BO,2,0))</f>
        <v/>
      </c>
      <c r="AD1013" s="664" t="str">
        <f t="shared" si="158"/>
        <v/>
      </c>
      <c r="AE1013" s="664" t="str">
        <f>IF(AD1013="","",VLOOKUP(AD1013,リスト!BW:BX,2,0))</f>
        <v/>
      </c>
      <c r="AF1013" s="664" t="str">
        <f>IF(Z1013="","",IF(J1013&gt;【１】経営概要!$G$27,調査年-1,調査年)-I1013)</f>
        <v/>
      </c>
      <c r="AG1013" s="723" t="str">
        <f t="shared" si="159"/>
        <v/>
      </c>
      <c r="AH1013" s="665" t="str">
        <f t="shared" si="160"/>
        <v/>
      </c>
      <c r="AI1013" s="665" t="str">
        <f t="shared" si="161"/>
        <v/>
      </c>
      <c r="AJ1013" s="666" t="str">
        <f t="shared" si="162"/>
        <v/>
      </c>
      <c r="AK1013" s="666" t="str">
        <f t="shared" si="163"/>
        <v/>
      </c>
      <c r="AL1013" s="666" t="str">
        <f t="shared" si="176"/>
        <v/>
      </c>
      <c r="AM1013" s="666" t="str">
        <f>IF(R1013="","",IF(OR(I1013=IF(J1013&gt;【１】経営概要!$G$27,調査年-1,調査年),AH1013=""),"",ROUND(AH1013*R1013%,0)))</f>
        <v/>
      </c>
      <c r="AN1013" s="666" t="str">
        <f t="shared" si="164"/>
        <v/>
      </c>
      <c r="AO1013" s="666" t="str">
        <f t="shared" si="165"/>
        <v/>
      </c>
      <c r="AP1013" s="666" t="str">
        <f t="shared" si="166"/>
        <v/>
      </c>
      <c r="AQ1013" s="862" t="str">
        <f>IF(OR(R1013="",AND(OR(I1013&lt;&gt;IF(J1013&gt;【１】経営概要!$G$27,調査年-1,調査年),AA1013=0),M1013="",AL1013="")),"",
SUM(
IF(AND(I1013=IF(J1013&gt;【１】経営概要!$G$27,調査年-1,調査年),AA1013=1),ROUND(K1013*R1013%,0),),
ROUND(M1013*R1013%,0),
ROUND(SUM(AL1013)*R1013%,0),
))</f>
        <v/>
      </c>
      <c r="AR1013" s="666" t="str">
        <f t="shared" si="167"/>
        <v/>
      </c>
      <c r="AS1013" s="666" t="str">
        <f t="shared" si="168"/>
        <v/>
      </c>
      <c r="AT1013" s="897" t="str">
        <f t="shared" si="172"/>
        <v/>
      </c>
      <c r="AU1013" s="897" t="str">
        <f t="shared" si="169"/>
        <v/>
      </c>
    </row>
    <row r="1014" spans="1:47" s="4" customFormat="1" ht="28.15" hidden="1" customHeight="1" outlineLevel="1">
      <c r="C1014" s="722">
        <v>996</v>
      </c>
      <c r="D1014" s="772"/>
      <c r="E1014" s="773"/>
      <c r="F1014" s="767"/>
      <c r="G1014" s="744"/>
      <c r="H1014" s="193"/>
      <c r="I1014" s="193"/>
      <c r="J1014" s="775"/>
      <c r="K1014" s="192"/>
      <c r="L1014" s="192"/>
      <c r="M1014" s="774"/>
      <c r="N1014" s="192"/>
      <c r="O1014" s="769"/>
      <c r="P1014" s="895"/>
      <c r="Q1014" s="960"/>
      <c r="R1014" s="1048"/>
      <c r="S1014" s="770"/>
      <c r="T1014" s="771"/>
      <c r="U1014" s="453"/>
      <c r="V1014" s="307"/>
      <c r="W1014" s="294"/>
      <c r="Z1014" s="663" t="str">
        <f t="shared" si="157"/>
        <v/>
      </c>
      <c r="AA1014" s="664" t="str">
        <f t="shared" si="170"/>
        <v/>
      </c>
      <c r="AB1014" s="664" t="str">
        <f t="shared" si="171"/>
        <v/>
      </c>
      <c r="AC1014" s="664" t="str">
        <f>IF(Z1014="","",VLOOKUP(Z1014,リスト!BN:BO,2,0))</f>
        <v/>
      </c>
      <c r="AD1014" s="664" t="str">
        <f t="shared" si="158"/>
        <v/>
      </c>
      <c r="AE1014" s="664" t="str">
        <f>IF(AD1014="","",VLOOKUP(AD1014,リスト!BW:BX,2,0))</f>
        <v/>
      </c>
      <c r="AF1014" s="664" t="str">
        <f>IF(Z1014="","",IF(J1014&gt;【１】経営概要!$G$27,調査年-1,調査年)-I1014)</f>
        <v/>
      </c>
      <c r="AG1014" s="723" t="str">
        <f t="shared" si="159"/>
        <v/>
      </c>
      <c r="AH1014" s="665" t="str">
        <f t="shared" si="160"/>
        <v/>
      </c>
      <c r="AI1014" s="665" t="str">
        <f t="shared" si="161"/>
        <v/>
      </c>
      <c r="AJ1014" s="666" t="str">
        <f t="shared" si="162"/>
        <v/>
      </c>
      <c r="AK1014" s="666" t="str">
        <f t="shared" si="163"/>
        <v/>
      </c>
      <c r="AL1014" s="666" t="str">
        <f t="shared" si="176"/>
        <v/>
      </c>
      <c r="AM1014" s="666" t="str">
        <f>IF(R1014="","",IF(OR(I1014=IF(J1014&gt;【１】経営概要!$G$27,調査年-1,調査年),AH1014=""),"",ROUND(AH1014*R1014%,0)))</f>
        <v/>
      </c>
      <c r="AN1014" s="666" t="str">
        <f t="shared" si="164"/>
        <v/>
      </c>
      <c r="AO1014" s="666" t="str">
        <f t="shared" si="165"/>
        <v/>
      </c>
      <c r="AP1014" s="666" t="str">
        <f t="shared" si="166"/>
        <v/>
      </c>
      <c r="AQ1014" s="862" t="str">
        <f>IF(OR(R1014="",AND(OR(I1014&lt;&gt;IF(J1014&gt;【１】経営概要!$G$27,調査年-1,調査年),AA1014=0),M1014="",AL1014="")),"",
SUM(
IF(AND(I1014=IF(J1014&gt;【１】経営概要!$G$27,調査年-1,調査年),AA1014=1),ROUND(K1014*R1014%,0),),
ROUND(M1014*R1014%,0),
ROUND(SUM(AL1014)*R1014%,0),
))</f>
        <v/>
      </c>
      <c r="AR1014" s="666" t="str">
        <f t="shared" si="167"/>
        <v/>
      </c>
      <c r="AS1014" s="666" t="str">
        <f t="shared" si="168"/>
        <v/>
      </c>
      <c r="AT1014" s="897" t="str">
        <f t="shared" si="172"/>
        <v/>
      </c>
      <c r="AU1014" s="897" t="str">
        <f t="shared" si="169"/>
        <v/>
      </c>
    </row>
    <row r="1015" spans="1:47" s="4" customFormat="1" ht="28.15" hidden="1" customHeight="1" outlineLevel="1">
      <c r="C1015" s="722">
        <v>997</v>
      </c>
      <c r="D1015" s="766"/>
      <c r="E1015" s="686"/>
      <c r="F1015" s="767"/>
      <c r="G1015" s="744"/>
      <c r="H1015" s="191"/>
      <c r="I1015" s="191"/>
      <c r="J1015" s="776"/>
      <c r="K1015" s="192"/>
      <c r="L1015" s="192"/>
      <c r="M1015" s="774"/>
      <c r="N1015" s="192"/>
      <c r="O1015" s="769"/>
      <c r="P1015" s="895"/>
      <c r="Q1015" s="960"/>
      <c r="R1015" s="1048"/>
      <c r="S1015" s="770"/>
      <c r="T1015" s="771"/>
      <c r="U1015" s="453"/>
      <c r="V1015" s="307"/>
      <c r="W1015" s="294"/>
      <c r="Z1015" s="663" t="str">
        <f t="shared" si="157"/>
        <v/>
      </c>
      <c r="AA1015" s="664" t="str">
        <f t="shared" si="170"/>
        <v/>
      </c>
      <c r="AB1015" s="664" t="str">
        <f t="shared" si="171"/>
        <v/>
      </c>
      <c r="AC1015" s="664" t="str">
        <f>IF(Z1015="","",VLOOKUP(Z1015,リスト!BN:BO,2,0))</f>
        <v/>
      </c>
      <c r="AD1015" s="664" t="str">
        <f t="shared" si="158"/>
        <v/>
      </c>
      <c r="AE1015" s="664" t="str">
        <f>IF(AD1015="","",VLOOKUP(AD1015,リスト!BW:BX,2,0))</f>
        <v/>
      </c>
      <c r="AF1015" s="664" t="str">
        <f>IF(Z1015="","",IF(J1015&gt;【１】経営概要!$G$27,調査年-1,調査年)-I1015)</f>
        <v/>
      </c>
      <c r="AG1015" s="723" t="str">
        <f t="shared" si="159"/>
        <v/>
      </c>
      <c r="AH1015" s="665" t="str">
        <f t="shared" si="160"/>
        <v/>
      </c>
      <c r="AI1015" s="665" t="str">
        <f t="shared" si="161"/>
        <v/>
      </c>
      <c r="AJ1015" s="666" t="str">
        <f t="shared" si="162"/>
        <v/>
      </c>
      <c r="AK1015" s="666" t="str">
        <f t="shared" si="163"/>
        <v/>
      </c>
      <c r="AL1015" s="666" t="str">
        <f t="shared" si="176"/>
        <v/>
      </c>
      <c r="AM1015" s="666" t="str">
        <f>IF(R1015="","",IF(OR(I1015=IF(J1015&gt;【１】経営概要!$G$27,調査年-1,調査年),AH1015=""),"",ROUND(AH1015*R1015%,0)))</f>
        <v/>
      </c>
      <c r="AN1015" s="666" t="str">
        <f t="shared" si="164"/>
        <v/>
      </c>
      <c r="AO1015" s="666" t="str">
        <f t="shared" si="165"/>
        <v/>
      </c>
      <c r="AP1015" s="666" t="str">
        <f t="shared" si="166"/>
        <v/>
      </c>
      <c r="AQ1015" s="862" t="str">
        <f>IF(OR(R1015="",AND(OR(I1015&lt;&gt;IF(J1015&gt;【１】経営概要!$G$27,調査年-1,調査年),AA1015=0),M1015="",AL1015="")),"",
SUM(
IF(AND(I1015=IF(J1015&gt;【１】経営概要!$G$27,調査年-1,調査年),AA1015=1),ROUND(K1015*R1015%,0),),
ROUND(M1015*R1015%,0),
ROUND(SUM(AL1015)*R1015%,0),
))</f>
        <v/>
      </c>
      <c r="AR1015" s="666" t="str">
        <f t="shared" si="167"/>
        <v/>
      </c>
      <c r="AS1015" s="666" t="str">
        <f t="shared" si="168"/>
        <v/>
      </c>
      <c r="AT1015" s="897" t="str">
        <f t="shared" si="172"/>
        <v/>
      </c>
      <c r="AU1015" s="897" t="str">
        <f t="shared" si="169"/>
        <v/>
      </c>
    </row>
    <row r="1016" spans="1:47" s="4" customFormat="1" ht="28.15" hidden="1" customHeight="1" outlineLevel="1">
      <c r="C1016" s="722">
        <v>998</v>
      </c>
      <c r="D1016" s="766"/>
      <c r="E1016" s="686"/>
      <c r="F1016" s="767"/>
      <c r="G1016" s="744"/>
      <c r="H1016" s="191"/>
      <c r="I1016" s="191"/>
      <c r="J1016" s="776"/>
      <c r="K1016" s="192"/>
      <c r="L1016" s="192"/>
      <c r="M1016" s="774"/>
      <c r="N1016" s="192"/>
      <c r="O1016" s="769"/>
      <c r="P1016" s="895"/>
      <c r="Q1016" s="960"/>
      <c r="R1016" s="1048"/>
      <c r="S1016" s="770"/>
      <c r="T1016" s="771"/>
      <c r="U1016" s="453"/>
      <c r="V1016" s="307"/>
      <c r="W1016" s="294"/>
      <c r="Z1016" s="663" t="str">
        <f t="shared" si="157"/>
        <v/>
      </c>
      <c r="AA1016" s="664" t="str">
        <f t="shared" si="170"/>
        <v/>
      </c>
      <c r="AB1016" s="664" t="str">
        <f t="shared" si="171"/>
        <v/>
      </c>
      <c r="AC1016" s="664" t="str">
        <f>IF(Z1016="","",VLOOKUP(Z1016,リスト!BN:BO,2,0))</f>
        <v/>
      </c>
      <c r="AD1016" s="664" t="str">
        <f t="shared" si="158"/>
        <v/>
      </c>
      <c r="AE1016" s="664" t="str">
        <f>IF(AD1016="","",VLOOKUP(AD1016,リスト!BW:BX,2,0))</f>
        <v/>
      </c>
      <c r="AF1016" s="664" t="str">
        <f>IF(Z1016="","",IF(J1016&gt;【１】経営概要!$G$27,調査年-1,調査年)-I1016)</f>
        <v/>
      </c>
      <c r="AG1016" s="723" t="str">
        <f t="shared" si="159"/>
        <v/>
      </c>
      <c r="AH1016" s="665" t="str">
        <f t="shared" si="160"/>
        <v/>
      </c>
      <c r="AI1016" s="665" t="str">
        <f t="shared" si="161"/>
        <v/>
      </c>
      <c r="AJ1016" s="666" t="str">
        <f t="shared" si="162"/>
        <v/>
      </c>
      <c r="AK1016" s="666" t="str">
        <f t="shared" si="163"/>
        <v/>
      </c>
      <c r="AL1016" s="666" t="str">
        <f t="shared" si="176"/>
        <v/>
      </c>
      <c r="AM1016" s="666" t="str">
        <f>IF(R1016="","",IF(OR(I1016=IF(J1016&gt;【１】経営概要!$G$27,調査年-1,調査年),AH1016=""),"",ROUND(AH1016*R1016%,0)))</f>
        <v/>
      </c>
      <c r="AN1016" s="666" t="str">
        <f t="shared" si="164"/>
        <v/>
      </c>
      <c r="AO1016" s="666" t="str">
        <f t="shared" si="165"/>
        <v/>
      </c>
      <c r="AP1016" s="666" t="str">
        <f t="shared" si="166"/>
        <v/>
      </c>
      <c r="AQ1016" s="862" t="str">
        <f>IF(OR(R1016="",AND(OR(I1016&lt;&gt;IF(J1016&gt;【１】経営概要!$G$27,調査年-1,調査年),AA1016=0),M1016="",AL1016="")),"",
SUM(
IF(AND(I1016=IF(J1016&gt;【１】経営概要!$G$27,調査年-1,調査年),AA1016=1),ROUND(K1016*R1016%,0),),
ROUND(M1016*R1016%,0),
ROUND(SUM(AL1016)*R1016%,0),
))</f>
        <v/>
      </c>
      <c r="AR1016" s="666" t="str">
        <f t="shared" si="167"/>
        <v/>
      </c>
      <c r="AS1016" s="666" t="str">
        <f t="shared" si="168"/>
        <v/>
      </c>
      <c r="AT1016" s="897" t="str">
        <f t="shared" si="172"/>
        <v/>
      </c>
      <c r="AU1016" s="897" t="str">
        <f t="shared" si="169"/>
        <v/>
      </c>
    </row>
    <row r="1017" spans="1:47" s="4" customFormat="1" ht="28.15" hidden="1" customHeight="1" outlineLevel="1">
      <c r="C1017" s="722">
        <v>999</v>
      </c>
      <c r="D1017" s="766"/>
      <c r="E1017" s="686"/>
      <c r="F1017" s="767"/>
      <c r="G1017" s="744"/>
      <c r="H1017" s="191"/>
      <c r="I1017" s="191"/>
      <c r="J1017" s="776"/>
      <c r="K1017" s="192"/>
      <c r="L1017" s="192"/>
      <c r="M1017" s="774"/>
      <c r="N1017" s="192"/>
      <c r="O1017" s="769"/>
      <c r="P1017" s="895"/>
      <c r="Q1017" s="960"/>
      <c r="R1017" s="1048"/>
      <c r="S1017" s="770"/>
      <c r="T1017" s="771"/>
      <c r="U1017" s="453"/>
      <c r="V1017" s="307"/>
      <c r="W1017" s="294"/>
      <c r="Z1017" s="663" t="str">
        <f>IF(AND(E1017="",F1017=""),"","["&amp;RIGHT(LEFT(E1017,3),2)&amp;RIGHT(LEFT(F1017,2),1)&amp;"]")</f>
        <v/>
      </c>
      <c r="AA1017" s="664" t="str">
        <f t="shared" si="170"/>
        <v/>
      </c>
      <c r="AB1017" s="664" t="str">
        <f t="shared" si="171"/>
        <v/>
      </c>
      <c r="AC1017" s="664" t="str">
        <f>IF(Z1017="","",VLOOKUP(Z1017,リスト!BN:BO,2,0))</f>
        <v/>
      </c>
      <c r="AD1017" s="664" t="str">
        <f t="shared" si="158"/>
        <v/>
      </c>
      <c r="AE1017" s="664" t="str">
        <f>IF(AD1017="","",VLOOKUP(AD1017,リスト!BW:BX,2,0))</f>
        <v/>
      </c>
      <c r="AF1017" s="664" t="str">
        <f>IF(Z1017="","",IF(J1017&gt;【１】経営概要!$G$27,調査年-1,調査年)-I1017)</f>
        <v/>
      </c>
      <c r="AG1017" s="723" t="str">
        <f t="shared" si="159"/>
        <v/>
      </c>
      <c r="AH1017" s="665" t="str">
        <f t="shared" si="160"/>
        <v/>
      </c>
      <c r="AI1017" s="665" t="str">
        <f t="shared" si="161"/>
        <v/>
      </c>
      <c r="AJ1017" s="666" t="str">
        <f t="shared" si="162"/>
        <v/>
      </c>
      <c r="AK1017" s="666" t="str">
        <f t="shared" si="163"/>
        <v/>
      </c>
      <c r="AL1017" s="666" t="str">
        <f t="shared" si="176"/>
        <v/>
      </c>
      <c r="AM1017" s="666" t="str">
        <f>IF(R1017="","",IF(OR(I1017=IF(J1017&gt;【１】経営概要!$G$27,調査年-1,調査年),AH1017=""),"",ROUND(AH1017*R1017%,0)))</f>
        <v/>
      </c>
      <c r="AN1017" s="666" t="str">
        <f t="shared" si="164"/>
        <v/>
      </c>
      <c r="AO1017" s="666" t="str">
        <f t="shared" si="165"/>
        <v/>
      </c>
      <c r="AP1017" s="666" t="str">
        <f t="shared" si="166"/>
        <v/>
      </c>
      <c r="AQ1017" s="862" t="str">
        <f>IF(OR(R1017="",AND(OR(I1017&lt;&gt;IF(J1017&gt;【１】経営概要!$G$27,調査年-1,調査年),AA1017=0),M1017="",AL1017="")),"",
SUM(
IF(AND(I1017=IF(J1017&gt;【１】経営概要!$G$27,調査年-1,調査年),AA1017=1),ROUND(K1017*R1017%,0),),
ROUND(M1017*R1017%,0),
ROUND(SUM(AL1017)*R1017%,0),
))</f>
        <v/>
      </c>
      <c r="AR1017" s="666" t="str">
        <f t="shared" si="167"/>
        <v/>
      </c>
      <c r="AS1017" s="666" t="str">
        <f t="shared" si="168"/>
        <v/>
      </c>
      <c r="AT1017" s="897" t="str">
        <f t="shared" si="172"/>
        <v/>
      </c>
      <c r="AU1017" s="897" t="str">
        <f t="shared" si="169"/>
        <v/>
      </c>
    </row>
    <row r="1018" spans="1:47" s="4" customFormat="1" ht="28.15" hidden="1" customHeight="1" outlineLevel="1" thickBot="1">
      <c r="C1018" s="730">
        <v>1000</v>
      </c>
      <c r="D1018" s="782"/>
      <c r="E1018" s="701"/>
      <c r="F1018" s="783"/>
      <c r="G1018" s="748"/>
      <c r="H1018" s="194"/>
      <c r="I1018" s="194"/>
      <c r="J1018" s="784"/>
      <c r="K1018" s="195"/>
      <c r="L1018" s="195"/>
      <c r="M1018" s="785"/>
      <c r="N1018" s="195"/>
      <c r="O1018" s="80"/>
      <c r="P1018" s="195"/>
      <c r="Q1018" s="195"/>
      <c r="R1018" s="1050"/>
      <c r="S1018" s="786"/>
      <c r="T1018" s="787"/>
      <c r="U1018" s="453"/>
      <c r="V1018" s="307"/>
      <c r="W1018" s="295"/>
      <c r="Z1018" s="663" t="str">
        <f t="shared" si="69"/>
        <v/>
      </c>
      <c r="AA1018" s="664" t="str">
        <f t="shared" si="84"/>
        <v/>
      </c>
      <c r="AB1018" s="664" t="str">
        <f t="shared" si="85"/>
        <v/>
      </c>
      <c r="AC1018" s="664" t="str">
        <f>IF(Z1018="","",VLOOKUP(Z1018,リスト!BN:BO,2,0))</f>
        <v/>
      </c>
      <c r="AD1018" s="664" t="str">
        <f t="shared" si="70"/>
        <v/>
      </c>
      <c r="AE1018" s="664" t="str">
        <f>IF(AD1018="","",VLOOKUP(AD1018,リスト!BW:BX,2,0))</f>
        <v/>
      </c>
      <c r="AF1018" s="664" t="str">
        <f>IF(Z1018="","",IF(J1018&gt;【１】経営概要!$G$27,調査年-1,調査年)-I1018)</f>
        <v/>
      </c>
      <c r="AG1018" s="723" t="str">
        <f t="shared" si="71"/>
        <v/>
      </c>
      <c r="AH1018" s="665" t="str">
        <f t="shared" si="72"/>
        <v/>
      </c>
      <c r="AI1018" s="665" t="str">
        <f t="shared" si="73"/>
        <v/>
      </c>
      <c r="AJ1018" s="666" t="str">
        <f t="shared" si="74"/>
        <v/>
      </c>
      <c r="AK1018" s="666" t="str">
        <f t="shared" si="75"/>
        <v/>
      </c>
      <c r="AL1018" s="666" t="str">
        <f t="shared" si="176"/>
        <v/>
      </c>
      <c r="AM1018" s="666" t="str">
        <f>IF(R1018="","",IF(OR(I1018=IF(J1018&gt;【１】経営概要!$G$27,調査年-1,調査年),AH1018=""),"",ROUND(AH1018*R1018%,0)))</f>
        <v/>
      </c>
      <c r="AN1018" s="666" t="str">
        <f t="shared" si="76"/>
        <v/>
      </c>
      <c r="AO1018" s="666" t="str">
        <f t="shared" si="77"/>
        <v/>
      </c>
      <c r="AP1018" s="666" t="str">
        <f t="shared" si="78"/>
        <v/>
      </c>
      <c r="AQ1018" s="862" t="str">
        <f>IF(OR(R1018="",AND(OR(I1018&lt;&gt;IF(J1018&gt;【１】経営概要!$G$27,調査年-1,調査年),AA1018=0),M1018="",AL1018="")),"",
SUM(
IF(AND(I1018=IF(J1018&gt;【１】経営概要!$G$27,調査年-1,調査年),AA1018=1),ROUND(K1018*R1018%,0),),
ROUND(M1018*R1018%,0),
ROUND(SUM(AL1018)*R1018%,0),
))</f>
        <v/>
      </c>
      <c r="AR1018" s="666" t="str">
        <f t="shared" si="79"/>
        <v/>
      </c>
      <c r="AS1018" s="666" t="str">
        <f t="shared" si="80"/>
        <v/>
      </c>
      <c r="AT1018" s="897" t="str">
        <f t="shared" si="82"/>
        <v/>
      </c>
      <c r="AU1018" s="897" t="str">
        <f t="shared" si="83"/>
        <v/>
      </c>
    </row>
    <row r="1019" spans="1:47" s="41" customFormat="1" ht="14.25" customHeight="1" thickTop="1">
      <c r="B1019" s="48"/>
      <c r="C1019" s="731"/>
      <c r="D1019" s="731"/>
      <c r="E1019" s="731"/>
      <c r="F1019" s="731"/>
      <c r="G1019" s="731"/>
      <c r="H1019" s="731"/>
      <c r="I1019" s="731"/>
      <c r="J1019" s="731"/>
      <c r="K1019" s="732"/>
      <c r="V1019" s="759"/>
      <c r="W1019" s="296"/>
      <c r="X1019" s="47"/>
    </row>
    <row r="1020" spans="1:47" s="41" customFormat="1" ht="14.25" customHeight="1">
      <c r="B1020" s="48"/>
      <c r="C1020" s="731"/>
      <c r="D1020" s="731"/>
      <c r="E1020" s="731"/>
      <c r="F1020" s="731"/>
      <c r="G1020" s="731"/>
      <c r="H1020" s="731"/>
      <c r="I1020" s="731"/>
      <c r="J1020" s="731"/>
      <c r="K1020" s="732"/>
      <c r="V1020" s="759"/>
      <c r="W1020"/>
      <c r="X1020" s="47"/>
    </row>
    <row r="1021" spans="1:47" s="42" customFormat="1" ht="14.25" customHeight="1">
      <c r="A1021" s="732"/>
      <c r="B1021" s="48"/>
      <c r="N1021"/>
      <c r="O1021"/>
      <c r="P1021"/>
      <c r="Q1021"/>
      <c r="R1021"/>
      <c r="S1021"/>
      <c r="T1021"/>
      <c r="V1021" s="290"/>
      <c r="W1021"/>
      <c r="X1021" s="50"/>
    </row>
    <row r="1022" spans="1:47" s="42" customFormat="1" ht="14.25" customHeight="1">
      <c r="A1022" s="732"/>
      <c r="B1022" s="48"/>
      <c r="C1022" s="58"/>
      <c r="D1022" s="58"/>
      <c r="E1022" s="58"/>
      <c r="F1022" s="58"/>
      <c r="G1022" s="58"/>
      <c r="H1022" s="58"/>
      <c r="I1022" s="58"/>
      <c r="J1022" s="58"/>
      <c r="K1022" s="58"/>
      <c r="L1022" s="58"/>
      <c r="M1022" s="58"/>
      <c r="N1022"/>
      <c r="O1022"/>
      <c r="P1022"/>
      <c r="Q1022"/>
      <c r="R1022"/>
      <c r="S1022" s="58"/>
      <c r="T1022" s="58"/>
      <c r="V1022" s="290"/>
      <c r="W1022"/>
      <c r="X1022" s="50"/>
    </row>
    <row r="1023" spans="1:47" s="42" customFormat="1" ht="14.25" customHeight="1">
      <c r="A1023" s="732"/>
      <c r="B1023" s="48"/>
      <c r="C1023" s="15"/>
      <c r="D1023" s="58"/>
      <c r="E1023" s="58"/>
      <c r="F1023" s="760"/>
      <c r="G1023" s="47"/>
      <c r="H1023" s="47"/>
      <c r="I1023" s="47"/>
      <c r="J1023" s="58"/>
      <c r="K1023" s="58"/>
      <c r="L1023" s="58"/>
      <c r="M1023" s="58"/>
      <c r="N1023"/>
      <c r="O1023"/>
      <c r="P1023"/>
      <c r="Q1023"/>
      <c r="R1023"/>
      <c r="S1023" s="58"/>
      <c r="T1023" s="58"/>
      <c r="U1023" s="299"/>
      <c r="V1023" s="761"/>
      <c r="W1023"/>
      <c r="X1023" s="58"/>
      <c r="Y1023" s="299"/>
      <c r="Z1023"/>
      <c r="AA1023"/>
      <c r="AB1023"/>
      <c r="AC1023"/>
      <c r="AD1023"/>
      <c r="AE1023"/>
      <c r="AF1023"/>
      <c r="AG1023"/>
      <c r="AH1023"/>
      <c r="AI1023"/>
      <c r="AJ1023"/>
      <c r="AK1023"/>
      <c r="AL1023"/>
      <c r="AM1023"/>
      <c r="AN1023"/>
      <c r="AO1023"/>
      <c r="AP1023"/>
      <c r="AQ1023"/>
      <c r="AR1023"/>
      <c r="AS1023"/>
      <c r="AT1023"/>
      <c r="AU1023"/>
    </row>
    <row r="1024" spans="1:47" s="42" customFormat="1" ht="14.25" customHeight="1">
      <c r="B1024" s="48"/>
      <c r="C1024" s="15"/>
      <c r="D1024" s="58"/>
      <c r="E1024" s="58"/>
      <c r="F1024" s="760"/>
      <c r="G1024" s="47"/>
      <c r="H1024" s="47"/>
      <c r="I1024" s="47"/>
      <c r="J1024" s="58"/>
      <c r="K1024" s="58"/>
      <c r="L1024" s="58"/>
      <c r="M1024" s="58"/>
      <c r="N1024"/>
      <c r="O1024"/>
      <c r="P1024"/>
      <c r="Q1024"/>
      <c r="R1024"/>
      <c r="S1024" s="58"/>
      <c r="T1024" s="58"/>
      <c r="U1024" s="299"/>
      <c r="V1024" s="761"/>
      <c r="W1024"/>
      <c r="X1024" s="58"/>
      <c r="Y1024" s="299"/>
      <c r="Z1024"/>
      <c r="AA1024"/>
      <c r="AB1024"/>
      <c r="AC1024"/>
      <c r="AD1024"/>
      <c r="AE1024"/>
      <c r="AF1024"/>
      <c r="AG1024"/>
      <c r="AH1024"/>
      <c r="AI1024"/>
      <c r="AJ1024"/>
      <c r="AK1024"/>
      <c r="AL1024"/>
      <c r="AM1024"/>
      <c r="AN1024"/>
      <c r="AO1024"/>
      <c r="AP1024"/>
      <c r="AQ1024"/>
      <c r="AR1024"/>
      <c r="AS1024"/>
      <c r="AT1024"/>
      <c r="AU1024"/>
    </row>
    <row r="1025" spans="2:47" s="42" customFormat="1" ht="14.25" customHeight="1">
      <c r="B1025" s="48"/>
      <c r="C1025" s="15"/>
      <c r="D1025" s="58"/>
      <c r="E1025" s="58"/>
      <c r="F1025" s="15"/>
      <c r="G1025" s="58"/>
      <c r="H1025" s="58"/>
      <c r="I1025" s="58"/>
      <c r="J1025" s="58"/>
      <c r="K1025" s="58"/>
      <c r="L1025" s="58"/>
      <c r="M1025" s="58"/>
      <c r="N1025"/>
      <c r="O1025"/>
      <c r="P1025"/>
      <c r="Q1025"/>
      <c r="R1025"/>
      <c r="S1025"/>
      <c r="T1025"/>
      <c r="U1025" s="299"/>
      <c r="V1025" s="761"/>
      <c r="W1025"/>
      <c r="X1025" s="58"/>
      <c r="Y1025" s="299"/>
      <c r="Z1025"/>
      <c r="AA1025"/>
      <c r="AB1025"/>
      <c r="AC1025"/>
      <c r="AD1025"/>
      <c r="AE1025"/>
      <c r="AF1025"/>
      <c r="AG1025"/>
      <c r="AH1025"/>
      <c r="AI1025"/>
      <c r="AJ1025"/>
      <c r="AK1025"/>
      <c r="AL1025"/>
      <c r="AM1025"/>
      <c r="AN1025"/>
      <c r="AO1025"/>
      <c r="AP1025"/>
      <c r="AQ1025"/>
      <c r="AR1025"/>
      <c r="AS1025"/>
      <c r="AT1025"/>
      <c r="AU1025"/>
    </row>
    <row r="1026" spans="2:47" s="42" customFormat="1" ht="14.25" customHeight="1">
      <c r="B1026" s="48"/>
      <c r="C1026" s="15"/>
      <c r="D1026" s="58"/>
      <c r="E1026" s="58"/>
      <c r="F1026" s="15"/>
      <c r="G1026" s="58"/>
      <c r="H1026" s="58"/>
      <c r="I1026" s="58"/>
      <c r="J1026" s="58"/>
      <c r="K1026" s="58"/>
      <c r="L1026" s="58"/>
      <c r="M1026" s="58"/>
      <c r="N1026"/>
      <c r="O1026"/>
      <c r="P1026"/>
      <c r="Q1026"/>
      <c r="R1026"/>
      <c r="S1026"/>
      <c r="T1026"/>
      <c r="V1026" s="290"/>
      <c r="W1026"/>
      <c r="X1026" s="50"/>
      <c r="Z1026"/>
      <c r="AA1026"/>
      <c r="AB1026"/>
      <c r="AC1026"/>
      <c r="AD1026"/>
      <c r="AE1026"/>
      <c r="AF1026"/>
      <c r="AG1026"/>
      <c r="AH1026"/>
      <c r="AI1026"/>
      <c r="AJ1026"/>
      <c r="AK1026"/>
      <c r="AL1026"/>
      <c r="AM1026"/>
      <c r="AN1026"/>
      <c r="AO1026"/>
      <c r="AP1026"/>
      <c r="AQ1026"/>
      <c r="AR1026"/>
      <c r="AS1026"/>
      <c r="AT1026"/>
      <c r="AU1026"/>
    </row>
    <row r="1027" spans="2:47" s="42" customFormat="1" ht="14.25" customHeight="1">
      <c r="B1027" s="48"/>
      <c r="C1027" s="15"/>
      <c r="D1027" s="58"/>
      <c r="E1027" s="58"/>
      <c r="F1027" s="15"/>
      <c r="G1027" s="58"/>
      <c r="H1027" s="58"/>
      <c r="I1027" s="58"/>
      <c r="J1027" s="58"/>
      <c r="K1027" s="58"/>
      <c r="L1027" s="58"/>
      <c r="M1027" s="58"/>
      <c r="N1027"/>
      <c r="O1027"/>
      <c r="P1027"/>
      <c r="Q1027"/>
      <c r="R1027"/>
      <c r="S1027"/>
      <c r="T1027"/>
      <c r="V1027" s="290"/>
      <c r="W1027"/>
      <c r="X1027" s="50"/>
      <c r="Z1027"/>
      <c r="AA1027"/>
      <c r="AB1027"/>
      <c r="AC1027"/>
      <c r="AD1027"/>
      <c r="AE1027"/>
      <c r="AF1027"/>
      <c r="AG1027"/>
      <c r="AH1027"/>
      <c r="AI1027"/>
      <c r="AJ1027"/>
      <c r="AK1027"/>
      <c r="AL1027"/>
      <c r="AM1027"/>
      <c r="AN1027"/>
      <c r="AO1027"/>
      <c r="AP1027"/>
      <c r="AQ1027"/>
      <c r="AR1027"/>
      <c r="AS1027"/>
      <c r="AT1027"/>
      <c r="AU1027"/>
    </row>
    <row r="1028" spans="2:47" s="42" customFormat="1" ht="14.25" customHeight="1">
      <c r="B1028" s="48"/>
      <c r="C1028" s="15"/>
      <c r="D1028" s="58"/>
      <c r="E1028" s="58"/>
      <c r="F1028" s="15"/>
      <c r="G1028" s="58"/>
      <c r="H1028" s="58"/>
      <c r="I1028" s="58"/>
      <c r="J1028" s="58"/>
      <c r="K1028" s="58"/>
      <c r="L1028" s="50"/>
      <c r="M1028" s="58"/>
      <c r="N1028"/>
      <c r="O1028"/>
      <c r="P1028"/>
      <c r="Q1028"/>
      <c r="R1028"/>
      <c r="S1028"/>
      <c r="T1028"/>
      <c r="U1028" s="41"/>
      <c r="V1028" s="759"/>
      <c r="W1028"/>
      <c r="X1028" s="47"/>
      <c r="Y1028" s="41"/>
      <c r="Z1028"/>
      <c r="AA1028"/>
      <c r="AB1028"/>
      <c r="AC1028"/>
      <c r="AD1028"/>
      <c r="AE1028"/>
      <c r="AF1028"/>
      <c r="AG1028"/>
      <c r="AH1028"/>
      <c r="AI1028"/>
      <c r="AJ1028"/>
      <c r="AK1028"/>
      <c r="AL1028"/>
      <c r="AM1028"/>
      <c r="AN1028"/>
      <c r="AO1028"/>
      <c r="AP1028"/>
      <c r="AQ1028"/>
      <c r="AR1028"/>
      <c r="AS1028"/>
      <c r="AT1028"/>
      <c r="AU1028"/>
    </row>
    <row r="1029" spans="2:47" s="42" customFormat="1" ht="14.25" customHeight="1">
      <c r="B1029" s="48"/>
      <c r="C1029" s="15"/>
      <c r="D1029" s="58"/>
      <c r="E1029" s="58"/>
      <c r="F1029" s="15"/>
      <c r="G1029" s="58"/>
      <c r="H1029" s="58"/>
      <c r="I1029" s="58"/>
      <c r="J1029" s="58"/>
      <c r="K1029" s="58"/>
      <c r="L1029" s="50"/>
      <c r="M1029" s="58"/>
      <c r="N1029"/>
      <c r="O1029"/>
      <c r="P1029"/>
      <c r="Q1029"/>
      <c r="R1029"/>
      <c r="S1029"/>
      <c r="T1029"/>
      <c r="V1029" s="290"/>
      <c r="W1029"/>
      <c r="X1029" s="50"/>
      <c r="Z1029"/>
      <c r="AA1029"/>
      <c r="AB1029"/>
      <c r="AC1029"/>
      <c r="AD1029"/>
      <c r="AE1029"/>
      <c r="AF1029"/>
      <c r="AG1029"/>
      <c r="AH1029"/>
      <c r="AI1029"/>
      <c r="AJ1029"/>
      <c r="AK1029"/>
      <c r="AL1029"/>
      <c r="AM1029"/>
      <c r="AN1029"/>
      <c r="AO1029"/>
      <c r="AP1029"/>
      <c r="AQ1029"/>
      <c r="AR1029"/>
      <c r="AS1029"/>
      <c r="AT1029"/>
      <c r="AU1029"/>
    </row>
    <row r="1030" spans="2:47" s="42" customFormat="1" ht="14.25" customHeight="1">
      <c r="C1030" s="58"/>
      <c r="D1030" s="58"/>
      <c r="E1030" s="47"/>
      <c r="F1030" s="58"/>
      <c r="G1030" s="58"/>
      <c r="H1030" s="58"/>
      <c r="I1030" s="58"/>
      <c r="J1030" s="50"/>
      <c r="K1030" s="50"/>
      <c r="L1030" s="50"/>
      <c r="M1030" s="58"/>
      <c r="N1030"/>
      <c r="O1030"/>
      <c r="P1030"/>
      <c r="Q1030"/>
      <c r="R1030"/>
      <c r="S1030"/>
      <c r="T1030"/>
      <c r="V1030" s="290"/>
      <c r="W1030"/>
      <c r="X1030" s="50"/>
    </row>
    <row r="1031" spans="2:47" ht="14.25" customHeight="1">
      <c r="E1031" s="4"/>
      <c r="F1031" s="58"/>
      <c r="G1031" s="12"/>
      <c r="H1031" s="12"/>
      <c r="I1031" s="12"/>
    </row>
    <row r="1032" spans="2:47" ht="14.25" customHeight="1">
      <c r="F1032" s="58"/>
      <c r="G1032" s="12"/>
      <c r="H1032" s="12"/>
      <c r="I1032" s="12"/>
    </row>
  </sheetData>
  <sheetProtection sheet="1" objects="1" scenarios="1" selectLockedCells="1"/>
  <mergeCells count="51">
    <mergeCell ref="AM11:AU12"/>
    <mergeCell ref="Q15:Q16"/>
    <mergeCell ref="P17:P18"/>
    <mergeCell ref="Q17:Q18"/>
    <mergeCell ref="AT13:AT17"/>
    <mergeCell ref="AU13:AU17"/>
    <mergeCell ref="W12:W18"/>
    <mergeCell ref="Z13:Z17"/>
    <mergeCell ref="AA13:AA16"/>
    <mergeCell ref="AB13:AB16"/>
    <mergeCell ref="Z11:AG12"/>
    <mergeCell ref="AJ14:AJ17"/>
    <mergeCell ref="AH11:AJ12"/>
    <mergeCell ref="AQ13:AQ17"/>
    <mergeCell ref="AR13:AR17"/>
    <mergeCell ref="AC13:AC17"/>
    <mergeCell ref="S14:S18"/>
    <mergeCell ref="O12:O13"/>
    <mergeCell ref="H12:H18"/>
    <mergeCell ref="I12:J14"/>
    <mergeCell ref="K12:K13"/>
    <mergeCell ref="L12:L13"/>
    <mergeCell ref="M12:M13"/>
    <mergeCell ref="N12:N13"/>
    <mergeCell ref="S12:T13"/>
    <mergeCell ref="P12:Q14"/>
    <mergeCell ref="P15:P16"/>
    <mergeCell ref="AK11:AL12"/>
    <mergeCell ref="C12:C18"/>
    <mergeCell ref="D12:D18"/>
    <mergeCell ref="E12:E18"/>
    <mergeCell ref="F12:F18"/>
    <mergeCell ref="G12:G14"/>
    <mergeCell ref="T14:T15"/>
    <mergeCell ref="AD13:AD17"/>
    <mergeCell ref="AE13:AE17"/>
    <mergeCell ref="AF13:AF17"/>
    <mergeCell ref="AG13:AG17"/>
    <mergeCell ref="AH13:AH17"/>
    <mergeCell ref="G15:G18"/>
    <mergeCell ref="I15:I18"/>
    <mergeCell ref="J15:J18"/>
    <mergeCell ref="R12:R18"/>
    <mergeCell ref="AS13:AS17"/>
    <mergeCell ref="AI13:AI17"/>
    <mergeCell ref="AK13:AK17"/>
    <mergeCell ref="AL13:AL17"/>
    <mergeCell ref="AM13:AM17"/>
    <mergeCell ref="AN13:AN17"/>
    <mergeCell ref="AP13:AP17"/>
    <mergeCell ref="AO14:AO17"/>
  </mergeCells>
  <phoneticPr fontId="3"/>
  <dataValidations count="9">
    <dataValidation type="custom" allowBlank="1" showInputMessage="1" showErrorMessage="1" error="0.1～100の値を入力してください。" sqref="R19:R1018" xr:uid="{00000000-0002-0000-0800-000000000000}">
      <formula1>AND(AND(R19*10=INT(R19*10)),(R19&gt;0),(R19&lt;=100))</formula1>
    </dataValidation>
    <dataValidation type="list" showInputMessage="1" showErrorMessage="1" sqref="F19:F1018" xr:uid="{00000000-0002-0000-0800-000001000000}">
      <formula1>INDIRECT("リスト!"&amp;$E19)</formula1>
    </dataValidation>
    <dataValidation type="whole" allowBlank="1" showInputMessage="1" showErrorMessage="1" sqref="H19:H1018" xr:uid="{00000000-0002-0000-0800-000002000000}">
      <formula1>2</formula1>
      <formula2>99</formula2>
    </dataValidation>
    <dataValidation type="whole" allowBlank="1" showInputMessage="1" showErrorMessage="1" sqref="I19:I1018" xr:uid="{00000000-0002-0000-0800-000003000000}">
      <formula1>1700</formula1>
      <formula2>9999</formula2>
    </dataValidation>
    <dataValidation type="whole" allowBlank="1" showInputMessage="1" showErrorMessage="1" sqref="J19:J1018" xr:uid="{00000000-0002-0000-0800-000004000000}">
      <formula1>1</formula1>
      <formula2>12</formula2>
    </dataValidation>
    <dataValidation type="whole" operator="greaterThan" allowBlank="1" showInputMessage="1" showErrorMessage="1" error="整数を入力してください。" sqref="K19:Q1018" xr:uid="{00000000-0002-0000-0800-000005000000}">
      <formula1>0</formula1>
    </dataValidation>
    <dataValidation type="list" allowBlank="1" showInputMessage="1" showErrorMessage="1" sqref="W19:W1018" xr:uid="{00000000-0002-0000-0800-000006000000}">
      <formula1>"○"</formula1>
    </dataValidation>
    <dataValidation type="whole" operator="greaterThanOrEqual" allowBlank="1" showInputMessage="1" showErrorMessage="1" sqref="T19:T1018" xr:uid="{00000000-0002-0000-0800-000007000000}">
      <formula1>0</formula1>
    </dataValidation>
    <dataValidation type="whole" allowBlank="1" showInputMessage="1" showErrorMessage="1" sqref="AD7" xr:uid="{00000000-0002-0000-0800-000008000000}">
      <formula1>1</formula1>
      <formula2>1000</formula2>
    </dataValidation>
  </dataValidations>
  <printOptions horizontalCentered="1"/>
  <pageMargins left="0" right="0" top="0.59055118110236227" bottom="0" header="0.19685039370078741" footer="0.19685039370078741"/>
  <pageSetup paperSize="8" scale="83" fitToWidth="0" fitToHeight="0" pageOrder="overThenDown" orientation="landscape" r:id="rId1"/>
  <headerFooter scaleWithDoc="0"/>
  <colBreaks count="1" manualBreakCount="1">
    <brk id="21" max="329" man="1"/>
  </colBreaks>
  <drawing r:id="rId2"/>
  <legacyDrawing r:id="rId3"/>
  <legacyDrawingHF r:id="rId4"/>
  <controls>
    <mc:AlternateContent xmlns:mc="http://schemas.openxmlformats.org/markup-compatibility/2006">
      <mc:Choice Requires="x14">
        <control shapeId="8196" r:id="rId5" name="btnKoushin1">
          <controlPr defaultSize="0" print="0" autoLine="0" autoPict="0" r:id="rId6">
            <anchor moveWithCells="1">
              <from>
                <xdr:col>30</xdr:col>
                <xdr:colOff>38100</xdr:colOff>
                <xdr:row>4</xdr:row>
                <xdr:rowOff>123825</xdr:rowOff>
              </from>
              <to>
                <xdr:col>31</xdr:col>
                <xdr:colOff>619125</xdr:colOff>
                <xdr:row>7</xdr:row>
                <xdr:rowOff>19050</xdr:rowOff>
              </to>
            </anchor>
          </controlPr>
        </control>
      </mc:Choice>
      <mc:Fallback>
        <control shapeId="8196" r:id="rId5" name="btnKoushi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9000000}">
          <x14:formula1>
            <xm:f>リスト!$AB$5:$AB$6</xm:f>
          </x14:formula1>
          <xm:sqref>G19:G1018</xm:sqref>
        </x14:dataValidation>
        <x14:dataValidation type="list" allowBlank="1" showInputMessage="1" showErrorMessage="1" xr:uid="{00000000-0002-0000-0800-00000A000000}">
          <x14:formula1>
            <xm:f>リスト!$W$5:$W$17</xm:f>
          </x14:formula1>
          <xm:sqref>E19:E1018</xm:sqref>
        </x14:dataValidation>
        <x14:dataValidation type="list" allowBlank="1" showInputMessage="1" showErrorMessage="1" xr:uid="{00000000-0002-0000-0800-00000B000000}">
          <x14:formula1>
            <xm:f>リスト!$AD$5:$AD$6</xm:f>
          </x14:formula1>
          <xm:sqref>S19:S1018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I54"/>
  <sheetViews>
    <sheetView showGridLines="0" zoomScale="80" zoomScaleNormal="80" zoomScaleSheetLayoutView="85" workbookViewId="0"/>
  </sheetViews>
  <sheetFormatPr defaultRowHeight="13.5"/>
  <cols>
    <col min="1" max="2" width="2.75" customWidth="1"/>
    <col min="3" max="4" width="10.75" customWidth="1"/>
    <col min="5" max="5" width="9.75" customWidth="1"/>
    <col min="6" max="6" width="15.75" customWidth="1"/>
    <col min="7" max="9" width="20.75" customWidth="1"/>
    <col min="23" max="23" width="2.75" customWidth="1"/>
  </cols>
  <sheetData>
    <row r="2" spans="1:9" ht="18.75">
      <c r="A2" s="137" t="s">
        <v>657</v>
      </c>
    </row>
    <row r="3" spans="1:9" ht="15" customHeight="1"/>
    <row r="4" spans="1:9" ht="27" customHeight="1">
      <c r="B4" s="1728" t="s">
        <v>481</v>
      </c>
      <c r="C4" s="1729"/>
      <c r="D4" s="1729"/>
      <c r="E4" s="1472"/>
      <c r="F4" s="1458" t="s">
        <v>516</v>
      </c>
      <c r="G4" s="1737" t="s">
        <v>89</v>
      </c>
      <c r="H4" s="1737"/>
      <c r="I4" s="1738"/>
    </row>
    <row r="5" spans="1:9" ht="27" customHeight="1">
      <c r="B5" s="1730"/>
      <c r="C5" s="1731"/>
      <c r="D5" s="1731"/>
      <c r="E5" s="1741"/>
      <c r="F5" s="1735"/>
      <c r="G5" s="147" t="s">
        <v>830</v>
      </c>
      <c r="H5" s="136" t="s">
        <v>829</v>
      </c>
      <c r="I5" s="148"/>
    </row>
    <row r="6" spans="1:9" ht="27" customHeight="1" thickBot="1">
      <c r="B6" s="1732"/>
      <c r="C6" s="1733"/>
      <c r="D6" s="1733"/>
      <c r="E6" s="1474"/>
      <c r="F6" s="1736"/>
      <c r="G6" s="146"/>
      <c r="H6" s="144"/>
      <c r="I6" s="145" t="s">
        <v>465</v>
      </c>
    </row>
    <row r="7" spans="1:9" ht="27" customHeight="1" thickTop="1" thickBot="1">
      <c r="B7" s="1744" t="s">
        <v>515</v>
      </c>
      <c r="C7" s="1743"/>
      <c r="D7" s="1409"/>
      <c r="E7" s="138" t="s">
        <v>512</v>
      </c>
      <c r="F7" s="334">
        <f>SUMIFS(【８】建物!$O$17:$O$316,【８】建物!$M$17:$M$316,"[06]畜舎",【８】建物!$X$17:$X$316,"&gt;0")</f>
        <v>0</v>
      </c>
      <c r="G7" s="1721"/>
      <c r="H7" s="334">
        <f>SUMIFS(【８】建物!$AW$17:$AW$1016,【８】建物!$M$17:$M$1016,"[06]畜舎")</f>
        <v>0</v>
      </c>
      <c r="I7" s="1739"/>
    </row>
    <row r="8" spans="1:9" ht="27" customHeight="1" thickTop="1" thickBot="1">
      <c r="B8" s="1489" t="s">
        <v>514</v>
      </c>
      <c r="C8" s="1743"/>
      <c r="D8" s="1409"/>
      <c r="E8" s="138" t="s">
        <v>512</v>
      </c>
      <c r="F8" s="334">
        <f>SUMIFS(【８】建物!$O$17:$O$316,【８】建物!$M$17:$M$316,"[09]たい肥舎・たい肥盤",【８】建物!$X$17:$X$316,"&gt;0")</f>
        <v>0</v>
      </c>
      <c r="G8" s="1722"/>
      <c r="H8" s="334">
        <f>SUMIFS(【８】建物!$AW$17:$AW$1016,【８】建物!$M$17:$M$1016,"[09]たい肥舎・たい肥盤")</f>
        <v>0</v>
      </c>
      <c r="I8" s="1742"/>
    </row>
    <row r="9" spans="1:9" ht="27" customHeight="1" thickTop="1" thickBot="1">
      <c r="B9" s="1489" t="s">
        <v>513</v>
      </c>
      <c r="C9" s="1743"/>
      <c r="D9" s="1409"/>
      <c r="E9" s="138" t="s">
        <v>510</v>
      </c>
      <c r="F9" s="334">
        <f>SUMIFS(【８】建物!$O$17:$O$316,【８】建物!$M$17:$M$316,"[26]ふん尿貯留槽",【８】建物!$X$17:$X$316,"&gt;0")</f>
        <v>0</v>
      </c>
      <c r="G9" s="1722"/>
      <c r="H9" s="334">
        <f>SUMIFS(【８】建物!$AW$17:$AW$1016,【８】建物!$M$17:$M$1016,"[26]ふん尿貯留槽")</f>
        <v>0</v>
      </c>
      <c r="I9" s="1742"/>
    </row>
    <row r="10" spans="1:9" ht="27" customHeight="1" thickTop="1" thickBot="1">
      <c r="B10" s="1489" t="s">
        <v>636</v>
      </c>
      <c r="C10" s="1743"/>
      <c r="D10" s="1409"/>
      <c r="E10" s="138" t="s">
        <v>510</v>
      </c>
      <c r="F10" s="334">
        <f>SUMIFS(【８】建物!$O$17:$O$316,【８】建物!$M$17:$M$316,"[28]脱臭施設",【８】建物!$X$17:$X$316,"&gt;0")</f>
        <v>0</v>
      </c>
      <c r="G10" s="1722"/>
      <c r="H10" s="334">
        <f>SUMIFS(【８】建物!$AW$17:$AW$1016,【８】建物!$M$17:$M$1016,"[28]脱臭施設")</f>
        <v>0</v>
      </c>
      <c r="I10" s="1742"/>
    </row>
    <row r="11" spans="1:9" ht="27" customHeight="1" thickTop="1" thickBot="1">
      <c r="B11" s="1489" t="s">
        <v>511</v>
      </c>
      <c r="C11" s="1743"/>
      <c r="D11" s="1409"/>
      <c r="E11" s="138" t="s">
        <v>510</v>
      </c>
      <c r="F11" s="334">
        <f>SUMIFS(【８】建物!$O$17:$O$316,【８】建物!$M$17:$M$316,"[27]浄化処理施設",【８】建物!$X$17:$X$316,"&gt;0")</f>
        <v>0</v>
      </c>
      <c r="G11" s="1722"/>
      <c r="H11" s="334">
        <f>SUMIFS(【８】建物!$AW$17:$AW$1016,【８】建物!$M$17:$M$1016,"[27]浄化処理施設")</f>
        <v>0</v>
      </c>
      <c r="I11" s="1742"/>
    </row>
    <row r="12" spans="1:9" ht="27" customHeight="1" thickTop="1" thickBot="1">
      <c r="B12" s="1489" t="s">
        <v>635</v>
      </c>
      <c r="C12" s="1743"/>
      <c r="D12" s="1409"/>
      <c r="E12" s="138" t="s">
        <v>510</v>
      </c>
      <c r="F12" s="334">
        <f>SUMIFS(【８】建物!$O$17:$O$316,【８】建物!$M$17:$M$316,"[29]ﾌﾟﾗｽﾁｯｸﾊｳｽ利用乾燥施設",【８】建物!$X$17:$X$316,"&gt;0")
+SUMIFS(【８】建物!$O$17:$O$316,【８】建物!$M$17:$M$316,"[30]その他のふん乾燥施設",【８】建物!$X$17:$X$316,"&gt;0")</f>
        <v>0</v>
      </c>
      <c r="G12" s="1723"/>
      <c r="H12" s="334">
        <f>SUMIFS(【８】建物!$AW$17:$AW$1016,【８】建物!$M$17:$M$1016,"[29]ﾌﾟﾗｽﾁｯｸﾊｳｽ利用乾燥施設")+
SUMIFS(【８】建物!$AW$17:$AW$1016,【８】建物!$M$17:$M$1016,"[30]その他のふん乾燥施設")</f>
        <v>0</v>
      </c>
      <c r="I12" s="1742"/>
    </row>
    <row r="13" spans="1:9" ht="27" customHeight="1" thickTop="1" thickBot="1">
      <c r="B13" s="1489" t="s">
        <v>634</v>
      </c>
      <c r="C13" s="1743"/>
      <c r="D13" s="1409"/>
      <c r="E13" s="138" t="s">
        <v>510</v>
      </c>
      <c r="F13" s="334">
        <f>SUMIFS(【８】建物!$O$17:$O$316,【８】建物!$M$17:$M$316,"[24]飼料用タンク",【８】建物!$X$17:$X$316,"&gt;0")</f>
        <v>0</v>
      </c>
      <c r="G13" s="1723"/>
      <c r="H13" s="334">
        <f>SUMIFS(【８】建物!$AW$17:$AW$1016,【８】建物!$M$17:$M$1016,"[24]飼料用タンク")</f>
        <v>0</v>
      </c>
      <c r="I13" s="1742"/>
    </row>
    <row r="14" spans="1:9" ht="27" customHeight="1" thickTop="1" thickBot="1">
      <c r="B14" s="1489" t="s">
        <v>2</v>
      </c>
      <c r="C14" s="1489"/>
      <c r="D14" s="1489"/>
      <c r="E14" s="1489"/>
      <c r="F14" s="335"/>
      <c r="G14" s="1723"/>
      <c r="H14" s="334">
        <f>SUMIFS(【８】建物!$AW$17:$AW$1016,【８】建物!$M$17:$M$1016,"&lt;&gt;[06]畜舎",【８】建物!$M$17:$M$1016,"&lt;&gt;[09]たい肥舎・たい肥盤",【８】建物!$M$17:$M$1016,"&lt;&gt;[26]ふん尿貯留槽",【８】建物!$M$17:$M$1016,"&lt;&gt;[28]脱臭施設",【８】建物!$M$17:$M$1016,"&lt;&gt;[27]浄化処理施設",【８】建物!$M$17:$M$1016,"&lt;&gt;[30]その他のふん乾燥施設",【８】建物!$M$17:$M$1016,"&lt;&gt;[24]飼料用タンク",【８】建物!$M$17:$M$1016,"&lt;&gt;[29]ﾌﾟﾗｽﾁｯｸﾊｳｽ利用乾燥施設")</f>
        <v>0</v>
      </c>
      <c r="I14" s="1740"/>
    </row>
    <row r="15" spans="1:9" ht="27" customHeight="1" thickTop="1" thickBot="1">
      <c r="B15" s="1717" t="s">
        <v>24</v>
      </c>
      <c r="C15" s="1719"/>
      <c r="D15" s="1719"/>
      <c r="E15" s="1720"/>
      <c r="F15" s="336"/>
      <c r="G15" s="334">
        <f>SUM(【８】建物!AZ16,【８】建物!BA16)</f>
        <v>0</v>
      </c>
      <c r="H15" s="337"/>
      <c r="I15" s="334">
        <f>【８】建物!AX16</f>
        <v>0</v>
      </c>
    </row>
    <row r="16" spans="1:9" ht="20.25" customHeight="1" thickTop="1"/>
    <row r="17" spans="1:9" ht="20.25" customHeight="1"/>
    <row r="18" spans="1:9" ht="20.25" customHeight="1"/>
    <row r="19" spans="1:9" ht="18.75">
      <c r="A19" s="137" t="s">
        <v>658</v>
      </c>
    </row>
    <row r="20" spans="1:9" ht="15" customHeight="1"/>
    <row r="21" spans="1:9" ht="27" customHeight="1">
      <c r="B21" s="1728" t="s">
        <v>481</v>
      </c>
      <c r="C21" s="1729"/>
      <c r="D21" s="1729"/>
      <c r="E21" s="1729"/>
      <c r="F21" s="1734" t="s">
        <v>831</v>
      </c>
      <c r="G21" s="1737" t="s">
        <v>89</v>
      </c>
      <c r="H21" s="1737"/>
      <c r="I21" s="1738"/>
    </row>
    <row r="22" spans="1:9" ht="27" customHeight="1">
      <c r="B22" s="1730"/>
      <c r="C22" s="1731"/>
      <c r="D22" s="1731"/>
      <c r="E22" s="1731"/>
      <c r="F22" s="1735"/>
      <c r="G22" s="148" t="s">
        <v>830</v>
      </c>
      <c r="H22" s="136" t="s">
        <v>829</v>
      </c>
      <c r="I22" s="148"/>
    </row>
    <row r="23" spans="1:9" ht="27" customHeight="1" thickBot="1">
      <c r="B23" s="1732"/>
      <c r="C23" s="1733"/>
      <c r="D23" s="1733"/>
      <c r="E23" s="1733"/>
      <c r="F23" s="1736"/>
      <c r="G23" s="149"/>
      <c r="H23" s="144"/>
      <c r="I23" s="145" t="s">
        <v>465</v>
      </c>
    </row>
    <row r="24" spans="1:9" ht="27" customHeight="1" thickTop="1" thickBot="1">
      <c r="B24" s="1489" t="s">
        <v>509</v>
      </c>
      <c r="C24" s="1489"/>
      <c r="D24" s="1489"/>
      <c r="E24" s="1725"/>
      <c r="F24" s="334">
        <f>COUNTIFS(【９】自動車!K17:K316,"[1]貨物自動車",【９】自動車!AB17:AB316,"",【９】自動車!W17:W316,"&gt;0")</f>
        <v>0</v>
      </c>
      <c r="G24" s="1726"/>
      <c r="H24" s="334">
        <f>SUMIFS(【９】自動車!$AQ$17:$AQ$316,【９】自動車!$K$17:$K$316,"[1]貨物自動車")</f>
        <v>0</v>
      </c>
      <c r="I24" s="1739"/>
    </row>
    <row r="25" spans="1:9" ht="27" customHeight="1" thickTop="1" thickBot="1">
      <c r="B25" s="1489" t="s">
        <v>2</v>
      </c>
      <c r="C25" s="1489"/>
      <c r="D25" s="1489"/>
      <c r="E25" s="1489"/>
      <c r="F25" s="335"/>
      <c r="G25" s="1727"/>
      <c r="H25" s="334">
        <f>SUMIFS(【９】自動車!$AQ$17:$AQ$316,【９】自動車!$K$17:$K$316,"[2]その他の自動車")</f>
        <v>0</v>
      </c>
      <c r="I25" s="1740"/>
    </row>
    <row r="26" spans="1:9" ht="27" customHeight="1" thickTop="1" thickBot="1">
      <c r="B26" s="1717" t="s">
        <v>24</v>
      </c>
      <c r="C26" s="1719"/>
      <c r="D26" s="1719"/>
      <c r="E26" s="1720"/>
      <c r="F26" s="336"/>
      <c r="G26" s="334">
        <f>SUM(【９】自動車!AT16,【９】自動車!AU16)</f>
        <v>0</v>
      </c>
      <c r="H26" s="338"/>
      <c r="I26" s="334">
        <f>【９】自動車!AR16</f>
        <v>0</v>
      </c>
    </row>
    <row r="27" spans="1:9" ht="27" customHeight="1" thickTop="1"/>
    <row r="28" spans="1:9" ht="20.25" customHeight="1"/>
    <row r="29" spans="1:9" ht="20.25" customHeight="1">
      <c r="A29" s="137" t="s">
        <v>659</v>
      </c>
    </row>
    <row r="30" spans="1:9" ht="15" customHeight="1"/>
    <row r="31" spans="1:9" ht="20.25" customHeight="1">
      <c r="B31" s="135" t="s">
        <v>416</v>
      </c>
    </row>
    <row r="32" spans="1:9" ht="27" customHeight="1">
      <c r="B32" s="1728" t="s">
        <v>481</v>
      </c>
      <c r="C32" s="1729"/>
      <c r="D32" s="1729"/>
      <c r="E32" s="1472"/>
      <c r="F32" s="1734" t="s">
        <v>831</v>
      </c>
      <c r="G32" s="1737" t="s">
        <v>89</v>
      </c>
      <c r="H32" s="1737"/>
      <c r="I32" s="1738"/>
    </row>
    <row r="33" spans="2:9" ht="27" customHeight="1">
      <c r="B33" s="1730"/>
      <c r="C33" s="1731"/>
      <c r="D33" s="1731"/>
      <c r="E33" s="1741"/>
      <c r="F33" s="1735"/>
      <c r="G33" s="148" t="s">
        <v>830</v>
      </c>
      <c r="H33" s="136" t="s">
        <v>829</v>
      </c>
      <c r="I33" s="148"/>
    </row>
    <row r="34" spans="2:9" ht="27" customHeight="1" thickBot="1">
      <c r="B34" s="1732"/>
      <c r="C34" s="1733"/>
      <c r="D34" s="1733"/>
      <c r="E34" s="1474"/>
      <c r="F34" s="1736"/>
      <c r="G34" s="149"/>
      <c r="H34" s="144"/>
      <c r="I34" s="145" t="s">
        <v>465</v>
      </c>
    </row>
    <row r="35" spans="2:9" ht="27" customHeight="1" thickTop="1" thickBot="1">
      <c r="B35" s="1489" t="s">
        <v>637</v>
      </c>
      <c r="C35" s="1489"/>
      <c r="D35" s="1489"/>
      <c r="E35" s="1725"/>
      <c r="F35" s="334">
        <f>COUNTIFS(【10】農業機械!$E$19:$E$1018,"[50]バキュームカー",【10】農業機械!$W$19:$W$1018,"",【10】農業機械!$R$19:$R$1018,"&gt;0")</f>
        <v>0</v>
      </c>
      <c r="G35" s="339">
        <f>SUM(SUMIFS(【10】農業機械!$AQ$19:$AQ$1018,【10】農業機械!$E$19:$E$1018,"[50]バキュームカー"),
SUMIFS(【10】農業機械!$AR$19:$AR$1018,【10】農業機械!$E$19:$E$1018,"[50]バキュームカー"))</f>
        <v>0</v>
      </c>
      <c r="H35" s="334">
        <f>SUMIFS(【10】農業機械!$AN$19:$AN$1018,【10】農業機械!$E$19:$E$1018,"[50]バキュームカー")</f>
        <v>0</v>
      </c>
      <c r="I35" s="340">
        <f>SUMIFS(【10】農業機械!$AO$19:$AO$1018,【10】農業機械!$E$19:$E$1018,"[50]バキュームカー")</f>
        <v>0</v>
      </c>
    </row>
    <row r="36" spans="2:9" ht="27" customHeight="1" thickTop="1" thickBot="1">
      <c r="B36" s="1489" t="s">
        <v>638</v>
      </c>
      <c r="C36" s="1489"/>
      <c r="D36" s="1489"/>
      <c r="E36" s="1725"/>
      <c r="F36" s="334">
        <f>COUNTIFS(【10】農業機械!$E$19:$E$1018,"[08]マニュアスプレッダー",【10】農業機械!$W$19:$W$1018,"",【10】農業機械!$R$19:$R$1018,"&gt;0")</f>
        <v>0</v>
      </c>
      <c r="G36" s="339">
        <f>SUM(SUMIFS(【10】農業機械!$AQ$19:$AQ$1018,【10】農業機械!$E$19:$E$1018,"[08]マニュアスプレッダー"),
SUMIFS(【10】農業機械!$AR$19:$AR$1018,【10】農業機械!$E$19:$E$1018,"[08]マニュアスプレッダー"))</f>
        <v>0</v>
      </c>
      <c r="H36" s="334">
        <f>SUMIFS(【10】農業機械!$AN$19:$AN$1018,【10】農業機械!$E$19:$E$1018,"[08]マニュアスプレッダー")</f>
        <v>0</v>
      </c>
      <c r="I36" s="340">
        <f>SUMIFS(【10】農業機械!$AO$19:$AO$1018,【10】農業機械!$E$19:$E$1018,"[08]マニュアスプレッダー")</f>
        <v>0</v>
      </c>
    </row>
    <row r="37" spans="2:9" ht="27" customHeight="1" thickTop="1" thickBot="1">
      <c r="B37" s="1489" t="s">
        <v>639</v>
      </c>
      <c r="C37" s="1489"/>
      <c r="D37" s="1489"/>
      <c r="E37" s="1725"/>
      <c r="F37" s="334">
        <f>COUNTIFS(【10】農業機械!$E$19:$E$1018,"[52]固液分離機",【10】農業機械!$W$19:$W$1018,"",【10】農業機械!$R$19:$R$1018,"&gt;0")</f>
        <v>0</v>
      </c>
      <c r="G37" s="339">
        <f>SUM(SUMIFS(【10】農業機械!$AQ$19:$AQ$1018,【10】農業機械!$E$19:$E$1018,"[52]固液分離機"),
SUMIFS(【10】農業機械!$AR$19:$AR$1018,【10】農業機械!$E$19:$E$1018,"[52]固液分離機"))</f>
        <v>0</v>
      </c>
      <c r="H37" s="334">
        <f>SUMIFS(【10】農業機械!$AN$19:$AN$1018,【10】農業機械!$E$19:$E$1018,"[52]固液分離機")</f>
        <v>0</v>
      </c>
      <c r="I37" s="340">
        <f>SUMIFS(【10】農業機械!$AO$19:$AO$1018,【10】農業機械!$E$19:$E$1018,"[52]固液分離機")</f>
        <v>0</v>
      </c>
    </row>
    <row r="38" spans="2:9" ht="27" customHeight="1" thickTop="1" thickBot="1">
      <c r="B38" s="1325" t="s">
        <v>507</v>
      </c>
      <c r="C38" s="1495"/>
      <c r="D38" s="1495"/>
      <c r="E38" s="1724"/>
      <c r="F38" s="334">
        <f>COUNTIFS(【10】農業機械!$E$19:$E$1018,"[49]ローダー",【10】農業機械!$W$19:$W$1018,"",【10】農業機械!$R$19:$R$1018,"&gt;0")</f>
        <v>0</v>
      </c>
      <c r="G38" s="339">
        <f>SUM(SUMIFS(【10】農業機械!$AQ$19:$AQ$1018,【10】農業機械!$E$19:$E$1018,"[49]ローダー"),
SUMIFS(【10】農業機械!$AR$19:$AR$1018,【10】農業機械!$E$19:$E$1018,"[49]ローダー"))</f>
        <v>0</v>
      </c>
      <c r="H38" s="334">
        <f>SUMIFS(【10】農業機械!$AN$19:$AN$1018,【10】農業機械!$E$19:$E$1018,"[49]ローダー")</f>
        <v>0</v>
      </c>
      <c r="I38" s="340">
        <f>SUMIFS(【10】農業機械!$AO$19:$AO$1018,【10】農業機械!$E$19:$E$1018,"[49]ローダー")</f>
        <v>0</v>
      </c>
    </row>
    <row r="39" spans="2:9" ht="27" customHeight="1" thickTop="1" thickBot="1">
      <c r="B39" s="1325" t="s">
        <v>858</v>
      </c>
      <c r="C39" s="1495"/>
      <c r="D39" s="1495"/>
      <c r="E39" s="1724"/>
      <c r="F39" s="334">
        <f>COUNTIFS(【10】農業機械!$E$19:$E$1018,"[17]動力噴霧機",【10】農業機械!$W$19:$W$1018,"",【10】農業機械!$R$19:$R$1018,"&gt;0")</f>
        <v>0</v>
      </c>
      <c r="G39" s="339">
        <f>SUM(SUMIFS(【10】農業機械!$AQ$19:$AQ$1018,【10】農業機械!$E$19:$E$1018,"[17]動力噴霧機"),
SUMIFS(【10】農業機械!$AR$19:$AR$1018,【10】農業機械!$E$19:$E$1018,"[17]動力噴霧機"))</f>
        <v>0</v>
      </c>
      <c r="H39" s="334">
        <f>SUMIFS(【10】農業機械!$AN$19:$AN$1018,【10】農業機械!$E$19:$E$1018,"[17]動力噴霧機")</f>
        <v>0</v>
      </c>
      <c r="I39" s="340">
        <f>SUMIFS(【10】農業機械!$AO$19:$AO$1018,【10】農業機械!$E$19:$E$1018,"[17]動力噴霧機")</f>
        <v>0</v>
      </c>
    </row>
    <row r="40" spans="2:9" ht="27" customHeight="1" thickTop="1" thickBot="1">
      <c r="B40" s="1489" t="s">
        <v>508</v>
      </c>
      <c r="C40" s="1489"/>
      <c r="D40" s="1489"/>
      <c r="E40" s="1725"/>
      <c r="F40" s="334">
        <f>COUNTIFS(【10】農業機械!$E$19:$E$1018,"[05]農用トラクター",【10】農業機械!$W$19:$W$1018,"",【10】農業機械!$R$19:$R$1018,"&gt;0")</f>
        <v>0</v>
      </c>
      <c r="G40" s="339">
        <f>SUM(SUMIFS(【10】農業機械!$AQ$19:$AQ$1018,【10】農業機械!$E$19:$E$1018,"[05]農用トラクター"),
SUMIFS(【10】農業機械!$AR$19:$AR$1018,【10】農業機械!$E$19:$E$1018,"[05]農用トラクター"))</f>
        <v>0</v>
      </c>
      <c r="H40" s="334">
        <f>SUMIFS(【10】農業機械!$AN$19:$AN$1018,【10】農業機械!$E$19:$E$1018,"[05]農用トラクター")</f>
        <v>0</v>
      </c>
      <c r="I40" s="340">
        <f>SUMIFS(【10】農業機械!$AO$19:$AO$1018,【10】農業機械!$E$19:$E$1018,"[05]農用トラクター")</f>
        <v>0</v>
      </c>
    </row>
    <row r="41" spans="2:9" ht="27" customHeight="1" thickTop="1" thickBot="1">
      <c r="B41" s="1489" t="s">
        <v>640</v>
      </c>
      <c r="C41" s="1489"/>
      <c r="D41" s="1489"/>
      <c r="E41" s="1725"/>
      <c r="F41" s="334">
        <f>COUNTIFS(【10】農業機械!$E$19:$E$1018,"[40]飼料粉砕機",【10】農業機械!$W$19:$W$1018,"",【10】農業機械!$R$19:$R$1018,"&gt;0")</f>
        <v>0</v>
      </c>
      <c r="G41" s="339">
        <f>SUM(SUMIFS(【10】農業機械!$AQ$19:$AQ$1018,【10】農業機械!$E$19:$E$1018,"[40]飼料粉砕機"),
SUMIFS(【10】農業機械!$AR$19:$AR$1018,【10】農業機械!$E$19:$E$1018,"[40]飼料粉砕機"))</f>
        <v>0</v>
      </c>
      <c r="H41" s="334">
        <f>SUMIFS(【10】農業機械!$AN$19:$AN$1018,【10】農業機械!$E$19:$E$1018,"[40]飼料粉砕機")</f>
        <v>0</v>
      </c>
      <c r="I41" s="340">
        <f>SUMIFS(【10】農業機械!$AO$19:$AO$1018,【10】農業機械!$E$19:$E$1018,"[40]飼料粉砕機")</f>
        <v>0</v>
      </c>
    </row>
    <row r="42" spans="2:9" ht="27" customHeight="1" thickTop="1" thickBot="1">
      <c r="B42" s="1489" t="s">
        <v>641</v>
      </c>
      <c r="C42" s="1489"/>
      <c r="D42" s="1489"/>
      <c r="E42" s="1725"/>
      <c r="F42" s="334">
        <f>COUNTIFS(【10】農業機械!$E$19:$E$1018,"[41]飼料配合機",【10】農業機械!$W$19:$W$1018,"",【10】農業機械!$R$19:$R$1018,"&gt;0")</f>
        <v>0</v>
      </c>
      <c r="G42" s="339">
        <f>SUM(SUMIFS(【10】農業機械!$AQ$19:$AQ$1018,【10】農業機械!$E$19:$E$1018,"[41]飼料配合機"),
SUMIFS(【10】農業機械!$AR$19:$AR$1018,【10】農業機械!$E$19:$E$1018,"[41]飼料配合機"))</f>
        <v>0</v>
      </c>
      <c r="H42" s="334">
        <f>SUMIFS(【10】農業機械!$AN$19:$AN$1018,【10】農業機械!$E$19:$E$1018,"[41]飼料配合機")</f>
        <v>0</v>
      </c>
      <c r="I42" s="340">
        <f>SUMIFS(【10】農業機械!$AO$19:$AO$1018,【10】農業機械!$E$19:$E$1018,"[41]飼料配合機")</f>
        <v>0</v>
      </c>
    </row>
    <row r="43" spans="2:9" ht="27" customHeight="1" thickTop="1" thickBot="1">
      <c r="B43" s="1489" t="s">
        <v>642</v>
      </c>
      <c r="C43" s="1489"/>
      <c r="D43" s="1489"/>
      <c r="E43" s="1725"/>
      <c r="F43" s="334">
        <f>COUNTIFS(【10】農業機械!$E$19:$E$1018,"[48]自動給餌機",【10】農業機械!$W$19:$W$1018,"",【10】農業機械!$R$19:$R$1018,"&gt;0")</f>
        <v>0</v>
      </c>
      <c r="G43" s="339">
        <f>SUM(SUMIFS(【10】農業機械!$AQ$19:$AQ$1018,【10】農業機械!$E$19:$E$1018,"[48]自動給餌機"),
SUMIFS(【10】農業機械!$AR$19:$AR$1018,【10】農業機械!$E$19:$E$1018,"[48]自動給餌機"))</f>
        <v>0</v>
      </c>
      <c r="H43" s="334">
        <f>SUMIFS(【10】農業機械!$AN$19:$AN$1018,【10】農業機械!$E$19:$E$1018,"[48]自動給餌機")</f>
        <v>0</v>
      </c>
      <c r="I43" s="340">
        <f>SUMIFS(【10】農業機械!$AO$19:$AO$1018,【10】農業機械!$E$19:$E$1018,"[48]自動給餌機")</f>
        <v>0</v>
      </c>
    </row>
    <row r="44" spans="2:9" ht="27" customHeight="1" thickTop="1" thickBot="1">
      <c r="B44" s="1489" t="s">
        <v>643</v>
      </c>
      <c r="C44" s="1489"/>
      <c r="D44" s="1489"/>
      <c r="E44" s="1725"/>
      <c r="F44" s="334">
        <f>COUNTIFS(【10】農業機械!$E$19:$E$1018,"[53]自動給水機",【10】農業機械!$W$19:$W$1018,"",【10】農業機械!$R$19:$R$1018,"&gt;0")</f>
        <v>0</v>
      </c>
      <c r="G44" s="339">
        <f>SUM(SUMIFS(【10】農業機械!$AQ$19:$AQ$1018,【10】農業機械!$E$19:$E$1018,"[53]自動給水機"),
SUMIFS(【10】農業機械!$AR$19:$AR$1018,【10】農業機械!$E$19:$E$1018,"[53]自動給水機"))</f>
        <v>0</v>
      </c>
      <c r="H44" s="334">
        <f>SUMIFS(【10】農業機械!$AN$19:$AN$1018,【10】農業機械!$E$19:$E$1018,"[53]自動給水機")</f>
        <v>0</v>
      </c>
      <c r="I44" s="340">
        <f>SUMIFS(【10】農業機械!$AO$19:$AO$1018,【10】農業機械!$E$19:$E$1018,"[53]自動給水機")</f>
        <v>0</v>
      </c>
    </row>
    <row r="45" spans="2:9" ht="27" customHeight="1" thickTop="1" thickBot="1">
      <c r="B45" s="1489" t="s">
        <v>2</v>
      </c>
      <c r="C45" s="1489"/>
      <c r="D45" s="1489"/>
      <c r="E45" s="1489"/>
      <c r="F45" s="341"/>
      <c r="G45" s="892">
        <f>SUM(SUMIFS(【10】農業機械!$AQ$19:$AQ$1018,【10】農業機械!$E$19:$E$1018,"[56]その他の農機具"),
SUMIFS(【10】農業機械!$AR$19:$AR$1018,【10】農業機械!$E$19:$E$1018,"[56]その他の農機具"))</f>
        <v>0</v>
      </c>
      <c r="H45" s="334">
        <f>SUMIFS(【10】農業機械!$AN$19:$AN$1018,【10】農業機械!$E$19:$E$1018,"[56]その他の農機具")</f>
        <v>0</v>
      </c>
      <c r="I45" s="893">
        <f>SUMIFS(【10】農業機械!$AO$19:$AO$1018,【10】農業機械!$E$19:$E$1018,"[56]その他の農機具")</f>
        <v>0</v>
      </c>
    </row>
    <row r="46" spans="2:9" ht="27" customHeight="1" thickTop="1" thickBot="1">
      <c r="B46" s="1489" t="s">
        <v>24</v>
      </c>
      <c r="C46" s="1489"/>
      <c r="D46" s="1489"/>
      <c r="E46" s="1489"/>
      <c r="F46" s="336"/>
      <c r="G46" s="334">
        <f>SUM(G35:G45,【11】農具購入費!AC18)</f>
        <v>0</v>
      </c>
      <c r="H46" s="342"/>
      <c r="I46" s="334">
        <f>SUM(I35:I45)</f>
        <v>0</v>
      </c>
    </row>
    <row r="47" spans="2:9" ht="20.25" customHeight="1" thickTop="1"/>
    <row r="48" spans="2:9" ht="20.25" customHeight="1"/>
    <row r="49" spans="2:9" ht="19.899999999999999" customHeight="1"/>
    <row r="50" spans="2:9" ht="18.75">
      <c r="B50" s="135" t="s">
        <v>506</v>
      </c>
    </row>
    <row r="51" spans="2:9" ht="27" customHeight="1">
      <c r="B51" s="1505" t="s">
        <v>481</v>
      </c>
      <c r="C51" s="1718"/>
      <c r="D51" s="1718"/>
      <c r="E51" s="1718"/>
      <c r="F51" s="1487"/>
      <c r="G51" s="1487" t="s">
        <v>828</v>
      </c>
      <c r="H51" s="1717" t="s">
        <v>829</v>
      </c>
      <c r="I51" s="150"/>
    </row>
    <row r="52" spans="2:9" ht="27" customHeight="1" thickBot="1">
      <c r="B52" s="1718"/>
      <c r="C52" s="1718"/>
      <c r="D52" s="1718"/>
      <c r="E52" s="1718"/>
      <c r="F52" s="1535"/>
      <c r="G52" s="1535"/>
      <c r="H52" s="1535"/>
      <c r="I52" s="145" t="s">
        <v>465</v>
      </c>
    </row>
    <row r="53" spans="2:9" ht="27" customHeight="1" thickTop="1" thickBot="1">
      <c r="B53" s="1489" t="s">
        <v>506</v>
      </c>
      <c r="C53" s="1489"/>
      <c r="D53" s="1489"/>
      <c r="E53" s="1489"/>
      <c r="F53" s="336"/>
      <c r="G53" s="334">
        <f>SUM(SUMIFS(【10】農業機械!$AQ$19:$AQ$1018,【10】農業機械!$E$19:$E$1018,{"[57]パソコン","[58]その他の生産管理機器"}),
SUMIFS(【10】農業機械!$AR$19:$AR$1018,【10】農業機械!$E$19:$E$1018,{"[57]パソコン","[58]その他の生産管理機器"}),【11】農具購入費!AC61)</f>
        <v>0</v>
      </c>
      <c r="H53" s="334">
        <f>SUMIFS(【10】農業機械!$AN$19:$AN$1018,【10】農業機械!$E$19:$E$1018,"[57]パソコン")+
SUMIFS(【10】農業機械!$AN$19:$AN$1018,【10】農業機械!$E$19:$E$1018,"[58]その他の生産管理機器")</f>
        <v>0</v>
      </c>
      <c r="I53" s="334">
        <f>SUMIFS(【10】農業機械!$AO$19:$AO$1018,【10】農業機械!$E$19:$E$1018,"[57]パソコン")+
SUMIFS(【10】農業機械!$AO$19:$AO$1018,【10】農業機械!$E$19:$E$1018,"[58]その他の生産管理機器")</f>
        <v>0</v>
      </c>
    </row>
    <row r="54" spans="2:9" ht="14.25" thickTop="1"/>
  </sheetData>
  <sheetProtection sheet="1" objects="1" scenarios="1" selectLockedCells="1"/>
  <mergeCells count="42">
    <mergeCell ref="B44:E44"/>
    <mergeCell ref="B38:E38"/>
    <mergeCell ref="F32:F34"/>
    <mergeCell ref="B26:E26"/>
    <mergeCell ref="B41:E41"/>
    <mergeCell ref="B42:E42"/>
    <mergeCell ref="B43:E43"/>
    <mergeCell ref="F4:F6"/>
    <mergeCell ref="G4:I4"/>
    <mergeCell ref="I7:I14"/>
    <mergeCell ref="B11:D11"/>
    <mergeCell ref="B14:E14"/>
    <mergeCell ref="B4:E6"/>
    <mergeCell ref="B13:D13"/>
    <mergeCell ref="B12:D12"/>
    <mergeCell ref="B8:D8"/>
    <mergeCell ref="B9:D9"/>
    <mergeCell ref="B10:D10"/>
    <mergeCell ref="B7:D7"/>
    <mergeCell ref="B15:E15"/>
    <mergeCell ref="G7:G14"/>
    <mergeCell ref="B39:E39"/>
    <mergeCell ref="B40:E40"/>
    <mergeCell ref="B35:E35"/>
    <mergeCell ref="B25:E25"/>
    <mergeCell ref="B24:E24"/>
    <mergeCell ref="B36:E36"/>
    <mergeCell ref="G24:G25"/>
    <mergeCell ref="B21:E23"/>
    <mergeCell ref="F21:F23"/>
    <mergeCell ref="G21:I21"/>
    <mergeCell ref="B37:E37"/>
    <mergeCell ref="I24:I25"/>
    <mergeCell ref="G32:I32"/>
    <mergeCell ref="B32:E34"/>
    <mergeCell ref="B46:E46"/>
    <mergeCell ref="B45:E45"/>
    <mergeCell ref="B53:E53"/>
    <mergeCell ref="G51:G52"/>
    <mergeCell ref="H51:H52"/>
    <mergeCell ref="B51:E52"/>
    <mergeCell ref="F51:F52"/>
  </mergeCells>
  <phoneticPr fontId="3"/>
  <pageMargins left="0.39370078740157483" right="0.39370078740157483" top="0.59055118110236227" bottom="0" header="0.31496062992125984" footer="0.31496062992125984"/>
  <pageSetup paperSize="9" scale="88" fitToWidth="0" fitToHeight="0" orientation="landscape" r:id="rId1"/>
  <rowBreaks count="1" manualBreakCount="1">
    <brk id="27" max="10" man="1"/>
  </row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heetPr>
  <dimension ref="A1:AC93"/>
  <sheetViews>
    <sheetView showGridLines="0" zoomScaleNormal="100" zoomScaleSheetLayoutView="80" workbookViewId="0">
      <selection activeCell="D19" sqref="D19"/>
    </sheetView>
  </sheetViews>
  <sheetFormatPr defaultColWidth="2.625" defaultRowHeight="14.25" customHeight="1" outlineLevelRow="1" outlineLevelCol="1"/>
  <cols>
    <col min="1" max="3" width="2.625" style="61" customWidth="1"/>
    <col min="4" max="4" width="20.75" style="61" customWidth="1"/>
    <col min="5" max="5" width="21.125" style="61" customWidth="1"/>
    <col min="6" max="6" width="10.625" style="61" customWidth="1"/>
    <col min="7" max="23" width="2.625" style="61" customWidth="1"/>
    <col min="24" max="25" width="2.625" style="61" customWidth="1" outlineLevel="1"/>
    <col min="26" max="27" width="2.625" style="61" outlineLevel="1"/>
    <col min="28" max="29" width="20.75" style="61" customWidth="1" outlineLevel="1"/>
    <col min="30" max="16384" width="2.625" style="61"/>
  </cols>
  <sheetData>
    <row r="1" spans="1:29" ht="14.25" customHeight="1">
      <c r="A1"/>
      <c r="B1"/>
      <c r="C1"/>
      <c r="D1"/>
      <c r="E1"/>
      <c r="F1"/>
      <c r="G1"/>
      <c r="H1"/>
      <c r="I1"/>
      <c r="J1"/>
      <c r="K1"/>
      <c r="L1"/>
      <c r="M1"/>
      <c r="N1"/>
      <c r="O1"/>
      <c r="P1"/>
      <c r="Q1"/>
      <c r="R1"/>
      <c r="S1"/>
      <c r="T1"/>
      <c r="U1"/>
      <c r="V1"/>
      <c r="W1"/>
      <c r="X1" s="124"/>
      <c r="Y1" s="57" t="s">
        <v>471</v>
      </c>
    </row>
    <row r="2" spans="1:29" ht="20.25" customHeight="1">
      <c r="A2" s="137" t="s">
        <v>1113</v>
      </c>
      <c r="B2"/>
      <c r="C2"/>
      <c r="D2"/>
      <c r="E2"/>
      <c r="F2"/>
      <c r="G2"/>
      <c r="H2"/>
      <c r="I2"/>
      <c r="J2"/>
      <c r="K2"/>
      <c r="L2"/>
      <c r="M2"/>
      <c r="N2"/>
      <c r="O2"/>
      <c r="P2"/>
      <c r="Q2"/>
      <c r="R2"/>
      <c r="S2"/>
      <c r="T2"/>
      <c r="U2"/>
      <c r="V2"/>
      <c r="W2"/>
      <c r="X2" s="124"/>
    </row>
    <row r="3" spans="1:29" ht="14.25" customHeight="1">
      <c r="A3" s="35"/>
      <c r="B3"/>
      <c r="C3"/>
      <c r="D3"/>
      <c r="E3"/>
      <c r="F3"/>
      <c r="G3"/>
      <c r="H3"/>
      <c r="I3"/>
      <c r="J3"/>
      <c r="K3"/>
      <c r="L3"/>
      <c r="M3"/>
      <c r="N3"/>
      <c r="O3"/>
      <c r="P3"/>
      <c r="Q3"/>
      <c r="R3"/>
      <c r="S3"/>
      <c r="T3"/>
      <c r="U3"/>
      <c r="V3"/>
      <c r="W3"/>
      <c r="X3" s="124"/>
    </row>
    <row r="4" spans="1:29" ht="14.25" customHeight="1">
      <c r="A4" s="4"/>
      <c r="B4" s="4" t="s">
        <v>651</v>
      </c>
      <c r="C4" s="4"/>
      <c r="D4" s="4"/>
      <c r="E4" s="4"/>
      <c r="F4" s="4"/>
      <c r="G4" s="4"/>
      <c r="H4" s="4"/>
      <c r="I4" s="4"/>
      <c r="J4" s="4"/>
      <c r="K4" s="4"/>
      <c r="L4" s="4"/>
      <c r="M4" s="4"/>
      <c r="N4" s="4"/>
      <c r="O4" s="4"/>
      <c r="P4" s="4"/>
      <c r="Q4" s="4"/>
      <c r="R4" s="4"/>
      <c r="S4" s="4"/>
      <c r="T4" s="4"/>
      <c r="U4" s="4"/>
      <c r="V4" s="4"/>
      <c r="W4" s="37"/>
      <c r="X4" s="124"/>
    </row>
    <row r="5" spans="1:29" ht="14.25" customHeight="1">
      <c r="A5" s="4"/>
      <c r="B5" s="4" t="s">
        <v>652</v>
      </c>
      <c r="C5" s="4"/>
      <c r="D5" s="4"/>
      <c r="E5" s="4"/>
      <c r="F5" s="4"/>
      <c r="G5" s="4"/>
      <c r="H5" s="4"/>
      <c r="I5" s="4"/>
      <c r="J5" s="4"/>
      <c r="K5" s="4"/>
      <c r="L5" s="4"/>
      <c r="M5" s="4"/>
      <c r="N5" s="4"/>
      <c r="O5" s="4"/>
      <c r="P5" s="4"/>
      <c r="Q5" s="4"/>
      <c r="R5" s="4"/>
      <c r="S5" s="4"/>
      <c r="T5" s="4"/>
      <c r="U5" s="4"/>
      <c r="V5" s="4"/>
      <c r="W5" s="37"/>
      <c r="X5" s="124"/>
    </row>
    <row r="6" spans="1:29" ht="14.25" customHeight="1">
      <c r="A6" s="4"/>
      <c r="B6" s="3" t="s">
        <v>517</v>
      </c>
      <c r="C6" s="4"/>
      <c r="D6" s="4"/>
      <c r="E6" s="4"/>
      <c r="F6" s="4"/>
      <c r="G6" s="4"/>
      <c r="H6" s="4"/>
      <c r="I6" s="4"/>
      <c r="J6" s="4"/>
      <c r="K6" s="4"/>
      <c r="L6" s="4"/>
      <c r="M6" s="4"/>
      <c r="N6" s="4"/>
      <c r="O6" s="4"/>
      <c r="P6" s="4"/>
      <c r="Q6" s="4"/>
      <c r="R6" s="4"/>
      <c r="S6" s="4"/>
      <c r="T6" s="4"/>
      <c r="U6" s="4"/>
      <c r="V6" s="4"/>
      <c r="W6" s="37"/>
      <c r="X6" s="124"/>
    </row>
    <row r="7" spans="1:29" ht="14.25" customHeight="1">
      <c r="A7" s="4"/>
      <c r="B7" s="3" t="s">
        <v>518</v>
      </c>
      <c r="C7" s="4"/>
      <c r="D7" s="4"/>
      <c r="E7" s="4"/>
      <c r="F7" s="4"/>
      <c r="G7" s="4"/>
      <c r="H7" s="4"/>
      <c r="I7" s="4"/>
      <c r="J7" s="4"/>
      <c r="K7" s="4"/>
      <c r="L7" s="4"/>
      <c r="M7" s="4"/>
      <c r="N7" s="4"/>
      <c r="O7" s="4"/>
      <c r="P7" s="4"/>
      <c r="Q7" s="4"/>
      <c r="R7" s="4"/>
      <c r="S7" s="4"/>
      <c r="T7" s="4"/>
      <c r="U7" s="4"/>
      <c r="V7" s="4"/>
      <c r="W7" s="37"/>
      <c r="X7" s="124"/>
    </row>
    <row r="8" spans="1:29" ht="14.25" customHeight="1">
      <c r="A8" s="4"/>
      <c r="B8" s="3"/>
      <c r="C8" s="4"/>
      <c r="D8" s="4"/>
      <c r="E8" s="4"/>
      <c r="F8" s="4"/>
      <c r="G8" s="4"/>
      <c r="H8" s="4"/>
      <c r="I8" s="4"/>
      <c r="J8" s="4"/>
      <c r="K8" s="4"/>
      <c r="L8" s="4"/>
      <c r="M8" s="4"/>
      <c r="N8" s="4"/>
      <c r="O8" s="4"/>
      <c r="P8" s="4"/>
      <c r="Q8" s="4"/>
      <c r="R8" s="4"/>
      <c r="S8" s="4"/>
      <c r="T8" s="4"/>
      <c r="U8" s="4"/>
      <c r="V8" s="4"/>
      <c r="W8" s="37"/>
      <c r="X8" s="124"/>
    </row>
    <row r="9" spans="1:29" ht="14.25" customHeight="1">
      <c r="A9" s="4"/>
      <c r="B9" s="4"/>
      <c r="C9" s="4"/>
      <c r="D9" s="4"/>
      <c r="E9" s="4"/>
      <c r="F9" s="4"/>
      <c r="G9" s="4"/>
      <c r="H9" s="4"/>
      <c r="I9" s="4"/>
      <c r="J9" s="4"/>
      <c r="K9" s="4"/>
      <c r="L9" s="4"/>
      <c r="M9" s="4"/>
      <c r="N9" s="4"/>
      <c r="O9" s="4"/>
      <c r="P9" s="4"/>
      <c r="Q9" s="4"/>
      <c r="R9" s="4"/>
      <c r="S9" s="4"/>
      <c r="T9" s="4"/>
      <c r="U9" s="4"/>
      <c r="V9" s="4"/>
      <c r="W9" s="37"/>
      <c r="X9" s="124"/>
    </row>
    <row r="10" spans="1:29" ht="14.25" customHeight="1">
      <c r="A10" s="4"/>
      <c r="B10" s="4"/>
      <c r="C10" s="4"/>
      <c r="D10" s="4"/>
      <c r="E10" s="4"/>
      <c r="F10" s="4"/>
      <c r="G10" s="4"/>
      <c r="H10" s="4"/>
      <c r="I10" s="4"/>
      <c r="J10" s="4"/>
      <c r="K10" s="4"/>
      <c r="L10" s="4"/>
      <c r="M10" s="4"/>
      <c r="N10" s="4"/>
      <c r="O10" s="4"/>
      <c r="P10" s="4"/>
      <c r="Q10" s="4"/>
      <c r="R10" s="4"/>
      <c r="S10" s="4"/>
      <c r="T10" s="4"/>
      <c r="U10" s="4"/>
      <c r="V10" s="4"/>
      <c r="W10" s="37"/>
      <c r="X10" s="124"/>
      <c r="AC10" s="978" t="s">
        <v>1110</v>
      </c>
    </row>
    <row r="11" spans="1:29" ht="16.899999999999999" customHeight="1">
      <c r="A11" s="4"/>
      <c r="B11" s="4"/>
      <c r="C11" s="4"/>
      <c r="D11" s="4"/>
      <c r="E11" s="4"/>
      <c r="F11" s="4"/>
      <c r="G11" s="4"/>
      <c r="H11" s="4"/>
      <c r="I11" s="4"/>
      <c r="J11" s="4"/>
      <c r="K11" s="4"/>
      <c r="L11" s="4"/>
      <c r="M11" s="4"/>
      <c r="N11" s="4"/>
      <c r="O11" s="4"/>
      <c r="P11" s="4"/>
      <c r="Q11" s="4"/>
      <c r="R11" s="4"/>
      <c r="S11" s="4"/>
      <c r="T11" s="4"/>
      <c r="U11" s="4"/>
      <c r="V11" s="4"/>
      <c r="W11" s="37"/>
      <c r="X11" s="124"/>
      <c r="AC11" s="979">
        <v>7</v>
      </c>
    </row>
    <row r="12" spans="1:29" ht="19.899999999999999" customHeight="1" thickBot="1">
      <c r="A12" s="35"/>
      <c r="B12"/>
      <c r="C12"/>
      <c r="D12"/>
      <c r="E12"/>
      <c r="F12"/>
      <c r="G12"/>
      <c r="H12"/>
      <c r="I12"/>
      <c r="J12"/>
      <c r="K12"/>
      <c r="L12"/>
      <c r="M12"/>
      <c r="N12"/>
      <c r="O12"/>
      <c r="P12"/>
      <c r="Q12"/>
      <c r="R12"/>
      <c r="S12"/>
      <c r="T12"/>
      <c r="U12"/>
      <c r="V12"/>
      <c r="W12" s="37"/>
      <c r="X12" s="124"/>
      <c r="Y12" s="139" t="s">
        <v>273</v>
      </c>
    </row>
    <row r="13" spans="1:29" ht="14.1" customHeight="1">
      <c r="A13"/>
      <c r="B13" s="1224" t="s">
        <v>132</v>
      </c>
      <c r="C13" s="1316"/>
      <c r="D13" s="1317"/>
      <c r="E13" s="1760" t="s">
        <v>733</v>
      </c>
      <c r="F13" s="1322" t="s">
        <v>732</v>
      </c>
      <c r="G13" s="1749" t="s">
        <v>123</v>
      </c>
      <c r="H13" s="1750"/>
      <c r="I13" s="1750"/>
      <c r="J13" s="1750"/>
      <c r="K13" s="1750"/>
      <c r="L13" s="1750"/>
      <c r="M13" s="1750"/>
      <c r="N13" s="1750"/>
      <c r="O13" s="1750"/>
      <c r="P13" s="1750"/>
      <c r="Q13" s="1750"/>
      <c r="R13" s="1750"/>
      <c r="S13" s="1750"/>
      <c r="T13" s="1750"/>
      <c r="U13" s="1750"/>
      <c r="V13" s="1751"/>
      <c r="W13"/>
      <c r="X13" s="124"/>
      <c r="Z13" s="1487" t="s">
        <v>137</v>
      </c>
      <c r="AA13" s="1488"/>
      <c r="AB13" s="1488"/>
      <c r="AC13" s="1747" t="s">
        <v>323</v>
      </c>
    </row>
    <row r="14" spans="1:29" ht="14.1" customHeight="1">
      <c r="A14"/>
      <c r="B14" s="1225"/>
      <c r="C14" s="1538"/>
      <c r="D14" s="1617"/>
      <c r="E14" s="1761"/>
      <c r="F14" s="1443"/>
      <c r="G14" s="1752"/>
      <c r="H14" s="1753"/>
      <c r="I14" s="1753"/>
      <c r="J14" s="1753"/>
      <c r="K14" s="1753"/>
      <c r="L14" s="1753"/>
      <c r="M14" s="1753"/>
      <c r="N14" s="1753"/>
      <c r="O14" s="1753"/>
      <c r="P14" s="1753"/>
      <c r="Q14" s="1753"/>
      <c r="R14" s="1753"/>
      <c r="S14" s="1753"/>
      <c r="T14" s="1753"/>
      <c r="U14" s="1753"/>
      <c r="V14" s="1754"/>
      <c r="W14"/>
      <c r="X14" s="124"/>
      <c r="Z14" s="1488"/>
      <c r="AA14" s="1488"/>
      <c r="AB14" s="1488"/>
      <c r="AC14" s="1748"/>
    </row>
    <row r="15" spans="1:29" ht="14.1" customHeight="1">
      <c r="A15"/>
      <c r="B15" s="1225"/>
      <c r="C15" s="1538"/>
      <c r="D15" s="1617"/>
      <c r="E15" s="1761"/>
      <c r="F15" s="1758"/>
      <c r="G15" s="1752"/>
      <c r="H15" s="1753"/>
      <c r="I15" s="1753"/>
      <c r="J15" s="1753"/>
      <c r="K15" s="1753"/>
      <c r="L15" s="1753"/>
      <c r="M15" s="1753"/>
      <c r="N15" s="1753"/>
      <c r="O15" s="1753"/>
      <c r="P15" s="1753"/>
      <c r="Q15" s="1753"/>
      <c r="R15" s="1753"/>
      <c r="S15" s="1753"/>
      <c r="T15" s="1753"/>
      <c r="U15" s="1753"/>
      <c r="V15" s="1754"/>
      <c r="W15"/>
      <c r="X15" s="124"/>
      <c r="Z15" s="1488"/>
      <c r="AA15" s="1488"/>
      <c r="AB15" s="1488"/>
      <c r="AC15" s="1263" t="s">
        <v>832</v>
      </c>
    </row>
    <row r="16" spans="1:29" ht="14.1" customHeight="1">
      <c r="A16"/>
      <c r="B16" s="1225"/>
      <c r="C16" s="1538"/>
      <c r="D16" s="1617"/>
      <c r="E16" s="1761"/>
      <c r="F16" s="1758"/>
      <c r="G16" s="1752"/>
      <c r="H16" s="1753"/>
      <c r="I16" s="1753"/>
      <c r="J16" s="1753"/>
      <c r="K16" s="1753"/>
      <c r="L16" s="1753"/>
      <c r="M16" s="1753"/>
      <c r="N16" s="1753"/>
      <c r="O16" s="1753"/>
      <c r="P16" s="1753"/>
      <c r="Q16" s="1753"/>
      <c r="R16" s="1753"/>
      <c r="S16" s="1753"/>
      <c r="T16" s="1753"/>
      <c r="U16" s="1753"/>
      <c r="V16" s="1754"/>
      <c r="W16"/>
      <c r="X16" s="124"/>
      <c r="Z16" s="1488"/>
      <c r="AA16" s="1488"/>
      <c r="AB16" s="1488"/>
      <c r="AC16" s="1745"/>
    </row>
    <row r="17" spans="1:29" ht="14.1" customHeight="1" thickBot="1">
      <c r="A17"/>
      <c r="B17" s="1318"/>
      <c r="C17" s="1319"/>
      <c r="D17" s="1320"/>
      <c r="E17" s="1762"/>
      <c r="F17" s="1759"/>
      <c r="G17" s="1755"/>
      <c r="H17" s="1756"/>
      <c r="I17" s="1756"/>
      <c r="J17" s="1756"/>
      <c r="K17" s="1756"/>
      <c r="L17" s="1756"/>
      <c r="M17" s="1756"/>
      <c r="N17" s="1756"/>
      <c r="O17" s="1756"/>
      <c r="P17" s="1756"/>
      <c r="Q17" s="1756"/>
      <c r="R17" s="1756"/>
      <c r="S17" s="1756"/>
      <c r="T17" s="1756"/>
      <c r="U17" s="1756"/>
      <c r="V17" s="1757"/>
      <c r="W17"/>
      <c r="X17" s="124"/>
      <c r="Z17" s="1488"/>
      <c r="AA17" s="1488"/>
      <c r="AB17" s="1488"/>
      <c r="AC17" s="1746"/>
    </row>
    <row r="18" spans="1:29" ht="27" customHeight="1" thickTop="1" thickBot="1">
      <c r="A18"/>
      <c r="B18" s="38"/>
      <c r="C18" s="39"/>
      <c r="D18" s="106" t="s">
        <v>124</v>
      </c>
      <c r="E18" s="97"/>
      <c r="F18" s="1051"/>
      <c r="G18" s="1769" t="s">
        <v>739</v>
      </c>
      <c r="H18" s="1770"/>
      <c r="I18" s="1770"/>
      <c r="J18" s="1770"/>
      <c r="K18" s="1770"/>
      <c r="L18" s="1770"/>
      <c r="M18" s="1770"/>
      <c r="N18" s="1770"/>
      <c r="O18" s="1770"/>
      <c r="P18" s="1770"/>
      <c r="Q18" s="1770"/>
      <c r="R18" s="1770"/>
      <c r="S18" s="1770"/>
      <c r="T18" s="1770"/>
      <c r="U18" s="1770"/>
      <c r="V18" s="1771"/>
      <c r="W18"/>
      <c r="X18" s="124"/>
      <c r="Z18" s="1784" t="s">
        <v>164</v>
      </c>
      <c r="AA18" s="1785"/>
      <c r="AB18" s="1786"/>
      <c r="AC18" s="300">
        <f>IF(E18&gt;0,ROUND( E18 * F18 / 100,0), IF(E18=0,ROUND( SUMPRODUCT(E19:E48,F19:F48 / 100),0), ""))</f>
        <v>0</v>
      </c>
    </row>
    <row r="19" spans="1:29" ht="27" customHeight="1" thickTop="1">
      <c r="A19"/>
      <c r="B19" s="1783" t="s">
        <v>164</v>
      </c>
      <c r="C19" s="1766"/>
      <c r="D19" s="788"/>
      <c r="E19" s="789"/>
      <c r="F19" s="1052"/>
      <c r="G19" s="1772"/>
      <c r="H19" s="1772"/>
      <c r="I19" s="1772"/>
      <c r="J19" s="1772"/>
      <c r="K19" s="1772"/>
      <c r="L19" s="1772"/>
      <c r="M19" s="1772"/>
      <c r="N19" s="1772"/>
      <c r="O19" s="1772"/>
      <c r="P19" s="1772"/>
      <c r="Q19" s="1772"/>
      <c r="R19" s="1772"/>
      <c r="S19" s="1772"/>
      <c r="T19" s="1772"/>
      <c r="U19" s="1772"/>
      <c r="V19" s="1773"/>
      <c r="W19"/>
      <c r="X19" s="124"/>
      <c r="Z19" s="140"/>
      <c r="AA19" s="140"/>
      <c r="AB19" s="36"/>
      <c r="AC19" s="70"/>
    </row>
    <row r="20" spans="1:29" ht="27" customHeight="1">
      <c r="A20"/>
      <c r="B20" s="1765"/>
      <c r="C20" s="1766"/>
      <c r="D20" s="788"/>
      <c r="E20" s="790"/>
      <c r="F20" s="1053"/>
      <c r="G20" s="1772"/>
      <c r="H20" s="1772"/>
      <c r="I20" s="1772"/>
      <c r="J20" s="1772"/>
      <c r="K20" s="1772"/>
      <c r="L20" s="1772"/>
      <c r="M20" s="1772"/>
      <c r="N20" s="1772"/>
      <c r="O20" s="1772"/>
      <c r="P20" s="1772"/>
      <c r="Q20" s="1772"/>
      <c r="R20" s="1772"/>
      <c r="S20" s="1772"/>
      <c r="T20" s="1772"/>
      <c r="U20" s="1772"/>
      <c r="V20" s="1773"/>
      <c r="W20"/>
      <c r="X20" s="124"/>
      <c r="Z20" s="140"/>
      <c r="AA20" s="140"/>
      <c r="AB20" s="36"/>
      <c r="AC20" s="70"/>
    </row>
    <row r="21" spans="1:29" ht="27" customHeight="1">
      <c r="A21"/>
      <c r="B21" s="1765"/>
      <c r="C21" s="1766"/>
      <c r="D21" s="788"/>
      <c r="E21" s="790"/>
      <c r="F21" s="1053"/>
      <c r="G21" s="1772"/>
      <c r="H21" s="1772"/>
      <c r="I21" s="1772"/>
      <c r="J21" s="1772"/>
      <c r="K21" s="1772"/>
      <c r="L21" s="1772"/>
      <c r="M21" s="1772"/>
      <c r="N21" s="1772"/>
      <c r="O21" s="1772"/>
      <c r="P21" s="1772"/>
      <c r="Q21" s="1772"/>
      <c r="R21" s="1772"/>
      <c r="S21" s="1772"/>
      <c r="T21" s="1772"/>
      <c r="U21" s="1772"/>
      <c r="V21" s="1773"/>
      <c r="W21"/>
      <c r="X21" s="124"/>
      <c r="Z21" s="140"/>
      <c r="AA21" s="140"/>
      <c r="AB21" s="36"/>
      <c r="AC21" s="70"/>
    </row>
    <row r="22" spans="1:29" ht="27" customHeight="1">
      <c r="A22"/>
      <c r="B22" s="1765"/>
      <c r="C22" s="1766"/>
      <c r="D22" s="788"/>
      <c r="E22" s="790"/>
      <c r="F22" s="1053"/>
      <c r="G22" s="1772"/>
      <c r="H22" s="1772"/>
      <c r="I22" s="1772"/>
      <c r="J22" s="1772"/>
      <c r="K22" s="1772"/>
      <c r="L22" s="1772"/>
      <c r="M22" s="1772"/>
      <c r="N22" s="1772"/>
      <c r="O22" s="1772"/>
      <c r="P22" s="1772"/>
      <c r="Q22" s="1772"/>
      <c r="R22" s="1772"/>
      <c r="S22" s="1772"/>
      <c r="T22" s="1772"/>
      <c r="U22" s="1772"/>
      <c r="V22" s="1773"/>
      <c r="W22"/>
      <c r="X22" s="124"/>
      <c r="Z22" s="140"/>
      <c r="AA22" s="140"/>
      <c r="AB22" s="36"/>
      <c r="AC22" s="70"/>
    </row>
    <row r="23" spans="1:29" ht="27" customHeight="1">
      <c r="A23"/>
      <c r="B23" s="1765"/>
      <c r="C23" s="1766"/>
      <c r="D23" s="788"/>
      <c r="E23" s="790"/>
      <c r="F23" s="1053"/>
      <c r="G23" s="1772"/>
      <c r="H23" s="1772"/>
      <c r="I23" s="1772"/>
      <c r="J23" s="1772"/>
      <c r="K23" s="1772"/>
      <c r="L23" s="1772"/>
      <c r="M23" s="1772"/>
      <c r="N23" s="1772"/>
      <c r="O23" s="1772"/>
      <c r="P23" s="1772"/>
      <c r="Q23" s="1772"/>
      <c r="R23" s="1772"/>
      <c r="S23" s="1772"/>
      <c r="T23" s="1772"/>
      <c r="U23" s="1772"/>
      <c r="V23" s="1773"/>
      <c r="W23"/>
      <c r="X23" s="124"/>
      <c r="Z23" s="140"/>
      <c r="AA23" s="140"/>
      <c r="AB23" s="36"/>
      <c r="AC23" s="70"/>
    </row>
    <row r="24" spans="1:29" ht="27" customHeight="1">
      <c r="A24"/>
      <c r="B24" s="1765"/>
      <c r="C24" s="1766"/>
      <c r="D24" s="788"/>
      <c r="E24" s="790"/>
      <c r="F24" s="1053"/>
      <c r="G24" s="1772"/>
      <c r="H24" s="1772"/>
      <c r="I24" s="1772"/>
      <c r="J24" s="1772"/>
      <c r="K24" s="1772"/>
      <c r="L24" s="1772"/>
      <c r="M24" s="1772"/>
      <c r="N24" s="1772"/>
      <c r="O24" s="1772"/>
      <c r="P24" s="1772"/>
      <c r="Q24" s="1772"/>
      <c r="R24" s="1772"/>
      <c r="S24" s="1772"/>
      <c r="T24" s="1772"/>
      <c r="U24" s="1772"/>
      <c r="V24" s="1773"/>
      <c r="W24"/>
      <c r="X24" s="124"/>
      <c r="Z24" s="140"/>
      <c r="AA24" s="140"/>
      <c r="AB24" s="36"/>
      <c r="AC24" s="70"/>
    </row>
    <row r="25" spans="1:29" ht="27" customHeight="1" collapsed="1">
      <c r="A25"/>
      <c r="B25" s="1767"/>
      <c r="C25" s="1768"/>
      <c r="D25" s="791"/>
      <c r="E25" s="792"/>
      <c r="F25" s="1054"/>
      <c r="G25" s="1774"/>
      <c r="H25" s="1774"/>
      <c r="I25" s="1774"/>
      <c r="J25" s="1774"/>
      <c r="K25" s="1774"/>
      <c r="L25" s="1774"/>
      <c r="M25" s="1774"/>
      <c r="N25" s="1774"/>
      <c r="O25" s="1774"/>
      <c r="P25" s="1774"/>
      <c r="Q25" s="1774"/>
      <c r="R25" s="1774"/>
      <c r="S25" s="1774"/>
      <c r="T25" s="1774"/>
      <c r="U25" s="1774"/>
      <c r="V25" s="1775"/>
      <c r="W25"/>
      <c r="X25" s="124"/>
      <c r="Z25" s="140"/>
      <c r="AA25" s="140"/>
      <c r="AB25" s="36"/>
      <c r="AC25" s="70"/>
    </row>
    <row r="26" spans="1:29" ht="27" hidden="1" customHeight="1" outlineLevel="1">
      <c r="A26"/>
      <c r="B26" s="1763"/>
      <c r="C26" s="1764"/>
      <c r="D26" s="788"/>
      <c r="E26" s="790"/>
      <c r="F26" s="1053"/>
      <c r="G26" s="1776"/>
      <c r="H26" s="1777"/>
      <c r="I26" s="1777"/>
      <c r="J26" s="1777"/>
      <c r="K26" s="1777"/>
      <c r="L26" s="1777"/>
      <c r="M26" s="1777"/>
      <c r="N26" s="1777"/>
      <c r="O26" s="1777"/>
      <c r="P26" s="1777"/>
      <c r="Q26" s="1777"/>
      <c r="R26" s="1777"/>
      <c r="S26" s="1777"/>
      <c r="T26" s="1777"/>
      <c r="U26" s="1777"/>
      <c r="V26" s="1778"/>
      <c r="W26"/>
      <c r="X26" s="124"/>
      <c r="Z26" s="140"/>
      <c r="AA26" s="140"/>
      <c r="AB26" s="36"/>
      <c r="AC26" s="70"/>
    </row>
    <row r="27" spans="1:29" ht="27" hidden="1" customHeight="1" outlineLevel="1">
      <c r="A27"/>
      <c r="B27" s="1765"/>
      <c r="C27" s="1766"/>
      <c r="D27" s="788"/>
      <c r="E27" s="790"/>
      <c r="F27" s="1053"/>
      <c r="G27" s="1765"/>
      <c r="H27" s="1779"/>
      <c r="I27" s="1779"/>
      <c r="J27" s="1779"/>
      <c r="K27" s="1779"/>
      <c r="L27" s="1779"/>
      <c r="M27" s="1779"/>
      <c r="N27" s="1779"/>
      <c r="O27" s="1779"/>
      <c r="P27" s="1779"/>
      <c r="Q27" s="1779"/>
      <c r="R27" s="1779"/>
      <c r="S27" s="1779"/>
      <c r="T27" s="1779"/>
      <c r="U27" s="1779"/>
      <c r="V27" s="1780"/>
      <c r="W27"/>
      <c r="X27" s="124"/>
      <c r="Z27" s="140"/>
      <c r="AA27" s="140"/>
      <c r="AB27" s="36"/>
      <c r="AC27" s="70"/>
    </row>
    <row r="28" spans="1:29" ht="27" hidden="1" customHeight="1" outlineLevel="1">
      <c r="A28"/>
      <c r="B28" s="1765"/>
      <c r="C28" s="1766"/>
      <c r="D28" s="788"/>
      <c r="E28" s="790"/>
      <c r="F28" s="1053"/>
      <c r="G28" s="1765"/>
      <c r="H28" s="1779"/>
      <c r="I28" s="1779"/>
      <c r="J28" s="1779"/>
      <c r="K28" s="1779"/>
      <c r="L28" s="1779"/>
      <c r="M28" s="1779"/>
      <c r="N28" s="1779"/>
      <c r="O28" s="1779"/>
      <c r="P28" s="1779"/>
      <c r="Q28" s="1779"/>
      <c r="R28" s="1779"/>
      <c r="S28" s="1779"/>
      <c r="T28" s="1779"/>
      <c r="U28" s="1779"/>
      <c r="V28" s="1780"/>
      <c r="W28"/>
      <c r="X28" s="124"/>
      <c r="Z28" s="140"/>
      <c r="AA28" s="140"/>
      <c r="AB28" s="36"/>
      <c r="AC28" s="70"/>
    </row>
    <row r="29" spans="1:29" ht="27" hidden="1" customHeight="1" outlineLevel="1">
      <c r="A29"/>
      <c r="B29" s="1765"/>
      <c r="C29" s="1766"/>
      <c r="D29" s="788"/>
      <c r="E29" s="790"/>
      <c r="F29" s="1053"/>
      <c r="G29" s="1765"/>
      <c r="H29" s="1779"/>
      <c r="I29" s="1779"/>
      <c r="J29" s="1779"/>
      <c r="K29" s="1779"/>
      <c r="L29" s="1779"/>
      <c r="M29" s="1779"/>
      <c r="N29" s="1779"/>
      <c r="O29" s="1779"/>
      <c r="P29" s="1779"/>
      <c r="Q29" s="1779"/>
      <c r="R29" s="1779"/>
      <c r="S29" s="1779"/>
      <c r="T29" s="1779"/>
      <c r="U29" s="1779"/>
      <c r="V29" s="1780"/>
      <c r="W29"/>
      <c r="X29" s="124"/>
      <c r="Z29" s="140"/>
      <c r="AA29" s="140"/>
      <c r="AB29" s="36"/>
      <c r="AC29" s="70"/>
    </row>
    <row r="30" spans="1:29" ht="27" hidden="1" customHeight="1" outlineLevel="1">
      <c r="A30"/>
      <c r="B30" s="1765"/>
      <c r="C30" s="1766"/>
      <c r="D30" s="788"/>
      <c r="E30" s="790"/>
      <c r="F30" s="1053"/>
      <c r="G30" s="1765"/>
      <c r="H30" s="1779"/>
      <c r="I30" s="1779"/>
      <c r="J30" s="1779"/>
      <c r="K30" s="1779"/>
      <c r="L30" s="1779"/>
      <c r="M30" s="1779"/>
      <c r="N30" s="1779"/>
      <c r="O30" s="1779"/>
      <c r="P30" s="1779"/>
      <c r="Q30" s="1779"/>
      <c r="R30" s="1779"/>
      <c r="S30" s="1779"/>
      <c r="T30" s="1779"/>
      <c r="U30" s="1779"/>
      <c r="V30" s="1780"/>
      <c r="W30"/>
      <c r="X30" s="124"/>
      <c r="Z30" s="140"/>
      <c r="AA30" s="140"/>
      <c r="AB30" s="36"/>
      <c r="AC30" s="70"/>
    </row>
    <row r="31" spans="1:29" ht="27" hidden="1" customHeight="1" outlineLevel="1">
      <c r="A31"/>
      <c r="B31" s="1765"/>
      <c r="C31" s="1766"/>
      <c r="D31" s="788"/>
      <c r="E31" s="790"/>
      <c r="F31" s="1053"/>
      <c r="G31" s="1765"/>
      <c r="H31" s="1779"/>
      <c r="I31" s="1779"/>
      <c r="J31" s="1779"/>
      <c r="K31" s="1779"/>
      <c r="L31" s="1779"/>
      <c r="M31" s="1779"/>
      <c r="N31" s="1779"/>
      <c r="O31" s="1779"/>
      <c r="P31" s="1779"/>
      <c r="Q31" s="1779"/>
      <c r="R31" s="1779"/>
      <c r="S31" s="1779"/>
      <c r="T31" s="1779"/>
      <c r="U31" s="1779"/>
      <c r="V31" s="1780"/>
      <c r="W31"/>
      <c r="X31" s="124"/>
      <c r="Z31" s="140"/>
      <c r="AA31" s="140"/>
      <c r="AB31" s="36"/>
      <c r="AC31" s="70"/>
    </row>
    <row r="32" spans="1:29" ht="27" hidden="1" customHeight="1" outlineLevel="1">
      <c r="A32"/>
      <c r="B32" s="1765"/>
      <c r="C32" s="1766"/>
      <c r="D32" s="788"/>
      <c r="E32" s="790"/>
      <c r="F32" s="1053"/>
      <c r="G32" s="1765"/>
      <c r="H32" s="1779"/>
      <c r="I32" s="1779"/>
      <c r="J32" s="1779"/>
      <c r="K32" s="1779"/>
      <c r="L32" s="1779"/>
      <c r="M32" s="1779"/>
      <c r="N32" s="1779"/>
      <c r="O32" s="1779"/>
      <c r="P32" s="1779"/>
      <c r="Q32" s="1779"/>
      <c r="R32" s="1779"/>
      <c r="S32" s="1779"/>
      <c r="T32" s="1779"/>
      <c r="U32" s="1779"/>
      <c r="V32" s="1780"/>
      <c r="W32"/>
      <c r="X32" s="124"/>
      <c r="Z32" s="140"/>
      <c r="AA32" s="140"/>
      <c r="AB32" s="36"/>
      <c r="AC32" s="70"/>
    </row>
    <row r="33" spans="1:29" ht="27" hidden="1" customHeight="1" outlineLevel="1">
      <c r="A33"/>
      <c r="B33" s="1765"/>
      <c r="C33" s="1766"/>
      <c r="D33" s="788"/>
      <c r="E33" s="790"/>
      <c r="F33" s="1053"/>
      <c r="G33" s="1765"/>
      <c r="H33" s="1779"/>
      <c r="I33" s="1779"/>
      <c r="J33" s="1779"/>
      <c r="K33" s="1779"/>
      <c r="L33" s="1779"/>
      <c r="M33" s="1779"/>
      <c r="N33" s="1779"/>
      <c r="O33" s="1779"/>
      <c r="P33" s="1779"/>
      <c r="Q33" s="1779"/>
      <c r="R33" s="1779"/>
      <c r="S33" s="1779"/>
      <c r="T33" s="1779"/>
      <c r="U33" s="1779"/>
      <c r="V33" s="1780"/>
      <c r="W33"/>
      <c r="X33" s="124"/>
      <c r="Z33" s="140"/>
      <c r="AA33" s="140"/>
      <c r="AB33" s="36"/>
      <c r="AC33" s="70"/>
    </row>
    <row r="34" spans="1:29" ht="27" hidden="1" customHeight="1" outlineLevel="1">
      <c r="A34"/>
      <c r="B34" s="1765"/>
      <c r="C34" s="1766"/>
      <c r="D34" s="788"/>
      <c r="E34" s="790"/>
      <c r="F34" s="1053"/>
      <c r="G34" s="1765"/>
      <c r="H34" s="1779"/>
      <c r="I34" s="1779"/>
      <c r="J34" s="1779"/>
      <c r="K34" s="1779"/>
      <c r="L34" s="1779"/>
      <c r="M34" s="1779"/>
      <c r="N34" s="1779"/>
      <c r="O34" s="1779"/>
      <c r="P34" s="1779"/>
      <c r="Q34" s="1779"/>
      <c r="R34" s="1779"/>
      <c r="S34" s="1779"/>
      <c r="T34" s="1779"/>
      <c r="U34" s="1779"/>
      <c r="V34" s="1780"/>
      <c r="W34"/>
      <c r="X34" s="124"/>
      <c r="Z34" s="140"/>
      <c r="AA34" s="140"/>
      <c r="AB34" s="36"/>
      <c r="AC34" s="70"/>
    </row>
    <row r="35" spans="1:29" ht="27" hidden="1" customHeight="1" outlineLevel="1">
      <c r="A35"/>
      <c r="B35" s="1765"/>
      <c r="C35" s="1766"/>
      <c r="D35" s="788"/>
      <c r="E35" s="790"/>
      <c r="F35" s="1053"/>
      <c r="G35" s="1765"/>
      <c r="H35" s="1779"/>
      <c r="I35" s="1779"/>
      <c r="J35" s="1779"/>
      <c r="K35" s="1779"/>
      <c r="L35" s="1779"/>
      <c r="M35" s="1779"/>
      <c r="N35" s="1779"/>
      <c r="O35" s="1779"/>
      <c r="P35" s="1779"/>
      <c r="Q35" s="1779"/>
      <c r="R35" s="1779"/>
      <c r="S35" s="1779"/>
      <c r="T35" s="1779"/>
      <c r="U35" s="1779"/>
      <c r="V35" s="1780"/>
      <c r="W35"/>
      <c r="X35" s="124"/>
      <c r="Z35" s="140"/>
      <c r="AA35" s="140"/>
      <c r="AB35" s="36"/>
      <c r="AC35" s="70"/>
    </row>
    <row r="36" spans="1:29" ht="27" hidden="1" customHeight="1" outlineLevel="1">
      <c r="A36"/>
      <c r="B36" s="1765"/>
      <c r="C36" s="1766"/>
      <c r="D36" s="788"/>
      <c r="E36" s="790"/>
      <c r="F36" s="1053"/>
      <c r="G36" s="1765"/>
      <c r="H36" s="1779"/>
      <c r="I36" s="1779"/>
      <c r="J36" s="1779"/>
      <c r="K36" s="1779"/>
      <c r="L36" s="1779"/>
      <c r="M36" s="1779"/>
      <c r="N36" s="1779"/>
      <c r="O36" s="1779"/>
      <c r="P36" s="1779"/>
      <c r="Q36" s="1779"/>
      <c r="R36" s="1779"/>
      <c r="S36" s="1779"/>
      <c r="T36" s="1779"/>
      <c r="U36" s="1779"/>
      <c r="V36" s="1780"/>
      <c r="W36"/>
      <c r="X36" s="124"/>
      <c r="Z36" s="140"/>
      <c r="AA36" s="140"/>
      <c r="AB36" s="36"/>
      <c r="AC36" s="70"/>
    </row>
    <row r="37" spans="1:29" ht="27" hidden="1" customHeight="1" outlineLevel="1">
      <c r="A37"/>
      <c r="B37" s="1765"/>
      <c r="C37" s="1766"/>
      <c r="D37" s="788"/>
      <c r="E37" s="790"/>
      <c r="F37" s="1053"/>
      <c r="G37" s="1765"/>
      <c r="H37" s="1779"/>
      <c r="I37" s="1779"/>
      <c r="J37" s="1779"/>
      <c r="K37" s="1779"/>
      <c r="L37" s="1779"/>
      <c r="M37" s="1779"/>
      <c r="N37" s="1779"/>
      <c r="O37" s="1779"/>
      <c r="P37" s="1779"/>
      <c r="Q37" s="1779"/>
      <c r="R37" s="1779"/>
      <c r="S37" s="1779"/>
      <c r="T37" s="1779"/>
      <c r="U37" s="1779"/>
      <c r="V37" s="1780"/>
      <c r="W37"/>
      <c r="X37" s="124"/>
      <c r="Z37" s="140"/>
      <c r="AA37" s="140"/>
      <c r="AB37" s="36"/>
      <c r="AC37" s="70"/>
    </row>
    <row r="38" spans="1:29" ht="27" hidden="1" customHeight="1" outlineLevel="1">
      <c r="A38"/>
      <c r="B38" s="1765"/>
      <c r="C38" s="1766"/>
      <c r="D38" s="788"/>
      <c r="E38" s="790"/>
      <c r="F38" s="1053"/>
      <c r="G38" s="1765"/>
      <c r="H38" s="1779"/>
      <c r="I38" s="1779"/>
      <c r="J38" s="1779"/>
      <c r="K38" s="1779"/>
      <c r="L38" s="1779"/>
      <c r="M38" s="1779"/>
      <c r="N38" s="1779"/>
      <c r="O38" s="1779"/>
      <c r="P38" s="1779"/>
      <c r="Q38" s="1779"/>
      <c r="R38" s="1779"/>
      <c r="S38" s="1779"/>
      <c r="T38" s="1779"/>
      <c r="U38" s="1779"/>
      <c r="V38" s="1780"/>
      <c r="W38"/>
      <c r="X38" s="124"/>
      <c r="Z38" s="140"/>
      <c r="AA38" s="140"/>
      <c r="AB38" s="36"/>
      <c r="AC38" s="70"/>
    </row>
    <row r="39" spans="1:29" ht="27" hidden="1" customHeight="1" outlineLevel="1">
      <c r="A39"/>
      <c r="B39" s="1765"/>
      <c r="C39" s="1766"/>
      <c r="D39" s="788"/>
      <c r="E39" s="790"/>
      <c r="F39" s="1053"/>
      <c r="G39" s="1765"/>
      <c r="H39" s="1779"/>
      <c r="I39" s="1779"/>
      <c r="J39" s="1779"/>
      <c r="K39" s="1779"/>
      <c r="L39" s="1779"/>
      <c r="M39" s="1779"/>
      <c r="N39" s="1779"/>
      <c r="O39" s="1779"/>
      <c r="P39" s="1779"/>
      <c r="Q39" s="1779"/>
      <c r="R39" s="1779"/>
      <c r="S39" s="1779"/>
      <c r="T39" s="1779"/>
      <c r="U39" s="1779"/>
      <c r="V39" s="1780"/>
      <c r="W39"/>
      <c r="X39" s="124"/>
      <c r="Z39" s="140"/>
      <c r="AA39" s="140"/>
      <c r="AB39" s="36"/>
      <c r="AC39" s="70"/>
    </row>
    <row r="40" spans="1:29" ht="27" hidden="1" customHeight="1" outlineLevel="1">
      <c r="A40"/>
      <c r="B40" s="1765"/>
      <c r="C40" s="1766"/>
      <c r="D40" s="788"/>
      <c r="E40" s="790"/>
      <c r="F40" s="1053"/>
      <c r="G40" s="1765"/>
      <c r="H40" s="1779"/>
      <c r="I40" s="1779"/>
      <c r="J40" s="1779"/>
      <c r="K40" s="1779"/>
      <c r="L40" s="1779"/>
      <c r="M40" s="1779"/>
      <c r="N40" s="1779"/>
      <c r="O40" s="1779"/>
      <c r="P40" s="1779"/>
      <c r="Q40" s="1779"/>
      <c r="R40" s="1779"/>
      <c r="S40" s="1779"/>
      <c r="T40" s="1779"/>
      <c r="U40" s="1779"/>
      <c r="V40" s="1780"/>
      <c r="W40"/>
      <c r="X40" s="124"/>
      <c r="Z40" s="140"/>
      <c r="AA40" s="140"/>
      <c r="AB40" s="36"/>
      <c r="AC40" s="70"/>
    </row>
    <row r="41" spans="1:29" ht="27" hidden="1" customHeight="1" outlineLevel="1">
      <c r="A41"/>
      <c r="B41" s="1765"/>
      <c r="C41" s="1766"/>
      <c r="D41" s="788"/>
      <c r="E41" s="790"/>
      <c r="F41" s="1053"/>
      <c r="G41" s="1765"/>
      <c r="H41" s="1779"/>
      <c r="I41" s="1779"/>
      <c r="J41" s="1779"/>
      <c r="K41" s="1779"/>
      <c r="L41" s="1779"/>
      <c r="M41" s="1779"/>
      <c r="N41" s="1779"/>
      <c r="O41" s="1779"/>
      <c r="P41" s="1779"/>
      <c r="Q41" s="1779"/>
      <c r="R41" s="1779"/>
      <c r="S41" s="1779"/>
      <c r="T41" s="1779"/>
      <c r="U41" s="1779"/>
      <c r="V41" s="1780"/>
      <c r="W41"/>
      <c r="X41" s="124"/>
      <c r="Z41" s="140"/>
      <c r="AA41" s="140"/>
      <c r="AB41" s="36"/>
      <c r="AC41" s="70"/>
    </row>
    <row r="42" spans="1:29" ht="27" hidden="1" customHeight="1" outlineLevel="1">
      <c r="A42"/>
      <c r="B42" s="1765"/>
      <c r="C42" s="1766"/>
      <c r="D42" s="788"/>
      <c r="E42" s="790"/>
      <c r="F42" s="1053"/>
      <c r="G42" s="1765"/>
      <c r="H42" s="1779"/>
      <c r="I42" s="1779"/>
      <c r="J42" s="1779"/>
      <c r="K42" s="1779"/>
      <c r="L42" s="1779"/>
      <c r="M42" s="1779"/>
      <c r="N42" s="1779"/>
      <c r="O42" s="1779"/>
      <c r="P42" s="1779"/>
      <c r="Q42" s="1779"/>
      <c r="R42" s="1779"/>
      <c r="S42" s="1779"/>
      <c r="T42" s="1779"/>
      <c r="U42" s="1779"/>
      <c r="V42" s="1780"/>
      <c r="W42"/>
      <c r="X42" s="124"/>
      <c r="Z42" s="140"/>
      <c r="AA42" s="140"/>
      <c r="AB42" s="36"/>
      <c r="AC42" s="70"/>
    </row>
    <row r="43" spans="1:29" ht="27" hidden="1" customHeight="1" outlineLevel="1">
      <c r="A43"/>
      <c r="B43" s="1765"/>
      <c r="C43" s="1766"/>
      <c r="D43" s="788"/>
      <c r="E43" s="790"/>
      <c r="F43" s="1053"/>
      <c r="G43" s="1765"/>
      <c r="H43" s="1779"/>
      <c r="I43" s="1779"/>
      <c r="J43" s="1779"/>
      <c r="K43" s="1779"/>
      <c r="L43" s="1779"/>
      <c r="M43" s="1779"/>
      <c r="N43" s="1779"/>
      <c r="O43" s="1779"/>
      <c r="P43" s="1779"/>
      <c r="Q43" s="1779"/>
      <c r="R43" s="1779"/>
      <c r="S43" s="1779"/>
      <c r="T43" s="1779"/>
      <c r="U43" s="1779"/>
      <c r="V43" s="1780"/>
      <c r="W43"/>
      <c r="X43" s="124"/>
      <c r="Z43" s="140"/>
      <c r="AA43" s="140"/>
      <c r="AB43" s="36"/>
      <c r="AC43" s="70"/>
    </row>
    <row r="44" spans="1:29" ht="27" hidden="1" customHeight="1" outlineLevel="1">
      <c r="A44"/>
      <c r="B44" s="1765"/>
      <c r="C44" s="1766"/>
      <c r="D44" s="788"/>
      <c r="E44" s="790"/>
      <c r="F44" s="1053"/>
      <c r="G44" s="1765"/>
      <c r="H44" s="1779"/>
      <c r="I44" s="1779"/>
      <c r="J44" s="1779"/>
      <c r="K44" s="1779"/>
      <c r="L44" s="1779"/>
      <c r="M44" s="1779"/>
      <c r="N44" s="1779"/>
      <c r="O44" s="1779"/>
      <c r="P44" s="1779"/>
      <c r="Q44" s="1779"/>
      <c r="R44" s="1779"/>
      <c r="S44" s="1779"/>
      <c r="T44" s="1779"/>
      <c r="U44" s="1779"/>
      <c r="V44" s="1780"/>
      <c r="W44"/>
      <c r="X44" s="124"/>
      <c r="Z44" s="140"/>
      <c r="AA44" s="140"/>
      <c r="AB44" s="36"/>
      <c r="AC44" s="70"/>
    </row>
    <row r="45" spans="1:29" ht="27" hidden="1" customHeight="1" outlineLevel="1">
      <c r="A45"/>
      <c r="B45" s="1765"/>
      <c r="C45" s="1766"/>
      <c r="D45" s="788"/>
      <c r="E45" s="790"/>
      <c r="F45" s="1053"/>
      <c r="G45" s="1765"/>
      <c r="H45" s="1779"/>
      <c r="I45" s="1779"/>
      <c r="J45" s="1779"/>
      <c r="K45" s="1779"/>
      <c r="L45" s="1779"/>
      <c r="M45" s="1779"/>
      <c r="N45" s="1779"/>
      <c r="O45" s="1779"/>
      <c r="P45" s="1779"/>
      <c r="Q45" s="1779"/>
      <c r="R45" s="1779"/>
      <c r="S45" s="1779"/>
      <c r="T45" s="1779"/>
      <c r="U45" s="1779"/>
      <c r="V45" s="1780"/>
      <c r="W45"/>
      <c r="X45" s="124"/>
      <c r="Z45" s="140"/>
      <c r="AA45" s="140"/>
      <c r="AB45" s="36"/>
      <c r="AC45" s="70"/>
    </row>
    <row r="46" spans="1:29" ht="27" hidden="1" customHeight="1" outlineLevel="1">
      <c r="A46"/>
      <c r="B46" s="1765"/>
      <c r="C46" s="1766"/>
      <c r="D46" s="788"/>
      <c r="E46" s="790"/>
      <c r="F46" s="1053"/>
      <c r="G46" s="1765"/>
      <c r="H46" s="1779"/>
      <c r="I46" s="1779"/>
      <c r="J46" s="1779"/>
      <c r="K46" s="1779"/>
      <c r="L46" s="1779"/>
      <c r="M46" s="1779"/>
      <c r="N46" s="1779"/>
      <c r="O46" s="1779"/>
      <c r="P46" s="1779"/>
      <c r="Q46" s="1779"/>
      <c r="R46" s="1779"/>
      <c r="S46" s="1779"/>
      <c r="T46" s="1779"/>
      <c r="U46" s="1779"/>
      <c r="V46" s="1780"/>
      <c r="W46"/>
      <c r="X46" s="124"/>
      <c r="Z46" s="140"/>
      <c r="AA46" s="140"/>
      <c r="AB46" s="36"/>
      <c r="AC46" s="70"/>
    </row>
    <row r="47" spans="1:29" ht="27" hidden="1" customHeight="1" outlineLevel="1">
      <c r="A47"/>
      <c r="B47" s="1765"/>
      <c r="C47" s="1766"/>
      <c r="D47" s="788"/>
      <c r="E47" s="790"/>
      <c r="F47" s="1053"/>
      <c r="G47" s="1765"/>
      <c r="H47" s="1779"/>
      <c r="I47" s="1779"/>
      <c r="J47" s="1779"/>
      <c r="K47" s="1779"/>
      <c r="L47" s="1779"/>
      <c r="M47" s="1779"/>
      <c r="N47" s="1779"/>
      <c r="O47" s="1779"/>
      <c r="P47" s="1779"/>
      <c r="Q47" s="1779"/>
      <c r="R47" s="1779"/>
      <c r="S47" s="1779"/>
      <c r="T47" s="1779"/>
      <c r="U47" s="1779"/>
      <c r="V47" s="1780"/>
      <c r="W47"/>
      <c r="X47" s="124"/>
      <c r="Z47" s="140"/>
      <c r="AA47" s="140"/>
      <c r="AB47" s="36"/>
      <c r="AC47" s="70"/>
    </row>
    <row r="48" spans="1:29" ht="27" hidden="1" customHeight="1" outlineLevel="1" thickBot="1">
      <c r="A48"/>
      <c r="B48" s="1767"/>
      <c r="C48" s="1768"/>
      <c r="D48" s="793"/>
      <c r="E48" s="794"/>
      <c r="F48" s="1040"/>
      <c r="G48" s="1781"/>
      <c r="H48" s="1782"/>
      <c r="I48" s="1782"/>
      <c r="J48" s="1782"/>
      <c r="K48" s="1782"/>
      <c r="L48" s="1782"/>
      <c r="M48" s="1782"/>
      <c r="N48" s="1782"/>
      <c r="O48" s="1782"/>
      <c r="P48" s="1782"/>
      <c r="Q48" s="1782"/>
      <c r="R48" s="1782"/>
      <c r="S48" s="1782"/>
      <c r="T48" s="1782"/>
      <c r="U48" s="1782"/>
      <c r="V48" s="1355"/>
      <c r="W48"/>
      <c r="X48" s="124"/>
      <c r="Z48" s="140"/>
      <c r="AA48" s="140"/>
      <c r="AB48" s="36"/>
      <c r="AC48" s="70"/>
    </row>
    <row r="49" spans="1:29" ht="20.25" customHeight="1">
      <c r="X49" s="124"/>
    </row>
    <row r="50" spans="1:29" ht="14.25" customHeight="1">
      <c r="X50" s="124"/>
    </row>
    <row r="51" spans="1:29" ht="14.25" customHeight="1">
      <c r="X51" s="124"/>
    </row>
    <row r="52" spans="1:29" ht="14.25" customHeight="1">
      <c r="X52" s="124"/>
    </row>
    <row r="53" spans="1:29" ht="14.25" customHeight="1">
      <c r="X53" s="124"/>
      <c r="AC53" s="1095" t="s">
        <v>1111</v>
      </c>
    </row>
    <row r="54" spans="1:29" ht="14.25" customHeight="1">
      <c r="X54" s="124"/>
      <c r="AC54" s="979">
        <v>7</v>
      </c>
    </row>
    <row r="55" spans="1:29" ht="19.5" thickBot="1">
      <c r="X55" s="124"/>
      <c r="Y55" s="139" t="s">
        <v>519</v>
      </c>
    </row>
    <row r="56" spans="1:29" ht="14.1" customHeight="1">
      <c r="A56"/>
      <c r="B56" s="1224" t="s">
        <v>132</v>
      </c>
      <c r="C56" s="1316"/>
      <c r="D56" s="1317"/>
      <c r="E56" s="1760" t="s">
        <v>733</v>
      </c>
      <c r="F56" s="1322" t="s">
        <v>732</v>
      </c>
      <c r="G56" s="1749" t="s">
        <v>123</v>
      </c>
      <c r="H56" s="1750"/>
      <c r="I56" s="1750"/>
      <c r="J56" s="1750"/>
      <c r="K56" s="1750"/>
      <c r="L56" s="1750"/>
      <c r="M56" s="1750"/>
      <c r="N56" s="1750"/>
      <c r="O56" s="1750"/>
      <c r="P56" s="1750"/>
      <c r="Q56" s="1750"/>
      <c r="R56" s="1750"/>
      <c r="S56" s="1750"/>
      <c r="T56" s="1750"/>
      <c r="U56" s="1750"/>
      <c r="V56" s="1751"/>
      <c r="X56" s="124"/>
      <c r="Z56" s="1487" t="s">
        <v>137</v>
      </c>
      <c r="AA56" s="1488"/>
      <c r="AB56" s="1488"/>
      <c r="AC56" s="1747" t="s">
        <v>323</v>
      </c>
    </row>
    <row r="57" spans="1:29" ht="14.1" customHeight="1">
      <c r="A57"/>
      <c r="B57" s="1225"/>
      <c r="C57" s="1538"/>
      <c r="D57" s="1617"/>
      <c r="E57" s="1761"/>
      <c r="F57" s="1443"/>
      <c r="G57" s="1752"/>
      <c r="H57" s="1753"/>
      <c r="I57" s="1753"/>
      <c r="J57" s="1753"/>
      <c r="K57" s="1753"/>
      <c r="L57" s="1753"/>
      <c r="M57" s="1753"/>
      <c r="N57" s="1753"/>
      <c r="O57" s="1753"/>
      <c r="P57" s="1753"/>
      <c r="Q57" s="1753"/>
      <c r="R57" s="1753"/>
      <c r="S57" s="1753"/>
      <c r="T57" s="1753"/>
      <c r="U57" s="1753"/>
      <c r="V57" s="1754"/>
      <c r="X57" s="124"/>
      <c r="Z57" s="1488"/>
      <c r="AA57" s="1488"/>
      <c r="AB57" s="1488"/>
      <c r="AC57" s="1748"/>
    </row>
    <row r="58" spans="1:29" ht="14.1" customHeight="1">
      <c r="A58"/>
      <c r="B58" s="1225"/>
      <c r="C58" s="1538"/>
      <c r="D58" s="1617"/>
      <c r="E58" s="1761"/>
      <c r="F58" s="1758"/>
      <c r="G58" s="1752"/>
      <c r="H58" s="1753"/>
      <c r="I58" s="1753"/>
      <c r="J58" s="1753"/>
      <c r="K58" s="1753"/>
      <c r="L58" s="1753"/>
      <c r="M58" s="1753"/>
      <c r="N58" s="1753"/>
      <c r="O58" s="1753"/>
      <c r="P58" s="1753"/>
      <c r="Q58" s="1753"/>
      <c r="R58" s="1753"/>
      <c r="S58" s="1753"/>
      <c r="T58" s="1753"/>
      <c r="U58" s="1753"/>
      <c r="V58" s="1754"/>
      <c r="X58" s="124"/>
      <c r="Z58" s="1488"/>
      <c r="AA58" s="1488"/>
      <c r="AB58" s="1488"/>
      <c r="AC58" s="1263" t="s">
        <v>832</v>
      </c>
    </row>
    <row r="59" spans="1:29" ht="14.1" customHeight="1">
      <c r="A59"/>
      <c r="B59" s="1225"/>
      <c r="C59" s="1538"/>
      <c r="D59" s="1617"/>
      <c r="E59" s="1761"/>
      <c r="F59" s="1758"/>
      <c r="G59" s="1752"/>
      <c r="H59" s="1753"/>
      <c r="I59" s="1753"/>
      <c r="J59" s="1753"/>
      <c r="K59" s="1753"/>
      <c r="L59" s="1753"/>
      <c r="M59" s="1753"/>
      <c r="N59" s="1753"/>
      <c r="O59" s="1753"/>
      <c r="P59" s="1753"/>
      <c r="Q59" s="1753"/>
      <c r="R59" s="1753"/>
      <c r="S59" s="1753"/>
      <c r="T59" s="1753"/>
      <c r="U59" s="1753"/>
      <c r="V59" s="1754"/>
      <c r="X59" s="124"/>
      <c r="Z59" s="1488"/>
      <c r="AA59" s="1488"/>
      <c r="AB59" s="1488"/>
      <c r="AC59" s="1745"/>
    </row>
    <row r="60" spans="1:29" ht="14.1" customHeight="1" thickBot="1">
      <c r="A60"/>
      <c r="B60" s="1318"/>
      <c r="C60" s="1319"/>
      <c r="D60" s="1320"/>
      <c r="E60" s="1762"/>
      <c r="F60" s="1759"/>
      <c r="G60" s="1755"/>
      <c r="H60" s="1756"/>
      <c r="I60" s="1756"/>
      <c r="J60" s="1756"/>
      <c r="K60" s="1756"/>
      <c r="L60" s="1756"/>
      <c r="M60" s="1756"/>
      <c r="N60" s="1756"/>
      <c r="O60" s="1756"/>
      <c r="P60" s="1756"/>
      <c r="Q60" s="1756"/>
      <c r="R60" s="1756"/>
      <c r="S60" s="1756"/>
      <c r="T60" s="1756"/>
      <c r="U60" s="1756"/>
      <c r="V60" s="1757"/>
      <c r="X60" s="124"/>
      <c r="Z60" s="1488"/>
      <c r="AA60" s="1488"/>
      <c r="AB60" s="1488"/>
      <c r="AC60" s="1746"/>
    </row>
    <row r="61" spans="1:29" ht="27" customHeight="1" thickTop="1" thickBot="1">
      <c r="A61"/>
      <c r="B61" s="38"/>
      <c r="C61" s="39"/>
      <c r="D61" s="106" t="s">
        <v>124</v>
      </c>
      <c r="E61" s="97"/>
      <c r="F61" s="1051"/>
      <c r="G61" s="1769" t="s">
        <v>740</v>
      </c>
      <c r="H61" s="1770"/>
      <c r="I61" s="1770"/>
      <c r="J61" s="1770"/>
      <c r="K61" s="1770"/>
      <c r="L61" s="1770"/>
      <c r="M61" s="1770"/>
      <c r="N61" s="1770"/>
      <c r="O61" s="1770"/>
      <c r="P61" s="1770"/>
      <c r="Q61" s="1770"/>
      <c r="R61" s="1770"/>
      <c r="S61" s="1770"/>
      <c r="T61" s="1770"/>
      <c r="U61" s="1770"/>
      <c r="V61" s="1771"/>
      <c r="X61" s="124"/>
      <c r="Z61" s="1725" t="s">
        <v>125</v>
      </c>
      <c r="AA61" s="1340"/>
      <c r="AB61" s="1807"/>
      <c r="AC61" s="300">
        <f>IF(E61&gt;0,ROUND( E61 * F61 / 100,0), IF(E61=0,ROUND( SUMPRODUCT(E62:E91,F62:F91 / 100),0), ""))</f>
        <v>0</v>
      </c>
    </row>
    <row r="62" spans="1:29" ht="27" customHeight="1" thickTop="1">
      <c r="A62"/>
      <c r="B62" s="1787" t="s">
        <v>125</v>
      </c>
      <c r="C62" s="1788"/>
      <c r="D62" s="795"/>
      <c r="E62" s="796"/>
      <c r="F62" s="1052"/>
      <c r="G62" s="1772"/>
      <c r="H62" s="1772"/>
      <c r="I62" s="1772"/>
      <c r="J62" s="1772"/>
      <c r="K62" s="1772"/>
      <c r="L62" s="1772"/>
      <c r="M62" s="1772"/>
      <c r="N62" s="1772"/>
      <c r="O62" s="1772"/>
      <c r="P62" s="1772"/>
      <c r="Q62" s="1772"/>
      <c r="R62" s="1772"/>
      <c r="S62" s="1772"/>
      <c r="T62" s="1772"/>
      <c r="U62" s="1772"/>
      <c r="V62" s="1773"/>
      <c r="X62" s="124"/>
      <c r="Z62" s="140"/>
      <c r="AA62" s="140"/>
      <c r="AB62" s="36"/>
      <c r="AC62" s="70"/>
    </row>
    <row r="63" spans="1:29" ht="27" customHeight="1">
      <c r="A63"/>
      <c r="B63" s="1789"/>
      <c r="C63" s="1788"/>
      <c r="D63" s="795"/>
      <c r="E63" s="797"/>
      <c r="F63" s="1053"/>
      <c r="G63" s="1772"/>
      <c r="H63" s="1772"/>
      <c r="I63" s="1772"/>
      <c r="J63" s="1772"/>
      <c r="K63" s="1772"/>
      <c r="L63" s="1772"/>
      <c r="M63" s="1772"/>
      <c r="N63" s="1772"/>
      <c r="O63" s="1772"/>
      <c r="P63" s="1772"/>
      <c r="Q63" s="1772"/>
      <c r="R63" s="1772"/>
      <c r="S63" s="1772"/>
      <c r="T63" s="1772"/>
      <c r="U63" s="1772"/>
      <c r="V63" s="1773"/>
      <c r="X63" s="124"/>
      <c r="Z63" s="140"/>
      <c r="AA63" s="140"/>
      <c r="AB63" s="36"/>
      <c r="AC63" s="70"/>
    </row>
    <row r="64" spans="1:29" ht="27" customHeight="1">
      <c r="A64"/>
      <c r="B64" s="1789"/>
      <c r="C64" s="1788"/>
      <c r="D64" s="795"/>
      <c r="E64" s="797"/>
      <c r="F64" s="1053"/>
      <c r="G64" s="1772"/>
      <c r="H64" s="1772"/>
      <c r="I64" s="1772"/>
      <c r="J64" s="1772"/>
      <c r="K64" s="1772"/>
      <c r="L64" s="1772"/>
      <c r="M64" s="1772"/>
      <c r="N64" s="1772"/>
      <c r="O64" s="1772"/>
      <c r="P64" s="1772"/>
      <c r="Q64" s="1772"/>
      <c r="R64" s="1772"/>
      <c r="S64" s="1772"/>
      <c r="T64" s="1772"/>
      <c r="U64" s="1772"/>
      <c r="V64" s="1773"/>
      <c r="X64" s="124"/>
      <c r="Z64" s="140"/>
      <c r="AA64" s="140"/>
      <c r="AB64" s="36"/>
      <c r="AC64" s="70"/>
    </row>
    <row r="65" spans="1:29" ht="27" customHeight="1">
      <c r="A65"/>
      <c r="B65" s="1789"/>
      <c r="C65" s="1788"/>
      <c r="D65" s="795"/>
      <c r="E65" s="797"/>
      <c r="F65" s="1053"/>
      <c r="G65" s="1772"/>
      <c r="H65" s="1772"/>
      <c r="I65" s="1772"/>
      <c r="J65" s="1772"/>
      <c r="K65" s="1772"/>
      <c r="L65" s="1772"/>
      <c r="M65" s="1772"/>
      <c r="N65" s="1772"/>
      <c r="O65" s="1772"/>
      <c r="P65" s="1772"/>
      <c r="Q65" s="1772"/>
      <c r="R65" s="1772"/>
      <c r="S65" s="1772"/>
      <c r="T65" s="1772"/>
      <c r="U65" s="1772"/>
      <c r="V65" s="1773"/>
      <c r="X65" s="124"/>
      <c r="Z65" s="140"/>
      <c r="AA65" s="140"/>
      <c r="AB65" s="36"/>
      <c r="AC65" s="70"/>
    </row>
    <row r="66" spans="1:29" ht="27" customHeight="1">
      <c r="A66"/>
      <c r="B66" s="1789"/>
      <c r="C66" s="1788"/>
      <c r="D66" s="795"/>
      <c r="E66" s="797"/>
      <c r="F66" s="1053"/>
      <c r="G66" s="1772"/>
      <c r="H66" s="1772"/>
      <c r="I66" s="1772"/>
      <c r="J66" s="1772"/>
      <c r="K66" s="1772"/>
      <c r="L66" s="1772"/>
      <c r="M66" s="1772"/>
      <c r="N66" s="1772"/>
      <c r="O66" s="1772"/>
      <c r="P66" s="1772"/>
      <c r="Q66" s="1772"/>
      <c r="R66" s="1772"/>
      <c r="S66" s="1772"/>
      <c r="T66" s="1772"/>
      <c r="U66" s="1772"/>
      <c r="V66" s="1773"/>
      <c r="X66" s="124"/>
      <c r="Z66" s="140"/>
      <c r="AA66" s="140"/>
      <c r="AB66" s="36"/>
      <c r="AC66" s="70"/>
    </row>
    <row r="67" spans="1:29" ht="27" customHeight="1">
      <c r="A67"/>
      <c r="B67" s="1789"/>
      <c r="C67" s="1788"/>
      <c r="D67" s="795"/>
      <c r="E67" s="797"/>
      <c r="F67" s="1053"/>
      <c r="G67" s="1772"/>
      <c r="H67" s="1772"/>
      <c r="I67" s="1772"/>
      <c r="J67" s="1772"/>
      <c r="K67" s="1772"/>
      <c r="L67" s="1772"/>
      <c r="M67" s="1772"/>
      <c r="N67" s="1772"/>
      <c r="O67" s="1772"/>
      <c r="P67" s="1772"/>
      <c r="Q67" s="1772"/>
      <c r="R67" s="1772"/>
      <c r="S67" s="1772"/>
      <c r="T67" s="1772"/>
      <c r="U67" s="1772"/>
      <c r="V67" s="1773"/>
      <c r="X67" s="124"/>
      <c r="Z67" s="140"/>
      <c r="AA67" s="140"/>
      <c r="AB67" s="36"/>
      <c r="AC67" s="70"/>
    </row>
    <row r="68" spans="1:29" ht="27" customHeight="1" collapsed="1">
      <c r="A68"/>
      <c r="B68" s="1790"/>
      <c r="C68" s="1791"/>
      <c r="D68" s="798"/>
      <c r="E68" s="799"/>
      <c r="F68" s="1054"/>
      <c r="G68" s="1774"/>
      <c r="H68" s="1774"/>
      <c r="I68" s="1774"/>
      <c r="J68" s="1774"/>
      <c r="K68" s="1774"/>
      <c r="L68" s="1774"/>
      <c r="M68" s="1774"/>
      <c r="N68" s="1774"/>
      <c r="O68" s="1774"/>
      <c r="P68" s="1774"/>
      <c r="Q68" s="1774"/>
      <c r="R68" s="1774"/>
      <c r="S68" s="1774"/>
      <c r="T68" s="1774"/>
      <c r="U68" s="1774"/>
      <c r="V68" s="1775"/>
      <c r="X68" s="124"/>
      <c r="Z68" s="140"/>
      <c r="AA68" s="140"/>
      <c r="AB68" s="36"/>
      <c r="AC68" s="70"/>
    </row>
    <row r="69" spans="1:29" ht="27" hidden="1" customHeight="1" outlineLevel="1">
      <c r="A69"/>
      <c r="B69" s="1792"/>
      <c r="C69" s="1793"/>
      <c r="D69" s="795"/>
      <c r="E69" s="797"/>
      <c r="F69" s="1053"/>
      <c r="G69" s="1798"/>
      <c r="H69" s="1799"/>
      <c r="I69" s="1799"/>
      <c r="J69" s="1799"/>
      <c r="K69" s="1799"/>
      <c r="L69" s="1799"/>
      <c r="M69" s="1799"/>
      <c r="N69" s="1799"/>
      <c r="O69" s="1799"/>
      <c r="P69" s="1799"/>
      <c r="Q69" s="1799"/>
      <c r="R69" s="1799"/>
      <c r="S69" s="1799"/>
      <c r="T69" s="1799"/>
      <c r="U69" s="1799"/>
      <c r="V69" s="1800"/>
      <c r="X69" s="124"/>
      <c r="Z69" s="141"/>
      <c r="AA69" s="141"/>
      <c r="AB69" s="36"/>
      <c r="AC69" s="70"/>
    </row>
    <row r="70" spans="1:29" ht="27" hidden="1" customHeight="1" outlineLevel="1">
      <c r="A70"/>
      <c r="B70" s="1787"/>
      <c r="C70" s="1794"/>
      <c r="D70" s="795"/>
      <c r="E70" s="797"/>
      <c r="F70" s="1053"/>
      <c r="G70" s="1264"/>
      <c r="H70" s="1801"/>
      <c r="I70" s="1801"/>
      <c r="J70" s="1801"/>
      <c r="K70" s="1801"/>
      <c r="L70" s="1801"/>
      <c r="M70" s="1801"/>
      <c r="N70" s="1801"/>
      <c r="O70" s="1801"/>
      <c r="P70" s="1801"/>
      <c r="Q70" s="1801"/>
      <c r="R70" s="1801"/>
      <c r="S70" s="1801"/>
      <c r="T70" s="1801"/>
      <c r="U70" s="1801"/>
      <c r="V70" s="1802"/>
      <c r="X70" s="124"/>
      <c r="Z70" s="141"/>
      <c r="AA70" s="141"/>
      <c r="AB70" s="36"/>
      <c r="AC70" s="70"/>
    </row>
    <row r="71" spans="1:29" ht="27" hidden="1" customHeight="1" outlineLevel="1">
      <c r="A71"/>
      <c r="B71" s="1787"/>
      <c r="C71" s="1794"/>
      <c r="D71" s="795"/>
      <c r="E71" s="797"/>
      <c r="F71" s="1053"/>
      <c r="G71" s="1264"/>
      <c r="H71" s="1801"/>
      <c r="I71" s="1801"/>
      <c r="J71" s="1801"/>
      <c r="K71" s="1801"/>
      <c r="L71" s="1801"/>
      <c r="M71" s="1801"/>
      <c r="N71" s="1801"/>
      <c r="O71" s="1801"/>
      <c r="P71" s="1801"/>
      <c r="Q71" s="1801"/>
      <c r="R71" s="1801"/>
      <c r="S71" s="1801"/>
      <c r="T71" s="1801"/>
      <c r="U71" s="1801"/>
      <c r="V71" s="1802"/>
      <c r="X71" s="124"/>
      <c r="Z71" s="140"/>
      <c r="AA71" s="140"/>
      <c r="AB71" s="36"/>
      <c r="AC71" s="70"/>
    </row>
    <row r="72" spans="1:29" ht="27" hidden="1" customHeight="1" outlineLevel="1">
      <c r="A72"/>
      <c r="B72" s="1787"/>
      <c r="C72" s="1794"/>
      <c r="D72" s="795"/>
      <c r="E72" s="797"/>
      <c r="F72" s="1053"/>
      <c r="G72" s="1264"/>
      <c r="H72" s="1801"/>
      <c r="I72" s="1801"/>
      <c r="J72" s="1801"/>
      <c r="K72" s="1801"/>
      <c r="L72" s="1801"/>
      <c r="M72" s="1801"/>
      <c r="N72" s="1801"/>
      <c r="O72" s="1801"/>
      <c r="P72" s="1801"/>
      <c r="Q72" s="1801"/>
      <c r="R72" s="1801"/>
      <c r="S72" s="1801"/>
      <c r="T72" s="1801"/>
      <c r="U72" s="1801"/>
      <c r="V72" s="1802"/>
      <c r="X72" s="124"/>
      <c r="Z72" s="140"/>
      <c r="AA72" s="140"/>
      <c r="AB72" s="36"/>
      <c r="AC72" s="70"/>
    </row>
    <row r="73" spans="1:29" ht="27" hidden="1" customHeight="1" outlineLevel="1">
      <c r="A73"/>
      <c r="B73" s="1787"/>
      <c r="C73" s="1794"/>
      <c r="D73" s="795"/>
      <c r="E73" s="797"/>
      <c r="F73" s="1053"/>
      <c r="G73" s="1264"/>
      <c r="H73" s="1801"/>
      <c r="I73" s="1801"/>
      <c r="J73" s="1801"/>
      <c r="K73" s="1801"/>
      <c r="L73" s="1801"/>
      <c r="M73" s="1801"/>
      <c r="N73" s="1801"/>
      <c r="O73" s="1801"/>
      <c r="P73" s="1801"/>
      <c r="Q73" s="1801"/>
      <c r="R73" s="1801"/>
      <c r="S73" s="1801"/>
      <c r="T73" s="1801"/>
      <c r="U73" s="1801"/>
      <c r="V73" s="1802"/>
      <c r="X73" s="124"/>
      <c r="Z73" s="140"/>
      <c r="AA73" s="140"/>
      <c r="AB73" s="36"/>
      <c r="AC73" s="70"/>
    </row>
    <row r="74" spans="1:29" ht="27" hidden="1" customHeight="1" outlineLevel="1">
      <c r="A74"/>
      <c r="B74" s="1787"/>
      <c r="C74" s="1794"/>
      <c r="D74" s="795"/>
      <c r="E74" s="797"/>
      <c r="F74" s="1053"/>
      <c r="G74" s="1264"/>
      <c r="H74" s="1801"/>
      <c r="I74" s="1801"/>
      <c r="J74" s="1801"/>
      <c r="K74" s="1801"/>
      <c r="L74" s="1801"/>
      <c r="M74" s="1801"/>
      <c r="N74" s="1801"/>
      <c r="O74" s="1801"/>
      <c r="P74" s="1801"/>
      <c r="Q74" s="1801"/>
      <c r="R74" s="1801"/>
      <c r="S74" s="1801"/>
      <c r="T74" s="1801"/>
      <c r="U74" s="1801"/>
      <c r="V74" s="1802"/>
      <c r="X74" s="124"/>
      <c r="Z74" s="141"/>
      <c r="AA74" s="141"/>
      <c r="AB74" s="36"/>
      <c r="AC74" s="70"/>
    </row>
    <row r="75" spans="1:29" ht="27" hidden="1" customHeight="1" outlineLevel="1">
      <c r="A75"/>
      <c r="B75" s="1787"/>
      <c r="C75" s="1794"/>
      <c r="D75" s="795"/>
      <c r="E75" s="797"/>
      <c r="F75" s="1053"/>
      <c r="G75" s="1264"/>
      <c r="H75" s="1801"/>
      <c r="I75" s="1801"/>
      <c r="J75" s="1801"/>
      <c r="K75" s="1801"/>
      <c r="L75" s="1801"/>
      <c r="M75" s="1801"/>
      <c r="N75" s="1801"/>
      <c r="O75" s="1801"/>
      <c r="P75" s="1801"/>
      <c r="Q75" s="1801"/>
      <c r="R75" s="1801"/>
      <c r="S75" s="1801"/>
      <c r="T75" s="1801"/>
      <c r="U75" s="1801"/>
      <c r="V75" s="1802"/>
      <c r="X75" s="124"/>
      <c r="Z75" s="141"/>
      <c r="AA75" s="141"/>
      <c r="AB75" s="36"/>
      <c r="AC75" s="70"/>
    </row>
    <row r="76" spans="1:29" ht="27" hidden="1" customHeight="1" outlineLevel="1">
      <c r="A76"/>
      <c r="B76" s="1787"/>
      <c r="C76" s="1794"/>
      <c r="D76" s="795"/>
      <c r="E76" s="797"/>
      <c r="F76" s="1053"/>
      <c r="G76" s="1264"/>
      <c r="H76" s="1801"/>
      <c r="I76" s="1801"/>
      <c r="J76" s="1801"/>
      <c r="K76" s="1801"/>
      <c r="L76" s="1801"/>
      <c r="M76" s="1801"/>
      <c r="N76" s="1801"/>
      <c r="O76" s="1801"/>
      <c r="P76" s="1801"/>
      <c r="Q76" s="1801"/>
      <c r="R76" s="1801"/>
      <c r="S76" s="1801"/>
      <c r="T76" s="1801"/>
      <c r="U76" s="1801"/>
      <c r="V76" s="1802"/>
      <c r="X76" s="124"/>
      <c r="Z76" s="140"/>
      <c r="AA76" s="140"/>
      <c r="AB76" s="36"/>
      <c r="AC76" s="70"/>
    </row>
    <row r="77" spans="1:29" ht="27" hidden="1" customHeight="1" outlineLevel="1">
      <c r="A77"/>
      <c r="B77" s="1787"/>
      <c r="C77" s="1794"/>
      <c r="D77" s="795"/>
      <c r="E77" s="797"/>
      <c r="F77" s="1053"/>
      <c r="G77" s="1264"/>
      <c r="H77" s="1801"/>
      <c r="I77" s="1801"/>
      <c r="J77" s="1801"/>
      <c r="K77" s="1801"/>
      <c r="L77" s="1801"/>
      <c r="M77" s="1801"/>
      <c r="N77" s="1801"/>
      <c r="O77" s="1801"/>
      <c r="P77" s="1801"/>
      <c r="Q77" s="1801"/>
      <c r="R77" s="1801"/>
      <c r="S77" s="1801"/>
      <c r="T77" s="1801"/>
      <c r="U77" s="1801"/>
      <c r="V77" s="1802"/>
      <c r="X77" s="124"/>
      <c r="Z77" s="140"/>
      <c r="AA77" s="140"/>
      <c r="AB77" s="36"/>
      <c r="AC77" s="70"/>
    </row>
    <row r="78" spans="1:29" ht="27" hidden="1" customHeight="1" outlineLevel="1">
      <c r="A78"/>
      <c r="B78" s="1787"/>
      <c r="C78" s="1794"/>
      <c r="D78" s="795"/>
      <c r="E78" s="797"/>
      <c r="F78" s="1053"/>
      <c r="G78" s="1264"/>
      <c r="H78" s="1801"/>
      <c r="I78" s="1801"/>
      <c r="J78" s="1801"/>
      <c r="K78" s="1801"/>
      <c r="L78" s="1801"/>
      <c r="M78" s="1801"/>
      <c r="N78" s="1801"/>
      <c r="O78" s="1801"/>
      <c r="P78" s="1801"/>
      <c r="Q78" s="1801"/>
      <c r="R78" s="1801"/>
      <c r="S78" s="1801"/>
      <c r="T78" s="1801"/>
      <c r="U78" s="1801"/>
      <c r="V78" s="1802"/>
      <c r="X78" s="124"/>
      <c r="Z78" s="140"/>
      <c r="AA78" s="140"/>
      <c r="AB78" s="36"/>
      <c r="AC78" s="70"/>
    </row>
    <row r="79" spans="1:29" ht="27" hidden="1" customHeight="1" outlineLevel="1">
      <c r="A79"/>
      <c r="B79" s="1787"/>
      <c r="C79" s="1794"/>
      <c r="D79" s="795"/>
      <c r="E79" s="797"/>
      <c r="F79" s="1053"/>
      <c r="G79" s="1264"/>
      <c r="H79" s="1801"/>
      <c r="I79" s="1801"/>
      <c r="J79" s="1801"/>
      <c r="K79" s="1801"/>
      <c r="L79" s="1801"/>
      <c r="M79" s="1801"/>
      <c r="N79" s="1801"/>
      <c r="O79" s="1801"/>
      <c r="P79" s="1801"/>
      <c r="Q79" s="1801"/>
      <c r="R79" s="1801"/>
      <c r="S79" s="1801"/>
      <c r="T79" s="1801"/>
      <c r="U79" s="1801"/>
      <c r="V79" s="1802"/>
      <c r="X79" s="124"/>
      <c r="Z79" s="141"/>
      <c r="AA79" s="141"/>
      <c r="AB79" s="36"/>
      <c r="AC79" s="70"/>
    </row>
    <row r="80" spans="1:29" ht="27" hidden="1" customHeight="1" outlineLevel="1">
      <c r="A80"/>
      <c r="B80" s="1787"/>
      <c r="C80" s="1794"/>
      <c r="D80" s="795"/>
      <c r="E80" s="797"/>
      <c r="F80" s="1053"/>
      <c r="G80" s="1264"/>
      <c r="H80" s="1801"/>
      <c r="I80" s="1801"/>
      <c r="J80" s="1801"/>
      <c r="K80" s="1801"/>
      <c r="L80" s="1801"/>
      <c r="M80" s="1801"/>
      <c r="N80" s="1801"/>
      <c r="O80" s="1801"/>
      <c r="P80" s="1801"/>
      <c r="Q80" s="1801"/>
      <c r="R80" s="1801"/>
      <c r="S80" s="1801"/>
      <c r="T80" s="1801"/>
      <c r="U80" s="1801"/>
      <c r="V80" s="1802"/>
      <c r="X80" s="124"/>
      <c r="Z80" s="141"/>
      <c r="AA80" s="141"/>
      <c r="AB80" s="36"/>
      <c r="AC80" s="70"/>
    </row>
    <row r="81" spans="1:29" ht="27" hidden="1" customHeight="1" outlineLevel="1">
      <c r="A81"/>
      <c r="B81" s="1787"/>
      <c r="C81" s="1794"/>
      <c r="D81" s="795"/>
      <c r="E81" s="797"/>
      <c r="F81" s="1053"/>
      <c r="G81" s="1264"/>
      <c r="H81" s="1801"/>
      <c r="I81" s="1801"/>
      <c r="J81" s="1801"/>
      <c r="K81" s="1801"/>
      <c r="L81" s="1801"/>
      <c r="M81" s="1801"/>
      <c r="N81" s="1801"/>
      <c r="O81" s="1801"/>
      <c r="P81" s="1801"/>
      <c r="Q81" s="1801"/>
      <c r="R81" s="1801"/>
      <c r="S81" s="1801"/>
      <c r="T81" s="1801"/>
      <c r="U81" s="1801"/>
      <c r="V81" s="1802"/>
      <c r="X81" s="124"/>
      <c r="Z81" s="140"/>
      <c r="AA81" s="140"/>
      <c r="AB81" s="36"/>
      <c r="AC81" s="70"/>
    </row>
    <row r="82" spans="1:29" ht="27" hidden="1" customHeight="1" outlineLevel="1">
      <c r="A82"/>
      <c r="B82" s="1787"/>
      <c r="C82" s="1794"/>
      <c r="D82" s="795"/>
      <c r="E82" s="797"/>
      <c r="F82" s="1053"/>
      <c r="G82" s="1264"/>
      <c r="H82" s="1801"/>
      <c r="I82" s="1801"/>
      <c r="J82" s="1801"/>
      <c r="K82" s="1801"/>
      <c r="L82" s="1801"/>
      <c r="M82" s="1801"/>
      <c r="N82" s="1801"/>
      <c r="O82" s="1801"/>
      <c r="P82" s="1801"/>
      <c r="Q82" s="1801"/>
      <c r="R82" s="1801"/>
      <c r="S82" s="1801"/>
      <c r="T82" s="1801"/>
      <c r="U82" s="1801"/>
      <c r="V82" s="1802"/>
      <c r="X82" s="124"/>
      <c r="Z82" s="140"/>
      <c r="AA82" s="140"/>
      <c r="AB82" s="36"/>
      <c r="AC82" s="70"/>
    </row>
    <row r="83" spans="1:29" ht="27" hidden="1" customHeight="1" outlineLevel="1">
      <c r="A83"/>
      <c r="B83" s="1787"/>
      <c r="C83" s="1794"/>
      <c r="D83" s="795"/>
      <c r="E83" s="797"/>
      <c r="F83" s="1053"/>
      <c r="G83" s="1264"/>
      <c r="H83" s="1801"/>
      <c r="I83" s="1801"/>
      <c r="J83" s="1801"/>
      <c r="K83" s="1801"/>
      <c r="L83" s="1801"/>
      <c r="M83" s="1801"/>
      <c r="N83" s="1801"/>
      <c r="O83" s="1801"/>
      <c r="P83" s="1801"/>
      <c r="Q83" s="1801"/>
      <c r="R83" s="1801"/>
      <c r="S83" s="1801"/>
      <c r="T83" s="1801"/>
      <c r="U83" s="1801"/>
      <c r="V83" s="1802"/>
      <c r="X83" s="124"/>
      <c r="Z83" s="140"/>
      <c r="AA83" s="140"/>
      <c r="AB83" s="36"/>
      <c r="AC83" s="70"/>
    </row>
    <row r="84" spans="1:29" ht="27" hidden="1" customHeight="1" outlineLevel="1">
      <c r="A84"/>
      <c r="B84" s="1787"/>
      <c r="C84" s="1794"/>
      <c r="D84" s="795"/>
      <c r="E84" s="797"/>
      <c r="F84" s="1053"/>
      <c r="G84" s="1264"/>
      <c r="H84" s="1801"/>
      <c r="I84" s="1801"/>
      <c r="J84" s="1801"/>
      <c r="K84" s="1801"/>
      <c r="L84" s="1801"/>
      <c r="M84" s="1801"/>
      <c r="N84" s="1801"/>
      <c r="O84" s="1801"/>
      <c r="P84" s="1801"/>
      <c r="Q84" s="1801"/>
      <c r="R84" s="1801"/>
      <c r="S84" s="1801"/>
      <c r="T84" s="1801"/>
      <c r="U84" s="1801"/>
      <c r="V84" s="1802"/>
      <c r="X84" s="124"/>
      <c r="Z84" s="141"/>
      <c r="AA84" s="141"/>
      <c r="AB84" s="36"/>
      <c r="AC84" s="70"/>
    </row>
    <row r="85" spans="1:29" ht="27" hidden="1" customHeight="1" outlineLevel="1">
      <c r="A85"/>
      <c r="B85" s="1787"/>
      <c r="C85" s="1794"/>
      <c r="D85" s="795"/>
      <c r="E85" s="797"/>
      <c r="F85" s="1053"/>
      <c r="G85" s="1264"/>
      <c r="H85" s="1801"/>
      <c r="I85" s="1801"/>
      <c r="J85" s="1801"/>
      <c r="K85" s="1801"/>
      <c r="L85" s="1801"/>
      <c r="M85" s="1801"/>
      <c r="N85" s="1801"/>
      <c r="O85" s="1801"/>
      <c r="P85" s="1801"/>
      <c r="Q85" s="1801"/>
      <c r="R85" s="1801"/>
      <c r="S85" s="1801"/>
      <c r="T85" s="1801"/>
      <c r="U85" s="1801"/>
      <c r="V85" s="1802"/>
      <c r="X85" s="124"/>
      <c r="Z85" s="141"/>
      <c r="AA85" s="141"/>
      <c r="AB85" s="36"/>
      <c r="AC85" s="70"/>
    </row>
    <row r="86" spans="1:29" ht="27" hidden="1" customHeight="1" outlineLevel="1">
      <c r="A86"/>
      <c r="B86" s="1787"/>
      <c r="C86" s="1794"/>
      <c r="D86" s="795"/>
      <c r="E86" s="797"/>
      <c r="F86" s="1053"/>
      <c r="G86" s="1264"/>
      <c r="H86" s="1801"/>
      <c r="I86" s="1801"/>
      <c r="J86" s="1801"/>
      <c r="K86" s="1801"/>
      <c r="L86" s="1801"/>
      <c r="M86" s="1801"/>
      <c r="N86" s="1801"/>
      <c r="O86" s="1801"/>
      <c r="P86" s="1801"/>
      <c r="Q86" s="1801"/>
      <c r="R86" s="1801"/>
      <c r="S86" s="1801"/>
      <c r="T86" s="1801"/>
      <c r="U86" s="1801"/>
      <c r="V86" s="1802"/>
      <c r="X86" s="124"/>
      <c r="Z86" s="140"/>
      <c r="AA86" s="140"/>
      <c r="AB86" s="36"/>
      <c r="AC86" s="70"/>
    </row>
    <row r="87" spans="1:29" ht="27" hidden="1" customHeight="1" outlineLevel="1">
      <c r="A87"/>
      <c r="B87" s="1795"/>
      <c r="C87" s="1794"/>
      <c r="D87" s="795"/>
      <c r="E87" s="797"/>
      <c r="F87" s="1053"/>
      <c r="G87" s="1803"/>
      <c r="H87" s="1801"/>
      <c r="I87" s="1801"/>
      <c r="J87" s="1801"/>
      <c r="K87" s="1801"/>
      <c r="L87" s="1801"/>
      <c r="M87" s="1801"/>
      <c r="N87" s="1801"/>
      <c r="O87" s="1801"/>
      <c r="P87" s="1801"/>
      <c r="Q87" s="1801"/>
      <c r="R87" s="1801"/>
      <c r="S87" s="1801"/>
      <c r="T87" s="1801"/>
      <c r="U87" s="1801"/>
      <c r="V87" s="1802"/>
      <c r="X87" s="124"/>
      <c r="Z87" s="140"/>
      <c r="AA87" s="140"/>
      <c r="AB87" s="36"/>
      <c r="AC87" s="70"/>
    </row>
    <row r="88" spans="1:29" ht="27" hidden="1" customHeight="1" outlineLevel="1">
      <c r="A88"/>
      <c r="B88" s="1795"/>
      <c r="C88" s="1794"/>
      <c r="D88" s="795"/>
      <c r="E88" s="797"/>
      <c r="F88" s="1053"/>
      <c r="G88" s="1803"/>
      <c r="H88" s="1801"/>
      <c r="I88" s="1801"/>
      <c r="J88" s="1801"/>
      <c r="K88" s="1801"/>
      <c r="L88" s="1801"/>
      <c r="M88" s="1801"/>
      <c r="N88" s="1801"/>
      <c r="O88" s="1801"/>
      <c r="P88" s="1801"/>
      <c r="Q88" s="1801"/>
      <c r="R88" s="1801"/>
      <c r="S88" s="1801"/>
      <c r="T88" s="1801"/>
      <c r="U88" s="1801"/>
      <c r="V88" s="1802"/>
      <c r="X88" s="124"/>
      <c r="Z88" s="140"/>
      <c r="AA88" s="140"/>
      <c r="AB88" s="36"/>
      <c r="AC88" s="70"/>
    </row>
    <row r="89" spans="1:29" ht="27" hidden="1" customHeight="1" outlineLevel="1">
      <c r="A89"/>
      <c r="B89" s="1795"/>
      <c r="C89" s="1794"/>
      <c r="D89" s="795"/>
      <c r="E89" s="797"/>
      <c r="F89" s="1053"/>
      <c r="G89" s="1803"/>
      <c r="H89" s="1801"/>
      <c r="I89" s="1801"/>
      <c r="J89" s="1801"/>
      <c r="K89" s="1801"/>
      <c r="L89" s="1801"/>
      <c r="M89" s="1801"/>
      <c r="N89" s="1801"/>
      <c r="O89" s="1801"/>
      <c r="P89" s="1801"/>
      <c r="Q89" s="1801"/>
      <c r="R89" s="1801"/>
      <c r="S89" s="1801"/>
      <c r="T89" s="1801"/>
      <c r="U89" s="1801"/>
      <c r="V89" s="1802"/>
      <c r="X89" s="124"/>
      <c r="Z89" s="141"/>
      <c r="AA89" s="141"/>
      <c r="AB89" s="36"/>
      <c r="AC89" s="70"/>
    </row>
    <row r="90" spans="1:29" ht="27" hidden="1" customHeight="1" outlineLevel="1">
      <c r="A90"/>
      <c r="B90" s="1795"/>
      <c r="C90" s="1794"/>
      <c r="D90" s="795"/>
      <c r="E90" s="797"/>
      <c r="F90" s="1053"/>
      <c r="G90" s="1803"/>
      <c r="H90" s="1801"/>
      <c r="I90" s="1801"/>
      <c r="J90" s="1801"/>
      <c r="K90" s="1801"/>
      <c r="L90" s="1801"/>
      <c r="M90" s="1801"/>
      <c r="N90" s="1801"/>
      <c r="O90" s="1801"/>
      <c r="P90" s="1801"/>
      <c r="Q90" s="1801"/>
      <c r="R90" s="1801"/>
      <c r="S90" s="1801"/>
      <c r="T90" s="1801"/>
      <c r="U90" s="1801"/>
      <c r="V90" s="1802"/>
      <c r="X90" s="124"/>
      <c r="Z90" s="141"/>
      <c r="AA90" s="141"/>
      <c r="AB90" s="36"/>
      <c r="AC90" s="70"/>
    </row>
    <row r="91" spans="1:29" ht="27" hidden="1" customHeight="1" outlineLevel="1" thickBot="1">
      <c r="A91"/>
      <c r="B91" s="1796"/>
      <c r="C91" s="1797"/>
      <c r="D91" s="800"/>
      <c r="E91" s="801"/>
      <c r="F91" s="1040"/>
      <c r="G91" s="1804"/>
      <c r="H91" s="1805"/>
      <c r="I91" s="1805"/>
      <c r="J91" s="1805"/>
      <c r="K91" s="1805"/>
      <c r="L91" s="1805"/>
      <c r="M91" s="1805"/>
      <c r="N91" s="1805"/>
      <c r="O91" s="1805"/>
      <c r="P91" s="1805"/>
      <c r="Q91" s="1805"/>
      <c r="R91" s="1805"/>
      <c r="S91" s="1805"/>
      <c r="T91" s="1805"/>
      <c r="U91" s="1805"/>
      <c r="V91" s="1806"/>
      <c r="X91" s="124"/>
      <c r="Z91" s="141"/>
      <c r="AA91" s="141"/>
      <c r="AB91" s="36"/>
      <c r="AC91" s="70"/>
    </row>
    <row r="92" spans="1:29" ht="14.25" customHeight="1">
      <c r="B92"/>
      <c r="C92"/>
      <c r="D92"/>
      <c r="E92"/>
      <c r="F92"/>
      <c r="G92"/>
      <c r="H92"/>
      <c r="I92"/>
      <c r="J92"/>
      <c r="K92"/>
      <c r="L92"/>
      <c r="M92"/>
      <c r="N92"/>
      <c r="O92"/>
      <c r="P92"/>
      <c r="Q92"/>
      <c r="R92"/>
      <c r="S92"/>
      <c r="T92"/>
      <c r="U92"/>
      <c r="V92"/>
      <c r="X92" s="4"/>
    </row>
    <row r="93" spans="1:29" ht="14.25" customHeight="1">
      <c r="X93" s="4"/>
    </row>
  </sheetData>
  <sheetProtection sheet="1" objects="1" scenarios="1" selectLockedCells="1"/>
  <mergeCells count="24">
    <mergeCell ref="B62:C68"/>
    <mergeCell ref="B69:C91"/>
    <mergeCell ref="G61:V68"/>
    <mergeCell ref="G69:V91"/>
    <mergeCell ref="Z61:AB61"/>
    <mergeCell ref="AC56:AC57"/>
    <mergeCell ref="AC58:AC60"/>
    <mergeCell ref="B26:C48"/>
    <mergeCell ref="G18:V25"/>
    <mergeCell ref="G26:V48"/>
    <mergeCell ref="B19:C25"/>
    <mergeCell ref="Z18:AB18"/>
    <mergeCell ref="G56:V60"/>
    <mergeCell ref="Z56:AB60"/>
    <mergeCell ref="F56:F60"/>
    <mergeCell ref="E56:E60"/>
    <mergeCell ref="B56:D60"/>
    <mergeCell ref="AC15:AC17"/>
    <mergeCell ref="AC13:AC14"/>
    <mergeCell ref="G13:V17"/>
    <mergeCell ref="B13:D17"/>
    <mergeCell ref="Z13:AB17"/>
    <mergeCell ref="F13:F17"/>
    <mergeCell ref="E13:E17"/>
  </mergeCells>
  <phoneticPr fontId="3"/>
  <dataValidations count="4">
    <dataValidation type="custom" allowBlank="1" showInputMessage="1" showErrorMessage="1" error="0.1～100の値を入力してください。" sqref="F61:F91 F18:F48" xr:uid="{00000000-0002-0000-0A00-000000000000}">
      <formula1>AND(AND(F18*10=INT(F18*10)),(F18&gt;0),(F18&lt;=100))</formula1>
    </dataValidation>
    <dataValidation type="whole" operator="greaterThan" allowBlank="1" showInputMessage="1" showErrorMessage="1" error="整数を入力してください。" sqref="E18:E48 E61:E91" xr:uid="{00000000-0002-0000-0A00-000001000000}">
      <formula1>0</formula1>
    </dataValidation>
    <dataValidation type="whole" allowBlank="1" showInputMessage="1" showErrorMessage="1" sqref="AC11" xr:uid="{00000000-0002-0000-0A00-000002000000}">
      <formula1>1</formula1>
      <formula2>30</formula2>
    </dataValidation>
    <dataValidation type="whole" showInputMessage="1" showErrorMessage="1" sqref="AC54" xr:uid="{00000000-0002-0000-0A00-000003000000}">
      <formula1>1</formula1>
      <formula2>30</formula2>
    </dataValidation>
  </dataValidations>
  <printOptions horizontalCentered="1"/>
  <pageMargins left="0.39370078740157483" right="0.39370078740157483" top="0.59055118110236227" bottom="0.59055118110236227" header="0.19685039370078741" footer="0.19685039370078741"/>
  <pageSetup paperSize="8" scale="85" firstPageNumber="21" fitToWidth="0" fitToHeight="0" orientation="landscape" r:id="rId1"/>
  <headerFooter scaleWithDoc="0"/>
  <drawing r:id="rId2"/>
  <legacyDrawing r:id="rId3"/>
  <controls>
    <mc:AlternateContent xmlns:mc="http://schemas.openxmlformats.org/markup-compatibility/2006">
      <mc:Choice Requires="x14">
        <control shapeId="9219" r:id="rId4" name="btnKoushin1">
          <controlPr defaultSize="0" print="0" autoLine="0" autoPict="0" r:id="rId5">
            <anchor moveWithCells="1">
              <from>
                <xdr:col>29</xdr:col>
                <xdr:colOff>38100</xdr:colOff>
                <xdr:row>8</xdr:row>
                <xdr:rowOff>123825</xdr:rowOff>
              </from>
              <to>
                <xdr:col>35</xdr:col>
                <xdr:colOff>95250</xdr:colOff>
                <xdr:row>10</xdr:row>
                <xdr:rowOff>190500</xdr:rowOff>
              </to>
            </anchor>
          </controlPr>
        </control>
      </mc:Choice>
      <mc:Fallback>
        <control shapeId="9219" r:id="rId4" name="btnKoushin1"/>
      </mc:Fallback>
    </mc:AlternateContent>
    <mc:AlternateContent xmlns:mc="http://schemas.openxmlformats.org/markup-compatibility/2006">
      <mc:Choice Requires="x14">
        <control shapeId="9222" r:id="rId6" name="btnKoushin2">
          <controlPr defaultSize="0" print="0" autoLine="0" r:id="rId7">
            <anchor moveWithCells="1">
              <from>
                <xdr:col>29</xdr:col>
                <xdr:colOff>133350</xdr:colOff>
                <xdr:row>52</xdr:row>
                <xdr:rowOff>57150</xdr:rowOff>
              </from>
              <to>
                <xdr:col>36</xdr:col>
                <xdr:colOff>9525</xdr:colOff>
                <xdr:row>53</xdr:row>
                <xdr:rowOff>142875</xdr:rowOff>
              </to>
            </anchor>
          </controlPr>
        </control>
      </mc:Choice>
      <mc:Fallback>
        <control shapeId="9222" r:id="rId6" name="btnKoushin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AR80"/>
  <sheetViews>
    <sheetView showGridLines="0" zoomScale="85" zoomScaleNormal="85" zoomScaleSheetLayoutView="85" workbookViewId="0">
      <selection activeCell="X12" sqref="X12"/>
    </sheetView>
  </sheetViews>
  <sheetFormatPr defaultColWidth="2.75" defaultRowHeight="14.25" customHeight="1" outlineLevelCol="1"/>
  <cols>
    <col min="1" max="2" width="2.75" style="4"/>
    <col min="3" max="3" width="31.25" style="4" customWidth="1"/>
    <col min="4" max="5" width="8.625" style="4" customWidth="1"/>
    <col min="6" max="23" width="2.75" style="4"/>
    <col min="24" max="26" width="17" style="4" customWidth="1"/>
    <col min="27" max="27" width="16.875" style="4" customWidth="1"/>
    <col min="28" max="28" width="2.75" style="4"/>
    <col min="29" max="34" width="2.75" style="4" outlineLevel="1"/>
    <col min="35" max="35" width="18.875" style="4" customWidth="1" outlineLevel="1"/>
    <col min="36" max="38" width="16.625" style="4" customWidth="1" outlineLevel="1"/>
    <col min="39" max="39" width="30.5" style="4" customWidth="1" outlineLevel="1"/>
    <col min="40" max="43" width="16.625" style="4" customWidth="1" outlineLevel="1"/>
    <col min="44" max="16384" width="2.75" style="4"/>
  </cols>
  <sheetData>
    <row r="1" spans="1:44" ht="18.75">
      <c r="B1" s="1825" t="s">
        <v>126</v>
      </c>
      <c r="C1" s="1825"/>
      <c r="D1" s="1825"/>
      <c r="E1" s="1825"/>
      <c r="F1" s="1825"/>
      <c r="G1" s="1825"/>
      <c r="H1" s="1825"/>
      <c r="I1" s="350"/>
      <c r="J1" s="350"/>
      <c r="K1" s="350"/>
      <c r="L1" s="350"/>
      <c r="M1" s="350"/>
      <c r="N1" s="350"/>
      <c r="O1" s="350"/>
      <c r="P1" s="350"/>
      <c r="Q1" s="350"/>
      <c r="R1" s="350"/>
      <c r="S1" s="350"/>
      <c r="T1" s="350"/>
      <c r="U1" s="350"/>
      <c r="V1" s="350"/>
      <c r="W1" s="350"/>
      <c r="X1" s="350"/>
      <c r="Y1" s="350"/>
      <c r="Z1" s="350"/>
      <c r="AA1" s="350"/>
      <c r="AB1" s="350"/>
      <c r="AC1" s="350"/>
      <c r="AD1" s="292" t="s">
        <v>826</v>
      </c>
      <c r="AE1" s="351"/>
      <c r="AF1" s="351"/>
      <c r="AG1" s="351"/>
      <c r="AH1" s="351"/>
      <c r="AI1" s="351"/>
      <c r="AJ1" s="351"/>
      <c r="AK1" s="351"/>
      <c r="AL1" s="351"/>
    </row>
    <row r="2" spans="1:44" ht="14.25" customHeight="1">
      <c r="A2" s="350"/>
      <c r="B2" s="1825"/>
      <c r="C2" s="1825"/>
      <c r="D2" s="1825"/>
      <c r="E2" s="1825"/>
      <c r="F2" s="1825"/>
      <c r="G2" s="1825"/>
      <c r="H2" s="1825"/>
      <c r="I2" s="350"/>
      <c r="J2" s="350"/>
      <c r="K2" s="350"/>
      <c r="L2" s="350"/>
      <c r="M2" s="350"/>
      <c r="N2" s="350"/>
      <c r="O2" s="350"/>
      <c r="P2" s="350"/>
      <c r="Q2" s="350"/>
      <c r="R2" s="350"/>
      <c r="S2" s="350"/>
      <c r="T2" s="350"/>
      <c r="U2" s="350"/>
      <c r="V2" s="350"/>
      <c r="W2" s="350"/>
      <c r="X2" s="350"/>
      <c r="Y2" s="350"/>
      <c r="Z2" s="350"/>
      <c r="AA2" s="350"/>
      <c r="AB2" s="350"/>
      <c r="AC2" s="804"/>
      <c r="AD2" s="351"/>
      <c r="AE2" s="351"/>
      <c r="AF2" s="351"/>
      <c r="AG2" s="351"/>
      <c r="AH2" s="351"/>
      <c r="AI2" s="351"/>
      <c r="AJ2" s="351"/>
      <c r="AK2" s="351"/>
      <c r="AL2" s="351"/>
    </row>
    <row r="3" spans="1:44" ht="14.25" customHeight="1" thickBot="1">
      <c r="A3" s="350"/>
      <c r="B3" s="350"/>
      <c r="C3" s="350"/>
      <c r="D3" s="350"/>
      <c r="E3" s="350"/>
      <c r="G3" s="12"/>
      <c r="H3" s="12"/>
      <c r="I3" s="12"/>
      <c r="L3" s="12"/>
      <c r="M3" s="12"/>
      <c r="N3" s="58"/>
      <c r="O3" s="58"/>
      <c r="P3" s="12"/>
      <c r="Q3" s="12"/>
      <c r="R3" s="12"/>
      <c r="U3" s="350"/>
      <c r="V3" s="350"/>
      <c r="W3" s="350"/>
      <c r="X3" s="350"/>
      <c r="Y3" s="350"/>
      <c r="AA3" s="12"/>
      <c r="AB3" s="58"/>
      <c r="AC3" s="761"/>
    </row>
    <row r="4" spans="1:44" ht="26.45" customHeight="1" thickTop="1" thickBot="1">
      <c r="A4" s="1"/>
      <c r="B4" s="1825" t="s">
        <v>707</v>
      </c>
      <c r="C4" s="1825"/>
      <c r="D4" s="1825"/>
      <c r="E4" s="1825"/>
      <c r="F4" s="1825"/>
      <c r="G4" s="1825"/>
      <c r="H4" s="1825"/>
      <c r="I4" s="1825"/>
      <c r="J4" s="1825"/>
      <c r="L4" s="12"/>
      <c r="M4" s="12"/>
      <c r="N4" s="58"/>
      <c r="O4" s="58"/>
      <c r="P4" s="12"/>
      <c r="Q4" s="12"/>
      <c r="R4" s="12"/>
      <c r="U4" s="1"/>
      <c r="V4" s="12"/>
      <c r="X4" s="12"/>
      <c r="Y4" s="12"/>
      <c r="AA4" s="12"/>
      <c r="AB4" s="58"/>
      <c r="AC4" s="761"/>
      <c r="AD4" s="12"/>
      <c r="AE4" s="12"/>
      <c r="AF4" s="12"/>
      <c r="AG4" s="12"/>
      <c r="AH4" s="805" t="s">
        <v>775</v>
      </c>
      <c r="AI4" s="802"/>
    </row>
    <row r="5" spans="1:44" ht="14.25" customHeight="1" thickTop="1">
      <c r="A5" s="1"/>
      <c r="B5" s="1825"/>
      <c r="C5" s="1825"/>
      <c r="D5" s="1825"/>
      <c r="E5" s="1825"/>
      <c r="F5" s="1825"/>
      <c r="G5" s="1825"/>
      <c r="H5" s="1825"/>
      <c r="I5" s="1825"/>
      <c r="J5" s="1825"/>
      <c r="L5" s="12"/>
      <c r="M5" s="12"/>
      <c r="N5" s="58"/>
      <c r="O5" s="58"/>
      <c r="P5" s="12"/>
      <c r="Q5" s="12"/>
      <c r="R5" s="12"/>
      <c r="U5" s="1"/>
      <c r="V5" s="12"/>
      <c r="W5" s="806"/>
      <c r="X5" s="806"/>
      <c r="Y5" s="12"/>
      <c r="AA5" s="12"/>
      <c r="AB5" s="58"/>
      <c r="AC5" s="761"/>
      <c r="AD5" s="12"/>
      <c r="AE5" s="12"/>
      <c r="AF5" s="12"/>
      <c r="AG5" s="12"/>
      <c r="AH5" s="12"/>
      <c r="AI5" s="12"/>
    </row>
    <row r="6" spans="1:44" ht="14.25" customHeight="1">
      <c r="G6" s="12"/>
      <c r="H6" s="12"/>
      <c r="I6" s="12"/>
      <c r="L6" s="12"/>
      <c r="M6" s="12"/>
      <c r="N6" s="58"/>
      <c r="O6" s="58"/>
      <c r="P6" s="12"/>
      <c r="Q6" s="12"/>
      <c r="R6" s="12"/>
      <c r="AA6" s="12"/>
      <c r="AB6" s="58"/>
      <c r="AC6" s="761"/>
      <c r="AM6" s="128"/>
      <c r="AN6" s="128"/>
      <c r="AO6" s="128"/>
      <c r="AP6" s="128"/>
      <c r="AQ6" s="128"/>
    </row>
    <row r="7" spans="1:44" ht="14.25" customHeight="1">
      <c r="C7" s="4" t="s">
        <v>708</v>
      </c>
      <c r="D7" s="350"/>
      <c r="E7" s="350"/>
      <c r="F7" s="350"/>
      <c r="AC7" s="307"/>
      <c r="AD7" s="1833" t="s">
        <v>833</v>
      </c>
      <c r="AE7" s="1833"/>
      <c r="AF7" s="1833"/>
      <c r="AG7" s="1833"/>
      <c r="AH7" s="1833"/>
      <c r="AI7" s="1833"/>
      <c r="AJ7" s="1833"/>
      <c r="AK7" s="1833"/>
      <c r="AM7" s="1833" t="s">
        <v>776</v>
      </c>
      <c r="AN7" s="1833"/>
      <c r="AO7" s="1833"/>
      <c r="AP7" s="128"/>
      <c r="AQ7" s="128"/>
    </row>
    <row r="8" spans="1:44" ht="14.25" customHeight="1">
      <c r="A8" s="350"/>
      <c r="C8" s="4" t="s">
        <v>771</v>
      </c>
      <c r="D8" s="350"/>
      <c r="E8" s="350"/>
      <c r="F8" s="350"/>
      <c r="U8" s="350"/>
      <c r="V8" s="350"/>
      <c r="W8" s="350"/>
      <c r="X8" s="350"/>
      <c r="Y8" s="350"/>
      <c r="Z8" s="350"/>
      <c r="AC8" s="307"/>
      <c r="AD8" s="1833"/>
      <c r="AE8" s="1833"/>
      <c r="AF8" s="1833"/>
      <c r="AG8" s="1833"/>
      <c r="AH8" s="1833"/>
      <c r="AI8" s="1833"/>
      <c r="AJ8" s="1833"/>
      <c r="AK8" s="1833"/>
      <c r="AM8" s="1833"/>
      <c r="AN8" s="1833"/>
      <c r="AO8" s="1833"/>
      <c r="AP8" s="128"/>
      <c r="AQ8" s="128"/>
    </row>
    <row r="9" spans="1:44" ht="14.25" customHeight="1" thickBot="1">
      <c r="AC9" s="307"/>
    </row>
    <row r="10" spans="1:44" ht="27.75" customHeight="1">
      <c r="C10" s="1826" t="s">
        <v>709</v>
      </c>
      <c r="D10" s="1822" t="s">
        <v>710</v>
      </c>
      <c r="E10" s="1823"/>
      <c r="F10" s="1823"/>
      <c r="G10" s="1823"/>
      <c r="H10" s="1823"/>
      <c r="I10" s="1823"/>
      <c r="J10" s="1823"/>
      <c r="K10" s="1823"/>
      <c r="L10" s="1823"/>
      <c r="M10" s="1823"/>
      <c r="N10" s="1823"/>
      <c r="O10" s="1823"/>
      <c r="P10" s="1823"/>
      <c r="Q10" s="1823"/>
      <c r="R10" s="1823"/>
      <c r="S10" s="1823"/>
      <c r="T10" s="1823"/>
      <c r="U10" s="1823"/>
      <c r="V10" s="1823"/>
      <c r="W10" s="1824"/>
      <c r="X10" s="1808" t="s">
        <v>711</v>
      </c>
      <c r="Y10" s="1834"/>
      <c r="Z10" s="1834"/>
      <c r="AA10" s="1835"/>
      <c r="AB10" s="52"/>
      <c r="AC10" s="807"/>
      <c r="AD10" s="1840"/>
      <c r="AE10" s="1841"/>
      <c r="AF10" s="1841"/>
      <c r="AG10" s="1841"/>
      <c r="AH10" s="1841"/>
      <c r="AI10" s="1842"/>
      <c r="AJ10" s="1846" t="s">
        <v>834</v>
      </c>
      <c r="AK10" s="1846" t="s">
        <v>835</v>
      </c>
      <c r="AL10" s="14"/>
      <c r="AM10" s="1848" t="s">
        <v>777</v>
      </c>
      <c r="AN10" s="1850" t="s">
        <v>836</v>
      </c>
      <c r="AO10" s="1851"/>
      <c r="AP10" s="1851"/>
      <c r="AQ10" s="1852"/>
      <c r="AR10" s="14"/>
    </row>
    <row r="11" spans="1:44" ht="27.75" customHeight="1" thickBot="1">
      <c r="B11" s="350"/>
      <c r="C11" s="1827"/>
      <c r="D11" s="1828"/>
      <c r="E11" s="1731"/>
      <c r="F11" s="1731"/>
      <c r="G11" s="1731"/>
      <c r="H11" s="1731"/>
      <c r="I11" s="1731"/>
      <c r="J11" s="1731"/>
      <c r="K11" s="1731"/>
      <c r="L11" s="1731"/>
      <c r="M11" s="1731"/>
      <c r="N11" s="1731"/>
      <c r="O11" s="1731"/>
      <c r="P11" s="1731"/>
      <c r="Q11" s="1731"/>
      <c r="R11" s="1731"/>
      <c r="S11" s="1731"/>
      <c r="T11" s="1731"/>
      <c r="U11" s="1731"/>
      <c r="V11" s="1731"/>
      <c r="W11" s="1829"/>
      <c r="X11" s="808" t="s">
        <v>522</v>
      </c>
      <c r="Y11" s="809" t="s">
        <v>712</v>
      </c>
      <c r="Z11" s="809" t="s">
        <v>713</v>
      </c>
      <c r="AA11" s="810" t="s">
        <v>523</v>
      </c>
      <c r="AB11" s="52"/>
      <c r="AC11" s="807"/>
      <c r="AD11" s="1843"/>
      <c r="AE11" s="1844"/>
      <c r="AF11" s="1844"/>
      <c r="AG11" s="1844"/>
      <c r="AH11" s="1844"/>
      <c r="AI11" s="1845"/>
      <c r="AJ11" s="1847"/>
      <c r="AK11" s="1847"/>
      <c r="AL11" s="14"/>
      <c r="AM11" s="1849"/>
      <c r="AN11" s="811" t="s">
        <v>522</v>
      </c>
      <c r="AO11" s="811" t="s">
        <v>712</v>
      </c>
      <c r="AP11" s="811" t="s">
        <v>713</v>
      </c>
      <c r="AQ11" s="811" t="s">
        <v>523</v>
      </c>
      <c r="AR11" s="14"/>
    </row>
    <row r="12" spans="1:44" ht="27" customHeight="1" thickTop="1" thickBot="1">
      <c r="C12" s="812" t="s">
        <v>714</v>
      </c>
      <c r="D12" s="1810" t="s">
        <v>715</v>
      </c>
      <c r="E12" s="1811"/>
      <c r="F12" s="1811"/>
      <c r="G12" s="1811"/>
      <c r="H12" s="1811"/>
      <c r="I12" s="1811"/>
      <c r="J12" s="1811"/>
      <c r="K12" s="1811"/>
      <c r="L12" s="1811"/>
      <c r="M12" s="1811"/>
      <c r="N12" s="1811"/>
      <c r="O12" s="1811"/>
      <c r="P12" s="1811"/>
      <c r="Q12" s="1811"/>
      <c r="R12" s="1811"/>
      <c r="S12" s="1811"/>
      <c r="T12" s="1811"/>
      <c r="U12" s="1811"/>
      <c r="V12" s="1811"/>
      <c r="W12" s="1812"/>
      <c r="X12" s="1060"/>
      <c r="Y12" s="1066"/>
      <c r="Z12" s="1066"/>
      <c r="AA12" s="1072"/>
      <c r="AB12" s="813"/>
      <c r="AC12" s="814"/>
      <c r="AD12" s="1853" t="s">
        <v>778</v>
      </c>
      <c r="AE12" s="1854"/>
      <c r="AF12" s="1854"/>
      <c r="AG12" s="1854"/>
      <c r="AH12" s="1854"/>
      <c r="AI12" s="1854"/>
      <c r="AJ12" s="301">
        <f>SUM(X12:X17)</f>
        <v>0</v>
      </c>
      <c r="AK12" s="301">
        <f>ROUND(AJ12*$AI$4,0)</f>
        <v>0</v>
      </c>
      <c r="AL12" s="14"/>
      <c r="AM12" s="815" t="s">
        <v>714</v>
      </c>
      <c r="AN12" s="816">
        <f t="shared" ref="AN12:AN17" si="0">X12*$AI$4</f>
        <v>0</v>
      </c>
      <c r="AO12" s="816">
        <f t="shared" ref="AO12:AO17" si="1">Y12*$AI$4*0.9</f>
        <v>0</v>
      </c>
      <c r="AP12" s="816">
        <f t="shared" ref="AP12:AP17" si="2">Z12*$AI$4*0.8</f>
        <v>0</v>
      </c>
      <c r="AQ12" s="816">
        <f t="shared" ref="AQ12:AQ17" si="3">AA12*$AI$4*0.7</f>
        <v>0</v>
      </c>
      <c r="AR12" s="14"/>
    </row>
    <row r="13" spans="1:44" ht="27" customHeight="1" thickTop="1" thickBot="1">
      <c r="B13" s="353"/>
      <c r="C13" s="817" t="s">
        <v>716</v>
      </c>
      <c r="D13" s="1813" t="s">
        <v>717</v>
      </c>
      <c r="E13" s="1814"/>
      <c r="F13" s="1814"/>
      <c r="G13" s="1814"/>
      <c r="H13" s="1814"/>
      <c r="I13" s="1814"/>
      <c r="J13" s="1814"/>
      <c r="K13" s="1814"/>
      <c r="L13" s="1814"/>
      <c r="M13" s="1814"/>
      <c r="N13" s="1814"/>
      <c r="O13" s="1814"/>
      <c r="P13" s="1814"/>
      <c r="Q13" s="1814"/>
      <c r="R13" s="1814"/>
      <c r="S13" s="1814"/>
      <c r="T13" s="1814"/>
      <c r="U13" s="1814"/>
      <c r="V13" s="1814"/>
      <c r="W13" s="1815"/>
      <c r="X13" s="1061"/>
      <c r="Y13" s="1067"/>
      <c r="Z13" s="1067"/>
      <c r="AA13" s="1073"/>
      <c r="AC13" s="307"/>
      <c r="AD13" s="1853" t="s">
        <v>793</v>
      </c>
      <c r="AE13" s="1854"/>
      <c r="AF13" s="1854"/>
      <c r="AG13" s="1854"/>
      <c r="AH13" s="1854"/>
      <c r="AI13" s="1854"/>
      <c r="AJ13" s="301">
        <f>SUM(Y12:Y17)</f>
        <v>0</v>
      </c>
      <c r="AK13" s="301">
        <f>ROUND(AJ13*$AI$4*0.9,0)</f>
        <v>0</v>
      </c>
      <c r="AL13" s="14"/>
      <c r="AM13" s="815" t="s">
        <v>779</v>
      </c>
      <c r="AN13" s="816">
        <f t="shared" si="0"/>
        <v>0</v>
      </c>
      <c r="AO13" s="816">
        <f t="shared" si="1"/>
        <v>0</v>
      </c>
      <c r="AP13" s="816">
        <f t="shared" si="2"/>
        <v>0</v>
      </c>
      <c r="AQ13" s="816">
        <f t="shared" si="3"/>
        <v>0</v>
      </c>
      <c r="AR13" s="14"/>
    </row>
    <row r="14" spans="1:44" ht="27" customHeight="1" thickTop="1" thickBot="1">
      <c r="B14" s="36"/>
      <c r="C14" s="817" t="s">
        <v>718</v>
      </c>
      <c r="D14" s="1813" t="s">
        <v>719</v>
      </c>
      <c r="E14" s="1814"/>
      <c r="F14" s="1814"/>
      <c r="G14" s="1814"/>
      <c r="H14" s="1814"/>
      <c r="I14" s="1814"/>
      <c r="J14" s="1814"/>
      <c r="K14" s="1814"/>
      <c r="L14" s="1814"/>
      <c r="M14" s="1814"/>
      <c r="N14" s="1814"/>
      <c r="O14" s="1814"/>
      <c r="P14" s="1814"/>
      <c r="Q14" s="1814"/>
      <c r="R14" s="1814"/>
      <c r="S14" s="1814"/>
      <c r="T14" s="1814"/>
      <c r="U14" s="1814"/>
      <c r="V14" s="1814"/>
      <c r="W14" s="1815"/>
      <c r="X14" s="1062"/>
      <c r="Y14" s="1068"/>
      <c r="Z14" s="1068"/>
      <c r="AA14" s="1074"/>
      <c r="AC14" s="307"/>
      <c r="AD14" s="1853" t="s">
        <v>794</v>
      </c>
      <c r="AE14" s="1854"/>
      <c r="AF14" s="1854"/>
      <c r="AG14" s="1854"/>
      <c r="AH14" s="1854"/>
      <c r="AI14" s="1854"/>
      <c r="AJ14" s="301">
        <f>SUM(Z12:Z17)</f>
        <v>0</v>
      </c>
      <c r="AK14" s="301">
        <f>ROUND(AJ14*$AI$4*0.8,0)</f>
        <v>0</v>
      </c>
      <c r="AL14" s="14"/>
      <c r="AM14" s="818" t="s">
        <v>780</v>
      </c>
      <c r="AN14" s="816">
        <f t="shared" si="0"/>
        <v>0</v>
      </c>
      <c r="AO14" s="816">
        <f t="shared" si="1"/>
        <v>0</v>
      </c>
      <c r="AP14" s="816">
        <f t="shared" si="2"/>
        <v>0</v>
      </c>
      <c r="AQ14" s="816">
        <f t="shared" si="3"/>
        <v>0</v>
      </c>
      <c r="AR14" s="14"/>
    </row>
    <row r="15" spans="1:44" ht="27" customHeight="1" thickTop="1" thickBot="1">
      <c r="B15" s="515"/>
      <c r="C15" s="817" t="s">
        <v>720</v>
      </c>
      <c r="D15" s="1816" t="s">
        <v>721</v>
      </c>
      <c r="E15" s="1817"/>
      <c r="F15" s="1817"/>
      <c r="G15" s="1817"/>
      <c r="H15" s="1817"/>
      <c r="I15" s="1817"/>
      <c r="J15" s="1817"/>
      <c r="K15" s="1817"/>
      <c r="L15" s="1817"/>
      <c r="M15" s="1817"/>
      <c r="N15" s="1817"/>
      <c r="O15" s="1817"/>
      <c r="P15" s="1817"/>
      <c r="Q15" s="1817"/>
      <c r="R15" s="1817"/>
      <c r="S15" s="1817"/>
      <c r="T15" s="1817"/>
      <c r="U15" s="1817"/>
      <c r="V15" s="1817"/>
      <c r="W15" s="1818"/>
      <c r="X15" s="1063"/>
      <c r="Y15" s="1069"/>
      <c r="Z15" s="1069"/>
      <c r="AA15" s="1075"/>
      <c r="AC15" s="307"/>
      <c r="AD15" s="1853" t="s">
        <v>781</v>
      </c>
      <c r="AE15" s="1854"/>
      <c r="AF15" s="1854"/>
      <c r="AG15" s="1854"/>
      <c r="AH15" s="1854"/>
      <c r="AI15" s="1854"/>
      <c r="AJ15" s="301">
        <f>SUM(AA12:AA17)</f>
        <v>0</v>
      </c>
      <c r="AK15" s="301">
        <f>ROUND(AJ15*$AI$4*0.7,0)</f>
        <v>0</v>
      </c>
      <c r="AL15" s="14"/>
      <c r="AM15" s="302" t="s">
        <v>782</v>
      </c>
      <c r="AN15" s="816">
        <f t="shared" si="0"/>
        <v>0</v>
      </c>
      <c r="AO15" s="816">
        <f t="shared" si="1"/>
        <v>0</v>
      </c>
      <c r="AP15" s="816">
        <f t="shared" si="2"/>
        <v>0</v>
      </c>
      <c r="AQ15" s="816">
        <f t="shared" si="3"/>
        <v>0</v>
      </c>
      <c r="AR15" s="14"/>
    </row>
    <row r="16" spans="1:44" ht="27" customHeight="1" thickTop="1" thickBot="1">
      <c r="B16" s="515"/>
      <c r="C16" s="817" t="s">
        <v>722</v>
      </c>
      <c r="D16" s="1816" t="s">
        <v>723</v>
      </c>
      <c r="E16" s="1817"/>
      <c r="F16" s="1817"/>
      <c r="G16" s="1817"/>
      <c r="H16" s="1817"/>
      <c r="I16" s="1817"/>
      <c r="J16" s="1817"/>
      <c r="K16" s="1817"/>
      <c r="L16" s="1817"/>
      <c r="M16" s="1817"/>
      <c r="N16" s="1817"/>
      <c r="O16" s="1817"/>
      <c r="P16" s="1817"/>
      <c r="Q16" s="1817"/>
      <c r="R16" s="1817"/>
      <c r="S16" s="1817"/>
      <c r="T16" s="1817"/>
      <c r="U16" s="1817"/>
      <c r="V16" s="1817"/>
      <c r="W16" s="1818"/>
      <c r="X16" s="1064"/>
      <c r="Y16" s="1070"/>
      <c r="Z16" s="1070"/>
      <c r="AA16" s="1076"/>
      <c r="AC16" s="307"/>
      <c r="AD16" s="1853" t="s">
        <v>783</v>
      </c>
      <c r="AE16" s="1854"/>
      <c r="AF16" s="1854"/>
      <c r="AG16" s="1854"/>
      <c r="AH16" s="1854"/>
      <c r="AI16" s="1855"/>
      <c r="AJ16" s="281">
        <f>SUM(AJ12:AJ15)</f>
        <v>0</v>
      </c>
      <c r="AK16" s="281">
        <f>SUM(AK12:AK15)</f>
        <v>0</v>
      </c>
      <c r="AL16" s="14"/>
      <c r="AM16" s="302" t="s">
        <v>722</v>
      </c>
      <c r="AN16" s="816">
        <f t="shared" si="0"/>
        <v>0</v>
      </c>
      <c r="AO16" s="816">
        <f t="shared" si="1"/>
        <v>0</v>
      </c>
      <c r="AP16" s="816">
        <f t="shared" si="2"/>
        <v>0</v>
      </c>
      <c r="AQ16" s="816">
        <f t="shared" si="3"/>
        <v>0</v>
      </c>
      <c r="AR16" s="14"/>
    </row>
    <row r="17" spans="1:44" ht="27" customHeight="1" thickTop="1" thickBot="1">
      <c r="B17" s="515"/>
      <c r="C17" s="819" t="s">
        <v>724</v>
      </c>
      <c r="D17" s="1819" t="s">
        <v>725</v>
      </c>
      <c r="E17" s="1820"/>
      <c r="F17" s="1820"/>
      <c r="G17" s="1820"/>
      <c r="H17" s="1820"/>
      <c r="I17" s="1820"/>
      <c r="J17" s="1820"/>
      <c r="K17" s="1820"/>
      <c r="L17" s="1820"/>
      <c r="M17" s="1820"/>
      <c r="N17" s="1820"/>
      <c r="O17" s="1820"/>
      <c r="P17" s="1820"/>
      <c r="Q17" s="1820"/>
      <c r="R17" s="1820"/>
      <c r="S17" s="1820"/>
      <c r="T17" s="1820"/>
      <c r="U17" s="1820"/>
      <c r="V17" s="1820"/>
      <c r="W17" s="1821"/>
      <c r="X17" s="1065"/>
      <c r="Y17" s="1071"/>
      <c r="Z17" s="1071"/>
      <c r="AA17" s="1077"/>
      <c r="AC17" s="307"/>
      <c r="AD17" s="14"/>
      <c r="AE17" s="14"/>
      <c r="AF17" s="14"/>
      <c r="AG17" s="14"/>
      <c r="AH17" s="14"/>
      <c r="AI17" s="14"/>
      <c r="AJ17" s="14"/>
      <c r="AK17" s="14"/>
      <c r="AL17" s="14"/>
      <c r="AM17" s="820" t="s">
        <v>724</v>
      </c>
      <c r="AN17" s="816">
        <f t="shared" si="0"/>
        <v>0</v>
      </c>
      <c r="AO17" s="816">
        <f t="shared" si="1"/>
        <v>0</v>
      </c>
      <c r="AP17" s="816">
        <f t="shared" si="2"/>
        <v>0</v>
      </c>
      <c r="AQ17" s="816">
        <f t="shared" si="3"/>
        <v>0</v>
      </c>
      <c r="AR17" s="14"/>
    </row>
    <row r="18" spans="1:44" ht="27.75" customHeight="1">
      <c r="B18" s="515"/>
      <c r="AC18" s="307"/>
      <c r="AD18" s="821"/>
      <c r="AE18" s="821"/>
      <c r="AF18" s="821"/>
      <c r="AG18" s="821"/>
      <c r="AH18" s="821"/>
      <c r="AI18" s="821"/>
      <c r="AJ18" s="822"/>
      <c r="AK18" s="822"/>
      <c r="AL18" s="822"/>
      <c r="AM18" s="823"/>
      <c r="AN18" s="823"/>
      <c r="AO18" s="823"/>
      <c r="AP18" s="823"/>
      <c r="AQ18" s="823"/>
      <c r="AR18" s="14"/>
    </row>
    <row r="19" spans="1:44" ht="14.25" customHeight="1">
      <c r="B19" s="1830" t="s">
        <v>726</v>
      </c>
      <c r="C19" s="1830"/>
      <c r="D19" s="1830"/>
      <c r="E19" s="1830"/>
      <c r="F19" s="1830"/>
      <c r="G19" s="1830"/>
      <c r="H19" s="1830"/>
      <c r="I19" s="1830"/>
      <c r="AC19" s="307"/>
      <c r="AD19" s="821"/>
      <c r="AE19" s="821"/>
      <c r="AF19" s="821"/>
      <c r="AG19" s="821"/>
      <c r="AH19" s="821"/>
      <c r="AI19" s="821"/>
      <c r="AJ19" s="824"/>
      <c r="AK19" s="824"/>
      <c r="AL19" s="824"/>
      <c r="AM19" s="825"/>
      <c r="AN19" s="246"/>
      <c r="AO19" s="246"/>
      <c r="AP19" s="246"/>
      <c r="AQ19" s="246"/>
      <c r="AR19" s="14"/>
    </row>
    <row r="20" spans="1:44" ht="14.25" customHeight="1">
      <c r="B20" s="1830"/>
      <c r="C20" s="1830"/>
      <c r="D20" s="1830"/>
      <c r="E20" s="1830"/>
      <c r="F20" s="1830"/>
      <c r="G20" s="1830"/>
      <c r="H20" s="1830"/>
      <c r="I20" s="1830"/>
      <c r="AC20" s="307"/>
      <c r="AD20" s="821"/>
      <c r="AE20" s="821"/>
      <c r="AF20" s="821"/>
      <c r="AG20" s="821"/>
      <c r="AH20" s="821"/>
      <c r="AI20" s="821"/>
      <c r="AJ20" s="824"/>
      <c r="AK20" s="824"/>
      <c r="AL20" s="824"/>
      <c r="AM20" s="825"/>
      <c r="AN20" s="246"/>
      <c r="AO20" s="246"/>
      <c r="AP20" s="246"/>
      <c r="AQ20" s="246"/>
      <c r="AR20" s="14"/>
    </row>
    <row r="21" spans="1:44" ht="27.75" customHeight="1">
      <c r="B21" s="35"/>
      <c r="C21" s="4" t="s">
        <v>772</v>
      </c>
      <c r="D21" s="35"/>
      <c r="E21" s="35"/>
      <c r="V21" s="54"/>
      <c r="W21" s="54"/>
      <c r="X21" s="54"/>
      <c r="Y21" s="54"/>
      <c r="AC21" s="307"/>
      <c r="AD21" s="1840"/>
      <c r="AE21" s="1841"/>
      <c r="AF21" s="1841"/>
      <c r="AG21" s="1841"/>
      <c r="AH21" s="1841"/>
      <c r="AI21" s="1842"/>
      <c r="AJ21" s="1831" t="s">
        <v>837</v>
      </c>
      <c r="AK21" s="1831" t="s">
        <v>838</v>
      </c>
      <c r="AL21" s="1831" t="s">
        <v>839</v>
      </c>
      <c r="AM21" s="14"/>
      <c r="AN21" s="246"/>
      <c r="AO21" s="246"/>
      <c r="AP21" s="246"/>
      <c r="AQ21" s="246"/>
      <c r="AR21" s="14"/>
    </row>
    <row r="22" spans="1:44" ht="25.9" customHeight="1" thickBot="1">
      <c r="A22" s="35"/>
      <c r="B22" s="35"/>
      <c r="C22" s="470" t="s">
        <v>773</v>
      </c>
      <c r="D22" s="35"/>
      <c r="E22" s="35"/>
      <c r="V22" s="54"/>
      <c r="W22" s="54"/>
      <c r="X22" s="54"/>
      <c r="Y22" s="54"/>
      <c r="AC22" s="307"/>
      <c r="AD22" s="1843"/>
      <c r="AE22" s="1844"/>
      <c r="AF22" s="1844"/>
      <c r="AG22" s="1844"/>
      <c r="AH22" s="1844"/>
      <c r="AI22" s="1845"/>
      <c r="AJ22" s="1832"/>
      <c r="AK22" s="1832"/>
      <c r="AL22" s="1832"/>
      <c r="AM22" s="14"/>
      <c r="AN22" s="14"/>
      <c r="AO22" s="14"/>
      <c r="AP22" s="14"/>
      <c r="AQ22" s="14"/>
      <c r="AR22" s="14"/>
    </row>
    <row r="23" spans="1:44" ht="27.75" customHeight="1" thickBot="1">
      <c r="A23"/>
      <c r="C23" s="826" t="s">
        <v>709</v>
      </c>
      <c r="D23" s="1822" t="s">
        <v>710</v>
      </c>
      <c r="E23" s="1823"/>
      <c r="F23" s="1823"/>
      <c r="G23" s="1823"/>
      <c r="H23" s="1823"/>
      <c r="I23" s="1823"/>
      <c r="J23" s="1823"/>
      <c r="K23" s="1823"/>
      <c r="L23" s="1823"/>
      <c r="M23" s="1823"/>
      <c r="N23" s="1823"/>
      <c r="O23" s="1823"/>
      <c r="P23" s="1823"/>
      <c r="Q23" s="1823"/>
      <c r="R23" s="1823"/>
      <c r="S23" s="1823"/>
      <c r="T23" s="1823"/>
      <c r="U23" s="1823"/>
      <c r="V23" s="1823"/>
      <c r="W23" s="1824"/>
      <c r="X23" s="827" t="s">
        <v>520</v>
      </c>
      <c r="AC23" s="307"/>
      <c r="AD23" s="1838" t="s">
        <v>784</v>
      </c>
      <c r="AE23" s="1839"/>
      <c r="AF23" s="1839"/>
      <c r="AG23" s="1839"/>
      <c r="AH23" s="1839"/>
      <c r="AI23" s="1858"/>
      <c r="AJ23" s="828">
        <f>SUM(AJ24:AJ26)</f>
        <v>0</v>
      </c>
      <c r="AK23" s="828">
        <f>SUM(AK24:AK26)</f>
        <v>0</v>
      </c>
      <c r="AL23" s="829">
        <f t="shared" ref="AL23:AL29" si="4">SUM(AJ23:AK23)</f>
        <v>0</v>
      </c>
      <c r="AM23" s="14"/>
      <c r="AN23" s="14"/>
      <c r="AO23" s="14"/>
      <c r="AP23" s="14"/>
      <c r="AQ23" s="14"/>
      <c r="AR23" s="14"/>
    </row>
    <row r="24" spans="1:44" ht="27" customHeight="1" thickTop="1" thickBot="1">
      <c r="C24" s="812" t="s">
        <v>727</v>
      </c>
      <c r="D24" s="1810" t="s">
        <v>715</v>
      </c>
      <c r="E24" s="1811"/>
      <c r="F24" s="1811"/>
      <c r="G24" s="1811"/>
      <c r="H24" s="1811"/>
      <c r="I24" s="1811"/>
      <c r="J24" s="1811"/>
      <c r="K24" s="1811"/>
      <c r="L24" s="1811"/>
      <c r="M24" s="1811"/>
      <c r="N24" s="1811"/>
      <c r="O24" s="1811"/>
      <c r="P24" s="1811"/>
      <c r="Q24" s="1811"/>
      <c r="R24" s="1811"/>
      <c r="S24" s="1811"/>
      <c r="T24" s="1811"/>
      <c r="U24" s="1811"/>
      <c r="V24" s="1811"/>
      <c r="W24" s="1812"/>
      <c r="X24" s="1078"/>
      <c r="AC24" s="307"/>
      <c r="AD24" s="303"/>
      <c r="AE24" s="1856" t="s">
        <v>785</v>
      </c>
      <c r="AF24" s="1857"/>
      <c r="AG24" s="1857"/>
      <c r="AH24" s="1857"/>
      <c r="AI24" s="1857"/>
      <c r="AJ24" s="301">
        <f>SUM(X12:AA12)</f>
        <v>0</v>
      </c>
      <c r="AK24" s="301">
        <f>X24</f>
        <v>0</v>
      </c>
      <c r="AL24" s="830">
        <f t="shared" si="4"/>
        <v>0</v>
      </c>
      <c r="AM24" s="14"/>
      <c r="AN24" s="14"/>
      <c r="AO24" s="14"/>
      <c r="AP24" s="14"/>
      <c r="AQ24" s="14"/>
      <c r="AR24" s="14"/>
    </row>
    <row r="25" spans="1:44" ht="27" customHeight="1" thickTop="1" thickBot="1">
      <c r="B25" s="350"/>
      <c r="C25" s="817" t="s">
        <v>716</v>
      </c>
      <c r="D25" s="1813" t="s">
        <v>717</v>
      </c>
      <c r="E25" s="1814"/>
      <c r="F25" s="1814"/>
      <c r="G25" s="1814"/>
      <c r="H25" s="1814"/>
      <c r="I25" s="1814"/>
      <c r="J25" s="1814"/>
      <c r="K25" s="1814"/>
      <c r="L25" s="1814"/>
      <c r="M25" s="1814"/>
      <c r="N25" s="1814"/>
      <c r="O25" s="1814"/>
      <c r="P25" s="1814"/>
      <c r="Q25" s="1814"/>
      <c r="R25" s="1814"/>
      <c r="S25" s="1814"/>
      <c r="T25" s="1814"/>
      <c r="U25" s="1814"/>
      <c r="V25" s="1814"/>
      <c r="W25" s="1815"/>
      <c r="X25" s="1061"/>
      <c r="Y25" s="831"/>
      <c r="AC25" s="307"/>
      <c r="AD25" s="832"/>
      <c r="AE25" s="1856" t="s">
        <v>786</v>
      </c>
      <c r="AF25" s="1857"/>
      <c r="AG25" s="1857"/>
      <c r="AH25" s="1857"/>
      <c r="AI25" s="1857"/>
      <c r="AJ25" s="301">
        <f>SUM(X13:AA13)</f>
        <v>0</v>
      </c>
      <c r="AK25" s="301">
        <f>X25</f>
        <v>0</v>
      </c>
      <c r="AL25" s="830">
        <f t="shared" si="4"/>
        <v>0</v>
      </c>
      <c r="AM25" s="14"/>
      <c r="AN25" s="14"/>
      <c r="AO25" s="14"/>
      <c r="AP25" s="14"/>
      <c r="AQ25" s="14"/>
      <c r="AR25" s="14"/>
    </row>
    <row r="26" spans="1:44" ht="27" customHeight="1" thickTop="1" thickBot="1">
      <c r="C26" s="817" t="s">
        <v>718</v>
      </c>
      <c r="D26" s="1813" t="s">
        <v>719</v>
      </c>
      <c r="E26" s="1814"/>
      <c r="F26" s="1814"/>
      <c r="G26" s="1814"/>
      <c r="H26" s="1814"/>
      <c r="I26" s="1814"/>
      <c r="J26" s="1814"/>
      <c r="K26" s="1814"/>
      <c r="L26" s="1814"/>
      <c r="M26" s="1814"/>
      <c r="N26" s="1814"/>
      <c r="O26" s="1814"/>
      <c r="P26" s="1814"/>
      <c r="Q26" s="1814"/>
      <c r="R26" s="1814"/>
      <c r="S26" s="1814"/>
      <c r="T26" s="1814"/>
      <c r="U26" s="1814"/>
      <c r="V26" s="1814"/>
      <c r="W26" s="1815"/>
      <c r="X26" s="1061"/>
      <c r="Y26" s="831"/>
      <c r="AC26" s="307"/>
      <c r="AD26" s="833"/>
      <c r="AE26" s="1836" t="s">
        <v>8</v>
      </c>
      <c r="AF26" s="1837"/>
      <c r="AG26" s="1837"/>
      <c r="AH26" s="1837"/>
      <c r="AI26" s="1837"/>
      <c r="AJ26" s="301">
        <f>SUM(X14:AA15)</f>
        <v>0</v>
      </c>
      <c r="AK26" s="301">
        <f>X26</f>
        <v>0</v>
      </c>
      <c r="AL26" s="830">
        <f t="shared" si="4"/>
        <v>0</v>
      </c>
      <c r="AM26" s="14"/>
      <c r="AN26" s="14"/>
      <c r="AO26" s="14"/>
      <c r="AP26" s="14"/>
      <c r="AQ26" s="14"/>
      <c r="AR26" s="14"/>
    </row>
    <row r="27" spans="1:44" ht="27" customHeight="1" thickTop="1" thickBot="1">
      <c r="B27" s="350"/>
      <c r="C27" s="817" t="s">
        <v>728</v>
      </c>
      <c r="D27" s="1816" t="s">
        <v>723</v>
      </c>
      <c r="E27" s="1817"/>
      <c r="F27" s="1817"/>
      <c r="G27" s="1817"/>
      <c r="H27" s="1817"/>
      <c r="I27" s="1817"/>
      <c r="J27" s="1817"/>
      <c r="K27" s="1817"/>
      <c r="L27" s="1817"/>
      <c r="M27" s="1817"/>
      <c r="N27" s="1817"/>
      <c r="O27" s="1817"/>
      <c r="P27" s="1817"/>
      <c r="Q27" s="1817"/>
      <c r="R27" s="1817"/>
      <c r="S27" s="1817"/>
      <c r="T27" s="1817"/>
      <c r="U27" s="1817"/>
      <c r="V27" s="1817"/>
      <c r="W27" s="1818"/>
      <c r="X27" s="1079"/>
      <c r="Y27" s="831"/>
      <c r="AC27" s="834"/>
      <c r="AD27" s="1836" t="s">
        <v>787</v>
      </c>
      <c r="AE27" s="1837"/>
      <c r="AF27" s="1837"/>
      <c r="AG27" s="1837"/>
      <c r="AH27" s="1837"/>
      <c r="AI27" s="1837"/>
      <c r="AJ27" s="301">
        <f>SUM(X16:AA17)</f>
        <v>0</v>
      </c>
      <c r="AK27" s="301">
        <f>SUM(X27:X28)</f>
        <v>0</v>
      </c>
      <c r="AL27" s="830">
        <f t="shared" si="4"/>
        <v>0</v>
      </c>
      <c r="AM27" s="14"/>
      <c r="AN27" s="14"/>
      <c r="AO27" s="14"/>
      <c r="AP27" s="14"/>
      <c r="AQ27" s="14"/>
      <c r="AR27" s="14"/>
    </row>
    <row r="28" spans="1:44" ht="27" customHeight="1" thickTop="1" thickBot="1">
      <c r="B28" s="703"/>
      <c r="C28" s="819" t="s">
        <v>729</v>
      </c>
      <c r="D28" s="1819" t="s">
        <v>725</v>
      </c>
      <c r="E28" s="1820"/>
      <c r="F28" s="1820"/>
      <c r="G28" s="1820"/>
      <c r="H28" s="1820"/>
      <c r="I28" s="1820"/>
      <c r="J28" s="1820"/>
      <c r="K28" s="1820"/>
      <c r="L28" s="1820"/>
      <c r="M28" s="1820"/>
      <c r="N28" s="1820"/>
      <c r="O28" s="1820"/>
      <c r="P28" s="1820"/>
      <c r="Q28" s="1820"/>
      <c r="R28" s="1820"/>
      <c r="S28" s="1820"/>
      <c r="T28" s="1820"/>
      <c r="U28" s="1820"/>
      <c r="V28" s="1820"/>
      <c r="W28" s="1821"/>
      <c r="X28" s="1080"/>
      <c r="Y28" s="831"/>
      <c r="Z28" s="835"/>
      <c r="AA28" s="835"/>
      <c r="AC28" s="836"/>
      <c r="AD28" s="1836" t="s">
        <v>788</v>
      </c>
      <c r="AE28" s="1837"/>
      <c r="AF28" s="1837"/>
      <c r="AG28" s="1837"/>
      <c r="AH28" s="1837"/>
      <c r="AI28" s="1861"/>
      <c r="AJ28" s="281">
        <f>AJ23+AJ27</f>
        <v>0</v>
      </c>
      <c r="AK28" s="837">
        <f>AK23+AK27</f>
        <v>0</v>
      </c>
      <c r="AL28" s="829">
        <f t="shared" si="4"/>
        <v>0</v>
      </c>
      <c r="AM28" s="14"/>
      <c r="AN28" s="14"/>
      <c r="AO28" s="14"/>
      <c r="AP28" s="14"/>
      <c r="AQ28" s="14"/>
      <c r="AR28" s="14"/>
    </row>
    <row r="29" spans="1:44" ht="27.75" customHeight="1" thickTop="1" thickBot="1">
      <c r="Y29" s="835"/>
      <c r="Z29" s="835"/>
      <c r="AA29" s="835"/>
      <c r="AB29" s="36"/>
      <c r="AC29" s="838"/>
      <c r="AD29" s="1838" t="s">
        <v>789</v>
      </c>
      <c r="AE29" s="1839"/>
      <c r="AF29" s="1839"/>
      <c r="AG29" s="1839"/>
      <c r="AH29" s="1839"/>
      <c r="AI29" s="1858"/>
      <c r="AJ29" s="839">
        <f>SUM(AJ30,AJ32)</f>
        <v>0</v>
      </c>
      <c r="AK29" s="301">
        <f>ROUND(C32*D32/100,0)</f>
        <v>0</v>
      </c>
      <c r="AL29" s="830">
        <f t="shared" si="4"/>
        <v>0</v>
      </c>
      <c r="AM29" s="14"/>
      <c r="AN29" s="14"/>
      <c r="AO29" s="14"/>
      <c r="AP29" s="14"/>
      <c r="AQ29" s="14"/>
      <c r="AR29" s="14"/>
    </row>
    <row r="30" spans="1:44" ht="27.75" customHeight="1" thickTop="1" thickBot="1">
      <c r="C30" s="1808" t="s">
        <v>730</v>
      </c>
      <c r="D30" s="1224" t="s">
        <v>731</v>
      </c>
      <c r="E30" s="31"/>
      <c r="H30" s="211"/>
      <c r="I30" s="211"/>
      <c r="J30" s="211"/>
      <c r="K30" s="211"/>
      <c r="L30" s="211"/>
      <c r="M30" s="211"/>
      <c r="N30" s="211"/>
      <c r="O30" s="211"/>
      <c r="P30" s="36"/>
      <c r="Q30" s="36"/>
      <c r="R30" s="36"/>
      <c r="S30" s="36"/>
      <c r="T30" s="36"/>
      <c r="U30" s="210"/>
      <c r="V30" s="210"/>
      <c r="W30" s="210"/>
      <c r="X30" s="210"/>
      <c r="AB30" s="36"/>
      <c r="AC30" s="834"/>
      <c r="AD30" s="303"/>
      <c r="AE30" s="1838" t="s">
        <v>790</v>
      </c>
      <c r="AF30" s="1839"/>
      <c r="AG30" s="1839"/>
      <c r="AH30" s="1839"/>
      <c r="AI30" s="1839"/>
      <c r="AJ30" s="301">
        <f>ROUND(SUM(AN12:AQ15),0)</f>
        <v>0</v>
      </c>
      <c r="AK30" s="840"/>
      <c r="AL30" s="841"/>
      <c r="AM30" s="14"/>
      <c r="AN30" s="14"/>
      <c r="AO30" s="14"/>
      <c r="AP30" s="14"/>
      <c r="AQ30" s="14"/>
      <c r="AR30" s="14"/>
    </row>
    <row r="31" spans="1:44" ht="27.75" customHeight="1" thickTop="1" thickBot="1">
      <c r="C31" s="1809"/>
      <c r="D31" s="1225"/>
      <c r="E31" s="220"/>
      <c r="H31" s="212"/>
      <c r="I31" s="212"/>
      <c r="J31" s="212"/>
      <c r="K31" s="212"/>
      <c r="L31" s="212"/>
      <c r="M31" s="212"/>
      <c r="N31" s="212"/>
      <c r="O31" s="212"/>
      <c r="Q31" s="842"/>
      <c r="R31" s="842"/>
      <c r="S31" s="213"/>
      <c r="T31" s="488"/>
      <c r="U31" s="213"/>
      <c r="V31" s="488"/>
      <c r="W31" s="488"/>
      <c r="X31" s="213"/>
      <c r="Y31" s="54"/>
      <c r="AA31" s="215"/>
      <c r="AB31" s="213"/>
      <c r="AC31" s="843"/>
      <c r="AD31" s="303"/>
      <c r="AE31" s="304"/>
      <c r="AF31" s="305"/>
      <c r="AG31" s="306"/>
      <c r="AH31" s="1859" t="s">
        <v>791</v>
      </c>
      <c r="AI31" s="1860"/>
      <c r="AJ31" s="301">
        <f>ROUND(SUM(AN13:AQ13),0)</f>
        <v>0</v>
      </c>
      <c r="AK31" s="844"/>
      <c r="AL31" s="841"/>
      <c r="AM31" s="14"/>
      <c r="AN31" s="14"/>
      <c r="AO31" s="14"/>
      <c r="AP31" s="14"/>
      <c r="AQ31" s="14"/>
      <c r="AR31" s="14"/>
    </row>
    <row r="32" spans="1:44" ht="27" customHeight="1" thickTop="1" thickBot="1">
      <c r="C32" s="803"/>
      <c r="D32" s="1055"/>
      <c r="E32" s="845"/>
      <c r="F32" s="212"/>
      <c r="G32" s="212"/>
      <c r="H32" s="212"/>
      <c r="I32" s="212"/>
      <c r="J32" s="212"/>
      <c r="K32" s="212"/>
      <c r="L32" s="212"/>
      <c r="M32" s="212"/>
      <c r="N32" s="212"/>
      <c r="O32" s="212"/>
      <c r="Q32" s="842"/>
      <c r="R32" s="842"/>
      <c r="S32" s="842"/>
      <c r="T32" s="488"/>
      <c r="U32" s="214"/>
      <c r="V32" s="842"/>
      <c r="W32" s="216"/>
      <c r="X32" s="214"/>
      <c r="Y32" s="54"/>
      <c r="AA32" s="215"/>
      <c r="AB32" s="215"/>
      <c r="AC32" s="308"/>
      <c r="AD32" s="846"/>
      <c r="AE32" s="1836" t="s">
        <v>792</v>
      </c>
      <c r="AF32" s="1837"/>
      <c r="AG32" s="1837"/>
      <c r="AH32" s="1837"/>
      <c r="AI32" s="1837"/>
      <c r="AJ32" s="301">
        <f>ROUND(SUM(AN16:AQ17),0)</f>
        <v>0</v>
      </c>
      <c r="AK32" s="844"/>
      <c r="AL32" s="841"/>
      <c r="AM32" s="14"/>
      <c r="AN32" s="14"/>
      <c r="AO32" s="14"/>
      <c r="AP32" s="14"/>
      <c r="AQ32" s="14"/>
      <c r="AR32" s="14"/>
    </row>
    <row r="33" spans="3:35" ht="14.25" customHeight="1" thickTop="1">
      <c r="C33" s="36"/>
      <c r="D33" s="212"/>
      <c r="E33" s="212"/>
      <c r="F33" s="212"/>
      <c r="G33" s="212"/>
      <c r="H33" s="212"/>
      <c r="I33" s="212"/>
      <c r="J33" s="212"/>
      <c r="K33" s="212"/>
      <c r="L33" s="212"/>
      <c r="M33" s="212"/>
      <c r="N33" s="212"/>
      <c r="O33" s="212"/>
      <c r="Q33" s="842"/>
      <c r="R33" s="842"/>
      <c r="S33" s="842"/>
      <c r="T33" s="488"/>
      <c r="U33" s="214"/>
      <c r="V33" s="842"/>
      <c r="W33" s="216"/>
      <c r="X33" s="214"/>
      <c r="Y33" s="36"/>
      <c r="AA33" s="215"/>
      <c r="AB33" s="215"/>
      <c r="AC33" s="215"/>
      <c r="AD33" s="214"/>
      <c r="AE33" s="214"/>
      <c r="AF33" s="214"/>
      <c r="AG33" s="214"/>
      <c r="AH33" s="214"/>
      <c r="AI33" s="214"/>
    </row>
    <row r="34" spans="3:35" ht="14.25" customHeight="1">
      <c r="C34" s="54"/>
      <c r="D34" s="212"/>
      <c r="E34" s="212"/>
      <c r="F34" s="212"/>
      <c r="G34" s="212"/>
      <c r="H34" s="212"/>
      <c r="I34" s="212"/>
      <c r="J34" s="212"/>
      <c r="K34" s="212"/>
      <c r="L34" s="212"/>
      <c r="M34" s="212"/>
      <c r="N34" s="212"/>
      <c r="O34" s="212"/>
      <c r="Q34" s="842"/>
      <c r="R34" s="842"/>
      <c r="S34" s="842"/>
      <c r="T34" s="214"/>
      <c r="U34" s="214"/>
      <c r="V34" s="842"/>
      <c r="W34" s="214"/>
      <c r="X34" s="214"/>
      <c r="Y34" s="54"/>
      <c r="AA34" s="215"/>
      <c r="AB34" s="215"/>
      <c r="AC34" s="215"/>
      <c r="AD34" s="216"/>
      <c r="AE34" s="216"/>
      <c r="AF34" s="216"/>
      <c r="AG34" s="216"/>
      <c r="AH34" s="216"/>
      <c r="AI34" s="216"/>
    </row>
    <row r="35" spans="3:35" ht="14.25" customHeight="1">
      <c r="C35" s="54"/>
      <c r="D35" s="212"/>
      <c r="E35" s="212"/>
      <c r="F35" s="212"/>
      <c r="G35" s="212"/>
      <c r="H35" s="212"/>
      <c r="I35" s="212"/>
      <c r="J35" s="212"/>
      <c r="K35" s="212"/>
      <c r="L35" s="212"/>
      <c r="M35" s="212"/>
      <c r="N35" s="212"/>
      <c r="O35" s="212"/>
      <c r="Q35" s="842"/>
      <c r="R35" s="842"/>
      <c r="S35" s="842"/>
      <c r="T35" s="488"/>
      <c r="U35" s="214"/>
      <c r="V35" s="842"/>
      <c r="W35" s="216"/>
      <c r="X35" s="214"/>
      <c r="Y35" s="54"/>
      <c r="AA35" s="215"/>
      <c r="AB35" s="215"/>
      <c r="AC35" s="215"/>
    </row>
    <row r="36" spans="3:35" ht="14.25" customHeight="1">
      <c r="C36" s="54"/>
      <c r="D36" s="54"/>
      <c r="E36" s="54"/>
      <c r="F36" s="142"/>
      <c r="G36" s="142"/>
      <c r="H36" s="212"/>
      <c r="I36" s="212"/>
      <c r="J36" s="212"/>
      <c r="K36" s="212"/>
      <c r="L36" s="212"/>
      <c r="M36" s="212"/>
      <c r="N36" s="212"/>
      <c r="O36" s="212"/>
      <c r="Q36" s="842"/>
      <c r="R36" s="842"/>
      <c r="S36" s="842"/>
      <c r="T36" s="214"/>
      <c r="U36" s="214"/>
      <c r="V36" s="842"/>
      <c r="W36" s="214"/>
      <c r="X36" s="214"/>
      <c r="Y36" s="54"/>
      <c r="AA36" s="215"/>
      <c r="AB36" s="215"/>
      <c r="AC36" s="215"/>
    </row>
    <row r="37" spans="3:35" ht="14.25" customHeight="1">
      <c r="C37" s="54"/>
      <c r="D37" s="54"/>
      <c r="E37" s="54"/>
      <c r="F37" s="143"/>
      <c r="G37" s="143"/>
      <c r="H37" s="212"/>
      <c r="I37" s="212"/>
      <c r="J37" s="212"/>
      <c r="K37" s="212"/>
      <c r="L37" s="212"/>
      <c r="M37" s="212"/>
      <c r="N37" s="212"/>
      <c r="O37" s="212"/>
      <c r="Q37" s="842"/>
      <c r="R37" s="842"/>
      <c r="S37" s="842"/>
      <c r="T37" s="488"/>
      <c r="U37" s="214"/>
      <c r="V37" s="842"/>
      <c r="W37" s="216"/>
      <c r="X37" s="214"/>
      <c r="Y37" s="54"/>
      <c r="AA37" s="215"/>
      <c r="AB37" s="215"/>
      <c r="AC37" s="215"/>
    </row>
    <row r="38" spans="3:35" ht="14.25" customHeight="1">
      <c r="C38" s="12"/>
      <c r="D38" s="213"/>
      <c r="E38" s="213"/>
      <c r="F38" s="847"/>
      <c r="G38" s="213"/>
    </row>
    <row r="39" spans="3:35" ht="14.25" customHeight="1">
      <c r="C39" s="12"/>
      <c r="D39" s="217"/>
      <c r="E39" s="217"/>
      <c r="F39" s="847"/>
      <c r="G39" s="213"/>
    </row>
    <row r="40" spans="3:35" ht="14.25" customHeight="1">
      <c r="C40" s="12"/>
    </row>
    <row r="49" s="4" customFormat="1" ht="14.25" customHeight="1"/>
    <row r="50" s="4" customFormat="1" ht="14.25" customHeight="1"/>
    <row r="51" s="4" customFormat="1" ht="14.25" customHeight="1"/>
    <row r="52" s="4" customFormat="1" ht="14.25" customHeight="1"/>
    <row r="53" s="4" customFormat="1" ht="14.25" customHeight="1"/>
    <row r="54" s="4" customFormat="1" ht="14.25" customHeight="1"/>
    <row r="55" s="4" customFormat="1" ht="14.25" customHeight="1"/>
    <row r="56" s="4" customFormat="1" ht="14.25" customHeight="1"/>
    <row r="57" s="4" customFormat="1" ht="14.25" customHeight="1"/>
    <row r="58" s="4" customFormat="1" ht="14.25" customHeight="1"/>
    <row r="59" s="4" customFormat="1" ht="14.25" customHeight="1"/>
    <row r="60" s="4" customFormat="1" ht="14.25" customHeight="1"/>
    <row r="61" s="4" customFormat="1" ht="14.25" customHeight="1"/>
    <row r="62" s="4" customFormat="1" ht="14.25" customHeight="1"/>
    <row r="63" s="4" customFormat="1" ht="14.25" customHeight="1"/>
    <row r="64" s="4" customFormat="1" ht="14.25" customHeight="1"/>
    <row r="65" s="4" customFormat="1" ht="14.25" customHeight="1"/>
    <row r="66" s="4" customFormat="1" ht="14.25" customHeight="1"/>
    <row r="67" s="4" customFormat="1" ht="14.25" customHeight="1"/>
    <row r="68" s="4" customFormat="1" ht="14.25" customHeight="1"/>
    <row r="69" s="4" customFormat="1" ht="14.25" customHeight="1"/>
    <row r="70" s="4" customFormat="1" ht="14.25" customHeight="1"/>
    <row r="71" s="4" customFormat="1" ht="14.25" customHeight="1"/>
    <row r="72" s="4" customFormat="1" ht="14.25" customHeight="1"/>
    <row r="73" s="4" customFormat="1" ht="14.25" customHeight="1"/>
    <row r="74" s="4" customFormat="1" ht="14.25" customHeight="1"/>
    <row r="75" s="4" customFormat="1" ht="14.25" customHeight="1"/>
    <row r="76" s="4" customFormat="1" ht="14.25" customHeight="1"/>
    <row r="77" s="4" customFormat="1" ht="14.25" customHeight="1"/>
    <row r="78" s="4" customFormat="1" ht="14.25" customHeight="1"/>
    <row r="79" s="4" customFormat="1" ht="14.25" customHeight="1"/>
    <row r="80" s="4" customFormat="1" ht="14.25" customHeight="1"/>
  </sheetData>
  <sheetProtection sheet="1" objects="1" scenarios="1" selectLockedCells="1"/>
  <mergeCells count="46">
    <mergeCell ref="AE25:AI25"/>
    <mergeCell ref="AE24:AI24"/>
    <mergeCell ref="AE26:AI26"/>
    <mergeCell ref="AD23:AI23"/>
    <mergeCell ref="AH31:AI31"/>
    <mergeCell ref="AD28:AI28"/>
    <mergeCell ref="AD29:AI29"/>
    <mergeCell ref="AE32:AI32"/>
    <mergeCell ref="AD27:AI27"/>
    <mergeCell ref="AE30:AI30"/>
    <mergeCell ref="AL21:AL22"/>
    <mergeCell ref="AM7:AO8"/>
    <mergeCell ref="AD10:AI11"/>
    <mergeCell ref="AJ10:AJ11"/>
    <mergeCell ref="AK10:AK11"/>
    <mergeCell ref="AM10:AM11"/>
    <mergeCell ref="AN10:AQ10"/>
    <mergeCell ref="AD12:AI12"/>
    <mergeCell ref="AD13:AI13"/>
    <mergeCell ref="AD14:AI14"/>
    <mergeCell ref="AD15:AI15"/>
    <mergeCell ref="AD16:AI16"/>
    <mergeCell ref="AD21:AI22"/>
    <mergeCell ref="AJ21:AJ22"/>
    <mergeCell ref="AD7:AK8"/>
    <mergeCell ref="AK21:AK22"/>
    <mergeCell ref="X10:AA10"/>
    <mergeCell ref="D17:W17"/>
    <mergeCell ref="D23:W23"/>
    <mergeCell ref="B1:H2"/>
    <mergeCell ref="B4:J5"/>
    <mergeCell ref="C10:C11"/>
    <mergeCell ref="D10:W11"/>
    <mergeCell ref="D12:W12"/>
    <mergeCell ref="D13:W13"/>
    <mergeCell ref="D14:W14"/>
    <mergeCell ref="D15:W15"/>
    <mergeCell ref="D16:W16"/>
    <mergeCell ref="B19:I20"/>
    <mergeCell ref="C30:C31"/>
    <mergeCell ref="D30:D31"/>
    <mergeCell ref="D24:W24"/>
    <mergeCell ref="D26:W26"/>
    <mergeCell ref="D27:W27"/>
    <mergeCell ref="D28:W28"/>
    <mergeCell ref="D25:W25"/>
  </mergeCells>
  <phoneticPr fontId="3"/>
  <dataValidations count="3">
    <dataValidation type="whole" operator="greaterThan" allowBlank="1" showInputMessage="1" showErrorMessage="1" error="整数を入力してください。" sqref="AI4 C32" xr:uid="{00000000-0002-0000-0B00-000000000000}">
      <formula1>0</formula1>
    </dataValidation>
    <dataValidation type="custom" allowBlank="1" showInputMessage="1" showErrorMessage="1" error="0.1～100の値を入力してください。" sqref="D32" xr:uid="{00000000-0002-0000-0B00-000001000000}">
      <formula1>AND(AND(D32*10=INT(D32*10)),(D32&gt;0),(D32&lt;=100))</formula1>
    </dataValidation>
    <dataValidation type="custom" operator="greaterThan" allowBlank="1" showInputMessage="1" showErrorMessage="1" error="0より大きい小数点第１位までの数値を入力してください。" sqref="X24:X28 X12:AA17" xr:uid="{00000000-0002-0000-0B00-000002000000}">
      <formula1>AND(AND(X12*10=INT(X12*10)),(X12&gt;0))</formula1>
    </dataValidation>
  </dataValidations>
  <pageMargins left="0.70866141732283472" right="0.70866141732283472" top="0.74803149606299213" bottom="0.74803149606299213" header="0.31496062992125984" footer="0.31496062992125984"/>
  <pageSetup paperSize="9" scale="24"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M39"/>
  <sheetViews>
    <sheetView showGridLines="0" zoomScale="85" zoomScaleNormal="85" zoomScaleSheetLayoutView="85" workbookViewId="0">
      <selection activeCell="E13" sqref="E13"/>
    </sheetView>
  </sheetViews>
  <sheetFormatPr defaultColWidth="2.75" defaultRowHeight="14.25" customHeight="1" outlineLevelCol="1"/>
  <cols>
    <col min="1" max="2" width="2.75" style="61" customWidth="1"/>
    <col min="3" max="5" width="25.625" style="61" customWidth="1"/>
    <col min="6" max="6" width="12.625" style="61" customWidth="1"/>
    <col min="7" max="7" width="2.75" style="61" customWidth="1"/>
    <col min="8" max="8" width="2.75" style="61" outlineLevel="1"/>
    <col min="9" max="12" width="25.625" style="61" customWidth="1" outlineLevel="1"/>
    <col min="13" max="13" width="2.75" style="61" outlineLevel="1"/>
    <col min="14" max="16384" width="2.75" style="61"/>
  </cols>
  <sheetData>
    <row r="1" spans="1:12" ht="19.899999999999999" customHeight="1">
      <c r="A1" s="4"/>
      <c r="C1" s="350"/>
      <c r="D1" s="350"/>
      <c r="E1" s="350"/>
      <c r="F1" s="350"/>
      <c r="G1" s="350"/>
      <c r="I1" s="292" t="s">
        <v>367</v>
      </c>
    </row>
    <row r="2" spans="1:12" ht="19.899999999999999" customHeight="1">
      <c r="A2" s="4"/>
      <c r="B2" s="351" t="s">
        <v>127</v>
      </c>
      <c r="C2" s="350"/>
      <c r="D2" s="350"/>
      <c r="E2" s="350"/>
      <c r="F2" s="350"/>
      <c r="G2" s="350"/>
      <c r="H2" s="606"/>
    </row>
    <row r="3" spans="1:12" ht="14.25" customHeight="1">
      <c r="A3" s="4"/>
      <c r="B3" s="607"/>
      <c r="C3" s="607"/>
      <c r="D3" s="607"/>
      <c r="E3" s="607"/>
      <c r="F3" s="607"/>
      <c r="G3" s="607"/>
      <c r="H3" s="606"/>
    </row>
    <row r="4" spans="1:12" ht="14.25" customHeight="1">
      <c r="A4" s="4"/>
      <c r="B4" s="607"/>
      <c r="C4" s="607"/>
      <c r="D4" s="607"/>
      <c r="E4" s="607"/>
      <c r="F4" s="607"/>
      <c r="G4" s="607"/>
      <c r="H4" s="606"/>
    </row>
    <row r="5" spans="1:12" ht="14.25" customHeight="1">
      <c r="A5" s="4"/>
      <c r="B5" s="607"/>
      <c r="C5" s="607"/>
      <c r="D5" s="607"/>
      <c r="E5" s="607"/>
      <c r="F5" s="607"/>
      <c r="G5" s="607"/>
      <c r="H5" s="606"/>
      <c r="I5"/>
      <c r="J5"/>
      <c r="L5"/>
    </row>
    <row r="6" spans="1:12" ht="14.25" customHeight="1">
      <c r="A6" s="4"/>
      <c r="B6" s="350"/>
      <c r="C6" s="350"/>
      <c r="D6" s="350"/>
      <c r="E6" s="4"/>
      <c r="F6" s="4"/>
      <c r="G6" s="4"/>
      <c r="H6" s="606"/>
      <c r="I6"/>
      <c r="J6"/>
      <c r="L6"/>
    </row>
    <row r="7" spans="1:12" ht="19.899999999999999" customHeight="1">
      <c r="A7" s="4"/>
      <c r="B7" s="351" t="s">
        <v>148</v>
      </c>
      <c r="C7" s="350"/>
      <c r="D7" s="353"/>
      <c r="E7" s="4"/>
      <c r="F7" s="4"/>
      <c r="G7" s="4"/>
      <c r="H7" s="606"/>
      <c r="I7" s="137" t="s">
        <v>664</v>
      </c>
      <c r="J7"/>
      <c r="L7"/>
    </row>
    <row r="8" spans="1:12" ht="14.25" customHeight="1" thickBot="1">
      <c r="A8" s="4"/>
      <c r="B8" s="703"/>
      <c r="C8" s="848"/>
      <c r="D8" s="703"/>
      <c r="E8" s="703"/>
      <c r="F8" s="703"/>
      <c r="G8" s="4"/>
      <c r="H8" s="606"/>
      <c r="L8"/>
    </row>
    <row r="9" spans="1:12" ht="14.25" customHeight="1">
      <c r="A9" s="4"/>
      <c r="B9" s="4"/>
      <c r="C9" s="1216" t="s">
        <v>48</v>
      </c>
      <c r="D9" s="1866" t="s">
        <v>134</v>
      </c>
      <c r="E9" s="1224" t="s">
        <v>339</v>
      </c>
      <c r="F9" s="1322" t="s">
        <v>663</v>
      </c>
      <c r="G9" s="4"/>
      <c r="H9" s="606"/>
      <c r="I9" s="1455" t="s">
        <v>48</v>
      </c>
      <c r="J9" s="1863" t="s">
        <v>840</v>
      </c>
      <c r="K9" s="1863" t="s">
        <v>841</v>
      </c>
      <c r="L9" s="1734" t="s">
        <v>307</v>
      </c>
    </row>
    <row r="10" spans="1:12" ht="14.25" customHeight="1">
      <c r="A10" s="4"/>
      <c r="B10" s="4"/>
      <c r="C10" s="1333"/>
      <c r="D10" s="1867"/>
      <c r="E10" s="1225"/>
      <c r="F10" s="1870"/>
      <c r="G10" s="4"/>
      <c r="H10" s="606"/>
      <c r="I10" s="1455"/>
      <c r="J10" s="1864"/>
      <c r="K10" s="1864"/>
      <c r="L10" s="1745"/>
    </row>
    <row r="11" spans="1:12" ht="14.25" customHeight="1">
      <c r="A11" s="4"/>
      <c r="B11" s="4"/>
      <c r="C11" s="1333"/>
      <c r="D11" s="1867"/>
      <c r="E11" s="1225"/>
      <c r="F11" s="1870"/>
      <c r="G11" s="4"/>
      <c r="H11" s="606"/>
      <c r="I11" s="1455"/>
      <c r="J11" s="1864"/>
      <c r="K11" s="1864"/>
      <c r="L11" s="1745"/>
    </row>
    <row r="12" spans="1:12" ht="14.25" customHeight="1" thickBot="1">
      <c r="A12" s="4"/>
      <c r="B12" s="4"/>
      <c r="C12" s="1218"/>
      <c r="D12" s="1868"/>
      <c r="E12" s="1326"/>
      <c r="F12" s="1323"/>
      <c r="G12" s="4"/>
      <c r="H12" s="606"/>
      <c r="I12" s="1455"/>
      <c r="J12" s="1864"/>
      <c r="K12" s="1864"/>
      <c r="L12" s="1862"/>
    </row>
    <row r="13" spans="1:12" ht="27" customHeight="1" thickTop="1" thickBot="1">
      <c r="A13" s="4"/>
      <c r="B13" s="4"/>
      <c r="C13" s="849" t="s">
        <v>25</v>
      </c>
      <c r="D13" s="203" t="s">
        <v>660</v>
      </c>
      <c r="E13" s="97"/>
      <c r="F13" s="1056"/>
      <c r="G13" s="453"/>
      <c r="H13" s="606"/>
      <c r="I13" s="349" t="s">
        <v>25</v>
      </c>
      <c r="J13" s="454" t="str">
        <f>IF(E13="","",ROUND(E13*F13%,0))</f>
        <v/>
      </c>
      <c r="K13" s="454" t="str">
        <f>IF(E13="","",ROUND(E13*(L13/10)*F13%,0))</f>
        <v/>
      </c>
      <c r="L13" s="858"/>
    </row>
    <row r="14" spans="1:12" ht="27" customHeight="1" thickTop="1" thickBot="1">
      <c r="A14" s="4"/>
      <c r="B14" s="4"/>
      <c r="C14" s="817" t="s">
        <v>90</v>
      </c>
      <c r="D14" s="202" t="s">
        <v>661</v>
      </c>
      <c r="E14" s="853"/>
      <c r="F14" s="1057"/>
      <c r="G14" s="453"/>
      <c r="H14" s="606"/>
      <c r="I14" s="349" t="s">
        <v>90</v>
      </c>
      <c r="J14" s="454" t="str">
        <f>IF(E14="","",ROUND(E14*F14%,0))</f>
        <v/>
      </c>
      <c r="K14" s="454" t="str">
        <f>IF(E14="","",ROUND(E14*(L14/10)*F14%,0))</f>
        <v/>
      </c>
      <c r="L14" s="859"/>
    </row>
    <row r="15" spans="1:12" ht="27" customHeight="1" thickTop="1" thickBot="1">
      <c r="A15" s="4"/>
      <c r="B15" s="4"/>
      <c r="C15" s="850" t="s">
        <v>155</v>
      </c>
      <c r="D15" s="202" t="s">
        <v>662</v>
      </c>
      <c r="E15" s="853"/>
      <c r="F15" s="1057"/>
      <c r="G15" s="453"/>
      <c r="H15" s="606"/>
      <c r="I15" s="851" t="s">
        <v>155</v>
      </c>
      <c r="J15" s="454" t="str">
        <f>IF(E15="","",ROUND(E15*F15%,0))</f>
        <v/>
      </c>
      <c r="K15" s="454" t="str">
        <f>IF(E15="","",ROUND(E15*(L15/10)*F15%,0))</f>
        <v/>
      </c>
      <c r="L15" s="859"/>
    </row>
    <row r="16" spans="1:12" ht="27" customHeight="1" thickTop="1" thickBot="1">
      <c r="A16" s="4"/>
      <c r="B16" s="4"/>
      <c r="C16" s="346" t="s">
        <v>26</v>
      </c>
      <c r="D16" s="204" t="s">
        <v>133</v>
      </c>
      <c r="E16" s="72"/>
      <c r="F16" s="1009"/>
      <c r="G16" s="453"/>
      <c r="H16" s="606"/>
      <c r="I16" s="349" t="s">
        <v>26</v>
      </c>
      <c r="J16" s="454" t="str">
        <f>IF(E16="","",ROUND(E16*F16%,0))</f>
        <v/>
      </c>
      <c r="K16" s="454" t="str">
        <f>IF(E16="","",ROUND(E16*(L16/10)*F16%,0))</f>
        <v/>
      </c>
      <c r="L16" s="860"/>
    </row>
    <row r="17" spans="1:12" ht="14.25" customHeight="1">
      <c r="A17" s="4"/>
      <c r="B17" s="4"/>
      <c r="C17" s="12"/>
      <c r="D17" s="4"/>
      <c r="E17" s="4"/>
      <c r="F17" s="4"/>
      <c r="G17" s="4"/>
      <c r="H17" s="606"/>
      <c r="J17" s="852"/>
      <c r="K17" s="852"/>
      <c r="L17" s="852"/>
    </row>
    <row r="18" spans="1:12" ht="21.75" customHeight="1">
      <c r="A18" s="4"/>
      <c r="B18" s="4"/>
      <c r="C18" s="12"/>
      <c r="D18" s="4"/>
      <c r="E18" s="4"/>
      <c r="F18" s="4"/>
      <c r="G18" s="4"/>
      <c r="H18" s="606"/>
    </row>
    <row r="19" spans="1:12" ht="30" customHeight="1">
      <c r="A19" s="4"/>
      <c r="B19" s="4"/>
      <c r="C19" s="12"/>
      <c r="D19" s="4"/>
      <c r="E19" s="4"/>
      <c r="F19" s="4"/>
      <c r="G19" s="4"/>
      <c r="H19" s="606"/>
    </row>
    <row r="20" spans="1:12" ht="30" customHeight="1">
      <c r="A20" s="4"/>
      <c r="B20" s="4"/>
      <c r="C20" s="4"/>
      <c r="D20" s="4"/>
      <c r="E20" s="4"/>
      <c r="F20" s="4"/>
      <c r="G20" s="4"/>
      <c r="H20" s="606"/>
    </row>
    <row r="21" spans="1:12" ht="19.899999999999999" customHeight="1">
      <c r="B21" s="351" t="s">
        <v>149</v>
      </c>
      <c r="H21" s="606"/>
      <c r="I21" s="137" t="s">
        <v>665</v>
      </c>
    </row>
    <row r="22" spans="1:12" ht="14.25" customHeight="1" thickBot="1">
      <c r="H22" s="606"/>
    </row>
    <row r="23" spans="1:12" ht="15" customHeight="1">
      <c r="C23" s="1216" t="s">
        <v>48</v>
      </c>
      <c r="D23" s="1224" t="s">
        <v>339</v>
      </c>
      <c r="E23" s="1616" t="s">
        <v>27</v>
      </c>
      <c r="F23" s="1322" t="s">
        <v>663</v>
      </c>
      <c r="H23" s="606"/>
      <c r="I23" s="1455" t="s">
        <v>48</v>
      </c>
      <c r="J23" s="1863" t="s">
        <v>840</v>
      </c>
      <c r="K23" s="1734" t="s">
        <v>841</v>
      </c>
    </row>
    <row r="24" spans="1:12" ht="15" customHeight="1">
      <c r="C24" s="1333"/>
      <c r="D24" s="1225"/>
      <c r="E24" s="1516"/>
      <c r="F24" s="1870"/>
      <c r="H24" s="606"/>
      <c r="I24" s="1455"/>
      <c r="J24" s="1864"/>
      <c r="K24" s="1745"/>
    </row>
    <row r="25" spans="1:12" ht="15" customHeight="1">
      <c r="C25" s="1333"/>
      <c r="D25" s="1225"/>
      <c r="E25" s="1516"/>
      <c r="F25" s="1870"/>
      <c r="H25" s="606"/>
      <c r="I25" s="1455"/>
      <c r="J25" s="1864"/>
      <c r="K25" s="1745"/>
    </row>
    <row r="26" spans="1:12" ht="15" customHeight="1" thickBot="1">
      <c r="C26" s="1218"/>
      <c r="D26" s="1326"/>
      <c r="E26" s="1869"/>
      <c r="F26" s="1323"/>
      <c r="H26" s="606"/>
      <c r="I26" s="1455"/>
      <c r="J26" s="1864"/>
      <c r="K26" s="1865"/>
    </row>
    <row r="27" spans="1:12" ht="27" customHeight="1" thickTop="1" thickBot="1">
      <c r="C27" s="849" t="s">
        <v>25</v>
      </c>
      <c r="D27" s="75"/>
      <c r="E27" s="854"/>
      <c r="F27" s="1058"/>
      <c r="H27" s="606"/>
      <c r="I27" s="349" t="s">
        <v>25</v>
      </c>
      <c r="J27" s="454" t="str">
        <f>IF(D27="","",ROUND(D27*F27%,0))</f>
        <v/>
      </c>
      <c r="K27" s="454" t="str">
        <f>IF(E27="","",ROUND(E27*F27%,0))</f>
        <v/>
      </c>
    </row>
    <row r="28" spans="1:12" ht="27" customHeight="1" thickTop="1" thickBot="1">
      <c r="C28" s="817" t="s">
        <v>90</v>
      </c>
      <c r="D28" s="175"/>
      <c r="E28" s="855"/>
      <c r="F28" s="1059"/>
      <c r="H28" s="606"/>
      <c r="I28" s="349" t="s">
        <v>90</v>
      </c>
      <c r="J28" s="454" t="str">
        <f>IF(D28="","",ROUND(D28*F28%,0))</f>
        <v/>
      </c>
      <c r="K28" s="454" t="str">
        <f>IF(E28="","",ROUND(E28*F28%,0))</f>
        <v/>
      </c>
    </row>
    <row r="29" spans="1:12" ht="27" customHeight="1" thickTop="1" thickBot="1">
      <c r="C29" s="850" t="s">
        <v>155</v>
      </c>
      <c r="D29" s="175"/>
      <c r="E29" s="855"/>
      <c r="F29" s="1059"/>
      <c r="H29" s="606"/>
      <c r="I29" s="851" t="s">
        <v>155</v>
      </c>
      <c r="J29" s="454" t="str">
        <f>IF(D29="","",ROUND(D29*F29%,0))</f>
        <v/>
      </c>
      <c r="K29" s="454" t="str">
        <f>IF(E29="","",ROUND(E29*F29%,0))</f>
        <v/>
      </c>
    </row>
    <row r="30" spans="1:12" ht="27" customHeight="1" thickTop="1" thickBot="1">
      <c r="C30" s="346" t="s">
        <v>26</v>
      </c>
      <c r="D30" s="856"/>
      <c r="E30" s="857"/>
      <c r="F30" s="1009"/>
      <c r="H30" s="606"/>
      <c r="I30" s="349" t="s">
        <v>26</v>
      </c>
      <c r="J30" s="454" t="str">
        <f>IF(D30="","",ROUND(D30*F30%,0))</f>
        <v/>
      </c>
      <c r="K30" s="454" t="str">
        <f>IF(E30="","",ROUND(E30*F30%,0))</f>
        <v/>
      </c>
    </row>
    <row r="31" spans="1:12" ht="19.899999999999999" customHeight="1">
      <c r="H31" s="606"/>
    </row>
    <row r="32" spans="1:12" ht="19.899999999999999" customHeight="1">
      <c r="H32" s="606"/>
      <c r="I32" s="137" t="s">
        <v>678</v>
      </c>
    </row>
    <row r="33" spans="8:11" ht="15" customHeight="1">
      <c r="H33" s="606"/>
      <c r="I33" s="1455" t="s">
        <v>48</v>
      </c>
      <c r="J33" s="1863" t="s">
        <v>466</v>
      </c>
      <c r="K33" s="1734" t="s">
        <v>467</v>
      </c>
    </row>
    <row r="34" spans="8:11" ht="15" customHeight="1">
      <c r="H34" s="606"/>
      <c r="I34" s="1455"/>
      <c r="J34" s="1864"/>
      <c r="K34" s="1745"/>
    </row>
    <row r="35" spans="8:11" ht="15" customHeight="1">
      <c r="H35" s="606"/>
      <c r="I35" s="1455"/>
      <c r="J35" s="1864"/>
      <c r="K35" s="1745"/>
    </row>
    <row r="36" spans="8:11" ht="15" customHeight="1" thickBot="1">
      <c r="H36" s="606"/>
      <c r="I36" s="1455"/>
      <c r="J36" s="1864"/>
      <c r="K36" s="1865"/>
    </row>
    <row r="37" spans="8:11" ht="27" customHeight="1" thickTop="1" thickBot="1">
      <c r="H37" s="606"/>
      <c r="I37" s="349" t="s">
        <v>679</v>
      </c>
      <c r="J37" s="454" t="str">
        <f>IF(AND(E13="",E14=""),"",SUM(E13:E14))</f>
        <v/>
      </c>
      <c r="K37" s="454" t="str">
        <f>IF(AND(D27="",D28=""),"",SUM(D27:D28))</f>
        <v/>
      </c>
    </row>
    <row r="38" spans="8:11" ht="27" customHeight="1" thickTop="1" thickBot="1">
      <c r="H38" s="606"/>
      <c r="I38" s="349" t="s">
        <v>26</v>
      </c>
      <c r="J38" s="454" t="str">
        <f>IF(E16="","",E16)</f>
        <v/>
      </c>
      <c r="K38" s="454" t="str">
        <f>IF(D30="","",D30)</f>
        <v/>
      </c>
    </row>
    <row r="39" spans="8:11" ht="14.25" customHeight="1" thickTop="1">
      <c r="H39" s="606"/>
    </row>
  </sheetData>
  <sheetProtection sheet="1" objects="1" scenarios="1" selectLockedCells="1"/>
  <mergeCells count="18">
    <mergeCell ref="I33:I36"/>
    <mergeCell ref="J33:J36"/>
    <mergeCell ref="K33:K36"/>
    <mergeCell ref="C9:C12"/>
    <mergeCell ref="D9:D12"/>
    <mergeCell ref="E9:E12"/>
    <mergeCell ref="C23:C26"/>
    <mergeCell ref="D23:D26"/>
    <mergeCell ref="E23:E26"/>
    <mergeCell ref="F9:F12"/>
    <mergeCell ref="F23:F26"/>
    <mergeCell ref="J9:J12"/>
    <mergeCell ref="K9:K12"/>
    <mergeCell ref="L9:L12"/>
    <mergeCell ref="I23:I26"/>
    <mergeCell ref="J23:J26"/>
    <mergeCell ref="K23:K26"/>
    <mergeCell ref="I9:I12"/>
  </mergeCells>
  <phoneticPr fontId="3"/>
  <dataValidations count="2">
    <dataValidation type="whole" operator="greaterThan" allowBlank="1" showInputMessage="1" showErrorMessage="1" error="整数を入力してください。" sqref="E13:E16 D27:E30 L13:L16" xr:uid="{00000000-0002-0000-0C00-000000000000}">
      <formula1>0</formula1>
    </dataValidation>
    <dataValidation type="custom" allowBlank="1" showInputMessage="1" showErrorMessage="1" error="0.1～100の値を入力してください。" sqref="F27:F30 F13:F16" xr:uid="{00000000-0002-0000-0C00-000001000000}">
      <formula1>AND(AND(F13*10=INT(F13*10)),(F13&gt;0),(F13&lt;=100))</formula1>
    </dataValidation>
  </dataValidations>
  <printOptions horizontalCentered="1" verticalCentered="1"/>
  <pageMargins left="0" right="0" top="0" bottom="0" header="0" footer="0.19685039370078741"/>
  <pageSetup paperSize="8" scale="85" fitToHeight="0" orientation="landscape" cellComments="asDisplayed" r:id="rId1"/>
  <headerFooter scaleWithDoc="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BX203"/>
  <sheetViews>
    <sheetView topLeftCell="AW1" zoomScale="80" zoomScaleNormal="80" workbookViewId="0">
      <selection activeCell="BB3" sqref="BB3"/>
    </sheetView>
  </sheetViews>
  <sheetFormatPr defaultColWidth="9" defaultRowHeight="13.5"/>
  <cols>
    <col min="1" max="1" width="9" style="914"/>
    <col min="2" max="2" width="30.625" style="914" customWidth="1"/>
    <col min="3" max="3" width="4.25" style="914" customWidth="1"/>
    <col min="4" max="4" width="4.5" style="914" customWidth="1"/>
    <col min="5" max="5" width="30.625" style="914" customWidth="1"/>
    <col min="6" max="6" width="4.25" style="914" customWidth="1"/>
    <col min="7" max="7" width="29.375" style="914" bestFit="1" customWidth="1"/>
    <col min="8" max="8" width="30.625" style="914" customWidth="1"/>
    <col min="9" max="9" width="4.25" style="914" customWidth="1"/>
    <col min="10" max="10" width="30.625" style="914" customWidth="1"/>
    <col min="11" max="11" width="4.25" style="914" customWidth="1"/>
    <col min="12" max="12" width="30.625" style="914" customWidth="1"/>
    <col min="13" max="13" width="4.25" style="914" customWidth="1"/>
    <col min="14" max="14" width="30.625" style="914" customWidth="1"/>
    <col min="15" max="15" width="4.25" style="914" customWidth="1"/>
    <col min="16" max="16" width="8.5" style="914" customWidth="1"/>
    <col min="17" max="17" width="30.625" style="914" customWidth="1"/>
    <col min="18" max="18" width="4.25" style="914" customWidth="1"/>
    <col min="19" max="19" width="30.625" style="914" customWidth="1"/>
    <col min="20" max="20" width="4.25" style="914" customWidth="1"/>
    <col min="21" max="21" width="30.625" style="914" customWidth="1"/>
    <col min="22" max="22" width="4.25" style="914" customWidth="1"/>
    <col min="23" max="23" width="30.625" style="914" customWidth="1"/>
    <col min="24" max="24" width="4.125" style="54" customWidth="1"/>
    <col min="25" max="25" width="9" style="914" customWidth="1"/>
    <col min="26" max="26" width="30.625" style="914" customWidth="1"/>
    <col min="27" max="27" width="4.25" style="914" customWidth="1"/>
    <col min="28" max="28" width="30.625" style="914" customWidth="1"/>
    <col min="29" max="29" width="4.25" style="918" customWidth="1"/>
    <col min="30" max="30" width="30.625" style="914" customWidth="1"/>
    <col min="31" max="31" width="4.25" style="914" customWidth="1"/>
    <col min="32" max="32" width="2.75" style="914" customWidth="1"/>
    <col min="33" max="33" width="27.75" style="914" customWidth="1"/>
    <col min="34" max="34" width="4.25" style="914" customWidth="1"/>
    <col min="35" max="35" width="2.75" style="914" customWidth="1"/>
    <col min="36" max="36" width="27.75" style="914" customWidth="1"/>
    <col min="37" max="37" width="4.25" style="914" customWidth="1"/>
    <col min="38" max="38" width="2.75" style="914" customWidth="1"/>
    <col min="39" max="39" width="27.75" style="914" customWidth="1"/>
    <col min="40" max="40" width="4.25" style="914" customWidth="1"/>
    <col min="41" max="41" width="4" style="914" customWidth="1"/>
    <col min="42" max="42" width="2.75" style="914" customWidth="1"/>
    <col min="43" max="43" width="27.75" style="914" customWidth="1"/>
    <col min="44" max="44" width="4.25" style="914" customWidth="1"/>
    <col min="45" max="45" width="2.75" style="914" customWidth="1"/>
    <col min="46" max="46" width="27.75" style="914" customWidth="1"/>
    <col min="47" max="47" width="4.25" style="914" customWidth="1"/>
    <col min="48" max="48" width="30.625" style="914" customWidth="1"/>
    <col min="49" max="49" width="4" style="914" customWidth="1"/>
    <col min="50" max="50" width="30.625" style="914" customWidth="1"/>
    <col min="51" max="51" width="4" style="914" customWidth="1"/>
    <col min="52" max="52" width="30.625" style="914" customWidth="1"/>
    <col min="53" max="53" width="4" style="914" customWidth="1"/>
    <col min="54" max="54" width="14.75" style="925" customWidth="1"/>
    <col min="55" max="55" width="10.125" style="54" bestFit="1" customWidth="1"/>
    <col min="56" max="56" width="6.5" style="54" bestFit="1" customWidth="1"/>
    <col min="57" max="57" width="9.375" style="925" bestFit="1" customWidth="1"/>
    <col min="58" max="58" width="4.75" style="925" customWidth="1"/>
    <col min="59" max="59" width="9" style="925"/>
    <col min="60" max="60" width="9" style="914"/>
    <col min="61" max="61" width="6.5" style="914" bestFit="1" customWidth="1"/>
    <col min="62" max="62" width="9.375" style="914" bestFit="1" customWidth="1"/>
    <col min="63" max="63" width="9" style="914"/>
    <col min="64" max="64" width="16.25" style="914" customWidth="1"/>
    <col min="65" max="65" width="10.5" style="914" bestFit="1" customWidth="1"/>
    <col min="66" max="66" width="6.5" style="914" bestFit="1" customWidth="1"/>
    <col min="67" max="68" width="9" style="914"/>
    <col min="69" max="69" width="11.625" style="914" bestFit="1" customWidth="1"/>
    <col min="70" max="70" width="20.5" style="914" bestFit="1" customWidth="1"/>
    <col min="71" max="71" width="7.5" style="914" bestFit="1" customWidth="1"/>
    <col min="72" max="16384" width="9" style="914"/>
  </cols>
  <sheetData>
    <row r="1" spans="1:76" s="900" customFormat="1" ht="22.7" customHeight="1">
      <c r="A1" s="900" t="s">
        <v>181</v>
      </c>
      <c r="B1" s="900" t="s">
        <v>182</v>
      </c>
      <c r="D1" s="1878" t="s">
        <v>274</v>
      </c>
      <c r="E1" s="1878"/>
      <c r="G1" s="1878" t="s">
        <v>274</v>
      </c>
      <c r="H1" s="1878"/>
      <c r="J1" s="900" t="s">
        <v>274</v>
      </c>
      <c r="L1" s="900" t="s">
        <v>274</v>
      </c>
      <c r="N1" s="900" t="s">
        <v>275</v>
      </c>
      <c r="P1" s="1878" t="s">
        <v>275</v>
      </c>
      <c r="Q1" s="1878"/>
      <c r="S1" s="900" t="s">
        <v>275</v>
      </c>
      <c r="U1" s="900" t="s">
        <v>275</v>
      </c>
      <c r="W1" s="900" t="s">
        <v>276</v>
      </c>
      <c r="X1" s="51"/>
      <c r="Y1" s="1878" t="s">
        <v>276</v>
      </c>
      <c r="Z1" s="1878"/>
      <c r="AB1" s="900" t="s">
        <v>276</v>
      </c>
      <c r="AC1" s="901"/>
      <c r="AD1" s="900" t="s">
        <v>276</v>
      </c>
      <c r="AF1" s="1875" t="s">
        <v>279</v>
      </c>
      <c r="AG1" s="1875"/>
      <c r="AI1" s="1875" t="s">
        <v>279</v>
      </c>
      <c r="AJ1" s="1875"/>
      <c r="AL1" s="1875" t="s">
        <v>279</v>
      </c>
      <c r="AM1" s="1875"/>
      <c r="AO1" s="1875" t="s">
        <v>279</v>
      </c>
      <c r="AP1" s="1875"/>
      <c r="AQ1" s="1875"/>
      <c r="AS1" s="1875" t="s">
        <v>279</v>
      </c>
      <c r="AT1" s="1875"/>
      <c r="AV1" s="900" t="s">
        <v>302</v>
      </c>
      <c r="AX1" s="900" t="s">
        <v>302</v>
      </c>
      <c r="AZ1" s="900" t="s">
        <v>302</v>
      </c>
      <c r="BB1" s="901" t="s">
        <v>282</v>
      </c>
      <c r="BC1" s="901"/>
      <c r="BD1" s="902"/>
      <c r="BE1" s="901"/>
      <c r="BF1" s="903"/>
      <c r="BG1" s="901" t="s">
        <v>282</v>
      </c>
      <c r="BH1" s="903"/>
      <c r="BI1" s="903"/>
      <c r="BJ1" s="903"/>
      <c r="BL1" s="901" t="s">
        <v>282</v>
      </c>
      <c r="BQ1" s="901" t="s">
        <v>282</v>
      </c>
      <c r="BW1" s="900" t="s">
        <v>440</v>
      </c>
    </row>
    <row r="2" spans="1:76" s="900" customFormat="1" ht="22.7" customHeight="1">
      <c r="A2" s="900" t="s">
        <v>183</v>
      </c>
      <c r="B2" s="900" t="s">
        <v>184</v>
      </c>
      <c r="D2" s="1878" t="s">
        <v>161</v>
      </c>
      <c r="E2" s="1878"/>
      <c r="G2" s="1878" t="s">
        <v>161</v>
      </c>
      <c r="H2" s="1878"/>
      <c r="J2" s="900" t="s">
        <v>161</v>
      </c>
      <c r="L2" s="900" t="s">
        <v>161</v>
      </c>
      <c r="N2" s="900" t="s">
        <v>111</v>
      </c>
      <c r="P2" s="1878" t="s">
        <v>111</v>
      </c>
      <c r="Q2" s="1878"/>
      <c r="S2" s="900" t="s">
        <v>111</v>
      </c>
      <c r="U2" s="900" t="s">
        <v>111</v>
      </c>
      <c r="W2" s="900" t="s">
        <v>119</v>
      </c>
      <c r="X2" s="51"/>
      <c r="Y2" s="1878" t="s">
        <v>119</v>
      </c>
      <c r="Z2" s="1878"/>
      <c r="AB2" s="900" t="s">
        <v>119</v>
      </c>
      <c r="AC2" s="901"/>
      <c r="AD2" s="900" t="s">
        <v>119</v>
      </c>
      <c r="AF2" s="1875" t="s">
        <v>277</v>
      </c>
      <c r="AG2" s="1875"/>
      <c r="AI2" s="1875" t="s">
        <v>277</v>
      </c>
      <c r="AJ2" s="1875"/>
      <c r="AL2" s="1875" t="s">
        <v>277</v>
      </c>
      <c r="AM2" s="1875"/>
      <c r="AO2" s="1875" t="s">
        <v>277</v>
      </c>
      <c r="AP2" s="1875"/>
      <c r="AQ2" s="1875"/>
      <c r="AS2" s="1875" t="s">
        <v>277</v>
      </c>
      <c r="AT2" s="1875"/>
      <c r="AV2" s="900" t="s">
        <v>126</v>
      </c>
      <c r="AX2" s="900" t="s">
        <v>126</v>
      </c>
      <c r="AZ2" s="900" t="s">
        <v>126</v>
      </c>
      <c r="BB2" s="901" t="s">
        <v>380</v>
      </c>
      <c r="BC2" s="901"/>
      <c r="BD2" s="902"/>
      <c r="BE2" s="901"/>
      <c r="BF2" s="903"/>
      <c r="BG2" s="901" t="s">
        <v>394</v>
      </c>
      <c r="BH2" s="903"/>
      <c r="BI2" s="903"/>
      <c r="BJ2" s="903"/>
      <c r="BL2" s="901" t="s">
        <v>416</v>
      </c>
      <c r="BQ2" s="901" t="s">
        <v>417</v>
      </c>
    </row>
    <row r="3" spans="1:76" s="900" customFormat="1" ht="22.7" customHeight="1">
      <c r="B3" s="900" t="s">
        <v>185</v>
      </c>
      <c r="X3" s="51"/>
      <c r="AC3" s="901"/>
      <c r="AV3" s="900" t="s">
        <v>186</v>
      </c>
      <c r="AX3" s="900" t="s">
        <v>303</v>
      </c>
      <c r="AZ3" s="900" t="s">
        <v>306</v>
      </c>
      <c r="BB3" s="903"/>
      <c r="BC3" s="901"/>
      <c r="BD3" s="904"/>
      <c r="BE3" s="903"/>
      <c r="BF3" s="903"/>
      <c r="BG3" s="903"/>
      <c r="BH3" s="903"/>
      <c r="BI3" s="903"/>
      <c r="BJ3" s="903"/>
    </row>
    <row r="4" spans="1:76" s="907" customFormat="1" ht="45" customHeight="1">
      <c r="A4" s="905" t="s">
        <v>187</v>
      </c>
      <c r="B4" s="906" t="s">
        <v>188</v>
      </c>
      <c r="D4" s="1877" t="s">
        <v>189</v>
      </c>
      <c r="E4" s="1877"/>
      <c r="G4" s="1897" t="s">
        <v>139</v>
      </c>
      <c r="H4" s="1897"/>
      <c r="J4" s="906" t="s">
        <v>190</v>
      </c>
      <c r="L4" s="906" t="s">
        <v>109</v>
      </c>
      <c r="N4" s="906" t="s">
        <v>191</v>
      </c>
      <c r="O4" s="52"/>
      <c r="P4" s="1877" t="s">
        <v>192</v>
      </c>
      <c r="Q4" s="1877"/>
      <c r="S4" s="906" t="s">
        <v>193</v>
      </c>
      <c r="U4" s="906" t="s">
        <v>109</v>
      </c>
      <c r="W4" s="906" t="s">
        <v>191</v>
      </c>
      <c r="X4" s="53"/>
      <c r="Y4" s="1877" t="s">
        <v>192</v>
      </c>
      <c r="Z4" s="1877"/>
      <c r="AA4" s="53"/>
      <c r="AB4" s="906" t="s">
        <v>193</v>
      </c>
      <c r="AC4" s="908"/>
      <c r="AD4" s="906" t="s">
        <v>109</v>
      </c>
      <c r="AF4" s="1876" t="s">
        <v>278</v>
      </c>
      <c r="AG4" s="1876"/>
      <c r="AI4" s="1876" t="s">
        <v>280</v>
      </c>
      <c r="AJ4" s="1876"/>
      <c r="AL4" s="1876" t="s">
        <v>68</v>
      </c>
      <c r="AM4" s="1876"/>
      <c r="AO4" s="1876" t="s">
        <v>418</v>
      </c>
      <c r="AP4" s="1876"/>
      <c r="AQ4" s="1876"/>
      <c r="AS4" s="1876" t="s">
        <v>452</v>
      </c>
      <c r="AT4" s="1876"/>
      <c r="AV4" s="906" t="s">
        <v>194</v>
      </c>
      <c r="AX4" s="906" t="s">
        <v>303</v>
      </c>
      <c r="AZ4" s="906" t="s">
        <v>340</v>
      </c>
      <c r="BB4" s="909"/>
      <c r="BC4" s="909"/>
      <c r="BD4" s="910" t="s">
        <v>889</v>
      </c>
      <c r="BE4" s="911" t="s">
        <v>282</v>
      </c>
      <c r="BF4" s="912"/>
      <c r="BG4" s="1895"/>
      <c r="BH4" s="1895"/>
      <c r="BI4" s="911" t="s">
        <v>283</v>
      </c>
      <c r="BJ4" s="911" t="s">
        <v>282</v>
      </c>
      <c r="BL4" s="1896"/>
      <c r="BM4" s="1896"/>
      <c r="BN4" s="911" t="s">
        <v>283</v>
      </c>
      <c r="BO4" s="911" t="s">
        <v>282</v>
      </c>
      <c r="BQ4" s="1879"/>
      <c r="BR4" s="1879"/>
      <c r="BS4" s="1879"/>
      <c r="BT4" s="911" t="s">
        <v>283</v>
      </c>
      <c r="BU4" s="911" t="s">
        <v>282</v>
      </c>
      <c r="BW4" s="913" t="s">
        <v>438</v>
      </c>
      <c r="BX4" s="913" t="s">
        <v>439</v>
      </c>
    </row>
    <row r="5" spans="1:76" ht="27.4" customHeight="1">
      <c r="B5" s="915" t="s">
        <v>681</v>
      </c>
      <c r="D5" s="1880" t="s">
        <v>195</v>
      </c>
      <c r="E5" s="915" t="s">
        <v>849</v>
      </c>
      <c r="G5" s="1872" t="s">
        <v>860</v>
      </c>
      <c r="H5" s="916" t="s">
        <v>381</v>
      </c>
      <c r="J5" s="917" t="s">
        <v>196</v>
      </c>
      <c r="L5" s="917" t="s">
        <v>197</v>
      </c>
      <c r="N5" s="917" t="s">
        <v>198</v>
      </c>
      <c r="P5" s="1883" t="s">
        <v>199</v>
      </c>
      <c r="Q5" s="238" t="s">
        <v>200</v>
      </c>
      <c r="S5" s="917" t="s">
        <v>201</v>
      </c>
      <c r="U5" s="917" t="s">
        <v>202</v>
      </c>
      <c r="W5" s="917" t="s">
        <v>235</v>
      </c>
      <c r="Y5" s="1885" t="s">
        <v>220</v>
      </c>
      <c r="Z5" s="239" t="s">
        <v>446</v>
      </c>
      <c r="AB5" s="917" t="s">
        <v>201</v>
      </c>
      <c r="AD5" s="917" t="s">
        <v>202</v>
      </c>
      <c r="AF5" s="919">
        <v>1</v>
      </c>
      <c r="AG5" s="920" t="s">
        <v>346</v>
      </c>
      <c r="AI5" s="919">
        <v>1</v>
      </c>
      <c r="AJ5" s="920" t="s">
        <v>348</v>
      </c>
      <c r="AL5" s="919">
        <v>1</v>
      </c>
      <c r="AM5" s="920" t="s">
        <v>284</v>
      </c>
      <c r="AO5" s="1888" t="s">
        <v>420</v>
      </c>
      <c r="AP5" s="919">
        <v>1</v>
      </c>
      <c r="AQ5" s="920" t="s">
        <v>285</v>
      </c>
      <c r="AS5" s="919">
        <v>1</v>
      </c>
      <c r="AT5" s="920" t="s">
        <v>298</v>
      </c>
      <c r="AV5" s="917" t="s">
        <v>203</v>
      </c>
      <c r="AX5" s="917" t="s">
        <v>304</v>
      </c>
      <c r="AZ5" s="917" t="s">
        <v>371</v>
      </c>
      <c r="BB5" s="921" t="s">
        <v>888</v>
      </c>
      <c r="BC5" s="922" t="s">
        <v>381</v>
      </c>
      <c r="BD5" s="923" t="s">
        <v>890</v>
      </c>
      <c r="BE5" s="924">
        <v>22</v>
      </c>
      <c r="BG5" s="1883" t="s">
        <v>199</v>
      </c>
      <c r="BH5" s="238" t="s">
        <v>200</v>
      </c>
      <c r="BI5" s="240" t="s">
        <v>395</v>
      </c>
      <c r="BJ5" s="926">
        <v>4</v>
      </c>
      <c r="BL5" s="927" t="s">
        <v>235</v>
      </c>
      <c r="BM5" s="928" t="s">
        <v>401</v>
      </c>
      <c r="BN5" s="929" t="str">
        <f t="shared" ref="BN5:BN41" si="0">LEFT(BL5,3)&amp;MID(BM5,2,2)</f>
        <v>[056]</v>
      </c>
      <c r="BO5" s="929">
        <v>7</v>
      </c>
      <c r="BQ5" s="928" t="s">
        <v>425</v>
      </c>
      <c r="BR5" s="928" t="s">
        <v>426</v>
      </c>
      <c r="BS5" s="928" t="s">
        <v>435</v>
      </c>
      <c r="BT5" s="929" t="str">
        <f>LEFT(BQ5,3)&amp;MID(BR5,2,2)&amp;MID(BS5,2,3)</f>
        <v>[020101]</v>
      </c>
      <c r="BU5" s="929">
        <v>4</v>
      </c>
      <c r="BW5" s="928">
        <v>1</v>
      </c>
      <c r="BX5" s="928">
        <v>1</v>
      </c>
    </row>
    <row r="6" spans="1:76" ht="27.4" customHeight="1">
      <c r="B6" s="930" t="s">
        <v>682</v>
      </c>
      <c r="D6" s="1881"/>
      <c r="E6" s="931" t="s">
        <v>204</v>
      </c>
      <c r="G6" s="1873"/>
      <c r="H6" s="932" t="s">
        <v>382</v>
      </c>
      <c r="J6" s="933" t="s">
        <v>205</v>
      </c>
      <c r="L6" s="934" t="s">
        <v>206</v>
      </c>
      <c r="N6" s="933" t="s">
        <v>207</v>
      </c>
      <c r="P6" s="1671"/>
      <c r="Q6" s="55" t="s">
        <v>208</v>
      </c>
      <c r="S6" s="933" t="s">
        <v>205</v>
      </c>
      <c r="U6" s="933" t="s">
        <v>209</v>
      </c>
      <c r="W6" s="934" t="s">
        <v>238</v>
      </c>
      <c r="Y6" s="1886"/>
      <c r="Z6" s="56" t="s">
        <v>447</v>
      </c>
      <c r="AB6" s="933" t="s">
        <v>205</v>
      </c>
      <c r="AD6" s="933" t="s">
        <v>209</v>
      </c>
      <c r="AF6" s="935">
        <v>2</v>
      </c>
      <c r="AG6" s="936" t="s">
        <v>347</v>
      </c>
      <c r="AI6" s="935">
        <v>2</v>
      </c>
      <c r="AJ6" s="936" t="s">
        <v>349</v>
      </c>
      <c r="AL6" s="935">
        <v>2</v>
      </c>
      <c r="AM6" s="936" t="s">
        <v>286</v>
      </c>
      <c r="AO6" s="1889"/>
      <c r="AP6" s="937">
        <v>2</v>
      </c>
      <c r="AQ6" s="938" t="s">
        <v>287</v>
      </c>
      <c r="AS6" s="937">
        <v>2</v>
      </c>
      <c r="AT6" s="938" t="s">
        <v>299</v>
      </c>
      <c r="AV6" s="933" t="s">
        <v>210</v>
      </c>
      <c r="AX6" s="933" t="s">
        <v>305</v>
      </c>
      <c r="AZ6" s="934" t="s">
        <v>372</v>
      </c>
      <c r="BB6" s="939" t="s">
        <v>888</v>
      </c>
      <c r="BC6" s="922" t="s">
        <v>382</v>
      </c>
      <c r="BD6" s="923" t="s">
        <v>891</v>
      </c>
      <c r="BE6" s="924">
        <v>22</v>
      </c>
      <c r="BG6" s="1671"/>
      <c r="BH6" s="55" t="s">
        <v>208</v>
      </c>
      <c r="BI6" s="240" t="s">
        <v>396</v>
      </c>
      <c r="BJ6" s="926">
        <v>4</v>
      </c>
      <c r="BL6" s="927" t="s">
        <v>236</v>
      </c>
      <c r="BM6" s="928" t="s">
        <v>401</v>
      </c>
      <c r="BN6" s="929" t="str">
        <f t="shared" si="0"/>
        <v>[066]</v>
      </c>
      <c r="BO6" s="929">
        <v>7</v>
      </c>
      <c r="BQ6" s="928" t="s">
        <v>425</v>
      </c>
      <c r="BR6" s="928" t="s">
        <v>427</v>
      </c>
      <c r="BS6" s="928" t="s">
        <v>435</v>
      </c>
      <c r="BT6" s="929" t="str">
        <f t="shared" ref="BT6:BT22" si="1">LEFT(BQ6,3)&amp;MID(BR6,2,2)&amp;MID(BS6,2,3)</f>
        <v>[020201]</v>
      </c>
      <c r="BU6" s="929">
        <v>4</v>
      </c>
      <c r="BW6" s="928">
        <v>2</v>
      </c>
      <c r="BX6" s="928">
        <v>0.5</v>
      </c>
    </row>
    <row r="7" spans="1:76" ht="27.4" customHeight="1">
      <c r="B7" s="940"/>
      <c r="D7" s="1881"/>
      <c r="E7" s="931" t="s">
        <v>211</v>
      </c>
      <c r="G7" s="1873"/>
      <c r="H7" s="932" t="s">
        <v>383</v>
      </c>
      <c r="J7" s="54"/>
      <c r="L7" s="933" t="s">
        <v>212</v>
      </c>
      <c r="P7" s="1884"/>
      <c r="Q7" s="71" t="s">
        <v>213</v>
      </c>
      <c r="S7" s="54"/>
      <c r="U7" s="54"/>
      <c r="W7" s="934" t="s">
        <v>241</v>
      </c>
      <c r="Y7" s="1886"/>
      <c r="Z7" s="931" t="s">
        <v>448</v>
      </c>
      <c r="AD7" s="925"/>
      <c r="AG7" s="925"/>
      <c r="AJ7" s="925"/>
      <c r="AM7" s="925"/>
      <c r="AO7" s="1889"/>
      <c r="AP7" s="937">
        <v>3</v>
      </c>
      <c r="AQ7" s="938" t="s">
        <v>288</v>
      </c>
      <c r="AS7" s="937">
        <v>3</v>
      </c>
      <c r="AT7" s="938" t="s">
        <v>300</v>
      </c>
      <c r="AV7" s="925"/>
      <c r="AX7" s="925"/>
      <c r="AZ7" s="934" t="s">
        <v>373</v>
      </c>
      <c r="BB7" s="939" t="s">
        <v>888</v>
      </c>
      <c r="BC7" s="941" t="s">
        <v>383</v>
      </c>
      <c r="BD7" s="923" t="s">
        <v>892</v>
      </c>
      <c r="BE7" s="924">
        <v>47</v>
      </c>
      <c r="BG7" s="1884"/>
      <c r="BH7" s="71" t="s">
        <v>213</v>
      </c>
      <c r="BI7" s="240" t="s">
        <v>397</v>
      </c>
      <c r="BJ7" s="926">
        <v>5</v>
      </c>
      <c r="BL7" s="927" t="s">
        <v>237</v>
      </c>
      <c r="BM7" s="928" t="s">
        <v>401</v>
      </c>
      <c r="BN7" s="929" t="str">
        <f t="shared" si="0"/>
        <v>[076]</v>
      </c>
      <c r="BO7" s="929">
        <v>7</v>
      </c>
      <c r="BQ7" s="928" t="s">
        <v>425</v>
      </c>
      <c r="BR7" s="928" t="s">
        <v>428</v>
      </c>
      <c r="BS7" s="928" t="s">
        <v>435</v>
      </c>
      <c r="BT7" s="929" t="str">
        <f t="shared" si="1"/>
        <v>[020301]</v>
      </c>
      <c r="BU7" s="929">
        <v>4</v>
      </c>
      <c r="BW7" s="928">
        <v>3</v>
      </c>
      <c r="BX7" s="928">
        <v>0.33400000000000002</v>
      </c>
    </row>
    <row r="8" spans="1:76" ht="27.4" customHeight="1">
      <c r="B8" s="900" t="s">
        <v>336</v>
      </c>
      <c r="D8" s="1881"/>
      <c r="E8" s="931" t="s">
        <v>214</v>
      </c>
      <c r="G8" s="1873"/>
      <c r="H8" s="932" t="s">
        <v>850</v>
      </c>
      <c r="J8" s="54"/>
      <c r="L8" s="54"/>
      <c r="M8" s="54"/>
      <c r="N8" s="54"/>
      <c r="P8" s="1671" t="s">
        <v>215</v>
      </c>
      <c r="Q8" s="55" t="s">
        <v>200</v>
      </c>
      <c r="S8" s="54"/>
      <c r="U8" s="54"/>
      <c r="W8" s="934" t="s">
        <v>249</v>
      </c>
      <c r="Y8" s="1886"/>
      <c r="Z8" s="931" t="s">
        <v>449</v>
      </c>
      <c r="AD8" s="925"/>
      <c r="AG8" s="925"/>
      <c r="AJ8" s="925"/>
      <c r="AL8" s="1876" t="s">
        <v>422</v>
      </c>
      <c r="AM8" s="1876"/>
      <c r="AO8" s="1889"/>
      <c r="AP8" s="937">
        <v>4</v>
      </c>
      <c r="AQ8" s="938" t="s">
        <v>289</v>
      </c>
      <c r="AS8" s="937">
        <v>5</v>
      </c>
      <c r="AT8" s="938" t="s">
        <v>453</v>
      </c>
      <c r="AV8" s="906" t="s">
        <v>341</v>
      </c>
      <c r="AX8" s="925"/>
      <c r="AZ8" s="934" t="s">
        <v>374</v>
      </c>
      <c r="BB8" s="939" t="s">
        <v>888</v>
      </c>
      <c r="BC8" s="941" t="s">
        <v>384</v>
      </c>
      <c r="BD8" s="923" t="s">
        <v>893</v>
      </c>
      <c r="BE8" s="240">
        <v>38</v>
      </c>
      <c r="BG8" s="1671" t="s">
        <v>215</v>
      </c>
      <c r="BH8" s="55" t="s">
        <v>200</v>
      </c>
      <c r="BI8" s="240" t="s">
        <v>398</v>
      </c>
      <c r="BJ8" s="926">
        <v>4</v>
      </c>
      <c r="BL8" s="927" t="s">
        <v>238</v>
      </c>
      <c r="BM8" s="928" t="s">
        <v>401</v>
      </c>
      <c r="BN8" s="929" t="str">
        <f t="shared" si="0"/>
        <v>[086]</v>
      </c>
      <c r="BO8" s="929">
        <v>7</v>
      </c>
      <c r="BQ8" s="928" t="s">
        <v>425</v>
      </c>
      <c r="BR8" s="928" t="s">
        <v>429</v>
      </c>
      <c r="BS8" s="928" t="s">
        <v>435</v>
      </c>
      <c r="BT8" s="929" t="str">
        <f t="shared" si="1"/>
        <v>[020501]</v>
      </c>
      <c r="BU8" s="929">
        <v>4</v>
      </c>
      <c r="BW8" s="928">
        <v>4</v>
      </c>
      <c r="BX8" s="928">
        <v>0.25</v>
      </c>
    </row>
    <row r="9" spans="1:76" ht="27.4" customHeight="1">
      <c r="B9" s="906" t="s">
        <v>3</v>
      </c>
      <c r="D9" s="1881"/>
      <c r="E9" s="931" t="s">
        <v>741</v>
      </c>
      <c r="G9" s="1873"/>
      <c r="H9" s="898" t="s">
        <v>861</v>
      </c>
      <c r="J9" s="54"/>
      <c r="L9" s="54"/>
      <c r="M9" s="925"/>
      <c r="N9" s="925"/>
      <c r="P9" s="1671"/>
      <c r="Q9" s="55" t="s">
        <v>216</v>
      </c>
      <c r="S9" s="54"/>
      <c r="U9" s="54"/>
      <c r="W9" s="934" t="s">
        <v>859</v>
      </c>
      <c r="Y9" s="1887"/>
      <c r="Z9" s="930" t="s">
        <v>450</v>
      </c>
      <c r="AL9" s="919">
        <v>1</v>
      </c>
      <c r="AM9" s="920" t="s">
        <v>423</v>
      </c>
      <c r="AO9" s="1889"/>
      <c r="AP9" s="937">
        <v>5</v>
      </c>
      <c r="AQ9" s="938" t="s">
        <v>290</v>
      </c>
      <c r="AS9" s="937">
        <v>6</v>
      </c>
      <c r="AT9" s="938" t="s">
        <v>454</v>
      </c>
      <c r="AV9" s="917" t="s">
        <v>350</v>
      </c>
      <c r="AX9" s="925"/>
      <c r="AZ9" s="934" t="s">
        <v>375</v>
      </c>
      <c r="BB9" s="939" t="s">
        <v>848</v>
      </c>
      <c r="BC9" s="922" t="s">
        <v>385</v>
      </c>
      <c r="BD9" s="923" t="s">
        <v>894</v>
      </c>
      <c r="BE9" s="942">
        <v>19</v>
      </c>
      <c r="BG9" s="1671"/>
      <c r="BH9" s="55" t="s">
        <v>216</v>
      </c>
      <c r="BI9" s="240" t="s">
        <v>399</v>
      </c>
      <c r="BJ9" s="926">
        <v>6</v>
      </c>
      <c r="BL9" s="927" t="s">
        <v>239</v>
      </c>
      <c r="BM9" s="928" t="s">
        <v>401</v>
      </c>
      <c r="BN9" s="929" t="str">
        <f t="shared" si="0"/>
        <v>[116]</v>
      </c>
      <c r="BO9" s="929">
        <v>7</v>
      </c>
      <c r="BQ9" s="928" t="s">
        <v>425</v>
      </c>
      <c r="BR9" s="928" t="s">
        <v>430</v>
      </c>
      <c r="BS9" s="928" t="s">
        <v>435</v>
      </c>
      <c r="BT9" s="929" t="str">
        <f t="shared" si="1"/>
        <v>[020601]</v>
      </c>
      <c r="BU9" s="929">
        <v>4</v>
      </c>
      <c r="BW9" s="928">
        <v>5</v>
      </c>
      <c r="BX9" s="928">
        <v>0.2</v>
      </c>
    </row>
    <row r="10" spans="1:76" ht="27.4" customHeight="1">
      <c r="B10" s="915" t="s">
        <v>337</v>
      </c>
      <c r="D10" s="1881"/>
      <c r="E10" s="931" t="s">
        <v>228</v>
      </c>
      <c r="G10" s="1873"/>
      <c r="H10" s="898" t="s">
        <v>862</v>
      </c>
      <c r="J10" s="54"/>
      <c r="L10" s="54"/>
      <c r="M10" s="54"/>
      <c r="N10" s="54"/>
      <c r="P10" s="1884"/>
      <c r="Q10" s="71" t="s">
        <v>217</v>
      </c>
      <c r="S10" s="54"/>
      <c r="U10" s="54"/>
      <c r="W10" s="934" t="s">
        <v>257</v>
      </c>
      <c r="Y10" s="943" t="s">
        <v>235</v>
      </c>
      <c r="Z10" s="930" t="s">
        <v>451</v>
      </c>
      <c r="AL10" s="935">
        <v>2</v>
      </c>
      <c r="AM10" s="936" t="s">
        <v>424</v>
      </c>
      <c r="AO10" s="1889"/>
      <c r="AP10" s="937">
        <v>6</v>
      </c>
      <c r="AQ10" s="938" t="s">
        <v>291</v>
      </c>
      <c r="AS10" s="937">
        <v>7</v>
      </c>
      <c r="AT10" s="938" t="s">
        <v>455</v>
      </c>
      <c r="AV10" s="934" t="s">
        <v>351</v>
      </c>
      <c r="AZ10" s="934" t="s">
        <v>376</v>
      </c>
      <c r="BB10" s="939" t="s">
        <v>848</v>
      </c>
      <c r="BC10" s="941" t="s">
        <v>386</v>
      </c>
      <c r="BD10" s="923" t="s">
        <v>895</v>
      </c>
      <c r="BE10" s="240">
        <v>20</v>
      </c>
      <c r="BG10" s="1884"/>
      <c r="BH10" s="71" t="s">
        <v>217</v>
      </c>
      <c r="BI10" s="240" t="s">
        <v>400</v>
      </c>
      <c r="BJ10" s="926">
        <v>3</v>
      </c>
      <c r="BL10" s="927" t="s">
        <v>240</v>
      </c>
      <c r="BM10" s="928" t="s">
        <v>401</v>
      </c>
      <c r="BN10" s="929" t="str">
        <f t="shared" si="0"/>
        <v>[166]</v>
      </c>
      <c r="BO10" s="929">
        <v>7</v>
      </c>
      <c r="BQ10" s="928" t="s">
        <v>425</v>
      </c>
      <c r="BR10" s="928" t="s">
        <v>431</v>
      </c>
      <c r="BS10" s="928" t="s">
        <v>435</v>
      </c>
      <c r="BT10" s="929" t="str">
        <f t="shared" si="1"/>
        <v>[020701]</v>
      </c>
      <c r="BU10" s="929">
        <v>4</v>
      </c>
      <c r="BW10" s="928">
        <v>6</v>
      </c>
      <c r="BX10" s="928">
        <v>0.16700000000000001</v>
      </c>
    </row>
    <row r="11" spans="1:76" ht="27.4" customHeight="1">
      <c r="B11" s="930" t="s">
        <v>338</v>
      </c>
      <c r="D11" s="1881"/>
      <c r="E11" s="931" t="s">
        <v>229</v>
      </c>
      <c r="G11" s="1873"/>
      <c r="H11" s="932" t="s">
        <v>863</v>
      </c>
      <c r="J11" s="54"/>
      <c r="L11" s="54"/>
      <c r="M11" s="54"/>
      <c r="N11" s="54"/>
      <c r="P11" s="54"/>
      <c r="Q11" s="54"/>
      <c r="S11" s="54"/>
      <c r="U11" s="54"/>
      <c r="W11" s="934" t="s">
        <v>258</v>
      </c>
      <c r="Y11" s="928" t="s">
        <v>236</v>
      </c>
      <c r="Z11" s="930" t="s">
        <v>451</v>
      </c>
      <c r="AO11" s="1889"/>
      <c r="AP11" s="937">
        <v>7</v>
      </c>
      <c r="AQ11" s="938" t="s">
        <v>292</v>
      </c>
      <c r="AS11" s="935">
        <v>8</v>
      </c>
      <c r="AT11" s="936" t="s">
        <v>456</v>
      </c>
      <c r="AV11" s="933" t="s">
        <v>524</v>
      </c>
      <c r="AZ11" s="934" t="s">
        <v>377</v>
      </c>
      <c r="BB11" s="939" t="s">
        <v>848</v>
      </c>
      <c r="BC11" s="922" t="s">
        <v>387</v>
      </c>
      <c r="BD11" s="923" t="s">
        <v>896</v>
      </c>
      <c r="BE11" s="240" t="s">
        <v>388</v>
      </c>
      <c r="BL11" s="927" t="s">
        <v>241</v>
      </c>
      <c r="BM11" s="928" t="s">
        <v>401</v>
      </c>
      <c r="BN11" s="929" t="str">
        <f t="shared" si="0"/>
        <v>[176]</v>
      </c>
      <c r="BO11" s="929">
        <v>7</v>
      </c>
      <c r="BQ11" s="928" t="s">
        <v>425</v>
      </c>
      <c r="BR11" s="928" t="s">
        <v>432</v>
      </c>
      <c r="BS11" s="928" t="s">
        <v>435</v>
      </c>
      <c r="BT11" s="929" t="str">
        <f t="shared" si="1"/>
        <v>[020801]</v>
      </c>
      <c r="BU11" s="929">
        <v>4</v>
      </c>
      <c r="BW11" s="928">
        <v>7</v>
      </c>
      <c r="BX11" s="928">
        <v>0.14299999999999999</v>
      </c>
    </row>
    <row r="12" spans="1:76" ht="27.4" customHeight="1">
      <c r="D12" s="1881"/>
      <c r="E12" s="931" t="s">
        <v>230</v>
      </c>
      <c r="G12" s="1873"/>
      <c r="H12" s="898" t="s">
        <v>864</v>
      </c>
      <c r="J12" s="54"/>
      <c r="L12" s="54"/>
      <c r="M12" s="54"/>
      <c r="N12" s="54"/>
      <c r="P12" s="54"/>
      <c r="Q12" s="54"/>
      <c r="S12" s="54"/>
      <c r="U12" s="54"/>
      <c r="W12" s="934" t="s">
        <v>259</v>
      </c>
      <c r="Y12" s="928" t="s">
        <v>237</v>
      </c>
      <c r="Z12" s="930" t="s">
        <v>451</v>
      </c>
      <c r="AO12" s="1889"/>
      <c r="AP12" s="937">
        <v>10</v>
      </c>
      <c r="AQ12" s="938" t="s">
        <v>293</v>
      </c>
      <c r="AZ12" s="934" t="s">
        <v>378</v>
      </c>
      <c r="BB12" s="939" t="s">
        <v>848</v>
      </c>
      <c r="BC12" s="922" t="s">
        <v>389</v>
      </c>
      <c r="BD12" s="923" t="s">
        <v>897</v>
      </c>
      <c r="BE12" s="241">
        <v>47</v>
      </c>
      <c r="BL12" s="927" t="s">
        <v>857</v>
      </c>
      <c r="BM12" s="928" t="s">
        <v>401</v>
      </c>
      <c r="BN12" s="929" t="str">
        <f t="shared" si="0"/>
        <v>[336]</v>
      </c>
      <c r="BO12" s="929">
        <v>7</v>
      </c>
      <c r="BQ12" s="928" t="s">
        <v>425</v>
      </c>
      <c r="BR12" s="928" t="s">
        <v>433</v>
      </c>
      <c r="BS12" s="928" t="s">
        <v>435</v>
      </c>
      <c r="BT12" s="929" t="str">
        <f t="shared" si="1"/>
        <v>[021001]</v>
      </c>
      <c r="BU12" s="929">
        <v>4</v>
      </c>
      <c r="BW12" s="928">
        <v>8</v>
      </c>
      <c r="BX12" s="928">
        <v>0.125</v>
      </c>
    </row>
    <row r="13" spans="1:76" ht="27.4" customHeight="1">
      <c r="D13" s="1882"/>
      <c r="E13" s="242" t="s">
        <v>218</v>
      </c>
      <c r="G13" s="1874"/>
      <c r="H13" s="944" t="s">
        <v>865</v>
      </c>
      <c r="J13" s="54"/>
      <c r="P13" s="54"/>
      <c r="Q13" s="54"/>
      <c r="S13" s="54"/>
      <c r="U13" s="54"/>
      <c r="W13" s="934" t="s">
        <v>261</v>
      </c>
      <c r="Y13" s="928" t="s">
        <v>238</v>
      </c>
      <c r="Z13" s="930" t="s">
        <v>451</v>
      </c>
      <c r="AO13" s="1889"/>
      <c r="AP13" s="937">
        <v>11</v>
      </c>
      <c r="AQ13" s="938" t="s">
        <v>294</v>
      </c>
      <c r="AS13" s="1876" t="s">
        <v>457</v>
      </c>
      <c r="AT13" s="1876"/>
      <c r="AZ13" s="933" t="s">
        <v>379</v>
      </c>
      <c r="BB13" s="939" t="s">
        <v>888</v>
      </c>
      <c r="BC13" s="922" t="s">
        <v>898</v>
      </c>
      <c r="BD13" s="923" t="s">
        <v>899</v>
      </c>
      <c r="BE13" s="240">
        <v>19</v>
      </c>
      <c r="BL13" s="927" t="s">
        <v>243</v>
      </c>
      <c r="BM13" s="928" t="s">
        <v>401</v>
      </c>
      <c r="BN13" s="929" t="str">
        <f t="shared" si="0"/>
        <v>[346]</v>
      </c>
      <c r="BO13" s="929">
        <v>7</v>
      </c>
      <c r="BQ13" s="928" t="s">
        <v>425</v>
      </c>
      <c r="BR13" s="928" t="s">
        <v>434</v>
      </c>
      <c r="BS13" s="928" t="s">
        <v>435</v>
      </c>
      <c r="BT13" s="929" t="str">
        <f t="shared" si="1"/>
        <v>[029901]</v>
      </c>
      <c r="BU13" s="929">
        <v>6</v>
      </c>
      <c r="BW13" s="928">
        <v>9</v>
      </c>
      <c r="BX13" s="928">
        <v>0.112</v>
      </c>
    </row>
    <row r="14" spans="1:76" ht="27.4" customHeight="1">
      <c r="D14" s="1891" t="s">
        <v>219</v>
      </c>
      <c r="E14" s="56" t="s">
        <v>234</v>
      </c>
      <c r="G14" s="1872" t="s">
        <v>866</v>
      </c>
      <c r="H14" s="916" t="s">
        <v>381</v>
      </c>
      <c r="J14" s="54"/>
      <c r="P14" s="54"/>
      <c r="Q14" s="54"/>
      <c r="S14" s="54"/>
      <c r="U14" s="54"/>
      <c r="W14" s="934" t="s">
        <v>262</v>
      </c>
      <c r="Y14" s="928" t="s">
        <v>239</v>
      </c>
      <c r="Z14" s="930" t="s">
        <v>451</v>
      </c>
      <c r="AO14" s="1890"/>
      <c r="AP14" s="935">
        <v>99</v>
      </c>
      <c r="AQ14" s="936" t="s">
        <v>295</v>
      </c>
      <c r="AS14" s="919">
        <v>1</v>
      </c>
      <c r="AT14" s="920" t="s">
        <v>458</v>
      </c>
      <c r="BB14" s="939" t="s">
        <v>888</v>
      </c>
      <c r="BC14" s="922" t="s">
        <v>900</v>
      </c>
      <c r="BD14" s="959" t="s">
        <v>1070</v>
      </c>
      <c r="BE14" s="240">
        <v>27</v>
      </c>
      <c r="BL14" s="927" t="s">
        <v>244</v>
      </c>
      <c r="BM14" s="928" t="s">
        <v>401</v>
      </c>
      <c r="BN14" s="929" t="str">
        <f t="shared" si="0"/>
        <v>[356]</v>
      </c>
      <c r="BO14" s="929">
        <v>7</v>
      </c>
      <c r="BQ14" s="928" t="s">
        <v>425</v>
      </c>
      <c r="BR14" s="928" t="s">
        <v>426</v>
      </c>
      <c r="BS14" s="928" t="s">
        <v>436</v>
      </c>
      <c r="BT14" s="929" t="str">
        <f t="shared" si="1"/>
        <v>[020102]</v>
      </c>
      <c r="BU14" s="929">
        <v>4</v>
      </c>
      <c r="BW14" s="928">
        <v>10</v>
      </c>
      <c r="BX14" s="928">
        <v>0.1</v>
      </c>
    </row>
    <row r="15" spans="1:76" ht="27.4" customHeight="1">
      <c r="D15" s="1892"/>
      <c r="E15" s="56" t="s">
        <v>851</v>
      </c>
      <c r="G15" s="1873"/>
      <c r="H15" s="932" t="s">
        <v>382</v>
      </c>
      <c r="J15" s="54"/>
      <c r="P15" s="54"/>
      <c r="Q15" s="54"/>
      <c r="S15" s="54"/>
      <c r="W15" s="934" t="s">
        <v>265</v>
      </c>
      <c r="Y15" s="928" t="s">
        <v>240</v>
      </c>
      <c r="Z15" s="930" t="s">
        <v>451</v>
      </c>
      <c r="AO15" s="1891" t="s">
        <v>421</v>
      </c>
      <c r="AP15" s="937">
        <v>1</v>
      </c>
      <c r="AQ15" s="938" t="s">
        <v>296</v>
      </c>
      <c r="AS15" s="937">
        <v>2</v>
      </c>
      <c r="AT15" s="938" t="s">
        <v>459</v>
      </c>
      <c r="BB15" s="945" t="s">
        <v>888</v>
      </c>
      <c r="BC15" s="922" t="s">
        <v>901</v>
      </c>
      <c r="BD15" s="959" t="s">
        <v>1071</v>
      </c>
      <c r="BE15" s="240">
        <v>34</v>
      </c>
      <c r="BL15" s="927" t="s">
        <v>245</v>
      </c>
      <c r="BM15" s="928" t="s">
        <v>401</v>
      </c>
      <c r="BN15" s="929" t="str">
        <f t="shared" si="0"/>
        <v>[366]</v>
      </c>
      <c r="BO15" s="929">
        <v>7</v>
      </c>
      <c r="BQ15" s="928" t="s">
        <v>425</v>
      </c>
      <c r="BR15" s="928" t="s">
        <v>427</v>
      </c>
      <c r="BS15" s="928" t="s">
        <v>436</v>
      </c>
      <c r="BT15" s="929" t="str">
        <f t="shared" si="1"/>
        <v>[020202]</v>
      </c>
      <c r="BU15" s="929">
        <v>4</v>
      </c>
      <c r="BW15" s="928">
        <v>11</v>
      </c>
      <c r="BX15" s="928">
        <v>9.0999999999999998E-2</v>
      </c>
    </row>
    <row r="16" spans="1:76" ht="27.4" customHeight="1">
      <c r="D16" s="1892"/>
      <c r="E16" s="56" t="s">
        <v>852</v>
      </c>
      <c r="G16" s="1873"/>
      <c r="H16" s="932" t="s">
        <v>383</v>
      </c>
      <c r="J16" s="54"/>
      <c r="L16" s="54"/>
      <c r="M16" s="54"/>
      <c r="N16" s="54"/>
      <c r="O16" s="54"/>
      <c r="P16" s="54"/>
      <c r="Q16" s="54"/>
      <c r="R16" s="54"/>
      <c r="S16" s="54"/>
      <c r="T16" s="54"/>
      <c r="U16" s="54"/>
      <c r="W16" s="934" t="s">
        <v>266</v>
      </c>
      <c r="Y16" s="928" t="s">
        <v>241</v>
      </c>
      <c r="Z16" s="930" t="s">
        <v>451</v>
      </c>
      <c r="AO16" s="1893"/>
      <c r="AP16" s="937">
        <v>2</v>
      </c>
      <c r="AQ16" s="938" t="s">
        <v>419</v>
      </c>
      <c r="AS16" s="935">
        <v>3</v>
      </c>
      <c r="AT16" s="936" t="s">
        <v>460</v>
      </c>
      <c r="BB16" s="921" t="s">
        <v>204</v>
      </c>
      <c r="BC16" s="946" t="s">
        <v>381</v>
      </c>
      <c r="BD16" s="923" t="s">
        <v>902</v>
      </c>
      <c r="BE16" s="924">
        <v>24</v>
      </c>
      <c r="BL16" s="927" t="s">
        <v>246</v>
      </c>
      <c r="BM16" s="928" t="s">
        <v>401</v>
      </c>
      <c r="BN16" s="929" t="str">
        <f t="shared" si="0"/>
        <v>[376]</v>
      </c>
      <c r="BO16" s="929">
        <v>7</v>
      </c>
      <c r="BQ16" s="928" t="s">
        <v>425</v>
      </c>
      <c r="BR16" s="928" t="s">
        <v>428</v>
      </c>
      <c r="BS16" s="928" t="s">
        <v>436</v>
      </c>
      <c r="BT16" s="929" t="str">
        <f t="shared" si="1"/>
        <v>[020302]</v>
      </c>
      <c r="BU16" s="929">
        <v>4</v>
      </c>
      <c r="BW16" s="928">
        <v>12</v>
      </c>
      <c r="BX16" s="928">
        <v>8.4000000000000005E-2</v>
      </c>
    </row>
    <row r="17" spans="4:76" ht="27.4" customHeight="1">
      <c r="D17" s="1892"/>
      <c r="E17" s="56" t="s">
        <v>853</v>
      </c>
      <c r="G17" s="1873"/>
      <c r="H17" s="932" t="s">
        <v>850</v>
      </c>
      <c r="L17" s="54"/>
      <c r="M17" s="54"/>
      <c r="N17" s="54"/>
      <c r="O17" s="54"/>
      <c r="P17" s="54"/>
      <c r="Q17" s="54"/>
      <c r="R17" s="54"/>
      <c r="S17" s="54"/>
      <c r="T17" s="54"/>
      <c r="U17" s="54"/>
      <c r="W17" s="933" t="s">
        <v>267</v>
      </c>
      <c r="Y17" s="928" t="s">
        <v>242</v>
      </c>
      <c r="Z17" s="930" t="s">
        <v>451</v>
      </c>
      <c r="AO17" s="1893"/>
      <c r="AP17" s="937">
        <v>3</v>
      </c>
      <c r="AQ17" s="938" t="s">
        <v>297</v>
      </c>
      <c r="BB17" s="939" t="s">
        <v>204</v>
      </c>
      <c r="BC17" s="946" t="s">
        <v>382</v>
      </c>
      <c r="BD17" s="923" t="s">
        <v>903</v>
      </c>
      <c r="BE17" s="924">
        <v>24</v>
      </c>
      <c r="BL17" s="927" t="s">
        <v>247</v>
      </c>
      <c r="BM17" s="928" t="s">
        <v>401</v>
      </c>
      <c r="BN17" s="929" t="str">
        <f t="shared" si="0"/>
        <v>[386]</v>
      </c>
      <c r="BO17" s="929">
        <v>7</v>
      </c>
      <c r="BQ17" s="928" t="s">
        <v>425</v>
      </c>
      <c r="BR17" s="928" t="s">
        <v>429</v>
      </c>
      <c r="BS17" s="928" t="s">
        <v>436</v>
      </c>
      <c r="BT17" s="929" t="str">
        <f t="shared" si="1"/>
        <v>[020502]</v>
      </c>
      <c r="BU17" s="929">
        <v>6</v>
      </c>
      <c r="BW17" s="928">
        <v>13</v>
      </c>
      <c r="BX17" s="928">
        <v>7.6999999999999999E-2</v>
      </c>
    </row>
    <row r="18" spans="4:76" ht="27.4" customHeight="1">
      <c r="D18" s="1892"/>
      <c r="E18" s="56" t="s">
        <v>854</v>
      </c>
      <c r="G18" s="1873"/>
      <c r="H18" s="898" t="s">
        <v>861</v>
      </c>
      <c r="L18" s="54"/>
      <c r="M18" s="54"/>
      <c r="N18" s="54"/>
      <c r="O18" s="54"/>
      <c r="P18" s="54"/>
      <c r="Q18" s="54"/>
      <c r="R18" s="54"/>
      <c r="S18" s="54"/>
      <c r="T18" s="54"/>
      <c r="U18" s="54"/>
      <c r="V18" s="54"/>
      <c r="Y18" s="928" t="s">
        <v>268</v>
      </c>
      <c r="Z18" s="930" t="s">
        <v>451</v>
      </c>
      <c r="AO18" s="1893"/>
      <c r="AP18" s="937">
        <v>5</v>
      </c>
      <c r="AQ18" s="938" t="s">
        <v>287</v>
      </c>
      <c r="BB18" s="939" t="s">
        <v>204</v>
      </c>
      <c r="BC18" s="947" t="s">
        <v>383</v>
      </c>
      <c r="BD18" s="923" t="s">
        <v>904</v>
      </c>
      <c r="BE18" s="924">
        <v>50</v>
      </c>
      <c r="BL18" s="927" t="s">
        <v>248</v>
      </c>
      <c r="BM18" s="928" t="s">
        <v>401</v>
      </c>
      <c r="BN18" s="929" t="str">
        <f t="shared" si="0"/>
        <v>[396]</v>
      </c>
      <c r="BO18" s="929">
        <v>7</v>
      </c>
      <c r="BQ18" s="928" t="s">
        <v>425</v>
      </c>
      <c r="BR18" s="928" t="s">
        <v>430</v>
      </c>
      <c r="BS18" s="928" t="s">
        <v>436</v>
      </c>
      <c r="BT18" s="929" t="str">
        <f t="shared" si="1"/>
        <v>[020602]</v>
      </c>
      <c r="BU18" s="929">
        <v>6</v>
      </c>
      <c r="BW18" s="928">
        <v>14</v>
      </c>
      <c r="BX18" s="928">
        <v>7.1999999999999995E-2</v>
      </c>
    </row>
    <row r="19" spans="4:76" ht="27.4" customHeight="1">
      <c r="D19" s="1892"/>
      <c r="E19" s="56" t="s">
        <v>855</v>
      </c>
      <c r="G19" s="1873"/>
      <c r="H19" s="898" t="s">
        <v>862</v>
      </c>
      <c r="P19" s="54"/>
      <c r="Q19" s="54"/>
      <c r="R19" s="54"/>
      <c r="S19" s="54"/>
      <c r="T19" s="54"/>
      <c r="U19" s="54"/>
      <c r="V19" s="54"/>
      <c r="Y19" s="928" t="s">
        <v>243</v>
      </c>
      <c r="Z19" s="930" t="s">
        <v>451</v>
      </c>
      <c r="AO19" s="1893"/>
      <c r="AP19" s="937">
        <v>6</v>
      </c>
      <c r="AQ19" s="938" t="s">
        <v>288</v>
      </c>
      <c r="BB19" s="939" t="s">
        <v>204</v>
      </c>
      <c r="BC19" s="947" t="s">
        <v>384</v>
      </c>
      <c r="BD19" s="923" t="s">
        <v>905</v>
      </c>
      <c r="BE19" s="240">
        <v>41</v>
      </c>
      <c r="BL19" s="927" t="s">
        <v>249</v>
      </c>
      <c r="BM19" s="928" t="s">
        <v>401</v>
      </c>
      <c r="BN19" s="929" t="str">
        <f t="shared" si="0"/>
        <v>[406]</v>
      </c>
      <c r="BO19" s="929">
        <v>7</v>
      </c>
      <c r="BQ19" s="928" t="s">
        <v>425</v>
      </c>
      <c r="BR19" s="928" t="s">
        <v>431</v>
      </c>
      <c r="BS19" s="928" t="s">
        <v>436</v>
      </c>
      <c r="BT19" s="929" t="str">
        <f t="shared" si="1"/>
        <v>[020702]</v>
      </c>
      <c r="BU19" s="929">
        <v>6</v>
      </c>
      <c r="BW19" s="928">
        <v>15</v>
      </c>
      <c r="BX19" s="928">
        <v>6.7000000000000004E-2</v>
      </c>
    </row>
    <row r="20" spans="4:76" ht="27.4" customHeight="1">
      <c r="D20" s="1892"/>
      <c r="E20" s="243" t="s">
        <v>856</v>
      </c>
      <c r="G20" s="1873"/>
      <c r="H20" s="932" t="s">
        <v>863</v>
      </c>
      <c r="P20" s="54"/>
      <c r="Q20" s="54"/>
      <c r="R20" s="54"/>
      <c r="S20" s="54"/>
      <c r="T20" s="54"/>
      <c r="U20" s="54"/>
      <c r="V20" s="54"/>
      <c r="Y20" s="928" t="s">
        <v>244</v>
      </c>
      <c r="Z20" s="930" t="s">
        <v>451</v>
      </c>
      <c r="AO20" s="1893"/>
      <c r="AP20" s="937">
        <v>7</v>
      </c>
      <c r="AQ20" s="938" t="s">
        <v>289</v>
      </c>
      <c r="BB20" s="939" t="s">
        <v>204</v>
      </c>
      <c r="BC20" s="922" t="s">
        <v>385</v>
      </c>
      <c r="BD20" s="923" t="s">
        <v>906</v>
      </c>
      <c r="BE20" s="942">
        <v>22</v>
      </c>
      <c r="BL20" s="927" t="s">
        <v>250</v>
      </c>
      <c r="BM20" s="928" t="s">
        <v>401</v>
      </c>
      <c r="BN20" s="929" t="str">
        <f t="shared" si="0"/>
        <v>[416]</v>
      </c>
      <c r="BO20" s="929">
        <v>7</v>
      </c>
      <c r="BQ20" s="928" t="s">
        <v>425</v>
      </c>
      <c r="BR20" s="928" t="s">
        <v>432</v>
      </c>
      <c r="BS20" s="928" t="s">
        <v>436</v>
      </c>
      <c r="BT20" s="929" t="str">
        <f t="shared" si="1"/>
        <v>[020802]</v>
      </c>
      <c r="BU20" s="929">
        <v>6</v>
      </c>
      <c r="BW20" s="928">
        <v>16</v>
      </c>
      <c r="BX20" s="928">
        <v>6.3E-2</v>
      </c>
    </row>
    <row r="21" spans="4:76" ht="27.4" customHeight="1">
      <c r="D21" s="948"/>
      <c r="G21" s="1873"/>
      <c r="H21" s="898" t="s">
        <v>864</v>
      </c>
      <c r="Y21" s="244" t="s">
        <v>245</v>
      </c>
      <c r="Z21" s="930" t="s">
        <v>451</v>
      </c>
      <c r="AO21" s="1893"/>
      <c r="AP21" s="937">
        <v>8</v>
      </c>
      <c r="AQ21" s="938" t="s">
        <v>290</v>
      </c>
      <c r="BB21" s="939" t="s">
        <v>204</v>
      </c>
      <c r="BC21" s="947" t="s">
        <v>386</v>
      </c>
      <c r="BD21" s="923" t="s">
        <v>907</v>
      </c>
      <c r="BE21" s="240">
        <v>22</v>
      </c>
      <c r="BL21" s="927" t="s">
        <v>251</v>
      </c>
      <c r="BM21" s="928" t="s">
        <v>401</v>
      </c>
      <c r="BN21" s="929" t="str">
        <f t="shared" si="0"/>
        <v>[426]</v>
      </c>
      <c r="BO21" s="929">
        <v>7</v>
      </c>
      <c r="BQ21" s="928" t="s">
        <v>425</v>
      </c>
      <c r="BR21" s="928" t="s">
        <v>433</v>
      </c>
      <c r="BS21" s="928" t="s">
        <v>436</v>
      </c>
      <c r="BT21" s="929" t="str">
        <f t="shared" si="1"/>
        <v>[021002]</v>
      </c>
      <c r="BU21" s="929">
        <v>6</v>
      </c>
      <c r="BW21" s="928">
        <v>17</v>
      </c>
      <c r="BX21" s="928">
        <v>5.9000000000000004E-2</v>
      </c>
    </row>
    <row r="22" spans="4:76" ht="27.4" customHeight="1">
      <c r="D22" s="949"/>
      <c r="G22" s="1874"/>
      <c r="H22" s="944" t="s">
        <v>865</v>
      </c>
      <c r="Y22" s="244" t="s">
        <v>246</v>
      </c>
      <c r="Z22" s="930" t="s">
        <v>451</v>
      </c>
      <c r="AO22" s="1893"/>
      <c r="AP22" s="937">
        <v>10</v>
      </c>
      <c r="AQ22" s="938" t="s">
        <v>293</v>
      </c>
      <c r="BB22" s="939" t="s">
        <v>204</v>
      </c>
      <c r="BC22" s="946" t="s">
        <v>387</v>
      </c>
      <c r="BD22" s="923" t="s">
        <v>908</v>
      </c>
      <c r="BE22" s="240" t="s">
        <v>388</v>
      </c>
      <c r="BL22" s="927" t="s">
        <v>252</v>
      </c>
      <c r="BM22" s="928" t="s">
        <v>401</v>
      </c>
      <c r="BN22" s="929" t="str">
        <f t="shared" si="0"/>
        <v>[436]</v>
      </c>
      <c r="BO22" s="929">
        <v>7</v>
      </c>
      <c r="BQ22" s="928" t="s">
        <v>425</v>
      </c>
      <c r="BR22" s="928" t="s">
        <v>434</v>
      </c>
      <c r="BS22" s="928" t="s">
        <v>436</v>
      </c>
      <c r="BT22" s="929" t="str">
        <f t="shared" si="1"/>
        <v>[029902]</v>
      </c>
      <c r="BU22" s="929">
        <v>6</v>
      </c>
      <c r="BW22" s="928">
        <v>18</v>
      </c>
      <c r="BX22" s="928">
        <v>5.6000000000000001E-2</v>
      </c>
    </row>
    <row r="23" spans="4:76" ht="27.4" customHeight="1">
      <c r="D23" s="949"/>
      <c r="G23" s="1872" t="s">
        <v>867</v>
      </c>
      <c r="H23" s="916" t="s">
        <v>381</v>
      </c>
      <c r="Y23" s="244" t="s">
        <v>247</v>
      </c>
      <c r="Z23" s="930" t="s">
        <v>451</v>
      </c>
      <c r="AO23" s="1894"/>
      <c r="AP23" s="935">
        <v>99</v>
      </c>
      <c r="AQ23" s="936" t="s">
        <v>295</v>
      </c>
      <c r="BB23" s="939" t="s">
        <v>204</v>
      </c>
      <c r="BC23" s="946" t="s">
        <v>389</v>
      </c>
      <c r="BD23" s="923" t="s">
        <v>909</v>
      </c>
      <c r="BE23" s="241">
        <v>50</v>
      </c>
      <c r="BL23" s="927" t="s">
        <v>253</v>
      </c>
      <c r="BM23" s="928" t="s">
        <v>401</v>
      </c>
      <c r="BN23" s="929" t="str">
        <f t="shared" si="0"/>
        <v>[446]</v>
      </c>
      <c r="BO23" s="929">
        <v>7</v>
      </c>
      <c r="BW23" s="928">
        <v>19</v>
      </c>
      <c r="BX23" s="928">
        <v>5.2999999999999999E-2</v>
      </c>
    </row>
    <row r="24" spans="4:76" ht="27.4" customHeight="1">
      <c r="D24" s="949"/>
      <c r="G24" s="1873"/>
      <c r="H24" s="932" t="s">
        <v>382</v>
      </c>
      <c r="Y24" s="244" t="s">
        <v>248</v>
      </c>
      <c r="Z24" s="930" t="s">
        <v>451</v>
      </c>
      <c r="BB24" s="939" t="s">
        <v>204</v>
      </c>
      <c r="BC24" s="922" t="s">
        <v>898</v>
      </c>
      <c r="BD24" s="923" t="s">
        <v>910</v>
      </c>
      <c r="BE24" s="240">
        <v>22</v>
      </c>
      <c r="BL24" s="927" t="s">
        <v>254</v>
      </c>
      <c r="BM24" s="928" t="s">
        <v>401</v>
      </c>
      <c r="BN24" s="929" t="str">
        <f t="shared" si="0"/>
        <v>[456]</v>
      </c>
      <c r="BO24" s="929">
        <v>7</v>
      </c>
      <c r="BW24" s="928">
        <v>20</v>
      </c>
      <c r="BX24" s="928">
        <v>0.05</v>
      </c>
    </row>
    <row r="25" spans="4:76" ht="27.4" customHeight="1">
      <c r="G25" s="1873"/>
      <c r="H25" s="932" t="s">
        <v>383</v>
      </c>
      <c r="Y25" s="244" t="s">
        <v>249</v>
      </c>
      <c r="Z25" s="930" t="s">
        <v>451</v>
      </c>
      <c r="BB25" s="939" t="s">
        <v>204</v>
      </c>
      <c r="BC25" s="922" t="s">
        <v>900</v>
      </c>
      <c r="BD25" s="959" t="s">
        <v>1072</v>
      </c>
      <c r="BE25" s="240">
        <v>30</v>
      </c>
      <c r="BL25" s="927" t="s">
        <v>255</v>
      </c>
      <c r="BM25" s="928" t="s">
        <v>401</v>
      </c>
      <c r="BN25" s="929" t="str">
        <f t="shared" si="0"/>
        <v>[466]</v>
      </c>
      <c r="BO25" s="929">
        <v>7</v>
      </c>
      <c r="BW25" s="928">
        <v>21</v>
      </c>
      <c r="BX25" s="928">
        <v>4.8000000000000001E-2</v>
      </c>
    </row>
    <row r="26" spans="4:76" ht="27.4" customHeight="1">
      <c r="G26" s="1873"/>
      <c r="H26" s="932" t="s">
        <v>850</v>
      </c>
      <c r="Y26" s="244" t="s">
        <v>250</v>
      </c>
      <c r="Z26" s="930" t="s">
        <v>451</v>
      </c>
      <c r="AA26" s="54"/>
      <c r="AB26" s="54"/>
      <c r="AD26" s="54"/>
      <c r="AE26" s="54"/>
      <c r="AF26" s="54"/>
      <c r="AG26" s="54"/>
      <c r="AH26" s="54"/>
      <c r="AI26" s="54"/>
      <c r="AJ26" s="54"/>
      <c r="AK26" s="54"/>
      <c r="AL26" s="54"/>
      <c r="AM26" s="54"/>
      <c r="AN26" s="54"/>
      <c r="AO26" s="54"/>
      <c r="AR26" s="54"/>
      <c r="AS26" s="54"/>
      <c r="AT26" s="54"/>
      <c r="AU26" s="54"/>
      <c r="AV26" s="54"/>
      <c r="AW26" s="54"/>
      <c r="AX26" s="54"/>
      <c r="AY26" s="54"/>
      <c r="AZ26" s="54"/>
      <c r="BA26" s="54"/>
      <c r="BB26" s="945" t="s">
        <v>204</v>
      </c>
      <c r="BC26" s="922" t="s">
        <v>901</v>
      </c>
      <c r="BD26" s="959" t="s">
        <v>1073</v>
      </c>
      <c r="BE26" s="240">
        <v>38</v>
      </c>
      <c r="BH26" s="54"/>
      <c r="BI26" s="54"/>
      <c r="BJ26" s="54"/>
      <c r="BK26" s="54"/>
      <c r="BL26" s="245" t="s">
        <v>256</v>
      </c>
      <c r="BM26" s="928" t="s">
        <v>401</v>
      </c>
      <c r="BN26" s="929" t="str">
        <f t="shared" si="0"/>
        <v>[476]</v>
      </c>
      <c r="BO26" s="929">
        <v>7</v>
      </c>
      <c r="BW26" s="928">
        <v>22</v>
      </c>
      <c r="BX26" s="928">
        <v>4.5999999999999999E-2</v>
      </c>
    </row>
    <row r="27" spans="4:76" ht="27.4" customHeight="1">
      <c r="G27" s="1873"/>
      <c r="H27" s="898" t="s">
        <v>861</v>
      </c>
      <c r="Y27" s="244" t="s">
        <v>251</v>
      </c>
      <c r="Z27" s="930" t="s">
        <v>451</v>
      </c>
      <c r="AA27" s="54"/>
      <c r="AB27" s="54"/>
      <c r="AD27" s="54"/>
      <c r="AE27" s="54"/>
      <c r="AF27" s="54"/>
      <c r="AG27" s="54"/>
      <c r="AH27" s="54"/>
      <c r="AI27" s="54"/>
      <c r="AJ27" s="54"/>
      <c r="AK27" s="54"/>
      <c r="AL27" s="54"/>
      <c r="AM27" s="54"/>
      <c r="AN27" s="54"/>
      <c r="AO27" s="54"/>
      <c r="AR27" s="54"/>
      <c r="AS27" s="54"/>
      <c r="AT27" s="54"/>
      <c r="AU27" s="54"/>
      <c r="AV27" s="54"/>
      <c r="AW27" s="54"/>
      <c r="AX27" s="54"/>
      <c r="AY27" s="54"/>
      <c r="AZ27" s="54"/>
      <c r="BA27" s="54"/>
      <c r="BB27" s="921" t="s">
        <v>211</v>
      </c>
      <c r="BC27" s="946" t="s">
        <v>381</v>
      </c>
      <c r="BD27" s="923" t="s">
        <v>911</v>
      </c>
      <c r="BE27" s="924">
        <v>15</v>
      </c>
      <c r="BH27" s="54"/>
      <c r="BI27" s="54"/>
      <c r="BJ27" s="54"/>
      <c r="BK27" s="54"/>
      <c r="BL27" s="245" t="s">
        <v>257</v>
      </c>
      <c r="BM27" s="928" t="s">
        <v>401</v>
      </c>
      <c r="BN27" s="929" t="str">
        <f t="shared" si="0"/>
        <v>[486]</v>
      </c>
      <c r="BO27" s="929">
        <v>7</v>
      </c>
      <c r="BW27" s="928">
        <v>23</v>
      </c>
      <c r="BX27" s="928">
        <v>4.3999999999999997E-2</v>
      </c>
    </row>
    <row r="28" spans="4:76" ht="27.4" customHeight="1">
      <c r="G28" s="1873"/>
      <c r="H28" s="898" t="s">
        <v>862</v>
      </c>
      <c r="Y28" s="244" t="s">
        <v>252</v>
      </c>
      <c r="Z28" s="930" t="s">
        <v>451</v>
      </c>
      <c r="AA28" s="54"/>
      <c r="AB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939" t="s">
        <v>211</v>
      </c>
      <c r="BC28" s="946" t="s">
        <v>382</v>
      </c>
      <c r="BD28" s="923" t="s">
        <v>912</v>
      </c>
      <c r="BE28" s="924">
        <v>15</v>
      </c>
      <c r="BH28" s="54"/>
      <c r="BI28" s="54"/>
      <c r="BJ28" s="54"/>
      <c r="BK28" s="54"/>
      <c r="BL28" s="245" t="s">
        <v>258</v>
      </c>
      <c r="BM28" s="928" t="s">
        <v>401</v>
      </c>
      <c r="BN28" s="929" t="str">
        <f t="shared" si="0"/>
        <v>[496]</v>
      </c>
      <c r="BO28" s="929">
        <v>7</v>
      </c>
      <c r="BW28" s="928">
        <v>24</v>
      </c>
      <c r="BX28" s="928">
        <v>4.2000000000000003E-2</v>
      </c>
    </row>
    <row r="29" spans="4:76" ht="27.4" customHeight="1">
      <c r="G29" s="1873"/>
      <c r="H29" s="932" t="s">
        <v>863</v>
      </c>
      <c r="Y29" s="244" t="s">
        <v>253</v>
      </c>
      <c r="Z29" s="930" t="s">
        <v>451</v>
      </c>
      <c r="AA29" s="54"/>
      <c r="AB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939" t="s">
        <v>211</v>
      </c>
      <c r="BC29" s="947" t="s">
        <v>383</v>
      </c>
      <c r="BD29" s="923" t="s">
        <v>913</v>
      </c>
      <c r="BE29" s="924">
        <v>38</v>
      </c>
      <c r="BH29" s="54"/>
      <c r="BI29" s="54"/>
      <c r="BJ29" s="54"/>
      <c r="BK29" s="54"/>
      <c r="BL29" s="245" t="s">
        <v>259</v>
      </c>
      <c r="BM29" s="928" t="s">
        <v>401</v>
      </c>
      <c r="BN29" s="929" t="str">
        <f t="shared" si="0"/>
        <v>[506]</v>
      </c>
      <c r="BO29" s="929">
        <v>3</v>
      </c>
      <c r="BW29" s="928">
        <v>25</v>
      </c>
      <c r="BX29" s="928">
        <v>0.04</v>
      </c>
    </row>
    <row r="30" spans="4:76" ht="27.4" customHeight="1">
      <c r="G30" s="1873"/>
      <c r="H30" s="898" t="s">
        <v>864</v>
      </c>
      <c r="Y30" s="244" t="s">
        <v>254</v>
      </c>
      <c r="Z30" s="930" t="s">
        <v>451</v>
      </c>
      <c r="AA30" s="54"/>
      <c r="AB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939" t="s">
        <v>211</v>
      </c>
      <c r="BC30" s="947" t="s">
        <v>384</v>
      </c>
      <c r="BD30" s="923" t="s">
        <v>914</v>
      </c>
      <c r="BE30" s="240">
        <v>34</v>
      </c>
      <c r="BH30" s="54"/>
      <c r="BI30" s="54"/>
      <c r="BJ30" s="54"/>
      <c r="BK30" s="54"/>
      <c r="BL30" s="245" t="s">
        <v>260</v>
      </c>
      <c r="BM30" s="928" t="s">
        <v>401</v>
      </c>
      <c r="BN30" s="929" t="str">
        <f t="shared" si="0"/>
        <v>[516]</v>
      </c>
      <c r="BO30" s="929">
        <v>7</v>
      </c>
      <c r="BW30" s="928">
        <v>26</v>
      </c>
      <c r="BX30" s="928">
        <v>3.9E-2</v>
      </c>
    </row>
    <row r="31" spans="4:76" ht="27.4" customHeight="1">
      <c r="G31" s="1874"/>
      <c r="H31" s="944" t="s">
        <v>865</v>
      </c>
      <c r="Y31" s="244" t="s">
        <v>255</v>
      </c>
      <c r="Z31" s="930" t="s">
        <v>451</v>
      </c>
      <c r="AA31" s="54"/>
      <c r="AB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939" t="s">
        <v>211</v>
      </c>
      <c r="BC31" s="922" t="s">
        <v>385</v>
      </c>
      <c r="BD31" s="923" t="s">
        <v>915</v>
      </c>
      <c r="BE31" s="942">
        <v>17</v>
      </c>
      <c r="BH31" s="54"/>
      <c r="BI31" s="54"/>
      <c r="BJ31" s="54"/>
      <c r="BK31" s="54"/>
      <c r="BL31" s="245" t="s">
        <v>261</v>
      </c>
      <c r="BM31" s="928" t="s">
        <v>401</v>
      </c>
      <c r="BN31" s="929" t="str">
        <f t="shared" si="0"/>
        <v>[526]</v>
      </c>
      <c r="BO31" s="929">
        <v>7</v>
      </c>
      <c r="BW31" s="928">
        <v>27</v>
      </c>
      <c r="BX31" s="928">
        <v>3.7999999999999999E-2</v>
      </c>
    </row>
    <row r="32" spans="4:76" ht="27.4" customHeight="1">
      <c r="G32" s="1872" t="s">
        <v>868</v>
      </c>
      <c r="H32" s="916" t="s">
        <v>381</v>
      </c>
      <c r="W32" s="54"/>
      <c r="Y32" s="244" t="s">
        <v>256</v>
      </c>
      <c r="Z32" s="930" t="s">
        <v>451</v>
      </c>
      <c r="AA32" s="54"/>
      <c r="AB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939" t="s">
        <v>211</v>
      </c>
      <c r="BC32" s="947" t="s">
        <v>386</v>
      </c>
      <c r="BD32" s="923" t="s">
        <v>916</v>
      </c>
      <c r="BE32" s="240">
        <v>14</v>
      </c>
      <c r="BH32" s="54"/>
      <c r="BI32" s="54"/>
      <c r="BJ32" s="54"/>
      <c r="BK32" s="54"/>
      <c r="BL32" s="245" t="s">
        <v>262</v>
      </c>
      <c r="BM32" s="928" t="s">
        <v>401</v>
      </c>
      <c r="BN32" s="929" t="str">
        <f t="shared" si="0"/>
        <v>[536]</v>
      </c>
      <c r="BO32" s="929">
        <v>7</v>
      </c>
      <c r="BW32" s="928">
        <v>28</v>
      </c>
      <c r="BX32" s="928">
        <v>3.6000000000000004E-2</v>
      </c>
    </row>
    <row r="33" spans="7:76" ht="27.4" customHeight="1">
      <c r="G33" s="1873"/>
      <c r="H33" s="932" t="s">
        <v>382</v>
      </c>
      <c r="W33" s="54"/>
      <c r="Y33" s="244" t="s">
        <v>257</v>
      </c>
      <c r="Z33" s="930" t="s">
        <v>451</v>
      </c>
      <c r="AA33" s="54"/>
      <c r="AB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939" t="s">
        <v>211</v>
      </c>
      <c r="BC33" s="946" t="s">
        <v>387</v>
      </c>
      <c r="BD33" s="923" t="s">
        <v>917</v>
      </c>
      <c r="BE33" s="240" t="s">
        <v>388</v>
      </c>
      <c r="BH33" s="54"/>
      <c r="BI33" s="54"/>
      <c r="BJ33" s="54"/>
      <c r="BK33" s="54"/>
      <c r="BL33" s="245" t="s">
        <v>263</v>
      </c>
      <c r="BM33" s="928" t="s">
        <v>401</v>
      </c>
      <c r="BN33" s="929" t="str">
        <f t="shared" si="0"/>
        <v>[546]</v>
      </c>
      <c r="BO33" s="929">
        <v>4</v>
      </c>
      <c r="BW33" s="928">
        <v>29</v>
      </c>
      <c r="BX33" s="928">
        <v>3.5000000000000003E-2</v>
      </c>
    </row>
    <row r="34" spans="7:76" ht="27.4" customHeight="1">
      <c r="G34" s="1873"/>
      <c r="H34" s="932" t="s">
        <v>383</v>
      </c>
      <c r="W34" s="54"/>
      <c r="Y34" s="244" t="s">
        <v>258</v>
      </c>
      <c r="Z34" s="930" t="s">
        <v>451</v>
      </c>
      <c r="AA34" s="54"/>
      <c r="AB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939" t="s">
        <v>211</v>
      </c>
      <c r="BC34" s="946" t="s">
        <v>389</v>
      </c>
      <c r="BD34" s="923" t="s">
        <v>918</v>
      </c>
      <c r="BE34" s="241">
        <v>38</v>
      </c>
      <c r="BH34" s="54"/>
      <c r="BI34" s="54"/>
      <c r="BJ34" s="54"/>
      <c r="BK34" s="54"/>
      <c r="BL34" s="245" t="s">
        <v>264</v>
      </c>
      <c r="BM34" s="928" t="s">
        <v>401</v>
      </c>
      <c r="BN34" s="929" t="str">
        <f t="shared" si="0"/>
        <v>[556]</v>
      </c>
      <c r="BO34" s="929">
        <v>7</v>
      </c>
      <c r="BW34" s="928">
        <v>30</v>
      </c>
      <c r="BX34" s="928">
        <v>3.4000000000000002E-2</v>
      </c>
    </row>
    <row r="35" spans="7:76" ht="27.4" customHeight="1">
      <c r="G35" s="1873"/>
      <c r="H35" s="932" t="s">
        <v>850</v>
      </c>
      <c r="W35" s="54"/>
      <c r="Y35" s="244" t="s">
        <v>259</v>
      </c>
      <c r="Z35" s="930" t="s">
        <v>451</v>
      </c>
      <c r="BB35" s="939" t="s">
        <v>211</v>
      </c>
      <c r="BC35" s="922" t="s">
        <v>898</v>
      </c>
      <c r="BD35" s="923" t="s">
        <v>919</v>
      </c>
      <c r="BE35" s="240">
        <v>17</v>
      </c>
      <c r="BL35" s="950" t="s">
        <v>265</v>
      </c>
      <c r="BM35" s="927" t="s">
        <v>411</v>
      </c>
      <c r="BN35" s="929" t="str">
        <f t="shared" si="0"/>
        <v>[561]</v>
      </c>
      <c r="BO35" s="929">
        <v>3</v>
      </c>
      <c r="BW35" s="928">
        <v>31</v>
      </c>
      <c r="BX35" s="928">
        <v>3.3000000000000002E-2</v>
      </c>
    </row>
    <row r="36" spans="7:76" ht="27.4" customHeight="1">
      <c r="G36" s="1873"/>
      <c r="H36" s="898" t="s">
        <v>861</v>
      </c>
      <c r="W36" s="54"/>
      <c r="Y36" s="244" t="s">
        <v>260</v>
      </c>
      <c r="Z36" s="930" t="s">
        <v>451</v>
      </c>
      <c r="BB36" s="939" t="s">
        <v>211</v>
      </c>
      <c r="BC36" s="922" t="s">
        <v>900</v>
      </c>
      <c r="BD36" s="959" t="s">
        <v>1074</v>
      </c>
      <c r="BE36" s="240">
        <v>24</v>
      </c>
      <c r="BL36" s="950" t="s">
        <v>265</v>
      </c>
      <c r="BM36" s="927" t="s">
        <v>412</v>
      </c>
      <c r="BN36" s="929" t="str">
        <f t="shared" si="0"/>
        <v>[562]</v>
      </c>
      <c r="BO36" s="929">
        <v>4</v>
      </c>
      <c r="BW36" s="928">
        <v>32</v>
      </c>
      <c r="BX36" s="928">
        <v>3.2000000000000001E-2</v>
      </c>
    </row>
    <row r="37" spans="7:76" ht="27.4" customHeight="1">
      <c r="G37" s="1873"/>
      <c r="H37" s="898" t="s">
        <v>862</v>
      </c>
      <c r="W37" s="54"/>
      <c r="Y37" s="244" t="s">
        <v>261</v>
      </c>
      <c r="Z37" s="930" t="s">
        <v>451</v>
      </c>
      <c r="BB37" s="945" t="s">
        <v>211</v>
      </c>
      <c r="BC37" s="922" t="s">
        <v>901</v>
      </c>
      <c r="BD37" s="959" t="s">
        <v>1075</v>
      </c>
      <c r="BE37" s="240">
        <v>31</v>
      </c>
      <c r="BL37" s="950" t="s">
        <v>265</v>
      </c>
      <c r="BM37" s="927" t="s">
        <v>413</v>
      </c>
      <c r="BN37" s="929" t="str">
        <f t="shared" si="0"/>
        <v>[563]</v>
      </c>
      <c r="BO37" s="929">
        <v>5</v>
      </c>
      <c r="BW37" s="928">
        <v>33</v>
      </c>
      <c r="BX37" s="928">
        <v>3.1E-2</v>
      </c>
    </row>
    <row r="38" spans="7:76" ht="27.4" customHeight="1">
      <c r="G38" s="1873"/>
      <c r="H38" s="932" t="s">
        <v>863</v>
      </c>
      <c r="W38" s="54"/>
      <c r="Y38" s="244" t="s">
        <v>262</v>
      </c>
      <c r="Z38" s="930" t="s">
        <v>451</v>
      </c>
      <c r="BB38" s="921" t="s">
        <v>214</v>
      </c>
      <c r="BC38" s="946" t="s">
        <v>381</v>
      </c>
      <c r="BD38" s="923" t="s">
        <v>920</v>
      </c>
      <c r="BE38" s="924">
        <v>15</v>
      </c>
      <c r="BL38" s="950" t="s">
        <v>265</v>
      </c>
      <c r="BM38" s="927" t="s">
        <v>414</v>
      </c>
      <c r="BN38" s="929" t="str">
        <f t="shared" si="0"/>
        <v>[564]</v>
      </c>
      <c r="BO38" s="929">
        <v>6</v>
      </c>
      <c r="BW38" s="928">
        <v>34</v>
      </c>
      <c r="BX38" s="928">
        <v>3.0000000000000002E-2</v>
      </c>
    </row>
    <row r="39" spans="7:76" ht="27.4" customHeight="1">
      <c r="G39" s="1873"/>
      <c r="H39" s="898" t="s">
        <v>864</v>
      </c>
      <c r="Y39" s="244" t="s">
        <v>263</v>
      </c>
      <c r="Z39" s="930" t="s">
        <v>451</v>
      </c>
      <c r="BB39" s="939" t="s">
        <v>214</v>
      </c>
      <c r="BC39" s="946" t="s">
        <v>382</v>
      </c>
      <c r="BD39" s="923" t="s">
        <v>921</v>
      </c>
      <c r="BE39" s="924">
        <v>15</v>
      </c>
      <c r="BL39" s="943" t="s">
        <v>265</v>
      </c>
      <c r="BM39" s="927" t="s">
        <v>415</v>
      </c>
      <c r="BN39" s="929" t="str">
        <f t="shared" si="0"/>
        <v>[565]</v>
      </c>
      <c r="BO39" s="929">
        <v>7</v>
      </c>
      <c r="BW39" s="928">
        <v>35</v>
      </c>
      <c r="BX39" s="928">
        <v>2.9000000000000001E-2</v>
      </c>
    </row>
    <row r="40" spans="7:76" ht="27.4" customHeight="1">
      <c r="G40" s="1874"/>
      <c r="H40" s="944" t="s">
        <v>865</v>
      </c>
      <c r="W40" s="54"/>
      <c r="Y40" s="244" t="s">
        <v>264</v>
      </c>
      <c r="Z40" s="930" t="s">
        <v>451</v>
      </c>
      <c r="BB40" s="939" t="s">
        <v>214</v>
      </c>
      <c r="BC40" s="947" t="s">
        <v>383</v>
      </c>
      <c r="BD40" s="923" t="s">
        <v>922</v>
      </c>
      <c r="BE40" s="924">
        <v>38</v>
      </c>
      <c r="BL40" s="927" t="s">
        <v>266</v>
      </c>
      <c r="BM40" s="928" t="s">
        <v>401</v>
      </c>
      <c r="BN40" s="929" t="str">
        <f t="shared" si="0"/>
        <v>[576]</v>
      </c>
      <c r="BO40" s="929">
        <v>4</v>
      </c>
      <c r="BW40" s="928">
        <v>36</v>
      </c>
      <c r="BX40" s="928">
        <v>2.8000000000000001E-2</v>
      </c>
    </row>
    <row r="41" spans="7:76" ht="27.4" customHeight="1">
      <c r="G41" s="1872" t="s">
        <v>869</v>
      </c>
      <c r="H41" s="916" t="s">
        <v>381</v>
      </c>
      <c r="W41" s="54"/>
      <c r="Y41" s="244" t="s">
        <v>266</v>
      </c>
      <c r="Z41" s="930" t="s">
        <v>451</v>
      </c>
      <c r="BB41" s="939" t="s">
        <v>214</v>
      </c>
      <c r="BC41" s="947" t="s">
        <v>384</v>
      </c>
      <c r="BD41" s="923" t="s">
        <v>923</v>
      </c>
      <c r="BE41" s="240">
        <v>34</v>
      </c>
      <c r="BL41" s="927" t="s">
        <v>267</v>
      </c>
      <c r="BM41" s="928" t="s">
        <v>401</v>
      </c>
      <c r="BN41" s="929" t="str">
        <f t="shared" si="0"/>
        <v>[586]</v>
      </c>
      <c r="BO41" s="929">
        <v>5</v>
      </c>
      <c r="BW41" s="928">
        <v>37</v>
      </c>
      <c r="BX41" s="928">
        <v>2.8000000000000001E-2</v>
      </c>
    </row>
    <row r="42" spans="7:76" ht="27.4" customHeight="1">
      <c r="G42" s="1873"/>
      <c r="H42" s="932" t="s">
        <v>382</v>
      </c>
      <c r="W42" s="54"/>
      <c r="Y42" s="244" t="s">
        <v>267</v>
      </c>
      <c r="Z42" s="930" t="s">
        <v>451</v>
      </c>
      <c r="BB42" s="939" t="s">
        <v>214</v>
      </c>
      <c r="BC42" s="922" t="s">
        <v>385</v>
      </c>
      <c r="BD42" s="923" t="s">
        <v>924</v>
      </c>
      <c r="BE42" s="942">
        <v>17</v>
      </c>
      <c r="BW42" s="928">
        <v>38</v>
      </c>
      <c r="BX42" s="928">
        <v>2.7E-2</v>
      </c>
    </row>
    <row r="43" spans="7:76" ht="27.4" customHeight="1">
      <c r="G43" s="1873"/>
      <c r="H43" s="932" t="s">
        <v>383</v>
      </c>
      <c r="W43" s="54"/>
      <c r="Y43" s="54"/>
      <c r="Z43" s="54"/>
      <c r="AA43" s="54"/>
      <c r="AB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B43" s="939" t="s">
        <v>214</v>
      </c>
      <c r="BC43" s="947" t="s">
        <v>386</v>
      </c>
      <c r="BD43" s="923" t="s">
        <v>925</v>
      </c>
      <c r="BE43" s="240">
        <v>14</v>
      </c>
      <c r="BW43" s="928">
        <v>39</v>
      </c>
      <c r="BX43" s="928">
        <v>2.6000000000000002E-2</v>
      </c>
    </row>
    <row r="44" spans="7:76" ht="27.4" customHeight="1">
      <c r="G44" s="1873"/>
      <c r="H44" s="932" t="s">
        <v>850</v>
      </c>
      <c r="W44" s="54"/>
      <c r="Y44" s="54"/>
      <c r="Z44" s="54"/>
      <c r="AA44" s="54"/>
      <c r="AB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B44" s="939" t="s">
        <v>214</v>
      </c>
      <c r="BC44" s="946" t="s">
        <v>387</v>
      </c>
      <c r="BD44" s="923" t="s">
        <v>926</v>
      </c>
      <c r="BE44" s="240" t="s">
        <v>388</v>
      </c>
      <c r="BW44" s="928">
        <v>40</v>
      </c>
      <c r="BX44" s="928">
        <v>2.5000000000000001E-2</v>
      </c>
    </row>
    <row r="45" spans="7:76" ht="27.4" customHeight="1">
      <c r="G45" s="1873"/>
      <c r="H45" s="898" t="s">
        <v>861</v>
      </c>
      <c r="W45" s="54"/>
      <c r="Y45" s="54"/>
      <c r="Z45" s="54"/>
      <c r="AA45" s="54"/>
      <c r="AB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B45" s="939" t="s">
        <v>214</v>
      </c>
      <c r="BC45" s="946" t="s">
        <v>389</v>
      </c>
      <c r="BD45" s="923" t="s">
        <v>927</v>
      </c>
      <c r="BE45" s="241">
        <v>38</v>
      </c>
      <c r="BW45" s="928">
        <v>41</v>
      </c>
      <c r="BX45" s="928">
        <v>2.5000000000000001E-2</v>
      </c>
    </row>
    <row r="46" spans="7:76" ht="27.4" customHeight="1">
      <c r="G46" s="1873"/>
      <c r="H46" s="898" t="s">
        <v>862</v>
      </c>
      <c r="W46" s="54"/>
      <c r="Y46" s="54"/>
      <c r="Z46" s="54"/>
      <c r="AA46" s="54"/>
      <c r="AB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B46" s="939" t="s">
        <v>214</v>
      </c>
      <c r="BC46" s="922" t="s">
        <v>898</v>
      </c>
      <c r="BD46" s="923" t="s">
        <v>928</v>
      </c>
      <c r="BE46" s="240">
        <v>17</v>
      </c>
      <c r="BW46" s="928">
        <v>42</v>
      </c>
      <c r="BX46" s="928">
        <v>2.4E-2</v>
      </c>
    </row>
    <row r="47" spans="7:76" ht="27.4" customHeight="1">
      <c r="G47" s="1873"/>
      <c r="H47" s="932" t="s">
        <v>863</v>
      </c>
      <c r="Y47" s="54"/>
      <c r="Z47" s="54"/>
      <c r="AA47" s="54"/>
      <c r="AB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B47" s="939" t="s">
        <v>214</v>
      </c>
      <c r="BC47" s="922" t="s">
        <v>900</v>
      </c>
      <c r="BD47" s="959" t="s">
        <v>1076</v>
      </c>
      <c r="BE47" s="240">
        <v>24</v>
      </c>
      <c r="BW47" s="928">
        <v>43</v>
      </c>
      <c r="BX47" s="928">
        <v>2.4E-2</v>
      </c>
    </row>
    <row r="48" spans="7:76" ht="27.4" customHeight="1">
      <c r="G48" s="1873"/>
      <c r="H48" s="898" t="s">
        <v>864</v>
      </c>
      <c r="W48" s="54"/>
      <c r="Y48" s="54"/>
      <c r="Z48" s="54"/>
      <c r="AA48" s="54"/>
      <c r="AB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B48" s="945" t="s">
        <v>214</v>
      </c>
      <c r="BC48" s="922" t="s">
        <v>901</v>
      </c>
      <c r="BD48" s="959" t="s">
        <v>1077</v>
      </c>
      <c r="BE48" s="240">
        <v>31</v>
      </c>
      <c r="BW48" s="928">
        <v>44</v>
      </c>
      <c r="BX48" s="928">
        <v>2.3E-2</v>
      </c>
    </row>
    <row r="49" spans="7:76" ht="27.4" customHeight="1">
      <c r="G49" s="1874"/>
      <c r="H49" s="944" t="s">
        <v>865</v>
      </c>
      <c r="W49" s="54"/>
      <c r="Y49" s="54"/>
      <c r="Z49" s="54"/>
      <c r="AA49" s="54"/>
      <c r="AB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B49" s="899" t="s">
        <v>225</v>
      </c>
      <c r="BC49" s="946" t="s">
        <v>381</v>
      </c>
      <c r="BD49" s="923" t="s">
        <v>929</v>
      </c>
      <c r="BE49" s="240">
        <v>17</v>
      </c>
      <c r="BW49" s="928">
        <v>45</v>
      </c>
      <c r="BX49" s="928">
        <v>2.3E-2</v>
      </c>
    </row>
    <row r="50" spans="7:76" ht="27.4" customHeight="1">
      <c r="G50" s="1872" t="s">
        <v>870</v>
      </c>
      <c r="H50" s="916" t="s">
        <v>381</v>
      </c>
      <c r="W50" s="54"/>
      <c r="AA50" s="54"/>
      <c r="AB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B50" s="56" t="s">
        <v>225</v>
      </c>
      <c r="BC50" s="946" t="s">
        <v>382</v>
      </c>
      <c r="BD50" s="923" t="s">
        <v>930</v>
      </c>
      <c r="BE50" s="240">
        <v>17</v>
      </c>
      <c r="BW50" s="928">
        <v>46</v>
      </c>
      <c r="BX50" s="928">
        <v>2.2000000000000002E-2</v>
      </c>
    </row>
    <row r="51" spans="7:76" ht="27.4" customHeight="1">
      <c r="G51" s="1873"/>
      <c r="H51" s="932" t="s">
        <v>382</v>
      </c>
      <c r="W51" s="54"/>
      <c r="AA51" s="54"/>
      <c r="AB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B51" s="56" t="s">
        <v>225</v>
      </c>
      <c r="BC51" s="947" t="s">
        <v>383</v>
      </c>
      <c r="BD51" s="923" t="s">
        <v>931</v>
      </c>
      <c r="BE51" s="240">
        <v>38</v>
      </c>
      <c r="BW51" s="928">
        <v>47</v>
      </c>
      <c r="BX51" s="928">
        <v>2.2000000000000002E-2</v>
      </c>
    </row>
    <row r="52" spans="7:76" ht="27.4" customHeight="1">
      <c r="G52" s="1873"/>
      <c r="H52" s="932" t="s">
        <v>383</v>
      </c>
      <c r="W52" s="54"/>
      <c r="AA52" s="54"/>
      <c r="AB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B52" s="56" t="s">
        <v>225</v>
      </c>
      <c r="BC52" s="947" t="s">
        <v>384</v>
      </c>
      <c r="BD52" s="923" t="s">
        <v>932</v>
      </c>
      <c r="BE52" s="240">
        <v>34</v>
      </c>
      <c r="BW52" s="928">
        <v>48</v>
      </c>
      <c r="BX52" s="928">
        <v>2.1000000000000001E-2</v>
      </c>
    </row>
    <row r="53" spans="7:76" ht="27.4" customHeight="1">
      <c r="G53" s="1873"/>
      <c r="H53" s="932" t="s">
        <v>850</v>
      </c>
      <c r="W53" s="54"/>
      <c r="AA53" s="54"/>
      <c r="AB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B53" s="56" t="s">
        <v>225</v>
      </c>
      <c r="BC53" s="922" t="s">
        <v>385</v>
      </c>
      <c r="BD53" s="923" t="s">
        <v>933</v>
      </c>
      <c r="BE53" s="942">
        <v>19</v>
      </c>
      <c r="BW53" s="928">
        <v>49</v>
      </c>
      <c r="BX53" s="928">
        <v>2.1000000000000001E-2</v>
      </c>
    </row>
    <row r="54" spans="7:76" ht="27.4" customHeight="1">
      <c r="G54" s="1873"/>
      <c r="H54" s="898" t="s">
        <v>861</v>
      </c>
      <c r="W54" s="54"/>
      <c r="AA54" s="54"/>
      <c r="AB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B54" s="56" t="s">
        <v>225</v>
      </c>
      <c r="BC54" s="947" t="s">
        <v>386</v>
      </c>
      <c r="BD54" s="923" t="s">
        <v>934</v>
      </c>
      <c r="BE54" s="240">
        <v>15</v>
      </c>
      <c r="BW54" s="928">
        <v>50</v>
      </c>
      <c r="BX54" s="928">
        <v>0.02</v>
      </c>
    </row>
    <row r="55" spans="7:76" ht="27.4" customHeight="1">
      <c r="G55" s="1873"/>
      <c r="H55" s="898" t="s">
        <v>862</v>
      </c>
      <c r="AA55" s="54"/>
      <c r="AB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B55" s="56" t="s">
        <v>225</v>
      </c>
      <c r="BC55" s="946" t="s">
        <v>387</v>
      </c>
      <c r="BD55" s="923" t="s">
        <v>935</v>
      </c>
      <c r="BE55" s="240" t="s">
        <v>388</v>
      </c>
    </row>
    <row r="56" spans="7:76" ht="27.4" customHeight="1">
      <c r="G56" s="1873"/>
      <c r="H56" s="932" t="s">
        <v>863</v>
      </c>
      <c r="W56" s="54"/>
      <c r="AA56" s="54"/>
      <c r="AB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B56" s="56" t="s">
        <v>225</v>
      </c>
      <c r="BC56" s="946" t="s">
        <v>389</v>
      </c>
      <c r="BD56" s="923" t="s">
        <v>936</v>
      </c>
      <c r="BE56" s="241">
        <v>38</v>
      </c>
    </row>
    <row r="57" spans="7:76" ht="27.4" customHeight="1">
      <c r="G57" s="1873"/>
      <c r="H57" s="898" t="s">
        <v>864</v>
      </c>
      <c r="W57" s="54"/>
      <c r="AA57" s="54"/>
      <c r="AB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B57" s="56" t="s">
        <v>225</v>
      </c>
      <c r="BC57" s="922" t="s">
        <v>898</v>
      </c>
      <c r="BD57" s="923" t="s">
        <v>937</v>
      </c>
      <c r="BE57" s="240">
        <v>19</v>
      </c>
    </row>
    <row r="58" spans="7:76" ht="27.4" customHeight="1">
      <c r="G58" s="1874"/>
      <c r="H58" s="944" t="s">
        <v>865</v>
      </c>
      <c r="W58" s="54"/>
      <c r="AA58" s="54"/>
      <c r="AB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B58" s="56" t="s">
        <v>225</v>
      </c>
      <c r="BC58" s="922" t="s">
        <v>900</v>
      </c>
      <c r="BD58" s="959" t="s">
        <v>1078</v>
      </c>
      <c r="BE58" s="240">
        <v>25</v>
      </c>
    </row>
    <row r="59" spans="7:76" ht="27.4" customHeight="1">
      <c r="G59" s="1872" t="s">
        <v>871</v>
      </c>
      <c r="H59" s="916" t="s">
        <v>381</v>
      </c>
      <c r="W59" s="54"/>
      <c r="AA59" s="54"/>
      <c r="AB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B59" s="243" t="s">
        <v>225</v>
      </c>
      <c r="BC59" s="922" t="s">
        <v>901</v>
      </c>
      <c r="BD59" s="959" t="s">
        <v>1079</v>
      </c>
      <c r="BE59" s="240">
        <v>31</v>
      </c>
    </row>
    <row r="60" spans="7:76" ht="27.4" customHeight="1">
      <c r="G60" s="1873"/>
      <c r="H60" s="932" t="s">
        <v>382</v>
      </c>
      <c r="W60" s="54"/>
      <c r="AA60" s="54"/>
      <c r="AB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B60" s="899" t="s">
        <v>226</v>
      </c>
      <c r="BC60" s="946" t="s">
        <v>381</v>
      </c>
      <c r="BD60" s="923" t="s">
        <v>938</v>
      </c>
      <c r="BE60" s="240">
        <v>17</v>
      </c>
    </row>
    <row r="61" spans="7:76" ht="27.4" customHeight="1">
      <c r="G61" s="1873"/>
      <c r="H61" s="932" t="s">
        <v>383</v>
      </c>
      <c r="W61" s="54"/>
      <c r="AA61" s="54"/>
      <c r="AB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B61" s="56" t="s">
        <v>226</v>
      </c>
      <c r="BC61" s="946" t="s">
        <v>382</v>
      </c>
      <c r="BD61" s="923" t="s">
        <v>939</v>
      </c>
      <c r="BE61" s="240">
        <v>17</v>
      </c>
    </row>
    <row r="62" spans="7:76" ht="27.4" customHeight="1">
      <c r="G62" s="1873"/>
      <c r="H62" s="932" t="s">
        <v>850</v>
      </c>
      <c r="W62" s="54"/>
      <c r="AA62" s="54"/>
      <c r="AB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B62" s="56" t="s">
        <v>226</v>
      </c>
      <c r="BC62" s="947" t="s">
        <v>383</v>
      </c>
      <c r="BD62" s="923" t="s">
        <v>940</v>
      </c>
      <c r="BE62" s="240">
        <v>38</v>
      </c>
    </row>
    <row r="63" spans="7:76" ht="27.4" customHeight="1">
      <c r="G63" s="1873"/>
      <c r="H63" s="898" t="s">
        <v>861</v>
      </c>
      <c r="AA63" s="54"/>
      <c r="AB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B63" s="56" t="s">
        <v>226</v>
      </c>
      <c r="BC63" s="947" t="s">
        <v>384</v>
      </c>
      <c r="BD63" s="923" t="s">
        <v>941</v>
      </c>
      <c r="BE63" s="240">
        <v>34</v>
      </c>
    </row>
    <row r="64" spans="7:76" ht="27.4" customHeight="1">
      <c r="G64" s="1873"/>
      <c r="H64" s="898" t="s">
        <v>862</v>
      </c>
      <c r="W64" s="54"/>
      <c r="AA64" s="54"/>
      <c r="AB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B64" s="56" t="s">
        <v>226</v>
      </c>
      <c r="BC64" s="946" t="s">
        <v>385</v>
      </c>
      <c r="BD64" s="923" t="s">
        <v>942</v>
      </c>
      <c r="BE64" s="951">
        <v>19</v>
      </c>
    </row>
    <row r="65" spans="7:57" ht="27.4" customHeight="1">
      <c r="G65" s="1873"/>
      <c r="H65" s="932" t="s">
        <v>863</v>
      </c>
      <c r="W65" s="54"/>
      <c r="AA65" s="54"/>
      <c r="AB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B65" s="56" t="s">
        <v>226</v>
      </c>
      <c r="BC65" s="947" t="s">
        <v>386</v>
      </c>
      <c r="BD65" s="923" t="s">
        <v>943</v>
      </c>
      <c r="BE65" s="240">
        <v>15</v>
      </c>
    </row>
    <row r="66" spans="7:57" ht="27.4" customHeight="1">
      <c r="G66" s="1873"/>
      <c r="H66" s="898" t="s">
        <v>864</v>
      </c>
      <c r="W66" s="54"/>
      <c r="AA66" s="54"/>
      <c r="AB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B66" s="56" t="s">
        <v>226</v>
      </c>
      <c r="BC66" s="946" t="s">
        <v>387</v>
      </c>
      <c r="BD66" s="923" t="s">
        <v>944</v>
      </c>
      <c r="BE66" s="240" t="s">
        <v>388</v>
      </c>
    </row>
    <row r="67" spans="7:57" ht="27.4" customHeight="1">
      <c r="G67" s="1874"/>
      <c r="H67" s="944" t="s">
        <v>865</v>
      </c>
      <c r="W67" s="54"/>
      <c r="AA67" s="54"/>
      <c r="AB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B67" s="56" t="s">
        <v>226</v>
      </c>
      <c r="BC67" s="946" t="s">
        <v>389</v>
      </c>
      <c r="BD67" s="923" t="s">
        <v>945</v>
      </c>
      <c r="BE67" s="241">
        <v>38</v>
      </c>
    </row>
    <row r="68" spans="7:57" ht="27.4" customHeight="1">
      <c r="G68" s="1872" t="s">
        <v>872</v>
      </c>
      <c r="H68" s="916" t="s">
        <v>381</v>
      </c>
      <c r="W68" s="54"/>
      <c r="AA68" s="54"/>
      <c r="AB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B68" s="56" t="s">
        <v>226</v>
      </c>
      <c r="BC68" s="922" t="s">
        <v>898</v>
      </c>
      <c r="BD68" s="923" t="s">
        <v>946</v>
      </c>
      <c r="BE68" s="240">
        <v>19</v>
      </c>
    </row>
    <row r="69" spans="7:57" ht="27.4" customHeight="1">
      <c r="G69" s="1873"/>
      <c r="H69" s="932" t="s">
        <v>382</v>
      </c>
      <c r="W69" s="54"/>
      <c r="AA69" s="54"/>
      <c r="AB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B69" s="56" t="s">
        <v>226</v>
      </c>
      <c r="BC69" s="922" t="s">
        <v>900</v>
      </c>
      <c r="BD69" s="959" t="s">
        <v>1080</v>
      </c>
      <c r="BE69" s="240">
        <v>25</v>
      </c>
    </row>
    <row r="70" spans="7:57" ht="27.4" customHeight="1">
      <c r="G70" s="1873"/>
      <c r="H70" s="932" t="s">
        <v>383</v>
      </c>
      <c r="W70" s="54"/>
      <c r="AA70" s="54"/>
      <c r="AB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B70" s="243" t="s">
        <v>226</v>
      </c>
      <c r="BC70" s="922" t="s">
        <v>901</v>
      </c>
      <c r="BD70" s="959" t="s">
        <v>1081</v>
      </c>
      <c r="BE70" s="240">
        <v>31</v>
      </c>
    </row>
    <row r="71" spans="7:57" ht="27.4" customHeight="1">
      <c r="G71" s="1873"/>
      <c r="H71" s="932" t="s">
        <v>850</v>
      </c>
      <c r="AA71" s="54"/>
      <c r="AB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B71" s="899" t="s">
        <v>227</v>
      </c>
      <c r="BC71" s="946" t="s">
        <v>381</v>
      </c>
      <c r="BD71" s="923" t="s">
        <v>947</v>
      </c>
      <c r="BE71" s="924">
        <v>15</v>
      </c>
    </row>
    <row r="72" spans="7:57" ht="27.4" customHeight="1">
      <c r="G72" s="1873"/>
      <c r="H72" s="898" t="s">
        <v>861</v>
      </c>
      <c r="W72" s="54"/>
      <c r="AA72" s="54"/>
      <c r="AB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B72" s="56" t="s">
        <v>227</v>
      </c>
      <c r="BC72" s="946" t="s">
        <v>382</v>
      </c>
      <c r="BD72" s="923" t="s">
        <v>948</v>
      </c>
      <c r="BE72" s="924">
        <v>15</v>
      </c>
    </row>
    <row r="73" spans="7:57" ht="27.4" customHeight="1">
      <c r="G73" s="1873"/>
      <c r="H73" s="898" t="s">
        <v>862</v>
      </c>
      <c r="W73" s="54"/>
      <c r="AA73" s="54"/>
      <c r="AB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B73" s="56" t="s">
        <v>227</v>
      </c>
      <c r="BC73" s="947" t="s">
        <v>383</v>
      </c>
      <c r="BD73" s="923" t="s">
        <v>949</v>
      </c>
      <c r="BE73" s="924">
        <v>38</v>
      </c>
    </row>
    <row r="74" spans="7:57" ht="27.4" customHeight="1">
      <c r="G74" s="1873"/>
      <c r="H74" s="932" t="s">
        <v>863</v>
      </c>
      <c r="W74" s="54"/>
      <c r="AA74" s="54"/>
      <c r="AB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B74" s="56" t="s">
        <v>227</v>
      </c>
      <c r="BC74" s="947" t="s">
        <v>384</v>
      </c>
      <c r="BD74" s="923" t="s">
        <v>950</v>
      </c>
      <c r="BE74" s="240">
        <v>34</v>
      </c>
    </row>
    <row r="75" spans="7:57" ht="27.4" customHeight="1">
      <c r="G75" s="1873"/>
      <c r="H75" s="898" t="s">
        <v>864</v>
      </c>
      <c r="W75" s="54"/>
      <c r="AA75" s="54"/>
      <c r="AB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B75" s="56" t="s">
        <v>227</v>
      </c>
      <c r="BC75" s="946" t="s">
        <v>385</v>
      </c>
      <c r="BD75" s="923" t="s">
        <v>951</v>
      </c>
      <c r="BE75" s="942">
        <v>17</v>
      </c>
    </row>
    <row r="76" spans="7:57" ht="27.4" customHeight="1">
      <c r="G76" s="1874"/>
      <c r="H76" s="944" t="s">
        <v>865</v>
      </c>
      <c r="W76" s="54"/>
      <c r="AA76" s="54"/>
      <c r="AB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B76" s="56" t="s">
        <v>227</v>
      </c>
      <c r="BC76" s="947" t="s">
        <v>386</v>
      </c>
      <c r="BD76" s="923" t="s">
        <v>952</v>
      </c>
      <c r="BE76" s="240">
        <v>14</v>
      </c>
    </row>
    <row r="77" spans="7:57" ht="27.4" customHeight="1">
      <c r="G77" s="1872" t="s">
        <v>873</v>
      </c>
      <c r="H77" s="916" t="s">
        <v>381</v>
      </c>
      <c r="W77" s="54"/>
      <c r="AA77" s="54"/>
      <c r="AB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B77" s="56" t="s">
        <v>227</v>
      </c>
      <c r="BC77" s="946" t="s">
        <v>387</v>
      </c>
      <c r="BD77" s="923" t="s">
        <v>953</v>
      </c>
      <c r="BE77" s="240" t="s">
        <v>388</v>
      </c>
    </row>
    <row r="78" spans="7:57" ht="27.4" customHeight="1">
      <c r="G78" s="1873"/>
      <c r="H78" s="932" t="s">
        <v>382</v>
      </c>
      <c r="W78" s="54"/>
      <c r="AA78" s="54"/>
      <c r="AB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B78" s="56" t="s">
        <v>227</v>
      </c>
      <c r="BC78" s="946" t="s">
        <v>389</v>
      </c>
      <c r="BD78" s="923" t="s">
        <v>954</v>
      </c>
      <c r="BE78" s="241">
        <v>38</v>
      </c>
    </row>
    <row r="79" spans="7:57" ht="27.4" customHeight="1">
      <c r="G79" s="1873"/>
      <c r="H79" s="932" t="s">
        <v>383</v>
      </c>
      <c r="W79" s="54"/>
      <c r="AA79" s="54"/>
      <c r="AB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B79" s="56" t="s">
        <v>227</v>
      </c>
      <c r="BC79" s="922" t="s">
        <v>898</v>
      </c>
      <c r="BD79" s="923" t="s">
        <v>955</v>
      </c>
      <c r="BE79" s="240">
        <v>17</v>
      </c>
    </row>
    <row r="80" spans="7:57" ht="27.4" customHeight="1">
      <c r="G80" s="1873"/>
      <c r="H80" s="932" t="s">
        <v>850</v>
      </c>
      <c r="W80" s="54"/>
      <c r="AA80" s="54"/>
      <c r="AB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B80" s="56" t="s">
        <v>227</v>
      </c>
      <c r="BC80" s="922" t="s">
        <v>900</v>
      </c>
      <c r="BD80" s="959" t="s">
        <v>1082</v>
      </c>
      <c r="BE80" s="240">
        <v>24</v>
      </c>
    </row>
    <row r="81" spans="7:57" ht="27.4" customHeight="1">
      <c r="G81" s="1873"/>
      <c r="H81" s="898" t="s">
        <v>861</v>
      </c>
      <c r="W81" s="54"/>
      <c r="AA81" s="54"/>
      <c r="AB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B81" s="243" t="s">
        <v>227</v>
      </c>
      <c r="BC81" s="922" t="s">
        <v>901</v>
      </c>
      <c r="BD81" s="959" t="s">
        <v>1083</v>
      </c>
      <c r="BE81" s="240">
        <v>31</v>
      </c>
    </row>
    <row r="82" spans="7:57" ht="27.4" customHeight="1">
      <c r="G82" s="1873"/>
      <c r="H82" s="898" t="s">
        <v>862</v>
      </c>
      <c r="W82" s="54"/>
      <c r="AA82" s="54"/>
      <c r="AB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B82" s="921" t="s">
        <v>390</v>
      </c>
      <c r="BC82" s="946" t="s">
        <v>381</v>
      </c>
      <c r="BD82" s="923" t="s">
        <v>956</v>
      </c>
      <c r="BE82" s="924">
        <v>17</v>
      </c>
    </row>
    <row r="83" spans="7:57" ht="27.4" customHeight="1">
      <c r="G83" s="1873"/>
      <c r="H83" s="932" t="s">
        <v>863</v>
      </c>
      <c r="W83" s="54"/>
      <c r="AA83" s="54"/>
      <c r="AB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B83" s="939" t="s">
        <v>390</v>
      </c>
      <c r="BC83" s="946" t="s">
        <v>382</v>
      </c>
      <c r="BD83" s="923" t="s">
        <v>957</v>
      </c>
      <c r="BE83" s="924">
        <v>17</v>
      </c>
    </row>
    <row r="84" spans="7:57" ht="27.4" customHeight="1">
      <c r="G84" s="1873"/>
      <c r="H84" s="898" t="s">
        <v>864</v>
      </c>
      <c r="W84" s="54"/>
      <c r="AA84" s="54"/>
      <c r="AB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B84" s="939" t="s">
        <v>390</v>
      </c>
      <c r="BC84" s="947" t="s">
        <v>383</v>
      </c>
      <c r="BD84" s="923" t="s">
        <v>958</v>
      </c>
      <c r="BE84" s="924">
        <v>38</v>
      </c>
    </row>
    <row r="85" spans="7:57" ht="27.4" customHeight="1">
      <c r="G85" s="1874"/>
      <c r="H85" s="944" t="s">
        <v>865</v>
      </c>
      <c r="W85" s="54"/>
      <c r="AA85" s="54"/>
      <c r="AB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B85" s="939" t="s">
        <v>390</v>
      </c>
      <c r="BC85" s="947" t="s">
        <v>384</v>
      </c>
      <c r="BD85" s="923" t="s">
        <v>959</v>
      </c>
      <c r="BE85" s="240">
        <v>34</v>
      </c>
    </row>
    <row r="86" spans="7:57" ht="27.4" customHeight="1">
      <c r="G86" s="1872" t="s">
        <v>874</v>
      </c>
      <c r="H86" s="916" t="s">
        <v>875</v>
      </c>
      <c r="W86" s="54"/>
      <c r="AA86" s="54"/>
      <c r="AB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B86" s="939" t="s">
        <v>390</v>
      </c>
      <c r="BC86" s="946" t="s">
        <v>385</v>
      </c>
      <c r="BD86" s="923" t="s">
        <v>960</v>
      </c>
      <c r="BE86" s="942">
        <v>19</v>
      </c>
    </row>
    <row r="87" spans="7:57" ht="27.4" customHeight="1">
      <c r="G87" s="1873"/>
      <c r="H87" s="932" t="s">
        <v>876</v>
      </c>
      <c r="W87" s="54"/>
      <c r="AA87" s="54"/>
      <c r="AB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B87" s="939" t="s">
        <v>390</v>
      </c>
      <c r="BC87" s="947" t="s">
        <v>386</v>
      </c>
      <c r="BD87" s="923" t="s">
        <v>961</v>
      </c>
      <c r="BE87" s="240">
        <v>15</v>
      </c>
    </row>
    <row r="88" spans="7:57" ht="27.4" customHeight="1">
      <c r="G88" s="1873"/>
      <c r="H88" s="932" t="s">
        <v>877</v>
      </c>
      <c r="W88" s="54"/>
      <c r="AA88" s="54"/>
      <c r="AB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B88" s="939" t="s">
        <v>390</v>
      </c>
      <c r="BC88" s="946" t="s">
        <v>387</v>
      </c>
      <c r="BD88" s="923" t="s">
        <v>962</v>
      </c>
      <c r="BE88" s="240" t="s">
        <v>388</v>
      </c>
    </row>
    <row r="89" spans="7:57" ht="27.4" customHeight="1">
      <c r="G89" s="1871" t="s">
        <v>878</v>
      </c>
      <c r="H89" s="916" t="s">
        <v>879</v>
      </c>
      <c r="W89" s="54"/>
      <c r="AA89" s="54"/>
      <c r="AB89" s="54"/>
      <c r="AD89" s="54"/>
      <c r="AE89" s="54"/>
      <c r="AF89" s="54"/>
      <c r="AG89" s="54"/>
      <c r="AH89" s="54"/>
      <c r="AI89" s="54"/>
      <c r="AJ89" s="54"/>
      <c r="AK89" s="54"/>
      <c r="AL89" s="54"/>
      <c r="AM89" s="54"/>
      <c r="AN89" s="54"/>
      <c r="AO89" s="54"/>
      <c r="AP89" s="54"/>
      <c r="AQ89" s="54"/>
      <c r="AR89" s="54"/>
      <c r="AS89" s="54"/>
      <c r="AT89" s="54"/>
      <c r="AU89" s="54"/>
      <c r="AV89" s="54"/>
      <c r="AW89" s="54"/>
      <c r="AX89" s="54"/>
      <c r="AY89" s="54"/>
      <c r="AZ89" s="54"/>
      <c r="BB89" s="939" t="s">
        <v>390</v>
      </c>
      <c r="BC89" s="946" t="s">
        <v>389</v>
      </c>
      <c r="BD89" s="923" t="s">
        <v>963</v>
      </c>
      <c r="BE89" s="241">
        <v>38</v>
      </c>
    </row>
    <row r="90" spans="7:57" ht="27.4" customHeight="1">
      <c r="G90" s="1871"/>
      <c r="H90" s="932" t="s">
        <v>875</v>
      </c>
      <c r="W90" s="54"/>
      <c r="AA90" s="54"/>
      <c r="AB90" s="54"/>
      <c r="AD90" s="54"/>
      <c r="AE90" s="54"/>
      <c r="AF90" s="54"/>
      <c r="AG90" s="54"/>
      <c r="AH90" s="54"/>
      <c r="AI90" s="54"/>
      <c r="AJ90" s="54"/>
      <c r="AK90" s="54"/>
      <c r="AL90" s="54"/>
      <c r="AM90" s="54"/>
      <c r="AN90" s="54"/>
      <c r="AO90" s="54"/>
      <c r="AP90" s="54"/>
      <c r="AQ90" s="54"/>
      <c r="AR90" s="54"/>
      <c r="AS90" s="54"/>
      <c r="AT90" s="54"/>
      <c r="AU90" s="54"/>
      <c r="AV90" s="54"/>
      <c r="AW90" s="54"/>
      <c r="AX90" s="54"/>
      <c r="AY90" s="54"/>
      <c r="AZ90" s="54"/>
      <c r="BB90" s="939" t="s">
        <v>390</v>
      </c>
      <c r="BC90" s="922" t="s">
        <v>898</v>
      </c>
      <c r="BD90" s="923" t="s">
        <v>964</v>
      </c>
      <c r="BE90" s="240">
        <v>19</v>
      </c>
    </row>
    <row r="91" spans="7:57" ht="27.4" customHeight="1">
      <c r="G91" s="1871"/>
      <c r="H91" s="932" t="s">
        <v>880</v>
      </c>
      <c r="W91" s="54"/>
      <c r="AA91" s="54"/>
      <c r="AB91" s="54"/>
      <c r="AD91" s="54"/>
      <c r="AE91" s="54"/>
      <c r="AF91" s="54"/>
      <c r="AG91" s="54"/>
      <c r="AH91" s="54"/>
      <c r="AI91" s="54"/>
      <c r="AJ91" s="54"/>
      <c r="AK91" s="54"/>
      <c r="AL91" s="54"/>
      <c r="AM91" s="54"/>
      <c r="AN91" s="54"/>
      <c r="AO91" s="54"/>
      <c r="AP91" s="54"/>
      <c r="AQ91" s="54"/>
      <c r="AR91" s="54"/>
      <c r="AS91" s="54"/>
      <c r="AT91" s="54"/>
      <c r="AU91" s="54"/>
      <c r="AV91" s="54"/>
      <c r="AW91" s="54"/>
      <c r="AX91" s="54"/>
      <c r="AY91" s="54"/>
      <c r="AZ91" s="54"/>
      <c r="BB91" s="939" t="s">
        <v>390</v>
      </c>
      <c r="BC91" s="922" t="s">
        <v>900</v>
      </c>
      <c r="BD91" s="959" t="s">
        <v>1084</v>
      </c>
      <c r="BE91" s="240">
        <v>25</v>
      </c>
    </row>
    <row r="92" spans="7:57" ht="27.4" customHeight="1">
      <c r="G92" s="1871"/>
      <c r="H92" s="56" t="s">
        <v>876</v>
      </c>
      <c r="W92" s="54"/>
      <c r="AA92" s="54"/>
      <c r="AB92" s="54"/>
      <c r="AD92" s="54"/>
      <c r="AE92" s="54"/>
      <c r="AF92" s="54"/>
      <c r="AG92" s="54"/>
      <c r="AH92" s="54"/>
      <c r="AI92" s="54"/>
      <c r="AJ92" s="54"/>
      <c r="AK92" s="54"/>
      <c r="AL92" s="54"/>
      <c r="AM92" s="54"/>
      <c r="AN92" s="54"/>
      <c r="AO92" s="54"/>
      <c r="AP92" s="54"/>
      <c r="AQ92" s="54"/>
      <c r="AR92" s="54"/>
      <c r="AS92" s="54"/>
      <c r="AT92" s="54"/>
      <c r="AU92" s="54"/>
      <c r="AV92" s="54"/>
      <c r="AW92" s="54"/>
      <c r="AX92" s="54"/>
      <c r="AY92" s="54"/>
      <c r="AZ92" s="54"/>
      <c r="BB92" s="945" t="s">
        <v>390</v>
      </c>
      <c r="BC92" s="922" t="s">
        <v>901</v>
      </c>
      <c r="BD92" s="959" t="s">
        <v>1085</v>
      </c>
      <c r="BE92" s="240">
        <v>31</v>
      </c>
    </row>
    <row r="93" spans="7:57" ht="27.4" customHeight="1">
      <c r="G93" s="1871"/>
      <c r="H93" s="952" t="s">
        <v>877</v>
      </c>
      <c r="W93" s="54"/>
      <c r="AA93" s="54"/>
      <c r="AB93" s="54"/>
      <c r="AD93" s="54"/>
      <c r="AE93" s="54"/>
      <c r="AF93" s="54"/>
      <c r="AG93" s="54"/>
      <c r="AH93" s="54"/>
      <c r="AI93" s="54"/>
      <c r="AJ93" s="54"/>
      <c r="AK93" s="54"/>
      <c r="AL93" s="54"/>
      <c r="AM93" s="54"/>
      <c r="AN93" s="54"/>
      <c r="AO93" s="54"/>
      <c r="AP93" s="54"/>
      <c r="AQ93" s="54"/>
      <c r="AR93" s="54"/>
      <c r="AS93" s="54"/>
      <c r="AT93" s="54"/>
      <c r="AU93" s="54"/>
      <c r="AV93" s="54"/>
      <c r="AW93" s="54"/>
      <c r="AX93" s="54"/>
      <c r="AY93" s="54"/>
      <c r="AZ93" s="54"/>
      <c r="BB93" s="921" t="s">
        <v>229</v>
      </c>
      <c r="BC93" s="946" t="s">
        <v>381</v>
      </c>
      <c r="BD93" s="923" t="s">
        <v>965</v>
      </c>
      <c r="BE93" s="924">
        <v>17</v>
      </c>
    </row>
    <row r="94" spans="7:57" ht="27.4" customHeight="1">
      <c r="G94" s="1871" t="s">
        <v>881</v>
      </c>
      <c r="H94" s="916" t="s">
        <v>879</v>
      </c>
      <c r="W94" s="54"/>
      <c r="AA94" s="54"/>
      <c r="AB94" s="54"/>
      <c r="AD94" s="54"/>
      <c r="AE94" s="54"/>
      <c r="AF94" s="54"/>
      <c r="AG94" s="54"/>
      <c r="AH94" s="54"/>
      <c r="AI94" s="54"/>
      <c r="AJ94" s="54"/>
      <c r="AK94" s="54"/>
      <c r="AL94" s="54"/>
      <c r="AM94" s="54"/>
      <c r="AN94" s="54"/>
      <c r="AO94" s="54"/>
      <c r="AP94" s="54"/>
      <c r="AQ94" s="54"/>
      <c r="AR94" s="54"/>
      <c r="AS94" s="54"/>
      <c r="AT94" s="54"/>
      <c r="AU94" s="54"/>
      <c r="AV94" s="54"/>
      <c r="AW94" s="54"/>
      <c r="AX94" s="54"/>
      <c r="AY94" s="54"/>
      <c r="AZ94" s="54"/>
      <c r="BB94" s="939" t="s">
        <v>229</v>
      </c>
      <c r="BC94" s="946" t="s">
        <v>382</v>
      </c>
      <c r="BD94" s="923" t="s">
        <v>966</v>
      </c>
      <c r="BE94" s="924">
        <v>17</v>
      </c>
    </row>
    <row r="95" spans="7:57" ht="27.4" customHeight="1">
      <c r="G95" s="1871"/>
      <c r="H95" s="932" t="s">
        <v>875</v>
      </c>
      <c r="W95" s="54"/>
      <c r="AA95" s="54"/>
      <c r="AB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B95" s="939" t="s">
        <v>229</v>
      </c>
      <c r="BC95" s="947" t="s">
        <v>383</v>
      </c>
      <c r="BD95" s="923" t="s">
        <v>967</v>
      </c>
      <c r="BE95" s="924">
        <v>38</v>
      </c>
    </row>
    <row r="96" spans="7:57" ht="27.4" customHeight="1">
      <c r="G96" s="1871"/>
      <c r="H96" s="932" t="s">
        <v>880</v>
      </c>
      <c r="W96" s="54"/>
      <c r="AA96" s="54"/>
      <c r="AB96" s="54"/>
      <c r="AD96" s="54"/>
      <c r="AE96" s="54"/>
      <c r="AF96" s="54"/>
      <c r="AG96" s="54"/>
      <c r="AH96" s="54"/>
      <c r="AI96" s="54"/>
      <c r="AJ96" s="54"/>
      <c r="AK96" s="54"/>
      <c r="AL96" s="54"/>
      <c r="AM96" s="54"/>
      <c r="AN96" s="54"/>
      <c r="AO96" s="54"/>
      <c r="AP96" s="54"/>
      <c r="AQ96" s="54"/>
      <c r="AR96" s="54"/>
      <c r="AS96" s="54"/>
      <c r="AT96" s="54"/>
      <c r="AU96" s="54"/>
      <c r="AV96" s="54"/>
      <c r="AW96" s="54"/>
      <c r="AX96" s="54"/>
      <c r="AY96" s="54"/>
      <c r="AZ96" s="54"/>
      <c r="BB96" s="939" t="s">
        <v>229</v>
      </c>
      <c r="BC96" s="947" t="s">
        <v>384</v>
      </c>
      <c r="BD96" s="923" t="s">
        <v>968</v>
      </c>
      <c r="BE96" s="240">
        <v>34</v>
      </c>
    </row>
    <row r="97" spans="7:57" ht="27.4" customHeight="1">
      <c r="G97" s="1871"/>
      <c r="H97" s="56" t="s">
        <v>876</v>
      </c>
      <c r="W97" s="54"/>
      <c r="AA97" s="54"/>
      <c r="AB97" s="54"/>
      <c r="AD97" s="54"/>
      <c r="AE97" s="54"/>
      <c r="AF97" s="54"/>
      <c r="AG97" s="54"/>
      <c r="AH97" s="54"/>
      <c r="AI97" s="54"/>
      <c r="AJ97" s="54"/>
      <c r="AK97" s="54"/>
      <c r="AL97" s="54"/>
      <c r="AM97" s="54"/>
      <c r="AN97" s="54"/>
      <c r="AO97" s="54"/>
      <c r="AP97" s="54"/>
      <c r="AQ97" s="54"/>
      <c r="AR97" s="54"/>
      <c r="AS97" s="54"/>
      <c r="AT97" s="54"/>
      <c r="AU97" s="54"/>
      <c r="AV97" s="54"/>
      <c r="AW97" s="54"/>
      <c r="AX97" s="54"/>
      <c r="AY97" s="54"/>
      <c r="AZ97" s="54"/>
      <c r="BB97" s="939" t="s">
        <v>229</v>
      </c>
      <c r="BC97" s="946" t="s">
        <v>385</v>
      </c>
      <c r="BD97" s="923" t="s">
        <v>969</v>
      </c>
      <c r="BE97" s="942">
        <v>19</v>
      </c>
    </row>
    <row r="98" spans="7:57" ht="27.4" customHeight="1">
      <c r="G98" s="1871"/>
      <c r="H98" s="952" t="s">
        <v>877</v>
      </c>
      <c r="W98" s="54"/>
      <c r="AA98" s="54"/>
      <c r="AB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B98" s="939" t="s">
        <v>229</v>
      </c>
      <c r="BC98" s="947" t="s">
        <v>386</v>
      </c>
      <c r="BD98" s="923" t="s">
        <v>970</v>
      </c>
      <c r="BE98" s="240">
        <v>15</v>
      </c>
    </row>
    <row r="99" spans="7:57" ht="27.4" customHeight="1">
      <c r="G99" s="1871" t="s">
        <v>882</v>
      </c>
      <c r="H99" s="916" t="s">
        <v>879</v>
      </c>
      <c r="W99" s="54"/>
      <c r="AA99" s="54"/>
      <c r="AB99" s="54"/>
      <c r="AD99" s="54"/>
      <c r="AE99" s="54"/>
      <c r="AF99" s="54"/>
      <c r="AG99" s="54"/>
      <c r="AH99" s="54"/>
      <c r="AI99" s="54"/>
      <c r="AJ99" s="54"/>
      <c r="AK99" s="54"/>
      <c r="AL99" s="54"/>
      <c r="AM99" s="54"/>
      <c r="AN99" s="54"/>
      <c r="AO99" s="54"/>
      <c r="AP99" s="54"/>
      <c r="AQ99" s="54"/>
      <c r="AR99" s="54"/>
      <c r="AS99" s="54"/>
      <c r="AT99" s="54"/>
      <c r="AU99" s="54"/>
      <c r="AV99" s="54"/>
      <c r="AW99" s="54"/>
      <c r="AX99" s="54"/>
      <c r="AY99" s="54"/>
      <c r="AZ99" s="54"/>
      <c r="BB99" s="939" t="s">
        <v>229</v>
      </c>
      <c r="BC99" s="946" t="s">
        <v>387</v>
      </c>
      <c r="BD99" s="923" t="s">
        <v>971</v>
      </c>
      <c r="BE99" s="240" t="s">
        <v>388</v>
      </c>
    </row>
    <row r="100" spans="7:57" ht="27.4" customHeight="1">
      <c r="G100" s="1871"/>
      <c r="H100" s="932" t="s">
        <v>875</v>
      </c>
      <c r="W100" s="54"/>
      <c r="AA100" s="54"/>
      <c r="AB100" s="54"/>
      <c r="AD100" s="54"/>
      <c r="AE100" s="54"/>
      <c r="AF100" s="54"/>
      <c r="AG100" s="54"/>
      <c r="AH100" s="54"/>
      <c r="AI100" s="54"/>
      <c r="AJ100" s="54"/>
      <c r="AK100" s="54"/>
      <c r="AL100" s="54"/>
      <c r="AM100" s="54"/>
      <c r="AN100" s="54"/>
      <c r="AO100" s="54"/>
      <c r="AP100" s="54"/>
      <c r="AQ100" s="54"/>
      <c r="AR100" s="54"/>
      <c r="AS100" s="54"/>
      <c r="AT100" s="54"/>
      <c r="AU100" s="54"/>
      <c r="AV100" s="54"/>
      <c r="AW100" s="54"/>
      <c r="AX100" s="54"/>
      <c r="AY100" s="54"/>
      <c r="AZ100" s="54"/>
      <c r="BB100" s="939" t="s">
        <v>229</v>
      </c>
      <c r="BC100" s="946" t="s">
        <v>389</v>
      </c>
      <c r="BD100" s="923" t="s">
        <v>972</v>
      </c>
      <c r="BE100" s="241">
        <v>38</v>
      </c>
    </row>
    <row r="101" spans="7:57" ht="27.4" customHeight="1">
      <c r="G101" s="1871"/>
      <c r="H101" s="932" t="s">
        <v>880</v>
      </c>
      <c r="W101" s="54"/>
      <c r="AA101" s="54"/>
      <c r="AB101" s="54"/>
      <c r="AD101" s="54"/>
      <c r="AE101" s="54"/>
      <c r="AF101" s="54"/>
      <c r="AG101" s="54"/>
      <c r="AH101" s="54"/>
      <c r="AI101" s="54"/>
      <c r="AJ101" s="54"/>
      <c r="AK101" s="54"/>
      <c r="AL101" s="54"/>
      <c r="AM101" s="54"/>
      <c r="AN101" s="54"/>
      <c r="AO101" s="54"/>
      <c r="AP101" s="54"/>
      <c r="AQ101" s="54"/>
      <c r="AR101" s="54"/>
      <c r="AS101" s="54"/>
      <c r="AT101" s="54"/>
      <c r="AU101" s="54"/>
      <c r="AV101" s="54"/>
      <c r="AW101" s="54"/>
      <c r="AX101" s="54"/>
      <c r="AY101" s="54"/>
      <c r="AZ101" s="54"/>
      <c r="BB101" s="939" t="s">
        <v>229</v>
      </c>
      <c r="BC101" s="922" t="s">
        <v>898</v>
      </c>
      <c r="BD101" s="923" t="s">
        <v>973</v>
      </c>
      <c r="BE101" s="240">
        <v>19</v>
      </c>
    </row>
    <row r="102" spans="7:57" ht="27.4" customHeight="1">
      <c r="G102" s="1871"/>
      <c r="H102" s="56" t="s">
        <v>876</v>
      </c>
      <c r="W102" s="54"/>
      <c r="AA102" s="54"/>
      <c r="AB102" s="54"/>
      <c r="AD102" s="54"/>
      <c r="AE102" s="54"/>
      <c r="AF102" s="54"/>
      <c r="AG102" s="54"/>
      <c r="AH102" s="54"/>
      <c r="AI102" s="54"/>
      <c r="AJ102" s="54"/>
      <c r="AK102" s="54"/>
      <c r="AL102" s="54"/>
      <c r="AM102" s="54"/>
      <c r="AN102" s="54"/>
      <c r="AO102" s="54"/>
      <c r="AP102" s="54"/>
      <c r="AQ102" s="54"/>
      <c r="AR102" s="54"/>
      <c r="AS102" s="54"/>
      <c r="AT102" s="54"/>
      <c r="AU102" s="54"/>
      <c r="AV102" s="54"/>
      <c r="AW102" s="54"/>
      <c r="AX102" s="54"/>
      <c r="AY102" s="54"/>
      <c r="AZ102" s="54"/>
      <c r="BB102" s="939" t="s">
        <v>229</v>
      </c>
      <c r="BC102" s="922" t="s">
        <v>900</v>
      </c>
      <c r="BD102" s="959" t="s">
        <v>1086</v>
      </c>
      <c r="BE102" s="240">
        <v>25</v>
      </c>
    </row>
    <row r="103" spans="7:57" ht="27.4" customHeight="1">
      <c r="G103" s="1871"/>
      <c r="H103" s="952" t="s">
        <v>877</v>
      </c>
      <c r="W103" s="54"/>
      <c r="AA103" s="54"/>
      <c r="AB103" s="54"/>
      <c r="AD103" s="54"/>
      <c r="AE103" s="54"/>
      <c r="AF103" s="54"/>
      <c r="AG103" s="54"/>
      <c r="AH103" s="54"/>
      <c r="AI103" s="54"/>
      <c r="AJ103" s="54"/>
      <c r="AK103" s="54"/>
      <c r="AL103" s="54"/>
      <c r="AM103" s="54"/>
      <c r="AN103" s="54"/>
      <c r="AO103" s="54"/>
      <c r="AP103" s="54"/>
      <c r="AQ103" s="54"/>
      <c r="AR103" s="54"/>
      <c r="AS103" s="54"/>
      <c r="AT103" s="54"/>
      <c r="AU103" s="54"/>
      <c r="AV103" s="54"/>
      <c r="AW103" s="54"/>
      <c r="AX103" s="54"/>
      <c r="AY103" s="54"/>
      <c r="AZ103" s="54"/>
      <c r="BB103" s="945" t="s">
        <v>229</v>
      </c>
      <c r="BC103" s="922" t="s">
        <v>901</v>
      </c>
      <c r="BD103" s="959" t="s">
        <v>1087</v>
      </c>
      <c r="BE103" s="240">
        <v>31</v>
      </c>
    </row>
    <row r="104" spans="7:57" ht="27.4" customHeight="1">
      <c r="G104" s="1872" t="s">
        <v>883</v>
      </c>
      <c r="H104" s="953" t="s">
        <v>875</v>
      </c>
      <c r="W104" s="54"/>
      <c r="AA104" s="54"/>
      <c r="AB104" s="54"/>
      <c r="AD104" s="54"/>
      <c r="AE104" s="54"/>
      <c r="AF104" s="54"/>
      <c r="AG104" s="54"/>
      <c r="AH104" s="54"/>
      <c r="AI104" s="54"/>
      <c r="AJ104" s="54"/>
      <c r="AK104" s="54"/>
      <c r="AL104" s="54"/>
      <c r="AM104" s="54"/>
      <c r="AN104" s="54"/>
      <c r="AO104" s="54"/>
      <c r="AP104" s="54"/>
      <c r="AQ104" s="54"/>
      <c r="AR104" s="54"/>
      <c r="AS104" s="54"/>
      <c r="AT104" s="54"/>
      <c r="AU104" s="54"/>
      <c r="AV104" s="54"/>
      <c r="AW104" s="54"/>
      <c r="AX104" s="54"/>
      <c r="AY104" s="54"/>
      <c r="AZ104" s="54"/>
      <c r="BB104" s="921" t="s">
        <v>230</v>
      </c>
      <c r="BC104" s="946" t="s">
        <v>381</v>
      </c>
      <c r="BD104" s="923" t="s">
        <v>974</v>
      </c>
      <c r="BE104" s="924">
        <v>15</v>
      </c>
    </row>
    <row r="105" spans="7:57" ht="27.4" customHeight="1">
      <c r="G105" s="1873"/>
      <c r="H105" s="954" t="s">
        <v>880</v>
      </c>
      <c r="W105" s="54"/>
      <c r="AA105" s="54"/>
      <c r="AB105" s="54"/>
      <c r="AD105" s="54"/>
      <c r="AE105" s="54"/>
      <c r="AF105" s="54"/>
      <c r="AG105" s="54"/>
      <c r="AH105" s="54"/>
      <c r="AI105" s="54"/>
      <c r="AJ105" s="54"/>
      <c r="AK105" s="54"/>
      <c r="AL105" s="54"/>
      <c r="AM105" s="54"/>
      <c r="AN105" s="54"/>
      <c r="AO105" s="54"/>
      <c r="AP105" s="54"/>
      <c r="AQ105" s="54"/>
      <c r="AR105" s="54"/>
      <c r="AS105" s="54"/>
      <c r="AT105" s="54"/>
      <c r="AU105" s="54"/>
      <c r="AV105" s="54"/>
      <c r="AW105" s="54"/>
      <c r="AX105" s="54"/>
      <c r="AY105" s="54"/>
      <c r="AZ105" s="54"/>
      <c r="BB105" s="939" t="s">
        <v>230</v>
      </c>
      <c r="BC105" s="946" t="s">
        <v>382</v>
      </c>
      <c r="BD105" s="923" t="s">
        <v>975</v>
      </c>
      <c r="BE105" s="924">
        <v>15</v>
      </c>
    </row>
    <row r="106" spans="7:57" ht="27.4" customHeight="1">
      <c r="G106" s="1873"/>
      <c r="H106" s="954" t="s">
        <v>876</v>
      </c>
      <c r="W106" s="54"/>
      <c r="AA106" s="54"/>
      <c r="AB106" s="54"/>
      <c r="AD106" s="54"/>
      <c r="AE106" s="54"/>
      <c r="AF106" s="54"/>
      <c r="AG106" s="54"/>
      <c r="AH106" s="54"/>
      <c r="AI106" s="54"/>
      <c r="AJ106" s="54"/>
      <c r="AK106" s="54"/>
      <c r="AL106" s="54"/>
      <c r="AM106" s="54"/>
      <c r="AN106" s="54"/>
      <c r="AO106" s="54"/>
      <c r="AP106" s="54"/>
      <c r="AQ106" s="54"/>
      <c r="AR106" s="54"/>
      <c r="AS106" s="54"/>
      <c r="AT106" s="54"/>
      <c r="AU106" s="54"/>
      <c r="AV106" s="54"/>
      <c r="AW106" s="54"/>
      <c r="AX106" s="54"/>
      <c r="AY106" s="54"/>
      <c r="AZ106" s="54"/>
      <c r="BB106" s="939" t="s">
        <v>230</v>
      </c>
      <c r="BC106" s="947" t="s">
        <v>383</v>
      </c>
      <c r="BD106" s="923" t="s">
        <v>976</v>
      </c>
      <c r="BE106" s="924">
        <v>38</v>
      </c>
    </row>
    <row r="107" spans="7:57" ht="27.4" customHeight="1">
      <c r="G107" s="1874"/>
      <c r="H107" s="952" t="s">
        <v>877</v>
      </c>
      <c r="W107" s="54"/>
      <c r="AA107" s="54"/>
      <c r="AB107" s="54"/>
      <c r="AD107" s="54"/>
      <c r="AE107" s="54"/>
      <c r="AF107" s="54"/>
      <c r="AG107" s="54"/>
      <c r="AH107" s="54"/>
      <c r="AI107" s="54"/>
      <c r="AJ107" s="54"/>
      <c r="AK107" s="54"/>
      <c r="AL107" s="54"/>
      <c r="AM107" s="54"/>
      <c r="AN107" s="54"/>
      <c r="AO107" s="54"/>
      <c r="AP107" s="54"/>
      <c r="AQ107" s="54"/>
      <c r="AR107" s="54"/>
      <c r="AS107" s="54"/>
      <c r="AT107" s="54"/>
      <c r="AU107" s="54"/>
      <c r="AV107" s="54"/>
      <c r="AW107" s="54"/>
      <c r="AX107" s="54"/>
      <c r="AY107" s="54"/>
      <c r="AZ107" s="54"/>
      <c r="BB107" s="939" t="s">
        <v>230</v>
      </c>
      <c r="BC107" s="947" t="s">
        <v>384</v>
      </c>
      <c r="BD107" s="923" t="s">
        <v>977</v>
      </c>
      <c r="BE107" s="240">
        <v>34</v>
      </c>
    </row>
    <row r="108" spans="7:57" ht="27.4" customHeight="1">
      <c r="G108" s="1871" t="s">
        <v>884</v>
      </c>
      <c r="H108" s="916" t="s">
        <v>879</v>
      </c>
      <c r="W108" s="54"/>
      <c r="AA108" s="54"/>
      <c r="AB108" s="54"/>
      <c r="AD108" s="54"/>
      <c r="AE108" s="54"/>
      <c r="AF108" s="54"/>
      <c r="AG108" s="54"/>
      <c r="AH108" s="54"/>
      <c r="AI108" s="54"/>
      <c r="AJ108" s="54"/>
      <c r="AK108" s="54"/>
      <c r="AL108" s="54"/>
      <c r="AM108" s="54"/>
      <c r="AN108" s="54"/>
      <c r="AO108" s="54"/>
      <c r="AP108" s="54"/>
      <c r="AQ108" s="54"/>
      <c r="AR108" s="54"/>
      <c r="AS108" s="54"/>
      <c r="AT108" s="54"/>
      <c r="AU108" s="54"/>
      <c r="AV108" s="54"/>
      <c r="AW108" s="54"/>
      <c r="AX108" s="54"/>
      <c r="AY108" s="54"/>
      <c r="AZ108" s="54"/>
      <c r="BB108" s="939" t="s">
        <v>230</v>
      </c>
      <c r="BC108" s="946" t="s">
        <v>385</v>
      </c>
      <c r="BD108" s="923" t="s">
        <v>978</v>
      </c>
      <c r="BE108" s="942">
        <v>17</v>
      </c>
    </row>
    <row r="109" spans="7:57" ht="27.4" customHeight="1">
      <c r="G109" s="1871"/>
      <c r="H109" s="932" t="s">
        <v>875</v>
      </c>
      <c r="W109" s="54"/>
      <c r="AA109" s="54"/>
      <c r="AB109" s="54"/>
      <c r="AD109" s="54"/>
      <c r="AE109" s="54"/>
      <c r="AF109" s="54"/>
      <c r="AG109" s="54"/>
      <c r="AH109" s="54"/>
      <c r="AI109" s="54"/>
      <c r="AJ109" s="54"/>
      <c r="AK109" s="54"/>
      <c r="AL109" s="54"/>
      <c r="AM109" s="54"/>
      <c r="AN109" s="54"/>
      <c r="AO109" s="54"/>
      <c r="AP109" s="54"/>
      <c r="AQ109" s="54"/>
      <c r="AR109" s="54"/>
      <c r="AS109" s="54"/>
      <c r="AT109" s="54"/>
      <c r="AU109" s="54"/>
      <c r="AV109" s="54"/>
      <c r="AW109" s="54"/>
      <c r="AX109" s="54"/>
      <c r="AY109" s="54"/>
      <c r="AZ109" s="54"/>
      <c r="BB109" s="939" t="s">
        <v>230</v>
      </c>
      <c r="BC109" s="947" t="s">
        <v>386</v>
      </c>
      <c r="BD109" s="923" t="s">
        <v>979</v>
      </c>
      <c r="BE109" s="240">
        <v>14</v>
      </c>
    </row>
    <row r="110" spans="7:57" ht="27.4" customHeight="1">
      <c r="G110" s="1871"/>
      <c r="H110" s="932" t="s">
        <v>880</v>
      </c>
      <c r="W110" s="54"/>
      <c r="AA110" s="54"/>
      <c r="AB110" s="54"/>
      <c r="AD110" s="54"/>
      <c r="AE110" s="54"/>
      <c r="AF110" s="54"/>
      <c r="AG110" s="54"/>
      <c r="AH110" s="54"/>
      <c r="AI110" s="54"/>
      <c r="AJ110" s="54"/>
      <c r="AK110" s="54"/>
      <c r="AL110" s="54"/>
      <c r="AM110" s="54"/>
      <c r="AN110" s="54"/>
      <c r="AO110" s="54"/>
      <c r="AP110" s="54"/>
      <c r="AQ110" s="54"/>
      <c r="AR110" s="54"/>
      <c r="AS110" s="54"/>
      <c r="AT110" s="54"/>
      <c r="AU110" s="54"/>
      <c r="AV110" s="54"/>
      <c r="AW110" s="54"/>
      <c r="AX110" s="54"/>
      <c r="AY110" s="54"/>
      <c r="AZ110" s="54"/>
      <c r="BB110" s="939" t="s">
        <v>230</v>
      </c>
      <c r="BC110" s="946" t="s">
        <v>387</v>
      </c>
      <c r="BD110" s="923" t="s">
        <v>980</v>
      </c>
      <c r="BE110" s="240" t="s">
        <v>388</v>
      </c>
    </row>
    <row r="111" spans="7:57" ht="27.4" customHeight="1">
      <c r="G111" s="1871"/>
      <c r="H111" s="56" t="s">
        <v>876</v>
      </c>
      <c r="W111" s="54"/>
      <c r="AA111" s="54"/>
      <c r="AB111" s="54"/>
      <c r="AD111" s="54"/>
      <c r="AE111" s="54"/>
      <c r="AF111" s="54"/>
      <c r="AG111" s="54"/>
      <c r="AH111" s="54"/>
      <c r="AI111" s="54"/>
      <c r="AJ111" s="54"/>
      <c r="AK111" s="54"/>
      <c r="AL111" s="54"/>
      <c r="AM111" s="54"/>
      <c r="AN111" s="54"/>
      <c r="AO111" s="54"/>
      <c r="AP111" s="54"/>
      <c r="AQ111" s="54"/>
      <c r="AR111" s="54"/>
      <c r="AS111" s="54"/>
      <c r="AT111" s="54"/>
      <c r="AU111" s="54"/>
      <c r="AV111" s="54"/>
      <c r="AW111" s="54"/>
      <c r="AX111" s="54"/>
      <c r="AY111" s="54"/>
      <c r="AZ111" s="54"/>
      <c r="BB111" s="939" t="s">
        <v>230</v>
      </c>
      <c r="BC111" s="946" t="s">
        <v>389</v>
      </c>
      <c r="BD111" s="923" t="s">
        <v>981</v>
      </c>
      <c r="BE111" s="241">
        <v>38</v>
      </c>
    </row>
    <row r="112" spans="7:57" ht="27.4" customHeight="1">
      <c r="G112" s="1871"/>
      <c r="H112" s="952" t="s">
        <v>877</v>
      </c>
      <c r="W112" s="54"/>
      <c r="AA112" s="54"/>
      <c r="AB112" s="54"/>
      <c r="AD112" s="54"/>
      <c r="AE112" s="54"/>
      <c r="AF112" s="54"/>
      <c r="AG112" s="54"/>
      <c r="AH112" s="54"/>
      <c r="AI112" s="54"/>
      <c r="AJ112" s="54"/>
      <c r="AK112" s="54"/>
      <c r="AL112" s="54"/>
      <c r="AM112" s="54"/>
      <c r="AN112" s="54"/>
      <c r="AO112" s="54"/>
      <c r="AP112" s="54"/>
      <c r="AQ112" s="54"/>
      <c r="AR112" s="54"/>
      <c r="AS112" s="54"/>
      <c r="AT112" s="54"/>
      <c r="AU112" s="54"/>
      <c r="AV112" s="54"/>
      <c r="AW112" s="54"/>
      <c r="AX112" s="54"/>
      <c r="AY112" s="54"/>
      <c r="AZ112" s="54"/>
      <c r="BB112" s="939" t="s">
        <v>230</v>
      </c>
      <c r="BC112" s="922" t="s">
        <v>898</v>
      </c>
      <c r="BD112" s="923" t="s">
        <v>982</v>
      </c>
      <c r="BE112" s="240">
        <v>17</v>
      </c>
    </row>
    <row r="113" spans="7:57" ht="27.4" customHeight="1">
      <c r="G113" s="1871" t="s">
        <v>885</v>
      </c>
      <c r="H113" s="953" t="s">
        <v>879</v>
      </c>
      <c r="W113" s="54"/>
      <c r="AA113" s="54"/>
      <c r="AB113" s="54"/>
      <c r="AD113" s="54"/>
      <c r="AE113" s="54"/>
      <c r="AF113" s="54"/>
      <c r="AG113" s="54"/>
      <c r="AH113" s="54"/>
      <c r="AI113" s="54"/>
      <c r="AJ113" s="54"/>
      <c r="AK113" s="54"/>
      <c r="AL113" s="54"/>
      <c r="AM113" s="54"/>
      <c r="AN113" s="54"/>
      <c r="AO113" s="54"/>
      <c r="AP113" s="54"/>
      <c r="AQ113" s="54"/>
      <c r="AR113" s="54"/>
      <c r="AS113" s="54"/>
      <c r="AT113" s="54"/>
      <c r="AU113" s="54"/>
      <c r="AV113" s="54"/>
      <c r="AW113" s="54"/>
      <c r="AX113" s="54"/>
      <c r="AY113" s="54"/>
      <c r="AZ113" s="54"/>
      <c r="BB113" s="939" t="s">
        <v>230</v>
      </c>
      <c r="BC113" s="922" t="s">
        <v>900</v>
      </c>
      <c r="BD113" s="959" t="s">
        <v>1088</v>
      </c>
      <c r="BE113" s="240">
        <v>24</v>
      </c>
    </row>
    <row r="114" spans="7:57" ht="27.4" customHeight="1">
      <c r="G114" s="1871"/>
      <c r="H114" s="954" t="s">
        <v>875</v>
      </c>
      <c r="W114" s="54"/>
      <c r="AA114" s="54"/>
      <c r="AB114" s="54"/>
      <c r="AD114" s="54"/>
      <c r="AE114" s="54"/>
      <c r="AF114" s="54"/>
      <c r="AG114" s="54"/>
      <c r="AH114" s="54"/>
      <c r="AI114" s="54"/>
      <c r="AJ114" s="54"/>
      <c r="AK114" s="54"/>
      <c r="AL114" s="54"/>
      <c r="AM114" s="54"/>
      <c r="AN114" s="54"/>
      <c r="AO114" s="54"/>
      <c r="AP114" s="54"/>
      <c r="AQ114" s="54"/>
      <c r="AR114" s="54"/>
      <c r="AS114" s="54"/>
      <c r="AT114" s="54"/>
      <c r="AU114" s="54"/>
      <c r="AV114" s="54"/>
      <c r="AW114" s="54"/>
      <c r="AX114" s="54"/>
      <c r="AY114" s="54"/>
      <c r="AZ114" s="54"/>
      <c r="BB114" s="945" t="s">
        <v>230</v>
      </c>
      <c r="BC114" s="922" t="s">
        <v>901</v>
      </c>
      <c r="BD114" s="959" t="s">
        <v>1089</v>
      </c>
      <c r="BE114" s="240">
        <v>31</v>
      </c>
    </row>
    <row r="115" spans="7:57" ht="27.4" customHeight="1">
      <c r="G115" s="1871"/>
      <c r="H115" s="954" t="s">
        <v>880</v>
      </c>
      <c r="W115" s="54"/>
      <c r="AA115" s="54"/>
      <c r="AB115" s="54"/>
      <c r="AD115" s="54"/>
      <c r="AE115" s="54"/>
      <c r="AF115" s="54"/>
      <c r="AG115" s="54"/>
      <c r="AH115" s="54"/>
      <c r="AI115" s="54"/>
      <c r="AJ115" s="54"/>
      <c r="AK115" s="54"/>
      <c r="AL115" s="54"/>
      <c r="AM115" s="54"/>
      <c r="AN115" s="54"/>
      <c r="AO115" s="54"/>
      <c r="AP115" s="54"/>
      <c r="AQ115" s="54"/>
      <c r="AR115" s="54"/>
      <c r="AS115" s="54"/>
      <c r="AT115" s="54"/>
      <c r="AU115" s="54"/>
      <c r="AV115" s="54"/>
      <c r="AW115" s="54"/>
      <c r="AX115" s="54"/>
      <c r="AY115" s="54"/>
      <c r="AZ115" s="54"/>
      <c r="BB115" s="899" t="s">
        <v>218</v>
      </c>
      <c r="BC115" s="946" t="s">
        <v>381</v>
      </c>
      <c r="BD115" s="923" t="s">
        <v>983</v>
      </c>
      <c r="BE115" s="240">
        <v>15</v>
      </c>
    </row>
    <row r="116" spans="7:57" ht="27.4" customHeight="1">
      <c r="G116" s="1871"/>
      <c r="H116" s="954" t="s">
        <v>886</v>
      </c>
      <c r="W116" s="54"/>
      <c r="AA116" s="54"/>
      <c r="AB116" s="54"/>
      <c r="AD116" s="54"/>
      <c r="AE116" s="54"/>
      <c r="AF116" s="54"/>
      <c r="AG116" s="54"/>
      <c r="AH116" s="54"/>
      <c r="AI116" s="54"/>
      <c r="AJ116" s="54"/>
      <c r="AK116" s="54"/>
      <c r="AL116" s="54"/>
      <c r="AM116" s="54"/>
      <c r="AN116" s="54"/>
      <c r="AO116" s="54"/>
      <c r="AP116" s="54"/>
      <c r="AQ116" s="54"/>
      <c r="AR116" s="54"/>
      <c r="AS116" s="54"/>
      <c r="AT116" s="54"/>
      <c r="AU116" s="54"/>
      <c r="AV116" s="54"/>
      <c r="AW116" s="54"/>
      <c r="AX116" s="54"/>
      <c r="AY116" s="54"/>
      <c r="AZ116" s="54"/>
      <c r="BB116" s="56" t="s">
        <v>218</v>
      </c>
      <c r="BC116" s="946" t="s">
        <v>382</v>
      </c>
      <c r="BD116" s="923" t="s">
        <v>984</v>
      </c>
      <c r="BE116" s="240">
        <v>15</v>
      </c>
    </row>
    <row r="117" spans="7:57" ht="27.4" customHeight="1">
      <c r="G117" s="1871"/>
      <c r="H117" s="954" t="s">
        <v>876</v>
      </c>
      <c r="W117" s="54"/>
      <c r="AA117" s="54"/>
      <c r="AB117" s="54"/>
      <c r="AD117" s="54"/>
      <c r="AE117" s="54"/>
      <c r="AF117" s="54"/>
      <c r="AG117" s="54"/>
      <c r="AH117" s="54"/>
      <c r="AI117" s="54"/>
      <c r="AJ117" s="54"/>
      <c r="AK117" s="54"/>
      <c r="AL117" s="54"/>
      <c r="AM117" s="54"/>
      <c r="AN117" s="54"/>
      <c r="AO117" s="54"/>
      <c r="AP117" s="54"/>
      <c r="AQ117" s="54"/>
      <c r="AR117" s="54"/>
      <c r="AS117" s="54"/>
      <c r="AT117" s="54"/>
      <c r="AU117" s="54"/>
      <c r="AV117" s="54"/>
      <c r="AW117" s="54"/>
      <c r="AX117" s="54"/>
      <c r="AY117" s="54"/>
      <c r="AZ117" s="54"/>
      <c r="BB117" s="56" t="s">
        <v>218</v>
      </c>
      <c r="BC117" s="947" t="s">
        <v>383</v>
      </c>
      <c r="BD117" s="923" t="s">
        <v>985</v>
      </c>
      <c r="BE117" s="240">
        <v>38</v>
      </c>
    </row>
    <row r="118" spans="7:57" ht="27.4" customHeight="1">
      <c r="G118" s="1871"/>
      <c r="H118" s="954" t="s">
        <v>887</v>
      </c>
      <c r="W118" s="54"/>
      <c r="AA118" s="54"/>
      <c r="AB118" s="54"/>
      <c r="AD118" s="54"/>
      <c r="AE118" s="54"/>
      <c r="AF118" s="54"/>
      <c r="AG118" s="54"/>
      <c r="AH118" s="54"/>
      <c r="AI118" s="54"/>
      <c r="AJ118" s="54"/>
      <c r="AK118" s="54"/>
      <c r="AL118" s="54"/>
      <c r="AM118" s="54"/>
      <c r="AN118" s="54"/>
      <c r="AO118" s="54"/>
      <c r="AP118" s="54"/>
      <c r="AQ118" s="54"/>
      <c r="AR118" s="54"/>
      <c r="AS118" s="54"/>
      <c r="AT118" s="54"/>
      <c r="AU118" s="54"/>
      <c r="AV118" s="54"/>
      <c r="AW118" s="54"/>
      <c r="AX118" s="54"/>
      <c r="AY118" s="54"/>
      <c r="AZ118" s="54"/>
      <c r="BB118" s="56" t="s">
        <v>218</v>
      </c>
      <c r="BC118" s="947" t="s">
        <v>384</v>
      </c>
      <c r="BD118" s="923" t="s">
        <v>986</v>
      </c>
      <c r="BE118" s="240">
        <v>34</v>
      </c>
    </row>
    <row r="119" spans="7:57" ht="27.4" customHeight="1">
      <c r="G119" s="1871"/>
      <c r="H119" s="952" t="s">
        <v>877</v>
      </c>
      <c r="W119" s="54"/>
      <c r="AA119" s="54"/>
      <c r="AB119" s="54"/>
      <c r="AD119" s="54"/>
      <c r="AE119" s="54"/>
      <c r="AF119" s="54"/>
      <c r="AG119" s="54"/>
      <c r="AH119" s="54"/>
      <c r="AI119" s="54"/>
      <c r="AJ119" s="54"/>
      <c r="AK119" s="54"/>
      <c r="AL119" s="54"/>
      <c r="AM119" s="54"/>
      <c r="AN119" s="54"/>
      <c r="AO119" s="54"/>
      <c r="AP119" s="54"/>
      <c r="AQ119" s="54"/>
      <c r="AR119" s="54"/>
      <c r="AS119" s="54"/>
      <c r="AT119" s="54"/>
      <c r="AU119" s="54"/>
      <c r="AV119" s="54"/>
      <c r="AW119" s="54"/>
      <c r="AX119" s="54"/>
      <c r="AY119" s="54"/>
      <c r="AZ119" s="54"/>
      <c r="BB119" s="56" t="s">
        <v>218</v>
      </c>
      <c r="BC119" s="946" t="s">
        <v>385</v>
      </c>
      <c r="BD119" s="923" t="s">
        <v>987</v>
      </c>
      <c r="BE119" s="951">
        <v>17</v>
      </c>
    </row>
    <row r="120" spans="7:57" ht="27.4" customHeight="1">
      <c r="W120" s="54"/>
      <c r="AA120" s="54"/>
      <c r="AB120" s="54"/>
      <c r="AD120" s="54"/>
      <c r="AE120" s="54"/>
      <c r="AF120" s="54"/>
      <c r="AG120" s="54"/>
      <c r="AH120" s="54"/>
      <c r="AI120" s="54"/>
      <c r="AJ120" s="54"/>
      <c r="AK120" s="54"/>
      <c r="AL120" s="54"/>
      <c r="AM120" s="54"/>
      <c r="AN120" s="54"/>
      <c r="AO120" s="54"/>
      <c r="AP120" s="54"/>
      <c r="AQ120" s="54"/>
      <c r="AR120" s="54"/>
      <c r="AS120" s="54"/>
      <c r="AT120" s="54"/>
      <c r="AU120" s="54"/>
      <c r="AV120" s="54"/>
      <c r="AW120" s="54"/>
      <c r="AX120" s="54"/>
      <c r="AY120" s="54"/>
      <c r="AZ120" s="54"/>
      <c r="BB120" s="56" t="s">
        <v>218</v>
      </c>
      <c r="BC120" s="947" t="s">
        <v>386</v>
      </c>
      <c r="BD120" s="923" t="s">
        <v>988</v>
      </c>
      <c r="BE120" s="240">
        <v>14</v>
      </c>
    </row>
    <row r="121" spans="7:57" ht="27.4" customHeight="1">
      <c r="W121" s="54"/>
      <c r="AA121" s="54"/>
      <c r="AB121" s="54"/>
      <c r="AD121" s="54"/>
      <c r="AE121" s="54"/>
      <c r="AF121" s="54"/>
      <c r="AG121" s="54"/>
      <c r="AH121" s="54"/>
      <c r="AI121" s="54"/>
      <c r="AJ121" s="54"/>
      <c r="AK121" s="54"/>
      <c r="AL121" s="54"/>
      <c r="AM121" s="54"/>
      <c r="AN121" s="54"/>
      <c r="AO121" s="54"/>
      <c r="AP121" s="54"/>
      <c r="AQ121" s="54"/>
      <c r="AR121" s="54"/>
      <c r="AS121" s="54"/>
      <c r="AT121" s="54"/>
      <c r="AU121" s="54"/>
      <c r="AV121" s="54"/>
      <c r="AW121" s="54"/>
      <c r="AX121" s="54"/>
      <c r="AY121" s="54"/>
      <c r="AZ121" s="54"/>
      <c r="BB121" s="56" t="s">
        <v>218</v>
      </c>
      <c r="BC121" s="946" t="s">
        <v>387</v>
      </c>
      <c r="BD121" s="923" t="s">
        <v>989</v>
      </c>
      <c r="BE121" s="240" t="s">
        <v>388</v>
      </c>
    </row>
    <row r="122" spans="7:57" ht="27.4" customHeight="1">
      <c r="W122" s="54"/>
      <c r="AA122" s="54"/>
      <c r="AB122" s="54"/>
      <c r="AD122" s="54"/>
      <c r="AE122" s="54"/>
      <c r="AF122" s="54"/>
      <c r="AG122" s="54"/>
      <c r="AH122" s="54"/>
      <c r="AI122" s="54"/>
      <c r="AJ122" s="54"/>
      <c r="AK122" s="54"/>
      <c r="AL122" s="54"/>
      <c r="AM122" s="54"/>
      <c r="AN122" s="54"/>
      <c r="AO122" s="54"/>
      <c r="AP122" s="54"/>
      <c r="AQ122" s="54"/>
      <c r="AR122" s="54"/>
      <c r="AS122" s="54"/>
      <c r="AT122" s="54"/>
      <c r="AU122" s="54"/>
      <c r="AV122" s="54"/>
      <c r="AW122" s="54"/>
      <c r="AX122" s="54"/>
      <c r="AY122" s="54"/>
      <c r="AZ122" s="54"/>
      <c r="BB122" s="56" t="s">
        <v>218</v>
      </c>
      <c r="BC122" s="946" t="s">
        <v>389</v>
      </c>
      <c r="BD122" s="923" t="s">
        <v>990</v>
      </c>
      <c r="BE122" s="241">
        <v>38</v>
      </c>
    </row>
    <row r="123" spans="7:57" ht="27.4" customHeight="1">
      <c r="W123" s="54"/>
      <c r="AA123" s="54"/>
      <c r="AB123" s="54"/>
      <c r="AD123" s="54"/>
      <c r="AE123" s="54"/>
      <c r="AF123" s="54"/>
      <c r="AG123" s="54"/>
      <c r="AH123" s="54"/>
      <c r="AI123" s="54"/>
      <c r="AJ123" s="54"/>
      <c r="AK123" s="54"/>
      <c r="AL123" s="54"/>
      <c r="AM123" s="54"/>
      <c r="AN123" s="54"/>
      <c r="AO123" s="54"/>
      <c r="AP123" s="54"/>
      <c r="AQ123" s="54"/>
      <c r="AR123" s="54"/>
      <c r="AS123" s="54"/>
      <c r="AT123" s="54"/>
      <c r="AU123" s="54"/>
      <c r="AV123" s="54"/>
      <c r="AW123" s="54"/>
      <c r="AX123" s="54"/>
      <c r="AY123" s="54"/>
      <c r="AZ123" s="54"/>
      <c r="BB123" s="56" t="s">
        <v>218</v>
      </c>
      <c r="BC123" s="922" t="s">
        <v>898</v>
      </c>
      <c r="BD123" s="923" t="s">
        <v>991</v>
      </c>
      <c r="BE123" s="240">
        <v>17</v>
      </c>
    </row>
    <row r="124" spans="7:57" ht="27.4" customHeight="1">
      <c r="W124" s="54"/>
      <c r="AA124" s="54"/>
      <c r="AB124" s="54"/>
      <c r="AD124" s="54"/>
      <c r="AE124" s="54"/>
      <c r="AF124" s="54"/>
      <c r="AG124" s="54"/>
      <c r="AH124" s="54"/>
      <c r="AI124" s="54"/>
      <c r="AJ124" s="54"/>
      <c r="AK124" s="54"/>
      <c r="AL124" s="54"/>
      <c r="AM124" s="54"/>
      <c r="AN124" s="54"/>
      <c r="AO124" s="54"/>
      <c r="AP124" s="54"/>
      <c r="AQ124" s="54"/>
      <c r="AR124" s="54"/>
      <c r="AS124" s="54"/>
      <c r="AT124" s="54"/>
      <c r="AU124" s="54"/>
      <c r="AV124" s="54"/>
      <c r="AW124" s="54"/>
      <c r="AX124" s="54"/>
      <c r="AY124" s="54"/>
      <c r="AZ124" s="54"/>
      <c r="BB124" s="56" t="s">
        <v>218</v>
      </c>
      <c r="BC124" s="922" t="s">
        <v>900</v>
      </c>
      <c r="BD124" s="959" t="s">
        <v>1090</v>
      </c>
      <c r="BE124" s="240">
        <v>24</v>
      </c>
    </row>
    <row r="125" spans="7:57" ht="27.4" customHeight="1">
      <c r="W125" s="54"/>
      <c r="AA125" s="54"/>
      <c r="AB125" s="54"/>
      <c r="AD125" s="54"/>
      <c r="AE125" s="54"/>
      <c r="AF125" s="54"/>
      <c r="AG125" s="54"/>
      <c r="AH125" s="54"/>
      <c r="AI125" s="54"/>
      <c r="AJ125" s="54"/>
      <c r="AK125" s="54"/>
      <c r="AL125" s="54"/>
      <c r="AM125" s="54"/>
      <c r="AN125" s="54"/>
      <c r="AO125" s="54"/>
      <c r="AP125" s="54"/>
      <c r="AQ125" s="54"/>
      <c r="AR125" s="54"/>
      <c r="AS125" s="54"/>
      <c r="AT125" s="54"/>
      <c r="AU125" s="54"/>
      <c r="AV125" s="54"/>
      <c r="AW125" s="54"/>
      <c r="AX125" s="54"/>
      <c r="AY125" s="54"/>
      <c r="AZ125" s="54"/>
      <c r="BB125" s="243" t="s">
        <v>218</v>
      </c>
      <c r="BC125" s="922" t="s">
        <v>901</v>
      </c>
      <c r="BD125" s="959" t="s">
        <v>1091</v>
      </c>
      <c r="BE125" s="240">
        <v>31</v>
      </c>
    </row>
    <row r="126" spans="7:57" ht="27.4" customHeight="1">
      <c r="W126" s="54"/>
      <c r="AA126" s="54"/>
      <c r="AB126" s="54"/>
      <c r="AD126" s="54"/>
      <c r="AE126" s="54"/>
      <c r="AF126" s="54"/>
      <c r="AG126" s="54"/>
      <c r="AH126" s="54"/>
      <c r="AI126" s="54"/>
      <c r="AJ126" s="54"/>
      <c r="AK126" s="54"/>
      <c r="AL126" s="54"/>
      <c r="AM126" s="54"/>
      <c r="AN126" s="54"/>
      <c r="AO126" s="54"/>
      <c r="AP126" s="54"/>
      <c r="AQ126" s="54"/>
      <c r="AR126" s="54"/>
      <c r="AS126" s="54"/>
      <c r="AT126" s="54"/>
      <c r="AU126" s="54"/>
      <c r="AV126" s="54"/>
      <c r="AW126" s="54"/>
      <c r="AX126" s="54"/>
      <c r="AY126" s="54"/>
      <c r="AZ126" s="54"/>
      <c r="BB126" s="899" t="s">
        <v>231</v>
      </c>
      <c r="BC126" s="946" t="s">
        <v>402</v>
      </c>
      <c r="BD126" s="240" t="s">
        <v>992</v>
      </c>
      <c r="BE126" s="240">
        <v>17</v>
      </c>
    </row>
    <row r="127" spans="7:57" ht="27.4" customHeight="1">
      <c r="W127" s="54"/>
      <c r="AA127" s="54"/>
      <c r="AB127" s="54"/>
      <c r="AD127" s="54"/>
      <c r="AE127" s="54"/>
      <c r="AF127" s="54"/>
      <c r="AG127" s="54"/>
      <c r="AH127" s="54"/>
      <c r="AI127" s="54"/>
      <c r="AJ127" s="54"/>
      <c r="AK127" s="54"/>
      <c r="AL127" s="54"/>
      <c r="AM127" s="54"/>
      <c r="AN127" s="54"/>
      <c r="AO127" s="54"/>
      <c r="AP127" s="54"/>
      <c r="AQ127" s="54"/>
      <c r="AR127" s="54"/>
      <c r="AS127" s="54"/>
      <c r="AT127" s="54"/>
      <c r="AU127" s="54"/>
      <c r="AV127" s="54"/>
      <c r="AW127" s="54"/>
      <c r="AX127" s="54"/>
      <c r="AY127" s="54"/>
      <c r="AZ127" s="54"/>
      <c r="BB127" s="56" t="s">
        <v>231</v>
      </c>
      <c r="BC127" s="946" t="s">
        <v>391</v>
      </c>
      <c r="BD127" s="240" t="s">
        <v>993</v>
      </c>
      <c r="BE127" s="240">
        <v>14</v>
      </c>
    </row>
    <row r="128" spans="7:57" ht="27.4" customHeight="1">
      <c r="W128" s="54"/>
      <c r="AA128" s="54"/>
      <c r="AB128" s="54"/>
      <c r="AD128" s="54"/>
      <c r="AE128" s="54"/>
      <c r="AF128" s="54"/>
      <c r="AG128" s="54"/>
      <c r="AH128" s="54"/>
      <c r="AI128" s="54"/>
      <c r="AJ128" s="54"/>
      <c r="AK128" s="54"/>
      <c r="AL128" s="54"/>
      <c r="AM128" s="54"/>
      <c r="AN128" s="54"/>
      <c r="AO128" s="54"/>
      <c r="AP128" s="54"/>
      <c r="AQ128" s="54"/>
      <c r="AR128" s="54"/>
      <c r="AS128" s="54"/>
      <c r="AT128" s="54"/>
      <c r="AU128" s="54"/>
      <c r="AV128" s="54"/>
      <c r="AW128" s="54"/>
      <c r="AX128" s="54"/>
      <c r="AY128" s="54"/>
      <c r="AZ128" s="54"/>
      <c r="BB128" s="56" t="s">
        <v>231</v>
      </c>
      <c r="BC128" s="947" t="s">
        <v>403</v>
      </c>
      <c r="BD128" s="240" t="s">
        <v>994</v>
      </c>
      <c r="BE128" s="240">
        <v>5</v>
      </c>
    </row>
    <row r="129" spans="23:57" ht="27.4" customHeight="1">
      <c r="W129" s="54"/>
      <c r="AA129" s="54"/>
      <c r="AB129" s="54"/>
      <c r="AD129" s="54"/>
      <c r="AE129" s="54"/>
      <c r="AF129" s="54"/>
      <c r="AG129" s="54"/>
      <c r="AH129" s="54"/>
      <c r="AI129" s="54"/>
      <c r="AJ129" s="54"/>
      <c r="AK129" s="54"/>
      <c r="AL129" s="54"/>
      <c r="AM129" s="54"/>
      <c r="AN129" s="54"/>
      <c r="AO129" s="54"/>
      <c r="AP129" s="54"/>
      <c r="AQ129" s="54"/>
      <c r="AR129" s="54"/>
      <c r="AS129" s="54"/>
      <c r="AT129" s="54"/>
      <c r="AU129" s="54"/>
      <c r="AV129" s="54"/>
      <c r="AW129" s="54"/>
      <c r="AX129" s="54"/>
      <c r="AY129" s="54"/>
      <c r="AZ129" s="54"/>
      <c r="BB129" s="56" t="s">
        <v>231</v>
      </c>
      <c r="BC129" s="947" t="s">
        <v>392</v>
      </c>
      <c r="BD129" s="240" t="s">
        <v>995</v>
      </c>
      <c r="BE129" s="240" t="s">
        <v>388</v>
      </c>
    </row>
    <row r="130" spans="23:57" ht="27.4" customHeight="1">
      <c r="W130" s="54"/>
      <c r="AA130" s="54"/>
      <c r="AB130" s="54"/>
      <c r="AD130" s="54"/>
      <c r="AE130" s="54"/>
      <c r="AF130" s="54"/>
      <c r="AG130" s="54"/>
      <c r="AH130" s="54"/>
      <c r="AI130" s="54"/>
      <c r="AJ130" s="54"/>
      <c r="AK130" s="54"/>
      <c r="AL130" s="54"/>
      <c r="AM130" s="54"/>
      <c r="AN130" s="54"/>
      <c r="AO130" s="54"/>
      <c r="AP130" s="54"/>
      <c r="AQ130" s="54"/>
      <c r="AR130" s="54"/>
      <c r="AS130" s="54"/>
      <c r="AT130" s="54"/>
      <c r="AU130" s="54"/>
      <c r="AV130" s="54"/>
      <c r="AW130" s="54"/>
      <c r="AX130" s="54"/>
      <c r="AY130" s="54"/>
      <c r="AZ130" s="54"/>
      <c r="BB130" s="56" t="s">
        <v>231</v>
      </c>
      <c r="BC130" s="946" t="s">
        <v>404</v>
      </c>
      <c r="BD130" s="240" t="s">
        <v>996</v>
      </c>
      <c r="BE130" s="240" t="s">
        <v>388</v>
      </c>
    </row>
    <row r="131" spans="23:57" ht="27.4" customHeight="1">
      <c r="W131" s="54"/>
      <c r="AA131" s="54"/>
      <c r="AB131" s="54"/>
      <c r="AD131" s="54"/>
      <c r="AE131" s="54"/>
      <c r="AF131" s="54"/>
      <c r="AG131" s="54"/>
      <c r="AH131" s="54"/>
      <c r="AI131" s="54"/>
      <c r="AJ131" s="54"/>
      <c r="AK131" s="54"/>
      <c r="AL131" s="54"/>
      <c r="AM131" s="54"/>
      <c r="AN131" s="54"/>
      <c r="AO131" s="54"/>
      <c r="AP131" s="54"/>
      <c r="AQ131" s="54"/>
      <c r="AR131" s="54"/>
      <c r="AS131" s="54"/>
      <c r="AT131" s="54"/>
      <c r="AU131" s="54"/>
      <c r="AV131" s="54"/>
      <c r="AW131" s="54"/>
      <c r="AX131" s="54"/>
      <c r="AY131" s="54"/>
      <c r="AZ131" s="54"/>
      <c r="BB131" s="56" t="s">
        <v>231</v>
      </c>
      <c r="BC131" s="947" t="s">
        <v>405</v>
      </c>
      <c r="BD131" s="240" t="s">
        <v>997</v>
      </c>
      <c r="BE131" s="240" t="s">
        <v>388</v>
      </c>
    </row>
    <row r="132" spans="23:57" ht="27.4" customHeight="1">
      <c r="W132" s="54"/>
      <c r="AA132" s="54"/>
      <c r="AB132" s="54"/>
      <c r="AD132" s="54"/>
      <c r="AE132" s="54"/>
      <c r="AF132" s="54"/>
      <c r="AG132" s="54"/>
      <c r="AH132" s="54"/>
      <c r="AI132" s="54"/>
      <c r="AJ132" s="54"/>
      <c r="AK132" s="54"/>
      <c r="AL132" s="54"/>
      <c r="AM132" s="54"/>
      <c r="AN132" s="54"/>
      <c r="AO132" s="54"/>
      <c r="AP132" s="54"/>
      <c r="AQ132" s="54"/>
      <c r="AR132" s="54"/>
      <c r="AS132" s="54"/>
      <c r="AT132" s="54"/>
      <c r="AU132" s="54"/>
      <c r="AV132" s="54"/>
      <c r="AW132" s="54"/>
      <c r="AX132" s="54"/>
      <c r="AY132" s="54"/>
      <c r="AZ132" s="54"/>
      <c r="BB132" s="56" t="s">
        <v>231</v>
      </c>
      <c r="BC132" s="946" t="s">
        <v>406</v>
      </c>
      <c r="BD132" s="240" t="s">
        <v>998</v>
      </c>
      <c r="BE132" s="241">
        <v>17</v>
      </c>
    </row>
    <row r="133" spans="23:57" ht="27.4" customHeight="1">
      <c r="W133" s="54"/>
      <c r="AA133" s="54"/>
      <c r="AB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54"/>
      <c r="BB133" s="899" t="s">
        <v>232</v>
      </c>
      <c r="BC133" s="946" t="s">
        <v>402</v>
      </c>
      <c r="BD133" s="240" t="s">
        <v>999</v>
      </c>
      <c r="BE133" s="240">
        <v>17</v>
      </c>
    </row>
    <row r="134" spans="23:57" ht="27.4" customHeight="1">
      <c r="W134" s="54"/>
      <c r="AA134" s="54"/>
      <c r="AB134" s="54"/>
      <c r="AD134" s="54"/>
      <c r="AE134" s="54"/>
      <c r="AF134" s="54"/>
      <c r="AG134" s="54"/>
      <c r="AH134" s="54"/>
      <c r="AI134" s="54"/>
      <c r="AJ134" s="54"/>
      <c r="AK134" s="54"/>
      <c r="AL134" s="54"/>
      <c r="AM134" s="54"/>
      <c r="AN134" s="54"/>
      <c r="AO134" s="54"/>
      <c r="AP134" s="54"/>
      <c r="AQ134" s="54"/>
      <c r="AR134" s="54"/>
      <c r="AS134" s="54"/>
      <c r="AT134" s="54"/>
      <c r="AU134" s="54"/>
      <c r="AV134" s="54"/>
      <c r="AW134" s="54"/>
      <c r="AX134" s="54"/>
      <c r="AY134" s="54"/>
      <c r="AZ134" s="54"/>
      <c r="BB134" s="56" t="s">
        <v>232</v>
      </c>
      <c r="BC134" s="946" t="s">
        <v>391</v>
      </c>
      <c r="BD134" s="240" t="s">
        <v>1000</v>
      </c>
      <c r="BE134" s="240">
        <v>14</v>
      </c>
    </row>
    <row r="135" spans="23:57" ht="27.4" customHeight="1">
      <c r="W135" s="54"/>
      <c r="AA135" s="54"/>
      <c r="AB135" s="54"/>
      <c r="AD135" s="54"/>
      <c r="AE135" s="54"/>
      <c r="AF135" s="54"/>
      <c r="AG135" s="54"/>
      <c r="AH135" s="54"/>
      <c r="AI135" s="54"/>
      <c r="AJ135" s="54"/>
      <c r="AK135" s="54"/>
      <c r="AL135" s="54"/>
      <c r="AM135" s="54"/>
      <c r="AN135" s="54"/>
      <c r="AO135" s="54"/>
      <c r="AP135" s="54"/>
      <c r="AQ135" s="54"/>
      <c r="AR135" s="54"/>
      <c r="AS135" s="54"/>
      <c r="AT135" s="54"/>
      <c r="AU135" s="54"/>
      <c r="AV135" s="54"/>
      <c r="AW135" s="54"/>
      <c r="AX135" s="54"/>
      <c r="AY135" s="54"/>
      <c r="AZ135" s="54"/>
      <c r="BB135" s="56" t="s">
        <v>232</v>
      </c>
      <c r="BC135" s="947" t="s">
        <v>403</v>
      </c>
      <c r="BD135" s="240" t="s">
        <v>1001</v>
      </c>
      <c r="BE135" s="240">
        <v>5</v>
      </c>
    </row>
    <row r="136" spans="23:57" ht="27.4" customHeight="1">
      <c r="W136" s="54"/>
      <c r="AA136" s="54"/>
      <c r="AB136" s="54"/>
      <c r="AD136" s="54"/>
      <c r="AE136" s="54"/>
      <c r="AF136" s="54"/>
      <c r="AG136" s="54"/>
      <c r="AH136" s="54"/>
      <c r="AI136" s="54"/>
      <c r="AJ136" s="54"/>
      <c r="AK136" s="54"/>
      <c r="AL136" s="54"/>
      <c r="AM136" s="54"/>
      <c r="AN136" s="54"/>
      <c r="AO136" s="54"/>
      <c r="AP136" s="54"/>
      <c r="AQ136" s="54"/>
      <c r="AR136" s="54"/>
      <c r="AS136" s="54"/>
      <c r="AT136" s="54"/>
      <c r="AU136" s="54"/>
      <c r="AV136" s="54"/>
      <c r="AW136" s="54"/>
      <c r="AX136" s="54"/>
      <c r="AY136" s="54"/>
      <c r="AZ136" s="54"/>
      <c r="BB136" s="56" t="s">
        <v>232</v>
      </c>
      <c r="BC136" s="947" t="s">
        <v>392</v>
      </c>
      <c r="BD136" s="240" t="s">
        <v>1002</v>
      </c>
      <c r="BE136" s="240" t="s">
        <v>388</v>
      </c>
    </row>
    <row r="137" spans="23:57" ht="27.4" customHeight="1">
      <c r="W137" s="54"/>
      <c r="AA137" s="54"/>
      <c r="AB137" s="54"/>
      <c r="AD137" s="54"/>
      <c r="AE137" s="54"/>
      <c r="AF137" s="54"/>
      <c r="AG137" s="54"/>
      <c r="AH137" s="54"/>
      <c r="AI137" s="54"/>
      <c r="AJ137" s="54"/>
      <c r="AK137" s="54"/>
      <c r="AL137" s="54"/>
      <c r="AM137" s="54"/>
      <c r="AN137" s="54"/>
      <c r="AO137" s="54"/>
      <c r="AP137" s="54"/>
      <c r="AQ137" s="54"/>
      <c r="AR137" s="54"/>
      <c r="AS137" s="54"/>
      <c r="AT137" s="54"/>
      <c r="AU137" s="54"/>
      <c r="AV137" s="54"/>
      <c r="AW137" s="54"/>
      <c r="AX137" s="54"/>
      <c r="AY137" s="54"/>
      <c r="AZ137" s="54"/>
      <c r="BB137" s="56" t="s">
        <v>232</v>
      </c>
      <c r="BC137" s="946" t="s">
        <v>404</v>
      </c>
      <c r="BD137" s="240" t="s">
        <v>1003</v>
      </c>
      <c r="BE137" s="240" t="s">
        <v>388</v>
      </c>
    </row>
    <row r="138" spans="23:57" ht="27.4" customHeight="1">
      <c r="W138" s="54"/>
      <c r="AA138" s="54"/>
      <c r="AB138" s="54"/>
      <c r="AD138" s="54"/>
      <c r="AE138" s="54"/>
      <c r="AF138" s="54"/>
      <c r="AG138" s="54"/>
      <c r="AH138" s="54"/>
      <c r="AI138" s="54"/>
      <c r="AJ138" s="54"/>
      <c r="AK138" s="54"/>
      <c r="AL138" s="54"/>
      <c r="AM138" s="54"/>
      <c r="AN138" s="54"/>
      <c r="AO138" s="54"/>
      <c r="AP138" s="54"/>
      <c r="AQ138" s="54"/>
      <c r="AR138" s="54"/>
      <c r="AS138" s="54"/>
      <c r="AT138" s="54"/>
      <c r="AU138" s="54"/>
      <c r="AV138" s="54"/>
      <c r="AW138" s="54"/>
      <c r="AX138" s="54"/>
      <c r="AY138" s="54"/>
      <c r="AZ138" s="54"/>
      <c r="BB138" s="56" t="s">
        <v>232</v>
      </c>
      <c r="BC138" s="947" t="s">
        <v>405</v>
      </c>
      <c r="BD138" s="240" t="s">
        <v>1004</v>
      </c>
      <c r="BE138" s="240" t="s">
        <v>388</v>
      </c>
    </row>
    <row r="139" spans="23:57" ht="27.4" customHeight="1">
      <c r="W139" s="54"/>
      <c r="AA139" s="54"/>
      <c r="AB139" s="54"/>
      <c r="AD139" s="54"/>
      <c r="AE139" s="54"/>
      <c r="AF139" s="54"/>
      <c r="AG139" s="54"/>
      <c r="AH139" s="54"/>
      <c r="AI139" s="54"/>
      <c r="AJ139" s="54"/>
      <c r="AK139" s="54"/>
      <c r="AL139" s="54"/>
      <c r="AM139" s="54"/>
      <c r="AN139" s="54"/>
      <c r="AO139" s="54"/>
      <c r="AP139" s="54"/>
      <c r="AQ139" s="54"/>
      <c r="AR139" s="54"/>
      <c r="AS139" s="54"/>
      <c r="AT139" s="54"/>
      <c r="AU139" s="54"/>
      <c r="AV139" s="54"/>
      <c r="AW139" s="54"/>
      <c r="AX139" s="54"/>
      <c r="AY139" s="54"/>
      <c r="AZ139" s="54"/>
      <c r="BB139" s="56" t="s">
        <v>232</v>
      </c>
      <c r="BC139" s="946" t="s">
        <v>406</v>
      </c>
      <c r="BD139" s="240" t="s">
        <v>1005</v>
      </c>
      <c r="BE139" s="241">
        <v>17</v>
      </c>
    </row>
    <row r="140" spans="23:57" ht="27.4" customHeight="1">
      <c r="W140" s="54"/>
      <c r="AA140" s="54"/>
      <c r="AB140" s="54"/>
      <c r="AD140" s="54"/>
      <c r="AE140" s="54"/>
      <c r="AF140" s="54"/>
      <c r="AG140" s="54"/>
      <c r="AH140" s="54"/>
      <c r="AI140" s="54"/>
      <c r="AJ140" s="54"/>
      <c r="AK140" s="54"/>
      <c r="AL140" s="54"/>
      <c r="AM140" s="54"/>
      <c r="AN140" s="54"/>
      <c r="AO140" s="54"/>
      <c r="AP140" s="54"/>
      <c r="AQ140" s="54"/>
      <c r="AR140" s="54"/>
      <c r="AS140" s="54"/>
      <c r="AT140" s="54"/>
      <c r="AU140" s="54"/>
      <c r="AV140" s="54"/>
      <c r="AW140" s="54"/>
      <c r="AX140" s="54"/>
      <c r="AY140" s="54"/>
      <c r="AZ140" s="54"/>
      <c r="BB140" s="899" t="s">
        <v>233</v>
      </c>
      <c r="BC140" s="946" t="s">
        <v>402</v>
      </c>
      <c r="BD140" s="240" t="s">
        <v>1006</v>
      </c>
      <c r="BE140" s="240" t="s">
        <v>388</v>
      </c>
    </row>
    <row r="141" spans="23:57" ht="27.4" customHeight="1">
      <c r="W141" s="54"/>
      <c r="AA141" s="54"/>
      <c r="AB141" s="54"/>
      <c r="AD141" s="54"/>
      <c r="AE141" s="54"/>
      <c r="AF141" s="54"/>
      <c r="AG141" s="54"/>
      <c r="AH141" s="54"/>
      <c r="AI141" s="54"/>
      <c r="AJ141" s="54"/>
      <c r="AK141" s="54"/>
      <c r="AL141" s="54"/>
      <c r="AM141" s="54"/>
      <c r="AN141" s="54"/>
      <c r="AO141" s="54"/>
      <c r="AP141" s="54"/>
      <c r="AQ141" s="54"/>
      <c r="AR141" s="54"/>
      <c r="AS141" s="54"/>
      <c r="AT141" s="54"/>
      <c r="AU141" s="54"/>
      <c r="AV141" s="54"/>
      <c r="AW141" s="54"/>
      <c r="AX141" s="54"/>
      <c r="AY141" s="54"/>
      <c r="AZ141" s="54"/>
      <c r="BB141" s="56" t="s">
        <v>233</v>
      </c>
      <c r="BC141" s="946" t="s">
        <v>391</v>
      </c>
      <c r="BD141" s="240" t="s">
        <v>1007</v>
      </c>
      <c r="BE141" s="240">
        <v>14</v>
      </c>
    </row>
    <row r="142" spans="23:57" ht="27.4" customHeight="1">
      <c r="W142" s="54"/>
      <c r="AA142" s="54"/>
      <c r="AB142" s="54"/>
      <c r="AD142" s="54"/>
      <c r="AE142" s="54"/>
      <c r="AF142" s="54"/>
      <c r="AG142" s="54"/>
      <c r="AH142" s="54"/>
      <c r="AI142" s="54"/>
      <c r="AJ142" s="54"/>
      <c r="AK142" s="54"/>
      <c r="AL142" s="54"/>
      <c r="AM142" s="54"/>
      <c r="AN142" s="54"/>
      <c r="AO142" s="54"/>
      <c r="AP142" s="54"/>
      <c r="AQ142" s="54"/>
      <c r="AR142" s="54"/>
      <c r="AS142" s="54"/>
      <c r="AT142" s="54"/>
      <c r="AU142" s="54"/>
      <c r="AV142" s="54"/>
      <c r="AW142" s="54"/>
      <c r="AX142" s="54"/>
      <c r="AY142" s="54"/>
      <c r="AZ142" s="54"/>
      <c r="BB142" s="56" t="s">
        <v>233</v>
      </c>
      <c r="BC142" s="947" t="s">
        <v>403</v>
      </c>
      <c r="BD142" s="240" t="s">
        <v>1008</v>
      </c>
      <c r="BE142" s="240" t="s">
        <v>388</v>
      </c>
    </row>
    <row r="143" spans="23:57" ht="27.4" customHeight="1">
      <c r="W143" s="54"/>
      <c r="AA143" s="54"/>
      <c r="AB143" s="54"/>
      <c r="AD143" s="54"/>
      <c r="AE143" s="54"/>
      <c r="AF143" s="54"/>
      <c r="AG143" s="54"/>
      <c r="AH143" s="54"/>
      <c r="AI143" s="54"/>
      <c r="AJ143" s="54"/>
      <c r="AK143" s="54"/>
      <c r="AL143" s="54"/>
      <c r="AM143" s="54"/>
      <c r="AN143" s="54"/>
      <c r="AO143" s="54"/>
      <c r="AP143" s="54"/>
      <c r="AQ143" s="54"/>
      <c r="AR143" s="54"/>
      <c r="AS143" s="54"/>
      <c r="AT143" s="54"/>
      <c r="AU143" s="54"/>
      <c r="AV143" s="54"/>
      <c r="AW143" s="54"/>
      <c r="AX143" s="54"/>
      <c r="AY143" s="54"/>
      <c r="AZ143" s="54"/>
      <c r="BB143" s="56" t="s">
        <v>233</v>
      </c>
      <c r="BC143" s="947" t="s">
        <v>392</v>
      </c>
      <c r="BD143" s="240" t="s">
        <v>1009</v>
      </c>
      <c r="BE143" s="240" t="s">
        <v>388</v>
      </c>
    </row>
    <row r="144" spans="23:57" ht="27.4" customHeight="1">
      <c r="W144" s="54"/>
      <c r="AA144" s="54"/>
      <c r="AB144" s="54"/>
      <c r="AD144" s="54"/>
      <c r="AE144" s="54"/>
      <c r="AF144" s="54"/>
      <c r="AG144" s="54"/>
      <c r="AH144" s="54"/>
      <c r="AI144" s="54"/>
      <c r="AJ144" s="54"/>
      <c r="AK144" s="54"/>
      <c r="AL144" s="54"/>
      <c r="AM144" s="54"/>
      <c r="AN144" s="54"/>
      <c r="AO144" s="54"/>
      <c r="AP144" s="54"/>
      <c r="AQ144" s="54"/>
      <c r="AR144" s="54"/>
      <c r="AS144" s="54"/>
      <c r="AT144" s="54"/>
      <c r="AU144" s="54"/>
      <c r="AV144" s="54"/>
      <c r="AW144" s="54"/>
      <c r="AX144" s="54"/>
      <c r="AY144" s="54"/>
      <c r="AZ144" s="54"/>
      <c r="BB144" s="56" t="s">
        <v>233</v>
      </c>
      <c r="BC144" s="946" t="s">
        <v>404</v>
      </c>
      <c r="BD144" s="240" t="s">
        <v>1010</v>
      </c>
      <c r="BE144" s="240" t="s">
        <v>388</v>
      </c>
    </row>
    <row r="145" spans="23:57" ht="27.4" customHeight="1">
      <c r="W145" s="54"/>
      <c r="AA145" s="54"/>
      <c r="AB145" s="54"/>
      <c r="AD145" s="54"/>
      <c r="AE145" s="54"/>
      <c r="AF145" s="54"/>
      <c r="AG145" s="54"/>
      <c r="AH145" s="54"/>
      <c r="AI145" s="54"/>
      <c r="AJ145" s="54"/>
      <c r="AK145" s="54"/>
      <c r="AL145" s="54"/>
      <c r="AM145" s="54"/>
      <c r="AN145" s="54"/>
      <c r="AO145" s="54"/>
      <c r="AP145" s="54"/>
      <c r="AQ145" s="54"/>
      <c r="AR145" s="54"/>
      <c r="AS145" s="54"/>
      <c r="AT145" s="54"/>
      <c r="AU145" s="54"/>
      <c r="AV145" s="54"/>
      <c r="AW145" s="54"/>
      <c r="AX145" s="54"/>
      <c r="AY145" s="54"/>
      <c r="AZ145" s="54"/>
      <c r="BB145" s="56" t="s">
        <v>233</v>
      </c>
      <c r="BC145" s="947" t="s">
        <v>405</v>
      </c>
      <c r="BD145" s="240" t="s">
        <v>1011</v>
      </c>
      <c r="BE145" s="240">
        <v>8</v>
      </c>
    </row>
    <row r="146" spans="23:57" ht="27.4" customHeight="1">
      <c r="W146" s="54"/>
      <c r="AA146" s="54"/>
      <c r="AB146" s="54"/>
      <c r="AD146" s="54"/>
      <c r="AE146" s="54"/>
      <c r="AF146" s="54"/>
      <c r="AG146" s="54"/>
      <c r="AH146" s="54"/>
      <c r="AI146" s="54"/>
      <c r="AJ146" s="54"/>
      <c r="AK146" s="54"/>
      <c r="AL146" s="54"/>
      <c r="AM146" s="54"/>
      <c r="AN146" s="54"/>
      <c r="AO146" s="54"/>
      <c r="AP146" s="54"/>
      <c r="AQ146" s="54"/>
      <c r="AR146" s="54"/>
      <c r="AS146" s="54"/>
      <c r="AT146" s="54"/>
      <c r="AU146" s="54"/>
      <c r="AV146" s="54"/>
      <c r="AW146" s="54"/>
      <c r="AX146" s="54"/>
      <c r="AY146" s="54"/>
      <c r="AZ146" s="54"/>
      <c r="BB146" s="56" t="s">
        <v>233</v>
      </c>
      <c r="BC146" s="946" t="s">
        <v>406</v>
      </c>
      <c r="BD146" s="240" t="s">
        <v>1012</v>
      </c>
      <c r="BE146" s="241">
        <v>14</v>
      </c>
    </row>
    <row r="147" spans="23:57" ht="27.4" customHeight="1">
      <c r="W147" s="54"/>
      <c r="AA147" s="54"/>
      <c r="AB147" s="54"/>
      <c r="AD147" s="54"/>
      <c r="AE147" s="54"/>
      <c r="AF147" s="54"/>
      <c r="AG147" s="54"/>
      <c r="AH147" s="54"/>
      <c r="AI147" s="54"/>
      <c r="AJ147" s="54"/>
      <c r="AK147" s="54"/>
      <c r="AL147" s="54"/>
      <c r="AM147" s="54"/>
      <c r="AN147" s="54"/>
      <c r="AO147" s="54"/>
      <c r="AP147" s="54"/>
      <c r="AQ147" s="54"/>
      <c r="AR147" s="54"/>
      <c r="AS147" s="54"/>
      <c r="AT147" s="54"/>
      <c r="AU147" s="54"/>
      <c r="AV147" s="54"/>
      <c r="AW147" s="54"/>
      <c r="AX147" s="54"/>
      <c r="AY147" s="54"/>
      <c r="AZ147" s="54"/>
      <c r="BB147" s="899" t="s">
        <v>343</v>
      </c>
      <c r="BC147" s="946" t="s">
        <v>402</v>
      </c>
      <c r="BD147" s="240" t="s">
        <v>1013</v>
      </c>
      <c r="BE147" s="240">
        <v>17</v>
      </c>
    </row>
    <row r="148" spans="23:57" ht="27.4" customHeight="1">
      <c r="W148" s="54"/>
      <c r="AA148" s="54"/>
      <c r="AB148" s="54"/>
      <c r="AD148" s="54"/>
      <c r="AE148" s="54"/>
      <c r="AF148" s="54"/>
      <c r="AG148" s="54"/>
      <c r="AH148" s="54"/>
      <c r="AI148" s="54"/>
      <c r="AJ148" s="54"/>
      <c r="AK148" s="54"/>
      <c r="AL148" s="54"/>
      <c r="AM148" s="54"/>
      <c r="AN148" s="54"/>
      <c r="AO148" s="54"/>
      <c r="AP148" s="54"/>
      <c r="AQ148" s="54"/>
      <c r="AR148" s="54"/>
      <c r="AS148" s="54"/>
      <c r="AT148" s="54"/>
      <c r="AU148" s="54"/>
      <c r="AV148" s="54"/>
      <c r="AW148" s="54"/>
      <c r="AX148" s="54"/>
      <c r="AY148" s="54"/>
      <c r="AZ148" s="54"/>
      <c r="BB148" s="56" t="s">
        <v>343</v>
      </c>
      <c r="BC148" s="946" t="s">
        <v>391</v>
      </c>
      <c r="BD148" s="240" t="s">
        <v>1014</v>
      </c>
      <c r="BE148" s="240" t="s">
        <v>388</v>
      </c>
    </row>
    <row r="149" spans="23:57" ht="27.4" customHeight="1">
      <c r="AA149" s="54"/>
      <c r="AB149" s="54"/>
      <c r="AD149" s="54"/>
      <c r="AE149" s="54"/>
      <c r="AF149" s="54"/>
      <c r="AG149" s="54"/>
      <c r="AH149" s="54"/>
      <c r="AI149" s="54"/>
      <c r="AJ149" s="54"/>
      <c r="AK149" s="54"/>
      <c r="AL149" s="54"/>
      <c r="AM149" s="54"/>
      <c r="AN149" s="54"/>
      <c r="AO149" s="54"/>
      <c r="AP149" s="54"/>
      <c r="AQ149" s="54"/>
      <c r="AR149" s="54"/>
      <c r="AS149" s="54"/>
      <c r="AT149" s="54"/>
      <c r="AU149" s="54"/>
      <c r="AV149" s="54"/>
      <c r="AW149" s="54"/>
      <c r="AX149" s="54"/>
      <c r="AY149" s="54"/>
      <c r="AZ149" s="54"/>
      <c r="BB149" s="56" t="s">
        <v>343</v>
      </c>
      <c r="BC149" s="947" t="s">
        <v>403</v>
      </c>
      <c r="BD149" s="240" t="s">
        <v>1015</v>
      </c>
      <c r="BE149" s="240" t="s">
        <v>388</v>
      </c>
    </row>
    <row r="150" spans="23:57" ht="27.4" customHeight="1">
      <c r="AA150" s="54"/>
      <c r="AB150" s="54"/>
      <c r="AD150" s="54"/>
      <c r="AE150" s="54"/>
      <c r="AF150" s="54"/>
      <c r="AG150" s="54"/>
      <c r="AH150" s="54"/>
      <c r="AI150" s="54"/>
      <c r="AJ150" s="54"/>
      <c r="AK150" s="54"/>
      <c r="AL150" s="54"/>
      <c r="AM150" s="54"/>
      <c r="AN150" s="54"/>
      <c r="AO150" s="54"/>
      <c r="AP150" s="54"/>
      <c r="AQ150" s="54"/>
      <c r="AR150" s="54"/>
      <c r="AS150" s="54"/>
      <c r="AT150" s="54"/>
      <c r="AU150" s="54"/>
      <c r="AV150" s="54"/>
      <c r="AW150" s="54"/>
      <c r="AX150" s="54"/>
      <c r="AY150" s="54"/>
      <c r="AZ150" s="54"/>
      <c r="BB150" s="56" t="s">
        <v>343</v>
      </c>
      <c r="BC150" s="947" t="s">
        <v>392</v>
      </c>
      <c r="BD150" s="240" t="s">
        <v>1016</v>
      </c>
      <c r="BE150" s="240" t="s">
        <v>388</v>
      </c>
    </row>
    <row r="151" spans="23:57" ht="27.4" customHeight="1">
      <c r="AA151" s="54"/>
      <c r="AB151" s="54"/>
      <c r="AD151" s="54"/>
      <c r="AE151" s="54"/>
      <c r="AF151" s="54"/>
      <c r="AG151" s="54"/>
      <c r="AH151" s="54"/>
      <c r="AI151" s="54"/>
      <c r="AJ151" s="54"/>
      <c r="AK151" s="54"/>
      <c r="AL151" s="54"/>
      <c r="AM151" s="54"/>
      <c r="AN151" s="54"/>
      <c r="AO151" s="54"/>
      <c r="AP151" s="54"/>
      <c r="AQ151" s="54"/>
      <c r="AR151" s="54"/>
      <c r="AS151" s="54"/>
      <c r="AT151" s="54"/>
      <c r="AU151" s="54"/>
      <c r="AV151" s="54"/>
      <c r="AW151" s="54"/>
      <c r="AX151" s="54"/>
      <c r="AY151" s="54"/>
      <c r="AZ151" s="54"/>
      <c r="BB151" s="56" t="s">
        <v>343</v>
      </c>
      <c r="BC151" s="946" t="s">
        <v>404</v>
      </c>
      <c r="BD151" s="240" t="s">
        <v>1017</v>
      </c>
      <c r="BE151" s="240">
        <v>8</v>
      </c>
    </row>
    <row r="152" spans="23:57" ht="27.4" customHeight="1">
      <c r="AA152" s="54"/>
      <c r="AB152" s="54"/>
      <c r="AD152" s="54"/>
      <c r="AE152" s="54"/>
      <c r="AF152" s="54"/>
      <c r="AG152" s="54"/>
      <c r="AH152" s="54"/>
      <c r="AI152" s="54"/>
      <c r="AJ152" s="54"/>
      <c r="AK152" s="54"/>
      <c r="AL152" s="54"/>
      <c r="AM152" s="54"/>
      <c r="AN152" s="54"/>
      <c r="AO152" s="54"/>
      <c r="AP152" s="54"/>
      <c r="AQ152" s="54"/>
      <c r="AR152" s="54"/>
      <c r="AS152" s="54"/>
      <c r="AT152" s="54"/>
      <c r="AU152" s="54"/>
      <c r="AV152" s="54"/>
      <c r="AW152" s="54"/>
      <c r="AX152" s="54"/>
      <c r="AY152" s="54"/>
      <c r="AZ152" s="54"/>
      <c r="BB152" s="56" t="s">
        <v>343</v>
      </c>
      <c r="BC152" s="947" t="s">
        <v>405</v>
      </c>
      <c r="BD152" s="240" t="s">
        <v>1018</v>
      </c>
      <c r="BE152" s="240" t="s">
        <v>388</v>
      </c>
    </row>
    <row r="153" spans="23:57" ht="27.4" customHeight="1">
      <c r="AA153" s="54"/>
      <c r="AB153" s="54"/>
      <c r="AD153" s="54"/>
      <c r="AE153" s="54"/>
      <c r="AF153" s="54"/>
      <c r="AG153" s="54"/>
      <c r="AH153" s="54"/>
      <c r="AI153" s="54"/>
      <c r="AJ153" s="54"/>
      <c r="AK153" s="54"/>
      <c r="AL153" s="54"/>
      <c r="AM153" s="54"/>
      <c r="AN153" s="54"/>
      <c r="AO153" s="54"/>
      <c r="AP153" s="54"/>
      <c r="AQ153" s="54"/>
      <c r="AR153" s="54"/>
      <c r="AS153" s="54"/>
      <c r="AT153" s="54"/>
      <c r="AU153" s="54"/>
      <c r="AV153" s="54"/>
      <c r="AW153" s="54"/>
      <c r="AX153" s="54"/>
      <c r="AY153" s="54"/>
      <c r="AZ153" s="54"/>
      <c r="BB153" s="56" t="s">
        <v>343</v>
      </c>
      <c r="BC153" s="946" t="s">
        <v>406</v>
      </c>
      <c r="BD153" s="240" t="s">
        <v>1019</v>
      </c>
      <c r="BE153" s="241">
        <v>17</v>
      </c>
    </row>
    <row r="154" spans="23:57" ht="27.4" customHeight="1">
      <c r="AA154" s="54"/>
      <c r="AB154" s="54"/>
      <c r="AD154" s="54"/>
      <c r="AE154" s="54"/>
      <c r="AF154" s="54"/>
      <c r="AG154" s="54"/>
      <c r="AH154" s="54"/>
      <c r="AI154" s="54"/>
      <c r="AJ154" s="54"/>
      <c r="AK154" s="54"/>
      <c r="AL154" s="54"/>
      <c r="AM154" s="54"/>
      <c r="AN154" s="54"/>
      <c r="AO154" s="54"/>
      <c r="AP154" s="54"/>
      <c r="AQ154" s="54"/>
      <c r="AR154" s="54"/>
      <c r="AS154" s="54"/>
      <c r="AT154" s="54"/>
      <c r="AU154" s="54"/>
      <c r="AV154" s="54"/>
      <c r="AW154" s="54"/>
      <c r="AX154" s="54"/>
      <c r="AY154" s="54"/>
      <c r="AZ154" s="54"/>
      <c r="BB154" s="899" t="s">
        <v>234</v>
      </c>
      <c r="BC154" s="946" t="s">
        <v>402</v>
      </c>
      <c r="BD154" s="240" t="s">
        <v>1020</v>
      </c>
      <c r="BE154" s="240" t="s">
        <v>388</v>
      </c>
    </row>
    <row r="155" spans="23:57" ht="27.4" customHeight="1">
      <c r="AA155" s="54"/>
      <c r="AB155" s="54"/>
      <c r="AD155" s="54"/>
      <c r="AE155" s="54"/>
      <c r="AF155" s="54"/>
      <c r="AG155" s="54"/>
      <c r="AH155" s="54"/>
      <c r="AI155" s="54"/>
      <c r="AJ155" s="54"/>
      <c r="AK155" s="54"/>
      <c r="AL155" s="54"/>
      <c r="AM155" s="54"/>
      <c r="AN155" s="54"/>
      <c r="AO155" s="54"/>
      <c r="AP155" s="54"/>
      <c r="AQ155" s="54"/>
      <c r="AR155" s="54"/>
      <c r="AS155" s="54"/>
      <c r="AT155" s="54"/>
      <c r="AU155" s="54"/>
      <c r="AV155" s="54"/>
      <c r="AW155" s="54"/>
      <c r="AX155" s="54"/>
      <c r="AY155" s="54"/>
      <c r="AZ155" s="54"/>
      <c r="BB155" s="56" t="s">
        <v>234</v>
      </c>
      <c r="BC155" s="946" t="s">
        <v>391</v>
      </c>
      <c r="BD155" s="240" t="s">
        <v>1021</v>
      </c>
      <c r="BE155" s="240">
        <v>14</v>
      </c>
    </row>
    <row r="156" spans="23:57" ht="27.4" customHeight="1">
      <c r="AA156" s="54"/>
      <c r="AB156" s="54"/>
      <c r="AD156" s="54"/>
      <c r="AE156" s="54"/>
      <c r="AF156" s="54"/>
      <c r="AG156" s="54"/>
      <c r="AH156" s="54"/>
      <c r="AI156" s="54"/>
      <c r="AJ156" s="54"/>
      <c r="AK156" s="54"/>
      <c r="AL156" s="54"/>
      <c r="AM156" s="54"/>
      <c r="AN156" s="54"/>
      <c r="AO156" s="54"/>
      <c r="AP156" s="54"/>
      <c r="AQ156" s="54"/>
      <c r="AR156" s="54"/>
      <c r="AS156" s="54"/>
      <c r="AT156" s="54"/>
      <c r="AU156" s="54"/>
      <c r="AV156" s="54"/>
      <c r="AW156" s="54"/>
      <c r="AX156" s="54"/>
      <c r="AY156" s="54"/>
      <c r="AZ156" s="54"/>
      <c r="BB156" s="56" t="s">
        <v>234</v>
      </c>
      <c r="BC156" s="947" t="s">
        <v>403</v>
      </c>
      <c r="BD156" s="240" t="s">
        <v>1022</v>
      </c>
      <c r="BE156" s="240" t="s">
        <v>388</v>
      </c>
    </row>
    <row r="157" spans="23:57" ht="27.4" customHeight="1">
      <c r="AA157" s="54"/>
      <c r="AB157" s="54"/>
      <c r="AD157" s="54"/>
      <c r="AE157" s="54"/>
      <c r="AF157" s="54"/>
      <c r="AG157" s="54"/>
      <c r="AH157" s="54"/>
      <c r="AI157" s="54"/>
      <c r="AJ157" s="54"/>
      <c r="AK157" s="54"/>
      <c r="AL157" s="54"/>
      <c r="AM157" s="54"/>
      <c r="AN157" s="54"/>
      <c r="AO157" s="54"/>
      <c r="AP157" s="54"/>
      <c r="AQ157" s="54"/>
      <c r="AR157" s="54"/>
      <c r="AS157" s="54"/>
      <c r="AT157" s="54"/>
      <c r="AU157" s="54"/>
      <c r="AV157" s="54"/>
      <c r="AW157" s="54"/>
      <c r="AX157" s="54"/>
      <c r="AY157" s="54"/>
      <c r="AZ157" s="54"/>
      <c r="BB157" s="56" t="s">
        <v>234</v>
      </c>
      <c r="BC157" s="947" t="s">
        <v>392</v>
      </c>
      <c r="BD157" s="240" t="s">
        <v>1023</v>
      </c>
      <c r="BE157" s="240" t="s">
        <v>388</v>
      </c>
    </row>
    <row r="158" spans="23:57" ht="27.4" customHeight="1">
      <c r="AA158" s="54"/>
      <c r="AB158" s="54"/>
      <c r="AD158" s="54"/>
      <c r="AE158" s="54"/>
      <c r="AF158" s="54"/>
      <c r="AG158" s="54"/>
      <c r="AH158" s="54"/>
      <c r="AI158" s="54"/>
      <c r="AJ158" s="54"/>
      <c r="AK158" s="54"/>
      <c r="AL158" s="54"/>
      <c r="AM158" s="54"/>
      <c r="AN158" s="54"/>
      <c r="AO158" s="54"/>
      <c r="AP158" s="54"/>
      <c r="AQ158" s="54"/>
      <c r="AR158" s="54"/>
      <c r="AS158" s="54"/>
      <c r="AT158" s="54"/>
      <c r="AU158" s="54"/>
      <c r="AV158" s="54"/>
      <c r="AW158" s="54"/>
      <c r="AX158" s="54"/>
      <c r="AY158" s="54"/>
      <c r="AZ158" s="54"/>
      <c r="BB158" s="56" t="s">
        <v>234</v>
      </c>
      <c r="BC158" s="946" t="s">
        <v>404</v>
      </c>
      <c r="BD158" s="240" t="s">
        <v>1024</v>
      </c>
      <c r="BE158" s="240">
        <v>8</v>
      </c>
    </row>
    <row r="159" spans="23:57" ht="27.4" customHeight="1">
      <c r="AA159" s="54"/>
      <c r="AB159" s="54"/>
      <c r="AD159" s="54"/>
      <c r="AE159" s="54"/>
      <c r="AF159" s="54"/>
      <c r="AG159" s="54"/>
      <c r="AH159" s="54"/>
      <c r="AI159" s="54"/>
      <c r="AJ159" s="54"/>
      <c r="AK159" s="54"/>
      <c r="AL159" s="54"/>
      <c r="AM159" s="54"/>
      <c r="AN159" s="54"/>
      <c r="AO159" s="54"/>
      <c r="AP159" s="54"/>
      <c r="AQ159" s="54"/>
      <c r="AR159" s="54"/>
      <c r="AS159" s="54"/>
      <c r="AT159" s="54"/>
      <c r="AU159" s="54"/>
      <c r="AV159" s="54"/>
      <c r="AW159" s="54"/>
      <c r="AX159" s="54"/>
      <c r="AY159" s="54"/>
      <c r="AZ159" s="54"/>
      <c r="BB159" s="56" t="s">
        <v>234</v>
      </c>
      <c r="BC159" s="947" t="s">
        <v>405</v>
      </c>
      <c r="BD159" s="240" t="s">
        <v>1025</v>
      </c>
      <c r="BE159" s="240" t="s">
        <v>388</v>
      </c>
    </row>
    <row r="160" spans="23:57" ht="27.4" customHeight="1">
      <c r="AA160" s="54"/>
      <c r="AB160" s="54"/>
      <c r="AD160" s="54"/>
      <c r="AE160" s="54"/>
      <c r="AF160" s="54"/>
      <c r="AG160" s="54"/>
      <c r="AH160" s="54"/>
      <c r="AI160" s="54"/>
      <c r="AJ160" s="54"/>
      <c r="AK160" s="54"/>
      <c r="AL160" s="54"/>
      <c r="AM160" s="54"/>
      <c r="AN160" s="54"/>
      <c r="AO160" s="54"/>
      <c r="AP160" s="54"/>
      <c r="AQ160" s="54"/>
      <c r="AR160" s="54"/>
      <c r="AS160" s="54"/>
      <c r="AT160" s="54"/>
      <c r="AU160" s="54"/>
      <c r="AV160" s="54"/>
      <c r="AW160" s="54"/>
      <c r="AX160" s="54"/>
      <c r="AY160" s="54"/>
      <c r="AZ160" s="54"/>
      <c r="BB160" s="56" t="s">
        <v>234</v>
      </c>
      <c r="BC160" s="946" t="s">
        <v>406</v>
      </c>
      <c r="BD160" s="240" t="s">
        <v>1026</v>
      </c>
      <c r="BE160" s="241">
        <v>14</v>
      </c>
    </row>
    <row r="161" spans="27:57" ht="27.4" customHeight="1">
      <c r="AA161" s="54"/>
      <c r="AB161" s="54"/>
      <c r="AD161" s="54"/>
      <c r="AE161" s="54"/>
      <c r="AF161" s="54"/>
      <c r="AG161" s="54"/>
      <c r="AH161" s="54"/>
      <c r="AI161" s="54"/>
      <c r="AJ161" s="54"/>
      <c r="AK161" s="54"/>
      <c r="AL161" s="54"/>
      <c r="AM161" s="54"/>
      <c r="AN161" s="54"/>
      <c r="AO161" s="54"/>
      <c r="AP161" s="54"/>
      <c r="AQ161" s="54"/>
      <c r="AR161" s="54"/>
      <c r="AS161" s="54"/>
      <c r="AT161" s="54"/>
      <c r="AU161" s="54"/>
      <c r="AV161" s="54"/>
      <c r="AW161" s="54"/>
      <c r="AX161" s="54"/>
      <c r="AY161" s="54"/>
      <c r="AZ161" s="54"/>
      <c r="BB161" s="899" t="s">
        <v>344</v>
      </c>
      <c r="BC161" s="946" t="s">
        <v>402</v>
      </c>
      <c r="BD161" s="240" t="s">
        <v>1027</v>
      </c>
      <c r="BE161" s="240">
        <v>18</v>
      </c>
    </row>
    <row r="162" spans="27:57" ht="27.4" customHeight="1">
      <c r="AA162" s="54"/>
      <c r="AB162" s="54"/>
      <c r="AD162" s="54"/>
      <c r="AE162" s="54"/>
      <c r="AF162" s="54"/>
      <c r="AG162" s="54"/>
      <c r="AH162" s="54"/>
      <c r="AI162" s="54"/>
      <c r="AJ162" s="54"/>
      <c r="AK162" s="54"/>
      <c r="AL162" s="54"/>
      <c r="AM162" s="54"/>
      <c r="AN162" s="54"/>
      <c r="AO162" s="54"/>
      <c r="AP162" s="54"/>
      <c r="AQ162" s="54"/>
      <c r="AR162" s="54"/>
      <c r="AS162" s="54"/>
      <c r="AT162" s="54"/>
      <c r="AU162" s="54"/>
      <c r="AV162" s="54"/>
      <c r="AW162" s="54"/>
      <c r="AX162" s="54"/>
      <c r="AY162" s="54"/>
      <c r="AZ162" s="54"/>
      <c r="BB162" s="56" t="s">
        <v>344</v>
      </c>
      <c r="BC162" s="946" t="s">
        <v>391</v>
      </c>
      <c r="BD162" s="240" t="s">
        <v>1028</v>
      </c>
      <c r="BE162" s="240">
        <v>18</v>
      </c>
    </row>
    <row r="163" spans="27:57" ht="27.4" customHeight="1">
      <c r="AA163" s="54"/>
      <c r="AB163" s="54"/>
      <c r="AD163" s="54"/>
      <c r="AE163" s="54"/>
      <c r="AF163" s="54"/>
      <c r="AG163" s="54"/>
      <c r="AH163" s="54"/>
      <c r="AI163" s="54"/>
      <c r="AJ163" s="54"/>
      <c r="AK163" s="54"/>
      <c r="AL163" s="54"/>
      <c r="AM163" s="54"/>
      <c r="AN163" s="54"/>
      <c r="AO163" s="54"/>
      <c r="AP163" s="54"/>
      <c r="AQ163" s="54"/>
      <c r="AR163" s="54"/>
      <c r="AS163" s="54"/>
      <c r="AT163" s="54"/>
      <c r="AU163" s="54"/>
      <c r="AV163" s="54"/>
      <c r="AW163" s="54"/>
      <c r="AX163" s="54"/>
      <c r="AY163" s="54"/>
      <c r="AZ163" s="54"/>
      <c r="BB163" s="56" t="s">
        <v>344</v>
      </c>
      <c r="BC163" s="947" t="s">
        <v>403</v>
      </c>
      <c r="BD163" s="240" t="s">
        <v>1029</v>
      </c>
      <c r="BE163" s="240">
        <v>18</v>
      </c>
    </row>
    <row r="164" spans="27:57" ht="27.4" customHeight="1">
      <c r="AA164" s="54"/>
      <c r="AB164" s="54"/>
      <c r="AD164" s="54"/>
      <c r="AE164" s="54"/>
      <c r="AF164" s="54"/>
      <c r="AG164" s="54"/>
      <c r="AH164" s="54"/>
      <c r="AI164" s="54"/>
      <c r="AJ164" s="54"/>
      <c r="AK164" s="54"/>
      <c r="AL164" s="54"/>
      <c r="AM164" s="54"/>
      <c r="AN164" s="54"/>
      <c r="AO164" s="54"/>
      <c r="AP164" s="54"/>
      <c r="AQ164" s="54"/>
      <c r="AR164" s="54"/>
      <c r="AS164" s="54"/>
      <c r="AT164" s="54"/>
      <c r="AU164" s="54"/>
      <c r="AV164" s="54"/>
      <c r="AW164" s="54"/>
      <c r="AX164" s="54"/>
      <c r="AY164" s="54"/>
      <c r="AZ164" s="54"/>
      <c r="BB164" s="56" t="s">
        <v>344</v>
      </c>
      <c r="BC164" s="947" t="s">
        <v>392</v>
      </c>
      <c r="BD164" s="240" t="s">
        <v>1030</v>
      </c>
      <c r="BE164" s="240" t="s">
        <v>388</v>
      </c>
    </row>
    <row r="165" spans="27:57" ht="27.4" customHeight="1">
      <c r="AA165" s="54"/>
      <c r="AB165" s="54"/>
      <c r="AD165" s="54"/>
      <c r="AE165" s="54"/>
      <c r="AF165" s="54"/>
      <c r="AG165" s="54"/>
      <c r="AH165" s="54"/>
      <c r="AI165" s="54"/>
      <c r="AJ165" s="54"/>
      <c r="AK165" s="54"/>
      <c r="AL165" s="54"/>
      <c r="AM165" s="54"/>
      <c r="AN165" s="54"/>
      <c r="AO165" s="54"/>
      <c r="AP165" s="54"/>
      <c r="AQ165" s="54"/>
      <c r="AR165" s="54"/>
      <c r="AS165" s="54"/>
      <c r="AT165" s="54"/>
      <c r="AU165" s="54"/>
      <c r="AV165" s="54"/>
      <c r="AW165" s="54"/>
      <c r="AX165" s="54"/>
      <c r="AY165" s="54"/>
      <c r="AZ165" s="54"/>
      <c r="BB165" s="56" t="s">
        <v>344</v>
      </c>
      <c r="BC165" s="946" t="s">
        <v>404</v>
      </c>
      <c r="BD165" s="240" t="s">
        <v>1031</v>
      </c>
      <c r="BE165" s="240">
        <v>18</v>
      </c>
    </row>
    <row r="166" spans="27:57" ht="27.4" customHeight="1">
      <c r="AA166" s="54"/>
      <c r="AB166" s="54"/>
      <c r="AD166" s="54"/>
      <c r="AE166" s="54"/>
      <c r="AF166" s="54"/>
      <c r="AG166" s="54"/>
      <c r="AH166" s="54"/>
      <c r="AI166" s="54"/>
      <c r="AJ166" s="54"/>
      <c r="AK166" s="54"/>
      <c r="AL166" s="54"/>
      <c r="AM166" s="54"/>
      <c r="AN166" s="54"/>
      <c r="AO166" s="54"/>
      <c r="AP166" s="54"/>
      <c r="AQ166" s="54"/>
      <c r="AR166" s="54"/>
      <c r="AS166" s="54"/>
      <c r="AT166" s="54"/>
      <c r="AU166" s="54"/>
      <c r="AV166" s="54"/>
      <c r="AW166" s="54"/>
      <c r="AX166" s="54"/>
      <c r="AY166" s="54"/>
      <c r="AZ166" s="54"/>
      <c r="BB166" s="56" t="s">
        <v>344</v>
      </c>
      <c r="BC166" s="947" t="s">
        <v>405</v>
      </c>
      <c r="BD166" s="240" t="s">
        <v>1032</v>
      </c>
      <c r="BE166" s="240" t="s">
        <v>388</v>
      </c>
    </row>
    <row r="167" spans="27:57" ht="27.4" customHeight="1">
      <c r="AA167" s="54"/>
      <c r="AB167" s="54"/>
      <c r="AD167" s="54"/>
      <c r="AE167" s="54"/>
      <c r="AF167" s="54"/>
      <c r="AG167" s="54"/>
      <c r="AH167" s="54"/>
      <c r="AI167" s="54"/>
      <c r="AJ167" s="54"/>
      <c r="AK167" s="54"/>
      <c r="AL167" s="54"/>
      <c r="AM167" s="54"/>
      <c r="AN167" s="54"/>
      <c r="AO167" s="54"/>
      <c r="AP167" s="54"/>
      <c r="AQ167" s="54"/>
      <c r="AR167" s="54"/>
      <c r="AS167" s="54"/>
      <c r="AT167" s="54"/>
      <c r="AU167" s="54"/>
      <c r="AV167" s="54"/>
      <c r="AW167" s="54"/>
      <c r="AX167" s="54"/>
      <c r="AY167" s="54"/>
      <c r="AZ167" s="54"/>
      <c r="BB167" s="56" t="s">
        <v>344</v>
      </c>
      <c r="BC167" s="946" t="s">
        <v>406</v>
      </c>
      <c r="BD167" s="240" t="s">
        <v>1033</v>
      </c>
      <c r="BE167" s="241">
        <v>18</v>
      </c>
    </row>
    <row r="168" spans="27:57" ht="27.4" customHeight="1">
      <c r="AA168" s="54"/>
      <c r="AB168" s="54"/>
      <c r="AD168" s="54"/>
      <c r="AE168" s="54"/>
      <c r="AF168" s="54"/>
      <c r="AG168" s="54"/>
      <c r="AH168" s="54"/>
      <c r="AI168" s="54"/>
      <c r="AJ168" s="54"/>
      <c r="AK168" s="54"/>
      <c r="AL168" s="54"/>
      <c r="AM168" s="54"/>
      <c r="AN168" s="54"/>
      <c r="AO168" s="54"/>
      <c r="AP168" s="54"/>
      <c r="AQ168" s="54"/>
      <c r="AR168" s="54"/>
      <c r="AS168" s="54"/>
      <c r="AT168" s="54"/>
      <c r="AU168" s="54"/>
      <c r="AV168" s="54"/>
      <c r="AW168" s="54"/>
      <c r="AX168" s="54"/>
      <c r="AY168" s="54"/>
      <c r="AZ168" s="54"/>
      <c r="BB168" s="899" t="s">
        <v>345</v>
      </c>
      <c r="BC168" s="946" t="s">
        <v>402</v>
      </c>
      <c r="BD168" s="240" t="s">
        <v>1034</v>
      </c>
      <c r="BE168" s="240">
        <v>18</v>
      </c>
    </row>
    <row r="169" spans="27:57" ht="27.4" customHeight="1">
      <c r="AA169" s="54"/>
      <c r="AB169" s="54"/>
      <c r="AD169" s="54"/>
      <c r="AE169" s="54"/>
      <c r="AF169" s="54"/>
      <c r="AG169" s="54"/>
      <c r="AH169" s="54"/>
      <c r="AI169" s="54"/>
      <c r="AJ169" s="54"/>
      <c r="AK169" s="54"/>
      <c r="AL169" s="54"/>
      <c r="AM169" s="54"/>
      <c r="AN169" s="54"/>
      <c r="AO169" s="54"/>
      <c r="AP169" s="54"/>
      <c r="AQ169" s="54"/>
      <c r="AR169" s="54"/>
      <c r="AS169" s="54"/>
      <c r="AT169" s="54"/>
      <c r="AU169" s="54"/>
      <c r="AV169" s="54"/>
      <c r="AW169" s="54"/>
      <c r="AX169" s="54"/>
      <c r="AY169" s="54"/>
      <c r="AZ169" s="54"/>
      <c r="BB169" s="56" t="s">
        <v>345</v>
      </c>
      <c r="BC169" s="946" t="s">
        <v>391</v>
      </c>
      <c r="BD169" s="240" t="s">
        <v>1035</v>
      </c>
      <c r="BE169" s="240">
        <v>18</v>
      </c>
    </row>
    <row r="170" spans="27:57">
      <c r="BB170" s="56" t="s">
        <v>345</v>
      </c>
      <c r="BC170" s="947" t="s">
        <v>403</v>
      </c>
      <c r="BD170" s="240" t="s">
        <v>1036</v>
      </c>
      <c r="BE170" s="240">
        <v>18</v>
      </c>
    </row>
    <row r="171" spans="27:57">
      <c r="BB171" s="56" t="s">
        <v>345</v>
      </c>
      <c r="BC171" s="947" t="s">
        <v>392</v>
      </c>
      <c r="BD171" s="240" t="s">
        <v>1037</v>
      </c>
      <c r="BE171" s="240" t="s">
        <v>388</v>
      </c>
    </row>
    <row r="172" spans="27:57" ht="27">
      <c r="BB172" s="56" t="s">
        <v>345</v>
      </c>
      <c r="BC172" s="946" t="s">
        <v>404</v>
      </c>
      <c r="BD172" s="240" t="s">
        <v>1038</v>
      </c>
      <c r="BE172" s="240">
        <v>18</v>
      </c>
    </row>
    <row r="173" spans="27:57" ht="22.5">
      <c r="BB173" s="56" t="s">
        <v>345</v>
      </c>
      <c r="BC173" s="947" t="s">
        <v>405</v>
      </c>
      <c r="BD173" s="240" t="s">
        <v>1039</v>
      </c>
      <c r="BE173" s="240" t="s">
        <v>388</v>
      </c>
    </row>
    <row r="174" spans="27:57">
      <c r="BB174" s="243" t="s">
        <v>345</v>
      </c>
      <c r="BC174" s="946" t="s">
        <v>406</v>
      </c>
      <c r="BD174" s="240" t="s">
        <v>1040</v>
      </c>
      <c r="BE174" s="241">
        <v>18</v>
      </c>
    </row>
    <row r="175" spans="27:57" ht="54">
      <c r="BB175" s="899" t="s">
        <v>407</v>
      </c>
      <c r="BC175" s="946" t="s">
        <v>402</v>
      </c>
      <c r="BD175" s="240" t="s">
        <v>1041</v>
      </c>
      <c r="BE175" s="240">
        <v>18</v>
      </c>
    </row>
    <row r="176" spans="27:57">
      <c r="BB176" s="56" t="s">
        <v>407</v>
      </c>
      <c r="BC176" s="946" t="s">
        <v>391</v>
      </c>
      <c r="BD176" s="240" t="s">
        <v>1042</v>
      </c>
      <c r="BE176" s="240">
        <v>18</v>
      </c>
    </row>
    <row r="177" spans="54:57">
      <c r="BB177" s="56" t="s">
        <v>407</v>
      </c>
      <c r="BC177" s="947" t="s">
        <v>403</v>
      </c>
      <c r="BD177" s="240" t="s">
        <v>1043</v>
      </c>
      <c r="BE177" s="240">
        <v>18</v>
      </c>
    </row>
    <row r="178" spans="54:57">
      <c r="BB178" s="56" t="s">
        <v>407</v>
      </c>
      <c r="BC178" s="947" t="s">
        <v>392</v>
      </c>
      <c r="BD178" s="240" t="s">
        <v>1044</v>
      </c>
      <c r="BE178" s="240" t="s">
        <v>388</v>
      </c>
    </row>
    <row r="179" spans="54:57" ht="27">
      <c r="BB179" s="56" t="s">
        <v>407</v>
      </c>
      <c r="BC179" s="946" t="s">
        <v>404</v>
      </c>
      <c r="BD179" s="240" t="s">
        <v>1045</v>
      </c>
      <c r="BE179" s="240">
        <v>18</v>
      </c>
    </row>
    <row r="180" spans="54:57" ht="22.5">
      <c r="BB180" s="56" t="s">
        <v>407</v>
      </c>
      <c r="BC180" s="947" t="s">
        <v>405</v>
      </c>
      <c r="BD180" s="240" t="s">
        <v>1046</v>
      </c>
      <c r="BE180" s="240" t="s">
        <v>388</v>
      </c>
    </row>
    <row r="181" spans="54:57">
      <c r="BB181" s="56" t="s">
        <v>407</v>
      </c>
      <c r="BC181" s="946" t="s">
        <v>406</v>
      </c>
      <c r="BD181" s="240" t="s">
        <v>1047</v>
      </c>
      <c r="BE181" s="241">
        <v>18</v>
      </c>
    </row>
    <row r="182" spans="54:57" ht="54">
      <c r="BB182" s="899" t="s">
        <v>408</v>
      </c>
      <c r="BC182" s="946" t="s">
        <v>402</v>
      </c>
      <c r="BD182" s="240" t="s">
        <v>1048</v>
      </c>
      <c r="BE182" s="240" t="s">
        <v>388</v>
      </c>
    </row>
    <row r="183" spans="54:57">
      <c r="BB183" s="56" t="s">
        <v>408</v>
      </c>
      <c r="BC183" s="946" t="s">
        <v>391</v>
      </c>
      <c r="BD183" s="240" t="s">
        <v>1049</v>
      </c>
      <c r="BE183" s="240">
        <v>14</v>
      </c>
    </row>
    <row r="184" spans="54:57">
      <c r="BB184" s="56" t="s">
        <v>408</v>
      </c>
      <c r="BC184" s="947" t="s">
        <v>403</v>
      </c>
      <c r="BD184" s="240" t="s">
        <v>1050</v>
      </c>
      <c r="BE184" s="240">
        <v>5</v>
      </c>
    </row>
    <row r="185" spans="54:57">
      <c r="BB185" s="56" t="s">
        <v>408</v>
      </c>
      <c r="BC185" s="947" t="s">
        <v>392</v>
      </c>
      <c r="BD185" s="240" t="s">
        <v>1051</v>
      </c>
      <c r="BE185" s="240" t="s">
        <v>388</v>
      </c>
    </row>
    <row r="186" spans="54:57" ht="27">
      <c r="BB186" s="56" t="s">
        <v>408</v>
      </c>
      <c r="BC186" s="946" t="s">
        <v>404</v>
      </c>
      <c r="BD186" s="240" t="s">
        <v>1052</v>
      </c>
      <c r="BE186" s="240">
        <v>8</v>
      </c>
    </row>
    <row r="187" spans="54:57" ht="22.5">
      <c r="BB187" s="56" t="s">
        <v>408</v>
      </c>
      <c r="BC187" s="947" t="s">
        <v>405</v>
      </c>
      <c r="BD187" s="240" t="s">
        <v>1053</v>
      </c>
      <c r="BE187" s="240" t="s">
        <v>388</v>
      </c>
    </row>
    <row r="188" spans="54:57">
      <c r="BB188" s="56" t="s">
        <v>408</v>
      </c>
      <c r="BC188" s="946" t="s">
        <v>406</v>
      </c>
      <c r="BD188" s="240" t="s">
        <v>1054</v>
      </c>
      <c r="BE188" s="241">
        <v>14</v>
      </c>
    </row>
    <row r="189" spans="54:57" ht="54">
      <c r="BB189" s="899" t="s">
        <v>409</v>
      </c>
      <c r="BC189" s="946" t="s">
        <v>402</v>
      </c>
      <c r="BD189" s="240" t="s">
        <v>1055</v>
      </c>
      <c r="BE189" s="240">
        <v>18</v>
      </c>
    </row>
    <row r="190" spans="54:57">
      <c r="BB190" s="56" t="s">
        <v>409</v>
      </c>
      <c r="BC190" s="946" t="s">
        <v>391</v>
      </c>
      <c r="BD190" s="240" t="s">
        <v>1056</v>
      </c>
      <c r="BE190" s="240">
        <v>18</v>
      </c>
    </row>
    <row r="191" spans="54:57">
      <c r="BB191" s="56" t="s">
        <v>409</v>
      </c>
      <c r="BC191" s="947" t="s">
        <v>403</v>
      </c>
      <c r="BD191" s="240" t="s">
        <v>1057</v>
      </c>
      <c r="BE191" s="240">
        <v>18</v>
      </c>
    </row>
    <row r="192" spans="54:57">
      <c r="BB192" s="56" t="s">
        <v>409</v>
      </c>
      <c r="BC192" s="947" t="s">
        <v>392</v>
      </c>
      <c r="BD192" s="240" t="s">
        <v>1058</v>
      </c>
      <c r="BE192" s="240" t="s">
        <v>388</v>
      </c>
    </row>
    <row r="193" spans="54:57" ht="27">
      <c r="BB193" s="56" t="s">
        <v>409</v>
      </c>
      <c r="BC193" s="946" t="s">
        <v>404</v>
      </c>
      <c r="BD193" s="240" t="s">
        <v>1059</v>
      </c>
      <c r="BE193" s="240">
        <v>18</v>
      </c>
    </row>
    <row r="194" spans="54:57" ht="22.5">
      <c r="BB194" s="56" t="s">
        <v>409</v>
      </c>
      <c r="BC194" s="947" t="s">
        <v>405</v>
      </c>
      <c r="BD194" s="240" t="s">
        <v>1060</v>
      </c>
      <c r="BE194" s="240" t="s">
        <v>388</v>
      </c>
    </row>
    <row r="195" spans="54:57">
      <c r="BB195" s="56" t="s">
        <v>409</v>
      </c>
      <c r="BC195" s="946" t="s">
        <v>406</v>
      </c>
      <c r="BD195" s="240" t="s">
        <v>1061</v>
      </c>
      <c r="BE195" s="241">
        <v>18</v>
      </c>
    </row>
    <row r="196" spans="54:57" ht="54">
      <c r="BB196" s="899" t="s">
        <v>410</v>
      </c>
      <c r="BC196" s="946" t="s">
        <v>402</v>
      </c>
      <c r="BD196" s="240" t="s">
        <v>1062</v>
      </c>
      <c r="BE196" s="240">
        <v>17</v>
      </c>
    </row>
    <row r="197" spans="54:57">
      <c r="BB197" s="56" t="s">
        <v>410</v>
      </c>
      <c r="BC197" s="946" t="s">
        <v>391</v>
      </c>
      <c r="BD197" s="240" t="s">
        <v>1063</v>
      </c>
      <c r="BE197" s="240">
        <v>14</v>
      </c>
    </row>
    <row r="198" spans="54:57">
      <c r="BB198" s="56" t="s">
        <v>410</v>
      </c>
      <c r="BC198" s="947" t="s">
        <v>403</v>
      </c>
      <c r="BD198" s="240" t="s">
        <v>1064</v>
      </c>
      <c r="BE198" s="240">
        <v>5</v>
      </c>
    </row>
    <row r="199" spans="54:57">
      <c r="BB199" s="56" t="s">
        <v>410</v>
      </c>
      <c r="BC199" s="947" t="s">
        <v>392</v>
      </c>
      <c r="BD199" s="240" t="s">
        <v>1065</v>
      </c>
      <c r="BE199" s="240">
        <v>10</v>
      </c>
    </row>
    <row r="200" spans="54:57" ht="27">
      <c r="BB200" s="56" t="s">
        <v>410</v>
      </c>
      <c r="BC200" s="946" t="s">
        <v>404</v>
      </c>
      <c r="BD200" s="240" t="s">
        <v>1066</v>
      </c>
      <c r="BE200" s="240">
        <v>8</v>
      </c>
    </row>
    <row r="201" spans="54:57" ht="22.5">
      <c r="BB201" s="56" t="s">
        <v>410</v>
      </c>
      <c r="BC201" s="947" t="s">
        <v>405</v>
      </c>
      <c r="BD201" s="240" t="s">
        <v>1067</v>
      </c>
      <c r="BE201" s="240">
        <v>8</v>
      </c>
    </row>
    <row r="202" spans="54:57">
      <c r="BB202" s="56" t="s">
        <v>410</v>
      </c>
      <c r="BC202" s="946" t="s">
        <v>406</v>
      </c>
      <c r="BD202" s="240" t="s">
        <v>1068</v>
      </c>
      <c r="BE202" s="241">
        <v>8</v>
      </c>
    </row>
    <row r="203" spans="54:57">
      <c r="BB203" s="955" t="s">
        <v>393</v>
      </c>
      <c r="BC203" s="918"/>
      <c r="BD203" s="912"/>
    </row>
  </sheetData>
  <sheetProtection sheet="1" objects="1" scenarios="1"/>
  <mergeCells count="57">
    <mergeCell ref="BQ4:BS4"/>
    <mergeCell ref="D5:D13"/>
    <mergeCell ref="P5:P7"/>
    <mergeCell ref="Y5:Y9"/>
    <mergeCell ref="AO5:AO14"/>
    <mergeCell ref="BG5:BG7"/>
    <mergeCell ref="D14:D20"/>
    <mergeCell ref="AO15:AO23"/>
    <mergeCell ref="AS4:AT4"/>
    <mergeCell ref="BG4:BH4"/>
    <mergeCell ref="BL4:BM4"/>
    <mergeCell ref="P8:P10"/>
    <mergeCell ref="AL8:AM8"/>
    <mergeCell ref="BG8:BG10"/>
    <mergeCell ref="D4:E4"/>
    <mergeCell ref="G4:H4"/>
    <mergeCell ref="D2:E2"/>
    <mergeCell ref="G2:H2"/>
    <mergeCell ref="P2:Q2"/>
    <mergeCell ref="Y2:Z2"/>
    <mergeCell ref="AF2:AG2"/>
    <mergeCell ref="D1:E1"/>
    <mergeCell ref="G1:H1"/>
    <mergeCell ref="P1:Q1"/>
    <mergeCell ref="Y1:Z1"/>
    <mergeCell ref="AF1:AG1"/>
    <mergeCell ref="G5:G13"/>
    <mergeCell ref="AI1:AJ1"/>
    <mergeCell ref="AS13:AT13"/>
    <mergeCell ref="AL1:AM1"/>
    <mergeCell ref="AO1:AQ1"/>
    <mergeCell ref="AS1:AT1"/>
    <mergeCell ref="AI2:AJ2"/>
    <mergeCell ref="AL2:AM2"/>
    <mergeCell ref="AO2:AQ2"/>
    <mergeCell ref="AS2:AT2"/>
    <mergeCell ref="AI4:AJ4"/>
    <mergeCell ref="AL4:AM4"/>
    <mergeCell ref="AO4:AQ4"/>
    <mergeCell ref="P4:Q4"/>
    <mergeCell ref="Y4:Z4"/>
    <mergeCell ref="AF4:AG4"/>
    <mergeCell ref="G50:G58"/>
    <mergeCell ref="G41:G49"/>
    <mergeCell ref="G32:G40"/>
    <mergeCell ref="G23:G31"/>
    <mergeCell ref="G14:G22"/>
    <mergeCell ref="G86:G88"/>
    <mergeCell ref="G89:G93"/>
    <mergeCell ref="G77:G85"/>
    <mergeCell ref="G68:G76"/>
    <mergeCell ref="G59:G67"/>
    <mergeCell ref="G94:G98"/>
    <mergeCell ref="G99:G103"/>
    <mergeCell ref="G104:G107"/>
    <mergeCell ref="G108:G112"/>
    <mergeCell ref="G113:G119"/>
  </mergeCells>
  <phoneticPr fontId="3"/>
  <pageMargins left="0.38" right="0.26"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58F9CE-F0E3-48E6-A4DA-B4F2DF0E6A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8F90F16-7D09-43F6-9E5F-E5E9EB393A6B}">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DCBD01E-4A49-499D-B9EE-C57C79BEA5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70</vt:i4>
      </vt:variant>
    </vt:vector>
  </HeadingPairs>
  <TitlesOfParts>
    <vt:vector size="84" baseType="lpstr">
      <vt:lpstr>表紙</vt:lpstr>
      <vt:lpstr>説明</vt:lpstr>
      <vt:lpstr>【１】経営概要</vt:lpstr>
      <vt:lpstr>【２】生産物</vt:lpstr>
      <vt:lpstr>【３】１購入飼料～８その他の資材等</vt:lpstr>
      <vt:lpstr>【４】物件税～【７】出荷に要した経費</vt:lpstr>
      <vt:lpstr>【８】建物</vt:lpstr>
      <vt:lpstr>【９】自動車</vt:lpstr>
      <vt:lpstr>【10】農業機械</vt:lpstr>
      <vt:lpstr>減価償却費</vt:lpstr>
      <vt:lpstr>【11】農具購入費</vt:lpstr>
      <vt:lpstr>【12】労働時間</vt:lpstr>
      <vt:lpstr>【13】地代</vt:lpstr>
      <vt:lpstr>リスト</vt:lpstr>
      <vt:lpstr>[01]住宅</vt:lpstr>
      <vt:lpstr>[02]事務所</vt:lpstr>
      <vt:lpstr>[03]納屋・倉庫</vt:lpstr>
      <vt:lpstr>[04]作業場</vt:lpstr>
      <vt:lpstr>リスト![05]農用トラクター</vt:lpstr>
      <vt:lpstr>リスト![06]プラウ</vt:lpstr>
      <vt:lpstr>[06]畜舎</vt:lpstr>
      <vt:lpstr>リスト![07]ハロー</vt:lpstr>
      <vt:lpstr>リスト![08]マニュアスプレッダー</vt:lpstr>
      <vt:lpstr>[08]車庫</vt:lpstr>
      <vt:lpstr>[09]たい肥舎・たい肥盤</vt:lpstr>
      <vt:lpstr>リスト![1]貨物自動車</vt:lpstr>
      <vt:lpstr>[10]乾牧草収納庫</vt:lpstr>
      <vt:lpstr>リスト![11]牧草は種機</vt:lpstr>
      <vt:lpstr>[13]その他の建築物</vt:lpstr>
      <vt:lpstr>リスト![16]中耕除草機</vt:lpstr>
      <vt:lpstr>リスト![17]動力噴霧機</vt:lpstr>
      <vt:lpstr>リスト![18]動力散粉機</vt:lpstr>
      <vt:lpstr>リスト![2]その他の自動車</vt:lpstr>
      <vt:lpstr>[24]飼料用タンク</vt:lpstr>
      <vt:lpstr>[26]ふん尿貯留槽</vt:lpstr>
      <vt:lpstr>[27]浄化処理施設</vt:lpstr>
      <vt:lpstr>[28]脱臭施設</vt:lpstr>
      <vt:lpstr>[29]ﾌﾟﾗｽﾁｯｸﾊｳｽ利用乾燥施設</vt:lpstr>
      <vt:lpstr>[30]その他のふん乾燥施設</vt:lpstr>
      <vt:lpstr>[31]その他の構築物</vt:lpstr>
      <vt:lpstr>リスト![33]モアー</vt:lpstr>
      <vt:lpstr>リスト![34]カッター</vt:lpstr>
      <vt:lpstr>リスト![35]べーラー</vt:lpstr>
      <vt:lpstr>リスト![36]集草機</vt:lpstr>
      <vt:lpstr>リスト![37]他の牧草収穫機</vt:lpstr>
      <vt:lpstr>リスト![38]積込機</vt:lpstr>
      <vt:lpstr>リスト![39]搬送・吹上機</vt:lpstr>
      <vt:lpstr>リスト![40]飼料粉砕機</vt:lpstr>
      <vt:lpstr>リスト![41]飼料配合機</vt:lpstr>
      <vt:lpstr>リスト![42]バーンクリーナー</vt:lpstr>
      <vt:lpstr>リスト![43]ミルカー・バケット</vt:lpstr>
      <vt:lpstr>リスト![44]ミルカー・パイプライン</vt:lpstr>
      <vt:lpstr>リスト![45]搾乳ロボット</vt:lpstr>
      <vt:lpstr>リスト![46]牛乳冷却器</vt:lpstr>
      <vt:lpstr>リスト![47]バルククーラー</vt:lpstr>
      <vt:lpstr>リスト![48]自動給餌機</vt:lpstr>
      <vt:lpstr>リスト![49]ローダー</vt:lpstr>
      <vt:lpstr>リスト![50]バキュームカー</vt:lpstr>
      <vt:lpstr>リスト![51]ふん尿搬出機</vt:lpstr>
      <vt:lpstr>リスト![52]固液分離機</vt:lpstr>
      <vt:lpstr>リスト![53]自動給水機</vt:lpstr>
      <vt:lpstr>リスト![54]トレーラー</vt:lpstr>
      <vt:lpstr>リスト![55]運搬用機具</vt:lpstr>
      <vt:lpstr>リスト![56]その他の農機具</vt:lpstr>
      <vt:lpstr>リスト![57]パソコン</vt:lpstr>
      <vt:lpstr>リスト![58]その他の生産管理機器</vt:lpstr>
      <vt:lpstr>【１】経営概要!Print_Area</vt:lpstr>
      <vt:lpstr>【10】農業機械!Print_Area</vt:lpstr>
      <vt:lpstr>【12】労働時間!Print_Area</vt:lpstr>
      <vt:lpstr>【13】地代!Print_Area</vt:lpstr>
      <vt:lpstr>【２】生産物!Print_Area</vt:lpstr>
      <vt:lpstr>'【３】１購入飼料～８その他の資材等'!Print_Area</vt:lpstr>
      <vt:lpstr>'【４】物件税～【７】出荷に要した経費'!Print_Area</vt:lpstr>
      <vt:lpstr>【８】建物!Print_Area</vt:lpstr>
      <vt:lpstr>【９】自動車!Print_Area</vt:lpstr>
      <vt:lpstr>表紙!Print_Area</vt:lpstr>
      <vt:lpstr>【10】農業機械!Print_Titles</vt:lpstr>
      <vt:lpstr>【８】建物!Print_Titles</vt:lpstr>
      <vt:lpstr>【９】自動車!Print_Titles</vt:lpstr>
      <vt:lpstr>リスト!建築物</vt:lpstr>
      <vt:lpstr>リスト!建築物種類コード</vt:lpstr>
      <vt:lpstr>リスト!構築物</vt:lpstr>
      <vt:lpstr>リスト!構築物種類コード</vt:lpstr>
      <vt:lpstr>調査年</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cp:lastPrinted>2019-07-12T00:58:08Z</cp:lastPrinted>
  <dcterms:created xsi:type="dcterms:W3CDTF">1997-01-08T22:48:59Z</dcterms:created>
  <dcterms:modified xsi:type="dcterms:W3CDTF">2022-12-07T00:12:46Z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